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ctrlProps/ctrlProp34.xml" ContentType="application/vnd.ms-excel.controlproperties+xml"/>
  <Override PartName="/xl/comments1.xml" ContentType="application/vnd.openxmlformats-officedocument.spreadsheetml.comment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workbookProtection workbookPassword="C535" lockStructure="1"/>
  <bookViews>
    <workbookView xWindow="-2790" yWindow="465" windowWidth="15480" windowHeight="10425" activeTab="1"/>
  </bookViews>
  <sheets>
    <sheet name="Images" sheetId="6" r:id="rId1"/>
    <sheet name="Control" sheetId="5" r:id="rId2"/>
    <sheet name="Comm" sheetId="4" state="hidden" r:id="rId3"/>
    <sheet name="Design" sheetId="2" state="hidden" r:id="rId4"/>
  </sheets>
  <functionGroups builtInGroupCount="17"/>
  <definedNames>
    <definedName name="_xlnm.Print_Area" localSheetId="1">Control!$A$1:$O$33</definedName>
  </definedNames>
  <calcPr calcId="145621"/>
</workbook>
</file>

<file path=xl/calcChain.xml><?xml version="1.0" encoding="utf-8"?>
<calcChain xmlns="http://schemas.openxmlformats.org/spreadsheetml/2006/main">
  <c r="H2" i="5" l="1"/>
  <c r="F31" i="5"/>
  <c r="BZ5" i="4"/>
  <c r="S4" i="5"/>
  <c r="S5" i="5"/>
  <c r="F29" i="5"/>
  <c r="K20" i="5"/>
  <c r="T5" i="5"/>
  <c r="T1" i="5"/>
  <c r="U5" i="5"/>
  <c r="U1" i="5"/>
  <c r="N2" i="5"/>
  <c r="BC580" i="4"/>
  <c r="BC579" i="4"/>
  <c r="BC578" i="4"/>
  <c r="BE580" i="4"/>
  <c r="BE579" i="4"/>
  <c r="BE578" i="4"/>
  <c r="BF578" i="4"/>
  <c r="BF579" i="4"/>
  <c r="BF580" i="4"/>
  <c r="H5" i="6"/>
  <c r="I23" i="5"/>
  <c r="BE2" i="4"/>
  <c r="BE5" i="4"/>
  <c r="BE166" i="4"/>
  <c r="BF2" i="4"/>
  <c r="BF5" i="4"/>
  <c r="BF3" i="4"/>
  <c r="M12" i="5"/>
  <c r="BF166" i="4"/>
  <c r="BF164" i="4"/>
  <c r="B5" i="2"/>
  <c r="E9" i="2"/>
  <c r="E3" i="2"/>
  <c r="BF72" i="4"/>
  <c r="BF29" i="4"/>
  <c r="BF213" i="4"/>
  <c r="BF209" i="4"/>
  <c r="D23" i="5"/>
  <c r="BF31" i="4"/>
  <c r="D20" i="5"/>
  <c r="F32" i="5"/>
  <c r="BF172" i="4" s="1"/>
  <c r="BF233" i="4"/>
  <c r="BF246" i="4"/>
  <c r="BF245" i="4"/>
  <c r="BE246" i="4"/>
  <c r="BE209" i="4"/>
  <c r="BE213" i="4"/>
  <c r="BE245" i="4"/>
  <c r="BE233" i="4"/>
  <c r="BE164" i="4"/>
  <c r="BH5" i="4"/>
  <c r="BG5" i="4"/>
  <c r="T4" i="5"/>
  <c r="U4" i="5"/>
  <c r="K2" i="2"/>
  <c r="M2" i="5"/>
  <c r="K1" i="2"/>
  <c r="K3" i="2"/>
  <c r="W3" i="5"/>
  <c r="J38" i="2"/>
  <c r="I38" i="2"/>
  <c r="K38" i="2"/>
  <c r="F38" i="2"/>
  <c r="J37" i="2"/>
  <c r="I37" i="2"/>
  <c r="K37" i="2"/>
  <c r="F37" i="2"/>
  <c r="BX31" i="4"/>
  <c r="J36" i="2"/>
  <c r="I36" i="2"/>
  <c r="K36" i="2"/>
  <c r="F36" i="2"/>
  <c r="J35" i="2"/>
  <c r="I35" i="2"/>
  <c r="K35" i="2"/>
  <c r="F35" i="2"/>
  <c r="BX29" i="4"/>
  <c r="J34" i="2"/>
  <c r="I34" i="2"/>
  <c r="F34" i="2"/>
  <c r="J33" i="2"/>
  <c r="I33" i="2"/>
  <c r="F33" i="2"/>
  <c r="J32" i="2"/>
  <c r="I32" i="2"/>
  <c r="F32" i="2"/>
  <c r="F29" i="2"/>
  <c r="F28" i="2"/>
  <c r="F27" i="2"/>
  <c r="F26" i="2"/>
  <c r="F25" i="2"/>
  <c r="F24" i="2"/>
  <c r="F23" i="2"/>
  <c r="BX16" i="4"/>
  <c r="J29" i="2"/>
  <c r="I29" i="2"/>
  <c r="K29" i="2"/>
  <c r="J28" i="2"/>
  <c r="BP21" i="4"/>
  <c r="I28" i="2"/>
  <c r="K28" i="2"/>
  <c r="J27" i="2"/>
  <c r="I27" i="2"/>
  <c r="K27" i="2"/>
  <c r="J26" i="2"/>
  <c r="K26" i="2"/>
  <c r="I26" i="2"/>
  <c r="J25" i="2"/>
  <c r="I25" i="2"/>
  <c r="J24" i="2"/>
  <c r="I24" i="2"/>
  <c r="K24" i="2"/>
  <c r="J23" i="2"/>
  <c r="I23" i="2"/>
  <c r="K23" i="2"/>
  <c r="F19" i="2"/>
  <c r="BX13" i="4"/>
  <c r="F20" i="2"/>
  <c r="F21" i="2"/>
  <c r="F18" i="2"/>
  <c r="J19" i="2"/>
  <c r="I19" i="2"/>
  <c r="J20" i="2"/>
  <c r="K20" i="2"/>
  <c r="I20" i="2"/>
  <c r="J21" i="2"/>
  <c r="I21" i="2"/>
  <c r="J18" i="2"/>
  <c r="I18" i="2"/>
  <c r="K18" i="2"/>
  <c r="BE26" i="4"/>
  <c r="BF26" i="4"/>
  <c r="BF9" i="4"/>
  <c r="A24" i="5"/>
  <c r="BF178" i="4"/>
  <c r="BF125" i="4"/>
  <c r="BE156" i="4"/>
  <c r="BF156" i="4"/>
  <c r="E1" i="2"/>
  <c r="H1" i="2"/>
  <c r="CA1" i="4"/>
  <c r="CB1" i="4"/>
  <c r="CC1" i="4"/>
  <c r="CD1" i="4"/>
  <c r="CE1" i="4"/>
  <c r="CH1" i="4"/>
  <c r="CD2" i="4"/>
  <c r="BE3" i="4"/>
  <c r="CJ3" i="4"/>
  <c r="BC5" i="4"/>
  <c r="CI5" i="4"/>
  <c r="AT6" i="4"/>
  <c r="AU6" i="4"/>
  <c r="AV6" i="4"/>
  <c r="BC6" i="4"/>
  <c r="BD6" i="4"/>
  <c r="BE6" i="4"/>
  <c r="BF6" i="4"/>
  <c r="BT6" i="4"/>
  <c r="BU6" i="4"/>
  <c r="BV6" i="4"/>
  <c r="BW6" i="4"/>
  <c r="BX6" i="4"/>
  <c r="BT8" i="4"/>
  <c r="BT314" i="4"/>
  <c r="BR314" i="4" s="1"/>
  <c r="BE8" i="4"/>
  <c r="BU8" i="4"/>
  <c r="BV8" i="4"/>
  <c r="BE20" i="4"/>
  <c r="BE9" i="4"/>
  <c r="BP10" i="4"/>
  <c r="BW10" i="4"/>
  <c r="BX10" i="4"/>
  <c r="BF11" i="4"/>
  <c r="BP11" i="4"/>
  <c r="BX11" i="4"/>
  <c r="BF12" i="4"/>
  <c r="BP12" i="4"/>
  <c r="BX12" i="4"/>
  <c r="BF14" i="4"/>
  <c r="BX14" i="4"/>
  <c r="BF15" i="4"/>
  <c r="BX15" i="4"/>
  <c r="BP16" i="4"/>
  <c r="BF17" i="4"/>
  <c r="BP17" i="4"/>
  <c r="BX17" i="4"/>
  <c r="BF18" i="4"/>
  <c r="BX18" i="4"/>
  <c r="BP19" i="4"/>
  <c r="BX19" i="4"/>
  <c r="BF20" i="4"/>
  <c r="BP20" i="4"/>
  <c r="BX20" i="4"/>
  <c r="N3" i="5"/>
  <c r="BF21" i="4"/>
  <c r="BX21" i="4"/>
  <c r="BF22" i="4"/>
  <c r="BP22" i="4"/>
  <c r="BX22" i="4"/>
  <c r="BF23" i="4"/>
  <c r="BP23" i="4"/>
  <c r="BX23" i="4"/>
  <c r="BP24" i="4"/>
  <c r="BX24" i="4"/>
  <c r="BE25" i="4"/>
  <c r="BF25" i="4"/>
  <c r="BP25" i="4"/>
  <c r="BX25" i="4"/>
  <c r="BP26" i="4"/>
  <c r="BX26" i="4"/>
  <c r="BF27" i="4"/>
  <c r="BX27" i="4"/>
  <c r="BF28" i="4"/>
  <c r="BX28" i="4"/>
  <c r="BP29" i="4"/>
  <c r="BF30" i="4"/>
  <c r="BP30" i="4"/>
  <c r="BX30" i="4"/>
  <c r="BP31" i="4"/>
  <c r="BF32" i="4"/>
  <c r="BP32" i="4"/>
  <c r="BX32" i="4"/>
  <c r="BF33" i="4"/>
  <c r="BP33" i="4"/>
  <c r="BX33" i="4"/>
  <c r="BF34" i="4"/>
  <c r="BP34" i="4"/>
  <c r="BX34" i="4"/>
  <c r="BF35" i="4"/>
  <c r="BP35" i="4"/>
  <c r="BX35" i="4"/>
  <c r="BF36" i="4"/>
  <c r="BP36" i="4"/>
  <c r="BX36" i="4"/>
  <c r="BF37" i="4"/>
  <c r="BP37" i="4"/>
  <c r="BX37" i="4"/>
  <c r="BF38" i="4"/>
  <c r="BP38" i="4"/>
  <c r="BX38" i="4"/>
  <c r="BF39" i="4"/>
  <c r="BP39" i="4"/>
  <c r="BX39" i="4"/>
  <c r="BF40" i="4"/>
  <c r="BP40" i="4"/>
  <c r="BX40" i="4"/>
  <c r="BF41" i="4"/>
  <c r="BP41" i="4"/>
  <c r="BX41" i="4"/>
  <c r="BF42" i="4"/>
  <c r="BP42" i="4"/>
  <c r="BX42" i="4"/>
  <c r="BF43" i="4"/>
  <c r="BP43" i="4"/>
  <c r="BX43" i="4"/>
  <c r="BF44" i="4"/>
  <c r="BP44" i="4"/>
  <c r="BX44" i="4"/>
  <c r="BF45" i="4"/>
  <c r="BP45" i="4"/>
  <c r="BX45" i="4"/>
  <c r="BF46" i="4"/>
  <c r="BP46" i="4"/>
  <c r="BX46" i="4"/>
  <c r="BF47" i="4"/>
  <c r="BP47" i="4"/>
  <c r="BX47" i="4"/>
  <c r="BF48" i="4"/>
  <c r="BP48" i="4"/>
  <c r="BX48" i="4"/>
  <c r="BF49" i="4"/>
  <c r="BP49" i="4"/>
  <c r="BX49" i="4"/>
  <c r="BF50" i="4"/>
  <c r="BP50" i="4"/>
  <c r="BX50" i="4"/>
  <c r="BF51" i="4"/>
  <c r="BP51" i="4"/>
  <c r="BX51" i="4"/>
  <c r="BF52" i="4"/>
  <c r="BP52" i="4"/>
  <c r="BX52" i="4"/>
  <c r="BF53" i="4"/>
  <c r="BP53" i="4"/>
  <c r="BX53" i="4"/>
  <c r="BF54" i="4"/>
  <c r="BP54" i="4"/>
  <c r="BX54" i="4"/>
  <c r="BF55" i="4"/>
  <c r="BP55" i="4"/>
  <c r="BX55" i="4"/>
  <c r="BF56" i="4"/>
  <c r="BP56" i="4"/>
  <c r="BX56" i="4"/>
  <c r="BF57" i="4"/>
  <c r="BP57" i="4"/>
  <c r="BX57" i="4"/>
  <c r="BF58" i="4"/>
  <c r="BP58" i="4"/>
  <c r="BX58" i="4"/>
  <c r="BF59" i="4"/>
  <c r="BP59" i="4"/>
  <c r="BX59" i="4"/>
  <c r="BF60" i="4"/>
  <c r="BP60" i="4"/>
  <c r="BX60" i="4"/>
  <c r="BF61" i="4"/>
  <c r="BP61" i="4"/>
  <c r="BX61" i="4"/>
  <c r="BF62" i="4"/>
  <c r="BP62" i="4"/>
  <c r="BX62" i="4"/>
  <c r="BP63" i="4"/>
  <c r="BX63" i="4"/>
  <c r="BF64" i="4"/>
  <c r="BP64" i="4"/>
  <c r="BX64" i="4"/>
  <c r="BF65" i="4"/>
  <c r="BP65" i="4"/>
  <c r="BX65" i="4"/>
  <c r="BF66" i="4"/>
  <c r="BP66" i="4"/>
  <c r="BX66" i="4"/>
  <c r="BF67" i="4"/>
  <c r="BP67" i="4"/>
  <c r="BX67" i="4"/>
  <c r="BF68" i="4"/>
  <c r="BP68" i="4"/>
  <c r="BX68" i="4"/>
  <c r="BF69" i="4"/>
  <c r="BP69" i="4"/>
  <c r="BX69" i="4"/>
  <c r="BP70" i="4"/>
  <c r="BX70" i="4"/>
  <c r="BF71" i="4"/>
  <c r="BP71" i="4"/>
  <c r="BX71" i="4"/>
  <c r="BP72" i="4"/>
  <c r="BX72" i="4"/>
  <c r="BF73" i="4"/>
  <c r="BP73" i="4"/>
  <c r="BX73" i="4"/>
  <c r="BF74" i="4"/>
  <c r="BP74" i="4"/>
  <c r="BX74" i="4"/>
  <c r="BF75" i="4"/>
  <c r="BP75" i="4"/>
  <c r="BX75" i="4"/>
  <c r="BF76" i="4"/>
  <c r="BP76" i="4"/>
  <c r="BX76" i="4"/>
  <c r="BF77" i="4"/>
  <c r="BP77" i="4"/>
  <c r="BX77" i="4"/>
  <c r="BP78" i="4"/>
  <c r="BX78" i="4"/>
  <c r="BF79" i="4"/>
  <c r="BP79" i="4"/>
  <c r="BX79" i="4"/>
  <c r="BF80" i="4"/>
  <c r="BP80" i="4"/>
  <c r="BX80" i="4"/>
  <c r="BF81" i="4"/>
  <c r="BP81" i="4"/>
  <c r="BX81" i="4"/>
  <c r="BF82" i="4"/>
  <c r="BP82" i="4"/>
  <c r="BX82" i="4"/>
  <c r="BF83" i="4"/>
  <c r="BP83" i="4"/>
  <c r="BX83" i="4"/>
  <c r="BF84" i="4"/>
  <c r="BP84" i="4"/>
  <c r="BX84" i="4"/>
  <c r="BF85" i="4"/>
  <c r="BP85" i="4"/>
  <c r="BX85" i="4"/>
  <c r="BF86" i="4"/>
  <c r="BP86" i="4"/>
  <c r="BX86" i="4"/>
  <c r="BF87" i="4"/>
  <c r="BP87" i="4"/>
  <c r="BX87" i="4"/>
  <c r="BF88" i="4"/>
  <c r="BP88" i="4"/>
  <c r="BX88" i="4"/>
  <c r="BF89" i="4"/>
  <c r="BP89" i="4"/>
  <c r="BX89" i="4"/>
  <c r="BF90" i="4"/>
  <c r="BP90" i="4"/>
  <c r="BX90" i="4"/>
  <c r="BF91" i="4"/>
  <c r="BP91" i="4"/>
  <c r="BX91" i="4"/>
  <c r="BF92" i="4"/>
  <c r="BP92" i="4"/>
  <c r="BX92" i="4"/>
  <c r="BF93" i="4"/>
  <c r="BP93" i="4"/>
  <c r="BX93" i="4"/>
  <c r="BP94" i="4"/>
  <c r="BX94" i="4"/>
  <c r="BF95" i="4"/>
  <c r="BP95" i="4"/>
  <c r="BX95" i="4"/>
  <c r="BF96" i="4"/>
  <c r="BP96" i="4"/>
  <c r="BX96" i="4"/>
  <c r="BF97" i="4"/>
  <c r="BP97" i="4"/>
  <c r="BX97" i="4"/>
  <c r="BF98" i="4"/>
  <c r="BP98" i="4"/>
  <c r="BX98" i="4"/>
  <c r="BF99" i="4"/>
  <c r="BP99" i="4"/>
  <c r="BX99" i="4"/>
  <c r="BF100" i="4"/>
  <c r="BP100" i="4"/>
  <c r="BX100" i="4"/>
  <c r="BF101" i="4"/>
  <c r="BP101" i="4"/>
  <c r="BX101" i="4"/>
  <c r="BP102" i="4"/>
  <c r="BX102" i="4"/>
  <c r="BP103" i="4"/>
  <c r="BX103" i="4"/>
  <c r="BP104" i="4"/>
  <c r="BX104" i="4"/>
  <c r="BP105" i="4"/>
  <c r="BX105" i="4"/>
  <c r="BP106" i="4"/>
  <c r="BX106" i="4"/>
  <c r="BP107" i="4"/>
  <c r="BX107" i="4"/>
  <c r="BP108" i="4"/>
  <c r="BX108" i="4"/>
  <c r="BP109" i="4"/>
  <c r="BX109" i="4"/>
  <c r="BP110" i="4"/>
  <c r="BX110" i="4"/>
  <c r="BP111" i="4"/>
  <c r="BX111" i="4"/>
  <c r="BP112" i="4"/>
  <c r="BX112" i="4"/>
  <c r="BP113" i="4"/>
  <c r="BX113" i="4"/>
  <c r="BP114" i="4"/>
  <c r="BX114" i="4"/>
  <c r="BP115" i="4"/>
  <c r="BX115" i="4"/>
  <c r="BP116" i="4"/>
  <c r="BX116" i="4"/>
  <c r="BP117" i="4"/>
  <c r="BX117" i="4"/>
  <c r="BP118" i="4"/>
  <c r="BX118" i="4"/>
  <c r="BP119" i="4"/>
  <c r="BX119" i="4"/>
  <c r="BP120" i="4"/>
  <c r="BX120" i="4"/>
  <c r="BP121" i="4"/>
  <c r="BX121" i="4"/>
  <c r="BP122" i="4"/>
  <c r="BX122" i="4"/>
  <c r="BP123" i="4"/>
  <c r="BX123" i="4"/>
  <c r="BP124" i="4"/>
  <c r="BX124" i="4"/>
  <c r="BP125" i="4"/>
  <c r="BX125" i="4"/>
  <c r="BP126" i="4"/>
  <c r="BX126" i="4"/>
  <c r="BP127" i="4"/>
  <c r="BX127" i="4"/>
  <c r="BP128" i="4"/>
  <c r="BX128" i="4"/>
  <c r="BP129" i="4"/>
  <c r="BX129" i="4"/>
  <c r="BP130" i="4"/>
  <c r="BX130" i="4"/>
  <c r="BP131" i="4"/>
  <c r="BX131" i="4"/>
  <c r="BP132" i="4"/>
  <c r="BX132" i="4"/>
  <c r="BP133" i="4"/>
  <c r="BX133" i="4"/>
  <c r="BP134" i="4"/>
  <c r="BX134" i="4"/>
  <c r="BP135" i="4"/>
  <c r="BX135" i="4"/>
  <c r="BP136" i="4"/>
  <c r="BX136" i="4"/>
  <c r="BP137" i="4"/>
  <c r="BX137" i="4"/>
  <c r="BP138" i="4"/>
  <c r="BX138" i="4"/>
  <c r="BP139" i="4"/>
  <c r="BX139" i="4"/>
  <c r="BP140" i="4"/>
  <c r="BX140" i="4"/>
  <c r="BP141" i="4"/>
  <c r="BX141" i="4"/>
  <c r="BP142" i="4"/>
  <c r="BX142" i="4"/>
  <c r="BP143" i="4"/>
  <c r="BX143" i="4"/>
  <c r="BP144" i="4"/>
  <c r="BX144" i="4"/>
  <c r="BP145" i="4"/>
  <c r="BX145" i="4"/>
  <c r="BP146" i="4"/>
  <c r="BX146" i="4"/>
  <c r="BP147" i="4"/>
  <c r="BX147" i="4"/>
  <c r="BP148" i="4"/>
  <c r="BX148" i="4"/>
  <c r="BP149" i="4"/>
  <c r="BX149" i="4"/>
  <c r="BP150" i="4"/>
  <c r="BX150" i="4"/>
  <c r="BP151" i="4"/>
  <c r="BX151" i="4"/>
  <c r="BP152" i="4"/>
  <c r="BX152" i="4"/>
  <c r="BP153" i="4"/>
  <c r="BX153" i="4"/>
  <c r="BP154" i="4"/>
  <c r="BX154" i="4"/>
  <c r="BP155" i="4"/>
  <c r="BX155" i="4"/>
  <c r="BP156" i="4"/>
  <c r="BX156" i="4"/>
  <c r="BP157" i="4"/>
  <c r="BX157" i="4"/>
  <c r="BP158" i="4"/>
  <c r="BX158" i="4"/>
  <c r="BP159" i="4"/>
  <c r="BX159" i="4"/>
  <c r="BP160" i="4"/>
  <c r="BX160" i="4"/>
  <c r="BP161" i="4"/>
  <c r="BX161" i="4"/>
  <c r="BP162" i="4"/>
  <c r="BX162" i="4"/>
  <c r="BP163" i="4"/>
  <c r="BX163" i="4"/>
  <c r="BP164" i="4"/>
  <c r="BX164" i="4"/>
  <c r="BP165" i="4"/>
  <c r="BX165" i="4"/>
  <c r="BP166" i="4"/>
  <c r="BX166" i="4"/>
  <c r="BP167" i="4"/>
  <c r="BX167" i="4"/>
  <c r="BP168" i="4"/>
  <c r="BX168" i="4"/>
  <c r="BP169" i="4"/>
  <c r="BX169" i="4"/>
  <c r="BP170" i="4"/>
  <c r="BX170" i="4"/>
  <c r="BP171" i="4"/>
  <c r="BX171" i="4"/>
  <c r="BP172" i="4"/>
  <c r="BX172" i="4"/>
  <c r="BP173" i="4"/>
  <c r="BX173" i="4"/>
  <c r="BP174" i="4"/>
  <c r="BX174" i="4"/>
  <c r="BP175" i="4"/>
  <c r="BX175" i="4"/>
  <c r="BP176" i="4"/>
  <c r="BX176" i="4"/>
  <c r="BP177" i="4"/>
  <c r="BX177" i="4"/>
  <c r="BP178" i="4"/>
  <c r="BX178" i="4"/>
  <c r="BP179" i="4"/>
  <c r="BX179" i="4"/>
  <c r="BP180" i="4"/>
  <c r="BX180" i="4"/>
  <c r="BP181" i="4"/>
  <c r="BX181" i="4"/>
  <c r="BP182" i="4"/>
  <c r="BX182" i="4"/>
  <c r="BP183" i="4"/>
  <c r="BX183" i="4"/>
  <c r="BP184" i="4"/>
  <c r="BX184" i="4"/>
  <c r="BP185" i="4"/>
  <c r="BX185" i="4"/>
  <c r="BP186" i="4"/>
  <c r="BX186" i="4"/>
  <c r="BP187" i="4"/>
  <c r="BX187" i="4"/>
  <c r="BP188" i="4"/>
  <c r="BX188" i="4"/>
  <c r="BP189" i="4"/>
  <c r="BX189" i="4"/>
  <c r="BP190" i="4"/>
  <c r="BX190" i="4"/>
  <c r="BP191" i="4"/>
  <c r="BX191" i="4"/>
  <c r="BP192" i="4"/>
  <c r="BX192" i="4"/>
  <c r="BP193" i="4"/>
  <c r="BX193" i="4"/>
  <c r="BP194" i="4"/>
  <c r="BX194" i="4"/>
  <c r="BP195" i="4"/>
  <c r="BX195" i="4"/>
  <c r="BP196" i="4"/>
  <c r="BX196" i="4"/>
  <c r="BP197" i="4"/>
  <c r="BX197" i="4"/>
  <c r="BP198" i="4"/>
  <c r="BX198" i="4"/>
  <c r="BP199" i="4"/>
  <c r="BX199" i="4"/>
  <c r="BP200" i="4"/>
  <c r="BX200" i="4"/>
  <c r="BP201" i="4"/>
  <c r="BX201" i="4"/>
  <c r="BP202" i="4"/>
  <c r="BX202" i="4"/>
  <c r="BP203" i="4"/>
  <c r="BX203" i="4"/>
  <c r="BP204" i="4"/>
  <c r="BX204" i="4"/>
  <c r="BP205" i="4"/>
  <c r="BX205" i="4"/>
  <c r="BP206" i="4"/>
  <c r="BX206" i="4"/>
  <c r="BP207" i="4"/>
  <c r="BX207" i="4"/>
  <c r="BP208" i="4"/>
  <c r="BX208" i="4"/>
  <c r="BP209" i="4"/>
  <c r="BX209" i="4"/>
  <c r="BP210" i="4"/>
  <c r="BX210" i="4"/>
  <c r="BP211" i="4"/>
  <c r="BX211" i="4"/>
  <c r="BP212" i="4"/>
  <c r="BX212" i="4"/>
  <c r="BP213" i="4"/>
  <c r="BX213" i="4"/>
  <c r="BP214" i="4"/>
  <c r="BX214" i="4"/>
  <c r="BP215" i="4"/>
  <c r="BX215" i="4"/>
  <c r="BP216" i="4"/>
  <c r="BX216" i="4"/>
  <c r="BP217" i="4"/>
  <c r="BX217" i="4"/>
  <c r="BP218" i="4"/>
  <c r="BX218" i="4"/>
  <c r="BP219" i="4"/>
  <c r="BX219" i="4"/>
  <c r="BP220" i="4"/>
  <c r="BX220" i="4"/>
  <c r="BP221" i="4"/>
  <c r="BX221" i="4"/>
  <c r="BP222" i="4"/>
  <c r="BX222" i="4"/>
  <c r="BP223" i="4"/>
  <c r="BX223" i="4"/>
  <c r="BP224" i="4"/>
  <c r="BX224" i="4"/>
  <c r="BP225" i="4"/>
  <c r="BX225" i="4"/>
  <c r="BP226" i="4"/>
  <c r="BX226" i="4"/>
  <c r="BP227" i="4"/>
  <c r="BX227" i="4"/>
  <c r="BP228" i="4"/>
  <c r="BX228" i="4"/>
  <c r="BP229" i="4"/>
  <c r="BX229" i="4"/>
  <c r="BP230" i="4"/>
  <c r="BX230" i="4"/>
  <c r="BP231" i="4"/>
  <c r="BX231" i="4"/>
  <c r="BP232" i="4"/>
  <c r="BX232" i="4"/>
  <c r="BP233" i="4"/>
  <c r="BX233" i="4"/>
  <c r="BP234" i="4"/>
  <c r="BX234" i="4"/>
  <c r="BP235" i="4"/>
  <c r="BX235" i="4"/>
  <c r="BP236" i="4"/>
  <c r="BX236" i="4"/>
  <c r="BP237" i="4"/>
  <c r="BX237" i="4"/>
  <c r="BP238" i="4"/>
  <c r="BX238" i="4"/>
  <c r="BP239" i="4"/>
  <c r="BX239" i="4"/>
  <c r="BP240" i="4"/>
  <c r="BX240" i="4"/>
  <c r="BP241" i="4"/>
  <c r="BX241" i="4"/>
  <c r="BP242" i="4"/>
  <c r="BX242" i="4"/>
  <c r="BP243" i="4"/>
  <c r="BX243" i="4"/>
  <c r="BP244" i="4"/>
  <c r="BX244" i="4"/>
  <c r="BP245" i="4"/>
  <c r="BX245" i="4"/>
  <c r="BP246" i="4"/>
  <c r="BX246" i="4"/>
  <c r="BP247" i="4"/>
  <c r="BX247" i="4"/>
  <c r="BP248" i="4"/>
  <c r="BX248" i="4"/>
  <c r="BP249" i="4"/>
  <c r="BX249" i="4"/>
  <c r="BP250" i="4"/>
  <c r="BX250" i="4"/>
  <c r="BP251" i="4"/>
  <c r="BX251" i="4"/>
  <c r="BP252" i="4"/>
  <c r="BX252" i="4"/>
  <c r="BP253" i="4"/>
  <c r="BX253" i="4"/>
  <c r="BP254" i="4"/>
  <c r="BX254" i="4"/>
  <c r="BP255" i="4"/>
  <c r="BX255" i="4"/>
  <c r="BP256" i="4"/>
  <c r="BX256" i="4"/>
  <c r="BP257" i="4"/>
  <c r="BX257" i="4"/>
  <c r="BP258" i="4"/>
  <c r="BX258" i="4"/>
  <c r="BP259" i="4"/>
  <c r="BX259" i="4"/>
  <c r="BP260" i="4"/>
  <c r="BX260" i="4"/>
  <c r="BP261" i="4"/>
  <c r="BX261" i="4"/>
  <c r="BP262" i="4"/>
  <c r="BX262" i="4"/>
  <c r="BP263" i="4"/>
  <c r="BX263" i="4"/>
  <c r="BP264" i="4"/>
  <c r="BX264" i="4"/>
  <c r="BP265" i="4"/>
  <c r="BX265" i="4"/>
  <c r="BP266" i="4"/>
  <c r="BX266" i="4"/>
  <c r="BP267" i="4"/>
  <c r="BX267" i="4"/>
  <c r="BP268" i="4"/>
  <c r="BX268" i="4"/>
  <c r="BP269" i="4"/>
  <c r="BX269" i="4"/>
  <c r="BP270" i="4"/>
  <c r="BX270" i="4"/>
  <c r="BP271" i="4"/>
  <c r="BX271" i="4"/>
  <c r="BP272" i="4"/>
  <c r="BX272" i="4"/>
  <c r="BP273" i="4"/>
  <c r="BX273" i="4"/>
  <c r="BP274" i="4"/>
  <c r="BX274" i="4"/>
  <c r="BP275" i="4"/>
  <c r="BX275" i="4"/>
  <c r="BP276" i="4"/>
  <c r="BX276" i="4"/>
  <c r="BP277" i="4"/>
  <c r="BX277" i="4"/>
  <c r="BP278" i="4"/>
  <c r="BX278" i="4"/>
  <c r="BP279" i="4"/>
  <c r="BX279" i="4"/>
  <c r="BP280" i="4"/>
  <c r="BX280" i="4"/>
  <c r="BP281" i="4"/>
  <c r="BX281" i="4"/>
  <c r="BP282" i="4"/>
  <c r="BX282" i="4"/>
  <c r="BP283" i="4"/>
  <c r="BX283" i="4"/>
  <c r="BP284" i="4"/>
  <c r="BX284" i="4"/>
  <c r="BP285" i="4"/>
  <c r="BX285" i="4"/>
  <c r="BP286" i="4"/>
  <c r="BX286" i="4"/>
  <c r="BP287" i="4"/>
  <c r="BX287" i="4"/>
  <c r="BP288" i="4"/>
  <c r="BX288" i="4"/>
  <c r="BP289" i="4"/>
  <c r="BX289" i="4"/>
  <c r="BP290" i="4"/>
  <c r="BX290" i="4"/>
  <c r="BP291" i="4"/>
  <c r="BX291" i="4"/>
  <c r="BP292" i="4"/>
  <c r="BX292" i="4"/>
  <c r="BP293" i="4"/>
  <c r="BX293" i="4"/>
  <c r="BP294" i="4"/>
  <c r="BX294" i="4"/>
  <c r="BP295" i="4"/>
  <c r="BX295" i="4"/>
  <c r="BP296" i="4"/>
  <c r="BX296" i="4"/>
  <c r="BP297" i="4"/>
  <c r="BX297" i="4"/>
  <c r="BP298" i="4"/>
  <c r="BX298" i="4"/>
  <c r="BP299" i="4"/>
  <c r="BX299" i="4"/>
  <c r="BP300" i="4"/>
  <c r="BX300" i="4"/>
  <c r="BP301" i="4"/>
  <c r="BX301" i="4"/>
  <c r="BP302" i="4"/>
  <c r="BX302" i="4"/>
  <c r="BP303" i="4"/>
  <c r="BX303" i="4"/>
  <c r="BP304" i="4"/>
  <c r="BX304" i="4"/>
  <c r="BP305" i="4"/>
  <c r="BX305" i="4"/>
  <c r="BP306" i="4"/>
  <c r="BX306" i="4"/>
  <c r="BP307" i="4"/>
  <c r="BX307" i="4"/>
  <c r="BP308" i="4"/>
  <c r="BX308" i="4"/>
  <c r="BP309" i="4"/>
  <c r="BX309" i="4"/>
  <c r="BP310" i="4"/>
  <c r="BX310" i="4"/>
  <c r="BP311" i="4"/>
  <c r="BP312" i="4"/>
  <c r="BP313" i="4"/>
  <c r="BP314" i="4"/>
  <c r="BP315" i="4"/>
  <c r="BP316" i="4"/>
  <c r="BP317" i="4"/>
  <c r="BP318" i="4"/>
  <c r="BP319" i="4"/>
  <c r="BP320" i="4"/>
  <c r="BP321" i="4"/>
  <c r="BP322" i="4"/>
  <c r="BP323" i="4"/>
  <c r="BP324" i="4"/>
  <c r="BP325" i="4"/>
  <c r="BP326" i="4"/>
  <c r="BP327" i="4"/>
  <c r="BP328" i="4"/>
  <c r="BP329" i="4"/>
  <c r="BP330" i="4"/>
  <c r="BP331" i="4"/>
  <c r="BP332" i="4"/>
  <c r="BP333" i="4"/>
  <c r="BP334" i="4"/>
  <c r="BP335" i="4"/>
  <c r="BP336" i="4"/>
  <c r="BP337" i="4"/>
  <c r="BP338" i="4"/>
  <c r="BP339" i="4"/>
  <c r="BP340" i="4"/>
  <c r="BP341" i="4"/>
  <c r="BP342" i="4"/>
  <c r="BP343" i="4"/>
  <c r="BP344" i="4"/>
  <c r="BP345" i="4"/>
  <c r="BP346" i="4"/>
  <c r="BP347" i="4"/>
  <c r="BP348" i="4"/>
  <c r="BP349" i="4"/>
  <c r="BP350" i="4"/>
  <c r="BP351" i="4"/>
  <c r="BP352" i="4"/>
  <c r="BP353" i="4"/>
  <c r="BP354" i="4"/>
  <c r="BP355" i="4"/>
  <c r="BP356" i="4"/>
  <c r="BP357" i="4"/>
  <c r="BP358" i="4"/>
  <c r="BP359" i="4"/>
  <c r="BP360" i="4"/>
  <c r="BP361" i="4"/>
  <c r="BP362" i="4"/>
  <c r="BP363" i="4"/>
  <c r="BP364" i="4"/>
  <c r="BP365" i="4"/>
  <c r="BP366" i="4"/>
  <c r="BP367" i="4"/>
  <c r="BP368" i="4"/>
  <c r="BP369" i="4"/>
  <c r="BP370" i="4"/>
  <c r="BP371" i="4"/>
  <c r="BP372" i="4"/>
  <c r="BP373" i="4"/>
  <c r="BP374" i="4"/>
  <c r="BP375" i="4"/>
  <c r="BP376" i="4"/>
  <c r="BP377" i="4"/>
  <c r="BP378" i="4"/>
  <c r="BP379" i="4"/>
  <c r="BP380" i="4"/>
  <c r="BP381" i="4"/>
  <c r="BP382" i="4"/>
  <c r="BP383" i="4"/>
  <c r="BP384" i="4"/>
  <c r="BP385" i="4"/>
  <c r="BP386" i="4"/>
  <c r="BP387" i="4"/>
  <c r="BP388" i="4"/>
  <c r="BP389" i="4"/>
  <c r="BP390" i="4"/>
  <c r="BP391" i="4"/>
  <c r="BP392" i="4"/>
  <c r="BP393" i="4"/>
  <c r="BP394" i="4"/>
  <c r="BP395" i="4"/>
  <c r="BP396" i="4"/>
  <c r="BP397" i="4"/>
  <c r="BP398" i="4"/>
  <c r="BP399" i="4"/>
  <c r="BP400" i="4"/>
  <c r="BP401" i="4"/>
  <c r="BP402" i="4"/>
  <c r="BP403" i="4"/>
  <c r="BP404" i="4"/>
  <c r="BP405" i="4"/>
  <c r="BP406" i="4"/>
  <c r="BP407" i="4"/>
  <c r="BP408" i="4"/>
  <c r="BP409" i="4"/>
  <c r="BP410" i="4"/>
  <c r="BP411" i="4"/>
  <c r="BP412" i="4"/>
  <c r="BP413" i="4"/>
  <c r="BP414" i="4"/>
  <c r="BP415" i="4"/>
  <c r="BP416" i="4"/>
  <c r="BP417" i="4"/>
  <c r="BP418" i="4"/>
  <c r="BP419" i="4"/>
  <c r="BP420" i="4"/>
  <c r="BP421" i="4"/>
  <c r="BP422" i="4"/>
  <c r="BP423" i="4"/>
  <c r="BP424" i="4"/>
  <c r="BP425" i="4"/>
  <c r="BP426" i="4"/>
  <c r="BP427" i="4"/>
  <c r="BP428" i="4"/>
  <c r="BP429" i="4"/>
  <c r="BP430" i="4"/>
  <c r="BP431" i="4"/>
  <c r="BP432" i="4"/>
  <c r="BP433" i="4"/>
  <c r="BP434" i="4"/>
  <c r="BP435" i="4"/>
  <c r="BP436" i="4"/>
  <c r="BP437" i="4"/>
  <c r="BP438" i="4"/>
  <c r="BP439" i="4"/>
  <c r="BP440" i="4"/>
  <c r="BP441" i="4"/>
  <c r="BP442" i="4"/>
  <c r="BP443" i="4"/>
  <c r="BP444" i="4"/>
  <c r="BP445" i="4"/>
  <c r="BP446" i="4"/>
  <c r="BP447" i="4"/>
  <c r="BP448" i="4"/>
  <c r="BP449" i="4"/>
  <c r="BP450" i="4"/>
  <c r="BP451" i="4"/>
  <c r="BP452" i="4"/>
  <c r="BP453" i="4"/>
  <c r="BP454" i="4"/>
  <c r="BP455" i="4"/>
  <c r="BP456" i="4"/>
  <c r="BP457" i="4"/>
  <c r="BP458" i="4"/>
  <c r="BP459" i="4"/>
  <c r="BP460" i="4"/>
  <c r="BP461" i="4"/>
  <c r="BP462" i="4"/>
  <c r="BP463" i="4"/>
  <c r="BP464" i="4"/>
  <c r="BP465" i="4"/>
  <c r="BP466" i="4"/>
  <c r="BP467" i="4"/>
  <c r="BP468" i="4"/>
  <c r="BP469" i="4"/>
  <c r="BP470" i="4"/>
  <c r="BP471" i="4"/>
  <c r="BP472" i="4"/>
  <c r="BP473" i="4"/>
  <c r="BP474" i="4"/>
  <c r="BP475" i="4"/>
  <c r="BP476" i="4"/>
  <c r="BP477" i="4"/>
  <c r="BP478" i="4"/>
  <c r="BP479" i="4"/>
  <c r="BP480" i="4"/>
  <c r="BP481" i="4"/>
  <c r="BP482" i="4"/>
  <c r="BP483" i="4"/>
  <c r="BP484" i="4"/>
  <c r="BP485" i="4"/>
  <c r="CE644" i="4"/>
  <c r="M3" i="5"/>
  <c r="L12" i="5"/>
  <c r="C14" i="5"/>
  <c r="F14" i="5"/>
  <c r="D17" i="5"/>
  <c r="C34" i="5"/>
  <c r="F34" i="5"/>
  <c r="E58" i="6"/>
  <c r="Z1807" i="5"/>
  <c r="BF204" i="4"/>
  <c r="BE21" i="4"/>
  <c r="CI1" i="4"/>
  <c r="CJ5" i="4"/>
  <c r="D9" i="2"/>
  <c r="C9" i="2"/>
  <c r="C10" i="2"/>
  <c r="E12" i="2"/>
  <c r="C12" i="2"/>
  <c r="E16" i="2"/>
  <c r="BF218" i="4"/>
  <c r="BF212" i="4"/>
  <c r="CK5" i="4"/>
  <c r="CK1" i="4"/>
  <c r="CJ1" i="4"/>
  <c r="BT92" i="4"/>
  <c r="BR92" i="4" s="1"/>
  <c r="C13" i="2"/>
  <c r="D16" i="2"/>
  <c r="C14" i="2"/>
  <c r="B17" i="2"/>
  <c r="E17" i="2"/>
  <c r="BS127" i="4"/>
  <c r="BV127" i="4" s="1"/>
  <c r="BT332" i="4"/>
  <c r="BR332" i="4" s="1"/>
  <c r="BS117" i="4"/>
  <c r="BV117" i="4" s="1"/>
  <c r="BS114" i="4"/>
  <c r="BV114" i="4" s="1"/>
  <c r="K19" i="2"/>
  <c r="BP13" i="4"/>
  <c r="K25" i="2"/>
  <c r="BP18" i="4"/>
  <c r="BE29" i="4"/>
  <c r="M13" i="5" s="1"/>
  <c r="BE157" i="4"/>
  <c r="BE204" i="4"/>
  <c r="CE8" i="4"/>
  <c r="CE9" i="4"/>
  <c r="CE10" i="4"/>
  <c r="CE11" i="4"/>
  <c r="CE12" i="4"/>
  <c r="CE13" i="4"/>
  <c r="CE14" i="4"/>
  <c r="CE15" i="4"/>
  <c r="CE16" i="4"/>
  <c r="CE17" i="4"/>
  <c r="CE18" i="4"/>
  <c r="CE19" i="4"/>
  <c r="CE20" i="4"/>
  <c r="CE21" i="4"/>
  <c r="CE22" i="4"/>
  <c r="CE23" i="4"/>
  <c r="CE24" i="4"/>
  <c r="CE25" i="4"/>
  <c r="CE26" i="4"/>
  <c r="CE27" i="4"/>
  <c r="CE28" i="4"/>
  <c r="CE29" i="4"/>
  <c r="CE30" i="4"/>
  <c r="CE31" i="4"/>
  <c r="CE32" i="4"/>
  <c r="CE33" i="4"/>
  <c r="CE34" i="4"/>
  <c r="CE35" i="4"/>
  <c r="CE36" i="4"/>
  <c r="CE37" i="4"/>
  <c r="CE38" i="4"/>
  <c r="CE39" i="4"/>
  <c r="CE40" i="4"/>
  <c r="CE41" i="4"/>
  <c r="CE42" i="4"/>
  <c r="CE43" i="4"/>
  <c r="CE44" i="4"/>
  <c r="CE45" i="4"/>
  <c r="CE46" i="4"/>
  <c r="CE47" i="4"/>
  <c r="CE48" i="4"/>
  <c r="CE49" i="4"/>
  <c r="CE50" i="4"/>
  <c r="CE51" i="4"/>
  <c r="CE52" i="4"/>
  <c r="CE53" i="4"/>
  <c r="CE54" i="4"/>
  <c r="CE55" i="4"/>
  <c r="CE56" i="4"/>
  <c r="CE57" i="4"/>
  <c r="CE58" i="4"/>
  <c r="CE59" i="4"/>
  <c r="CE60" i="4"/>
  <c r="CE61" i="4"/>
  <c r="CE62" i="4"/>
  <c r="CE63" i="4"/>
  <c r="CE64" i="4"/>
  <c r="CE65" i="4"/>
  <c r="CE66" i="4"/>
  <c r="CE67" i="4"/>
  <c r="CE68" i="4"/>
  <c r="CE69" i="4"/>
  <c r="CE70" i="4"/>
  <c r="CE71" i="4"/>
  <c r="CE72" i="4"/>
  <c r="CE73" i="4"/>
  <c r="CE74" i="4"/>
  <c r="CE75" i="4"/>
  <c r="CE76" i="4"/>
  <c r="CE77" i="4"/>
  <c r="CE78" i="4"/>
  <c r="CE79" i="4"/>
  <c r="CE80" i="4"/>
  <c r="CE81" i="4"/>
  <c r="CE82" i="4"/>
  <c r="CE83" i="4"/>
  <c r="CE84" i="4"/>
  <c r="CE85" i="4"/>
  <c r="CE86" i="4"/>
  <c r="CE87" i="4"/>
  <c r="CE88" i="4"/>
  <c r="CE89" i="4"/>
  <c r="CE90" i="4"/>
  <c r="CE91" i="4"/>
  <c r="CE92" i="4"/>
  <c r="CE93" i="4"/>
  <c r="CE94" i="4"/>
  <c r="CE95" i="4"/>
  <c r="CE96" i="4"/>
  <c r="CE97" i="4"/>
  <c r="CE98" i="4"/>
  <c r="CE99" i="4"/>
  <c r="CE100" i="4"/>
  <c r="CE101" i="4"/>
  <c r="CE102" i="4"/>
  <c r="CE103" i="4"/>
  <c r="CE104" i="4"/>
  <c r="CE105" i="4"/>
  <c r="CE106" i="4"/>
  <c r="CE107" i="4"/>
  <c r="CE108" i="4"/>
  <c r="CE109" i="4"/>
  <c r="CE110" i="4"/>
  <c r="CE111" i="4"/>
  <c r="CE112" i="4"/>
  <c r="CE113" i="4"/>
  <c r="CE114" i="4"/>
  <c r="CE115" i="4"/>
  <c r="CE116" i="4"/>
  <c r="CE117" i="4"/>
  <c r="CE118" i="4"/>
  <c r="CE119" i="4"/>
  <c r="CE120" i="4"/>
  <c r="CE121" i="4"/>
  <c r="CE122" i="4"/>
  <c r="CE123" i="4"/>
  <c r="CE124" i="4"/>
  <c r="CE125" i="4"/>
  <c r="CE126" i="4"/>
  <c r="CE127" i="4"/>
  <c r="CE128" i="4"/>
  <c r="CE129" i="4"/>
  <c r="CE130" i="4"/>
  <c r="CE131" i="4"/>
  <c r="CE132" i="4"/>
  <c r="CE133" i="4"/>
  <c r="CE134" i="4"/>
  <c r="CE135" i="4"/>
  <c r="CE136" i="4"/>
  <c r="CE137" i="4"/>
  <c r="CE138" i="4"/>
  <c r="CE139" i="4"/>
  <c r="CE140" i="4"/>
  <c r="CE141" i="4"/>
  <c r="CE142" i="4"/>
  <c r="CE143" i="4"/>
  <c r="CE144" i="4"/>
  <c r="CE145" i="4"/>
  <c r="CE146" i="4"/>
  <c r="CE147" i="4"/>
  <c r="CE148" i="4"/>
  <c r="CE149" i="4"/>
  <c r="CE150" i="4"/>
  <c r="CE151" i="4"/>
  <c r="CE152" i="4"/>
  <c r="CE153" i="4"/>
  <c r="CE154" i="4"/>
  <c r="CE155" i="4"/>
  <c r="CE156" i="4"/>
  <c r="CE157" i="4"/>
  <c r="CE158" i="4"/>
  <c r="CE159" i="4"/>
  <c r="CE160" i="4"/>
  <c r="CE161" i="4"/>
  <c r="CE162" i="4"/>
  <c r="CE163" i="4"/>
  <c r="CE164" i="4"/>
  <c r="CE165" i="4"/>
  <c r="CE166" i="4"/>
  <c r="CE167" i="4"/>
  <c r="CE168" i="4"/>
  <c r="CE169" i="4"/>
  <c r="CE170" i="4"/>
  <c r="CE171" i="4"/>
  <c r="CE172" i="4"/>
  <c r="CE173" i="4"/>
  <c r="CE174" i="4"/>
  <c r="CE175" i="4"/>
  <c r="CE176" i="4"/>
  <c r="CE177" i="4"/>
  <c r="CE178" i="4"/>
  <c r="CE179" i="4"/>
  <c r="CE180" i="4"/>
  <c r="CE181" i="4"/>
  <c r="CE182" i="4"/>
  <c r="CE183" i="4"/>
  <c r="CE184" i="4"/>
  <c r="CE185" i="4"/>
  <c r="CE186" i="4"/>
  <c r="CE187" i="4"/>
  <c r="CE188" i="4"/>
  <c r="CE189" i="4"/>
  <c r="CE190" i="4"/>
  <c r="CE191" i="4"/>
  <c r="CE192" i="4"/>
  <c r="CE193" i="4"/>
  <c r="CE194" i="4"/>
  <c r="CE195" i="4"/>
  <c r="CE196" i="4"/>
  <c r="CE197" i="4"/>
  <c r="CE198" i="4"/>
  <c r="CE199" i="4"/>
  <c r="CE200" i="4"/>
  <c r="CE201" i="4"/>
  <c r="CE202" i="4"/>
  <c r="CE203" i="4"/>
  <c r="CE204" i="4"/>
  <c r="CE205" i="4"/>
  <c r="CE206" i="4"/>
  <c r="CE207" i="4"/>
  <c r="CE208" i="4"/>
  <c r="CE209" i="4"/>
  <c r="CE210" i="4"/>
  <c r="CE211" i="4"/>
  <c r="CE212" i="4"/>
  <c r="CE213" i="4"/>
  <c r="CE214" i="4"/>
  <c r="CE215" i="4"/>
  <c r="CE216" i="4"/>
  <c r="CE217" i="4"/>
  <c r="CE218" i="4"/>
  <c r="CE219" i="4"/>
  <c r="CE220" i="4"/>
  <c r="CE221" i="4"/>
  <c r="CE222" i="4"/>
  <c r="CE223" i="4"/>
  <c r="CE224" i="4"/>
  <c r="CE225" i="4"/>
  <c r="CE226" i="4"/>
  <c r="CE227" i="4"/>
  <c r="CE228" i="4"/>
  <c r="CE229" i="4"/>
  <c r="CE230" i="4"/>
  <c r="CE231" i="4"/>
  <c r="CE232" i="4"/>
  <c r="CE233" i="4"/>
  <c r="CE234" i="4"/>
  <c r="CE235" i="4"/>
  <c r="CE236" i="4"/>
  <c r="CE237" i="4"/>
  <c r="CE238" i="4"/>
  <c r="CE239" i="4"/>
  <c r="CE240" i="4"/>
  <c r="CE241" i="4"/>
  <c r="CE242" i="4"/>
  <c r="CE243" i="4"/>
  <c r="CE244" i="4"/>
  <c r="CE245" i="4"/>
  <c r="CE246" i="4"/>
  <c r="CE247" i="4"/>
  <c r="CE248" i="4"/>
  <c r="CE249" i="4"/>
  <c r="CE250" i="4"/>
  <c r="CE251" i="4"/>
  <c r="CE252" i="4"/>
  <c r="CE253" i="4"/>
  <c r="CE254" i="4"/>
  <c r="CE255" i="4"/>
  <c r="CE256" i="4"/>
  <c r="CE257" i="4"/>
  <c r="CE258" i="4"/>
  <c r="CE259" i="4"/>
  <c r="CE260" i="4"/>
  <c r="CE261" i="4"/>
  <c r="CE262" i="4"/>
  <c r="CE263" i="4"/>
  <c r="CE264" i="4"/>
  <c r="CE265" i="4"/>
  <c r="CE266" i="4"/>
  <c r="CE267" i="4"/>
  <c r="CE268" i="4"/>
  <c r="CE269" i="4"/>
  <c r="CE270" i="4"/>
  <c r="CE271" i="4"/>
  <c r="CE272" i="4"/>
  <c r="CE273" i="4"/>
  <c r="CE274" i="4"/>
  <c r="CE275" i="4"/>
  <c r="CE276" i="4"/>
  <c r="CE277" i="4"/>
  <c r="CE278" i="4"/>
  <c r="CE279" i="4"/>
  <c r="CE280" i="4"/>
  <c r="CE281" i="4"/>
  <c r="CE282" i="4"/>
  <c r="CE283" i="4"/>
  <c r="CE284" i="4"/>
  <c r="CE285" i="4"/>
  <c r="CE286" i="4"/>
  <c r="CE287" i="4"/>
  <c r="CE288" i="4"/>
  <c r="CE289" i="4"/>
  <c r="CE290" i="4"/>
  <c r="CE291" i="4"/>
  <c r="CE292" i="4"/>
  <c r="CE293" i="4"/>
  <c r="CE294" i="4"/>
  <c r="CE295" i="4"/>
  <c r="CE296" i="4"/>
  <c r="CE297" i="4"/>
  <c r="CE298" i="4"/>
  <c r="CE299" i="4"/>
  <c r="CE300" i="4"/>
  <c r="CE301" i="4"/>
  <c r="CE302" i="4"/>
  <c r="CE303" i="4"/>
  <c r="CE304" i="4"/>
  <c r="CE305" i="4"/>
  <c r="CE306" i="4"/>
  <c r="CE307" i="4"/>
  <c r="CE308" i="4"/>
  <c r="CE309" i="4"/>
  <c r="CE310" i="4"/>
  <c r="CE311" i="4"/>
  <c r="CE312" i="4"/>
  <c r="CE313" i="4"/>
  <c r="CE314" i="4"/>
  <c r="CE315" i="4"/>
  <c r="CE316" i="4"/>
  <c r="CE317" i="4"/>
  <c r="CE318" i="4"/>
  <c r="CE319" i="4"/>
  <c r="CE320" i="4"/>
  <c r="CE321" i="4"/>
  <c r="CE322" i="4"/>
  <c r="CE323" i="4"/>
  <c r="CE324" i="4"/>
  <c r="CE325" i="4"/>
  <c r="CE326" i="4"/>
  <c r="CE327" i="4"/>
  <c r="CE328" i="4"/>
  <c r="CE329" i="4"/>
  <c r="CE330" i="4"/>
  <c r="CE331" i="4"/>
  <c r="CE332" i="4"/>
  <c r="CE333" i="4"/>
  <c r="CE334" i="4"/>
  <c r="CE335" i="4"/>
  <c r="CE336" i="4"/>
  <c r="CE337" i="4"/>
  <c r="CE338" i="4"/>
  <c r="CE339" i="4"/>
  <c r="CE340" i="4"/>
  <c r="CE341" i="4"/>
  <c r="CE342" i="4"/>
  <c r="CE343" i="4"/>
  <c r="CE344" i="4"/>
  <c r="CE345" i="4"/>
  <c r="CE346" i="4"/>
  <c r="CE347" i="4"/>
  <c r="CE348" i="4"/>
  <c r="CE7" i="4"/>
  <c r="CC4" i="4"/>
  <c r="K34" i="2"/>
  <c r="BP28" i="4"/>
  <c r="BF109" i="4"/>
  <c r="BF24" i="4"/>
  <c r="K21" i="2"/>
  <c r="BP15" i="4"/>
  <c r="K33" i="2"/>
  <c r="BP27" i="4"/>
  <c r="BS26" i="4"/>
  <c r="BV26" i="4" s="1"/>
  <c r="BP14" i="4"/>
  <c r="K32" i="2"/>
  <c r="BW11" i="4"/>
  <c r="D17" i="2"/>
  <c r="B18" i="2"/>
  <c r="B19" i="2"/>
  <c r="BE165" i="4"/>
  <c r="BE171" i="4"/>
  <c r="I22" i="5"/>
  <c r="BF177" i="4"/>
  <c r="BF110" i="4"/>
  <c r="BF124" i="4"/>
  <c r="BE212" i="4"/>
  <c r="BE218" i="4"/>
  <c r="E18" i="2"/>
  <c r="BW12" i="4"/>
  <c r="D18" i="2"/>
  <c r="D19" i="2"/>
  <c r="BW13" i="4"/>
  <c r="E19" i="2"/>
  <c r="B20" i="2"/>
  <c r="BF118" i="4"/>
  <c r="BF157" i="4"/>
  <c r="BF165" i="4"/>
  <c r="BF171" i="4"/>
  <c r="D12" i="2"/>
  <c r="E20" i="2"/>
  <c r="D20" i="2"/>
  <c r="BW14" i="4"/>
  <c r="B21" i="2"/>
  <c r="D14" i="2"/>
  <c r="D21" i="2"/>
  <c r="BW15" i="4"/>
  <c r="B22" i="2"/>
  <c r="E21" i="2"/>
  <c r="D22" i="2"/>
  <c r="B23" i="2"/>
  <c r="BW16" i="4"/>
  <c r="E22" i="2"/>
  <c r="D23" i="2"/>
  <c r="BW17" i="4"/>
  <c r="E23" i="2"/>
  <c r="B24" i="2"/>
  <c r="E24" i="2"/>
  <c r="D24" i="2"/>
  <c r="B25" i="2"/>
  <c r="BW18" i="4"/>
  <c r="D25" i="2"/>
  <c r="B26" i="2"/>
  <c r="E25" i="2"/>
  <c r="BW19" i="4"/>
  <c r="D26" i="2"/>
  <c r="B27" i="2"/>
  <c r="E26" i="2"/>
  <c r="BW20" i="4"/>
  <c r="D27" i="2"/>
  <c r="BW21" i="4"/>
  <c r="B28" i="2"/>
  <c r="E27" i="2"/>
  <c r="E28" i="2"/>
  <c r="D28" i="2"/>
  <c r="B29" i="2"/>
  <c r="BW22" i="4"/>
  <c r="D29" i="2"/>
  <c r="E29" i="2"/>
  <c r="BW23" i="4"/>
  <c r="B30" i="2"/>
  <c r="D30" i="2"/>
  <c r="B31" i="2"/>
  <c r="BW24" i="4"/>
  <c r="E30" i="2"/>
  <c r="D31" i="2"/>
  <c r="BW25" i="4"/>
  <c r="E31" i="2"/>
  <c r="B32" i="2"/>
  <c r="E32" i="2"/>
  <c r="D32" i="2"/>
  <c r="B33" i="2"/>
  <c r="BW26" i="4"/>
  <c r="D33" i="2"/>
  <c r="BW27" i="4"/>
  <c r="B34" i="2"/>
  <c r="E33" i="2"/>
  <c r="D34" i="2"/>
  <c r="B35" i="2"/>
  <c r="E34" i="2"/>
  <c r="BW28" i="4"/>
  <c r="D35" i="2"/>
  <c r="BW29" i="4"/>
  <c r="E35" i="2"/>
  <c r="B36" i="2"/>
  <c r="E36" i="2"/>
  <c r="D36" i="2"/>
  <c r="BW30" i="4"/>
  <c r="B37" i="2"/>
  <c r="D37" i="2"/>
  <c r="E37" i="2"/>
  <c r="BW31" i="4"/>
  <c r="B38" i="2"/>
  <c r="D38" i="2"/>
  <c r="B39" i="2"/>
  <c r="BW32" i="4"/>
  <c r="E38" i="2"/>
  <c r="D39" i="2"/>
  <c r="BW33" i="4"/>
  <c r="E39" i="2"/>
  <c r="B40" i="2"/>
  <c r="E40" i="2"/>
  <c r="D40" i="2"/>
  <c r="B41" i="2"/>
  <c r="BW34" i="4"/>
  <c r="D41" i="2"/>
  <c r="B42" i="2"/>
  <c r="E41" i="2"/>
  <c r="BW35" i="4"/>
  <c r="D42" i="2"/>
  <c r="B43" i="2"/>
  <c r="E42" i="2"/>
  <c r="BW36" i="4"/>
  <c r="D43" i="2"/>
  <c r="BW37" i="4"/>
  <c r="B44" i="2"/>
  <c r="E43" i="2"/>
  <c r="E44" i="2"/>
  <c r="D44" i="2"/>
  <c r="B45" i="2"/>
  <c r="BW38" i="4"/>
  <c r="D45" i="2"/>
  <c r="BW39" i="4"/>
  <c r="B46" i="2"/>
  <c r="E45" i="2"/>
  <c r="E46" i="2"/>
  <c r="B47" i="2"/>
  <c r="D46" i="2"/>
  <c r="BW40" i="4"/>
  <c r="D47" i="2"/>
  <c r="BW41" i="4"/>
  <c r="B48" i="2"/>
  <c r="E47" i="2"/>
  <c r="E48" i="2"/>
  <c r="D48" i="2"/>
  <c r="B49" i="2"/>
  <c r="BW42" i="4"/>
  <c r="D49" i="2"/>
  <c r="E49" i="2"/>
  <c r="BW43" i="4"/>
  <c r="B50" i="2"/>
  <c r="E50" i="2"/>
  <c r="B51" i="2"/>
  <c r="BW44" i="4"/>
  <c r="D50" i="2"/>
  <c r="D51" i="2"/>
  <c r="BW45" i="4"/>
  <c r="E51" i="2"/>
  <c r="B52" i="2"/>
  <c r="E52" i="2"/>
  <c r="D52" i="2"/>
  <c r="B53" i="2"/>
  <c r="BW46" i="4"/>
  <c r="D53" i="2"/>
  <c r="B54" i="2"/>
  <c r="E53" i="2"/>
  <c r="BW47" i="4"/>
  <c r="E54" i="2"/>
  <c r="B55" i="2"/>
  <c r="D54" i="2"/>
  <c r="BW48" i="4"/>
  <c r="D55" i="2"/>
  <c r="BW49" i="4"/>
  <c r="B56" i="2"/>
  <c r="E55" i="2"/>
  <c r="D56" i="2"/>
  <c r="E56" i="2"/>
  <c r="B57" i="2"/>
  <c r="BW50" i="4"/>
  <c r="D57" i="2"/>
  <c r="B58" i="2"/>
  <c r="E57" i="2"/>
  <c r="BW51" i="4"/>
  <c r="E58" i="2"/>
  <c r="B59" i="2"/>
  <c r="BW52" i="4"/>
  <c r="D58" i="2"/>
  <c r="D59" i="2"/>
  <c r="BW53" i="4"/>
  <c r="B60" i="2"/>
  <c r="E59" i="2"/>
  <c r="D60" i="2"/>
  <c r="E60" i="2"/>
  <c r="B61" i="2"/>
  <c r="BW54" i="4"/>
  <c r="D61" i="2"/>
  <c r="BW55" i="4"/>
  <c r="B62" i="2"/>
  <c r="E61" i="2"/>
  <c r="E62" i="2"/>
  <c r="B63" i="2"/>
  <c r="BW56" i="4"/>
  <c r="D62" i="2"/>
  <c r="D63" i="2"/>
  <c r="BW57" i="4"/>
  <c r="E63" i="2"/>
  <c r="B64" i="2"/>
  <c r="D64" i="2"/>
  <c r="E64" i="2"/>
  <c r="B65" i="2"/>
  <c r="BW58" i="4"/>
  <c r="D65" i="2"/>
  <c r="BW59" i="4"/>
  <c r="B66" i="2"/>
  <c r="E65" i="2"/>
  <c r="E66" i="2"/>
  <c r="B67" i="2"/>
  <c r="D66" i="2"/>
  <c r="BW60" i="4"/>
  <c r="D67" i="2"/>
  <c r="BW61" i="4"/>
  <c r="E67" i="2"/>
  <c r="B68" i="2"/>
  <c r="D68" i="2"/>
  <c r="E68" i="2"/>
  <c r="B69" i="2"/>
  <c r="BW62" i="4"/>
  <c r="D69" i="2"/>
  <c r="E69" i="2"/>
  <c r="B70" i="2"/>
  <c r="BW63" i="4"/>
  <c r="E70" i="2"/>
  <c r="B71" i="2"/>
  <c r="BW64" i="4"/>
  <c r="D70" i="2"/>
  <c r="D71" i="2"/>
  <c r="BW65" i="4"/>
  <c r="B72" i="2"/>
  <c r="E71" i="2"/>
  <c r="D72" i="2"/>
  <c r="E72" i="2"/>
  <c r="B73" i="2"/>
  <c r="BW66" i="4"/>
  <c r="D73" i="2"/>
  <c r="B74" i="2"/>
  <c r="E73" i="2"/>
  <c r="BW67" i="4"/>
  <c r="E74" i="2"/>
  <c r="B75" i="2"/>
  <c r="BW68" i="4"/>
  <c r="D74" i="2"/>
  <c r="D75" i="2"/>
  <c r="BW69" i="4"/>
  <c r="B76" i="2"/>
  <c r="E75" i="2"/>
  <c r="D76" i="2"/>
  <c r="E76" i="2"/>
  <c r="B77" i="2"/>
  <c r="BW70" i="4"/>
  <c r="D77" i="2"/>
  <c r="BW71" i="4"/>
  <c r="B78" i="2"/>
  <c r="E77" i="2"/>
  <c r="E78" i="2"/>
  <c r="B79" i="2"/>
  <c r="D78" i="2"/>
  <c r="BW72" i="4"/>
  <c r="D79" i="2"/>
  <c r="BW73" i="4"/>
  <c r="E79" i="2"/>
  <c r="B80" i="2"/>
  <c r="D80" i="2"/>
  <c r="E80" i="2"/>
  <c r="BW74" i="4"/>
  <c r="B81" i="2"/>
  <c r="D81" i="2"/>
  <c r="B82" i="2"/>
  <c r="E81" i="2"/>
  <c r="BW75" i="4"/>
  <c r="E82" i="2"/>
  <c r="B83" i="2"/>
  <c r="D82" i="2"/>
  <c r="BW76" i="4"/>
  <c r="D83" i="2"/>
  <c r="BW77" i="4"/>
  <c r="E83" i="2"/>
  <c r="B84" i="2"/>
  <c r="D84" i="2"/>
  <c r="E84" i="2"/>
  <c r="B85" i="2"/>
  <c r="BW78" i="4"/>
  <c r="D85" i="2"/>
  <c r="BW79" i="4"/>
  <c r="B86" i="2"/>
  <c r="E85" i="2"/>
  <c r="E86" i="2"/>
  <c r="B87" i="2"/>
  <c r="D86" i="2"/>
  <c r="BW80" i="4"/>
  <c r="D87" i="2"/>
  <c r="BW81" i="4"/>
  <c r="E87" i="2"/>
  <c r="B88" i="2"/>
  <c r="D88" i="2"/>
  <c r="E88" i="2"/>
  <c r="BW82" i="4"/>
  <c r="B89" i="2"/>
  <c r="D89" i="2"/>
  <c r="B90" i="2"/>
  <c r="E89" i="2"/>
  <c r="BW83" i="4"/>
  <c r="E90" i="2"/>
  <c r="B91" i="2"/>
  <c r="BW84" i="4"/>
  <c r="D90" i="2"/>
  <c r="D91" i="2"/>
  <c r="BW85" i="4"/>
  <c r="E91" i="2"/>
  <c r="B92" i="2"/>
  <c r="D92" i="2"/>
  <c r="E92" i="2"/>
  <c r="B93" i="2"/>
  <c r="BW86" i="4"/>
  <c r="D93" i="2"/>
  <c r="B94" i="2"/>
  <c r="E93" i="2"/>
  <c r="BW87" i="4"/>
  <c r="E94" i="2"/>
  <c r="B95" i="2"/>
  <c r="D94" i="2"/>
  <c r="BW88" i="4"/>
  <c r="D95" i="2"/>
  <c r="BW89" i="4"/>
  <c r="E95" i="2"/>
  <c r="B96" i="2"/>
  <c r="D96" i="2"/>
  <c r="E96" i="2"/>
  <c r="BW90" i="4"/>
  <c r="B97" i="2"/>
  <c r="D97" i="2"/>
  <c r="BW91" i="4"/>
  <c r="B98" i="2"/>
  <c r="E97" i="2"/>
  <c r="E98" i="2"/>
  <c r="B99" i="2"/>
  <c r="D98" i="2"/>
  <c r="BW92" i="4"/>
  <c r="D99" i="2"/>
  <c r="BW93" i="4"/>
  <c r="B100" i="2"/>
  <c r="E99" i="2"/>
  <c r="D100" i="2"/>
  <c r="E100" i="2"/>
  <c r="B101" i="2"/>
  <c r="BW94" i="4"/>
  <c r="D101" i="2"/>
  <c r="E101" i="2"/>
  <c r="BW95" i="4"/>
  <c r="B102" i="2"/>
  <c r="E102" i="2"/>
  <c r="B103" i="2"/>
  <c r="D102" i="2"/>
  <c r="BW96" i="4"/>
  <c r="D103" i="2"/>
  <c r="BW97" i="4"/>
  <c r="E103" i="2"/>
  <c r="B104" i="2"/>
  <c r="D104" i="2"/>
  <c r="E104" i="2"/>
  <c r="B105" i="2"/>
  <c r="BW98" i="4"/>
  <c r="D105" i="2"/>
  <c r="E105" i="2"/>
  <c r="BW99" i="4"/>
  <c r="B106" i="2"/>
  <c r="E106" i="2"/>
  <c r="B107" i="2"/>
  <c r="BW100" i="4"/>
  <c r="D106" i="2"/>
  <c r="D107" i="2"/>
  <c r="BW101" i="4"/>
  <c r="E107" i="2"/>
  <c r="B108" i="2"/>
  <c r="D108" i="2"/>
  <c r="E108" i="2"/>
  <c r="B109" i="2"/>
  <c r="BW102" i="4"/>
  <c r="D109" i="2"/>
  <c r="B110" i="2"/>
  <c r="E109" i="2"/>
  <c r="BW103" i="4"/>
  <c r="E110" i="2"/>
  <c r="B111" i="2"/>
  <c r="D110" i="2"/>
  <c r="BW104" i="4"/>
  <c r="D111" i="2"/>
  <c r="BW105" i="4"/>
  <c r="E111" i="2"/>
  <c r="B112" i="2"/>
  <c r="D112" i="2"/>
  <c r="E112" i="2"/>
  <c r="B113" i="2"/>
  <c r="BW106" i="4"/>
  <c r="D113" i="2"/>
  <c r="E113" i="2"/>
  <c r="B114" i="2"/>
  <c r="BW107" i="4"/>
  <c r="E114" i="2"/>
  <c r="B115" i="2"/>
  <c r="BW108" i="4"/>
  <c r="D114" i="2"/>
  <c r="D115" i="2"/>
  <c r="BW109" i="4"/>
  <c r="E115" i="2"/>
  <c r="B116" i="2"/>
  <c r="D116" i="2"/>
  <c r="E116" i="2"/>
  <c r="B117" i="2"/>
  <c r="BW110" i="4"/>
  <c r="D117" i="2"/>
  <c r="E117" i="2"/>
  <c r="B118" i="2"/>
  <c r="BW111" i="4"/>
  <c r="E118" i="2"/>
  <c r="B119" i="2"/>
  <c r="BW112" i="4"/>
  <c r="D118" i="2"/>
  <c r="D119" i="2"/>
  <c r="BW113" i="4"/>
  <c r="E119" i="2"/>
  <c r="B120" i="2"/>
  <c r="D120" i="2"/>
  <c r="E120" i="2"/>
  <c r="B121" i="2"/>
  <c r="BW114" i="4"/>
  <c r="D121" i="2"/>
  <c r="B122" i="2"/>
  <c r="E121" i="2"/>
  <c r="BW115" i="4"/>
  <c r="E122" i="2"/>
  <c r="B123" i="2"/>
  <c r="D122" i="2"/>
  <c r="BW116" i="4"/>
  <c r="D123" i="2"/>
  <c r="BW117" i="4"/>
  <c r="E123" i="2"/>
  <c r="B124" i="2"/>
  <c r="D124" i="2"/>
  <c r="E124" i="2"/>
  <c r="B125" i="2"/>
  <c r="BW118" i="4"/>
  <c r="D125" i="2"/>
  <c r="E125" i="2"/>
  <c r="B126" i="2"/>
  <c r="BW119" i="4"/>
  <c r="E126" i="2"/>
  <c r="B127" i="2"/>
  <c r="BW120" i="4"/>
  <c r="D126" i="2"/>
  <c r="D127" i="2"/>
  <c r="BW121" i="4"/>
  <c r="E127" i="2"/>
  <c r="B128" i="2"/>
  <c r="D128" i="2"/>
  <c r="E128" i="2"/>
  <c r="B129" i="2"/>
  <c r="BW122" i="4"/>
  <c r="D129" i="2"/>
  <c r="B130" i="2"/>
  <c r="E129" i="2"/>
  <c r="BW123" i="4"/>
  <c r="E130" i="2"/>
  <c r="B131" i="2"/>
  <c r="D130" i="2"/>
  <c r="BW124" i="4"/>
  <c r="D131" i="2"/>
  <c r="BW125" i="4"/>
  <c r="E131" i="2"/>
  <c r="B132" i="2"/>
  <c r="D132" i="2"/>
  <c r="E132" i="2"/>
  <c r="B133" i="2"/>
  <c r="BW126" i="4"/>
  <c r="D133" i="2"/>
  <c r="E133" i="2"/>
  <c r="B134" i="2"/>
  <c r="BW127" i="4"/>
  <c r="E134" i="2"/>
  <c r="B135" i="2"/>
  <c r="BW128" i="4"/>
  <c r="D134" i="2"/>
  <c r="D135" i="2"/>
  <c r="BW129" i="4"/>
  <c r="E135" i="2"/>
  <c r="B136" i="2"/>
  <c r="D136" i="2"/>
  <c r="E136" i="2"/>
  <c r="B137" i="2"/>
  <c r="BW130" i="4"/>
  <c r="D137" i="2"/>
  <c r="B138" i="2"/>
  <c r="E137" i="2"/>
  <c r="BW131" i="4"/>
  <c r="E138" i="2"/>
  <c r="B139" i="2"/>
  <c r="D138" i="2"/>
  <c r="BW132" i="4"/>
  <c r="D139" i="2"/>
  <c r="BW133" i="4"/>
  <c r="E139" i="2"/>
  <c r="B140" i="2"/>
  <c r="D140" i="2"/>
  <c r="E140" i="2"/>
  <c r="B141" i="2"/>
  <c r="BW134" i="4"/>
  <c r="D141" i="2"/>
  <c r="E141" i="2"/>
  <c r="B142" i="2"/>
  <c r="BW135" i="4"/>
  <c r="E142" i="2"/>
  <c r="B143" i="2"/>
  <c r="D142" i="2"/>
  <c r="BW136" i="4"/>
  <c r="D143" i="2"/>
  <c r="BW137" i="4"/>
  <c r="E143" i="2"/>
  <c r="B144" i="2"/>
  <c r="BW138" i="4"/>
  <c r="E144" i="2"/>
  <c r="B145" i="2"/>
  <c r="D144" i="2"/>
  <c r="E145" i="2"/>
  <c r="B146" i="2"/>
  <c r="BW139" i="4"/>
  <c r="D145" i="2"/>
  <c r="BW140" i="4"/>
  <c r="D146" i="2"/>
  <c r="B147" i="2"/>
  <c r="E146" i="2"/>
  <c r="BW141" i="4"/>
  <c r="B148" i="2"/>
  <c r="E147" i="2"/>
  <c r="D147" i="2"/>
  <c r="BW142" i="4"/>
  <c r="E148" i="2"/>
  <c r="B149" i="2"/>
  <c r="D148" i="2"/>
  <c r="E149" i="2"/>
  <c r="B150" i="2"/>
  <c r="BW143" i="4"/>
  <c r="D149" i="2"/>
  <c r="BW144" i="4"/>
  <c r="D150" i="2"/>
  <c r="B151" i="2"/>
  <c r="E150" i="2"/>
  <c r="BW145" i="4"/>
  <c r="E151" i="2"/>
  <c r="B152" i="2"/>
  <c r="D151" i="2"/>
  <c r="BW146" i="4"/>
  <c r="B153" i="2"/>
  <c r="E152" i="2"/>
  <c r="D152" i="2"/>
  <c r="E153" i="2"/>
  <c r="BW147" i="4"/>
  <c r="B154" i="2"/>
  <c r="D153" i="2"/>
  <c r="BW148" i="4"/>
  <c r="B155" i="2"/>
  <c r="D154" i="2"/>
  <c r="E154" i="2"/>
  <c r="BW149" i="4"/>
  <c r="E155" i="2"/>
  <c r="B156" i="2"/>
  <c r="D155" i="2"/>
  <c r="BW150" i="4"/>
  <c r="B157" i="2"/>
  <c r="E156" i="2"/>
  <c r="D156" i="2"/>
  <c r="E157" i="2"/>
  <c r="BW151" i="4"/>
  <c r="B158" i="2"/>
  <c r="D157" i="2"/>
  <c r="BW152" i="4"/>
  <c r="B159" i="2"/>
  <c r="D158" i="2"/>
  <c r="E158" i="2"/>
  <c r="BW153" i="4"/>
  <c r="E159" i="2"/>
  <c r="B160" i="2"/>
  <c r="D159" i="2"/>
  <c r="BW154" i="4"/>
  <c r="B161" i="2"/>
  <c r="E160" i="2"/>
  <c r="D160" i="2"/>
  <c r="E161" i="2"/>
  <c r="BW155" i="4"/>
  <c r="B162" i="2"/>
  <c r="D161" i="2"/>
  <c r="BW156" i="4"/>
  <c r="B163" i="2"/>
  <c r="D162" i="2"/>
  <c r="E162" i="2"/>
  <c r="BW157" i="4"/>
  <c r="E163" i="2"/>
  <c r="B164" i="2"/>
  <c r="D163" i="2"/>
  <c r="BW158" i="4"/>
  <c r="B165" i="2"/>
  <c r="E164" i="2"/>
  <c r="D164" i="2"/>
  <c r="E165" i="2"/>
  <c r="BW159" i="4"/>
  <c r="B166" i="2"/>
  <c r="D165" i="2"/>
  <c r="BW160" i="4"/>
  <c r="B167" i="2"/>
  <c r="D166" i="2"/>
  <c r="E166" i="2"/>
  <c r="BW161" i="4"/>
  <c r="B168" i="2"/>
  <c r="E167" i="2"/>
  <c r="D167" i="2"/>
  <c r="BW162" i="4"/>
  <c r="D168" i="2"/>
  <c r="B169" i="2"/>
  <c r="E168" i="2"/>
  <c r="E169" i="2"/>
  <c r="B170" i="2"/>
  <c r="BW163" i="4"/>
  <c r="D169" i="2"/>
  <c r="BW164" i="4"/>
  <c r="D170" i="2"/>
  <c r="B171" i="2"/>
  <c r="E170" i="2"/>
  <c r="BW165" i="4"/>
  <c r="B172" i="2"/>
  <c r="E171" i="2"/>
  <c r="D171" i="2"/>
  <c r="BW166" i="4"/>
  <c r="D172" i="2"/>
  <c r="B173" i="2"/>
  <c r="E172" i="2"/>
  <c r="E173" i="2"/>
  <c r="BW167" i="4"/>
  <c r="B174" i="2"/>
  <c r="D173" i="2"/>
  <c r="BW168" i="4"/>
  <c r="B175" i="2"/>
  <c r="D174" i="2"/>
  <c r="E174" i="2"/>
  <c r="BW169" i="4"/>
  <c r="E175" i="2"/>
  <c r="B176" i="2"/>
  <c r="D175" i="2"/>
  <c r="BW170" i="4"/>
  <c r="D176" i="2"/>
  <c r="B177" i="2"/>
  <c r="E176" i="2"/>
  <c r="E177" i="2"/>
  <c r="B178" i="2"/>
  <c r="BW171" i="4"/>
  <c r="D177" i="2"/>
  <c r="BW172" i="4"/>
  <c r="D178" i="2"/>
  <c r="B179" i="2"/>
  <c r="E178" i="2"/>
  <c r="BW173" i="4"/>
  <c r="B180" i="2"/>
  <c r="E179" i="2"/>
  <c r="D179" i="2"/>
  <c r="BW174" i="4"/>
  <c r="D180" i="2"/>
  <c r="B181" i="2"/>
  <c r="E180" i="2"/>
  <c r="E181" i="2"/>
  <c r="BW175" i="4"/>
  <c r="B182" i="2"/>
  <c r="D181" i="2"/>
  <c r="BW176" i="4"/>
  <c r="B183" i="2"/>
  <c r="D182" i="2"/>
  <c r="E182" i="2"/>
  <c r="BW177" i="4"/>
  <c r="E183" i="2"/>
  <c r="B184" i="2"/>
  <c r="D183" i="2"/>
  <c r="BW178" i="4"/>
  <c r="B185" i="2"/>
  <c r="D184" i="2"/>
  <c r="E184" i="2"/>
  <c r="E185" i="2"/>
  <c r="B186" i="2"/>
  <c r="BW179" i="4"/>
  <c r="D185" i="2"/>
  <c r="BW180" i="4"/>
  <c r="D186" i="2"/>
  <c r="B187" i="2"/>
  <c r="E186" i="2"/>
  <c r="BW181" i="4"/>
  <c r="B188" i="2"/>
  <c r="E187" i="2"/>
  <c r="D187" i="2"/>
  <c r="BW182" i="4"/>
  <c r="D188" i="2"/>
  <c r="B189" i="2"/>
  <c r="E188" i="2"/>
  <c r="E189" i="2"/>
  <c r="B190" i="2"/>
  <c r="BW183" i="4"/>
  <c r="D189" i="2"/>
  <c r="BW184" i="4"/>
  <c r="D190" i="2"/>
  <c r="B191" i="2"/>
  <c r="E190" i="2"/>
  <c r="BW185" i="4"/>
  <c r="B192" i="2"/>
  <c r="E191" i="2"/>
  <c r="D191" i="2"/>
  <c r="BW186" i="4"/>
  <c r="D192" i="2"/>
  <c r="B193" i="2"/>
  <c r="E192" i="2"/>
  <c r="E193" i="2"/>
  <c r="BW187" i="4"/>
  <c r="B194" i="2"/>
  <c r="D193" i="2"/>
  <c r="BW188" i="4"/>
  <c r="B195" i="2"/>
  <c r="D194" i="2"/>
  <c r="E194" i="2"/>
  <c r="BW189" i="4"/>
  <c r="E195" i="2"/>
  <c r="B196" i="2"/>
  <c r="D195" i="2"/>
  <c r="BW190" i="4"/>
  <c r="B197" i="2"/>
  <c r="D196" i="2"/>
  <c r="E196" i="2"/>
  <c r="E197" i="2"/>
  <c r="B198" i="2"/>
  <c r="BW191" i="4"/>
  <c r="D197" i="2"/>
  <c r="BW192" i="4"/>
  <c r="D198" i="2"/>
  <c r="B199" i="2"/>
  <c r="E198" i="2"/>
  <c r="BW193" i="4"/>
  <c r="B200" i="2"/>
  <c r="E199" i="2"/>
  <c r="D199" i="2"/>
  <c r="BW194" i="4"/>
  <c r="D200" i="2"/>
  <c r="B201" i="2"/>
  <c r="E200" i="2"/>
  <c r="E201" i="2"/>
  <c r="B202" i="2"/>
  <c r="BW195" i="4"/>
  <c r="D201" i="2"/>
  <c r="BW196" i="4"/>
  <c r="D202" i="2"/>
  <c r="B203" i="2"/>
  <c r="E202" i="2"/>
  <c r="BW197" i="4"/>
  <c r="B204" i="2"/>
  <c r="E203" i="2"/>
  <c r="D203" i="2"/>
  <c r="BW198" i="4"/>
  <c r="D204" i="2"/>
  <c r="B205" i="2"/>
  <c r="E204" i="2"/>
  <c r="E205" i="2"/>
  <c r="B206" i="2"/>
  <c r="BW199" i="4"/>
  <c r="D205" i="2"/>
  <c r="BW200" i="4"/>
  <c r="D206" i="2"/>
  <c r="B207" i="2"/>
  <c r="E206" i="2"/>
  <c r="BW201" i="4"/>
  <c r="E207" i="2"/>
  <c r="B208" i="2"/>
  <c r="D207" i="2"/>
  <c r="BW202" i="4"/>
  <c r="B209" i="2"/>
  <c r="D208" i="2"/>
  <c r="E208" i="2"/>
  <c r="E209" i="2"/>
  <c r="BW203" i="4"/>
  <c r="B210" i="2"/>
  <c r="D209" i="2"/>
  <c r="BW204" i="4"/>
  <c r="B211" i="2"/>
  <c r="D210" i="2"/>
  <c r="E210" i="2"/>
  <c r="BW205" i="4"/>
  <c r="E211" i="2"/>
  <c r="B212" i="2"/>
  <c r="D211" i="2"/>
  <c r="BW206" i="4"/>
  <c r="D212" i="2"/>
  <c r="B213" i="2"/>
  <c r="E212" i="2"/>
  <c r="E213" i="2"/>
  <c r="B214" i="2"/>
  <c r="BW207" i="4"/>
  <c r="D213" i="2"/>
  <c r="BW208" i="4"/>
  <c r="B215" i="2"/>
  <c r="D214" i="2"/>
  <c r="E214" i="2"/>
  <c r="BW209" i="4"/>
  <c r="E215" i="2"/>
  <c r="B216" i="2"/>
  <c r="D215" i="2"/>
  <c r="BW210" i="4"/>
  <c r="B217" i="2"/>
  <c r="D216" i="2"/>
  <c r="E216" i="2"/>
  <c r="E217" i="2"/>
  <c r="B218" i="2"/>
  <c r="BW211" i="4"/>
  <c r="D217" i="2"/>
  <c r="BW212" i="4"/>
  <c r="D218" i="2"/>
  <c r="B219" i="2"/>
  <c r="E218" i="2"/>
  <c r="BW213" i="4"/>
  <c r="B220" i="2"/>
  <c r="E219" i="2"/>
  <c r="D219" i="2"/>
  <c r="BW214" i="4"/>
  <c r="D220" i="2"/>
  <c r="B221" i="2"/>
  <c r="E220" i="2"/>
  <c r="E221" i="2"/>
  <c r="B222" i="2"/>
  <c r="BW215" i="4"/>
  <c r="D221" i="2"/>
  <c r="BW216" i="4"/>
  <c r="D222" i="2"/>
  <c r="B223" i="2"/>
  <c r="E222" i="2"/>
  <c r="BW217" i="4"/>
  <c r="E223" i="2"/>
  <c r="B224" i="2"/>
  <c r="D223" i="2"/>
  <c r="BW218" i="4"/>
  <c r="B225" i="2"/>
  <c r="D224" i="2"/>
  <c r="E224" i="2"/>
  <c r="E225" i="2"/>
  <c r="BW219" i="4"/>
  <c r="B226" i="2"/>
  <c r="D225" i="2"/>
  <c r="BW220" i="4"/>
  <c r="B227" i="2"/>
  <c r="D226" i="2"/>
  <c r="E226" i="2"/>
  <c r="BW221" i="4"/>
  <c r="E227" i="2"/>
  <c r="B228" i="2"/>
  <c r="D227" i="2"/>
  <c r="BW222" i="4"/>
  <c r="D228" i="2"/>
  <c r="B229" i="2"/>
  <c r="E228" i="2"/>
  <c r="E229" i="2"/>
  <c r="B230" i="2"/>
  <c r="BW223" i="4"/>
  <c r="D229" i="2"/>
  <c r="BW224" i="4"/>
  <c r="B231" i="2"/>
  <c r="D230" i="2"/>
  <c r="E230" i="2"/>
  <c r="BW225" i="4"/>
  <c r="E231" i="2"/>
  <c r="B232" i="2"/>
  <c r="D231" i="2"/>
  <c r="BW226" i="4"/>
  <c r="B233" i="2"/>
  <c r="D232" i="2"/>
  <c r="E232" i="2"/>
  <c r="E233" i="2"/>
  <c r="BW227" i="4"/>
  <c r="B234" i="2"/>
  <c r="D233" i="2"/>
  <c r="BW228" i="4"/>
  <c r="B235" i="2"/>
  <c r="D234" i="2"/>
  <c r="E234" i="2"/>
  <c r="BW229" i="4"/>
  <c r="E235" i="2"/>
  <c r="B236" i="2"/>
  <c r="D235" i="2"/>
  <c r="BW230" i="4"/>
  <c r="B237" i="2"/>
  <c r="D236" i="2"/>
  <c r="E236" i="2"/>
  <c r="E237" i="2"/>
  <c r="BW231" i="4"/>
  <c r="B238" i="2"/>
  <c r="D237" i="2"/>
  <c r="BW232" i="4"/>
  <c r="B239" i="2"/>
  <c r="D238" i="2"/>
  <c r="E238" i="2"/>
  <c r="BW233" i="4"/>
  <c r="E239" i="2"/>
  <c r="B240" i="2"/>
  <c r="D239" i="2"/>
  <c r="BW234" i="4"/>
  <c r="B241" i="2"/>
  <c r="D240" i="2"/>
  <c r="E240" i="2"/>
  <c r="E241" i="2"/>
  <c r="BW235" i="4"/>
  <c r="B242" i="2"/>
  <c r="D241" i="2"/>
  <c r="BW236" i="4"/>
  <c r="B243" i="2"/>
  <c r="D242" i="2"/>
  <c r="E242" i="2"/>
  <c r="BW237" i="4"/>
  <c r="E243" i="2"/>
  <c r="B244" i="2"/>
  <c r="D243" i="2"/>
  <c r="BW238" i="4"/>
  <c r="B245" i="2"/>
  <c r="D244" i="2"/>
  <c r="E244" i="2"/>
  <c r="E245" i="2"/>
  <c r="BW239" i="4"/>
  <c r="B246" i="2"/>
  <c r="D245" i="2"/>
  <c r="BW240" i="4"/>
  <c r="B247" i="2"/>
  <c r="D246" i="2"/>
  <c r="E246" i="2"/>
  <c r="BW241" i="4"/>
  <c r="E247" i="2"/>
  <c r="B248" i="2"/>
  <c r="D247" i="2"/>
  <c r="BW242" i="4"/>
  <c r="D248" i="2"/>
  <c r="B249" i="2"/>
  <c r="E248" i="2"/>
  <c r="E249" i="2"/>
  <c r="B250" i="2"/>
  <c r="BW243" i="4"/>
  <c r="D249" i="2"/>
  <c r="BW244" i="4"/>
  <c r="D250" i="2"/>
  <c r="B251" i="2"/>
  <c r="E250" i="2"/>
  <c r="BW245" i="4"/>
  <c r="B252" i="2"/>
  <c r="E251" i="2"/>
  <c r="D251" i="2"/>
  <c r="BW246" i="4"/>
  <c r="D252" i="2"/>
  <c r="B253" i="2"/>
  <c r="E252" i="2"/>
  <c r="E253" i="2"/>
  <c r="B254" i="2"/>
  <c r="BW247" i="4"/>
  <c r="D253" i="2"/>
  <c r="BW248" i="4"/>
  <c r="B255" i="2"/>
  <c r="D254" i="2"/>
  <c r="E254" i="2"/>
  <c r="BW249" i="4"/>
  <c r="E255" i="2"/>
  <c r="B256" i="2"/>
  <c r="D255" i="2"/>
  <c r="BW250" i="4"/>
  <c r="B257" i="2"/>
  <c r="D256" i="2"/>
  <c r="E256" i="2"/>
  <c r="E257" i="2"/>
  <c r="B258" i="2"/>
  <c r="BW251" i="4"/>
  <c r="D257" i="2"/>
  <c r="BW252" i="4"/>
  <c r="D258" i="2"/>
  <c r="B259" i="2"/>
  <c r="E258" i="2"/>
  <c r="BW253" i="4"/>
  <c r="B260" i="2"/>
  <c r="E259" i="2"/>
  <c r="D259" i="2"/>
  <c r="BW254" i="4"/>
  <c r="D260" i="2"/>
  <c r="B261" i="2"/>
  <c r="E260" i="2"/>
  <c r="E261" i="2"/>
  <c r="B262" i="2"/>
  <c r="BW255" i="4"/>
  <c r="D261" i="2"/>
  <c r="BW256" i="4"/>
  <c r="D262" i="2"/>
  <c r="B263" i="2"/>
  <c r="E262" i="2"/>
  <c r="BW257" i="4"/>
  <c r="E263" i="2"/>
  <c r="B264" i="2"/>
  <c r="D263" i="2"/>
  <c r="BW258" i="4"/>
  <c r="B265" i="2"/>
  <c r="D264" i="2"/>
  <c r="E264" i="2"/>
  <c r="E265" i="2"/>
  <c r="BW259" i="4"/>
  <c r="B266" i="2"/>
  <c r="D265" i="2"/>
  <c r="BW260" i="4"/>
  <c r="D266" i="2"/>
  <c r="B267" i="2"/>
  <c r="E266" i="2"/>
  <c r="BW261" i="4"/>
  <c r="B268" i="2"/>
  <c r="E267" i="2"/>
  <c r="D267" i="2"/>
  <c r="BW262" i="4"/>
  <c r="D268" i="2"/>
  <c r="B269" i="2"/>
  <c r="E268" i="2"/>
  <c r="E269" i="2"/>
  <c r="BW263" i="4"/>
  <c r="B270" i="2"/>
  <c r="D269" i="2"/>
  <c r="BW264" i="4"/>
  <c r="B271" i="2"/>
  <c r="D270" i="2"/>
  <c r="E270" i="2"/>
  <c r="BW265" i="4"/>
  <c r="E271" i="2"/>
  <c r="B272" i="2"/>
  <c r="D271" i="2"/>
  <c r="BW266" i="4"/>
  <c r="B273" i="2"/>
  <c r="D272" i="2"/>
  <c r="E272" i="2"/>
  <c r="E273" i="2"/>
  <c r="BW267" i="4"/>
  <c r="B274" i="2"/>
  <c r="D273" i="2"/>
  <c r="BW268" i="4"/>
  <c r="B275" i="2"/>
  <c r="D274" i="2"/>
  <c r="E274" i="2"/>
  <c r="BW269" i="4"/>
  <c r="E275" i="2"/>
  <c r="B276" i="2"/>
  <c r="D275" i="2"/>
  <c r="BW270" i="4"/>
  <c r="B277" i="2"/>
  <c r="D276" i="2"/>
  <c r="E276" i="2"/>
  <c r="E277" i="2"/>
  <c r="BW271" i="4"/>
  <c r="B278" i="2"/>
  <c r="D277" i="2"/>
  <c r="BW272" i="4"/>
  <c r="B279" i="2"/>
  <c r="D278" i="2"/>
  <c r="E278" i="2"/>
  <c r="BW273" i="4"/>
  <c r="E279" i="2"/>
  <c r="B280" i="2"/>
  <c r="D279" i="2"/>
  <c r="BW274" i="4"/>
  <c r="D280" i="2"/>
  <c r="B281" i="2"/>
  <c r="E280" i="2"/>
  <c r="E281" i="2"/>
  <c r="B282" i="2"/>
  <c r="BW275" i="4"/>
  <c r="D281" i="2"/>
  <c r="BW276" i="4"/>
  <c r="B283" i="2"/>
  <c r="D282" i="2"/>
  <c r="E282" i="2"/>
  <c r="BW277" i="4"/>
  <c r="E283" i="2"/>
  <c r="B284" i="2"/>
  <c r="D283" i="2"/>
  <c r="BW278" i="4"/>
  <c r="B285" i="2"/>
  <c r="D284" i="2"/>
  <c r="E284" i="2"/>
  <c r="E285" i="2"/>
  <c r="BW279" i="4"/>
  <c r="B286" i="2"/>
  <c r="D285" i="2"/>
  <c r="BW280" i="4"/>
  <c r="B287" i="2"/>
  <c r="D286" i="2"/>
  <c r="E286" i="2"/>
  <c r="BW281" i="4"/>
  <c r="E287" i="2"/>
  <c r="B288" i="2"/>
  <c r="D287" i="2"/>
  <c r="BW282" i="4"/>
  <c r="B289" i="2"/>
  <c r="D288" i="2"/>
  <c r="E288" i="2"/>
  <c r="E289" i="2"/>
  <c r="BW283" i="4"/>
  <c r="B290" i="2"/>
  <c r="D289" i="2"/>
  <c r="BW284" i="4"/>
  <c r="B291" i="2"/>
  <c r="D290" i="2"/>
  <c r="E290" i="2"/>
  <c r="BW285" i="4"/>
  <c r="E291" i="2"/>
  <c r="B292" i="2"/>
  <c r="D291" i="2"/>
  <c r="BW286" i="4"/>
  <c r="B293" i="2"/>
  <c r="D292" i="2"/>
  <c r="E292" i="2"/>
  <c r="E293" i="2"/>
  <c r="BW287" i="4"/>
  <c r="B294" i="2"/>
  <c r="D293" i="2"/>
  <c r="BW288" i="4"/>
  <c r="B295" i="2"/>
  <c r="D294" i="2"/>
  <c r="E294" i="2"/>
  <c r="BW289" i="4"/>
  <c r="E295" i="2"/>
  <c r="B296" i="2"/>
  <c r="D295" i="2"/>
  <c r="BW290" i="4"/>
  <c r="B297" i="2"/>
  <c r="D296" i="2"/>
  <c r="E296" i="2"/>
  <c r="E297" i="2"/>
  <c r="B298" i="2"/>
  <c r="BW291" i="4"/>
  <c r="D297" i="2"/>
  <c r="BW292" i="4"/>
  <c r="D298" i="2"/>
  <c r="B299" i="2"/>
  <c r="E298" i="2"/>
  <c r="BW293" i="4"/>
  <c r="B300" i="2"/>
  <c r="E299" i="2"/>
  <c r="D299" i="2"/>
  <c r="BW294" i="4"/>
  <c r="B301" i="2"/>
  <c r="D300" i="2"/>
  <c r="E300" i="2"/>
  <c r="E301" i="2"/>
  <c r="BW295" i="4"/>
  <c r="B302" i="2"/>
  <c r="D301" i="2"/>
  <c r="BW296" i="4"/>
  <c r="B303" i="2"/>
  <c r="D302" i="2"/>
  <c r="E302" i="2"/>
  <c r="BW297" i="4"/>
  <c r="B304" i="2"/>
  <c r="E303" i="2"/>
  <c r="D303" i="2"/>
  <c r="BW298" i="4"/>
  <c r="B305" i="2"/>
  <c r="D304" i="2"/>
  <c r="E304" i="2"/>
  <c r="E305" i="2"/>
  <c r="BW299" i="4"/>
  <c r="B306" i="2"/>
  <c r="D305" i="2"/>
  <c r="BW300" i="4"/>
  <c r="D306" i="2"/>
  <c r="B307" i="2"/>
  <c r="E306" i="2"/>
  <c r="BW301" i="4"/>
  <c r="B308" i="2"/>
  <c r="E307" i="2"/>
  <c r="D307" i="2"/>
  <c r="BW302" i="4"/>
  <c r="D308" i="2"/>
  <c r="B309" i="2"/>
  <c r="E308" i="2"/>
  <c r="BW303" i="4"/>
  <c r="B310" i="2"/>
  <c r="D309" i="2"/>
  <c r="E309" i="2"/>
  <c r="BW304" i="4"/>
  <c r="E310" i="2"/>
  <c r="B311" i="2"/>
  <c r="D310" i="2"/>
  <c r="BW305" i="4"/>
  <c r="B312" i="2"/>
  <c r="D311" i="2"/>
  <c r="E311" i="2"/>
  <c r="E312" i="2"/>
  <c r="BW306" i="4"/>
  <c r="B313" i="2"/>
  <c r="D312" i="2"/>
  <c r="BW307" i="4"/>
  <c r="D313" i="2"/>
  <c r="B314" i="2"/>
  <c r="E313" i="2"/>
  <c r="E314" i="2"/>
  <c r="B315" i="2"/>
  <c r="BW308" i="4"/>
  <c r="D314" i="2"/>
  <c r="BW309" i="4"/>
  <c r="B316" i="2"/>
  <c r="D315" i="2"/>
  <c r="E315" i="2"/>
  <c r="D316" i="2"/>
  <c r="E316" i="2"/>
  <c r="BW310" i="4"/>
  <c r="Q1" i="2"/>
  <c r="Q2" i="2"/>
  <c r="L20" i="5"/>
  <c r="BE161" i="4"/>
  <c r="BE208" i="4"/>
  <c r="BF160" i="4"/>
  <c r="BF113" i="4"/>
  <c r="BF161" i="4"/>
  <c r="BF94" i="4"/>
  <c r="BE70" i="4"/>
  <c r="BE31" i="4"/>
  <c r="BF207" i="4"/>
  <c r="BF70" i="4"/>
  <c r="BE94" i="4"/>
  <c r="BE160" i="4"/>
  <c r="BE207" i="4"/>
  <c r="C1" i="2"/>
  <c r="BF208" i="4"/>
  <c r="BF63" i="4"/>
  <c r="BE63" i="4"/>
  <c r="BF114" i="4"/>
  <c r="BT544" i="4"/>
  <c r="BT463" i="4"/>
  <c r="BN463" i="4" s="1"/>
  <c r="BO463" i="4" s="1"/>
  <c r="BS180" i="4"/>
  <c r="BV180" i="4" s="1"/>
  <c r="BT204" i="4"/>
  <c r="BU204" i="4" s="1"/>
  <c r="BS315" i="4"/>
  <c r="BV315" i="4" s="1"/>
  <c r="BS105" i="4"/>
  <c r="BV105" i="4" s="1"/>
  <c r="BT190" i="4"/>
  <c r="BR190" i="4" s="1"/>
  <c r="BS42" i="4"/>
  <c r="BV42" i="4" s="1"/>
  <c r="BT391" i="4"/>
  <c r="BM391" i="4" s="1"/>
  <c r="BS269" i="4"/>
  <c r="BV269" i="4" s="1"/>
  <c r="BS107" i="4"/>
  <c r="BV107" i="4" s="1"/>
  <c r="BS342" i="4"/>
  <c r="BV342" i="4" s="1"/>
  <c r="BS469" i="4"/>
  <c r="BT516" i="4"/>
  <c r="BT249" i="4"/>
  <c r="BT250" i="4"/>
  <c r="BR250" i="4" s="1"/>
  <c r="BS70" i="4"/>
  <c r="BV70" i="4" s="1"/>
  <c r="BT326" i="4"/>
  <c r="BR326" i="4" s="1"/>
  <c r="BT67" i="4"/>
  <c r="BS35" i="4"/>
  <c r="BV35" i="4" s="1"/>
  <c r="BS120" i="4"/>
  <c r="BV120" i="4" s="1"/>
  <c r="BS154" i="4"/>
  <c r="BV154" i="4" s="1"/>
  <c r="BT82" i="4"/>
  <c r="BM82" i="4" s="1"/>
  <c r="BT343" i="4"/>
  <c r="BN343" i="4" s="1"/>
  <c r="BO343" i="4" s="1"/>
  <c r="BT399" i="4"/>
  <c r="BM399" i="4" s="1"/>
  <c r="BT65" i="4"/>
  <c r="BS366" i="4"/>
  <c r="BS95" i="4"/>
  <c r="BV95" i="4" s="1"/>
  <c r="BS46" i="4"/>
  <c r="BV46" i="4" s="1"/>
  <c r="BS168" i="4"/>
  <c r="BV168" i="4" s="1"/>
  <c r="BT526" i="4"/>
  <c r="BS62" i="4"/>
  <c r="BV62" i="4" s="1"/>
  <c r="BT534" i="4"/>
  <c r="BT441" i="4"/>
  <c r="BM441" i="4" s="1"/>
  <c r="BS404" i="4"/>
  <c r="BT155" i="4"/>
  <c r="BN155" i="4" s="1"/>
  <c r="BO155" i="4" s="1"/>
  <c r="BS326" i="4"/>
  <c r="BV326" i="4" s="1"/>
  <c r="BS104" i="4"/>
  <c r="BV104" i="4" s="1"/>
  <c r="BS60" i="4"/>
  <c r="BV60" i="4" s="1"/>
  <c r="BS329" i="4"/>
  <c r="BV329" i="4" s="1"/>
  <c r="BS244" i="4"/>
  <c r="BV244" i="4" s="1"/>
  <c r="BT50" i="4"/>
  <c r="BR50" i="4" s="1"/>
  <c r="BS163" i="4"/>
  <c r="BV163" i="4" s="1"/>
  <c r="BS149" i="4"/>
  <c r="BV149" i="4" s="1"/>
  <c r="BS131" i="4"/>
  <c r="BV131" i="4" s="1"/>
  <c r="BT513" i="4"/>
  <c r="BS338" i="4"/>
  <c r="BV338" i="4" s="1"/>
  <c r="BT360" i="4"/>
  <c r="BN360" i="4" s="1"/>
  <c r="BO360" i="4" s="1"/>
  <c r="BS472" i="4"/>
  <c r="BT142" i="4"/>
  <c r="BN142" i="4" s="1"/>
  <c r="BO142" i="4" s="1"/>
  <c r="BT246" i="4"/>
  <c r="BU246" i="4" s="1"/>
  <c r="BT236" i="4"/>
  <c r="BS513" i="4"/>
  <c r="BS423" i="4"/>
  <c r="BT486" i="4"/>
  <c r="BS164" i="4"/>
  <c r="BV164" i="4" s="1"/>
  <c r="BT184" i="4"/>
  <c r="BN184" i="4" s="1"/>
  <c r="BO184" i="4" s="1"/>
  <c r="BT421" i="4"/>
  <c r="BM421" i="4" s="1"/>
  <c r="BS187" i="4"/>
  <c r="BV187" i="4" s="1"/>
  <c r="BT108" i="4"/>
  <c r="BR108" i="4" s="1"/>
  <c r="BS130" i="4"/>
  <c r="BV130" i="4" s="1"/>
  <c r="BT324" i="4"/>
  <c r="BR324" i="4" s="1"/>
  <c r="BS251" i="4"/>
  <c r="BV251" i="4" s="1"/>
  <c r="BS216" i="4"/>
  <c r="BV216" i="4" s="1"/>
  <c r="BS262" i="4"/>
  <c r="BV262" i="4" s="1"/>
  <c r="BT207" i="4"/>
  <c r="BR207" i="4" s="1"/>
  <c r="BS346" i="4"/>
  <c r="BV346" i="4" s="1"/>
  <c r="BS442" i="4"/>
  <c r="BS39" i="4"/>
  <c r="BV39" i="4" s="1"/>
  <c r="BT162" i="4"/>
  <c r="BN162" i="4" s="1"/>
  <c r="BO162" i="4" s="1"/>
  <c r="BT453" i="4"/>
  <c r="BR453" i="4" s="1"/>
  <c r="BT25" i="4"/>
  <c r="BS479" i="4"/>
  <c r="BS297" i="4"/>
  <c r="BV297" i="4" s="1"/>
  <c r="BS517" i="4"/>
  <c r="BS169" i="4"/>
  <c r="BV169" i="4" s="1"/>
  <c r="BS357" i="4"/>
  <c r="BT169" i="4"/>
  <c r="BR169" i="4" s="1"/>
  <c r="BT102" i="4"/>
  <c r="BS206" i="4"/>
  <c r="BV206" i="4" s="1"/>
  <c r="BS23" i="4"/>
  <c r="BV23" i="4" s="1"/>
  <c r="BS543" i="4"/>
  <c r="BT470" i="4"/>
  <c r="BS51" i="4"/>
  <c r="BV51" i="4" s="1"/>
  <c r="BT291" i="4"/>
  <c r="BU291" i="4" s="1"/>
  <c r="BT117" i="4"/>
  <c r="BT488" i="4"/>
  <c r="BS289" i="4"/>
  <c r="BV289" i="4" s="1"/>
  <c r="BT202" i="4"/>
  <c r="BM202" i="4" s="1"/>
  <c r="BT218" i="4"/>
  <c r="BT327" i="4"/>
  <c r="BT227" i="4"/>
  <c r="BN227" i="4" s="1"/>
  <c r="BO227" i="4" s="1"/>
  <c r="BT302" i="4"/>
  <c r="BM302" i="4" s="1"/>
  <c r="BS21" i="4"/>
  <c r="BV21" i="4" s="1"/>
  <c r="BT230" i="4"/>
  <c r="BM230" i="4" s="1"/>
  <c r="BT303" i="4"/>
  <c r="BU303" i="4" s="1"/>
  <c r="BS384" i="4"/>
  <c r="BS533" i="4"/>
  <c r="BS234" i="4"/>
  <c r="BV234" i="4" s="1"/>
  <c r="BS98" i="4"/>
  <c r="BV98" i="4" s="1"/>
  <c r="BT205" i="4"/>
  <c r="BR205" i="4" s="1"/>
  <c r="BT101" i="4"/>
  <c r="BU101" i="4" s="1"/>
  <c r="BT22" i="4"/>
  <c r="BT489" i="4"/>
  <c r="BT413" i="4"/>
  <c r="BM413" i="4" s="1"/>
  <c r="BT286" i="4"/>
  <c r="BU286" i="4" s="1"/>
  <c r="BT197" i="4"/>
  <c r="BT98" i="4"/>
  <c r="BR98" i="4" s="1"/>
  <c r="BS355" i="4"/>
  <c r="BS28" i="4"/>
  <c r="BV28" i="4" s="1"/>
  <c r="BT403" i="4"/>
  <c r="BM403" i="4" s="1"/>
  <c r="BS268" i="4"/>
  <c r="BV268" i="4" s="1"/>
  <c r="BT199" i="4"/>
  <c r="BS448" i="4"/>
  <c r="BT88" i="4"/>
  <c r="BR88" i="4" s="1"/>
  <c r="BT151" i="4"/>
  <c r="BN151" i="4" s="1"/>
  <c r="BT215" i="4"/>
  <c r="BT389" i="4"/>
  <c r="BM389" i="4" s="1"/>
  <c r="BT437" i="4"/>
  <c r="BS547" i="4"/>
  <c r="BS112" i="4"/>
  <c r="BV112" i="4" s="1"/>
  <c r="BS270" i="4"/>
  <c r="BV270" i="4" s="1"/>
  <c r="BS311" i="4"/>
  <c r="BV311" i="4" s="1"/>
  <c r="BT481" i="4"/>
  <c r="BT183" i="4"/>
  <c r="BR183" i="4" s="1"/>
  <c r="BT261" i="4"/>
  <c r="BS299" i="4"/>
  <c r="BV299" i="4" s="1"/>
  <c r="BT380" i="4"/>
  <c r="BM380" i="4" s="1"/>
  <c r="BS424" i="4"/>
  <c r="BS481" i="4"/>
  <c r="BT193" i="4"/>
  <c r="BN193" i="4" s="1"/>
  <c r="BO193" i="4" s="1"/>
  <c r="BT531" i="4"/>
  <c r="BT300" i="4"/>
  <c r="BN300" i="4" s="1"/>
  <c r="BO300" i="4" s="1"/>
  <c r="BT386" i="4"/>
  <c r="BT422" i="4"/>
  <c r="BM422" i="4" s="1"/>
  <c r="BT381" i="4"/>
  <c r="BS464" i="4"/>
  <c r="BS497" i="4"/>
  <c r="BS211" i="4"/>
  <c r="BV211" i="4" s="1"/>
  <c r="BS332" i="4"/>
  <c r="BV332" i="4" s="1"/>
  <c r="BS47" i="4"/>
  <c r="BV47" i="4" s="1"/>
  <c r="BT40" i="4"/>
  <c r="BU40" i="4" s="1"/>
  <c r="BS399" i="4"/>
  <c r="BS455" i="4"/>
  <c r="BS132" i="4"/>
  <c r="BV132" i="4" s="1"/>
  <c r="BT497" i="4"/>
  <c r="BT540" i="4"/>
  <c r="BT28" i="4"/>
  <c r="BM28" i="4" s="1"/>
  <c r="BT258" i="4"/>
  <c r="BU258" i="4" s="1"/>
  <c r="BT340" i="4"/>
  <c r="BT407" i="4"/>
  <c r="BR407" i="4" s="1"/>
  <c r="BS457" i="4"/>
  <c r="BT533" i="4"/>
  <c r="BT176" i="4"/>
  <c r="BN176" i="4" s="1"/>
  <c r="BO176" i="4" s="1"/>
  <c r="BT502" i="4"/>
  <c r="BT237" i="4"/>
  <c r="BN237" i="4" s="1"/>
  <c r="BO237" i="4" s="1"/>
  <c r="BT24" i="4"/>
  <c r="BS45" i="4"/>
  <c r="BV45" i="4" s="1"/>
  <c r="BS118" i="4"/>
  <c r="BV118" i="4" s="1"/>
  <c r="BT234" i="4"/>
  <c r="BM234" i="4" s="1"/>
  <c r="BT248" i="4"/>
  <c r="BT308" i="4"/>
  <c r="BU308" i="4" s="1"/>
  <c r="BS397" i="4"/>
  <c r="BT449" i="4"/>
  <c r="BT485" i="4"/>
  <c r="BM485" i="4" s="1"/>
  <c r="BT209" i="4"/>
  <c r="BU209" i="4" s="1"/>
  <c r="BT504" i="4"/>
  <c r="BS263" i="4"/>
  <c r="BV263" i="4" s="1"/>
  <c r="BS137" i="4"/>
  <c r="BV137" i="4" s="1"/>
  <c r="BS504" i="4"/>
  <c r="BS308" i="4"/>
  <c r="BV308" i="4" s="1"/>
  <c r="BS503" i="4"/>
  <c r="BS43" i="4"/>
  <c r="BV43" i="4" s="1"/>
  <c r="BT471" i="4"/>
  <c r="BS361" i="4"/>
  <c r="BS422" i="4"/>
  <c r="BT118" i="4"/>
  <c r="BS77" i="4"/>
  <c r="BV77" i="4" s="1"/>
  <c r="BT122" i="4"/>
  <c r="BT282" i="4"/>
  <c r="BN282" i="4" s="1"/>
  <c r="BO282" i="4" s="1"/>
  <c r="BS410" i="4"/>
  <c r="BS375" i="4"/>
  <c r="BS528" i="4"/>
  <c r="BS296" i="4"/>
  <c r="BV296" i="4" s="1"/>
  <c r="BS190" i="4"/>
  <c r="BV190" i="4" s="1"/>
  <c r="BT99" i="4"/>
  <c r="BN99" i="4" s="1"/>
  <c r="BO99" i="4" s="1"/>
  <c r="BS156" i="4"/>
  <c r="BV156" i="4" s="1"/>
  <c r="BS48" i="4"/>
  <c r="BV48" i="4" s="1"/>
  <c r="BT100" i="4"/>
  <c r="BN100" i="4" s="1"/>
  <c r="BO100" i="4" s="1"/>
  <c r="BS279" i="4"/>
  <c r="BV279" i="4" s="1"/>
  <c r="BT406" i="4"/>
  <c r="BM406" i="4" s="1"/>
  <c r="BS475" i="4"/>
  <c r="BS527" i="4"/>
  <c r="BS291" i="4"/>
  <c r="BV291" i="4" s="1"/>
  <c r="BT148" i="4"/>
  <c r="BM148" i="4" s="1"/>
  <c r="BS93" i="4"/>
  <c r="BV93" i="4" s="1"/>
  <c r="BS152" i="4"/>
  <c r="BV152" i="4" s="1"/>
  <c r="BS90" i="4"/>
  <c r="BV90" i="4" s="1"/>
  <c r="BS221" i="4"/>
  <c r="BV221" i="4" s="1"/>
  <c r="BS378" i="4"/>
  <c r="BT433" i="4"/>
  <c r="BN433" i="4" s="1"/>
  <c r="BO433" i="4" s="1"/>
  <c r="BS507" i="4"/>
  <c r="BT266" i="4"/>
  <c r="BS80" i="4"/>
  <c r="BV80" i="4" s="1"/>
  <c r="BT133" i="4"/>
  <c r="BM133" i="4" s="1"/>
  <c r="BS172" i="4"/>
  <c r="BV172" i="4" s="1"/>
  <c r="BT79" i="4"/>
  <c r="BT132" i="4"/>
  <c r="BM132" i="4" s="1"/>
  <c r="BS209" i="4"/>
  <c r="BV209" i="4" s="1"/>
  <c r="BT57" i="4"/>
  <c r="BS50" i="4"/>
  <c r="BV50" i="4" s="1"/>
  <c r="BT121" i="4"/>
  <c r="BM121" i="4" s="1"/>
  <c r="BS356" i="4"/>
  <c r="BT296" i="4"/>
  <c r="BN296" i="4" s="1"/>
  <c r="BO296" i="4" s="1"/>
  <c r="BT528" i="4"/>
  <c r="BS12" i="4"/>
  <c r="BV12" i="4" s="1"/>
  <c r="BT368" i="4"/>
  <c r="BT428" i="4"/>
  <c r="BT464" i="4"/>
  <c r="BN464" i="4" s="1"/>
  <c r="BS502" i="4"/>
  <c r="BS540" i="4"/>
  <c r="BS179" i="4"/>
  <c r="BV179" i="4" s="1"/>
  <c r="BS207" i="4"/>
  <c r="BV207" i="4" s="1"/>
  <c r="BT125" i="4"/>
  <c r="BR125" i="4" s="1"/>
  <c r="BT136" i="4"/>
  <c r="BU136" i="4" s="1"/>
  <c r="BS14" i="4"/>
  <c r="BV14" i="4" s="1"/>
  <c r="BT60" i="4"/>
  <c r="BT552" i="4"/>
  <c r="BT491" i="4"/>
  <c r="BT271" i="4"/>
  <c r="BR271" i="4" s="1"/>
  <c r="BT498" i="4"/>
  <c r="BT94" i="4"/>
  <c r="BN94" i="4" s="1"/>
  <c r="BO94" i="4" s="1"/>
  <c r="BT167" i="4"/>
  <c r="BT362" i="4"/>
  <c r="BN362" i="4" s="1"/>
  <c r="BS406" i="4"/>
  <c r="BS452" i="4"/>
  <c r="BT435" i="4"/>
  <c r="BS490" i="4"/>
  <c r="BS518" i="4"/>
  <c r="BT66" i="4"/>
  <c r="BN66" i="4" s="1"/>
  <c r="BO66" i="4" s="1"/>
  <c r="BT42" i="4"/>
  <c r="BM42" i="4" s="1"/>
  <c r="BS53" i="4"/>
  <c r="BV53" i="4" s="1"/>
  <c r="BS237" i="4"/>
  <c r="BV237" i="4" s="1"/>
  <c r="BS390" i="4"/>
  <c r="BS362" i="4"/>
  <c r="BS516" i="4"/>
  <c r="BS235" i="4"/>
  <c r="BV235" i="4" s="1"/>
  <c r="BS182" i="4"/>
  <c r="BV182" i="4" s="1"/>
  <c r="BT41" i="4"/>
  <c r="BU41" i="4" s="1"/>
  <c r="BS139" i="4"/>
  <c r="BV139" i="4" s="1"/>
  <c r="BS37" i="4"/>
  <c r="BV37" i="4" s="1"/>
  <c r="BT537" i="4"/>
  <c r="BS231" i="4"/>
  <c r="BV231" i="4" s="1"/>
  <c r="BT390" i="4"/>
  <c r="BN390" i="4" s="1"/>
  <c r="BO390" i="4" s="1"/>
  <c r="BS437" i="4"/>
  <c r="BS514" i="4"/>
  <c r="BS233" i="4"/>
  <c r="BV233" i="4" s="1"/>
  <c r="BS167" i="4"/>
  <c r="BV167" i="4" s="1"/>
  <c r="BT84" i="4"/>
  <c r="BM84" i="4" s="1"/>
  <c r="BT134" i="4"/>
  <c r="BN134" i="4" s="1"/>
  <c r="BS82" i="4"/>
  <c r="BV82" i="4" s="1"/>
  <c r="BT487" i="4"/>
  <c r="BS351" i="4"/>
  <c r="BS417" i="4"/>
  <c r="BS495" i="4"/>
  <c r="BS544" i="4"/>
  <c r="BS203" i="4"/>
  <c r="BV203" i="4" s="1"/>
  <c r="BT70" i="4"/>
  <c r="BR70" i="4" s="1"/>
  <c r="BT138" i="4"/>
  <c r="BT181" i="4"/>
  <c r="BN181" i="4" s="1"/>
  <c r="BS157" i="4"/>
  <c r="BV157" i="4" s="1"/>
  <c r="BT139" i="4"/>
  <c r="BR139" i="4" s="1"/>
  <c r="BT222" i="4"/>
  <c r="BT46" i="4"/>
  <c r="BS92" i="4"/>
  <c r="BV92" i="4" s="1"/>
  <c r="BT440" i="4"/>
  <c r="BN440" i="4" s="1"/>
  <c r="BO440" i="4" s="1"/>
  <c r="BS470" i="4"/>
  <c r="BT200" i="4"/>
  <c r="BN200" i="4" s="1"/>
  <c r="BO200" i="4" s="1"/>
  <c r="BS225" i="4"/>
  <c r="BV225" i="4" s="1"/>
  <c r="BT351" i="4"/>
  <c r="BN351" i="4" s="1"/>
  <c r="BO351" i="4" s="1"/>
  <c r="BT414" i="4"/>
  <c r="BN414" i="4" s="1"/>
  <c r="BO414" i="4" s="1"/>
  <c r="BS429" i="4"/>
  <c r="BS492" i="4"/>
  <c r="BS530" i="4"/>
  <c r="BS160" i="4"/>
  <c r="BV160" i="4" s="1"/>
  <c r="BS200" i="4"/>
  <c r="BV200" i="4" s="1"/>
  <c r="BT145" i="4"/>
  <c r="BR145" i="4" s="1"/>
  <c r="BT130" i="4"/>
  <c r="BN130" i="4" s="1"/>
  <c r="BO130" i="4" s="1"/>
  <c r="BS55" i="4"/>
  <c r="BV55" i="4" s="1"/>
  <c r="BS49" i="4"/>
  <c r="BV49" i="4" s="1"/>
  <c r="BT545" i="4"/>
  <c r="BT198" i="4"/>
  <c r="BR198" i="4" s="1"/>
  <c r="BT229" i="4"/>
  <c r="BS128" i="4"/>
  <c r="BV128" i="4" s="1"/>
  <c r="BT69" i="4"/>
  <c r="BR69" i="4" s="1"/>
  <c r="BS64" i="4"/>
  <c r="BV64" i="4" s="1"/>
  <c r="BT320" i="4"/>
  <c r="BT398" i="4"/>
  <c r="BN398" i="4" s="1"/>
  <c r="BO398" i="4" s="1"/>
  <c r="BS439" i="4"/>
  <c r="BT429" i="4"/>
  <c r="BM429" i="4" s="1"/>
  <c r="BT482" i="4"/>
  <c r="BS511" i="4"/>
  <c r="BS236" i="4"/>
  <c r="BV236" i="4" s="1"/>
  <c r="BS486" i="4"/>
  <c r="BT321" i="4"/>
  <c r="BT432" i="4"/>
  <c r="BR432" i="4" s="1"/>
  <c r="BS491" i="4"/>
  <c r="BS330" i="4"/>
  <c r="BV330" i="4" s="1"/>
  <c r="BT63" i="4"/>
  <c r="BS25" i="4"/>
  <c r="BV25" i="4" s="1"/>
  <c r="BT312" i="4"/>
  <c r="BN312" i="4" s="1"/>
  <c r="BO312" i="4" s="1"/>
  <c r="BS538" i="4"/>
  <c r="BS198" i="4"/>
  <c r="BV198" i="4" s="1"/>
  <c r="BT113" i="4"/>
  <c r="BM113" i="4" s="1"/>
  <c r="BS271" i="4"/>
  <c r="BV271" i="4" s="1"/>
  <c r="BT369" i="4"/>
  <c r="BN369" i="4" s="1"/>
  <c r="BO369" i="4" s="1"/>
  <c r="BS519" i="4"/>
  <c r="BS183" i="4"/>
  <c r="BV183" i="4" s="1"/>
  <c r="BT103" i="4"/>
  <c r="BS402" i="4"/>
  <c r="BS100" i="4"/>
  <c r="BV100" i="4" s="1"/>
  <c r="BS459" i="4"/>
  <c r="BS142" i="4"/>
  <c r="BV142" i="4" s="1"/>
  <c r="BS498" i="4"/>
  <c r="BT401" i="4"/>
  <c r="BN401" i="4" s="1"/>
  <c r="BO401" i="4" s="1"/>
  <c r="BS66" i="4"/>
  <c r="BV66" i="4" s="1"/>
  <c r="BT384" i="4"/>
  <c r="BT385" i="4"/>
  <c r="BN385" i="4" s="1"/>
  <c r="BO385" i="4" s="1"/>
  <c r="BS512" i="4"/>
  <c r="BS320" i="4"/>
  <c r="BV320" i="4" s="1"/>
  <c r="BS171" i="4"/>
  <c r="BV171" i="4" s="1"/>
  <c r="BT112" i="4"/>
  <c r="BR112" i="4" s="1"/>
  <c r="BS32" i="4"/>
  <c r="BV32" i="4" s="1"/>
  <c r="BT405" i="4"/>
  <c r="BM405" i="4" s="1"/>
  <c r="BT163" i="4"/>
  <c r="BM163" i="4" s="1"/>
  <c r="BT445" i="4"/>
  <c r="BN445" i="4" s="1"/>
  <c r="BO445" i="4" s="1"/>
  <c r="BT186" i="4"/>
  <c r="BN186" i="4" s="1"/>
  <c r="BO186" i="4" s="1"/>
  <c r="BS281" i="4"/>
  <c r="BV281" i="4" s="1"/>
  <c r="BT420" i="4"/>
  <c r="BS413" i="4"/>
  <c r="BS496" i="4"/>
  <c r="BT268" i="4"/>
  <c r="BN268" i="4" s="1"/>
  <c r="BO268" i="4" s="1"/>
  <c r="BS322" i="4"/>
  <c r="BV322" i="4" s="1"/>
  <c r="BS181" i="4"/>
  <c r="BV181" i="4" s="1"/>
  <c r="BS201" i="4"/>
  <c r="BV201" i="4" s="1"/>
  <c r="BT150" i="4"/>
  <c r="BR150" i="4" s="1"/>
  <c r="BT115" i="4"/>
  <c r="BR115" i="4" s="1"/>
  <c r="BT96" i="4"/>
  <c r="BR96" i="4" s="1"/>
  <c r="BT131" i="4"/>
  <c r="BR131" i="4" s="1"/>
  <c r="BT71" i="4"/>
  <c r="BR71" i="4" s="1"/>
  <c r="BS20" i="4"/>
  <c r="BV20" i="4" s="1"/>
  <c r="BS99" i="4"/>
  <c r="BV99" i="4" s="1"/>
  <c r="BT160" i="4"/>
  <c r="BU160" i="4" s="1"/>
  <c r="BS121" i="4"/>
  <c r="BV121" i="4" s="1"/>
  <c r="BT76" i="4"/>
  <c r="BM76" i="4" s="1"/>
  <c r="BT231" i="4"/>
  <c r="BU231" i="4" s="1"/>
  <c r="BT284" i="4"/>
  <c r="BR284" i="4" s="1"/>
  <c r="BS365" i="4"/>
  <c r="BT402" i="4"/>
  <c r="BS434" i="4"/>
  <c r="BT363" i="4"/>
  <c r="BN363" i="4" s="1"/>
  <c r="BT383" i="4"/>
  <c r="BM383" i="4" s="1"/>
  <c r="BT431" i="4"/>
  <c r="BM431" i="4" s="1"/>
  <c r="BT478" i="4"/>
  <c r="BM478" i="4" s="1"/>
  <c r="BS499" i="4"/>
  <c r="BS520" i="4"/>
  <c r="BS542" i="4"/>
  <c r="BS213" i="4"/>
  <c r="BV213" i="4" s="1"/>
  <c r="BT317" i="4"/>
  <c r="BS159" i="4"/>
  <c r="BV159" i="4" s="1"/>
  <c r="BS188" i="4"/>
  <c r="BV188" i="4" s="1"/>
  <c r="BS261" i="4"/>
  <c r="BV261" i="4" s="1"/>
  <c r="BT85" i="4"/>
  <c r="BS440" i="4"/>
  <c r="BT501" i="4"/>
  <c r="BT140" i="4"/>
  <c r="BT496" i="4"/>
  <c r="BS312" i="4"/>
  <c r="BV312" i="4" s="1"/>
  <c r="BT29" i="4"/>
  <c r="BT55" i="4"/>
  <c r="BN55" i="4" s="1"/>
  <c r="BO55" i="4" s="1"/>
  <c r="BS138" i="4"/>
  <c r="BV138" i="4" s="1"/>
  <c r="BT547" i="4"/>
  <c r="BS33" i="4"/>
  <c r="BV33" i="4" s="1"/>
  <c r="BS166" i="4"/>
  <c r="BV166" i="4" s="1"/>
  <c r="BS381" i="4"/>
  <c r="BT457" i="4"/>
  <c r="BT372" i="4"/>
  <c r="BN372" i="4" s="1"/>
  <c r="BO372" i="4" s="1"/>
  <c r="BT427" i="4"/>
  <c r="BR427" i="4" s="1"/>
  <c r="BT267" i="4"/>
  <c r="BU267" i="4" s="1"/>
  <c r="BS208" i="4"/>
  <c r="BV208" i="4" s="1"/>
  <c r="BT129" i="4"/>
  <c r="BS75" i="4"/>
  <c r="BV75" i="4" s="1"/>
  <c r="BT166" i="4"/>
  <c r="BM166" i="4" s="1"/>
  <c r="BT448" i="4"/>
  <c r="BR448" i="4" s="1"/>
  <c r="BS500" i="4"/>
  <c r="BS102" i="4"/>
  <c r="BV102" i="4" s="1"/>
  <c r="BT110" i="4"/>
  <c r="BU110" i="4" s="1"/>
  <c r="BS17" i="4"/>
  <c r="BV17" i="4" s="1"/>
  <c r="BS129" i="4"/>
  <c r="BV129" i="4" s="1"/>
  <c r="BT416" i="4"/>
  <c r="BM416" i="4" s="1"/>
  <c r="BT480" i="4"/>
  <c r="BR480" i="4" s="1"/>
  <c r="BT315" i="4"/>
  <c r="BM315" i="4" s="1"/>
  <c r="BT31" i="4"/>
  <c r="BR31" i="4" s="1"/>
  <c r="BS287" i="4"/>
  <c r="BV287" i="4" s="1"/>
  <c r="BS22" i="4"/>
  <c r="BV22" i="4" s="1"/>
  <c r="BS212" i="4"/>
  <c r="BV212" i="4" s="1"/>
  <c r="BT68" i="4"/>
  <c r="BS204" i="4"/>
  <c r="BV204" i="4" s="1"/>
  <c r="BS89" i="4"/>
  <c r="BV89" i="4" s="1"/>
  <c r="BS29" i="4"/>
  <c r="BV29" i="4" s="1"/>
  <c r="BT301" i="4"/>
  <c r="BS456" i="4"/>
  <c r="BT484" i="4"/>
  <c r="BT263" i="4"/>
  <c r="BS194" i="4"/>
  <c r="BV194" i="4" s="1"/>
  <c r="BT90" i="4"/>
  <c r="BU90" i="4" s="1"/>
  <c r="BS71" i="4"/>
  <c r="BV71" i="4" s="1"/>
  <c r="BS79" i="4"/>
  <c r="BV79" i="4" s="1"/>
  <c r="BS56" i="4"/>
  <c r="BV56" i="4" s="1"/>
  <c r="BS345" i="4"/>
  <c r="BV345" i="4" s="1"/>
  <c r="BT206" i="4"/>
  <c r="BN206" i="4" s="1"/>
  <c r="BO206" i="4" s="1"/>
  <c r="BT228" i="4"/>
  <c r="BN228" i="4" s="1"/>
  <c r="BO228" i="4" s="1"/>
  <c r="BS386" i="4"/>
  <c r="BT367" i="4"/>
  <c r="BN367" i="4" s="1"/>
  <c r="BO367" i="4" s="1"/>
  <c r="BT476" i="4"/>
  <c r="BR476" i="4" s="1"/>
  <c r="BS532" i="4"/>
  <c r="BT313" i="4"/>
  <c r="BM313" i="4" s="1"/>
  <c r="BS175" i="4"/>
  <c r="BV175" i="4" s="1"/>
  <c r="BS197" i="4"/>
  <c r="BV197" i="4" s="1"/>
  <c r="BS162" i="4"/>
  <c r="BV162" i="4" s="1"/>
  <c r="BT123" i="4"/>
  <c r="BR123" i="4" s="1"/>
  <c r="BT83" i="4"/>
  <c r="BT127" i="4"/>
  <c r="BU127" i="4" s="1"/>
  <c r="BS153" i="4"/>
  <c r="BV153" i="4" s="1"/>
  <c r="BS343" i="4"/>
  <c r="BV343" i="4" s="1"/>
  <c r="BT467" i="4"/>
  <c r="BT550" i="4"/>
  <c r="BS135" i="4"/>
  <c r="BV135" i="4" s="1"/>
  <c r="BS16" i="4"/>
  <c r="BV16" i="4" s="1"/>
  <c r="BT225" i="4"/>
  <c r="BN225" i="4" s="1"/>
  <c r="BO225" i="4" s="1"/>
  <c r="BT279" i="4"/>
  <c r="BS354" i="4"/>
  <c r="BT394" i="4"/>
  <c r="BS426" i="4"/>
  <c r="BT460" i="4"/>
  <c r="BR460" i="4" s="1"/>
  <c r="BS377" i="4"/>
  <c r="BS425" i="4"/>
  <c r="BT472" i="4"/>
  <c r="BR472" i="4" s="1"/>
  <c r="BS494" i="4"/>
  <c r="BS515" i="4"/>
  <c r="BS536" i="4"/>
  <c r="BT264" i="4"/>
  <c r="BM264" i="4" s="1"/>
  <c r="BT295" i="4"/>
  <c r="BR295" i="4" s="1"/>
  <c r="BT346" i="4"/>
  <c r="BN346" i="4" s="1"/>
  <c r="BO346" i="4" s="1"/>
  <c r="BS184" i="4"/>
  <c r="BV184" i="4" s="1"/>
  <c r="BT253" i="4"/>
  <c r="BU253" i="4" s="1"/>
  <c r="BL7" i="4"/>
  <c r="BL405" i="4" s="1"/>
  <c r="BS405" i="4"/>
  <c r="BT477" i="4"/>
  <c r="BT73" i="4"/>
  <c r="BM73" i="4" s="1"/>
  <c r="BT505" i="4"/>
  <c r="BT212" i="4"/>
  <c r="BT168" i="4"/>
  <c r="BS52" i="4"/>
  <c r="BV52" i="4" s="1"/>
  <c r="BT86" i="4"/>
  <c r="BR86" i="4" s="1"/>
  <c r="BT288" i="4"/>
  <c r="BT262" i="4"/>
  <c r="BT164" i="4"/>
  <c r="BR164" i="4" s="1"/>
  <c r="BS215" i="4"/>
  <c r="BV215" i="4" s="1"/>
  <c r="BT226" i="4"/>
  <c r="BU226" i="4" s="1"/>
  <c r="BS238" i="4"/>
  <c r="BV238" i="4" s="1"/>
  <c r="BS274" i="4"/>
  <c r="BV274" i="4" s="1"/>
  <c r="BS282" i="4"/>
  <c r="BV282" i="4" s="1"/>
  <c r="BS309" i="4"/>
  <c r="BV309" i="4" s="1"/>
  <c r="BT353" i="4"/>
  <c r="BS367" i="4"/>
  <c r="BT54" i="4"/>
  <c r="BR54" i="4" s="1"/>
  <c r="BT304" i="4"/>
  <c r="BN304" i="4" s="1"/>
  <c r="BO304" i="4" s="1"/>
  <c r="BS445" i="4"/>
  <c r="BT44" i="4"/>
  <c r="BN44" i="4" s="1"/>
  <c r="BO44" i="4" s="1"/>
  <c r="BT473" i="4"/>
  <c r="BR473" i="4" s="1"/>
  <c r="BT333" i="4"/>
  <c r="BT91" i="4"/>
  <c r="BR91" i="4" s="1"/>
  <c r="BS106" i="4"/>
  <c r="BV106" i="4" s="1"/>
  <c r="BT535" i="4"/>
  <c r="BT72" i="4"/>
  <c r="BN72" i="4" s="1"/>
  <c r="BO72" i="4" s="1"/>
  <c r="BT216" i="4"/>
  <c r="BS229" i="4"/>
  <c r="BV229" i="4" s="1"/>
  <c r="BT272" i="4"/>
  <c r="BR272" i="4" s="1"/>
  <c r="BT283" i="4"/>
  <c r="BR283" i="4" s="1"/>
  <c r="BS313" i="4"/>
  <c r="BV313" i="4" s="1"/>
  <c r="BT364" i="4"/>
  <c r="BN364" i="4" s="1"/>
  <c r="BO364" i="4" s="1"/>
  <c r="BS383" i="4"/>
  <c r="BT400" i="4"/>
  <c r="BS414" i="4"/>
  <c r="BS432" i="4"/>
  <c r="BT450" i="4"/>
  <c r="BR450" i="4" s="1"/>
  <c r="BT361" i="4"/>
  <c r="BS336" i="4"/>
  <c r="BV336" i="4" s="1"/>
  <c r="BT411" i="4"/>
  <c r="BN411" i="4" s="1"/>
  <c r="BO411" i="4" s="1"/>
  <c r="BS150" i="4"/>
  <c r="BV150" i="4" s="1"/>
  <c r="BS293" i="4"/>
  <c r="BV293" i="4" s="1"/>
  <c r="BT287" i="4"/>
  <c r="BN287" i="4" s="1"/>
  <c r="BO287" i="4" s="1"/>
  <c r="BS15" i="4"/>
  <c r="BV15" i="4" s="1"/>
  <c r="BS110" i="4"/>
  <c r="BV110" i="4" s="1"/>
  <c r="BS266" i="4"/>
  <c r="BV266" i="4" s="1"/>
  <c r="BS59" i="4"/>
  <c r="BV59" i="4" s="1"/>
  <c r="BS202" i="4"/>
  <c r="BV202" i="4" s="1"/>
  <c r="BS227" i="4"/>
  <c r="BV227" i="4" s="1"/>
  <c r="BT270" i="4"/>
  <c r="BT281" i="4"/>
  <c r="BU281" i="4" s="1"/>
  <c r="BS310" i="4"/>
  <c r="BV310" i="4" s="1"/>
  <c r="BT359" i="4"/>
  <c r="BT382" i="4"/>
  <c r="BS396" i="4"/>
  <c r="BS140" i="4"/>
  <c r="BV140" i="4" s="1"/>
  <c r="BS173" i="4"/>
  <c r="BV173" i="4" s="1"/>
  <c r="BS506" i="4"/>
  <c r="BT109" i="4"/>
  <c r="BT455" i="4"/>
  <c r="BT425" i="4"/>
  <c r="BR425" i="4" s="1"/>
  <c r="BS205" i="4"/>
  <c r="BV205" i="4" s="1"/>
  <c r="BS73" i="4"/>
  <c r="BV73" i="4" s="1"/>
  <c r="BT379" i="4"/>
  <c r="BR379" i="4" s="1"/>
  <c r="BS193" i="4"/>
  <c r="BV193" i="4" s="1"/>
  <c r="BT276" i="4"/>
  <c r="BS382" i="4"/>
  <c r="BT423" i="4"/>
  <c r="BT211" i="4"/>
  <c r="BS418" i="4"/>
  <c r="BT342" i="4"/>
  <c r="BT119" i="4"/>
  <c r="BU119" i="4" s="1"/>
  <c r="BS264" i="4"/>
  <c r="BV264" i="4" s="1"/>
  <c r="BS485" i="4"/>
  <c r="BS301" i="4"/>
  <c r="BV301" i="4" s="1"/>
  <c r="BS421" i="4"/>
  <c r="BS136" i="4"/>
  <c r="BV136" i="4" s="1"/>
  <c r="BS186" i="4"/>
  <c r="BV186" i="4" s="1"/>
  <c r="BT146" i="4"/>
  <c r="BR146" i="4" s="1"/>
  <c r="BT111" i="4"/>
  <c r="BN111" i="4" s="1"/>
  <c r="BO111" i="4" s="1"/>
  <c r="BT61" i="4"/>
  <c r="BN61" i="4" s="1"/>
  <c r="BO61" i="4" s="1"/>
  <c r="BS144" i="4"/>
  <c r="BV144" i="4" s="1"/>
  <c r="BT323" i="4"/>
  <c r="BT240" i="4"/>
  <c r="BT378" i="4"/>
  <c r="BM378" i="4" s="1"/>
  <c r="BT444" i="4"/>
  <c r="BN444" i="4" s="1"/>
  <c r="BO444" i="4" s="1"/>
  <c r="BT417" i="4"/>
  <c r="BS482" i="4"/>
  <c r="BS526" i="4"/>
  <c r="BS260" i="4"/>
  <c r="BV260" i="4" s="1"/>
  <c r="BS176" i="4"/>
  <c r="BV176" i="4" s="1"/>
  <c r="BT309" i="4"/>
  <c r="BN309" i="4" s="1"/>
  <c r="BO309" i="4" s="1"/>
  <c r="BT451" i="4"/>
  <c r="BN451" i="4" s="1"/>
  <c r="BO451" i="4" s="1"/>
  <c r="BS124" i="4"/>
  <c r="BV124" i="4" s="1"/>
  <c r="BT104" i="4"/>
  <c r="BN104" i="4" s="1"/>
  <c r="BO104" i="4" s="1"/>
  <c r="BT141" i="4"/>
  <c r="BR141" i="4" s="1"/>
  <c r="BT523" i="4"/>
  <c r="BT170" i="4"/>
  <c r="BM170" i="4" s="1"/>
  <c r="BS223" i="4"/>
  <c r="BV223" i="4" s="1"/>
  <c r="BT13" i="4"/>
  <c r="BU13" i="4" s="1"/>
  <c r="BS278" i="4"/>
  <c r="BV278" i="4" s="1"/>
  <c r="BS302" i="4"/>
  <c r="BV302" i="4" s="1"/>
  <c r="BT357" i="4"/>
  <c r="BS376" i="4"/>
  <c r="BS327" i="4"/>
  <c r="BV327" i="4" s="1"/>
  <c r="BS460" i="4"/>
  <c r="BT93" i="4"/>
  <c r="BT214" i="4"/>
  <c r="BU214" i="4" s="1"/>
  <c r="BT51" i="4"/>
  <c r="BT182" i="4"/>
  <c r="BR182" i="4" s="1"/>
  <c r="BS57" i="4"/>
  <c r="BV57" i="4" s="1"/>
  <c r="BS219" i="4"/>
  <c r="BV219" i="4" s="1"/>
  <c r="BT239" i="4"/>
  <c r="BT280" i="4"/>
  <c r="BS318" i="4"/>
  <c r="BV318" i="4" s="1"/>
  <c r="BS374" i="4"/>
  <c r="BT396" i="4"/>
  <c r="BM396" i="4" s="1"/>
  <c r="BS420" i="4"/>
  <c r="BT442" i="4"/>
  <c r="BT462" i="4"/>
  <c r="BN462" i="4" s="1"/>
  <c r="BO462" i="4" s="1"/>
  <c r="BT32" i="4"/>
  <c r="BN32" i="4" s="1"/>
  <c r="BO32" i="4" s="1"/>
  <c r="BS465" i="4"/>
  <c r="BS40" i="4"/>
  <c r="BV40" i="4" s="1"/>
  <c r="BT337" i="4"/>
  <c r="BU337" i="4" s="1"/>
  <c r="BT38" i="4"/>
  <c r="BM38" i="4" s="1"/>
  <c r="BS344" i="4"/>
  <c r="BV344" i="4" s="1"/>
  <c r="BS74" i="4"/>
  <c r="BV74" i="4" s="1"/>
  <c r="BT220" i="4"/>
  <c r="BM220" i="4" s="1"/>
  <c r="BS239" i="4"/>
  <c r="BV239" i="4" s="1"/>
  <c r="BS283" i="4"/>
  <c r="BV283" i="4" s="1"/>
  <c r="BS349" i="4"/>
  <c r="BT376" i="4"/>
  <c r="BR376" i="4" s="1"/>
  <c r="BS400" i="4"/>
  <c r="BT418" i="4"/>
  <c r="BN418" i="4" s="1"/>
  <c r="BO418" i="4" s="1"/>
  <c r="BT434" i="4"/>
  <c r="BM434" i="4" s="1"/>
  <c r="BS450" i="4"/>
  <c r="BS360" i="4"/>
  <c r="BT377" i="4"/>
  <c r="BR377" i="4" s="1"/>
  <c r="BS419" i="4"/>
  <c r="BS435" i="4"/>
  <c r="BS476" i="4"/>
  <c r="BS493" i="4"/>
  <c r="BS509" i="4"/>
  <c r="BS525" i="4"/>
  <c r="BS541" i="4"/>
  <c r="BT265" i="4"/>
  <c r="BU265" i="4" s="1"/>
  <c r="BS288" i="4"/>
  <c r="BV288" i="4" s="1"/>
  <c r="BS324" i="4"/>
  <c r="BV324" i="4" s="1"/>
  <c r="BS158" i="4"/>
  <c r="BV158" i="4" s="1"/>
  <c r="BT356" i="4"/>
  <c r="BT251" i="4"/>
  <c r="BU251" i="4" s="1"/>
  <c r="BS295" i="4"/>
  <c r="BV295" i="4" s="1"/>
  <c r="BT330" i="4"/>
  <c r="BU330" i="4" s="1"/>
  <c r="BS54" i="4"/>
  <c r="BV54" i="4" s="1"/>
  <c r="BT78" i="4"/>
  <c r="BU78" i="4" s="1"/>
  <c r="BS395" i="4"/>
  <c r="BS411" i="4"/>
  <c r="BS451" i="4"/>
  <c r="BS467" i="4"/>
  <c r="BT517" i="4"/>
  <c r="BS19" i="4"/>
  <c r="BV19" i="4" s="1"/>
  <c r="BS67" i="4"/>
  <c r="BV67" i="4" s="1"/>
  <c r="BS148" i="4"/>
  <c r="BV148" i="4" s="1"/>
  <c r="BT529" i="4"/>
  <c r="BT500" i="4"/>
  <c r="BT532" i="4"/>
  <c r="BT235" i="4"/>
  <c r="BT341" i="4"/>
  <c r="BR341" i="4" s="1"/>
  <c r="BT195" i="4"/>
  <c r="BU195" i="4" s="1"/>
  <c r="BT33" i="4"/>
  <c r="BN33" i="4" s="1"/>
  <c r="BT241" i="4"/>
  <c r="BS535" i="4"/>
  <c r="BT419" i="4"/>
  <c r="BS199" i="4"/>
  <c r="BV199" i="4" s="1"/>
  <c r="BS61" i="4"/>
  <c r="BV61" i="4" s="1"/>
  <c r="BT424" i="4"/>
  <c r="BS328" i="4"/>
  <c r="BV328" i="4" s="1"/>
  <c r="BT64" i="4"/>
  <c r="BR64" i="4" s="1"/>
  <c r="BS394" i="4"/>
  <c r="BS286" i="4"/>
  <c r="BV286" i="4" s="1"/>
  <c r="BS185" i="4"/>
  <c r="BV185" i="4" s="1"/>
  <c r="BS177" i="4"/>
  <c r="BV177" i="4" s="1"/>
  <c r="BT149" i="4"/>
  <c r="BT201" i="4"/>
  <c r="BR201" i="4" s="1"/>
  <c r="BS444" i="4"/>
  <c r="BS550" i="4"/>
  <c r="BT116" i="4"/>
  <c r="BS68" i="4"/>
  <c r="BV68" i="4" s="1"/>
  <c r="BS389" i="4"/>
  <c r="BT219" i="4"/>
  <c r="BN219" i="4" s="1"/>
  <c r="BO219" i="4" s="1"/>
  <c r="BT358" i="4"/>
  <c r="BS524" i="4"/>
  <c r="BS103" i="4"/>
  <c r="BV103" i="4" s="1"/>
  <c r="BS210" i="4"/>
  <c r="BV210" i="4" s="1"/>
  <c r="BT19" i="4"/>
  <c r="BM19" i="4" s="1"/>
  <c r="BS141" i="4"/>
  <c r="BV141" i="4" s="1"/>
  <c r="BS438" i="4"/>
  <c r="BT75" i="4"/>
  <c r="BM75" i="4" s="1"/>
  <c r="BS217" i="4"/>
  <c r="BV217" i="4" s="1"/>
  <c r="BS316" i="4"/>
  <c r="BV316" i="4" s="1"/>
  <c r="BS416" i="4"/>
  <c r="BS371" i="4"/>
  <c r="BS466" i="4"/>
  <c r="BS510" i="4"/>
  <c r="BS552" i="4"/>
  <c r="BS335" i="4"/>
  <c r="BV335" i="4" s="1"/>
  <c r="BS196" i="4"/>
  <c r="BV196" i="4" s="1"/>
  <c r="BT244" i="4"/>
  <c r="BM244" i="4" s="1"/>
  <c r="BT395" i="4"/>
  <c r="BN395" i="4" s="1"/>
  <c r="BO395" i="4" s="1"/>
  <c r="BS24" i="4"/>
  <c r="BV24" i="4" s="1"/>
  <c r="BT538" i="4"/>
  <c r="BT87" i="4"/>
  <c r="BU87" i="4" s="1"/>
  <c r="BT105" i="4"/>
  <c r="BR105" i="4" s="1"/>
  <c r="BS72" i="4"/>
  <c r="BV72" i="4" s="1"/>
  <c r="BT221" i="4"/>
  <c r="BR221" i="4" s="1"/>
  <c r="BS232" i="4"/>
  <c r="BV232" i="4" s="1"/>
  <c r="BS276" i="4"/>
  <c r="BV276" i="4" s="1"/>
  <c r="BS300" i="4"/>
  <c r="BV300" i="4" s="1"/>
  <c r="BT349" i="4"/>
  <c r="BS372" i="4"/>
  <c r="BT306" i="4"/>
  <c r="BS409" i="4"/>
  <c r="BT62" i="4"/>
  <c r="BT530" i="4"/>
  <c r="BT21" i="4"/>
  <c r="BS151" i="4"/>
  <c r="BV151" i="4" s="1"/>
  <c r="BS10" i="4"/>
  <c r="BV10" i="4" s="1"/>
  <c r="BT175" i="4"/>
  <c r="BU175" i="4" s="1"/>
  <c r="BT232" i="4"/>
  <c r="BS277" i="4"/>
  <c r="BV277" i="4" s="1"/>
  <c r="BT311" i="4"/>
  <c r="BN311" i="4" s="1"/>
  <c r="BO311" i="4" s="1"/>
  <c r="BT370" i="4"/>
  <c r="BN370" i="4" s="1"/>
  <c r="BO370" i="4" s="1"/>
  <c r="BT392" i="4"/>
  <c r="BT412" i="4"/>
  <c r="BS436" i="4"/>
  <c r="BT458" i="4"/>
  <c r="BM458" i="4" s="1"/>
  <c r="BT307" i="4"/>
  <c r="BU307" i="4" s="1"/>
  <c r="BS449" i="4"/>
  <c r="BT18" i="4"/>
  <c r="BU18" i="4" s="1"/>
  <c r="BT542" i="4"/>
  <c r="BS83" i="4"/>
  <c r="BV83" i="4" s="1"/>
  <c r="BS155" i="4"/>
  <c r="BV155" i="4" s="1"/>
  <c r="BT17" i="4"/>
  <c r="BM17" i="4" s="1"/>
  <c r="BT217" i="4"/>
  <c r="BN217" i="4" s="1"/>
  <c r="BO217" i="4" s="1"/>
  <c r="BT233" i="4"/>
  <c r="BU233" i="4" s="1"/>
  <c r="BT278" i="4"/>
  <c r="BT316" i="4"/>
  <c r="BR316" i="4" s="1"/>
  <c r="BS370" i="4"/>
  <c r="BS392" i="4"/>
  <c r="BS412" i="4"/>
  <c r="BT430" i="4"/>
  <c r="BS446" i="4"/>
  <c r="BS461" i="4"/>
  <c r="BT373" i="4"/>
  <c r="BM373" i="4" s="1"/>
  <c r="BS415" i="4"/>
  <c r="BS431" i="4"/>
  <c r="BT474" i="4"/>
  <c r="BS489" i="4"/>
  <c r="BS505" i="4"/>
  <c r="BS521" i="4"/>
  <c r="BS537" i="4"/>
  <c r="BT269" i="4"/>
  <c r="BS284" i="4"/>
  <c r="BV284" i="4" s="1"/>
  <c r="BT319" i="4"/>
  <c r="BM319" i="4" s="1"/>
  <c r="BT348" i="4"/>
  <c r="BR348" i="4" s="1"/>
  <c r="BT354" i="4"/>
  <c r="BN354" i="4" s="1"/>
  <c r="BO354" i="4" s="1"/>
  <c r="BT247" i="4"/>
  <c r="BM247" i="4" s="1"/>
  <c r="BT259" i="4"/>
  <c r="BN259" i="4" s="1"/>
  <c r="BO259" i="4" s="1"/>
  <c r="BS321" i="4"/>
  <c r="BV321" i="4" s="1"/>
  <c r="BT35" i="4"/>
  <c r="BM35" i="4" s="1"/>
  <c r="BT49" i="4"/>
  <c r="BN49" i="4" s="1"/>
  <c r="BS391" i="4"/>
  <c r="BS407" i="4"/>
  <c r="BS447" i="4"/>
  <c r="BS463" i="4"/>
  <c r="BS483" i="4"/>
  <c r="BS31" i="4"/>
  <c r="BV31" i="4" s="1"/>
  <c r="BS44" i="4"/>
  <c r="BV44" i="4" s="1"/>
  <c r="BS109" i="4"/>
  <c r="BV109" i="4" s="1"/>
  <c r="BT213" i="4"/>
  <c r="BR213" i="4" s="1"/>
  <c r="BT492" i="4"/>
  <c r="BT524" i="4"/>
  <c r="BS265" i="4"/>
  <c r="BV265" i="4" s="1"/>
  <c r="BT325" i="4"/>
  <c r="BR325" i="4" s="1"/>
  <c r="BT187" i="4"/>
  <c r="BR187" i="4" s="1"/>
  <c r="BS38" i="4"/>
  <c r="BV38" i="4" s="1"/>
  <c r="BT12" i="4"/>
  <c r="BN12" i="4" s="1"/>
  <c r="BO12" i="4" s="1"/>
  <c r="BS254" i="4"/>
  <c r="BV254" i="4" s="1"/>
  <c r="BT322" i="4"/>
  <c r="BM322" i="4" s="1"/>
  <c r="BS76" i="4"/>
  <c r="BV76" i="4" s="1"/>
  <c r="BS146" i="4"/>
  <c r="BV146" i="4" s="1"/>
  <c r="BS401" i="4"/>
  <c r="BT447" i="4"/>
  <c r="BR447" i="4" s="1"/>
  <c r="BT469" i="4"/>
  <c r="BR469" i="4" s="1"/>
  <c r="BT159" i="4"/>
  <c r="BM159" i="4" s="1"/>
  <c r="BS87" i="4"/>
  <c r="BV87" i="4" s="1"/>
  <c r="BS88" i="4"/>
  <c r="BV88" i="4" s="1"/>
  <c r="BT521" i="4"/>
  <c r="BT512" i="4"/>
  <c r="BS267" i="4"/>
  <c r="BV267" i="4" s="1"/>
  <c r="BS341" i="4"/>
  <c r="BV341" i="4" s="1"/>
  <c r="BT208" i="4"/>
  <c r="BT15" i="4"/>
  <c r="BU15" i="4" s="1"/>
  <c r="BS63" i="4"/>
  <c r="BV63" i="4" s="1"/>
  <c r="BT153" i="4"/>
  <c r="BT77" i="4"/>
  <c r="BU77" i="4" s="1"/>
  <c r="BT174" i="4"/>
  <c r="BU174" i="4" s="1"/>
  <c r="BT297" i="4"/>
  <c r="BU297" i="4" s="1"/>
  <c r="BT509" i="4"/>
  <c r="BS255" i="4"/>
  <c r="BV255" i="4" s="1"/>
  <c r="BS323" i="4"/>
  <c r="BV323" i="4" s="1"/>
  <c r="BS78" i="4"/>
  <c r="BV78" i="4" s="1"/>
  <c r="BT387" i="4"/>
  <c r="BN387" i="4" s="1"/>
  <c r="BO387" i="4" s="1"/>
  <c r="BT409" i="4"/>
  <c r="BM409" i="4" s="1"/>
  <c r="BS453" i="4"/>
  <c r="BT479" i="4"/>
  <c r="BN479" i="4" s="1"/>
  <c r="BS27" i="4"/>
  <c r="BV27" i="4" s="1"/>
  <c r="BT144" i="4"/>
  <c r="BT80" i="4"/>
  <c r="BR80" i="4" s="1"/>
  <c r="BT494" i="4"/>
  <c r="BT536" i="4"/>
  <c r="BS294" i="4"/>
  <c r="BV294" i="4" s="1"/>
  <c r="BT189" i="4"/>
  <c r="BU189" i="4" s="1"/>
  <c r="BT30" i="4"/>
  <c r="BU30" i="4" s="1"/>
  <c r="BS86" i="4"/>
  <c r="BV86" i="4" s="1"/>
  <c r="BS13" i="4"/>
  <c r="BV13" i="4" s="1"/>
  <c r="BS116" i="4"/>
  <c r="BV116" i="4" s="1"/>
  <c r="BS125" i="4"/>
  <c r="BV125" i="4" s="1"/>
  <c r="BT161" i="4"/>
  <c r="BM161" i="4" s="1"/>
  <c r="BT543" i="4"/>
  <c r="BT10" i="4"/>
  <c r="BR10" i="4" s="1"/>
  <c r="BT74" i="4"/>
  <c r="BM74" i="4" s="1"/>
  <c r="BS170" i="4"/>
  <c r="BV170" i="4" s="1"/>
  <c r="BS218" i="4"/>
  <c r="BV218" i="4" s="1"/>
  <c r="BS226" i="4"/>
  <c r="BV226" i="4" s="1"/>
  <c r="BT350" i="4"/>
  <c r="BN350" i="4" s="1"/>
  <c r="BO350" i="4" s="1"/>
  <c r="BT27" i="4"/>
  <c r="BM27" i="4" s="1"/>
  <c r="BS241" i="4"/>
  <c r="BV241" i="4" s="1"/>
  <c r="BS245" i="4"/>
  <c r="BV245" i="4" s="1"/>
  <c r="BS249" i="4"/>
  <c r="BV249" i="4" s="1"/>
  <c r="BT256" i="4"/>
  <c r="BM256" i="4" s="1"/>
  <c r="BS385" i="4"/>
  <c r="BT338" i="4"/>
  <c r="BM338" i="4" s="1"/>
  <c r="BS111" i="4"/>
  <c r="BV111" i="4" s="1"/>
  <c r="BT310" i="4"/>
  <c r="BN310" i="4" s="1"/>
  <c r="BO310" i="4" s="1"/>
  <c r="BS174" i="4"/>
  <c r="BV174" i="4" s="1"/>
  <c r="BS119" i="4"/>
  <c r="BV119" i="4" s="1"/>
  <c r="BS69" i="4"/>
  <c r="BV69" i="4" s="1"/>
  <c r="BS126" i="4"/>
  <c r="BV126" i="4" s="1"/>
  <c r="BS242" i="4"/>
  <c r="BV242" i="4" s="1"/>
  <c r="BT196" i="4"/>
  <c r="BR196" i="4" s="1"/>
  <c r="BS545" i="4"/>
  <c r="BT515" i="4"/>
  <c r="BT511" i="4"/>
  <c r="BT483" i="4"/>
  <c r="BM483" i="4" s="1"/>
  <c r="BT408" i="4"/>
  <c r="BR408" i="4" s="1"/>
  <c r="BT172" i="4"/>
  <c r="BU172" i="4" s="1"/>
  <c r="BT180" i="4"/>
  <c r="BN180" i="4" s="1"/>
  <c r="BO180" i="4" s="1"/>
  <c r="BT143" i="4"/>
  <c r="BR143" i="4" s="1"/>
  <c r="BT339" i="4"/>
  <c r="BM339" i="4" s="1"/>
  <c r="BT173" i="4"/>
  <c r="BR173" i="4" s="1"/>
  <c r="BS368" i="4"/>
  <c r="BS393" i="4"/>
  <c r="BT56" i="4"/>
  <c r="BS248" i="4"/>
  <c r="BV248" i="4" s="1"/>
  <c r="BT39" i="4"/>
  <c r="BN39" i="4" s="1"/>
  <c r="BO39" i="4" s="1"/>
  <c r="BT260" i="4"/>
  <c r="BS305" i="4"/>
  <c r="BV305" i="4" s="1"/>
  <c r="BS480" i="4"/>
  <c r="BT158" i="4"/>
  <c r="BR158" i="4" s="1"/>
  <c r="BT277" i="4"/>
  <c r="BM277" i="4" s="1"/>
  <c r="BT95" i="4"/>
  <c r="BS250" i="4"/>
  <c r="BV250" i="4" s="1"/>
  <c r="BS224" i="4"/>
  <c r="BV224" i="4" s="1"/>
  <c r="BT292" i="4"/>
  <c r="BR292" i="4" s="1"/>
  <c r="BT23" i="4"/>
  <c r="BT439" i="4"/>
  <c r="BM439" i="4" s="1"/>
  <c r="BT89" i="4"/>
  <c r="BT443" i="4"/>
  <c r="BN443" i="4" s="1"/>
  <c r="BO443" i="4" s="1"/>
  <c r="BT192" i="4"/>
  <c r="BT293" i="4"/>
  <c r="BU293" i="4" s="1"/>
  <c r="BT355" i="4"/>
  <c r="BR355" i="4" s="1"/>
  <c r="BS352" i="4"/>
  <c r="BS228" i="4"/>
  <c r="BV228" i="4" s="1"/>
  <c r="BS290" i="4"/>
  <c r="BV290" i="4" s="1"/>
  <c r="BS134" i="4"/>
  <c r="BV134" i="4" s="1"/>
  <c r="BS331" i="4"/>
  <c r="BV331" i="4" s="1"/>
  <c r="BS240" i="4"/>
  <c r="BV240" i="4" s="1"/>
  <c r="BT26" i="4"/>
  <c r="BU26" i="4" s="1"/>
  <c r="BS41" i="4"/>
  <c r="BV41" i="4" s="1"/>
  <c r="BS11" i="4"/>
  <c r="BV11" i="4" s="1"/>
  <c r="BS123" i="4"/>
  <c r="BV123" i="4" s="1"/>
  <c r="BT16" i="4"/>
  <c r="BU16" i="4" s="1"/>
  <c r="BT298" i="4"/>
  <c r="BN298" i="4" s="1"/>
  <c r="BO298" i="4" s="1"/>
  <c r="BS256" i="4"/>
  <c r="BV256" i="4" s="1"/>
  <c r="BS441" i="4"/>
  <c r="BT454" i="4"/>
  <c r="BS363" i="4"/>
  <c r="BT519" i="4"/>
  <c r="BT128" i="4"/>
  <c r="BN128" i="4" s="1"/>
  <c r="BO128" i="4" s="1"/>
  <c r="BT126" i="4"/>
  <c r="BU126" i="4" s="1"/>
  <c r="BS473" i="4"/>
  <c r="BS191" i="4"/>
  <c r="BV191" i="4" s="1"/>
  <c r="BT452" i="4"/>
  <c r="BT518" i="4"/>
  <c r="BT318" i="4"/>
  <c r="BU318" i="4" s="1"/>
  <c r="BT507" i="4"/>
  <c r="BS428" i="4"/>
  <c r="BT499" i="4"/>
  <c r="BT426" i="4"/>
  <c r="BN426" i="4" s="1"/>
  <c r="BO426" i="4" s="1"/>
  <c r="BS501" i="4"/>
  <c r="BT243" i="4"/>
  <c r="BM243" i="4" s="1"/>
  <c r="BT461" i="4"/>
  <c r="BN461" i="4" s="1"/>
  <c r="BT548" i="4"/>
  <c r="BS347" i="4"/>
  <c r="BV347" i="4" s="1"/>
  <c r="BS115" i="4"/>
  <c r="BV115" i="4" s="1"/>
  <c r="BS292" i="4"/>
  <c r="BV292" i="4" s="1"/>
  <c r="BS101" i="4"/>
  <c r="BV101" i="4" s="1"/>
  <c r="BT334" i="4"/>
  <c r="BR334" i="4" s="1"/>
  <c r="BT549" i="4"/>
  <c r="BT285" i="4"/>
  <c r="BR285" i="4" s="1"/>
  <c r="BS551" i="4"/>
  <c r="BS398" i="4"/>
  <c r="BS337" i="4"/>
  <c r="BV337" i="4" s="1"/>
  <c r="BT410" i="4"/>
  <c r="BT336" i="4"/>
  <c r="BS522" i="4"/>
  <c r="BS484" i="4"/>
  <c r="BS303" i="4"/>
  <c r="BV303" i="4" s="1"/>
  <c r="BT255" i="4"/>
  <c r="BS443" i="4"/>
  <c r="BS258" i="4"/>
  <c r="BV258" i="4" s="1"/>
  <c r="BS364" i="4"/>
  <c r="BS333" i="4"/>
  <c r="BV333" i="4" s="1"/>
  <c r="BT210" i="4"/>
  <c r="BR210" i="4" s="1"/>
  <c r="BS97" i="4"/>
  <c r="BV97" i="4" s="1"/>
  <c r="BT503" i="4"/>
  <c r="BS243" i="4"/>
  <c r="BV243" i="4" s="1"/>
  <c r="BS133" i="4"/>
  <c r="BV133" i="4" s="1"/>
  <c r="BS408" i="4"/>
  <c r="BT114" i="4"/>
  <c r="BU114" i="4" s="1"/>
  <c r="BS247" i="4"/>
  <c r="BV247" i="4" s="1"/>
  <c r="BT331" i="4"/>
  <c r="BN331" i="4" s="1"/>
  <c r="BO331" i="4" s="1"/>
  <c r="BT393" i="4"/>
  <c r="BM393" i="4" s="1"/>
  <c r="BT397" i="4"/>
  <c r="BS549" i="4"/>
  <c r="BT275" i="4"/>
  <c r="BT374" i="4"/>
  <c r="BT328" i="4"/>
  <c r="BR328" i="4" s="1"/>
  <c r="BT527" i="4"/>
  <c r="BT465" i="4"/>
  <c r="BS477" i="4"/>
  <c r="BS307" i="4"/>
  <c r="BV307" i="4" s="1"/>
  <c r="BT404" i="4"/>
  <c r="BT137" i="4"/>
  <c r="BT52" i="4"/>
  <c r="BS259" i="4"/>
  <c r="BV259" i="4" s="1"/>
  <c r="BS350" i="4"/>
  <c r="BT495" i="4"/>
  <c r="BS58" i="4"/>
  <c r="BV58" i="4" s="1"/>
  <c r="BT188" i="4"/>
  <c r="BU188" i="4" s="1"/>
  <c r="BS108" i="4"/>
  <c r="BV108" i="4" s="1"/>
  <c r="BT36" i="4"/>
  <c r="BM36" i="4" s="1"/>
  <c r="BT289" i="4"/>
  <c r="BS253" i="4"/>
  <c r="BV253" i="4" s="1"/>
  <c r="BT438" i="4"/>
  <c r="BR438" i="4" s="1"/>
  <c r="BT446" i="4"/>
  <c r="BS359" i="4"/>
  <c r="BT34" i="4"/>
  <c r="BU34" i="4" s="1"/>
  <c r="BS487" i="4"/>
  <c r="BT347" i="4"/>
  <c r="BR347" i="4" s="1"/>
  <c r="BS246" i="4"/>
  <c r="BV246" i="4" s="1"/>
  <c r="BS165" i="4"/>
  <c r="BV165" i="4" s="1"/>
  <c r="BS96" i="4"/>
  <c r="BV96" i="4" s="1"/>
  <c r="BT475" i="4"/>
  <c r="BR475" i="4" s="1"/>
  <c r="BT242" i="4"/>
  <c r="BT490" i="4"/>
  <c r="BT252" i="4"/>
  <c r="BM252" i="4" s="1"/>
  <c r="BS387" i="4"/>
  <c r="BS427" i="4"/>
  <c r="BT510" i="4"/>
  <c r="BT506" i="4"/>
  <c r="BS531" i="4"/>
  <c r="BS353" i="4"/>
  <c r="BS314" i="4"/>
  <c r="BV314" i="4" s="1"/>
  <c r="BT47" i="4"/>
  <c r="BR47" i="4" s="1"/>
  <c r="BT468" i="4"/>
  <c r="BM468" i="4" s="1"/>
  <c r="BS273" i="4"/>
  <c r="BV273" i="4" s="1"/>
  <c r="BT541" i="4"/>
  <c r="BS272" i="4"/>
  <c r="BV272" i="4" s="1"/>
  <c r="BT45" i="4"/>
  <c r="BT388" i="4"/>
  <c r="BS34" i="4"/>
  <c r="BV34" i="4" s="1"/>
  <c r="BS388" i="4"/>
  <c r="BS468" i="4"/>
  <c r="BS339" i="4"/>
  <c r="BV339" i="4" s="1"/>
  <c r="BS403" i="4"/>
  <c r="BS474" i="4"/>
  <c r="BT305" i="4"/>
  <c r="BM305" i="4" s="1"/>
  <c r="BS462" i="4"/>
  <c r="BT522" i="4"/>
  <c r="BS18" i="4"/>
  <c r="BV18" i="4" s="1"/>
  <c r="BS252" i="4"/>
  <c r="BV252" i="4" s="1"/>
  <c r="BT459" i="4"/>
  <c r="BM459" i="4" s="1"/>
  <c r="BT514" i="4"/>
  <c r="BT20" i="4"/>
  <c r="BR20" i="4" s="1"/>
  <c r="BT120" i="4"/>
  <c r="BU120" i="4" s="1"/>
  <c r="BS430" i="4"/>
  <c r="BT171" i="4"/>
  <c r="BU171" i="4" s="1"/>
  <c r="BS192" i="4"/>
  <c r="BV192" i="4" s="1"/>
  <c r="BT203" i="4"/>
  <c r="BT58" i="4"/>
  <c r="BN58" i="4" s="1"/>
  <c r="BO58" i="4" s="1"/>
  <c r="BT415" i="4"/>
  <c r="BM415" i="4" s="1"/>
  <c r="BT124" i="4"/>
  <c r="BT551" i="4"/>
  <c r="BS539" i="4"/>
  <c r="BS373" i="4"/>
  <c r="BT238" i="4"/>
  <c r="BS257" i="4"/>
  <c r="BV257" i="4" s="1"/>
  <c r="BS325" i="4"/>
  <c r="BV325" i="4" s="1"/>
  <c r="BT43" i="4"/>
  <c r="BS285" i="4"/>
  <c r="BV285" i="4" s="1"/>
  <c r="BT365" i="4"/>
  <c r="BM365" i="4" s="1"/>
  <c r="BS145" i="4"/>
  <c r="BV145" i="4" s="1"/>
  <c r="BT344" i="4"/>
  <c r="BS508" i="4"/>
  <c r="BS523" i="4"/>
  <c r="BS334" i="4"/>
  <c r="BV334" i="4" s="1"/>
  <c r="BT436" i="4"/>
  <c r="BM436" i="4" s="1"/>
  <c r="BS36" i="4"/>
  <c r="BV36" i="4" s="1"/>
  <c r="BS178" i="4"/>
  <c r="BV178" i="4" s="1"/>
  <c r="BS358" i="4"/>
  <c r="BS348" i="4"/>
  <c r="BT156" i="4"/>
  <c r="BM156" i="4" s="1"/>
  <c r="BT466" i="4"/>
  <c r="BT520" i="4"/>
  <c r="BS546" i="4"/>
  <c r="BS379" i="4"/>
  <c r="BT274" i="4"/>
  <c r="BT154" i="4"/>
  <c r="BM154" i="4" s="1"/>
  <c r="BS122" i="4"/>
  <c r="BV122" i="4" s="1"/>
  <c r="BS94" i="4"/>
  <c r="BV94" i="4" s="1"/>
  <c r="BT294" i="4"/>
  <c r="BT375" i="4"/>
  <c r="BR375" i="4" s="1"/>
  <c r="BT539" i="4"/>
  <c r="BS548" i="4"/>
  <c r="BS433" i="4"/>
  <c r="BS369" i="4"/>
  <c r="BS161" i="4"/>
  <c r="BV161" i="4" s="1"/>
  <c r="BT456" i="4"/>
  <c r="BT48" i="4"/>
  <c r="BM48" i="4" s="1"/>
  <c r="BS189" i="4"/>
  <c r="BV189" i="4" s="1"/>
  <c r="BT371" i="4"/>
  <c r="BR371" i="4" s="1"/>
  <c r="BT352" i="4"/>
  <c r="BR352" i="4" s="1"/>
  <c r="BT147" i="4"/>
  <c r="BU147" i="4" s="1"/>
  <c r="BS478" i="4"/>
  <c r="BS91" i="4"/>
  <c r="BV91" i="4" s="1"/>
  <c r="BT152" i="4"/>
  <c r="BU152" i="4" s="1"/>
  <c r="BS534" i="4"/>
  <c r="BT135" i="4"/>
  <c r="BN135" i="4" s="1"/>
  <c r="BO135" i="4" s="1"/>
  <c r="BT177" i="4"/>
  <c r="BS84" i="4"/>
  <c r="BV84" i="4" s="1"/>
  <c r="BT14" i="4"/>
  <c r="BN14" i="4" s="1"/>
  <c r="BO14" i="4" s="1"/>
  <c r="BS147" i="4"/>
  <c r="BV147" i="4" s="1"/>
  <c r="BT185" i="4"/>
  <c r="BU185" i="4" s="1"/>
  <c r="BT53" i="4"/>
  <c r="BS65" i="4"/>
  <c r="BV65" i="4" s="1"/>
  <c r="BT106" i="4"/>
  <c r="BN106" i="4" s="1"/>
  <c r="BO106" i="4" s="1"/>
  <c r="BT290" i="4"/>
  <c r="BN290" i="4" s="1"/>
  <c r="BO290" i="4" s="1"/>
  <c r="BS304" i="4"/>
  <c r="BV304" i="4" s="1"/>
  <c r="BS529" i="4"/>
  <c r="BS454" i="4"/>
  <c r="BT224" i="4"/>
  <c r="BT245" i="4"/>
  <c r="BT223" i="4"/>
  <c r="BR223" i="4" s="1"/>
  <c r="BS380" i="4"/>
  <c r="BS317" i="4"/>
  <c r="BV317" i="4" s="1"/>
  <c r="BT107" i="4"/>
  <c r="BM107" i="4" s="1"/>
  <c r="BT299" i="4"/>
  <c r="BR299" i="4" s="1"/>
  <c r="BT37" i="4"/>
  <c r="BM37" i="4" s="1"/>
  <c r="BT194" i="4"/>
  <c r="BM194" i="4" s="1"/>
  <c r="BT157" i="4"/>
  <c r="BR157" i="4" s="1"/>
  <c r="BT179" i="4"/>
  <c r="BS306" i="4"/>
  <c r="BV306" i="4" s="1"/>
  <c r="BS458" i="4"/>
  <c r="BT257" i="4"/>
  <c r="BT254" i="4"/>
  <c r="BS488" i="4"/>
  <c r="BS143" i="4"/>
  <c r="BV143" i="4" s="1"/>
  <c r="BS195" i="4"/>
  <c r="BV195" i="4" s="1"/>
  <c r="BS230" i="4"/>
  <c r="BV230" i="4" s="1"/>
  <c r="BT366" i="4"/>
  <c r="BR366" i="4" s="1"/>
  <c r="BT335" i="4"/>
  <c r="BN335" i="4" s="1"/>
  <c r="BO335" i="4" s="1"/>
  <c r="BS81" i="4"/>
  <c r="BV81" i="4" s="1"/>
  <c r="BT11" i="4"/>
  <c r="BN11" i="4" s="1"/>
  <c r="BT493" i="4"/>
  <c r="BS113" i="4"/>
  <c r="BV113" i="4" s="1"/>
  <c r="BT191" i="4"/>
  <c r="BT165" i="4"/>
  <c r="BR165" i="4" s="1"/>
  <c r="BS471" i="4"/>
  <c r="BS319" i="4"/>
  <c r="BV319" i="4" s="1"/>
  <c r="BT329" i="4"/>
  <c r="BU329" i="4" s="1"/>
  <c r="BS214" i="4"/>
  <c r="BV214" i="4" s="1"/>
  <c r="BT345" i="4"/>
  <c r="BS280" i="4"/>
  <c r="BV280" i="4" s="1"/>
  <c r="BT508" i="4"/>
  <c r="BT97" i="4"/>
  <c r="BT525" i="4"/>
  <c r="BS275" i="4"/>
  <c r="BV275" i="4" s="1"/>
  <c r="BS30" i="4"/>
  <c r="BV30" i="4" s="1"/>
  <c r="BS222" i="4"/>
  <c r="BV222" i="4" s="1"/>
  <c r="BS298" i="4"/>
  <c r="BV298" i="4" s="1"/>
  <c r="BT81" i="4"/>
  <c r="BU81" i="4" s="1"/>
  <c r="BT273" i="4"/>
  <c r="BN273" i="4" s="1"/>
  <c r="BO273" i="4" s="1"/>
  <c r="BS220" i="4"/>
  <c r="BV220" i="4" s="1"/>
  <c r="BT178" i="4"/>
  <c r="BT546" i="4"/>
  <c r="BS85" i="4"/>
  <c r="BV85" i="4" s="1"/>
  <c r="BT59" i="4"/>
  <c r="BR59" i="4" s="1"/>
  <c r="BS340" i="4"/>
  <c r="BV340" i="4" s="1"/>
  <c r="M3" i="2"/>
  <c r="I24" i="5" s="1"/>
  <c r="BE219" i="4"/>
  <c r="BE172" i="4" l="1"/>
  <c r="BL221" i="4"/>
  <c r="BL195" i="4"/>
  <c r="BL193" i="4"/>
  <c r="BM473" i="4"/>
  <c r="BL177" i="4"/>
  <c r="BL206" i="4"/>
  <c r="BM183" i="4"/>
  <c r="BL345" i="4"/>
  <c r="BL79" i="4"/>
  <c r="BL273" i="4"/>
  <c r="BL28" i="4"/>
  <c r="BU133" i="4"/>
  <c r="BL115" i="4"/>
  <c r="BL21" i="4"/>
  <c r="BU322" i="4"/>
  <c r="BL434" i="4"/>
  <c r="BL313" i="4"/>
  <c r="BL190" i="4"/>
  <c r="BL39" i="4"/>
  <c r="BL350" i="4"/>
  <c r="BL167" i="4"/>
  <c r="BL102" i="4"/>
  <c r="BL459" i="4"/>
  <c r="BL482" i="4"/>
  <c r="BL218" i="4"/>
  <c r="BL362" i="4"/>
  <c r="BL119" i="4"/>
  <c r="BL161" i="4"/>
  <c r="BN396" i="4"/>
  <c r="BO396" i="4" s="1"/>
  <c r="BL127" i="4"/>
  <c r="BL81" i="4"/>
  <c r="BL27" i="4"/>
  <c r="BL164" i="4"/>
  <c r="BL429" i="4"/>
  <c r="BL315" i="4"/>
  <c r="BL62" i="4"/>
  <c r="BR396" i="4"/>
  <c r="BN133" i="4"/>
  <c r="BO133" i="4" s="1"/>
  <c r="BN267" i="4"/>
  <c r="BO267" i="4" s="1"/>
  <c r="BL144" i="4"/>
  <c r="BL342" i="4"/>
  <c r="BL471" i="4"/>
  <c r="BL78" i="4"/>
  <c r="BL194" i="4"/>
  <c r="BL16" i="4"/>
  <c r="BL439" i="4"/>
  <c r="BL328" i="4"/>
  <c r="BL14" i="4"/>
  <c r="BL424" i="4"/>
  <c r="BL387" i="4"/>
  <c r="BN127" i="4"/>
  <c r="BO127" i="4" s="1"/>
  <c r="BM300" i="4"/>
  <c r="BR413" i="4"/>
  <c r="BM460" i="4"/>
  <c r="BL262" i="4"/>
  <c r="BL191" i="4"/>
  <c r="BL268" i="4"/>
  <c r="BL323" i="4"/>
  <c r="BL132" i="4"/>
  <c r="BM476" i="4"/>
  <c r="BR206" i="4"/>
  <c r="BL53" i="4"/>
  <c r="BL261" i="4"/>
  <c r="BL192" i="4"/>
  <c r="BL295" i="4"/>
  <c r="BL86" i="4"/>
  <c r="BL372" i="4"/>
  <c r="BL185" i="4"/>
  <c r="BL477" i="4"/>
  <c r="BL147" i="4"/>
  <c r="BL485" i="4"/>
  <c r="BL152" i="4"/>
  <c r="BL322" i="4"/>
  <c r="BL444" i="4"/>
  <c r="BR310" i="4"/>
  <c r="BN86" i="4"/>
  <c r="BO86" i="4" s="1"/>
  <c r="BR267" i="4"/>
  <c r="BL340" i="4"/>
  <c r="BL283" i="4"/>
  <c r="BL83" i="4"/>
  <c r="BL412" i="4"/>
  <c r="BU206" i="4"/>
  <c r="BL296" i="4"/>
  <c r="BL355" i="4"/>
  <c r="BL108" i="4"/>
  <c r="BL357" i="4"/>
  <c r="BL271" i="4"/>
  <c r="BL472" i="4"/>
  <c r="BL220" i="4"/>
  <c r="BL278" i="4"/>
  <c r="BL286" i="4"/>
  <c r="BL266" i="4"/>
  <c r="BL364" i="4"/>
  <c r="BL73" i="4"/>
  <c r="BL207" i="4"/>
  <c r="BL320" i="4"/>
  <c r="BL111" i="4"/>
  <c r="BL89" i="4"/>
  <c r="BL200" i="4"/>
  <c r="BL201" i="4"/>
  <c r="BL12" i="4"/>
  <c r="BL361" i="4"/>
  <c r="BL414" i="4"/>
  <c r="BL65" i="4"/>
  <c r="BL302" i="4"/>
  <c r="BL77" i="4"/>
  <c r="BM267" i="4"/>
  <c r="BR133" i="4"/>
  <c r="BM86" i="4"/>
  <c r="BN476" i="4"/>
  <c r="BO476" i="4" s="1"/>
  <c r="BL377" i="4"/>
  <c r="BL157" i="4"/>
  <c r="BL426" i="4"/>
  <c r="BL441" i="4"/>
  <c r="BL281" i="4"/>
  <c r="BL254" i="4"/>
  <c r="BL383" i="4"/>
  <c r="BL134" i="4"/>
  <c r="BL233" i="4"/>
  <c r="BL197" i="4"/>
  <c r="BL421" i="4"/>
  <c r="BL150" i="4"/>
  <c r="BL100" i="4"/>
  <c r="BL453" i="4"/>
  <c r="BL248" i="4"/>
  <c r="BL110" i="4"/>
  <c r="BL438" i="4"/>
  <c r="BL454" i="4"/>
  <c r="BL330" i="4"/>
  <c r="BL154" i="4"/>
  <c r="BL264" i="4"/>
  <c r="BL47" i="4"/>
  <c r="BL97" i="4"/>
  <c r="BL394" i="4"/>
  <c r="BM100" i="4"/>
  <c r="BL397" i="4"/>
  <c r="BL317" i="4"/>
  <c r="BL243" i="4"/>
  <c r="BL156" i="4"/>
  <c r="BL116" i="4"/>
  <c r="BL137" i="4"/>
  <c r="BN460" i="4"/>
  <c r="BO460" i="4" s="1"/>
  <c r="BN473" i="4"/>
  <c r="BO473" i="4" s="1"/>
  <c r="BL74" i="4"/>
  <c r="BM187" i="4"/>
  <c r="BU108" i="4"/>
  <c r="BU27" i="4"/>
  <c r="BR387" i="4"/>
  <c r="BN156" i="4"/>
  <c r="BO156" i="4" s="1"/>
  <c r="BN27" i="4"/>
  <c r="BN187" i="4"/>
  <c r="BO187" i="4" s="1"/>
  <c r="BM461" i="4"/>
  <c r="BR38" i="4"/>
  <c r="BN415" i="4"/>
  <c r="BO415" i="4" s="1"/>
  <c r="BU33" i="4"/>
  <c r="BM310" i="4"/>
  <c r="BM34" i="4"/>
  <c r="BU86" i="4"/>
  <c r="BN322" i="4"/>
  <c r="BO322" i="4" s="1"/>
  <c r="BL242" i="4"/>
  <c r="BL85" i="4"/>
  <c r="BL265" i="4"/>
  <c r="BL226" i="4"/>
  <c r="BL178" i="4"/>
  <c r="BL257" i="4"/>
  <c r="BR461" i="4"/>
  <c r="BL297" i="4"/>
  <c r="BL269" i="4"/>
  <c r="BL91" i="4"/>
  <c r="BL347" i="4"/>
  <c r="BL292" i="4"/>
  <c r="BL457" i="4"/>
  <c r="BL349" i="4"/>
  <c r="BL417" i="4"/>
  <c r="BL198" i="4"/>
  <c r="BL402" i="4"/>
  <c r="BL422" i="4"/>
  <c r="BL366" i="4"/>
  <c r="BL442" i="4"/>
  <c r="BL376" i="4"/>
  <c r="BL67" i="4"/>
  <c r="BL399" i="4"/>
  <c r="BL15" i="4"/>
  <c r="BL449" i="4"/>
  <c r="BL373" i="4"/>
  <c r="BL468" i="4"/>
  <c r="BL258" i="4"/>
  <c r="BL407" i="4"/>
  <c r="BL153" i="4"/>
  <c r="BL307" i="4"/>
  <c r="BL370" i="4"/>
  <c r="BL84" i="4"/>
  <c r="BN105" i="4"/>
  <c r="BN272" i="4"/>
  <c r="BO272" i="4" s="1"/>
  <c r="BL312" i="4"/>
  <c r="BN110" i="4"/>
  <c r="BL447" i="4"/>
  <c r="BL165" i="4"/>
  <c r="BL58" i="4"/>
  <c r="BL34" i="4"/>
  <c r="BL18" i="4"/>
  <c r="BN474" i="4"/>
  <c r="BM474" i="4"/>
  <c r="BN233" i="4"/>
  <c r="BO233" i="4" s="1"/>
  <c r="BR233" i="4"/>
  <c r="BM233" i="4"/>
  <c r="BM21" i="4"/>
  <c r="BR21" i="4"/>
  <c r="BR306" i="4"/>
  <c r="BN306" i="4"/>
  <c r="BO306" i="4" s="1"/>
  <c r="BR195" i="4"/>
  <c r="BN195" i="4"/>
  <c r="BO195" i="4" s="1"/>
  <c r="BM195" i="4"/>
  <c r="BM32" i="4"/>
  <c r="BU32" i="4"/>
  <c r="BN239" i="4"/>
  <c r="BO239" i="4" s="1"/>
  <c r="BR239" i="4"/>
  <c r="BR61" i="4"/>
  <c r="BM61" i="4"/>
  <c r="BM127" i="4"/>
  <c r="BR127" i="4"/>
  <c r="BU85" i="4"/>
  <c r="BN85" i="4"/>
  <c r="BO85" i="4" s="1"/>
  <c r="BM317" i="4"/>
  <c r="BU317" i="4"/>
  <c r="BM363" i="4"/>
  <c r="BR363" i="4"/>
  <c r="BM284" i="4"/>
  <c r="BU284" i="4"/>
  <c r="BN284" i="4"/>
  <c r="BO284" i="4" s="1"/>
  <c r="BR160" i="4"/>
  <c r="BM160" i="4"/>
  <c r="BN160" i="4"/>
  <c r="BO160" i="4" s="1"/>
  <c r="BM131" i="4"/>
  <c r="BN131" i="4"/>
  <c r="BO131" i="4" s="1"/>
  <c r="BU131" i="4"/>
  <c r="BM186" i="4"/>
  <c r="BU186" i="4"/>
  <c r="BR401" i="4"/>
  <c r="BM401" i="4"/>
  <c r="BN63" i="4"/>
  <c r="BO63" i="4" s="1"/>
  <c r="BU63" i="4"/>
  <c r="BM321" i="4"/>
  <c r="BU321" i="4"/>
  <c r="BN320" i="4"/>
  <c r="BO320" i="4" s="1"/>
  <c r="BU320" i="4"/>
  <c r="BM320" i="4"/>
  <c r="BN229" i="4"/>
  <c r="BO229" i="4" s="1"/>
  <c r="BM229" i="4"/>
  <c r="BR229" i="4"/>
  <c r="BU229" i="4"/>
  <c r="BR42" i="4"/>
  <c r="BN42" i="4"/>
  <c r="BU42" i="4"/>
  <c r="BN368" i="4"/>
  <c r="BO368" i="4" s="1"/>
  <c r="BM368" i="4"/>
  <c r="BM433" i="4"/>
  <c r="BR433" i="4"/>
  <c r="BU100" i="4"/>
  <c r="BR100" i="4"/>
  <c r="BR118" i="4"/>
  <c r="BM118" i="4"/>
  <c r="BN118" i="4"/>
  <c r="BN485" i="4"/>
  <c r="BO485" i="4" s="1"/>
  <c r="BR485" i="4"/>
  <c r="BM248" i="4"/>
  <c r="BR248" i="4"/>
  <c r="BU248" i="4"/>
  <c r="BN248" i="4"/>
  <c r="BO248" i="4" s="1"/>
  <c r="BN24" i="4"/>
  <c r="BO24" i="4" s="1"/>
  <c r="BR24" i="4"/>
  <c r="BM24" i="4"/>
  <c r="BR258" i="4"/>
  <c r="BN258" i="4"/>
  <c r="BO258" i="4" s="1"/>
  <c r="BR300" i="4"/>
  <c r="BU300" i="4"/>
  <c r="BU215" i="4"/>
  <c r="BN215" i="4"/>
  <c r="BO215" i="4" s="1"/>
  <c r="BR215" i="4"/>
  <c r="BM215" i="4"/>
  <c r="BN199" i="4"/>
  <c r="BO199" i="4" s="1"/>
  <c r="BR199" i="4"/>
  <c r="BM199" i="4"/>
  <c r="BU199" i="4"/>
  <c r="BN447" i="4"/>
  <c r="BO447" i="4" s="1"/>
  <c r="BM447" i="4"/>
  <c r="BR392" i="4"/>
  <c r="BN392" i="4"/>
  <c r="BO392" i="4" s="1"/>
  <c r="BM419" i="4"/>
  <c r="BN419" i="4"/>
  <c r="BO419" i="4" s="1"/>
  <c r="BR419" i="4"/>
  <c r="BU272" i="4"/>
  <c r="BM272" i="4"/>
  <c r="BM54" i="4"/>
  <c r="BN54" i="4"/>
  <c r="BO54" i="4" s="1"/>
  <c r="BL184" i="4"/>
  <c r="BL371" i="4"/>
  <c r="BL80" i="4"/>
  <c r="BL183" i="4"/>
  <c r="BL230" i="4"/>
  <c r="BL260" i="4"/>
  <c r="BL149" i="4"/>
  <c r="BL280" i="4"/>
  <c r="BL301" i="4"/>
  <c r="BL92" i="4"/>
  <c r="BL109" i="4"/>
  <c r="BL408" i="4"/>
  <c r="BL348" i="4"/>
  <c r="BL288" i="4"/>
  <c r="BL181" i="4"/>
  <c r="BL26" i="4"/>
  <c r="BL351" i="4"/>
  <c r="BL41" i="4"/>
  <c r="BL319" i="4"/>
  <c r="BL311" i="4"/>
  <c r="BL431" i="4"/>
  <c r="BL336" i="4"/>
  <c r="BL316" i="4"/>
  <c r="BL334" i="4"/>
  <c r="BL118" i="4"/>
  <c r="BL360" i="4"/>
  <c r="BL411" i="4"/>
  <c r="BL395" i="4"/>
  <c r="BL299" i="4"/>
  <c r="BL396" i="4"/>
  <c r="BL188" i="4"/>
  <c r="BL305" i="4"/>
  <c r="BL263" i="4"/>
  <c r="BL120" i="4"/>
  <c r="BL130" i="4"/>
  <c r="BL117" i="4"/>
  <c r="BL327" i="4"/>
  <c r="BL321" i="4"/>
  <c r="BL455" i="4"/>
  <c r="BL270" i="4"/>
  <c r="BL382" i="4"/>
  <c r="BL275" i="4"/>
  <c r="BL318" i="4"/>
  <c r="BL428" i="4"/>
  <c r="BL445" i="4"/>
  <c r="BL95" i="4"/>
  <c r="BL393" i="4"/>
  <c r="BL227" i="4"/>
  <c r="BL101" i="4"/>
  <c r="BL409" i="4"/>
  <c r="BL367" i="4"/>
  <c r="BL398" i="4"/>
  <c r="BL249" i="4"/>
  <c r="BL272" i="4"/>
  <c r="BL235" i="4"/>
  <c r="BL484" i="4"/>
  <c r="BL384" i="4"/>
  <c r="BL214" i="4"/>
  <c r="BL228" i="4"/>
  <c r="BL277" i="4"/>
  <c r="BL96" i="4"/>
  <c r="BL369" i="4"/>
  <c r="BL246" i="4"/>
  <c r="BL122" i="4"/>
  <c r="BL380" i="4"/>
  <c r="BL215" i="4"/>
  <c r="BL166" i="4"/>
  <c r="BL458" i="4"/>
  <c r="BL331" i="4"/>
  <c r="BL217" i="4"/>
  <c r="BL224" i="4"/>
  <c r="BL133" i="4"/>
  <c r="BL255" i="4"/>
  <c r="BL451" i="4"/>
  <c r="BL82" i="4"/>
  <c r="BL432" i="4"/>
  <c r="BL64" i="4"/>
  <c r="BL75" i="4"/>
  <c r="BL141" i="4"/>
  <c r="BL389" i="4"/>
  <c r="BL401" i="4"/>
  <c r="BL38" i="4"/>
  <c r="BL105" i="4"/>
  <c r="BL310" i="4"/>
  <c r="BL232" i="4"/>
  <c r="BL234" i="4"/>
  <c r="BL481" i="4"/>
  <c r="BL356" i="4"/>
  <c r="BL199" i="4"/>
  <c r="BL284" i="4"/>
  <c r="BL344" i="4"/>
  <c r="BL475" i="4"/>
  <c r="BL182" i="4"/>
  <c r="BL298" i="4"/>
  <c r="BL171" i="4"/>
  <c r="BL107" i="4"/>
  <c r="BL324" i="4"/>
  <c r="BL106" i="4"/>
  <c r="BL352" i="4"/>
  <c r="BL98" i="4"/>
  <c r="BL20" i="4"/>
  <c r="BL175" i="4"/>
  <c r="BL479" i="4"/>
  <c r="BL66" i="4"/>
  <c r="BL300" i="4"/>
  <c r="BL341" i="4"/>
  <c r="BL151" i="4"/>
  <c r="BL274" i="4"/>
  <c r="BL209" i="4"/>
  <c r="BL30" i="4"/>
  <c r="BL69" i="4"/>
  <c r="BL467" i="4"/>
  <c r="BL13" i="4"/>
  <c r="BL287" i="4"/>
  <c r="BL17" i="4"/>
  <c r="BL44" i="4"/>
  <c r="BL474" i="4"/>
  <c r="BL121" i="4"/>
  <c r="BL413" i="4"/>
  <c r="BL60" i="4"/>
  <c r="BL430" i="4"/>
  <c r="BL368" i="4"/>
  <c r="BL338" i="4"/>
  <c r="BL285" i="4"/>
  <c r="BL179" i="4"/>
  <c r="BL146" i="4"/>
  <c r="BL231" i="4"/>
  <c r="BL32" i="4"/>
  <c r="BL125" i="4"/>
  <c r="BL37" i="4"/>
  <c r="BL400" i="4"/>
  <c r="BL76" i="4"/>
  <c r="BL173" i="4"/>
  <c r="BL335" i="4"/>
  <c r="BL416" i="4"/>
  <c r="BL126" i="4"/>
  <c r="BL423" i="4"/>
  <c r="BL293" i="4"/>
  <c r="BL365" i="4"/>
  <c r="BL326" i="4"/>
  <c r="BL162" i="4"/>
  <c r="BL52" i="4"/>
  <c r="BL208" i="4"/>
  <c r="BL170" i="4"/>
  <c r="BL72" i="4"/>
  <c r="BL462" i="4"/>
  <c r="BL138" i="4"/>
  <c r="BL379" i="4"/>
  <c r="BL476" i="4"/>
  <c r="BL388" i="4"/>
  <c r="BL419" i="4"/>
  <c r="BL103" i="4"/>
  <c r="BL465" i="4"/>
  <c r="BL160" i="4"/>
  <c r="BL222" i="4"/>
  <c r="BL136" i="4"/>
  <c r="BL158" i="4"/>
  <c r="BL289" i="4"/>
  <c r="BL88" i="4"/>
  <c r="BL187" i="4"/>
  <c r="BL363" i="4"/>
  <c r="BL381" i="4"/>
  <c r="BL68" i="4"/>
  <c r="BL56" i="4"/>
  <c r="BL240" i="4"/>
  <c r="BL48" i="4"/>
  <c r="BL45" i="4"/>
  <c r="BL104" i="4"/>
  <c r="BL358" i="4"/>
  <c r="BL25" i="4"/>
  <c r="BL245" i="4"/>
  <c r="BL29" i="4"/>
  <c r="BL87" i="4"/>
  <c r="BL216" i="4"/>
  <c r="BL456" i="4"/>
  <c r="BL94" i="4"/>
  <c r="BL308" i="4"/>
  <c r="BL440" i="4"/>
  <c r="BL90" i="4"/>
  <c r="BL332" i="4"/>
  <c r="BL306" i="4"/>
  <c r="BL325" i="4"/>
  <c r="BL129" i="4"/>
  <c r="BL375" i="4"/>
  <c r="BL70" i="4"/>
  <c r="BN484" i="4"/>
  <c r="BO484" i="4" s="1"/>
  <c r="BM484" i="4"/>
  <c r="BR484" i="4"/>
  <c r="BR415" i="4"/>
  <c r="BR27" i="4"/>
  <c r="BU187" i="4"/>
  <c r="BM387" i="4"/>
  <c r="BL225" i="4"/>
  <c r="BL142" i="4"/>
  <c r="BL433" i="4"/>
  <c r="BL203" i="4"/>
  <c r="BL202" i="4"/>
  <c r="BL57" i="4"/>
  <c r="BL443" i="4"/>
  <c r="BL359" i="4"/>
  <c r="BL435" i="4"/>
  <c r="BM206" i="4"/>
  <c r="BL406" i="4"/>
  <c r="BL169" i="4"/>
  <c r="BL448" i="4"/>
  <c r="BL43" i="4"/>
  <c r="BL50" i="4"/>
  <c r="BL446" i="4"/>
  <c r="BL403" i="4"/>
  <c r="BL353" i="4"/>
  <c r="BL276" i="4"/>
  <c r="BL470" i="4"/>
  <c r="BL223" i="4"/>
  <c r="BL19" i="4"/>
  <c r="BL303" i="4"/>
  <c r="BL51" i="4"/>
  <c r="BL386" i="4"/>
  <c r="BL33" i="4"/>
  <c r="BL113" i="4"/>
  <c r="BL339" i="4"/>
  <c r="BL329" i="4"/>
  <c r="BL282" i="4"/>
  <c r="BL294" i="4"/>
  <c r="BL309" i="4"/>
  <c r="BL186" i="4"/>
  <c r="BL36" i="4"/>
  <c r="BL247" i="4"/>
  <c r="BL464" i="4"/>
  <c r="BL46" i="4"/>
  <c r="BL346" i="4"/>
  <c r="BL478" i="4"/>
  <c r="BL31" i="4"/>
  <c r="BL253" i="4"/>
  <c r="BL279" i="4"/>
  <c r="BL374" i="4"/>
  <c r="BL61" i="4"/>
  <c r="BM392" i="4"/>
  <c r="BR32" i="4"/>
  <c r="BR474" i="4"/>
  <c r="BR320" i="4"/>
  <c r="BU24" i="4"/>
  <c r="BR186" i="4"/>
  <c r="BM258" i="4"/>
  <c r="BL219" i="4"/>
  <c r="BL378" i="4"/>
  <c r="BN166" i="4"/>
  <c r="BO166" i="4" s="1"/>
  <c r="BL354" i="4"/>
  <c r="BL291" i="4"/>
  <c r="BL163" i="4"/>
  <c r="BL35" i="4"/>
  <c r="BL244" i="4"/>
  <c r="BL410" i="4"/>
  <c r="BL415" i="4"/>
  <c r="BL314" i="4"/>
  <c r="BL131" i="4"/>
  <c r="BR368" i="4"/>
  <c r="BL236" i="4"/>
  <c r="BL463" i="4"/>
  <c r="BU118" i="4"/>
  <c r="BM268" i="4"/>
  <c r="BM348" i="4"/>
  <c r="BM66" i="4"/>
  <c r="BF219" i="4"/>
  <c r="BM214" i="4"/>
  <c r="BR440" i="4"/>
  <c r="BU259" i="4"/>
  <c r="BU130" i="4"/>
  <c r="BM139" i="4"/>
  <c r="BU28" i="4"/>
  <c r="BU220" i="4"/>
  <c r="BN74" i="4"/>
  <c r="BO74" i="4" s="1"/>
  <c r="BM98" i="4"/>
  <c r="BR214" i="4"/>
  <c r="BN319" i="4"/>
  <c r="BO319" i="4" s="1"/>
  <c r="BR217" i="4"/>
  <c r="BM44" i="4"/>
  <c r="BR350" i="4"/>
  <c r="BN429" i="4"/>
  <c r="BO429" i="4" s="1"/>
  <c r="BU341" i="4"/>
  <c r="BR130" i="4"/>
  <c r="BM141" i="4"/>
  <c r="BN250" i="4"/>
  <c r="BO250" i="4" s="1"/>
  <c r="BU319" i="4"/>
  <c r="BR90" i="4"/>
  <c r="BM130" i="4"/>
  <c r="BM204" i="4"/>
  <c r="BM440" i="4"/>
  <c r="BN139" i="4"/>
  <c r="BO139" i="4" s="1"/>
  <c r="BM309" i="4"/>
  <c r="BN70" i="4"/>
  <c r="BR204" i="4"/>
  <c r="BR329" i="4"/>
  <c r="BN154" i="4"/>
  <c r="BO154" i="4" s="1"/>
  <c r="BU139" i="4"/>
  <c r="BU244" i="4"/>
  <c r="BR128" i="4"/>
  <c r="BR28" i="4"/>
  <c r="BU198" i="4"/>
  <c r="BR369" i="4"/>
  <c r="BM201" i="4"/>
  <c r="BM472" i="4"/>
  <c r="BR13" i="4"/>
  <c r="BR479" i="4"/>
  <c r="BU141" i="4"/>
  <c r="BR462" i="4"/>
  <c r="BU309" i="4"/>
  <c r="BN141" i="4"/>
  <c r="BO141" i="4" s="1"/>
  <c r="BU134" i="4"/>
  <c r="BN204" i="4"/>
  <c r="BO204" i="4" s="1"/>
  <c r="BN332" i="4"/>
  <c r="BO332" i="4" s="1"/>
  <c r="BU250" i="4"/>
  <c r="BR155" i="4"/>
  <c r="BM250" i="4"/>
  <c r="BN214" i="4"/>
  <c r="BO214" i="4" s="1"/>
  <c r="BN28" i="4"/>
  <c r="BM217" i="4"/>
  <c r="BR44" i="4"/>
  <c r="BN121" i="4"/>
  <c r="BO121" i="4" s="1"/>
  <c r="BM350" i="4"/>
  <c r="BM112" i="4"/>
  <c r="BN96" i="4"/>
  <c r="BO96" i="4" s="1"/>
  <c r="BN87" i="4"/>
  <c r="BO87" i="4" s="1"/>
  <c r="BM364" i="4"/>
  <c r="BM13" i="4"/>
  <c r="BM164" i="4"/>
  <c r="BU70" i="4"/>
  <c r="BR55" i="4"/>
  <c r="BR351" i="4"/>
  <c r="BM70" i="4"/>
  <c r="BM90" i="4"/>
  <c r="BM155" i="4"/>
  <c r="BM332" i="4"/>
  <c r="BU227" i="4"/>
  <c r="BM343" i="4"/>
  <c r="BU332" i="4"/>
  <c r="BN375" i="4"/>
  <c r="BO375" i="4" s="1"/>
  <c r="BM231" i="4"/>
  <c r="BR429" i="4"/>
  <c r="BR231" i="4"/>
  <c r="BM341" i="4"/>
  <c r="BR309" i="4"/>
  <c r="BN337" i="4"/>
  <c r="BO337" i="4" s="1"/>
  <c r="BM351" i="4"/>
  <c r="BU73" i="4"/>
  <c r="BR416" i="4"/>
  <c r="BN13" i="4"/>
  <c r="BO13" i="4" s="1"/>
  <c r="BN108" i="4"/>
  <c r="BU343" i="4"/>
  <c r="BM108" i="4"/>
  <c r="BU155" i="4"/>
  <c r="BR343" i="4"/>
  <c r="BM335" i="4"/>
  <c r="BR39" i="4"/>
  <c r="BM432" i="4"/>
  <c r="BM366" i="4"/>
  <c r="BR243" i="4"/>
  <c r="BN173" i="4"/>
  <c r="BO173" i="4" s="1"/>
  <c r="BR36" i="4"/>
  <c r="BM143" i="4"/>
  <c r="BN223" i="4"/>
  <c r="BO223" i="4" s="1"/>
  <c r="BR209" i="4"/>
  <c r="BU72" i="4"/>
  <c r="BU298" i="4"/>
  <c r="BM355" i="4"/>
  <c r="BM72" i="4"/>
  <c r="BN448" i="4"/>
  <c r="BO448" i="4" s="1"/>
  <c r="BN152" i="4"/>
  <c r="BO152" i="4" s="1"/>
  <c r="BM77" i="4"/>
  <c r="BU39" i="4"/>
  <c r="BR354" i="4"/>
  <c r="BN318" i="4"/>
  <c r="BO318" i="4" s="1"/>
  <c r="BR101" i="4"/>
  <c r="BN432" i="4"/>
  <c r="BO432" i="4" s="1"/>
  <c r="BR33" i="4"/>
  <c r="BR383" i="4"/>
  <c r="BN355" i="4"/>
  <c r="BO355" i="4" s="1"/>
  <c r="BR170" i="4"/>
  <c r="BM39" i="4"/>
  <c r="BR444" i="4"/>
  <c r="BR273" i="4"/>
  <c r="BN35" i="4"/>
  <c r="BO35" i="4" s="1"/>
  <c r="BR77" i="4"/>
  <c r="BM283" i="4"/>
  <c r="BU273" i="4"/>
  <c r="BM106" i="4"/>
  <c r="BU335" i="4"/>
  <c r="BM299" i="4"/>
  <c r="BM443" i="4"/>
  <c r="BR174" i="4"/>
  <c r="BU11" i="4"/>
  <c r="BU196" i="4"/>
  <c r="BM475" i="4"/>
  <c r="BM172" i="4"/>
  <c r="BN293" i="4"/>
  <c r="BO293" i="4" s="1"/>
  <c r="BM190" i="4"/>
  <c r="BR78" i="4"/>
  <c r="BN36" i="4"/>
  <c r="BO36" i="4" s="1"/>
  <c r="BN143" i="4"/>
  <c r="BO143" i="4" s="1"/>
  <c r="BN406" i="4"/>
  <c r="BO406" i="4" s="1"/>
  <c r="BN483" i="4"/>
  <c r="BO483" i="4" s="1"/>
  <c r="BN434" i="4"/>
  <c r="BO434" i="4" s="1"/>
  <c r="BR189" i="4"/>
  <c r="BR14" i="4"/>
  <c r="BN348" i="4"/>
  <c r="BO348" i="4" s="1"/>
  <c r="BR322" i="4"/>
  <c r="BN328" i="4"/>
  <c r="BO328" i="4" s="1"/>
  <c r="BN172" i="4"/>
  <c r="BO172" i="4" s="1"/>
  <c r="BU123" i="4"/>
  <c r="BM173" i="4"/>
  <c r="BU61" i="4"/>
  <c r="BR15" i="4"/>
  <c r="BN196" i="4"/>
  <c r="BO196" i="4" s="1"/>
  <c r="BU338" i="4"/>
  <c r="BR305" i="4"/>
  <c r="BN148" i="4"/>
  <c r="BO148" i="4" s="1"/>
  <c r="BN468" i="4"/>
  <c r="BO468" i="4" s="1"/>
  <c r="BU223" i="4"/>
  <c r="BR468" i="4"/>
  <c r="BN15" i="4"/>
  <c r="BO15" i="4" s="1"/>
  <c r="BM196" i="4"/>
  <c r="BU143" i="4"/>
  <c r="BN76" i="4"/>
  <c r="BO76" i="4" s="1"/>
  <c r="BR120" i="4"/>
  <c r="BN475" i="4"/>
  <c r="BO475" i="4" s="1"/>
  <c r="BN26" i="4"/>
  <c r="BO26" i="4" s="1"/>
  <c r="BM358" i="4"/>
  <c r="BN358" i="4"/>
  <c r="BO358" i="4" s="1"/>
  <c r="BM235" i="4"/>
  <c r="BR235" i="4"/>
  <c r="BN235" i="4"/>
  <c r="BO235" i="4" s="1"/>
  <c r="BR93" i="4"/>
  <c r="BN93" i="4"/>
  <c r="BO93" i="4" s="1"/>
  <c r="BU93" i="4"/>
  <c r="BM93" i="4"/>
  <c r="BM146" i="4"/>
  <c r="BN146" i="4"/>
  <c r="BO146" i="4" s="1"/>
  <c r="BM281" i="4"/>
  <c r="BR281" i="4"/>
  <c r="BM216" i="4"/>
  <c r="BR216" i="4"/>
  <c r="BM262" i="4"/>
  <c r="BR262" i="4"/>
  <c r="BN262" i="4"/>
  <c r="BO262" i="4" s="1"/>
  <c r="BM394" i="4"/>
  <c r="BR394" i="4"/>
  <c r="BR420" i="4"/>
  <c r="BM420" i="4"/>
  <c r="BM384" i="4"/>
  <c r="BR384" i="4"/>
  <c r="BR103" i="4"/>
  <c r="BN103" i="4"/>
  <c r="BO103" i="4" s="1"/>
  <c r="BM103" i="4"/>
  <c r="BU84" i="4"/>
  <c r="BN84" i="4"/>
  <c r="BO84" i="4" s="1"/>
  <c r="BM60" i="4"/>
  <c r="BN60" i="4"/>
  <c r="BU79" i="4"/>
  <c r="BR79" i="4"/>
  <c r="BN79" i="4"/>
  <c r="BO79" i="4" s="1"/>
  <c r="BR287" i="4"/>
  <c r="BU216" i="4"/>
  <c r="BN394" i="4"/>
  <c r="BO394" i="4" s="1"/>
  <c r="BR434" i="4"/>
  <c r="BR163" i="4"/>
  <c r="BR251" i="4"/>
  <c r="BN409" i="4"/>
  <c r="BO409" i="4" s="1"/>
  <c r="BR409" i="4"/>
  <c r="BU269" i="4"/>
  <c r="BR269" i="4"/>
  <c r="BN269" i="4"/>
  <c r="BO269" i="4" s="1"/>
  <c r="BU278" i="4"/>
  <c r="BM278" i="4"/>
  <c r="BR278" i="4"/>
  <c r="BU64" i="4"/>
  <c r="BN64" i="4"/>
  <c r="BO64" i="4" s="1"/>
  <c r="BN280" i="4"/>
  <c r="BO280" i="4" s="1"/>
  <c r="BR280" i="4"/>
  <c r="BN170" i="4"/>
  <c r="BO170" i="4" s="1"/>
  <c r="BU170" i="4"/>
  <c r="BM276" i="4"/>
  <c r="BU276" i="4"/>
  <c r="BR276" i="4"/>
  <c r="BM270" i="4"/>
  <c r="BN270" i="4"/>
  <c r="BO270" i="4" s="1"/>
  <c r="BU270" i="4"/>
  <c r="BN212" i="4"/>
  <c r="BM212" i="4"/>
  <c r="BM150" i="4"/>
  <c r="BN150" i="4"/>
  <c r="BO150" i="4" s="1"/>
  <c r="BR113" i="4"/>
  <c r="BN113" i="4"/>
  <c r="BO113" i="4" s="1"/>
  <c r="BU113" i="4"/>
  <c r="BN428" i="4"/>
  <c r="BO428" i="4" s="1"/>
  <c r="BR428" i="4"/>
  <c r="BM78" i="4"/>
  <c r="BN77" i="4"/>
  <c r="BO77" i="4" s="1"/>
  <c r="BM316" i="4"/>
  <c r="BM40" i="4"/>
  <c r="BM176" i="4"/>
  <c r="BU235" i="4"/>
  <c r="BM469" i="4"/>
  <c r="BN283" i="4"/>
  <c r="BO283" i="4" s="1"/>
  <c r="BU75" i="4"/>
  <c r="BU150" i="4"/>
  <c r="BU60" i="4"/>
  <c r="BR60" i="4"/>
  <c r="BM79" i="4"/>
  <c r="BM453" i="4"/>
  <c r="BN384" i="4"/>
  <c r="BO384" i="4" s="1"/>
  <c r="BU289" i="4"/>
  <c r="BM289" i="4"/>
  <c r="BN243" i="4"/>
  <c r="BO243" i="4" s="1"/>
  <c r="BU243" i="4"/>
  <c r="BM128" i="4"/>
  <c r="BU128" i="4"/>
  <c r="BN256" i="4"/>
  <c r="BO256" i="4" s="1"/>
  <c r="BU256" i="4"/>
  <c r="BR161" i="4"/>
  <c r="BN161" i="4"/>
  <c r="BO161" i="4" s="1"/>
  <c r="BU161" i="4"/>
  <c r="BR159" i="4"/>
  <c r="BN159" i="4"/>
  <c r="BO159" i="4" s="1"/>
  <c r="BU159" i="4"/>
  <c r="BR12" i="4"/>
  <c r="BU12" i="4"/>
  <c r="BU247" i="4"/>
  <c r="BR247" i="4"/>
  <c r="BN247" i="4"/>
  <c r="BO247" i="4" s="1"/>
  <c r="BN62" i="4"/>
  <c r="BO62" i="4" s="1"/>
  <c r="BU62" i="4"/>
  <c r="BM62" i="4"/>
  <c r="BN221" i="4"/>
  <c r="BO221" i="4" s="1"/>
  <c r="BU221" i="4"/>
  <c r="BM221" i="4"/>
  <c r="BN19" i="4"/>
  <c r="BO19" i="4" s="1"/>
  <c r="BR19" i="4"/>
  <c r="BU19" i="4"/>
  <c r="BM116" i="4"/>
  <c r="BU116" i="4"/>
  <c r="BN116" i="4"/>
  <c r="BO116" i="4" s="1"/>
  <c r="BR116" i="4"/>
  <c r="BR149" i="4"/>
  <c r="BU149" i="4"/>
  <c r="BM149" i="4"/>
  <c r="BU241" i="4"/>
  <c r="BM241" i="4"/>
  <c r="BN357" i="4"/>
  <c r="BR357" i="4"/>
  <c r="BM357" i="4"/>
  <c r="BU323" i="4"/>
  <c r="BN323" i="4"/>
  <c r="BO323" i="4" s="1"/>
  <c r="BM287" i="4"/>
  <c r="BU287" i="4"/>
  <c r="BU168" i="4"/>
  <c r="BM168" i="4"/>
  <c r="BR313" i="4"/>
  <c r="BU313" i="4"/>
  <c r="BR129" i="4"/>
  <c r="BU129" i="4"/>
  <c r="BM29" i="4"/>
  <c r="BR29" i="4"/>
  <c r="BM402" i="4"/>
  <c r="BN402" i="4"/>
  <c r="BO402" i="4" s="1"/>
  <c r="BM266" i="4"/>
  <c r="BN266" i="4"/>
  <c r="BO266" i="4" s="1"/>
  <c r="BU266" i="4"/>
  <c r="BR266" i="4"/>
  <c r="BN122" i="4"/>
  <c r="BO122" i="4" s="1"/>
  <c r="BR122" i="4"/>
  <c r="BU122" i="4"/>
  <c r="BN422" i="4"/>
  <c r="BO422" i="4" s="1"/>
  <c r="BR422" i="4"/>
  <c r="BM193" i="4"/>
  <c r="BR193" i="4"/>
  <c r="BN197" i="4"/>
  <c r="BO197" i="4" s="1"/>
  <c r="BR197" i="4"/>
  <c r="BM197" i="4"/>
  <c r="BU197" i="4"/>
  <c r="BM22" i="4"/>
  <c r="BR22" i="4"/>
  <c r="BU230" i="4"/>
  <c r="BR230" i="4"/>
  <c r="BR470" i="4"/>
  <c r="BM470" i="4"/>
  <c r="BM102" i="4"/>
  <c r="BU102" i="4"/>
  <c r="BR102" i="4"/>
  <c r="BM246" i="4"/>
  <c r="BR246" i="4"/>
  <c r="BU82" i="4"/>
  <c r="BR82" i="4"/>
  <c r="BU67" i="4"/>
  <c r="BR67" i="4"/>
  <c r="BN67" i="4"/>
  <c r="BN249" i="4"/>
  <c r="BO249" i="4" s="1"/>
  <c r="BR249" i="4"/>
  <c r="BU249" i="4"/>
  <c r="BN190" i="4"/>
  <c r="BO190" i="4" s="1"/>
  <c r="BU190" i="4"/>
  <c r="BN78" i="4"/>
  <c r="BO78" i="4" s="1"/>
  <c r="BR406" i="4"/>
  <c r="BR323" i="4"/>
  <c r="BM129" i="4"/>
  <c r="BR402" i="4"/>
  <c r="BU146" i="4"/>
  <c r="BM122" i="4"/>
  <c r="BM312" i="4"/>
  <c r="BU103" i="4"/>
  <c r="BR84" i="4"/>
  <c r="BN470" i="4"/>
  <c r="BO470" i="4" s="1"/>
  <c r="BN82" i="4"/>
  <c r="BO82" i="4" s="1"/>
  <c r="BN102" i="4"/>
  <c r="BO102" i="4" s="1"/>
  <c r="BE24" i="4"/>
  <c r="BM144" i="4"/>
  <c r="BU144" i="4"/>
  <c r="BM219" i="4"/>
  <c r="BR219" i="4"/>
  <c r="BR382" i="4"/>
  <c r="BN382" i="4"/>
  <c r="BO382" i="4" s="1"/>
  <c r="BR361" i="4"/>
  <c r="BM361" i="4"/>
  <c r="BN333" i="4"/>
  <c r="BO333" i="4" s="1"/>
  <c r="BM333" i="4"/>
  <c r="BR333" i="4"/>
  <c r="BR304" i="4"/>
  <c r="BU304" i="4"/>
  <c r="BN226" i="4"/>
  <c r="BO226" i="4" s="1"/>
  <c r="BM226" i="4"/>
  <c r="BU346" i="4"/>
  <c r="BR346" i="4"/>
  <c r="BM346" i="4"/>
  <c r="BU228" i="4"/>
  <c r="BM228" i="4"/>
  <c r="BU263" i="4"/>
  <c r="BN263" i="4"/>
  <c r="BO263" i="4" s="1"/>
  <c r="BN315" i="4"/>
  <c r="BO315" i="4" s="1"/>
  <c r="BU315" i="4"/>
  <c r="BR315" i="4"/>
  <c r="BM457" i="4"/>
  <c r="BR457" i="4"/>
  <c r="BN71" i="4"/>
  <c r="BM71" i="4"/>
  <c r="BU71" i="4"/>
  <c r="BU268" i="4"/>
  <c r="BR268" i="4"/>
  <c r="BN405" i="4"/>
  <c r="BO405" i="4" s="1"/>
  <c r="BR405" i="4"/>
  <c r="BR200" i="4"/>
  <c r="BU200" i="4"/>
  <c r="BN46" i="4"/>
  <c r="BO46" i="4" s="1"/>
  <c r="BM46" i="4"/>
  <c r="BM57" i="4"/>
  <c r="BR57" i="4"/>
  <c r="BU57" i="4"/>
  <c r="BN471" i="4"/>
  <c r="BO471" i="4" s="1"/>
  <c r="BR471" i="4"/>
  <c r="BM340" i="4"/>
  <c r="BR340" i="4"/>
  <c r="BM261" i="4"/>
  <c r="BU261" i="4"/>
  <c r="BN218" i="4"/>
  <c r="BO218" i="4" s="1"/>
  <c r="BR218" i="4"/>
  <c r="BM117" i="4"/>
  <c r="BR117" i="4"/>
  <c r="BU65" i="4"/>
  <c r="BR65" i="4"/>
  <c r="BM91" i="4"/>
  <c r="BN407" i="4"/>
  <c r="BO407" i="4" s="1"/>
  <c r="BM448" i="4"/>
  <c r="BR72" i="4"/>
  <c r="BR270" i="4"/>
  <c r="BU29" i="4"/>
  <c r="BM323" i="4"/>
  <c r="BM263" i="4"/>
  <c r="BN276" i="4"/>
  <c r="BO276" i="4" s="1"/>
  <c r="BN313" i="4"/>
  <c r="BO313" i="4" s="1"/>
  <c r="BU262" i="4"/>
  <c r="BM33" i="4"/>
  <c r="BU91" i="4"/>
  <c r="BR358" i="4"/>
  <c r="BN91" i="4"/>
  <c r="BO91" i="4" s="1"/>
  <c r="BM407" i="4"/>
  <c r="BR308" i="4"/>
  <c r="BM269" i="4"/>
  <c r="BM64" i="4"/>
  <c r="BM382" i="4"/>
  <c r="BM354" i="4"/>
  <c r="BU193" i="4"/>
  <c r="BR62" i="4"/>
  <c r="BN420" i="4"/>
  <c r="BO420" i="4" s="1"/>
  <c r="BR228" i="4"/>
  <c r="BM444" i="4"/>
  <c r="BN216" i="4"/>
  <c r="BO216" i="4" s="1"/>
  <c r="BN289" i="4"/>
  <c r="BO289" i="4" s="1"/>
  <c r="BM65" i="4"/>
  <c r="BM296" i="4"/>
  <c r="BN129" i="4"/>
  <c r="BO129" i="4" s="1"/>
  <c r="BU104" i="4"/>
  <c r="BN149" i="4"/>
  <c r="BO149" i="4" s="1"/>
  <c r="BM12" i="4"/>
  <c r="BM200" i="4"/>
  <c r="BU181" i="4"/>
  <c r="BR263" i="4"/>
  <c r="BN457" i="4"/>
  <c r="BO457" i="4" s="1"/>
  <c r="BR226" i="4"/>
  <c r="BM280" i="4"/>
  <c r="BU35" i="4"/>
  <c r="BN383" i="4"/>
  <c r="BO383" i="4" s="1"/>
  <c r="BR289" i="4"/>
  <c r="BN29" i="4"/>
  <c r="BO29" i="4" s="1"/>
  <c r="BU22" i="4"/>
  <c r="BM67" i="4"/>
  <c r="BM249" i="4"/>
  <c r="BN453" i="4"/>
  <c r="BO453" i="4" s="1"/>
  <c r="BN246" i="4"/>
  <c r="BO246" i="4" s="1"/>
  <c r="BM254" i="4"/>
  <c r="BU254" i="4"/>
  <c r="BN48" i="4"/>
  <c r="BO48" i="4" s="1"/>
  <c r="BU48" i="4"/>
  <c r="BR48" i="4"/>
  <c r="BR365" i="4"/>
  <c r="BN365" i="4"/>
  <c r="BM347" i="4"/>
  <c r="BN347" i="4"/>
  <c r="BO347" i="4" s="1"/>
  <c r="BR277" i="4"/>
  <c r="BU277" i="4"/>
  <c r="BN277" i="4"/>
  <c r="BO277" i="4" s="1"/>
  <c r="BR338" i="4"/>
  <c r="BN338" i="4"/>
  <c r="BO338" i="4" s="1"/>
  <c r="BE215" i="4"/>
  <c r="BN308" i="4"/>
  <c r="BO308" i="4" s="1"/>
  <c r="BN57" i="4"/>
  <c r="BO57" i="4" s="1"/>
  <c r="BM471" i="4"/>
  <c r="BU207" i="4"/>
  <c r="BR261" i="4"/>
  <c r="BN340" i="4"/>
  <c r="BO340" i="4" s="1"/>
  <c r="BM169" i="4"/>
  <c r="BR286" i="4"/>
  <c r="BR296" i="4"/>
  <c r="BR390" i="4"/>
  <c r="BR335" i="4"/>
  <c r="BN209" i="4"/>
  <c r="BO209" i="4" s="1"/>
  <c r="BM50" i="4"/>
  <c r="BU50" i="4"/>
  <c r="BU218" i="4"/>
  <c r="BN117" i="4"/>
  <c r="BO117" i="4" s="1"/>
  <c r="BN101" i="4"/>
  <c r="BO101" i="4" s="1"/>
  <c r="BN261" i="4"/>
  <c r="BO261" i="4" s="1"/>
  <c r="BN40" i="4"/>
  <c r="BO40" i="4" s="1"/>
  <c r="BU340" i="4"/>
  <c r="BN65" i="4"/>
  <c r="BO65" i="4" s="1"/>
  <c r="BM218" i="4"/>
  <c r="BN286" i="4"/>
  <c r="BO286" i="4" s="1"/>
  <c r="BU296" i="4"/>
  <c r="BM273" i="4"/>
  <c r="BM390" i="4"/>
  <c r="BM479" i="4"/>
  <c r="BN271" i="4"/>
  <c r="BO271" i="4" s="1"/>
  <c r="BL112" i="4"/>
  <c r="BL114" i="4"/>
  <c r="BL128" i="4"/>
  <c r="BL437" i="4"/>
  <c r="BL176" i="4"/>
  <c r="BL145" i="4"/>
  <c r="BM395" i="4"/>
  <c r="BU54" i="4"/>
  <c r="BL63" i="4"/>
  <c r="BM308" i="4"/>
  <c r="BL252" i="4"/>
  <c r="BL304" i="4"/>
  <c r="BL473" i="4"/>
  <c r="BR395" i="4"/>
  <c r="BL10" i="4"/>
  <c r="BL436" i="4"/>
  <c r="BM209" i="4"/>
  <c r="BU176" i="4"/>
  <c r="BU117" i="4"/>
  <c r="BN441" i="4"/>
  <c r="BO441" i="4" s="1"/>
  <c r="BM101" i="4"/>
  <c r="BR40" i="4"/>
  <c r="BM99" i="4"/>
  <c r="BR162" i="4"/>
  <c r="BM286" i="4"/>
  <c r="BR176" i="4"/>
  <c r="BM428" i="4"/>
  <c r="BR362" i="4"/>
  <c r="BM362" i="4"/>
  <c r="BU314" i="4"/>
  <c r="BM271" i="4"/>
  <c r="BU107" i="4"/>
  <c r="BN107" i="4"/>
  <c r="BO107" i="4" s="1"/>
  <c r="BN21" i="4"/>
  <c r="BO21" i="4" s="1"/>
  <c r="BU21" i="4"/>
  <c r="BM105" i="4"/>
  <c r="BU105" i="4"/>
  <c r="BR330" i="4"/>
  <c r="BN330" i="4"/>
  <c r="BO330" i="4" s="1"/>
  <c r="BM330" i="4"/>
  <c r="BU38" i="4"/>
  <c r="BN38" i="4"/>
  <c r="BO38" i="4" s="1"/>
  <c r="BR378" i="4"/>
  <c r="BN378" i="4"/>
  <c r="BO378" i="4" s="1"/>
  <c r="BN425" i="4"/>
  <c r="BO425" i="4" s="1"/>
  <c r="BM425" i="4"/>
  <c r="BR359" i="4"/>
  <c r="BM359" i="4"/>
  <c r="BN359" i="4"/>
  <c r="BN450" i="4"/>
  <c r="BO450" i="4" s="1"/>
  <c r="BM450" i="4"/>
  <c r="BL140" i="4"/>
  <c r="BL123" i="4"/>
  <c r="BL23" i="4"/>
  <c r="BL59" i="4"/>
  <c r="BL392" i="4"/>
  <c r="BL55" i="4"/>
  <c r="BL461" i="4"/>
  <c r="BL139" i="4"/>
  <c r="BL267" i="4"/>
  <c r="BL450" i="4"/>
  <c r="BL155" i="4"/>
  <c r="BL180" i="4"/>
  <c r="BL452" i="4"/>
  <c r="BL211" i="4"/>
  <c r="BL391" i="4"/>
  <c r="BL466" i="4"/>
  <c r="BL135" i="4"/>
  <c r="BL343" i="4"/>
  <c r="BL213" i="4"/>
  <c r="BL49" i="4"/>
  <c r="BL24" i="4"/>
  <c r="BL427" i="4"/>
  <c r="BL259" i="4"/>
  <c r="BL22" i="4"/>
  <c r="BL204" i="4"/>
  <c r="BL54" i="4"/>
  <c r="BL250" i="4"/>
  <c r="BL460" i="4"/>
  <c r="BL256" i="4"/>
  <c r="BL290" i="4"/>
  <c r="BL390" i="4"/>
  <c r="BL337" i="4"/>
  <c r="BL124" i="4"/>
  <c r="BL483" i="4"/>
  <c r="BL210" i="4"/>
  <c r="BL241" i="4"/>
  <c r="BL229" i="4"/>
  <c r="BL168" i="4"/>
  <c r="BL212" i="4"/>
  <c r="BL174" i="4"/>
  <c r="BL239" i="4"/>
  <c r="BL237" i="4"/>
  <c r="BL99" i="4"/>
  <c r="BL385" i="4"/>
  <c r="BL420" i="4"/>
  <c r="BL196" i="4"/>
  <c r="BL11" i="4"/>
  <c r="BL238" i="4"/>
  <c r="BL333" i="4"/>
  <c r="BL469" i="4"/>
  <c r="BL40" i="4"/>
  <c r="BL189" i="4"/>
  <c r="BL42" i="4"/>
  <c r="BL480" i="4"/>
  <c r="BL159" i="4"/>
  <c r="BL251" i="4"/>
  <c r="BL143" i="4"/>
  <c r="BL93" i="4"/>
  <c r="BL148" i="4"/>
  <c r="BL205" i="4"/>
  <c r="BL71" i="4"/>
  <c r="BL425" i="4"/>
  <c r="BL404" i="4"/>
  <c r="BL418" i="4"/>
  <c r="BL172" i="4"/>
  <c r="BM295" i="4"/>
  <c r="BN295" i="4"/>
  <c r="BO295" i="4" s="1"/>
  <c r="BU295" i="4"/>
  <c r="BN480" i="4"/>
  <c r="BM480" i="4"/>
  <c r="BR110" i="4"/>
  <c r="BM110" i="4"/>
  <c r="BU166" i="4"/>
  <c r="BR166" i="4"/>
  <c r="BM85" i="4"/>
  <c r="BR85" i="4"/>
  <c r="BN317" i="4"/>
  <c r="BO317" i="4" s="1"/>
  <c r="BR317" i="4"/>
  <c r="BR441" i="4"/>
  <c r="BU271" i="4"/>
  <c r="BE168" i="4"/>
  <c r="BF168" i="4"/>
  <c r="BR177" i="4"/>
  <c r="BM177" i="4"/>
  <c r="BM285" i="4"/>
  <c r="BU285" i="4"/>
  <c r="BM126" i="4"/>
  <c r="BN126" i="4"/>
  <c r="BO126" i="4" s="1"/>
  <c r="BR26" i="4"/>
  <c r="BM26" i="4"/>
  <c r="BR483" i="4"/>
  <c r="BR256" i="4"/>
  <c r="BU280" i="4"/>
  <c r="BU212" i="4"/>
  <c r="BN361" i="4"/>
  <c r="BO361" i="4" s="1"/>
  <c r="BN278" i="4"/>
  <c r="BO278" i="4" s="1"/>
  <c r="BU333" i="4"/>
  <c r="BU283" i="4"/>
  <c r="BU219" i="4"/>
  <c r="BR35" i="4"/>
  <c r="BU173" i="4"/>
  <c r="BR172" i="4"/>
  <c r="BR107" i="4"/>
  <c r="BF215" i="4"/>
  <c r="BN120" i="4"/>
  <c r="BO120" i="4" s="1"/>
  <c r="BU239" i="4"/>
  <c r="BM369" i="4"/>
  <c r="BM385" i="4"/>
  <c r="BR63" i="4"/>
  <c r="BU96" i="4"/>
  <c r="BN231" i="4"/>
  <c r="BO231" i="4" s="1"/>
  <c r="BN366" i="4"/>
  <c r="BO366" i="4" s="1"/>
  <c r="BM376" i="4"/>
  <c r="BU292" i="4"/>
  <c r="BN201" i="4"/>
  <c r="BO201" i="4" s="1"/>
  <c r="BR87" i="4"/>
  <c r="BM104" i="4"/>
  <c r="BN80" i="4"/>
  <c r="BN92" i="4"/>
  <c r="BO92" i="4" s="1"/>
  <c r="BM291" i="4"/>
  <c r="BN472" i="4"/>
  <c r="BR337" i="4"/>
  <c r="BM259" i="4"/>
  <c r="BM184" i="4"/>
  <c r="BU132" i="4"/>
  <c r="BM411" i="4"/>
  <c r="BR253" i="4"/>
  <c r="BN164" i="4"/>
  <c r="BO164" i="4" s="1"/>
  <c r="BU282" i="4"/>
  <c r="BM282" i="4"/>
  <c r="BM69" i="4"/>
  <c r="BR303" i="4"/>
  <c r="BN145" i="4"/>
  <c r="BO145" i="4" s="1"/>
  <c r="BM237" i="4"/>
  <c r="BN291" i="4"/>
  <c r="BO291" i="4" s="1"/>
  <c r="BN314" i="4"/>
  <c r="BO314" i="4" s="1"/>
  <c r="BR319" i="4"/>
  <c r="BU310" i="4"/>
  <c r="BR154" i="4"/>
  <c r="BU217" i="4"/>
  <c r="BM15" i="4"/>
  <c r="BN34" i="4"/>
  <c r="BO34" i="4" s="1"/>
  <c r="BN244" i="4"/>
  <c r="BO244" i="4" s="1"/>
  <c r="BM375" i="4"/>
  <c r="BU44" i="4"/>
  <c r="BM239" i="4"/>
  <c r="BU182" i="4"/>
  <c r="BU66" i="4"/>
  <c r="BR385" i="4"/>
  <c r="BN112" i="4"/>
  <c r="BR321" i="4"/>
  <c r="BM96" i="4"/>
  <c r="BR106" i="4"/>
  <c r="BR220" i="4"/>
  <c r="BN376" i="4"/>
  <c r="BO376" i="4" s="1"/>
  <c r="BN341" i="4"/>
  <c r="BO341" i="4" s="1"/>
  <c r="BR443" i="4"/>
  <c r="BM292" i="4"/>
  <c r="BN220" i="4"/>
  <c r="BO220" i="4" s="1"/>
  <c r="BU201" i="4"/>
  <c r="BM87" i="4"/>
  <c r="BN174" i="4"/>
  <c r="BO174" i="4" s="1"/>
  <c r="BM189" i="4"/>
  <c r="BR291" i="4"/>
  <c r="BR391" i="4"/>
  <c r="BR184" i="4"/>
  <c r="BN478" i="4"/>
  <c r="BO478" i="4" s="1"/>
  <c r="BN90" i="4"/>
  <c r="BO90" i="4" s="1"/>
  <c r="BR264" i="4"/>
  <c r="BR364" i="4"/>
  <c r="BN391" i="4"/>
  <c r="BO391" i="4" s="1"/>
  <c r="BM314" i="4"/>
  <c r="BM63" i="4"/>
  <c r="BU92" i="4"/>
  <c r="BR132" i="4"/>
  <c r="BU111" i="4"/>
  <c r="BU334" i="4"/>
  <c r="BU125" i="4"/>
  <c r="BM367" i="4"/>
  <c r="BN132" i="4"/>
  <c r="BO132" i="4" s="1"/>
  <c r="BM337" i="4"/>
  <c r="BN334" i="4"/>
  <c r="BO334" i="4" s="1"/>
  <c r="BR244" i="4"/>
  <c r="BM182" i="4"/>
  <c r="BN182" i="4"/>
  <c r="BO182" i="4" s="1"/>
  <c r="BR66" i="4"/>
  <c r="BU112" i="4"/>
  <c r="BN321" i="4"/>
  <c r="BO321" i="4" s="1"/>
  <c r="BU106" i="4"/>
  <c r="BN292" i="4"/>
  <c r="BO292" i="4" s="1"/>
  <c r="BU80" i="4"/>
  <c r="BN189" i="4"/>
  <c r="BO189" i="4" s="1"/>
  <c r="BM334" i="4"/>
  <c r="BR478" i="4"/>
  <c r="BM225" i="4"/>
  <c r="BN119" i="4"/>
  <c r="BO119" i="4" s="1"/>
  <c r="BR259" i="4"/>
  <c r="BM92" i="4"/>
  <c r="BU184" i="4"/>
  <c r="BR171" i="4"/>
  <c r="BR436" i="4"/>
  <c r="BR367" i="4"/>
  <c r="BU164" i="4"/>
  <c r="BN416" i="4"/>
  <c r="BO416" i="4" s="1"/>
  <c r="BR282" i="4"/>
  <c r="BR411" i="4"/>
  <c r="BR34" i="4"/>
  <c r="BN20" i="4"/>
  <c r="BO20" i="4" s="1"/>
  <c r="BR104" i="4"/>
  <c r="BU135" i="4"/>
  <c r="BM135" i="4"/>
  <c r="BM331" i="4"/>
  <c r="BU331" i="4"/>
  <c r="BN408" i="4"/>
  <c r="BO408" i="4" s="1"/>
  <c r="BM408" i="4"/>
  <c r="BN325" i="4"/>
  <c r="BO325" i="4" s="1"/>
  <c r="BM325" i="4"/>
  <c r="BU325" i="4"/>
  <c r="BN455" i="4"/>
  <c r="BO455" i="4" s="1"/>
  <c r="BR455" i="4"/>
  <c r="BM455" i="4"/>
  <c r="BN73" i="4"/>
  <c r="BO73" i="4" s="1"/>
  <c r="BR73" i="4"/>
  <c r="BM140" i="4"/>
  <c r="BN140" i="4"/>
  <c r="BO140" i="4" s="1"/>
  <c r="BN69" i="4"/>
  <c r="BO69" i="4" s="1"/>
  <c r="BU69" i="4"/>
  <c r="BM145" i="4"/>
  <c r="BU145" i="4"/>
  <c r="BR94" i="4"/>
  <c r="BU94" i="4"/>
  <c r="BM94" i="4"/>
  <c r="BM125" i="4"/>
  <c r="BN125" i="4"/>
  <c r="BU121" i="4"/>
  <c r="BR121" i="4"/>
  <c r="BR151" i="4"/>
  <c r="BU151" i="4"/>
  <c r="BM151" i="4"/>
  <c r="BN303" i="4"/>
  <c r="BO303" i="4" s="1"/>
  <c r="BM303" i="4"/>
  <c r="BR227" i="4"/>
  <c r="BM227" i="4"/>
  <c r="BN399" i="4"/>
  <c r="BO399" i="4" s="1"/>
  <c r="BR399" i="4"/>
  <c r="BN324" i="4"/>
  <c r="BO324" i="4" s="1"/>
  <c r="BU169" i="4"/>
  <c r="BN50" i="4"/>
  <c r="BO50" i="4" s="1"/>
  <c r="BU324" i="4"/>
  <c r="BR463" i="4"/>
  <c r="BR421" i="4"/>
  <c r="BR142" i="4"/>
  <c r="BN207" i="4"/>
  <c r="BO207" i="4" s="1"/>
  <c r="BN326" i="4"/>
  <c r="BO326" i="4" s="1"/>
  <c r="BM463" i="4"/>
  <c r="BN421" i="4"/>
  <c r="BO421" i="4" s="1"/>
  <c r="BM162" i="4"/>
  <c r="BN169" i="4"/>
  <c r="BU202" i="4"/>
  <c r="BR331" i="4"/>
  <c r="BN202" i="4"/>
  <c r="BO202" i="4" s="1"/>
  <c r="BN339" i="4"/>
  <c r="BO339" i="4" s="1"/>
  <c r="BR254" i="4"/>
  <c r="BN254" i="4"/>
  <c r="BO254" i="4" s="1"/>
  <c r="BN179" i="4"/>
  <c r="BO179" i="4" s="1"/>
  <c r="BR179" i="4"/>
  <c r="BM179" i="4"/>
  <c r="BR274" i="4"/>
  <c r="BU274" i="4"/>
  <c r="BN274" i="4"/>
  <c r="BO274" i="4" s="1"/>
  <c r="BN144" i="4"/>
  <c r="BO144" i="4" s="1"/>
  <c r="BR144" i="4"/>
  <c r="BM251" i="4"/>
  <c r="BN251" i="4"/>
  <c r="BO251" i="4" s="1"/>
  <c r="BM123" i="4"/>
  <c r="BN123" i="4"/>
  <c r="BO123" i="4" s="1"/>
  <c r="BR372" i="4"/>
  <c r="BM372" i="4"/>
  <c r="BN431" i="4"/>
  <c r="BO431" i="4" s="1"/>
  <c r="BR431" i="4"/>
  <c r="BM115" i="4"/>
  <c r="BU115" i="4"/>
  <c r="BN115" i="4"/>
  <c r="BO115" i="4" s="1"/>
  <c r="BU163" i="4"/>
  <c r="BN163" i="4"/>
  <c r="BO163" i="4" s="1"/>
  <c r="BR46" i="4"/>
  <c r="BU46" i="4"/>
  <c r="BM464" i="4"/>
  <c r="BR464" i="4"/>
  <c r="BR148" i="4"/>
  <c r="BU148" i="4"/>
  <c r="BM205" i="4"/>
  <c r="BU205" i="4"/>
  <c r="BN205" i="4"/>
  <c r="BO205" i="4" s="1"/>
  <c r="BN302" i="4"/>
  <c r="BO302" i="4" s="1"/>
  <c r="BU302" i="4"/>
  <c r="BM324" i="4"/>
  <c r="BU142" i="4"/>
  <c r="BM207" i="4"/>
  <c r="BM326" i="4"/>
  <c r="BU162" i="4"/>
  <c r="BU326" i="4"/>
  <c r="BM142" i="4"/>
  <c r="BR302" i="4"/>
  <c r="BU339" i="4"/>
  <c r="BR202" i="4"/>
  <c r="BR135" i="4"/>
  <c r="BM462" i="4"/>
  <c r="BU179" i="4"/>
  <c r="BR458" i="4"/>
  <c r="BN458" i="4"/>
  <c r="BM174" i="4"/>
  <c r="BN413" i="4"/>
  <c r="BO413" i="4" s="1"/>
  <c r="BN281" i="4"/>
  <c r="BO281" i="4" s="1"/>
  <c r="BU156" i="4"/>
  <c r="BR156" i="4"/>
  <c r="BU305" i="4"/>
  <c r="BN305" i="4"/>
  <c r="BO305" i="4" s="1"/>
  <c r="BM120" i="4"/>
  <c r="BN469" i="4"/>
  <c r="BO469" i="4" s="1"/>
  <c r="BR212" i="4"/>
  <c r="BM304" i="4"/>
  <c r="BN16" i="4"/>
  <c r="BO16" i="4" s="1"/>
  <c r="BU328" i="4"/>
  <c r="BR126" i="4"/>
  <c r="BR16" i="4"/>
  <c r="BM16" i="4"/>
  <c r="BU347" i="4"/>
  <c r="BN22" i="4"/>
  <c r="BN230" i="4"/>
  <c r="BO230" i="4" s="1"/>
  <c r="BR451" i="4"/>
  <c r="BU177" i="4"/>
  <c r="BN147" i="4"/>
  <c r="BO147" i="4" s="1"/>
  <c r="BM223" i="4"/>
  <c r="BR290" i="4"/>
  <c r="BU290" i="4"/>
  <c r="BN177" i="4"/>
  <c r="BO177" i="4" s="1"/>
  <c r="BM203" i="4"/>
  <c r="BU203" i="4"/>
  <c r="BR203" i="4"/>
  <c r="BN203" i="4"/>
  <c r="BO203" i="4" s="1"/>
  <c r="BR388" i="4"/>
  <c r="BN388" i="4"/>
  <c r="BO388" i="4" s="1"/>
  <c r="BM388" i="4"/>
  <c r="BN242" i="4"/>
  <c r="BO242" i="4" s="1"/>
  <c r="BR242" i="4"/>
  <c r="BU242" i="4"/>
  <c r="BM137" i="4"/>
  <c r="BR137" i="4"/>
  <c r="BU137" i="4"/>
  <c r="BN137" i="4"/>
  <c r="BO137" i="4" s="1"/>
  <c r="BN374" i="4"/>
  <c r="BO374" i="4" s="1"/>
  <c r="BM374" i="4"/>
  <c r="BR374" i="4"/>
  <c r="BR393" i="4"/>
  <c r="BN393" i="4"/>
  <c r="BO393" i="4" s="1"/>
  <c r="BN114" i="4"/>
  <c r="BO114" i="4" s="1"/>
  <c r="BM114" i="4"/>
  <c r="BR114" i="4"/>
  <c r="BM211" i="4"/>
  <c r="BN211" i="4"/>
  <c r="BO211" i="4" s="1"/>
  <c r="BR211" i="4"/>
  <c r="BU211" i="4"/>
  <c r="BR312" i="4"/>
  <c r="BU312" i="4"/>
  <c r="BR482" i="4"/>
  <c r="BN482" i="4"/>
  <c r="BM482" i="4"/>
  <c r="BR398" i="4"/>
  <c r="BM398" i="4"/>
  <c r="BN389" i="4"/>
  <c r="BO389" i="4" s="1"/>
  <c r="BR389" i="4"/>
  <c r="BU327" i="4"/>
  <c r="BR327" i="4"/>
  <c r="BR25" i="4"/>
  <c r="BU25" i="4"/>
  <c r="BN25" i="4"/>
  <c r="BO25" i="4" s="1"/>
  <c r="BM25" i="4"/>
  <c r="BN236" i="4"/>
  <c r="BO236" i="4" s="1"/>
  <c r="BU236" i="4"/>
  <c r="BR236" i="4"/>
  <c r="BM236" i="4"/>
  <c r="BR360" i="4"/>
  <c r="BM360" i="4"/>
  <c r="BM242" i="4"/>
  <c r="BR339" i="4"/>
  <c r="BU191" i="4"/>
  <c r="BN191" i="4"/>
  <c r="BO191" i="4" s="1"/>
  <c r="BN352" i="4"/>
  <c r="BO352" i="4" s="1"/>
  <c r="BM352" i="4"/>
  <c r="BN198" i="4"/>
  <c r="BO198" i="4" s="1"/>
  <c r="BM198" i="4"/>
  <c r="BM88" i="4"/>
  <c r="BN88" i="4"/>
  <c r="BU88" i="4"/>
  <c r="BN403" i="4"/>
  <c r="BO403" i="4" s="1"/>
  <c r="BR403" i="4"/>
  <c r="BU154" i="4"/>
  <c r="BN436" i="4"/>
  <c r="BO436" i="4" s="1"/>
  <c r="BR370" i="4"/>
  <c r="BM370" i="4"/>
  <c r="BR175" i="4"/>
  <c r="BN175" i="4"/>
  <c r="BO175" i="4" s="1"/>
  <c r="BM175" i="4"/>
  <c r="BR241" i="4"/>
  <c r="BN241" i="4"/>
  <c r="BO241" i="4" s="1"/>
  <c r="BM111" i="4"/>
  <c r="BR111" i="4"/>
  <c r="BR119" i="4"/>
  <c r="BM119" i="4"/>
  <c r="BM134" i="4"/>
  <c r="BR134" i="4"/>
  <c r="BR99" i="4"/>
  <c r="BU99" i="4"/>
  <c r="BR449" i="4"/>
  <c r="BN449" i="4"/>
  <c r="BO449" i="4" s="1"/>
  <c r="BM449" i="4"/>
  <c r="BR237" i="4"/>
  <c r="BU237" i="4"/>
  <c r="BR380" i="4"/>
  <c r="BN380" i="4"/>
  <c r="BO380" i="4" s="1"/>
  <c r="BU183" i="4"/>
  <c r="BN183" i="4"/>
  <c r="BO183" i="4" s="1"/>
  <c r="BU14" i="4"/>
  <c r="BM14" i="4"/>
  <c r="BR17" i="4"/>
  <c r="BU17" i="4"/>
  <c r="BM18" i="4"/>
  <c r="BN18" i="4"/>
  <c r="BO18" i="4" s="1"/>
  <c r="BR18" i="4"/>
  <c r="BM253" i="4"/>
  <c r="BN253" i="4"/>
  <c r="BO253" i="4" s="1"/>
  <c r="BU264" i="4"/>
  <c r="BN264" i="4"/>
  <c r="BO264" i="4" s="1"/>
  <c r="BU225" i="4"/>
  <c r="BR225" i="4"/>
  <c r="BM467" i="4"/>
  <c r="BR467" i="4"/>
  <c r="BN467" i="4"/>
  <c r="BO467" i="4" s="1"/>
  <c r="BN427" i="4"/>
  <c r="BO427" i="4" s="1"/>
  <c r="BM427" i="4"/>
  <c r="BU55" i="4"/>
  <c r="BM55" i="4"/>
  <c r="BU140" i="4"/>
  <c r="BR140" i="4"/>
  <c r="BR445" i="4"/>
  <c r="BM445" i="4"/>
  <c r="BM181" i="4"/>
  <c r="BR181" i="4"/>
  <c r="BN439" i="4"/>
  <c r="BO439" i="4" s="1"/>
  <c r="BM290" i="4"/>
  <c r="BN285" i="4"/>
  <c r="BO285" i="4" s="1"/>
  <c r="BU20" i="4"/>
  <c r="BM451" i="4"/>
  <c r="BN275" i="4"/>
  <c r="BO275" i="4" s="1"/>
  <c r="BU275" i="4"/>
  <c r="BR275" i="4"/>
  <c r="BM275" i="4"/>
  <c r="BR410" i="4"/>
  <c r="BN410" i="4"/>
  <c r="BO410" i="4" s="1"/>
  <c r="BM412" i="4"/>
  <c r="BR412" i="4"/>
  <c r="BN412" i="4"/>
  <c r="BO412" i="4" s="1"/>
  <c r="BM356" i="4"/>
  <c r="BR356" i="4"/>
  <c r="BN356" i="4"/>
  <c r="BO356" i="4" s="1"/>
  <c r="BN377" i="4"/>
  <c r="BO377" i="4" s="1"/>
  <c r="BM377" i="4"/>
  <c r="BM477" i="4"/>
  <c r="BR477" i="4"/>
  <c r="BU301" i="4"/>
  <c r="BM301" i="4"/>
  <c r="BR301" i="4"/>
  <c r="BU68" i="4"/>
  <c r="BM68" i="4"/>
  <c r="BN68" i="4"/>
  <c r="BM481" i="4"/>
  <c r="BN481" i="4"/>
  <c r="BO481" i="4" s="1"/>
  <c r="BR481" i="4"/>
  <c r="BN477" i="4"/>
  <c r="BO477" i="4" s="1"/>
  <c r="BM410" i="4"/>
  <c r="BM379" i="4"/>
  <c r="BN379" i="4"/>
  <c r="BO379" i="4" s="1"/>
  <c r="BR194" i="4"/>
  <c r="BU194" i="4"/>
  <c r="BN194" i="4"/>
  <c r="BO194" i="4" s="1"/>
  <c r="BM245" i="4"/>
  <c r="BR245" i="4"/>
  <c r="BM152" i="4"/>
  <c r="BR152" i="4"/>
  <c r="BN456" i="4"/>
  <c r="BO456" i="4" s="1"/>
  <c r="BM456" i="4"/>
  <c r="BR456" i="4"/>
  <c r="BN265" i="4"/>
  <c r="BO265" i="4" s="1"/>
  <c r="BM265" i="4"/>
  <c r="BU342" i="4"/>
  <c r="BM342" i="4"/>
  <c r="BR342" i="4"/>
  <c r="BR168" i="4"/>
  <c r="BN168" i="4"/>
  <c r="BO168" i="4" s="1"/>
  <c r="BU31" i="4"/>
  <c r="BM31" i="4"/>
  <c r="BN31" i="4"/>
  <c r="BO31" i="4" s="1"/>
  <c r="BR138" i="4"/>
  <c r="BU138" i="4"/>
  <c r="BN167" i="4"/>
  <c r="BO167" i="4" s="1"/>
  <c r="BM167" i="4"/>
  <c r="BR167" i="4"/>
  <c r="BU167" i="4"/>
  <c r="BM136" i="4"/>
  <c r="BN136" i="4"/>
  <c r="BO136" i="4" s="1"/>
  <c r="BN301" i="4"/>
  <c r="BO301" i="4" s="1"/>
  <c r="BR265" i="4"/>
  <c r="BM311" i="4"/>
  <c r="BU311" i="4"/>
  <c r="BM418" i="4"/>
  <c r="BR418" i="4"/>
  <c r="BN423" i="4"/>
  <c r="BO423" i="4" s="1"/>
  <c r="BR423" i="4"/>
  <c r="BM423" i="4"/>
  <c r="BM414" i="4"/>
  <c r="BR414" i="4"/>
  <c r="BM222" i="4"/>
  <c r="BN222" i="4"/>
  <c r="BO222" i="4" s="1"/>
  <c r="BU222" i="4"/>
  <c r="BN41" i="4"/>
  <c r="BO41" i="4" s="1"/>
  <c r="BM41" i="4"/>
  <c r="BR41" i="4"/>
  <c r="BN435" i="4"/>
  <c r="BO435" i="4" s="1"/>
  <c r="BM435" i="4"/>
  <c r="BR435" i="4"/>
  <c r="BN138" i="4"/>
  <c r="BO138" i="4" s="1"/>
  <c r="BR68" i="4"/>
  <c r="BR136" i="4"/>
  <c r="BM138" i="4"/>
  <c r="BR222" i="4"/>
  <c r="BN342" i="4"/>
  <c r="BO342" i="4" s="1"/>
  <c r="BR311" i="4"/>
  <c r="BN47" i="4"/>
  <c r="BO47" i="4" s="1"/>
  <c r="BU257" i="4"/>
  <c r="BM257" i="4"/>
  <c r="BR257" i="4"/>
  <c r="BR147" i="4"/>
  <c r="BM147" i="4"/>
  <c r="BM293" i="4"/>
  <c r="BR293" i="4"/>
  <c r="BU234" i="4"/>
  <c r="BR234" i="4"/>
  <c r="BN234" i="4"/>
  <c r="BO234" i="4" s="1"/>
  <c r="BN381" i="4"/>
  <c r="BO381" i="4" s="1"/>
  <c r="BR381" i="4"/>
  <c r="BM381" i="4"/>
  <c r="BM327" i="4"/>
  <c r="BN327" i="4"/>
  <c r="BO327" i="4" s="1"/>
  <c r="BR185" i="4"/>
  <c r="BN185" i="4"/>
  <c r="BO185" i="4" s="1"/>
  <c r="BM185" i="4"/>
  <c r="BN371" i="4"/>
  <c r="BO371" i="4" s="1"/>
  <c r="BM371" i="4"/>
  <c r="BM171" i="4"/>
  <c r="BN171" i="4"/>
  <c r="BO171" i="4" s="1"/>
  <c r="BU47" i="4"/>
  <c r="BM47" i="4"/>
  <c r="BM80" i="4"/>
  <c r="BN257" i="4"/>
  <c r="BO257" i="4" s="1"/>
  <c r="BN81" i="4"/>
  <c r="BO81" i="4" s="1"/>
  <c r="BM81" i="4"/>
  <c r="BR81" i="4"/>
  <c r="BM11" i="4"/>
  <c r="BR11" i="4"/>
  <c r="BM306" i="4"/>
  <c r="BU306" i="4"/>
  <c r="BN75" i="4"/>
  <c r="BR75" i="4"/>
  <c r="BU98" i="4"/>
  <c r="BN98" i="4"/>
  <c r="BN438" i="4"/>
  <c r="BO438" i="4" s="1"/>
  <c r="BR439" i="4"/>
  <c r="BU36" i="4"/>
  <c r="BM274" i="4"/>
  <c r="BM328" i="4"/>
  <c r="BN17" i="4"/>
  <c r="BO17" i="4" s="1"/>
  <c r="BM438" i="4"/>
  <c r="BM345" i="4"/>
  <c r="BN345" i="4"/>
  <c r="BO345" i="4" s="1"/>
  <c r="BU345" i="4"/>
  <c r="BR345" i="4"/>
  <c r="BR294" i="4"/>
  <c r="BN294" i="4"/>
  <c r="BO294" i="4" s="1"/>
  <c r="BM294" i="4"/>
  <c r="BU294" i="4"/>
  <c r="BU124" i="4"/>
  <c r="BN124" i="4"/>
  <c r="BO124" i="4" s="1"/>
  <c r="BR124" i="4"/>
  <c r="BM124" i="4"/>
  <c r="BM446" i="4"/>
  <c r="BR446" i="4"/>
  <c r="BN446" i="4"/>
  <c r="BO446" i="4" s="1"/>
  <c r="BU52" i="4"/>
  <c r="BR52" i="4"/>
  <c r="BM52" i="4"/>
  <c r="BN52" i="4"/>
  <c r="BO52" i="4" s="1"/>
  <c r="BM89" i="4"/>
  <c r="BN89" i="4"/>
  <c r="BO89" i="4" s="1"/>
  <c r="BU89" i="4"/>
  <c r="BR89" i="4"/>
  <c r="BN158" i="4"/>
  <c r="BO158" i="4" s="1"/>
  <c r="BM158" i="4"/>
  <c r="BU158" i="4"/>
  <c r="BR297" i="4"/>
  <c r="BM297" i="4"/>
  <c r="BN297" i="4"/>
  <c r="BO297" i="4" s="1"/>
  <c r="BR153" i="4"/>
  <c r="BU153" i="4"/>
  <c r="BN153" i="4"/>
  <c r="BO153" i="4" s="1"/>
  <c r="BM153" i="4"/>
  <c r="BN208" i="4"/>
  <c r="BO208" i="4" s="1"/>
  <c r="BR208" i="4"/>
  <c r="BM208" i="4"/>
  <c r="BU208" i="4"/>
  <c r="BM442" i="4"/>
  <c r="BN442" i="4"/>
  <c r="BO442" i="4" s="1"/>
  <c r="BR442" i="4"/>
  <c r="BM417" i="4"/>
  <c r="BR417" i="4"/>
  <c r="BN417" i="4"/>
  <c r="BO417" i="4" s="1"/>
  <c r="BM240" i="4"/>
  <c r="BR240" i="4"/>
  <c r="BN240" i="4"/>
  <c r="BO240" i="4" s="1"/>
  <c r="BU240" i="4"/>
  <c r="BR109" i="4"/>
  <c r="BM109" i="4"/>
  <c r="BN109" i="4"/>
  <c r="BU109" i="4"/>
  <c r="BU59" i="4"/>
  <c r="BM59" i="4"/>
  <c r="BN59" i="4"/>
  <c r="BO59" i="4" s="1"/>
  <c r="BR178" i="4"/>
  <c r="BU178" i="4"/>
  <c r="BM178" i="4"/>
  <c r="BN178" i="4"/>
  <c r="BO178" i="4" s="1"/>
  <c r="BN344" i="4"/>
  <c r="BO344" i="4" s="1"/>
  <c r="BU344" i="4"/>
  <c r="BM344" i="4"/>
  <c r="BR344" i="4"/>
  <c r="BR43" i="4"/>
  <c r="BN43" i="4"/>
  <c r="BO43" i="4" s="1"/>
  <c r="BU43" i="4"/>
  <c r="BM188" i="4"/>
  <c r="BN188" i="4"/>
  <c r="BO188" i="4" s="1"/>
  <c r="BR188" i="4"/>
  <c r="BN210" i="4"/>
  <c r="BU210" i="4"/>
  <c r="BM210" i="4"/>
  <c r="BN192" i="4"/>
  <c r="BO192" i="4" s="1"/>
  <c r="BM192" i="4"/>
  <c r="BU192" i="4"/>
  <c r="BR192" i="4"/>
  <c r="BR95" i="4"/>
  <c r="BM95" i="4"/>
  <c r="BU95" i="4"/>
  <c r="BN95" i="4"/>
  <c r="BR74" i="4"/>
  <c r="BU74" i="4"/>
  <c r="BM307" i="4"/>
  <c r="BR307" i="4"/>
  <c r="BN307" i="4"/>
  <c r="BO307" i="4" s="1"/>
  <c r="BN424" i="4"/>
  <c r="BO424" i="4" s="1"/>
  <c r="BM424" i="4"/>
  <c r="BR424" i="4"/>
  <c r="BM43" i="4"/>
  <c r="BN459" i="4"/>
  <c r="BR459" i="4"/>
  <c r="BN397" i="4"/>
  <c r="BO397" i="4" s="1"/>
  <c r="BR397" i="4"/>
  <c r="BM397" i="4"/>
  <c r="BU180" i="4"/>
  <c r="BR180" i="4"/>
  <c r="BM180" i="4"/>
  <c r="BN430" i="4"/>
  <c r="BO430" i="4" s="1"/>
  <c r="BM430" i="4"/>
  <c r="BR430" i="4"/>
  <c r="BU316" i="4"/>
  <c r="BN316" i="4"/>
  <c r="BO316" i="4" s="1"/>
  <c r="BM329" i="4"/>
  <c r="BN329" i="4"/>
  <c r="BO329" i="4" s="1"/>
  <c r="BU165" i="4"/>
  <c r="BM165" i="4"/>
  <c r="BN165" i="4"/>
  <c r="BO165" i="4" s="1"/>
  <c r="BU37" i="4"/>
  <c r="BN37" i="4"/>
  <c r="BR37" i="4"/>
  <c r="BU58" i="4"/>
  <c r="BR58" i="4"/>
  <c r="BM58" i="4"/>
  <c r="BM404" i="4"/>
  <c r="BN404" i="4"/>
  <c r="BO404" i="4" s="1"/>
  <c r="BR404" i="4"/>
  <c r="BM465" i="4"/>
  <c r="BR465" i="4"/>
  <c r="BN465" i="4"/>
  <c r="BO465" i="4" s="1"/>
  <c r="BM318" i="4"/>
  <c r="BR318" i="4"/>
  <c r="BM23" i="4"/>
  <c r="BU23" i="4"/>
  <c r="BR23" i="4"/>
  <c r="BN23" i="4"/>
  <c r="BO23" i="4" s="1"/>
  <c r="BN260" i="4"/>
  <c r="BO260" i="4" s="1"/>
  <c r="BU260" i="4"/>
  <c r="BM260" i="4"/>
  <c r="BR260" i="4"/>
  <c r="BR56" i="4"/>
  <c r="BU56" i="4"/>
  <c r="BM56" i="4"/>
  <c r="BN56" i="4"/>
  <c r="BO56" i="4" s="1"/>
  <c r="BN373" i="4"/>
  <c r="BO373" i="4" s="1"/>
  <c r="BR373" i="4"/>
  <c r="BM20" i="4"/>
  <c r="BU255" i="4"/>
  <c r="BR255" i="4"/>
  <c r="BM255" i="4"/>
  <c r="BN255" i="4"/>
  <c r="BO255" i="4" s="1"/>
  <c r="BU336" i="4"/>
  <c r="BM336" i="4"/>
  <c r="BR336" i="4"/>
  <c r="BN336" i="4"/>
  <c r="BO336" i="4" s="1"/>
  <c r="BM452" i="4"/>
  <c r="BN452" i="4"/>
  <c r="BO452" i="4" s="1"/>
  <c r="BR452" i="4"/>
  <c r="BR454" i="4"/>
  <c r="BN454" i="4"/>
  <c r="BO454" i="4" s="1"/>
  <c r="BN10" i="4"/>
  <c r="BM10" i="4"/>
  <c r="BM30" i="4"/>
  <c r="BN30" i="4"/>
  <c r="BR30" i="4"/>
  <c r="BN213" i="4"/>
  <c r="BO213" i="4" s="1"/>
  <c r="BM213" i="4"/>
  <c r="BN232" i="4"/>
  <c r="BO232" i="4" s="1"/>
  <c r="BU232" i="4"/>
  <c r="BR232" i="4"/>
  <c r="BM232" i="4"/>
  <c r="BR349" i="4"/>
  <c r="BM349" i="4"/>
  <c r="BN349" i="4"/>
  <c r="BO349" i="4" s="1"/>
  <c r="BN51" i="4"/>
  <c r="BO51" i="4" s="1"/>
  <c r="BM51" i="4"/>
  <c r="BR51" i="4"/>
  <c r="BU51" i="4"/>
  <c r="BM400" i="4"/>
  <c r="BN400" i="4"/>
  <c r="BO400" i="4" s="1"/>
  <c r="BR400" i="4"/>
  <c r="BN353" i="4"/>
  <c r="BO353" i="4" s="1"/>
  <c r="BM353" i="4"/>
  <c r="BM288" i="4"/>
  <c r="BU288" i="4"/>
  <c r="BR288" i="4"/>
  <c r="BN288" i="4"/>
  <c r="BO288" i="4" s="1"/>
  <c r="BN279" i="4"/>
  <c r="BO279" i="4" s="1"/>
  <c r="BR279" i="4"/>
  <c r="BU279" i="4"/>
  <c r="BN83" i="4"/>
  <c r="BR83" i="4"/>
  <c r="BM83" i="4"/>
  <c r="BU83" i="4"/>
  <c r="BM386" i="4"/>
  <c r="BR386" i="4"/>
  <c r="BN386" i="4"/>
  <c r="BO386" i="4" s="1"/>
  <c r="BR437" i="4"/>
  <c r="BM437" i="4"/>
  <c r="BN437" i="4"/>
  <c r="BO437" i="4" s="1"/>
  <c r="BU213" i="4"/>
  <c r="BU10" i="4"/>
  <c r="BU224" i="4"/>
  <c r="BR224" i="4"/>
  <c r="BN224" i="4"/>
  <c r="BO224" i="4" s="1"/>
  <c r="BM224" i="4"/>
  <c r="BM53" i="4"/>
  <c r="BR53" i="4"/>
  <c r="BU53" i="4"/>
  <c r="BN53" i="4"/>
  <c r="BM466" i="4"/>
  <c r="BN466" i="4"/>
  <c r="BR466" i="4"/>
  <c r="BR238" i="4"/>
  <c r="BM238" i="4"/>
  <c r="BN238" i="4"/>
  <c r="BO238" i="4" s="1"/>
  <c r="BU238" i="4"/>
  <c r="BN45" i="4"/>
  <c r="BR45" i="4"/>
  <c r="BM45" i="4"/>
  <c r="BU45" i="4"/>
  <c r="BU299" i="4"/>
  <c r="BN299" i="4"/>
  <c r="BO299" i="4" s="1"/>
  <c r="BM279" i="4"/>
  <c r="BM454" i="4"/>
  <c r="BR353" i="4"/>
  <c r="BM97" i="4"/>
  <c r="BN97" i="4"/>
  <c r="BO97" i="4" s="1"/>
  <c r="BU97" i="4"/>
  <c r="BR97" i="4"/>
  <c r="BU157" i="4"/>
  <c r="BN157" i="4"/>
  <c r="BO157" i="4" s="1"/>
  <c r="BM157" i="4"/>
  <c r="BR426" i="4"/>
  <c r="BM426" i="4"/>
  <c r="BR191" i="4"/>
  <c r="BM191" i="4"/>
  <c r="BU76" i="4"/>
  <c r="BR76" i="4"/>
  <c r="BN245" i="4"/>
  <c r="BO245" i="4" s="1"/>
  <c r="BU245" i="4"/>
  <c r="BR252" i="4"/>
  <c r="BN252" i="4"/>
  <c r="BO252" i="4" s="1"/>
  <c r="BU252" i="4"/>
  <c r="BR298" i="4"/>
  <c r="BM298" i="4"/>
  <c r="BR49" i="4"/>
  <c r="BM49" i="4"/>
  <c r="BU49" i="4"/>
  <c r="BQ317" i="4" l="1"/>
  <c r="BQ81" i="4"/>
  <c r="BO362" i="4"/>
  <c r="BQ329" i="4"/>
  <c r="BQ200" i="4"/>
  <c r="BQ72" i="4"/>
  <c r="BQ163" i="4"/>
  <c r="BQ185" i="4"/>
  <c r="BQ197" i="4"/>
  <c r="BQ378" i="4"/>
  <c r="BQ357" i="4"/>
  <c r="BQ199" i="4"/>
  <c r="BQ476" i="4"/>
  <c r="BQ301" i="4"/>
  <c r="BQ380" i="4"/>
  <c r="BQ29" i="4"/>
  <c r="BQ117" i="4"/>
  <c r="BQ216" i="4"/>
  <c r="BQ326" i="4"/>
  <c r="BQ286" i="4"/>
  <c r="BQ273" i="4"/>
  <c r="BQ409" i="4"/>
  <c r="BQ285" i="4"/>
  <c r="BQ350" i="4"/>
  <c r="BQ152" i="4"/>
  <c r="BQ151" i="4"/>
  <c r="BQ349" i="4"/>
  <c r="BQ33" i="4"/>
  <c r="BQ381" i="4"/>
  <c r="BQ372" i="4"/>
  <c r="BQ224" i="4"/>
  <c r="BQ89" i="4"/>
  <c r="BQ417" i="4"/>
  <c r="BQ207" i="4"/>
  <c r="BQ367" i="4"/>
  <c r="BQ408" i="4"/>
  <c r="BQ208" i="4"/>
  <c r="BQ165" i="4"/>
  <c r="BQ414" i="4"/>
  <c r="BQ293" i="4"/>
  <c r="BQ87" i="4"/>
  <c r="BQ373" i="4"/>
  <c r="BQ368" i="4"/>
  <c r="BO28" i="4"/>
  <c r="BQ318" i="4"/>
  <c r="BQ167" i="4"/>
  <c r="BQ93" i="4"/>
  <c r="BQ166" i="4"/>
  <c r="BQ449" i="4"/>
  <c r="BQ297" i="4"/>
  <c r="BQ272" i="4"/>
  <c r="BQ410" i="4"/>
  <c r="BQ16" i="4"/>
  <c r="BO108" i="4"/>
  <c r="BQ370" i="4"/>
  <c r="BQ330" i="4"/>
  <c r="BQ377" i="4"/>
  <c r="BQ327" i="4"/>
  <c r="BQ477" i="4"/>
  <c r="BQ184" i="4"/>
  <c r="BQ311" i="4"/>
  <c r="BQ308" i="4"/>
  <c r="BQ45" i="4"/>
  <c r="BQ441" i="4"/>
  <c r="BQ294" i="4"/>
  <c r="BQ183" i="4"/>
  <c r="BQ120" i="4"/>
  <c r="BQ376" i="4"/>
  <c r="BQ109" i="4"/>
  <c r="BQ147" i="4"/>
  <c r="BQ359" i="4"/>
  <c r="BQ201" i="4"/>
  <c r="BQ315" i="4"/>
  <c r="BQ274" i="4"/>
  <c r="BQ102" i="4"/>
  <c r="BQ132" i="4"/>
  <c r="BO33" i="4"/>
  <c r="BQ433" i="4"/>
  <c r="BQ106" i="4"/>
  <c r="BQ284" i="4"/>
  <c r="BQ321" i="4"/>
  <c r="BQ28" i="4"/>
  <c r="BQ434" i="4"/>
  <c r="BQ287" i="4"/>
  <c r="BQ66" i="4"/>
  <c r="BQ348" i="4"/>
  <c r="BQ325" i="4"/>
  <c r="BQ162" i="4"/>
  <c r="BQ307" i="4"/>
  <c r="BQ34" i="4"/>
  <c r="BQ356" i="4"/>
  <c r="BQ231" i="4"/>
  <c r="BQ129" i="4"/>
  <c r="BQ171" i="4"/>
  <c r="BQ306" i="4"/>
  <c r="BQ73" i="4"/>
  <c r="BQ220" i="4"/>
  <c r="BQ131" i="4"/>
  <c r="BO37" i="4"/>
  <c r="BQ442" i="4"/>
  <c r="BQ379" i="4"/>
  <c r="BQ221" i="4"/>
  <c r="BQ215" i="4"/>
  <c r="BQ463" i="4"/>
  <c r="BQ352" i="4"/>
  <c r="BQ36" i="4"/>
  <c r="BQ227" i="4"/>
  <c r="BQ135" i="4"/>
  <c r="BO474" i="4"/>
  <c r="BQ310" i="4"/>
  <c r="BQ269" i="4"/>
  <c r="BQ218" i="4"/>
  <c r="BO365" i="4"/>
  <c r="BQ232" i="4"/>
  <c r="BQ421" i="4"/>
  <c r="BQ430" i="4"/>
  <c r="BQ219" i="4"/>
  <c r="BQ316" i="4"/>
  <c r="BQ142" i="4"/>
  <c r="BQ422" i="4"/>
  <c r="BQ470" i="4"/>
  <c r="BQ429" i="4"/>
  <c r="BQ342" i="4"/>
  <c r="BQ263" i="4"/>
  <c r="BQ264" i="4"/>
  <c r="BO67" i="4"/>
  <c r="BQ104" i="4"/>
  <c r="BQ15" i="4"/>
  <c r="BQ420" i="4"/>
  <c r="BQ304" i="4"/>
  <c r="BQ74" i="4"/>
  <c r="BQ35" i="4"/>
  <c r="BQ133" i="4"/>
  <c r="BQ37" i="4"/>
  <c r="BQ191" i="4"/>
  <c r="BQ278" i="4"/>
  <c r="BQ71" i="4"/>
  <c r="BQ302" i="4"/>
  <c r="BQ67" i="4"/>
  <c r="BQ14" i="4"/>
  <c r="BQ353" i="4"/>
  <c r="BQ393" i="4"/>
  <c r="BQ130" i="4"/>
  <c r="BQ435" i="4"/>
  <c r="BQ446" i="4"/>
  <c r="BQ333" i="4"/>
  <c r="BQ228" i="4"/>
  <c r="BQ206" i="4"/>
  <c r="BQ384" i="4"/>
  <c r="BQ245" i="4"/>
  <c r="BQ244" i="4"/>
  <c r="BQ343" i="4"/>
  <c r="BQ336" i="4"/>
  <c r="BQ282" i="4"/>
  <c r="BQ19" i="4"/>
  <c r="BQ445" i="4"/>
  <c r="BQ108" i="4"/>
  <c r="BO105" i="4"/>
  <c r="BQ40" i="4"/>
  <c r="BQ331" i="4"/>
  <c r="BQ17" i="4"/>
  <c r="BQ61" i="4"/>
  <c r="BO181" i="4"/>
  <c r="BQ75" i="4"/>
  <c r="BQ173" i="4"/>
  <c r="BO357" i="4"/>
  <c r="BQ103" i="4"/>
  <c r="BQ275" i="4"/>
  <c r="BQ97" i="4"/>
  <c r="BO71" i="4"/>
  <c r="BQ279" i="4"/>
  <c r="BQ270" i="4"/>
  <c r="BQ385" i="4"/>
  <c r="BQ324" i="4"/>
  <c r="BQ188" i="4"/>
  <c r="BQ369" i="4"/>
  <c r="BQ395" i="4"/>
  <c r="BQ30" i="4"/>
  <c r="BQ386" i="4"/>
  <c r="BQ160" i="4"/>
  <c r="BQ396" i="4"/>
  <c r="BQ114" i="4"/>
  <c r="BQ118" i="4"/>
  <c r="BQ80" i="4"/>
  <c r="BQ190" i="4"/>
  <c r="BQ126" i="4"/>
  <c r="BQ176" i="4"/>
  <c r="BQ86" i="4"/>
  <c r="BQ203" i="4"/>
  <c r="BQ48" i="4"/>
  <c r="BQ464" i="4"/>
  <c r="BQ172" i="4"/>
  <c r="BQ305" i="4"/>
  <c r="BQ124" i="4"/>
  <c r="BO359" i="4"/>
  <c r="BQ407" i="4"/>
  <c r="BQ383" i="4"/>
  <c r="BQ127" i="4"/>
  <c r="BQ323" i="4"/>
  <c r="BQ18" i="4"/>
  <c r="BO88" i="4"/>
  <c r="BQ107" i="4"/>
  <c r="BQ79" i="4"/>
  <c r="BQ251" i="4"/>
  <c r="BQ217" i="4"/>
  <c r="BQ266" i="4"/>
  <c r="BQ443" i="4"/>
  <c r="BQ198" i="4"/>
  <c r="BQ314" i="4"/>
  <c r="BO464" i="4"/>
  <c r="BQ363" i="4"/>
  <c r="BO80" i="4"/>
  <c r="BQ23" i="4"/>
  <c r="BQ179" i="4"/>
  <c r="BO42" i="4"/>
  <c r="BQ404" i="4"/>
  <c r="BQ128" i="4"/>
  <c r="BQ389" i="4"/>
  <c r="BQ157" i="4"/>
  <c r="BQ485" i="4"/>
  <c r="BO363" i="4"/>
  <c r="BQ63" i="4"/>
  <c r="BQ175" i="4"/>
  <c r="BQ230" i="4"/>
  <c r="BO118" i="4"/>
  <c r="BQ268" i="4"/>
  <c r="BQ248" i="4"/>
  <c r="BO30" i="4"/>
  <c r="BQ457" i="4"/>
  <c r="BQ159" i="4"/>
  <c r="BQ146" i="4"/>
  <c r="BQ143" i="4"/>
  <c r="BQ262" i="4"/>
  <c r="BO109" i="4"/>
  <c r="BQ364" i="4"/>
  <c r="BO70" i="4"/>
  <c r="BQ243" i="4"/>
  <c r="BQ265" i="4"/>
  <c r="BQ20" i="4"/>
  <c r="BO75" i="4"/>
  <c r="BQ424" i="4"/>
  <c r="BQ204" i="4"/>
  <c r="BQ27" i="4"/>
  <c r="BQ252" i="4"/>
  <c r="BQ22" i="4"/>
  <c r="BQ178" i="4"/>
  <c r="BQ41" i="4"/>
  <c r="BQ339" i="4"/>
  <c r="BQ49" i="4"/>
  <c r="BQ473" i="4"/>
  <c r="BQ202" i="4"/>
  <c r="BQ334" i="4"/>
  <c r="BQ403" i="4"/>
  <c r="BQ250" i="4"/>
  <c r="BQ21" i="4"/>
  <c r="BO151" i="4"/>
  <c r="BQ392" i="4"/>
  <c r="BQ145" i="4"/>
  <c r="BQ432" i="4"/>
  <c r="BQ13" i="4"/>
  <c r="BQ258" i="4"/>
  <c r="BQ332" i="4"/>
  <c r="BQ164" i="4"/>
  <c r="BQ362" i="4"/>
  <c r="BQ115" i="4"/>
  <c r="BQ423" i="4"/>
  <c r="BQ211" i="4"/>
  <c r="BQ56" i="4"/>
  <c r="BQ119" i="4"/>
  <c r="BQ303" i="4"/>
  <c r="BQ440" i="4"/>
  <c r="BQ271" i="4"/>
  <c r="BQ38" i="4"/>
  <c r="BO459" i="4"/>
  <c r="BQ298" i="4"/>
  <c r="BQ83" i="4"/>
  <c r="BQ161" i="4"/>
  <c r="BQ236" i="4"/>
  <c r="BO461" i="4"/>
  <c r="BQ365" i="4"/>
  <c r="BQ344" i="4"/>
  <c r="BQ360" i="4"/>
  <c r="BQ462" i="4"/>
  <c r="BQ214" i="4"/>
  <c r="BQ260" i="4"/>
  <c r="BQ156" i="4"/>
  <c r="BQ249" i="4"/>
  <c r="BQ397" i="4"/>
  <c r="BO68" i="4"/>
  <c r="BQ288" i="4"/>
  <c r="BQ122" i="4"/>
  <c r="BQ471" i="4"/>
  <c r="BQ460" i="4"/>
  <c r="BQ158" i="4"/>
  <c r="BQ366" i="4"/>
  <c r="BO22" i="4"/>
  <c r="BQ483" i="4"/>
  <c r="BQ101" i="4"/>
  <c r="BQ222" i="4"/>
  <c r="BQ459" i="4"/>
  <c r="BQ150" i="4"/>
  <c r="BQ65" i="4"/>
  <c r="BQ116" i="4"/>
  <c r="BQ474" i="4"/>
  <c r="BQ213" i="4"/>
  <c r="BO95" i="4"/>
  <c r="BQ291" i="4"/>
  <c r="BQ174" i="4"/>
  <c r="BQ484" i="4"/>
  <c r="BQ177" i="4"/>
  <c r="BO472" i="4"/>
  <c r="BQ319" i="4"/>
  <c r="BQ472" i="4"/>
  <c r="BQ345" i="4"/>
  <c r="BQ111" i="4"/>
  <c r="BO479" i="4"/>
  <c r="BQ113" i="4"/>
  <c r="BQ431" i="4"/>
  <c r="BQ475" i="4"/>
  <c r="BQ259" i="4"/>
  <c r="BQ125" i="4"/>
  <c r="BQ170" i="4"/>
  <c r="BQ451" i="4"/>
  <c r="BO112" i="4"/>
  <c r="BQ341" i="4"/>
  <c r="BQ92" i="4"/>
  <c r="BQ480" i="4"/>
  <c r="BQ64" i="4"/>
  <c r="BQ194" i="4"/>
  <c r="BQ469" i="4"/>
  <c r="BQ95" i="4"/>
  <c r="BQ478" i="4"/>
  <c r="BQ212" i="4"/>
  <c r="BQ134" i="4"/>
  <c r="BQ452" i="4"/>
  <c r="BQ123" i="4"/>
  <c r="BQ62" i="4"/>
  <c r="BQ466" i="4"/>
  <c r="BQ94" i="4"/>
  <c r="BQ168" i="4"/>
  <c r="BQ195" i="4"/>
  <c r="BQ237" i="4"/>
  <c r="BQ335" i="4"/>
  <c r="BQ255" i="4"/>
  <c r="BO27" i="4"/>
  <c r="BQ390" i="4"/>
  <c r="BO134" i="4"/>
  <c r="BO83" i="4"/>
  <c r="BQ229" i="4"/>
  <c r="BQ246" i="4"/>
  <c r="BQ412" i="4"/>
  <c r="BQ292" i="4"/>
  <c r="BQ465" i="4"/>
  <c r="BQ400" i="4"/>
  <c r="BQ458" i="4"/>
  <c r="BQ413" i="4"/>
  <c r="BQ450" i="4"/>
  <c r="BQ391" i="4"/>
  <c r="BQ105" i="4"/>
  <c r="BQ88" i="4"/>
  <c r="BQ322" i="4"/>
  <c r="BQ205" i="4"/>
  <c r="BQ68" i="4"/>
  <c r="BQ189" i="4"/>
  <c r="BO45" i="4"/>
  <c r="BQ358" i="4"/>
  <c r="BO169" i="4"/>
  <c r="BQ121" i="4"/>
  <c r="BQ283" i="4"/>
  <c r="BO458" i="4"/>
  <c r="BO480" i="4"/>
  <c r="BQ438" i="4"/>
  <c r="BQ100" i="4"/>
  <c r="BQ137" i="4"/>
  <c r="BQ361" i="4"/>
  <c r="BO125" i="4"/>
  <c r="BO98" i="4"/>
  <c r="BQ153" i="4"/>
  <c r="BQ235" i="4"/>
  <c r="BQ144" i="4"/>
  <c r="BQ394" i="4"/>
  <c r="BQ169" i="4"/>
  <c r="BQ26" i="4"/>
  <c r="BQ180" i="4"/>
  <c r="BQ39" i="4"/>
  <c r="BO110" i="4"/>
  <c r="BQ340" i="4"/>
  <c r="BQ110" i="4"/>
  <c r="BO60" i="4"/>
  <c r="BQ182" i="4"/>
  <c r="BQ82" i="4"/>
  <c r="BQ411" i="4"/>
  <c r="BQ371" i="4"/>
  <c r="BQ382" i="4"/>
  <c r="BQ141" i="4"/>
  <c r="BQ139" i="4"/>
  <c r="BQ136" i="4"/>
  <c r="BQ261" i="4"/>
  <c r="BQ399" i="4"/>
  <c r="BQ44" i="4"/>
  <c r="BQ138" i="4"/>
  <c r="BQ328" i="4"/>
  <c r="BQ238" i="4"/>
  <c r="BQ112" i="4"/>
  <c r="BQ247" i="4"/>
  <c r="BQ313" i="4"/>
  <c r="BQ312" i="4"/>
  <c r="BQ437" i="4"/>
  <c r="BQ436" i="4"/>
  <c r="BO482" i="4"/>
  <c r="BQ276" i="4"/>
  <c r="BQ277" i="4"/>
  <c r="BQ140" i="4"/>
  <c r="BQ223" i="4"/>
  <c r="BQ320" i="4"/>
  <c r="BQ479" i="4"/>
  <c r="BQ149" i="4"/>
  <c r="BQ148" i="4"/>
  <c r="BQ416" i="4"/>
  <c r="BQ415" i="4"/>
  <c r="BQ12" i="4"/>
  <c r="BQ196" i="4"/>
  <c r="BQ186" i="4"/>
  <c r="BQ187" i="4"/>
  <c r="BQ42" i="4"/>
  <c r="BQ43" i="4"/>
  <c r="BQ96" i="4"/>
  <c r="BQ76" i="4"/>
  <c r="BQ181" i="4"/>
  <c r="BQ267" i="4"/>
  <c r="BQ444" i="4"/>
  <c r="BQ70" i="4"/>
  <c r="BQ69" i="4"/>
  <c r="BO49" i="4"/>
  <c r="BQ482" i="4"/>
  <c r="BQ481" i="4"/>
  <c r="BQ295" i="4"/>
  <c r="BQ296" i="4"/>
  <c r="BQ347" i="4"/>
  <c r="BQ346" i="4"/>
  <c r="BQ374" i="4"/>
  <c r="BQ375" i="4"/>
  <c r="BQ242" i="4"/>
  <c r="BQ241" i="4"/>
  <c r="BO466" i="4"/>
  <c r="BQ351" i="4"/>
  <c r="BQ57" i="4"/>
  <c r="BQ58" i="4"/>
  <c r="BQ439" i="4"/>
  <c r="BQ461" i="4"/>
  <c r="BQ398" i="4"/>
  <c r="BQ425" i="4"/>
  <c r="BQ426" i="4"/>
  <c r="BQ209" i="4"/>
  <c r="BQ210" i="4"/>
  <c r="BQ91" i="4"/>
  <c r="BQ90" i="4"/>
  <c r="BO210" i="4"/>
  <c r="BO212" i="4"/>
  <c r="BQ24" i="4"/>
  <c r="BQ25" i="4"/>
  <c r="BQ405" i="4"/>
  <c r="BQ406" i="4"/>
  <c r="BQ59" i="4"/>
  <c r="BQ60" i="4"/>
  <c r="BQ418" i="4"/>
  <c r="BQ419" i="4"/>
  <c r="BQ154" i="4"/>
  <c r="BQ155" i="4"/>
  <c r="BQ448" i="4"/>
  <c r="BQ447" i="4"/>
  <c r="BQ309" i="4"/>
  <c r="BQ299" i="4"/>
  <c r="BQ300" i="4"/>
  <c r="BQ289" i="4"/>
  <c r="BQ290" i="4"/>
  <c r="BQ192" i="4"/>
  <c r="BQ193" i="4"/>
  <c r="BQ55" i="4"/>
  <c r="BQ54" i="4"/>
  <c r="BQ225" i="4"/>
  <c r="BQ226" i="4"/>
  <c r="BQ280" i="4"/>
  <c r="BQ281" i="4"/>
  <c r="BQ401" i="4"/>
  <c r="BQ402" i="4"/>
  <c r="BQ233" i="4"/>
  <c r="BQ234" i="4"/>
  <c r="BQ456" i="4"/>
  <c r="BQ455" i="4"/>
  <c r="BQ51" i="4"/>
  <c r="BQ50" i="4"/>
  <c r="BQ387" i="4"/>
  <c r="BQ388" i="4"/>
  <c r="BQ32" i="4"/>
  <c r="BQ31" i="4"/>
  <c r="BQ337" i="4"/>
  <c r="BQ338" i="4"/>
  <c r="BQ78" i="4"/>
  <c r="BQ77" i="4"/>
  <c r="BQ47" i="4"/>
  <c r="BQ46" i="4"/>
  <c r="BQ84" i="4"/>
  <c r="BQ85" i="4"/>
  <c r="BQ52" i="4"/>
  <c r="BQ53" i="4"/>
  <c r="BQ453" i="4"/>
  <c r="BQ454" i="4"/>
  <c r="BQ253" i="4"/>
  <c r="BQ254" i="4"/>
  <c r="BQ427" i="4"/>
  <c r="BQ428" i="4"/>
  <c r="BQ99" i="4"/>
  <c r="BQ98" i="4"/>
  <c r="BQ239" i="4"/>
  <c r="BQ240" i="4"/>
  <c r="BO53" i="4"/>
  <c r="BQ256" i="4"/>
  <c r="BQ257" i="4"/>
  <c r="BQ354" i="4"/>
  <c r="BQ355" i="4"/>
  <c r="BQ467" i="4"/>
  <c r="BQ468" i="4"/>
</calcChain>
</file>

<file path=xl/comments1.xml><?xml version="1.0" encoding="utf-8"?>
<comments xmlns="http://schemas.openxmlformats.org/spreadsheetml/2006/main">
  <authors>
    <author>zhengw</author>
  </authors>
  <commentList>
    <comment ref="C11" authorId="0">
      <text>
        <r>
          <rPr>
            <b/>
            <sz val="8"/>
            <color indexed="81"/>
            <rFont val="Tahoma"/>
            <family val="2"/>
          </rPr>
          <t>zhengw:</t>
        </r>
        <r>
          <rPr>
            <sz val="8"/>
            <color indexed="81"/>
            <rFont val="Tahoma"/>
            <family val="2"/>
          </rPr>
          <t xml:space="preserve">
=D9/(2-C10)</t>
        </r>
      </text>
    </comment>
    <comment ref="C13" authorId="0">
      <text>
        <r>
          <rPr>
            <b/>
            <sz val="8"/>
            <color indexed="81"/>
            <rFont val="Tahoma"/>
            <family val="2"/>
          </rPr>
          <t>zhengw:</t>
        </r>
        <r>
          <rPr>
            <sz val="8"/>
            <color indexed="81"/>
            <rFont val="Tahoma"/>
            <family val="2"/>
          </rPr>
          <t xml:space="preserve">
=C12+F9/(2-C10)</t>
        </r>
      </text>
    </comment>
  </commentList>
</comments>
</file>

<file path=xl/sharedStrings.xml><?xml version="1.0" encoding="utf-8"?>
<sst xmlns="http://schemas.openxmlformats.org/spreadsheetml/2006/main" count="13409" uniqueCount="3968">
  <si>
    <t>LZM parameters</t>
  </si>
  <si>
    <t>Optical Zoom</t>
  </si>
  <si>
    <t>OPTICALZOOM</t>
  </si>
  <si>
    <t>Camera Window Size</t>
  </si>
  <si>
    <t>CAMERAWINDOWSIZE</t>
  </si>
  <si>
    <t>Pause for P-Meter</t>
  </si>
  <si>
    <t>PAUSEFORPMETER</t>
  </si>
  <si>
    <t>AVERAGE</t>
  </si>
  <si>
    <t>INFINITY</t>
  </si>
  <si>
    <t>Images for measurement</t>
  </si>
  <si>
    <t>&amp;MTRARC|TR,100000,0.05</t>
  </si>
  <si>
    <t>Splice Before Shaping</t>
  </si>
  <si>
    <t>SPLICEBEFORESHAPING</t>
  </si>
  <si>
    <t>Except Z Stages</t>
  </si>
  <si>
    <t>EXCEPTZSTAGES</t>
  </si>
  <si>
    <t>Z Stages</t>
  </si>
  <si>
    <t>ZSTAGES</t>
  </si>
  <si>
    <t>PREDEFINED</t>
  </si>
  <si>
    <t>LALIGNMODEEV</t>
  </si>
  <si>
    <t>Left Mode EV</t>
  </si>
  <si>
    <t>RALIGNMODEEV</t>
  </si>
  <si>
    <t>Right Mode EV</t>
  </si>
  <si>
    <t>Estimation &amp; P+/M+ parameters</t>
  </si>
  <si>
    <t>IPA Rotation Step Angle</t>
  </si>
  <si>
    <t>IPAROTATIONSTEPANGLE</t>
  </si>
  <si>
    <t>IPA Total Rotation Angle</t>
  </si>
  <si>
    <t>IPATOTALROTATIONANGLE</t>
  </si>
  <si>
    <t>Left IPA Method</t>
  </si>
  <si>
    <t>LIPAMETHOD</t>
  </si>
  <si>
    <t>Right IPA Method</t>
  </si>
  <si>
    <t>RIPAMETHOD</t>
  </si>
  <si>
    <t>Left IPA Reference Model</t>
  </si>
  <si>
    <t>LIPAREFERENCEMODEL</t>
  </si>
  <si>
    <t>Right IPA Reference Model</t>
  </si>
  <si>
    <t>RIPAREFERENCEMODEL</t>
  </si>
  <si>
    <t>Main Arc EL-Swing</t>
  </si>
  <si>
    <t>MAINARCELSWING</t>
  </si>
  <si>
    <t>Main Arc Swing Standard Position</t>
  </si>
  <si>
    <t>MAINARCELSWPOSITION</t>
  </si>
  <si>
    <t>Main Arc Swing Range</t>
  </si>
  <si>
    <t>MAINARCELSWRANGE</t>
  </si>
  <si>
    <t>Prefuse EL-Swing</t>
  </si>
  <si>
    <t>PREFUSEELSWING</t>
  </si>
  <si>
    <t>Prefuse Swing Standard Position</t>
  </si>
  <si>
    <t>PREFUSEELSWPOSITION</t>
  </si>
  <si>
    <t>Prefuse Swing Range</t>
  </si>
  <si>
    <t>PREFUSEELSWRANGE</t>
  </si>
  <si>
    <t>Clamp Action</t>
  </si>
  <si>
    <t>CLAMPACTION</t>
  </si>
  <si>
    <t>NO</t>
  </si>
  <si>
    <t>DIFF</t>
  </si>
  <si>
    <t>-200</t>
  </si>
  <si>
    <t>750</t>
  </si>
  <si>
    <t>YES</t>
  </si>
  <si>
    <t>Target Measure Mode of Diameter</t>
  </si>
  <si>
    <t>Repeat Limit</t>
  </si>
  <si>
    <t>SF3-MEASUREMODEDIAMETER</t>
  </si>
  <si>
    <t>SF3-REPEATLIMIT</t>
  </si>
  <si>
    <t>Real time control</t>
  </si>
  <si>
    <t>SP2 time=</t>
  </si>
  <si>
    <t>RTC limit?</t>
  </si>
  <si>
    <t>Cant spin?</t>
  </si>
  <si>
    <t>TR=4.1</t>
  </si>
  <si>
    <t>Next Action</t>
  </si>
  <si>
    <t>SF1-NEXTACTIONWHENOFF</t>
  </si>
  <si>
    <t>SF2-NEXTACTIONWHENOFF</t>
  </si>
  <si>
    <t>ZL=-4000.0|ZR=-4000.0|ZSWP=0.0</t>
  </si>
  <si>
    <t>ZL=-4500.1|ZR=0.0|ZSWP=-1038.0</t>
  </si>
  <si>
    <t>ZL=-4500.1|ZR=0.0|ZSWP=4800.0</t>
  </si>
  <si>
    <t>$RESET</t>
  </si>
  <si>
    <t>=FUNCSTAT</t>
  </si>
  <si>
    <t>Ball-lens.bmp</t>
  </si>
  <si>
    <t>POS(MIN,MAX,STEP)=-400,400,2|X=121.7,121.7,122.0,122.1,122.0,122.0,122.1,122.3,122.1,122.3,122.3,122.3,122.4,122.5,122.5,122.6,122.6,122.5,122.5,122.7,122.6,122.7,122.7,122.9,122.9,122.8,122.9,122.8,123.0,123.0,123.0,123.1,123.0,122.9,123.0,123.0,123.0,123.3,123.1,123.1,123.2,123.2,123.1,123.1,123.2,123.4,123.3,123.3,123.3,123.3,123.2,123.4,123.6,123.4,123.3,123.3,123.7,123.7,123.4,123.5,123.3,123.3,123.6,123.7,123.8,123.5,123.4,123.4,123.6,123.2,123.5,123.4,123.2,123.3,123.3,123.2,123.3,123.4,123.3,123.4,123.4,123.4,123.2,123.3,123.2,123.3,123.3,123.2,123.2,123.4,123.2,123.2,123.2,123.2,123.1,123.3,123.3,123.2,123.2,123.2,123.2,123.3,123.1,123.2,123.3,123.3,123.2,123.2,123.1,123.2,123.2,123.2,123.2,123.2,123.3,123.2,123.3,123.3,123.3,123.2,123.3,123.2,123.2,123.2,123.2,123.2,123.4,123.2,123.3,123.3,123.3,123.3,123.4,123.5,123.4,123.1,123.1,123.3,123.4,123.5,123.4,123.5,123.5,123.6,123.4,123.4,123.5,123.4,123.3,123.3,123.4,123.4,123.5,123.5,123.6,123.6,123.6,123.5,123.5,123.5,123.7,123.7,123.5,123.6,123.6,123.6,123.7,123.7,123.7,123.7,123.8,123.6,123.7,123.7,123.8,124.0,123.6,123.7,124.0,123.8,123.8,123.9,124.1,124.0,124.1,124.1,124.1,124.0,124.0,124.1,124.1,124.1,124.1,124.1,124.2,124.1,124.1,124.2,124.2,124.0,124.0,124.0,124.0,124.2,124.2,124.2,124.1,124.1,123.8,124.0,124.1,124.1,124.1,123.9,123.9,124.0,124.1,124.1,124.0,124.0,123.9,124.1,124.0,124.0,123.8,123.7,123.9,123.7,124.0,123.7,123.7,123.7,123.8,123.7,123.7,123.5,123.5,123.8,123.8,123.8,123.7,123.6,123.6,123.7,123.8,123.7,123.8,123.6,123.6,123.7,123.6,123.7,123.5,123.7,123.6,123.6,123.7,123.7,123.7,123.6,123.7,123.7,123.6,123.7,123.6,123.7,123.7,123.7,123.5,123.6,123.6,123.5,123.5,123.5,123.7,123.5,123.5,123.4,123.6,123.6,123.5,123.7,123.5,123.5,123.4,123.5,123.5,123.6,123.6,123.8,123.6,123.7,123.7,123.5,123.5,123.6,123.7,123.5,123.5,123.6,123.5,123.5,123.6,123.7,123.7,123.5,123.6,123.4,123.6,123.4,123.4,123.4,123.5,123.7,123.6,123.5,123.5,123.5,123.6,123.7,123.7,123.5,123.5,123.5,123.8,123.6,123.6,123.5,123.5,123.5,123.7,123.6,123.7,123.7,123.8,123.8,123.8,123.7,123.7,123.6,123.6,123.7,123.7,123.8,123.6,123.8,123.6,123.7,123.7,123.6,123.8,123.9,123.9,123.6,123.6,124.0,123.9,123.8,123.9,124.0,123.9,123.9,123.8,123.8,123.9,123.8,123.9,123.9,124.0,123.8,123.9,123.9,124.1,124.1,124.0,123.9,124.1,123.9,124.1,124.1,124.1,124.1,124.0,124.1,124.1,124.1,124.1,124.2,124.2,124.2,124.3,124.3,124.3,124.2,124.1,124.2,124.2,124.3,124.3,124.2,124.4|Y=120.3,120.2,120.5,120.4,120.4,120.4,120.4,120.6,120.6,120.6,120.7,120.7,120.7,120.7,120.8,120.9,120.7,120.9,120.9,120.8,120.9,121.1,121.2,121.0,121.0,120.9,121.2,121.4,121.2,121.5,121.5,121.2,121.4,121.5,121.6,121.4,121.4,121.7,121.5,121.5,121.6,121.7,121.5,121.5,121.4,121.3,121.4,121.4,121.2,121.2,121.4,121.2,121.3,121.2,121.2,121.2,121.0,121.1,121.2,121.1,121.0,121.0,120.9,121.1,120.9,120.9,121.0,121.0,120.9,120.9,120.8,120.8,120.9,120.9,120.9,120.8,120.7,120.7,120.8,120.8,120.8,120.8,120.7,120.8,120.8,120.7,120.7,120.8,120.8,120.9,120.7,120.8,120.8,120.8,120.8,120.8,120.8,120.8,120.8,120.8,120.8,120.8,120.8,120.8,120.7,120.7,120.8,120.9,120.8,120.8,120.8,120.8,120.9,120.9,121.0,120.8,120.9,120.9,120.9,121.0,120.9,121.0,120.8,120.9,120.9,121.0,121.0,121.0,121.2,121.1,121.1,121.1,121.1,121.1,121.1,121.2,121.2,121.2,121.2,121.3,121.3,121.2,121.2,121.4,121.3,121.3,121.4,121.6,121.6,121.6,121.5,121.6,121.5,121.7,121.4,121.4,121.5,121.8,121.7,121.6,121.9,121.9,121.7,121.7,121.8,121.8,121.6,121.6,121.8,121.9,121.6,121.8,121.7,121.7,121.7,121.9,121.7,121.6,121.8,121.6,121.6,121.7,121.5,121.7,121.5,121.5,121.5,121.6,121.5,121.6,121.4,121.3,121.3,121.2,121.3,121.4,121.3,121.3,121.3,121.3,121.4,121.2,121.2,121.2,121.2,121.2,121.2,121.0,121.1,121.2,121.0,121.0,121.1,121.0,121.1,121.1,121.1,121.1,121.0,120.8,121.0,120.9,120.8,120.8,120.8,120.9,120.8,120.8,120.8,120.8,120.8,120.9,120.8,120.7,120.7,120.8,120.8,120.8,120.8,120.7,120.8,120.7,120.7,120.7,120.8,120.7,120.7,120.6,120.6,120.7,120.7,120.7,120.6,120.7,120.7,120.7,120.6,120.7,120.6,120.7,120.6,120.6,120.7,120.6,120.8,120.6,120.7,120.7,120.7,120.7,120.6,120.6,120.7,120.7,120.6,120.7,120.6,120.7,120.7,120.7,120.7,120.7,120.8,120.7,120.6,120.7,120.7,120.7,120.7,120.7,120.7,120.8,120.8,120.7,120.7,120.8,120.7,120.8,120.8,120.8,120.8,120.7,120.9,120.8,120.8,121.0,120.8,120.9,120.8,120.9,121.0,121.0,120.9,121.0,120.9,121.0,120.9,120.9,121.1,121.0,121.0,121.0,121.1,121.1,121.1,121.2,121.2,121.2,121.2,121.2,121.2,121.1,121.2,121.2,121.3,121.2,121.2,121.2,121.3,121.4,121.5,121.5,121.5,121.5,121.5,121.5,121.4,121.6,121.6,121.6,121.6,121.7,121.8,121.9,121.9,121.7,122.0,121.9,122.0,122.0,121.8,121.8,121.9,122.0,122.0,122.0,122.2,122.2,122.1,122.3,122.3,122.2,122.3,122.3,122.5,122.3,122.3,122.3,122.5,122.5,122.4,122.3,122.5,122.5,122.5,122.5,122.5,122.6,122.6,122.6,122.5,122.6,122.6,122.5,122.6,122.5,122.5,122.5,122.5,122.4,122.6</t>
  </si>
  <si>
    <t>ZSWP=-282.0</t>
  </si>
  <si>
    <t>ZSWP=-446.0</t>
  </si>
  <si>
    <t>ZSWP=-610.0</t>
  </si>
  <si>
    <t>ZSWP=-774.0</t>
  </si>
  <si>
    <t>ZSWP=-938.0</t>
  </si>
  <si>
    <t>ZSWP=-1038.0</t>
  </si>
  <si>
    <t>POS(MIN,MAX,STEP)=-400,400,2|X=41.5,41.5,41.4,41.5,41.3,41.3,41.3,41.4,41.5,41.3,41.3,41.3,41.2,41.2,41.2,41.2,41.0,41.1,41.1,41.0,41.1,41.0,40.8,40.9,40.9,41.0,40.6,40.7,40.7,40.5,40.5,40.5,40.6,40.6,40.3,40.5,40.5,40.0,40.0,40.1,39.9,40.1,40.1,40.1,40.0,39.9,39.8,39.8,39.7,39.7,39.7,39.5,39.6,39.5,39.6,39.6,39.2,39.4,39.1,38.8,39.2,39.2,39.0,38.9,38.7,38.8,38.6,38.6,38.7,38.6,38.5,38.5,38.2,38.6,38.6,38.3,38.2,38.2,38.0,38.1,38.1,38.0,37.9,38.0,37.8,37.8,37.8,37.7,37.7,37.7,37.7,37.7,37.7,37.5,37.4,37.5,37.5,37.4,37.4,37.4,37.3,37.3,37.2,37.1,37.1,37.1,37.1,37.1,37.1,37.1,36.9,36.9,37.0,36.9,36.9,36.8,36.8,36.8,36.7,36.7,36.7,36.6,36.5,36.5,36.5,36.5,36.4,36.4,36.3,36.3,36.3,36.2,36.3,36.2,36.1,35.8,35.8,36.0,35.7,35.6,35.4,35.4,35.4,35.3,35.2,35.3,35.3,35.1,35.0,35.0,35.0,34.9,35.1,34.9,34.9,34.9,34.7,34.7,34.7,34.6,34.6,34.6,34.6,34.4,34.6,34.5,34.4,34.4,34.4,34.4,34.4,34.3,34.3,34.3,34.3,34.2,34.3,34.0,34.1,34.1,34.1,34.2,34.0,34.1,34.0,34.0,34.0,33.9,33.9,33.9,33.9,33.9,33.9,34.0,34.0,34.0,33.9,33.9,33.9,33.8,33.9,33.7,33.7,33.8,33.8,33.8,33.7,33.9,33.8,33.8,33.8,33.8,33.8,33.9,33.9,34.0,33.9,33.9,34.0,34.0,34.1,34.1,34.3,34.3,34.2,34.2,34.5,34.5,34.5,34.5,34.5,34.7,34.8,34.8,35.1,35.2,35.2,35.4,35.5,35.7,36.0,36.6,36.6,36.7,37.0,37.4,38.1,38.5,38.5,38.7,39.1,39.3,39.7,39.9,40.3,40.3,40.8,41.6,42.2,42.8,43.3,43.3,43.9,44.4,45.1,46.0,46.4,46.4,46.9,47.5,48.4,49.4,50.4,50.4,51.0,51.5,52.4,53.1,54.3,54.3,55.3,56.0,56.9,57.9,58.8,59.7,59.7,60.6,62.2,62.8,63.6,64.6,64.6,65.8,67.0,67.9,68.8,70.0,70.0,71.0,72.0,73.2,74.5,75.2,75.2,76.1,77.7,79.0,79.6,80.7,81.6,81.6,82.9,83.9,84.9,86.2,87.0,87.0,87.8,88.8,90.4,91.2,91.9,91.9,92.8,94.0,94.9,95.9,96.6,96.6,97.6,98.6,99.3,100.0,101.0,102.1,102.1,103.0,103.5,104.1,104.6,105.4,105.4,106.3,107.1,107.8,108.4,108.9,108.9,109.6,110.4,110.7,111.3,111.7,111.7,112.1,112.9,113.7,114.3,114.7,115.0,115.0,115.2,115.5,115.9,116.2,116.5,116.5,116.9,117.2,117.8,118.1,118.4,118.4,118.6,118.8,119.0,119.4,119.8,119.8,119.9,120.2,120.3,120.7,120.9,121.1,121.1,121.4,121.8,121.7,121.9,122.0,122.0,122.1,122.3,122.2,122.4,122.4,122.4,122.5,122.6|Y=41.3,41.2,41.2,41.0,41.0,41.0,40.9,40.9,40.7,40.8,40.6,40.6,40.5,40.5,40.4,40.4,40.3,40.2,40.2,40.2,40.1,40.1,40.1,40.1,40.1,39.9,39.9,39.8,39.9,39.7,39.7,39.7,39.6,39.5,39.4,39.2,39.2,39.2,39.2,39.1,38.8,38.7,38.7,38.7,38.3,38.4,38.2,38.2,38.2,38.2,38.0,37.9,37.9,37.9,37.8,37.8,37.9,37.6,37.7,37.6,37.6,37.6,37.5,37.6,37.5,37.5,37.4,37.4,37.4,37.4,37.4,37.3,37.3,37.3,37.3,37.3,37.3,37.3,37.3,37.3,37.3,37.3,37.3,37.3,37.3,37.2,37.2,37.3,37.1,37.2,37.3,37.2,37.2,37.2,37.2,37.2,37.2,37.2,37.2,37.2,37.1,37.1,37.1,37.0,37.0,37.0,37.0,36.9,36.9,36.8,36.8,36.8,36.6,36.5,36.4,36.3,36.1,36.1,35.8,35.7,35.6,35.2,35.0,35.1,35.1,34.9,34.8,34.6,34.4,34.3,34.3,34.2,34.1,34.2,34.0,33.9,33.9,33.8,33.8,33.8,33.6,33.6,33.6,33.4,33.4,33.4,33.3,33.4,33.2,33.2,33.3,33.2,33.3,33.1,33.1,33.1,33.1,33.1,33.0,33.1,33.0,33.0,33.0,33.0,33.0,32.9,32.9,32.9,32.9,32.8,32.9,32.8,32.7,32.7,32.7,32.6,32.7,32.7,32.7,32.6,32.6,32.7,32.7,32.6,32.6,32.6,32.6,32.6,32.6,32.6,32.5,32.6,32.6,32.6,32.6,32.5,32.4,32.5,32.5,32.6,32.6,32.5,32.4,32.5,32.6,32.6,32.7,32.6,32.6,32.6,32.6,32.6,32.7,32.7,32.7,32.8,32.8,32.8,32.8,32.7,32.8,32.8,32.9,32.9,32.9,32.8,32.9,33.0,33.1,33.3,33.3,33.4,33.9,34.2,34.7,35.2,35.2,35.6,36.1,36.5,36.9,37.1,37.1,37.3,37.4,37.6,37.7,38.2,38.2,39.1,39.7,40.0,40.2,40.7,41.4,41.4,42.2,43.0,44.3,44.5,44.7,44.7,44.7,45.2,46.1,48.3,49.2,49.2,49.2,49.4,49.9,51.4,52.2,52.2,53.4,54.0,55.0,56.3,56.5,56.5,57.1,58.9,60.8,61.2,61.3,61.9,61.9,64.1,65.5,65.9,66.5,68.1,68.1,68.7,69.9,71.2,72.9,73.1,73.1,73.5,75.0,77.5,77.9,78.1,78.1,79.2,80.9,82.1,82.7,83.8,85.0,85.0,85.4,86.3,88.1,89.6,89.9,89.9,90.2,91.0,92.9,94.1,94.5,94.5,95.0,96.1,97.0,97.7,98.4,98.4,99.4,100.5,101.4,101.7,102.0,102.5,102.5,103.3,105.0,105.9,106.2,106.5,106.5,106.9,107.3,108.2,108.9,109.4,109.4,109.9,110.4,110.9,111.3,111.9,111.9,112.4,113.0,113.5,113.7,113.9,114.0,114.0,114.2,114.5,114.6,115.0,115.3,115.3,115.6,116.3,116.7,117.2,117.5,117.5,117.8,117.8,118.0,118.2,118.3,118.3,118.4,118.3,118.5,118.5,118.6,118.8,118.8,118.7,118.7,118.8,119.0,119.0,119.0,119.1,119.2,119.2,119.3,119.3,119.3,119.6,119.4</t>
  </si>
  <si>
    <t>ZL=-4500.1|ZR=0.0|ZSWP=-714.0</t>
  </si>
  <si>
    <t>ZSWP=-76.0</t>
  </si>
  <si>
    <t>ZSWP=-218.0</t>
  </si>
  <si>
    <t>ZL=-4500.1|ZR=0.0|ZSWP=-218.0</t>
  </si>
  <si>
    <t>POS(MIN,MAX,STEP)=-400,400,2|X=35.1,35.2,35.3,35.6,35.9,35.9,36.6,36.8,37.2,37.7,37.9,37.9,38.5,38.8,39.1,39.3,39.7,40.2,40.2,40.7,41.4,42.1,42.9,43.5,43.5,43.7,44.4,44.9,45.8,46.5,46.5,46.9,47.6,48.6,49.8,50.4,50.4,51.0,51.6,52.4,53.7,54.5,55.6,55.6,56.4,57.3,58.2,59.1,59.8,59.8,61.6,62.5,63.1,63.8,65.0,65.0,66.5,67.5,68.2,69.5,70.5,70.5,71.4,73.0,74.1,74.9,75.5,75.5,77.0,78.5,79.3,80.1,81.0,82.3,82.3,83.4,84.5,85.5,86.6,87.6,87.6,88.6,89.6,90.9,91.5,92.4,92.4,93.5,94.7,95.5,96.3,97.1,97.1,97.9,98.8,99.5,100.5,101.4,102.4,102.4,103.2,103.8,104.1,105.0,105.8,105.8,106.7,107.2,108.1,108.7,109.1,109.1,109.7,110.5,110.9,111.3,111.7,111.7,112.4,112.8,113.3,114.1,114.5,114.8,114.8,115.3,115.6,115.9,116.3,116.3,116.3,116.7,117.0,117.4,118.0,118.3,118.3,118.4,118.8,119.0,119.1,119.5,119.5,119.8,120.1,120.3,120.4,120.5,120.8,120.8,120.9,121.2,121.4,121.3,121.6,121.6,122.0,121.9,122.1,122.0,122.1,122.1,122.3,122.2,122.4,122.3,122.4,122.4,122.5,122.4,122.5,122.5,122.7,122.7,122.8,122.8,122.8,123.0,123.0,123.0,123.0,123.1,123.1,123.2,123.1,123.2,123.2,123.2,123.4,123.2,123.4,123.3,123.3,123.4,123.4,123.4,123.3,123.6,123.6,123.6,123.6,123.5,123.6,123.8,123.8,123.8,123.6,123.8,124.1,123.7,124.0,124.0,124.2,123.9,124.1,124.0,124.1,124.1,124.1,124.1,124.2,124.1,124.2,124.2,124.2,124.2,124.1,124.1,124.2,124.3,124.3,124.2,124.0,124.1,124.0,124.0,124.0,124.0,124.2,124.3,124.0,124.2,124.2,124.1,124.0,124.0,124.0,123.9,123.9,124.0,123.8,123.9,123.8,123.9,123.8,123.8,123.8,123.8,123.9,123.8,123.8,123.8,123.6,123.7,123.7,123.8,123.7,123.7,123.7,123.7,123.6,123.8,123.6,123.6,123.6,123.9,123.7,123.7,123.6,123.6,123.6,123.6,123.6,123.6,123.6,123.6,123.6,123.7,123.5,123.7,123.7,123.7,123.7,123.6,123.6,123.6,123.7,123.7,123.7,123.6,123.7,123.6,123.5,123.7,123.7,123.8,123.8,123.6,123.8,123.8,123.7,123.7,123.8,123.8,123.7,123.8,123.9,123.9,123.8,123.8,123.7,123.9,124.0,124.0,123.9,124.0,124.1,124.1,124.0,124.0,124.3,123.9,123.9,124.2,124.4,124.3,124.3,124.2,124.1,124.2,124.3,124.3,124.3,124.4,124.3,124.3,124.3,124.4,124.4,124.3,124.4,124.4,124.3,124.3,124.3,124.4,124.4,124.4,124.3,124.4,124.2,124.2,124.2,124.4,124.3,124.3,124.2,124.2,124.3,124.4,124.2,124.4,124.4,124.4,124.3,124.3,124.5,124.3,124.3,124.3,124.2,124.2,124.1,124.2,124.3,124.3,124.3,124.3,124.1,124.1,124.2,124.1,124.1,123.9,124.3,124.0,124.1,124.2,124.2,123.9,123.9|Y=35.4,35.9,36.3,36.7,37.2,37.2,37.7,38.0,39.1,39.4,39.6,39.6,39.8,39.9,40.1,40.4,41.2,42.8,42.8,44.1,44.4,44.5,44.6,44.8,44.8,45.8,47.1,47.8,48.6,49.3,49.3,49.8,51.3,51.8,51.9,52.5,52.5,54.3,56.2,56.5,56.6,57.0,59.2,59.2,60.7,61.3,61.6,63.0,63.9,63.9,64.6,65.9,67.6,68.4,68.5,68.5,69.3,71.8,73.1,73.2,73.6,73.6,75.5,76.8,77.6,78.5,80.1,80.1,80.5,81.2,82.8,84.7,85.2,85.3,85.3,86.1,88.3,89.4,89.7,90.3,90.3,91.8,92.6,93.2,94.3,95.5,95.5,96.8,97.0,97.2,97.8,99.0,99.0,100.9,101.5,101.7,101.9,102.5,103.8,103.8,104.6,105.0,105.8,106.3,107.0,107.0,107.9,108.7,109.0,109.3,109.4,109.4,109.8,110.2,111.1,111.7,112.8,112.8,113.1,113.3,113.5,113.6,113.7,114.0,114.0,114.2,114.5,115.1,115.4,115.9,115.9,116.1,116.6,116.7,116.9,117.2,117.2,117.3,117.6,117.7,117.9,117.9,117.9,118.1,118.1,118.4,118.5,118.6,118.7,118.7,118.8,119.0,119.0,119.2,119.3,119.3,119.4,119.4,119.5,119.4,119.7,119.7,119.8,119.9,119.8,120.2,120.0,120.0,120.1,120.0,120.4,120.4,120.3,120.3,120.5,120.5,120.7,120.4,120.5,120.3,120.3,120.8,120.3,120.7,120.8,121.1,121.1,120.7,120.6,120.8,120.6,121.0,121.0,120.8,120.7,120.8,120.6,120.6,120.6,121.1,120.9,120.9,120.8,120.5,120.7,120.7,120.8,120.8,120.9,120.7,120.9,120.9,120.8,120.9,120.6,120.8,120.8,120.8,120.7,120.7,120.6,120.8,120.8,120.8,120.7,120.8,120.8,120.9,120.7,120.8,120.8,120.8,120.8,120.6,120.6,120.8,120.8,120.9,120.7,120.7,120.8,120.8,120.8,120.8,120.7,120.7,120.7,120.7,120.7,120.8,120.7,120.7,120.8,120.7,120.8,120.8,120.7,120.6,120.8,120.7,120.8,120.8,120.8,120.7,120.8,120.7,120.8,120.8,120.7,120.8,120.7,120.9,120.9,120.9,120.7,120.7,120.7,120.7,120.7,120.7,120.7,120.9,120.8,120.8,120.8,120.9,120.9,120.8,120.9,120.8,121.0,121.0,121.0,121.0,121.0,121.1,120.9,121.0,121.0,121.0,121.1,121.0,121.2,121.2,121.2,121.2,121.0,121.2,121.2,121.2,121.4,121.4,121.5,121.4,121.3,121.2,121.7,121.7,121.6,121.5,121.6,121.6,121.5,121.5,121.5,121.6,121.3,121.6,121.6,121.6,121.6,121.5,121.6,121.6,121.6,121.7,121.7,121.6,121.5,121.6,121.5,121.6,121.6,121.6,121.5,121.4,121.4,121.3,121.3,121.4,121.4,121.3,121.5,121.2,121.2,121.4,121.4,121.3,121.1,121.3,121.3,121.3,121.2,121.1,121.2,121.2,121.1,121.1,121.1,121.0,121.1,121.0,121.1,121.1,121.1,121.0,121.1,121.0,121.1,121.1,121.1,121.0,121.0,121.1,121.0,121.0,121.0,121.0,120.9,120.9,120.9,120.9,120.9,120.9,120.9,120.9,120.9,120.9,120.9,120.9,120.9</t>
  </si>
  <si>
    <t>ZSWP=44.0</t>
  </si>
  <si>
    <t>ZSWP=-120.0</t>
  </si>
  <si>
    <t>ZSWP=-284.0</t>
  </si>
  <si>
    <t>ZSWP=-448.0</t>
  </si>
  <si>
    <t>ZSWP=-714.0</t>
  </si>
  <si>
    <t>POS(MIN,MAX,STEP)=-400,400,2|X=41.9,42.0,41.6,41.9,41.6,41.6,41.6,41.7,41.7,41.7,41.8,41.8,41.7,42.1,41.7,41.9,42.0,42.0,42.0,41.9,42.0,42.0,42.3,42.2,42.2,42.3,42.0,42.3,42.4,42.3,42.3,42.3,42.2,42.3,42.1,42.5,42.5,42.4,42.8,42.2,42.8,42.7,42.7,42.7,42.9,42.7,42.8,42.5,42.8,42.8,42.8,43.0,42.9,43.0,42.8,42.8,42.9,42.9,42.9,43.0,43.1,43.1,43.1,43.0,42.9,42.9,43.0,43.0,43.0,43.0,43.0,43.0,43.1,43.0,43.0,43.1,43.0,43.1,43.0,43.1,43.1,42.9,42.9,42.9,43.0,42.9,42.9,42.8,43.0,43.0,42.9,42.9,42.9,43.0,42.9,42.8,42.8,42.8,42.9,42.9,43.0,42.7,42.8,42.7,42.7,42.7,42.6,42.8,42.7,42.6,42.9,42.9,42.7,42.9,42.7,42.7,42.7,42.7,42.7,42.7,42.7,42.5,42.5,42.6,42.6,42.4,42.6,42.4,42.4,42.5,42.5,42.4,42.4,42.3,42.4,42.4,42.4,42.3,42.4,42.3,42.3,42.4,42.4,42.2,42.1,42.1,42.2,42.2,42.2,42.2,42.2,42.1,42.1,41.9,42.0,42.0,41.9,41.8,41.9,41.8,41.9,41.9,41.9,41.7,41.8,41.8,41.7,41.7,41.7,41.7,41.7,41.6,41.6,41.6,41.7,41.3,41.4,41.5,41.0,41.2,41.2,41.4,40.9,41.0,40.9,40.8,40.8,40.8,40.7,41.0,40.7,40.5,40.5,40.6,40.4,40.7,40.4,40.4,40.4,40.3,40.2,40.4,40.1,40.2,40.2,40.2,40.2,40.0,40.0,40.0,40.0,40.0,40.0,39.8,39.8,39.8,39.7,39.7,39.7,39.6,39.8,39.5,39.6,39.6,39.5,39.4,39.5,39.4,39.4,39.3,39.3,39.3,39.0,39.1,39.0,38.9,38.9,38.8,38.8,38.7,38.8,38.5,38.5,38.5,38.5,38.3,38.3,38.2,38.2,38.2,38.1,37.9,37.9,37.9,37.8,37.8,37.9,37.8,37.8,37.8,37.6,37.6,37.7,37.7,37.6,37.6,37.4,37.4,37.4,37.4,37.4,37.2,37.3,37.3,37.1,37.2,37.1,37.0,37.1,37.1,37.0,36.9,36.8,36.8,36.9,36.6,36.6,36.8,36.7,36.4,36.3,36.3,36.3,35.9,36.0,35.9,35.8,36.0,36.0,35.7,35.7,35.5,35.6,35.5,35.5,35.4,35.4,35.2,35.2,35.1,35.1,35.1,35.1,34.9,35.0,35.1,35.0,35.0,34.9,35.0,34.8,34.9,34.6,34.6,34.8,34.8,34.6,34.6,34.7,34.7,34.7,34.7,34.5,34.5,34.3,34.4,34.4,34.4,34.4,34.3,34.4,34.2,34.2,34.4,34.3,34.3,34.2,34.2,34.2,34.2,34.1,34.1,34.2,34.1,34.1,34.2,34.2,34.0,34.1,34.1,34.0,34.0,33.9,34.0,34.0,33.9,33.9,33.9,34.0,34.0,34.1,34.0,34.2,34.2,34.1,34.2,34.3,34.0,34.2,34.2,34.2,34.3,34.3,34.2,34.4,34.6,34.6,34.7,34.8,34.8,35.0,35.1,35.1,35.2,35.4,35.6,35.7,36.0,36.0,36.1,36.4|Y=40.4,40.4,40.3,40.3,40.5,40.5,40.5,40.5,40.5,40.4,40.5,40.5,40.6,40.7,40.5,40.6,40.6,40.6,40.6,40.7,40.6,40.7,40.7,40.7,40.7,40.7,40.8,40.7,40.7,40.7,40.7,40.8,40.8,40.9,40.8,40.9,40.9,40.9,40.8,40.9,40.9,40.9,41.0,41.0,41.1,41.0,40.9,41.0,41.0,41.0,41.1,41.1,41.0,41.0,41.0,41.0,41.1,41.2,41.2,41.0,41.1,41.1,41.1,41.2,41.0,41.2,41.3,41.3,41.2,41.1,41.1,41.3,41.3,41.2,41.2,41.3,41.3,41.4,41.3,41.3,41.3,41.1,41.3,41.4,41.2,41.4,41.4,41.5,41.3,41.4,41.5,41.2,41.2,41.2,41.3,41.3,41.4,41.5,41.3,41.3,41.4,41.5,41.4,41.6,41.4,41.4,41.2,41.3,41.4,41.2,41.4,41.4,41.1,41.2,41.3,41.2,41.2,41.2,41.2,41.2,41.2,41.1,41.0,41.0,41.0,40.9,40.9,41.0,40.9,40.8,40.8,40.7,40.8,40.7,40.7,40.6,40.6,40.6,40.6,40.6,40.6,40.5,40.5,40.6,40.5,40.4,40.4,40.4,40.4,40.4,40.3,40.3,40.2,40.2,40.2,40.2,40.1,40.3,40.2,40.2,40.1,40.1,40.1,40.1,40.0,40.1,40.0,40.0,40.1,40.0,40.0,40.0,40.0,40.0,39.8,39.9,40.0,39.9,40.0,39.9,39.9,39.9,39.9,39.9,39.8,39.8,39.8,39.9,39.9,39.9,39.8,39.7,39.7,39.7,39.6,39.7,39.5,39.5,39.5,39.6,39.4,39.3,39.2,39.0,39.0,39.0,38.8,38.7,38.5,38.5,38.3,38.3,38.4,38.3,38.0,38.0,37.9,37.9,37.9,37.9,37.8,37.8,37.7,37.7,37.7,37.6,37.5,37.5,37.5,37.5,37.5,37.4,37.4,37.4,37.4,37.4,37.4,37.3,37.3,37.3,37.2,37.3,37.3,37.3,37.2,37.3,37.2,37.1,37.1,37.2,37.1,37.1,37.2,37.1,37.0,37.0,37.0,36.9,36.9,36.9,36.8,36.8,36.7,36.7,36.4,36.3,36.1,36.1,35.9,35.9,35.7,35.5,35.4,35.4,35.4,35.3,35.2,35.2,35.0,35.0,34.9,35.0,35.0,34.9,34.9,34.9,34.9,34.8,34.7,34.6,34.7,34.6,34.6,34.6,34.6,34.5,34.4,34.4,34.4,34.2,34.3,34.0,34.1,34.1,34.1,33.9,33.8,33.7,33.7,33.6,33.5,33.5,33.4,33.6,33.4,33.2,33.2,33.2,33.2,33.1,33.1,33.1,32.9,32.9,32.9,32.8,32.9,32.8,32.8,32.8,32.7,32.5,32.7,32.6,32.4,32.4,32.4,32.4,32.4,32.3,32.2,32.3,32.3,32.3,32.1,32.1,32.1,32.1,32.1,32.1,32.1,32.0,32.0,31.9,31.9,32.0,32.1,32.2,32.0,32.0,32.1,32.1,32.1,32.2,32.2,32.2,32.2,32.2,32.4,32.3,32.4,32.4,32.5,32.5,32.5,32.7,32.7,32.8,32.8,32.8,32.9,33.0,33.2,33.1,33.3,33.6,33.6,33.7,34.1,34.6,34.8,35.0,35.0,35.2,35.2,35.4,35.5,35.7,35.7,36.0,36.6</t>
  </si>
  <si>
    <t>ZL=-4500.1|ZR=0.0|ZSWP=-618.0</t>
  </si>
  <si>
    <t>ZSWP=248.0</t>
  </si>
  <si>
    <t>ZSWP=106.0</t>
  </si>
  <si>
    <t>ZL=-4500.1|ZR=0.0|ZSWP=106.0</t>
  </si>
  <si>
    <t>POS(MIN,MAX,STEP)=-400,400,2|X=33.5,33.6,33.8,33.4,33.3,33.3,33.2,33.5,33.3,33.3,33.3,33.3,33.2,33.3,33.1,33.3,33.3,33.1,33.1,33.4,33.3,33.7,33.4,33.5,33.5,33.6,33.6,33.7,33.6,33.7,33.7,33.7,33.7,33.9,33.9,34.0,34.0,34.0,34.1,34.3,34.3,34.5,34.6,34.6,34.8,34.8,35.0,35.2,35.5,35.5,35.5,36.0,36.1,36.2,36.8,36.8,37.4,37.9,38.2,38.7,39.0,39.0,39.3,39.7,40.0,40.6,41.2,41.2,41.7,42.1,42.9,43.3,44.2,45.0,45.0,45.6,46.2,46.7,47.3,48.1,48.1,49.0,50.0,50.8,51.6,52.4,52.4,53.3,53.9,54.7,56.0,57.3,57.3,58.0,58.6,59.4,60.8,61.8,62.7,62.7,63.6,64.8,65.7,66.7,68.1,68.1,69.4,70.0,70.9,72.1,73.5,73.5,74.5,75.3,76.2,77.5,78.8,78.8,79.9,81.1,82.0,82.7,84.0,85.5,85.5,86.4,87.1,88.0,89.1,90.5,90.5,91.3,92.2,93.1,94.0,94.9,94.9,95.7,97.0,98.1,98.6,99.3,99.3,100.0,100.8,101.9,102.9,103.4,104.0,104.0,104.5,105.5,106.1,106.9,107.5,107.5,108.3,108.9,109.8,110.2,110.7,110.7,111.1,111.4,112.2,112.5,113.1,113.1,113.8,114.4,114.7,115.2,115.5,115.5,115.7,116.3,116.5,116.8,117.4,117.7,117.7,117.9,118.2,118.3,118.6,118.7,118.7,119.1,119.4,119.6,119.8,120.0,120.0,120.4,120.7,121.0,121.2,121.2,121.2,121.7,121.7,121.9,122.0,122.1,122.0,122.0,122.2,122.2,122.3,122.3,122.5,122.5,122.5,122.5,122.7,122.8,122.8,122.8,122.7,122.8,122.8,122.8,123.0,123.0,123.0,123.0,123.1,123.2,123.1,123.1,123.1,123.3,123.3,123.2,123.3,123.3,123.3,123.4,123.4,123.4,123.5,123.3,123.3,123.6,123.5,123.6,123.5,123.5,123.5,123.7,123.5,123.6,123.6,123.6,123.8,123.8,123.6,123.8,123.7,123.8,123.7,123.7,123.9,123.8,123.9,123.9,124.1,124.1,123.9,124.1,123.9,124.1,124.3,124.3,124.1,124.2,123.9,124.2,124.2,124.2,124.2,124.3,124.2,124.3,124.3,124.3,124.3,124.3,124.3,124.2,124.4,124.3,124.3,124.2,124.2,124.2,124.3,124.3,124.3,124.3,124.3,124.1,124.2,124.1,124.1,124.1,124.3,124.1,124.3,124.0,124.0,124.0,124.0,124.0,123.9,124.1,124.1,124.1,124.0,124.0,123.8,124.0,123.8,123.8,123.8,123.9,123.9,123.8,123.8,123.8,123.8,123.7,123.9,124.0,123.9,123.9,123.9,123.8,123.6,123.9,123.7,123.8,123.8,123.9,123.9,123.7,123.7,123.8,123.8,123.8,123.8,123.8,123.8,123.7,123.7,123.9,123.8,123.8,123.8,123.9,123.6,123.6,123.8,123.8,123.8,123.8,124.0,124.0,123.8,123.8,123.9,123.8,123.8,123.8,123.9,124.0,123.9,123.8,123.8,123.8,123.7,123.9,123.9,124.0,123.9,123.8,123.8,124.1,124.0,123.9,123.9,124.2,124.2,124.2,124.1,124.0,124.2,124.2,124.2,124.1,124.3|Y=32.5,32.4,32.4,32.2,32.2,32.2,32.2,32.0,32.0,32.1,31.9,31.9,32.0,31.9,32.0,32.0,31.9,32.2,32.2,32.3,32.3,32.1,32.4,32.6,32.6,32.8,32.9,33.1,33.4,33.6,33.6,34.0,34.1,34.4,34.4,34.5,34.5,34.7,34.8,34.8,34.9,35.0,35.0,35.0,35.0,35.0,35.1,35.2,35.4,35.4,35.7,36.0,36.8,37.7,38.5,38.5,39.1,39.5,39.6,39.8,39.9,39.9,40.2,41.1,42.1,42.5,42.9,42.9,43.5,44.3,45.1,46.3,47.0,47.1,47.1,47.1,47.5,48.9,51.1,51.6,51.6,51.7,52.0,53.2,54.7,55.8,55.8,56.5,57.1,58.7,59.1,59.5,59.5,61.0,63.2,63.8,63.8,64.3,66.3,66.3,68.0,68.4,68.9,70.5,71.4,71.4,72.6,73.6,75.2,75.6,76.1,76.1,77.6,79.8,80.4,80.5,81.3,81.3,83.1,84.5,85.2,85.9,87.4,87.9,87.9,88.7,90.1,91.8,92.3,92.6,92.6,93.1,94.5,96.1,96.8,97.1,97.1,97.5,98.6,99.6,100.2,101.1,101.1,101.7,102.7,103.8,104.2,104.5,104.7,104.7,105.3,106.6,107.7,108.3,108.7,108.7,109.0,109.3,109.6,110.2,111.0,111.0,111.5,111.9,112.3,112.7,113.2,113.2,113.4,113.7,113.9,114.3,115.1,115.1,115.3,115.7,115.9,115.9,116.2,116.4,116.4,116.6,116.7,117.0,117.1,117.2,117.2,117.5,117.7,117.7,118.1,118.4,118.4,118.5,118.8,118.8,119.2,119.4,119.4,119.4,119.6,119.5,119.7,119.7,119.9,119.9,119.9,120.2,120.1,120.1,120.3,120.3,120.2,120.4,120.3,120.3,120.3,120.3,120.4,120.4,120.4,120.4,120.4,120.4,120.5,120.5,120.5,120.6,120.6,120.8,120.8,120.6,120.7,120.9,120.7,120.6,120.6,120.9,120.7,120.7,120.9,120.8,120.8,120.8,120.9,120.9,120.9,120.8,120.8,120.9,120.9,121.0,120.8,120.7,120.8,120.8,120.8,121.0,121.0,120.8,121.1,121.1,120.8,120.6,120.9,120.8,120.7,120.7,120.8,120.8,121.1,120.5,120.9,120.9,120.8,120.5,120.8,120.6,120.8,120.8,120.8,120.7,120.6,120.6,120.6,120.6,120.6,120.6,120.6,120.8,120.6,120.7,120.7,120.5,120.7,120.6,120.5,120.5,120.5,120.6,120.5,120.7,120.6,120.7,120.7,120.5,120.6,120.6,120.6,120.8,120.6,120.6,120.6,120.6,120.7,120.7,120.7,120.7,120.7,120.7,120.7,120.8,120.7,120.7,120.8,120.7,120.7,120.7,120.7,120.7,120.7,120.6,120.7,120.8,120.7,120.7,120.7,120.8,120.8,120.8,120.9,120.8,120.8,120.9,120.9,120.9,120.8,120.9,120.9,121.0,120.9,121.0,120.9,121.0,121.0,121.0,121.1,121.0,121.1,121.1,121.2,121.2,121.2,121.1,121.1,121.3,121.2,121.2,121.4,121.3,121.2,121.4,121.3,121.3,121.3,121.4,121.5,121.4,121.5,121.5,121.5,121.6,121.5,121.8,121.8,121.8,121.8,121.9,121.8,122.1,121.8,122.1,122.1,122.0,122.0,122.1,122.2,122.1,122.1,122.0,122.2</t>
  </si>
  <si>
    <t>ZSWP=140.0</t>
  </si>
  <si>
    <t>ZSWP=-24.0</t>
  </si>
  <si>
    <t>ZSWP=-188.0</t>
  </si>
  <si>
    <t>ZSWP=-352.0</t>
  </si>
  <si>
    <t>ZSWP=-618.0</t>
  </si>
  <si>
    <t>POS(MIN,MAX,STEP)=-400,400,2|X=40.8,40.6,40.7,40.8,40.7,40.7,40.6,40.7,41.0,40.8,40.8,40.8,40.8,40.8,40.9,40.7,40.8,40.7,40.7,40.9,40.9,41.1,41.0,40.9,40.9,40.9,41.0,40.9,41.1,41.1,41.1,41.1,41.1,41.4,41.3,41.2,41.2,41.0,41.1,41.3,41.3,41.6,41.3,41.3,41.5,41.4,41.5,41.6,41.7,41.7,41.4,41.5,41.7,41.5,41.9,41.9,41.7,41.7,41.8,41.8,41.9,41.9,42.3,41.9,42.1,42.2,42.1,42.1,42.0,42.2,42.2,42.2,42.2,42.3,42.3,42.2,42.2,42.6,42.8,42.5,42.5,42.6,42.7,42.6,42.5,42.6,42.6,42.8,42.4,43.1,42.7,42.6,42.6,42.6,42.9,42.8,42.6,42.9,42.9,42.9,42.8,43.1,42.9,43.0,43.0,43.0,42.8,43.2,43.0,43.2,43.1,43.1,43.0,43.3,43.0,43.2,43.2,43.2,43.0,43.2,43.2,43.1,43.2,43.3,43.3,43.1,43.3,43.3,43.2,43.3,43.3,43.2,43.3,43.2,43.3,43.2,43.2,43.3,43.2,43.4,43.3,43.2,43.2,43.3,43.3,43.2,43.3,43.2,43.2,43.2,43.3,43.1,43.2,43.2,43.2,43.2,43.0,43.0,43.1,43.1,42.9,42.9,43.1,43.1,42.8,43.1,42.9,42.9,42.9,42.7,42.9,42.9,42.8,42.8,42.7,42.9,42.7,43.0,42.8,42.7,42.7,42.7,42.5,42.5,42.6,42.7,42.7,42.5,42.4,42.5,42.5,42.5,42.5,42.6,42.3,42.4,42.2,42.5,42.5,42.3,42.2,42.2,42.2,42.3,42.2,42.2,42.2,42.1,41.9,42.0,42.0,42.0,42.0,42.1,42.0,41.8,41.8,41.8,41.6,41.8,41.6,41.6,41.5,41.5,41.4,41.3,41.4,41.1,41.3,41.0,41.0,41.1,41.0,40.8,41.0,40.7,40.7,40.9,40.7,40.6,40.8,40.7,40.7,40.5,40.5,40.4,40.2,40.4,40.4,40.3,40.4,40.2,40.2,40.1,40.0,40.0,40.1,40.0,40.2,40.1,40.0,40.0,39.8,39.9,39.9,39.8,39.7,39.7,39.7,39.5,39.7,39.6,39.6,39.6,39.5,39.4,39.6,39.4,39.3,39.3,39.4,39.2,39.2,39.1,39.0,39.1,39.1,38.8,38.8,38.7,38.5,38.6,38.6,38.6,38.5,38.2,38.3,38.2,38.2,38.1,38.0,38.2,38.0,37.9,37.9,37.7,37.8,37.7,37.8,37.7,37.6,37.6,37.4,37.5,37.5,37.5,37.4,37.4,37.3,37.2,37.2,37.1,37.2,37.2,37.0,37.2,37.0,37.0,36.9,36.9,36.9,36.9,36.6,36.7,36.6,36.5,36.5,36.5,36.3,36.2,36.1,36.1,36.1,36.0,36.0,35.9,35.9,35.7,35.7,35.7,35.8,35.6,35.7,35.6,35.6,35.7,35.4,35.3,35.4,35.4,35.3,35.3,35.2,35.2,35.1,35.0,35.0,35.0,34.9,34.9,34.9,34.8,34.9,34.9,34.9,34.8,34.9,34.7,34.7,34.7,34.5,34.5,34.5,34.5,34.5,34.4,34.4,34.4,34.4,34.4,34.5,34.3,34.3,34.2,34.2,34.2,34.2,34.2,34.2,34.1,34.2|Y=40.0,39.9,39.9,39.9,39.9,39.9,39.9,39.9,39.9,39.9,39.8,39.8,39.9,40.0,39.9,39.9,40.0,39.9,39.9,40.0,39.9,40.0,40.0,40.0,40.0,40.0,40.0,40.1,40.0,40.1,40.1,40.0,39.9,40.0,40.1,40.1,40.1,40.1,40.1,40.1,40.1,40.1,40.1,40.1,40.1,40.1,40.1,40.2,40.2,40.2,40.2,40.2,40.2,40.3,40.2,40.2,40.2,40.2,40.2,40.2,40.3,40.3,40.3,40.3,40.2,40.3,40.3,40.3,40.4,40.6,40.3,40.4,40.6,40.6,40.6,40.6,40.6,40.6,40.5,40.7,40.7,40.6,40.7,40.6,40.8,40.8,40.8,40.8,40.8,40.8,40.8,40.8,40.8,40.8,40.9,40.8,40.9,40.9,40.7,40.7,40.8,41.0,40.9,41.2,41.0,41.0,41.0,41.0,41.0,40.8,41.1,41.1,41.1,41.1,41.0,40.9,40.9,40.9,41.0,40.9,41.0,40.9,40.9,41.0,41.0,41.0,41.0,40.9,41.0,40.9,40.9,40.9,41.0,40.9,40.9,40.9,40.9,41.1,41.0,40.9,40.9,41.0,41.0,41.0,41.0,41.0,40.9,40.9,41.0,41.0,41.1,40.9,40.8,41.0,40.8,40.8,40.8,40.8,40.9,40.7,40.8,40.8,40.7,40.8,40.8,40.8,40.8,40.8,40.5,40.6,40.5,40.6,40.5,40.5,40.7,40.5,40.5,40.5,40.6,40.4,40.4,40.4,40.4,40.4,40.3,40.4,40.4,40.4,40.4,40.3,40.3,40.2,40.2,40.3,40.1,40.0,40.1,40.2,40.2,40.1,40.1,40.0,40.0,40.1,40.0,40.0,40.1,40.0,40.1,40.0,39.9,39.9,40.0,40.0,40.0,39.9,39.9,39.9,39.9,40.0,39.9,39.9,39.9,39.9,40.0,39.9,39.9,39.9,39.8,39.8,39.8,39.9,39.8,39.9,39.7,39.8,39.8,39.9,39.8,39.9,39.8,39.7,39.7,39.8,39.7,39.5,39.5,39.5,39.5,39.5,39.4,39.3,39.2,39.1,39.1,39.1,38.9,38.7,38.7,38.7,38.4,38.4,38.2,38.3,38.1,37.9,37.8,37.8,37.8,37.6,37.7,37.7,37.5,37.5,37.5,37.5,37.4,37.3,37.4,37.4,37.2,37.3,37.3,37.2,37.0,37.2,37.2,37.1,37.0,37.0,37.0,36.9,36.9,36.9,36.9,36.9,36.9,36.9,36.9,36.8,36.7,36.6,36.6,36.7,36.7,36.5,36.5,36.4,36.2,36.1,36.0,36.0,35.9,35.8,35.8,35.6,35.5,35.5,35.5,35.4,35.3,35.2,35.2,35.2,35.2,35.1,35.1,35.0,35.0,35.0,35.1,35.0,35.0,34.9,35.0,34.9,34.9,34.9,34.9,34.9,34.8,34.8,34.8,34.9,34.8,34.8,34.7,34.7,34.7,34.7,34.6,34.7,34.5,34.5,34.5,34.5,34.4,34.2,34.2,34.1,34.0,34.0,33.8,33.9,33.7,33.6,33.5,33.5,33.5,33.3,33.3,33.2,33.1,33.1,33.1,32.9,32.9,32.7,32.8,32.8,32.7,32.5,32.7,32.5,32.4,32.6,32.6,32.3,32.3,32.3,32.1,32.1,32.1,32.1,32.1,32.1,31.8,32.1,32.1,31.8,31.8</t>
  </si>
  <si>
    <t>IMGLINENC=7,7,7,7,7,7,7,9,8,7,7,7,8,8,8,8,8,8,8,9,9,8,8,8,10,9,11,10,11,12,15,21,34,55,83,90,79,80,78,80,77,81,81,80,76,83,79,81,79,83,80,80,81,82,84,83,82,78,79,78,78,82,80,82,81,79,84,80,79,78,83,83,83,79,80,82,85,83,82,79,80,80,83,79,82,82,83,80,78,80,80,81,81,81,78,81,80,83,81,82,84,77,83,80,79,82,82,79,84,82,78,84,84,98,83,10,11,11,15,10,10,11,32,121,113,130,153,19,10,9,10,9,8,9,9,22,112,79,87,83,83,82,85,80,82,79,81,79,77,84,77,84,83,82,83,82,82,79,86,81,81,81,82,82,83,80,81,79,82,80,78,82,79,78,75,77,80,74,77,76,76,79,78,78,78,78,75,79,74,77,78,78,80,77,75,75,78,78,77,76,76,77,78,73,82,84,71,53,39,33,27,23,20,19,18,18,16,13,9,10,9,10,10,9,9,8,8,6,7,7,6,6,6,6,6,6,5,6,6,5</t>
  </si>
  <si>
    <t>IMGLINENC=6,7,7,7,8,7,8,9,8,7,8,7,8,9,8,9,7,9,8,8,8,9,9,9,9,9,9,9,10,10,12,14,22,35,59,72,82,83,75,78,81,82,77,81,83,80,80,81,81,85,82,79,78,78,82,82,81,79,81,82,78,83,82,82,77,80,79,81,83,81,79,79,80,79,78,87,76,81,79,79,79,79,82,79,80,77,78,79,78,81,79,80,81,81,83,78,78,79,81,82,80,81,80,81,80,79,80,83,83,82,84,83,82,68,44,11,9,13,11,9,9,10,40,114,117,130,153,40,10,9,9,9,9,9,10,11,90,96,85,83,80,82,83,81,83,81,82,79,79,84,78,85,83,79,82,84,83,84,81,80,80,77,82,80,79,80,79,79,78,79,81,79,78,78,81,77,78,80,77,76,75,79,74,76,81,78,76,77,76,75,78,78,76,77,77,78,79,80,77,75,79,73,78,74,83,77,57,36,27,23,19,15,11,10,10,8,11,9,9,7,8,7,9,7,7,7,7,7,7,7,6,6,5,7,6,5,5,5,6,5</t>
  </si>
  <si>
    <t>IMGLINENC=5,5,5,5,6,7,10,9,10,15,20,24,33,36,40,36,40,40,46,51,56,66,80,89,94,99,91,84,81,83,88,86,83,85,83,87,81,85,84,84,82,83,80,83,82,84,83,81,83,82,84,80,83,83,79,82,84,84,81,81,81,81,83,85,83,84,81,80,82,81,80,78,82,80,82,83,80,81,80,81,79,80,83,81,83,84,83,80,81,82,80,81,79,79,83,82,82,83,81,82,81,81,78,83,82,82,83,82,83,80,57,4,5,20,72,81,74,48,42,8,6,4,84,82,83,81,82,79,82,83,80,80,83,81,81,82,82,79,82,82,83,82,80,78,80,83,76,77,79,82,81,78,82,80,77,83,77,79,81,77,80,79,75,80,80,81,74,82,80,76,75,78,77,80,74,80,77,77,78,79,78,75,79,79,77,79,80,78,78,77,78,76,79,76,77,76,77,77,77,77,76,76,76,78,74,78,77,78,76,75,77,75,78,76,75,75,75,77,74,78,76,77,76,77,75,77,72,78,75,76,77,75,74,73,73,72,73,75,77,76</t>
  </si>
  <si>
    <t>IMGLINENC=4,4,4,4,4,5,5,5,5,7,7,8,10,13,17,17,15,16,17,17,24,28,34,42,56,74,89,95,90,80,82,86,87,83,82,85,82,84,83,84,83,82,82,82,83,85,89,82,83,84,83,82,85,85,82,88,82,82,84,84,85,82,82,82,86,83,85,81,81,82,84,85,79,82,81,80,81,80,81,81,83,82,82,79,80,82,81,80,81,80,80,81,80,82,83,82,82,79,79,82,85,82,80,81,79,81,79,81,82,82,10,4,4,23,78,80,70,53,53,10,4,4,30,81,84,80,80,79,77,80,79,79,81,83,81,83,79,81,79,81,82,81,79,79,77,80,79,79,82,81,83,80,79,79,77,83,81,80,80,82,79,79,80,79,79,80,77,79,81,78,83,79,78,80,81,80,79,77,79,77,80,78,79,79,78,78,78,79,81,76,73,79,79,75,83,79,78,75,75,78,76,79,76,75,76,78,75,79,74,75,76,76,76,74,77,74,74,77,75,75,77,73,74,76,73,75,79,81,75,72,74,74,74,76,72,71,76,75,77,76</t>
  </si>
  <si>
    <t>IMGLINENC=7,8,7,8,8,7,8,8,8,7,7,7,7,7,8,9,8,8,8,7,8,8,8,9,10,9,11,11,12,13,19,25,38,57,74,84,83,78,78,83,81,81,81,78,81,80,82,82,81,76,80,80,82,79,80,79,78,76,79,77,80,79,81,79,79,80,82,79,81,80,78,80,79,81,80,81,83,79,79,81,81,80,80,81,81,80,80,78,82,80,81,81,83,81,80,80,81,78,79,80,78,79,78,83,78,80,80,82,82,83,81,79,114,16,8,9,15,13,7,7,9,19,88,76,107,140,122,101,116,29,8,8,9,8,8,9,8,8,58,67,78,78,80,82,81,82,79,78,80,78,81,80,84,78,80,79,76,78,80,80,81,79,78,82,81,80,79,79,81,79,76,80,79,80,80,81,79,78,80,82,78,77,81,75,78,79,76,80,80,76,79,78,80,75,78,80,80,75,76,81,79,81,75,74,80,84,82,66,42,31,26,21,16,11,9,8,8,7,7,7,7,8,8,7,7,8,6,7,7,6,6,6,7,6,5,6,6,6,5,6</t>
  </si>
  <si>
    <t>IMGLINENC=8,7,7,7,7,8,7,8,8,8,9,8,8,8,8,8,9,8,8,9,9,9,10,10,10,12,11,14,16,22,34,47,68,85,84,81,76,77,78,78,80,79,78,82,80,81,76,81,79,78,81,81,78,82,79,78,82,79,81,83,79,80,81,81,80,77,80,84,81,80,79,79,78,80,79,78,79,76,80,77,80,79,80,80,79,81,81,82,79,79,80,80,78,81,80,81,77,80,77,81,83,82,81,80,83,81,83,82,81,80,79,87,112,15,9,9,15,10,9,8,9,18,85,71,109,139,115,113,117,35,10,8,8,8,8,8,7,9,44,74,79,78,79,82,80,78,80,77,80,80,80,79,81,79,79,80,78,80,78,80,78,77,80,76,79,80,81,81,77,78,77,81,76,78,76,76,79,76,77,77,80,82,78,79,78,79,79,75,79,79,75,77,79,80,77,77,76,81,78,76,75,75,79,78,76,78,85,94,77,62,56,49,41,25,20,17,14,12,9,8,9,9,9,8,7,7,9,11,11,8,6,6,7,5,7,6,5,6,5,5</t>
  </si>
  <si>
    <t>IMGLINENC=7,7,7,8,8,7,7,7,8,8,8,8,8,8,9,8,8,9,9,10,10,11,11,13,12,14,18,21,31,42,60,78,86,82,76,75,79,81,77,77,78,76,81,78,78,77,81,79,79,82,79,79,81,77,77,82,79,83,79,79,80,78,80,82,80,78,78,79,79,80,76,81,77,79,81,78,82,79,82,80,79,82,80,79,78,82,80,78,79,80,77,78,80,77,79,75,79,81,78,81,77,79,78,75,80,80,79,81,84,79,75,96,108,14,8,10,15,9,9,8,10,19,88,68,106,134,120,121,116,37,10,6,7,7,8,8,7,7,35,94,84,83,79,79,81,80,81,78,79,75,78,82,80,80,81,81,82,78,79,81,79,79,77,79,78,76,79,79,82,78,79,76,80,79,77,79,78,82,77,77,79,75,78,77,79,77,76,76,75,76,76,80,79,77,78,80,77,76,80,78,77,78,73,77,78,77,74,77,80,84,93,98,85,67,53,41,25,16,15,13,13,15,12,10,9,13,18,17,14,9,7,7,7,6,5,6,5,6,6,5</t>
  </si>
  <si>
    <t>IMGLINENC=7,7,6,7,8,9,7,7,7,10,8,8,10,10,9,11,11,11,13,15,16,18,22,23,26,31,41,53,66,80,92,85,79,76,78,84,78,77,79,79,79,82,80,79,81,79,78,82,78,79,82,79,79,79,77,81,75,82,79,80,77,82,78,79,81,80,79,84,77,78,81,81,80,75,81,80,80,79,79,78,78,76,78,81,79,79,80,79,82,81,76,77,78,78,77,79,74,81,81,77,77,77,81,81,78,77,79,80,81,77,83,106,103,11,8,10,15,10,7,8,8,19,82,67,106,132,119,127,109,42,10,7,8,8,8,7,7,8,28,111,86,82,81,77,82,80,82,80,78,79,78,76,78,79,80,77,78,77,82,82,80,78,81,79,81,80,79,77,78,80,79,75,78,81,79,80,78,78,79,77,78,80,78,78,77,75,78,79,78,76,76,74,74,76,76,79,78,78,80,79,78,77,76,76,77,80,78,76,75,74,76,79,78,76,74,71,56,49,39,31,23,23,26,26,29,36,38,35,25,15,13,11,11,8,8,7,7,5,6,5</t>
  </si>
  <si>
    <t>IMGLINENC=12,15,25,42,68,89,90,86,85,88,82,78,81,84,74,75,78,80,79,77,77,78,78,77,78,79,79,74,78,76,75,76,78,80,78,79,76,78,78,78,77,75,77,77,80,78,76,79,76,81,81,78,81,77,81,77,83,80,78,80,79,80,77,83,77,77,81,79,81,78,80,80,80,79,77,79,75,79,77,75,77,77,78,78,79,79,77,78,79,77,77,80,79,79,77,80,79,80,79,76,78,82,80,75,77,82,80,79,82,81,81,82,81,13,9,9,14,10,8,8,10,21,90,68,102,138,116,122,94,49,11,8,7,7,8,8,7,10,19,117,76,79,81,77,79,79,78,78,81,76,79,76,79,78,81,77,82,78,79,82,77,78,78,80,80,77,80,79,76,80,77,76,78,78,78,81,79,77,81,78,76,80,78,80,77,80,77,78,79,79,81,76,77,79,78,80,77,79,75,77,77,80,76,85,77,78,76,76,79,76,77,79,75,76,72,77,76,74,76,76,75,78,77,74,74,77,77,73,78,74,71,77,84,84,85,81,72,67,59,54</t>
  </si>
  <si>
    <t>IMGLINENC=20,25,32,48,67,78,75,76,76,79,75,77,80,79,79,77,78,75,78,81,75,80,77,82,79,75,75,78,77,81,79,78,80,75,79,77,80,74,79,80,81,76,78,79,79,80,80,77,80,78,81,78,79,81,79,80,79,80,78,78,79,79,81,80,76,79,80,80,79,76,81,78,80,78,82,80,77,78,82,79,81,79,79,78,79,78,76,79,76,79,74,79,81,82,77,79,82,80,78,80,81,78,83,78,79,79,77,80,81,79,77,75,79,11,9,10,15,8,8,8,9,22,89,72,104,132,110,119,95,51,11,8,7,8,9,8,7,10,21,128,79,76,82,78,79,80,79,79,82,79,82,78,83,77,77,80,78,78,81,79,79,81,78,78,77,77,76,78,76,80,75,76,78,77,79,82,82,80,77,77,78,76,79,79,78,77,76,78,80,77,78,76,78,78,75,75,79,76,77,77,76,78,76,79,80,76,75,76,76,77,74,74,73,77,77,77,75,76,72,74,74,73,75,73,77,74,72,73,76,73,74,70,74,75,73,77,81,85,87,90</t>
  </si>
  <si>
    <t>IMGLINENC=31,39,54,66,79,79,72,73,75,79,75,82,81,78,76,76,75,76,80,78,78,77,81,77,77,77,79,78,78,78,77,74,78,81,81,78,75,81,80,78,79,80,76,80,79,78,79,78,82,78,78,77,83,78,81,78,79,78,78,77,76,77,79,77,79,80,78,78,79,80,81,76,79,77,79,79,80,78,78,81,83,77,77,80,77,79,79,77,76,76,80,78,79,74,81,86,78,77,81,79,77,79,79,76,78,79,81,76,78,79,76,68,75,11,8,9,12,9,8,7,9,22,92,68,104,126,110,116,100,50,13,7,8,6,9,7,6,9,20,123,78,79,82,80,81,78,80,77,81,79,80,80,75,77,76,77,77,80,77,76,78,79,80,78,74,78,76,74,78,77,79,78,78,75,77,75,77,78,78,76,76,80,77,78,82,74,77,76,78,74,80,76,73,76,75,77,78,78,78,78,75,79,78,74,77,75,76,75,80,76,78,77,75,76,74,76,76,73,76,74,78,75,77,73,74,74,76,72,76,73,72,78,76,76,77,77,76,75,71,76</t>
  </si>
  <si>
    <t>IMGLINENC=64,73,80,80,81,76,74,74,80,79,82,79,77,76,74,79,77,79,79,78,78,76,81,76,76,80,76,77,79,78,80,81,77,79,75,78,79,80,79,77,76,78,77,79,79,77,80,82,77,81,80,76,79,74,74,77,82,79,76,79,78,74,78,81,78,80,76,79,77,79,79,80,80,79,78,77,80,78,81,79,77,79,78,81,79,81,78,77,80,76,78,79,79,79,79,79,81,80,79,79,78,83,81,78,78,78,79,79,82,81,74,66,68,11,9,9,12,8,8,8,9,22,90,67,105,131,110,118,100,48,12,9,8,8,8,7,7,8,21,123,80,80,80,82,80,79,79,77,79,79,76,82,81,80,80,77,77,74,78,76,79,77,79,75,77,77,73,79,78,78,79,80,76,78,74,79,75,76,77,72,74,78,80,75,77,81,78,77,75,77,76,77,75,78,77,74,76,81,76,76,77,76,79,79,75,75,78,77,75,76,79,74,77,76,77,74,75,73,76,75,75,71,76,71,75,75,72,75,76,74,76,74,77,76,78,80,81,80,77,75</t>
  </si>
  <si>
    <t>IMGLINENC=76,77,78,80,76,77,79,79,78,76,81,79,78,75,78,78,75,77,77,79,75,75,78,77,76,80,79,75,78,75,82,79,79,78,79,78,77,81,75,76,79,73,80,76,75,74,75,75,78,80,82,78,76,76,78,78,78,74,77,78,80,77,75,79,77,78,77,76,82,78,83,79,77,79,77,75,78,80,78,77,78,81,80,79,77,80,75,77,77,75,78,77,77,77,75,79,77,79,80,81,83,78,82,78,79,77,79,80,78,78,81,68,52,11,8,9,12,8,8,9,9,25,91,75,114,132,106,114,102,38,9,8,7,7,7,7,7,9,24,116,79,81,77,79,77,79,77,78,78,76,80,77,79,76,79,74,77,78,78,80,74,73,77,78,74,77,77,76,75,77,73,74,77,75,76,76,77,77,74,80,74,74,73,74,76,77,72,74,75,73,71,72,76,75,77,76,76,73,74,74,76,77,75,72,76,76,78,77,75,79,78,76,75,77,79,79,78,77,74,78,78,77,77,78,75,76,76,77,74,76,72,73,75,76,75,74,78,76,75,74</t>
  </si>
  <si>
    <t>IMGLINENC=76,75,79,76,77,78,75,76,77,75,81,76,76,79,77,72,73,78,76,72,76,78,75,78,76,79,74,78,75,75,78,80,77,74,78,76,74,77,77,75,77,74,76,79,76,78,76,81,79,76,75,75,75,78,74,77,76,77,78,78,77,76,79,76,78,77,75,77,79,78,78,77,78,77,77,80,78,79,79,79,77,79,79,78,76,77,80,77,79,80,78,77,80,79,79,77,78,77,79,80,77,82,80,79,82,77,79,78,83,78,85,68,49,10,9,9,12,8,7,8,8,27,100,76,111,134,111,110,104,39,9,7,7,6,7,7,7,9,26,115,79,83,79,79,77,75,76,77,79,74,77,75,78,79,75,81,79,75,76,76,77,73,75,74,73,78,77,75,74,75,74,74,75,75,74,77,78,69,76,77,74,76,73,72,79,75,75,74,73,76,72,76,72,75,74,75,72,78,75,71,77,73,77,76,76,76,77,76,77,73,79,76,76,78,75,74,77,78,76,77,72,74,74,76,76,76,73,79,74,77,76,76,74,76,72,75,77,74,74,75</t>
  </si>
  <si>
    <t>IMGLINENC=75,75,76,79,76,76,76,75,75,73,78,80,77,77,76,75,74,75,78,75,76,77,76,76,73,75,77,76,74,74,76,78,78,75,76,74,77,74,74,75,76,78,75,75,79,71,77,77,76,76,78,74,72,77,75,75,75,79,78,80,78,78,77,74,77,78,77,79,79,78,77,76,76,79,78,77,76,76,75,76,75,78,79,76,78,77,78,76,76,79,77,78,79,82,78,80,77,80,80,78,74,81,78,77,74,78,80,77,78,78,88,72,45,10,9,10,14,9,8,8,9,27,98,77,113,139,110,106,101,35,9,7,7,7,7,8,7,7,28,109,82,80,79,75,78,78,76,79,79,81,75,77,81,76,75,79,76,74,75,73,74,74,77,77,73,76,74,73,75,77,73,71,76,74,74,73,75,73,75,74,74,73,73,73,74,74,74,71,74,74,73,74,77,74,74,73,74,73,75,73,78,74,75,74,72,77,75,74,76,78,77,74,80,76,76,78,77,77,76,76,75,76,75,73,74,77,76,76,74,74,76,75,74,75,76,81,72,76,76,75</t>
  </si>
  <si>
    <t>IMGLINENC=75,78,77,77,72,80,76,75,76,74,82,77,77,74,76,76,75,77,76,75,76,76,78,77,73,76,77,75,77,76,78,77,77,75,78,79,76,75,77,77,75,77,77,76,73,77,78,75,76,78,76,77,82,76,79,79,78,77,76,77,77,77,79,78,78,75,77,74,76,78,79,80,78,75,77,78,75,80,81,79,79,74,76,76,77,78,77,76,79,79,79,76,80,79,79,79,78,80,78,77,80,78,78,80,81,77,79,78,78,80,86,77,44,12,7,11,13,9,8,8,8,28,103,80,109,138,112,102,100,35,8,7,7,8,7,7,8,8,28,109,83,78,77,78,78,76,75,76,78,75,76,77,78,76,78,76,74,77,78,77,75,75,76,73,73,73,77,74,74,75,71,74,73,74,75,75,73,75,74,77,76,74,74,75,73,75,72,76,74,72,74,74,74,73,72,75,73,75,73,76,74,74,73,75,76,73,77,73,76,74,75,76,76,78,74,77,74,78,76,78,78,76,75,74,75,72,73,76,73,75,73,75,73,73,77,73,74,76,77,77</t>
  </si>
  <si>
    <t>IMGLINENC=76,81,78,78,79,81,80,77,79,76,77,82,81,81,80,79,79,77,76,77,81,78,79,78,79,78,75,78,79,79,76,77,74,76,78,77,76,77,78,76,76,81,79,78,77,78,76,78,77,79,77,76,78,81,80,77,80,79,79,78,80,79,81,78,82,79,79,78,80,79,82,81,80,81,81,78,80,84,81,80,81,82,83,86,80,83,83,86,83,83,83,85,82,86,83,85,90,84,87,84,86,84,87,86,89,86,86,91,90,84,88,85,87,89,92,87,88,89,90,80,45,18,18,36,64,20,20,36,91,89,93,92,91,91,90,89,92,94,87,90,87,90,85,85,93,90,87,92,88,90,87,87,84,88,89,87,81,90,87,86,85,88,85,83,84,81,84,85,86,83,84,84,81,84,85,81,84,83,83,84,82,77,78,79,83,83,81,80,84,79,81,82,76,79,84,79,80,81,77,80,77,80,80,79,80,79,81,79,78,79,78,81,79,74,77,79,74,80,78,78,81,78,77,77,76,77,78,73,73,73,73,78,77,78,74,79,78,77,77,76</t>
  </si>
  <si>
    <t>IMGLINENC=77,78,78,81,78,80,75,78,81,78,80,80,81,78,75,79,78,77,80,79,79,81,79,80,79,79,79,81,80,78,84,79,79,78,76,77,81,79,80,78,80,76,78,78,80,79,76,76,77,82,81,80,78,81,80,80,80,80,79,80,78,83,79,77,79,80,79,79,80,79,80,81,81,80,80,82,82,77,81,82,83,85,85,80,79,84,83,82,86,83,84,84,87,86,85,90,85,87,86,89,90,86,88,87,88,88,87,88,83,90,89,87,90,92,89,94,91,86,91,75,47,21,19,36,64,19,18,35,88,96,95,91,93,90,91,92,91,93,90,91,87,90,89,87,88,89,88,88,87,87,85,88,86,86,88,82,88,87,86,86,84,84,83,82,87,81,82,84,82,84,84,83,83,83,87,83,82,78,80,80,83,80,84,80,78,84,82,80,81,78,82,78,78,80,81,76,77,82,79,79,78,82,79,80,78,80,80,83,78,81,81,82,77,77,80,82,77,78,79,79,78,75,78,77,81,77,78,78,78,75,75,73,76,75,77,79,76,79,76,76</t>
  </si>
  <si>
    <t>IMGLINENC=78,75,76,79,77,80,81,79,83,76,79,80,81,81,79,78,78,80,79,80,75,81,78,78,77,78,79,80,78,76,74,80,78,81,79,78,79,76,79,76,80,81,80,77,77,79,80,81,79,76,77,77,81,80,80,78,81,78,78,81,78,79,79,81,78,80,80,83,78,82,83,79,81,80,81,82,80,87,80,79,81,82,84,82,85,84,82,86,85,84,84,84,84,84,91,88,85,86,85,87,88,87,86,87,84,90,87,88,87,88,87,87,86,88,90,89,91,88,91,75,47,20,18,35,64,19,19,35,87,90,95,88,93,90,89,94,91,89,89,93,89,90,88,91,91,88,90,89,89,88,87,87,87,87,86,84,90,87,84,85,85,87,82,86,83,85,85,87,84,81,82,81,85,82,82,84,83,82,84,82,86,82,80,78,83,79,80,80,79,79,81,82,80,80,78,80,79,79,78,77,80,81,79,81,81,79,80,80,80,78,78,80,81,77,78,75,78,76,79,78,81,76,78,78,78,78,79,79,78,77,76,77,76,78,75,79,78,78,79,78</t>
  </si>
  <si>
    <t>IMGLINENC=78,76,79,74,76,75,73,75,73,77,76,76,79,73,76,73,74,77,76,79,76,76,74,77,77,73,78,77,75,75,78,82,79,75,79,78,79,74,80,77,76,76,77,75,77,76,78,76,78,74,78,75,72,74,75,77,78,77,75,74,80,74,75,75,75,76,78,75,80,74,77,77,79,76,73,72,79,78,77,78,74,77,78,78,74,75,80,75,77,77,74,77,75,76,76,79,79,75,78,76,74,80,74,77,78,75,80,79,80,77,70,104,24,8,7,11,16,6,7,7,9,33,98,89,111,138,117,76,97,22,7,6,6,6,7,7,6,8,40,81,85,77,75,76,72,77,80,76,74,76,76,78,77,77,74,75,75,76,75,76,73,74,76,77,75,78,76,72,75,75,75,78,75,75,76,76,78,79,74,80,74,77,80,75,74,76,73,76,70,71,77,75,74,74,73,73,76,76,73,71,73,75,77,75,71,75,73,74,73,75,74,73,76,76,75,73,75,76,77,75,73,73,75,77,76,75,77,73,75,74,76,79,78,73,71,75,78,76,74,75</t>
  </si>
  <si>
    <t>IMGLINENC=80,77,82,81,77,75,79,80,78,82,79,81,77,80,77,82,79,79,80,80,77,74,79,75,81,78,77,79,77,75,78,77,76,75,75,79,77,75,78,77,77,77,78,80,78,76,79,80,79,76,79,80,78,78,81,80,80,78,80,79,78,79,83,78,78,80,77,81,82,78,80,82,80,78,83,80,80,78,82,83,83,83,84,82,81,85,82,85,85,84,83,81,83,84,88,84,85,85,89,86,87,87,85,84,86,85,87,89,89,89,88,85,88,89,90,86,88,93,88,82,50,19,18,36,64,20,19,37,85,93,90,90,89,91,90,90,91,87,89,87,87,86,89,89,88,88,87,90,87,88,83,86,90,88,90,87,85,88,82,88,87,84,83,88,84,85,85,87,86,83,82,84,84,79,83,82,79,79,81,80,87,84,81,83,79,80,81,83,84,79,85,79,84,82,80,83,81,80,81,81,84,76,80,80,82,80,81,78,79,81,80,80,81,80,78,74,77,80,79,79,77,77,80,80,77,81,78,77,77,74,78,80,80,80,78,76,77,77,79,80</t>
  </si>
  <si>
    <t>IMGLINENC=79,80,77,77,82,80,81,79,79,81,81,79,79,80,82,78,79,79,78,78,77,80,81,78,83,78,77,79,80,79,79,79,76,78,75,77,71,78,79,80,75,75,77,81,76,82,81,77,81,77,79,81,77,78,81,79,79,79,80,79,77,81,80,80,81,82,80,82,80,83,80,78,83,84,80,77,79,82,81,83,80,80,84,84,79,80,84,79,82,81,81,84,84,84,88,87,86,86,87,85,86,89,87,86,87,88,88,88,85,87,90,91,89,86,91,89,88,92,94,79,48,20,18,35,64,20,19,39,86,89,91,87,87,88,88,89,90,86,86,89,89,89,89,89,89,88,90,89,87,88,84,85,85,89,88,84,85,84,86,89,84,83,83,87,85,85,84,81,87,85,84,84,84,84,82,81,84,82,81,81,84,81,84,81,82,81,81,82,83,83,81,77,82,79,79,84,81,82,79,80,81,77,80,79,79,78,79,79,80,79,77,81,76,79,82,81,80,78,77,82,78,79,80,78,80,81,81,76,79,78,78,79,81,80,76,79,80,79,77,79</t>
  </si>
  <si>
    <t>IMGLINENC=78,79,81,79,80,81,79,80,80,80,81,80,80,78,82,79,80,79,82,78,80,77,77,79,79,80,80,79,80,80,79,78,78,79,79,78,75,75,78,79,79,76,77,79,82,78,81,80,79,75,78,82,79,77,77,79,80,83,79,80,80,84,82,79,79,78,83,81,81,82,79,76,79,81,82,77,84,79,81,83,84,80,83,81,82,88,84,84,82,86,86,83,84,86,84,87,86,88,86,86,84,86,84,86,88,84,87,87,88,90,86,87,89,87,94,88,91,89,90,79,54,19,18,34,56,19,18,37,86,88,89,87,91,86,88,90,87,87,89,89,88,90,88,92,88,91,85,89,83,90,86,87,90,86,87,85,85,86,86,85,86,89,83,85,87,86,82,85,84,82,82,83,80,82,83,81,84,82,82,83,78,81,83,82,81,82,81,81,82,80,82,80,80,79,83,79,79,77,78,81,78,80,79,81,80,80,81,79,86,77,79,80,79,80,79,77,75,81,78,79,83,83,80,83,81,79,81,78,82,80,78,78,80,78,80,78,80,80,79,80</t>
  </si>
  <si>
    <t>IMGLINENC=77,80,77,78,79,82,75,78,77,75,78,78,77,80,79,80,81,75,78,78,81,80,81,80,78,77,81,77,79,80,77,77,77,80,79,79,75,78,76,77,78,76,76,81,78,77,77,77,78,77,79,81,77,77,76,79,77,79,80,80,79,77,81,77,79,81,79,84,80,79,85,80,80,82,79,82,84,82,82,81,84,78,82,83,79,82,83,82,83,82,86,85,86,87,84,86,85,88,88,86,86,88,87,90,86,87,87,88,87,87,90,87,86,87,87,88,89,87,90,79,50,18,17,31,56,19,18,37,80,90,89,90,90,86,88,92,86,88,86,89,85,89,87,86,91,89,88,89,86,89,89,86,85,89,87,86,86,88,84,84,85,87,81,85,82,83,85,85,81,84,83,82,80,82,81,78,84,84,78,81,80,80,81,82,80,80,82,84,78,83,82,80,81,78,81,78,80,80,79,76,76,80,79,80,81,79,77,78,80,79,78,80,80,80,79,77,81,80,78,79,79,80,79,77,79,79,83,77,80,77,79,81,79,79,81,82,80,81,77,78</t>
  </si>
  <si>
    <t>IMGLINENC=77,77,78,77,76,78,79,79,79,78,76,79,80,79,81,81,77,79,81,79,76,79,76,78,77,78,77,75,78,74,75,79,82,78,81,77,79,79,80,77,79,72,80,76,74,79,79,77,77,76,79,80,77,79,78,80,79,79,80,78,80,78,79,81,81,84,82,78,82,78,83,81,77,79,83,79,80,81,80,82,79,85,81,82,86,82,84,81,84,82,85,83,87,86,84,89,86,85,88,87,88,85,87,85,85,85,85,85,84,87,87,85,85,88,89,89,84,87,90,80,50,18,18,35,52,18,17,39,83,86,87,87,86,87,87,88,86,88,87,89,87,88,85,85,86,85,89,90,86,84,86,85,86,83,84,85,85,83,86,81,85,85,87,84,84,85,84,85,81,82,81,81,81,80,85,84,82,81,82,78,78,84,80,80,81,81,78,81,78,79,78,80,79,85,81,81,79,78,80,79,79,77,80,77,79,80,73,78,76,79,79,78,78,74,80,76,81,79,82,79,79,77,78,81,77,80,78,80,80,79,79,80,78,76,78,76,79,78,78,76</t>
  </si>
  <si>
    <t>IMGLINENC=80,83,77,78,79,81,82,77,80,80,81,77,79,78,83,77,81,81,80,80,77,77,81,77,80,79,78,78,78,80,81,79,80,76,76,79,80,77,77,77,79,78,78,78,79,80,80,79,80,79,78,79,76,77,80,78,77,80,79,83,78,80,80,79,77,80,81,81,78,80,82,79,83,81,80,84,83,82,81,83,81,82,85,82,85,79,81,84,82,85,84,84,88,84,84,85,87,83,86,83,86,86,86,85,88,89,85,90,84,85,89,87,90,88,90,88,88,88,90,77,46,17,16,32,48,16,16,36,81,88,85,89,89,90,90,90,87,91,89,86,87,89,86,84,89,88,88,87,88,86,86,88,87,89,87,83,80,87,88,87,84,85,83,87,83,85,88,87,85,83,80,81,84,80,79,83,81,79,79,79,83,78,80,79,82,82,79,81,79,83,80,77,79,79,78,80,77,78,78,79,77,82,79,78,75,79,79,80,79,74,77,77,78,78,78,79,80,80,79,80,80,79,83,79,80,81,76,75,78,77,76,81,78,76,78,79,76,80,78,81</t>
  </si>
  <si>
    <t>IMGLINENC=77,78,78,78,79,81,80,79,81,77,79,82,80,81,78,80,81,84,77,83,78,82,82,78,79,78,81,80,81,81,79,81,78,81,78,80,79,78,78,81,82,78,78,79,80,80,78,80,79,78,80,76,81,79,78,76,80,77,77,77,81,79,78,79,80,82,82,82,82,80,82,79,81,83,81,84,80,79,83,84,85,83,83,84,79,83,86,85,84,84,88,85,80,84,87,83,84,86,85,88,88,86,88,88,92,87,86,88,87,90,86,87,88,88,88,90,88,90,87,72,46,17,14,34,42,16,15,35,80,85,91,85,87,90,88,92,85,90,88,89,85,89,88,89,89,86,84,85,85,89,86,85,85,87,84,86,86,84,86,85,82,86,84,86,84,79,85,83,85,80,81,79,82,79,83,80,85,78,83,80,77,80,80,80,81,76,79,80,75,81,79,81,77,77,80,82,79,79,76,76,78,75,75,78,79,76,80,75,78,77,77,76,78,76,78,81,76,80,77,79,81,75,78,77,78,76,80,81,80,79,79,81,78,76,78,80,80,79,75,73</t>
  </si>
  <si>
    <t>IMGLINENC=79,78,82,79,78,80,78,77,80,83,77,80,81,77,77,81,79,81,81,81,78,81,77,80,81,76,79,78,77,79,79,78,80,80,80,84,78,77,79,80,77,77,78,82,81,81,78,76,79,80,79,80,80,78,80,78,81,79,78,79,80,81,81,79,78,83,83,82,80,80,86,81,82,83,82,85,80,83,83,84,84,85,84,82,83,84,84,86,87,81,84,88,88,87,83,83,82,86,86,86,88,87,87,88,86,84,86,86,87,89,88,87,85,86,89,89,89,92,92,74,43,16,16,37,42,16,15,36,82,89,91,89,88,84,86,84,88,88,87,86,84,85,85,86,92,85,89,87,86,85,85,85,82,88,84,84,86,86,82,81,82,84,81,83,81,82,80,82,81,82,82,82,79,84,83,79,77,83,82,81,81,76,82,81,80,81,80,79,81,80,79,82,78,78,75,81,77,76,76,77,79,79,76,80,76,77,74,75,76,77,73,78,77,75,76,77,79,78,79,77,80,79,74,79,77,76,79,77,79,81,78,81,81,78,78,75,79,80,79,77</t>
  </si>
  <si>
    <t>IMGLINENC=79,76,77,76,78,78,79,81,80,79,79,80,84,79,79,81,77,78,77,80,79,81,82,78,76,75,79,78,77,79,79,76,78,81,83,78,77,79,81,80,78,80,79,82,78,79,80,76,78,77,78,80,78,76,80,82,78,83,82,81,82,78,80,78,79,77,81,81,81,83,80,82,84,81,85,84,81,83,81,84,81,81,81,89,84,86,87,85,86,85,85,86,85,81,86,83,88,89,87,87,84,85,88,85,85,88,85,84,89,92,87,88,88,88,86,84,89,85,87,77,39,15,15,41,41,15,15,29,84,88,87,88,88,87,86,88,85,84,87,88,86,84,85,89,86,84,88,86,88,83,86,82,85,85,86,85,81,87,87,84,84,82,81,86,82,83,83,82,83,78,83,83,83,82,79,77,82,76,79,79,79,80,76,74,77,80,77,77,79,79,74,77,78,77,77,75,75,80,74,80,81,77,75,75,76,74,74,76,75,76,76,72,76,78,79,75,74,75,77,76,74,85,81,79,80,77,79,80,79,80,79,80,77,77,77,76,77,77,77,78</t>
  </si>
  <si>
    <t>IMGLINENC=77,77,77,77,78,80,80,78,79,80,78,79,79,77,81,80,79,82,81,78,78,80,76,81,85,84,79,84,80,77,79,78,77,78,79,78,78,80,82,78,79,77,82,81,81,79,79,78,79,75,78,81,77,80,79,79,81,81,81,80,78,77,81,81,79,78,81,82,82,85,82,79,81,83,82,80,87,81,83,84,81,85,85,83,86,83,85,84,81,82,85,86,84,84,82,84,85,83,85,87,88,87,87,84,84,84,83,84,86,88,88,87,85,89,88,85,85,89,83,80,34,14,14,43,40,15,13,27,93,88,89,86,88,89,87,85,88,85,87,87,84,83,87,84,87,86,89,85,85,86,86,84,85,86,85,87,81,84,81,84,80,85,83,82,81,82,80,85,79,82,82,84,77,79,81,79,81,81,77,79,77,79,80,78,82,78,77,81,77,80,78,77,76,81,79,77,77,81,80,75,78,78,73,75,76,75,76,75,75,73,78,77,76,76,79,76,78,80,75,76,79,80,76,81,76,77,79,78,76,78,77,80,81,76,76,78,73,77,77,79</t>
  </si>
  <si>
    <t>IMGLINENC=79,78,79,78,79,83,78,81,77,81,80,78,80,79,78,78,80,77,78,80,80,81,80,74,79,77,81,78,84,78,82,78,79,80,79,79,77,78,80,80,81,83,80,80,82,77,77,81,81,81,77,77,81,76,77,79,83,80,83,78,81,81,79,82,80,79,82,82,84,83,85,85,82,79,82,84,84,83,83,82,81,84,82,84,82,82,83,84,84,84,84,85,84,83,88,87,84,83,78,84,85,87,86,84,86,89,87,89,84,87,86,87,84,82,87,87,84,86,87,95,29,16,15,48,43,14,13,20,111,87,88,86,89,87,82,84,84,86,86,82,84,86,88,85,87,87,85,85,88,85,85,87,86,87,85,85,84,84,84,83,86,81,81,82,78,81,80,82,82,81,80,80,79,82,79,80,82,82,80,76,79,75,76,79,78,79,78,78,77,80,79,81,80,77,77,77,77,74,76,77,77,72,74,77,75,76,76,74,76,73,77,74,76,74,76,76,76,76,77,76,80,77,80,80,78,76,82,76,75,77,78,81,78,76,78,78,79,78,78,74</t>
  </si>
  <si>
    <t>IMGLINENC=77,77,77,80,78,78,78,81,76,80,77,79,80,77,79,79,78,78,80,78,76,78,81,80,76,78,84,77,78,79,79,82,78,81,77,80,80,81,79,78,78,79,78,79,80,79,77,78,83,79,79,78,81,78,79,78,81,82,78,85,83,81,81,85,76,83,78,80,82,82,82,79,82,81,83,84,84,81,83,82,84,84,83,84,83,86,81,83,82,82,82,87,82,82,85,83,85,84,82,87,87,84,80,86,84,85,85,84,85,88,87,85,87,82,86,87,84,84,90,116,22,14,16,52,44,13,13,19,123,85,90,88,84,84,87,86,88,91,86,85,88,86,81,86,82,86,87,85,87,85,83,84,81,84,84,85,83,85,83,84,84,85,83,77,83,81,80,80,82,78,81,82,78,80,80,79,80,78,82,79,78,80,77,77,80,77,77,79,78,75,81,77,76,78,78,80,80,78,74,73,79,73,76,76,76,74,77,78,75,74,76,75,73,74,75,73,81,75,75,77,73,78,80,76,75,79,77,77,76,76,78,74,79,82,79,78,81,73,78,76</t>
  </si>
  <si>
    <t>IMGLINENC=77,76,78,79,75,75,75,73,76,76,76,78,73,74,75,77,72,80,78,76,76,78,76,77,75,74,76,76,76,79,77,74,79,80,76,77,78,77,74,76,77,77,76,78,77,79,77,77,75,77,76,75,76,75,77,76,74,78,78,77,75,76,78,77,78,77,77,78,75,77,79,76,78,80,76,78,76,76,77,77,79,76,78,78,77,77,74,79,77,78,79,77,77,75,79,78,77,75,75,81,80,79,77,78,77,77,78,76,79,82,77,100,31,9,7,11,16,7,7,7,8,31,101,88,109,138,117,83,99,24,7,6,6,6,6,6,7,8,38,83,86,78,78,76,76,77,74,74,78,76,78,76,79,77,74,77,75,76,75,77,73,76,77,74,74,74,73,78,73,78,74,79,76,73,77,77,76,77,78,75,78,73,75,74,76,77,75,75,73,75,72,73,71,73,75,74,72,76,77,75,77,75,74,72,78,73,74,76,77,78,74,73,75,77,75,72,76,75,76,75,76,73,75,77,73,75,76,75,71,72,73,72,76,76,76,78,76,78,76,75</t>
  </si>
  <si>
    <t>IMGLINENC=77,81,77,77,76,76,75,77,78,76,73,77,78,75,75,75,74,74,75,75,77,75,78,76,74,72,79,77,82,76,79,77,76,79,80,78,80,77,79,79,78,79,76,75,78,78,77,75,77,74,75,75,81,73,76,75,74,76,77,76,75,75,76,77,75,78,78,78,78,76,73,78,75,77,76,78,77,77,77,79,76,77,75,78,79,76,75,75,77,76,76,77,75,77,81,77,78,76,77,80,76,78,78,79,76,79,75,78,81,83,74,103,26,8,7,10,16,8,7,7,9,33,100,88,110,133,118,83,95,22,7,7,6,6,7,7,7,9,40,80,85,80,79,77,78,75,77,77,76,75,74,76,75,74,77,76,76,76,72,72,77,75,76,74,73,77,77,74,79,78,75,77,78,77,75,75,80,78,76,76,76,74,78,72,74,74,78,73,74,73,74,74,75,72,77,74,75,77,73,74,73,74,72,76,76,77,76,71,76,74,73,77,78,75,78,72,79,75,75,74,74,76,73,74,75,76,73,77,75,79,77,78,76,75,76,76,74,73,75,75</t>
  </si>
  <si>
    <t>IMGLINENC=37,40,38,32,29,29,28,32,37,47,59,72,83,80,69,78,78,81,76,78,74,76,74,77,76,75,74,76,76,74,76,75,75,78,74,75,75,77,77,71,71,74,76,75,72,72,74,74,73,76,75,76,73,75,75,76,72,78,77,80,77,78,77,77,75,76,79,78,76,78,78,80,81,79,81,78,77,80,78,82,82,78,80,81,84,78,82,85,84,84,85,81,79,84,80,85,81,84,83,85,81,85,82,81,60,7,3,4,4,6,20,64,46,66,66,75,77,69,69,75,54,45,76,38,9,6,7,5,5,8,81,82,84,80,81,81,81,80,78,81,81,79,80,82,80,79,80,81,85,80,82,80,80,80,81,78,79,80,78,82,80,79,79,78,80,78,80,79,78,78,82,80,81,77,77,79,78,76,79,82,77,77,76,78,77,78,79,77,75,80,81,80,75,80,77,76,73,76,74,73,76,75,76,77,72,76,78,75,74,74,77,75,75,74,72,76,74,77,79,74,71,70,73,73,73,73,74,77,74,74,77,75,75,73,75,76,75,70,75,72</t>
  </si>
  <si>
    <t>IMGLINENC=99,97,88,74,64,62,68,69,75,83,86,87,77,74,76,76,78,78,76,74,77,74,72,75,75,75,75,75,73,73,76,75,75,75,74,76,75,75,73,78,74,75,76,74,74,75,69,74,73,75,71,76,73,74,73,76,76,77,76,77,76,80,76,75,79,74,75,77,77,77,77,78,79,79,80,79,79,80,75,76,78,80,79,79,80,78,83,80,82,81,83,83,82,85,82,86,81,83,85,84,85,81,79,80,54,7,3,4,4,6,20,62,48,62,65,74,75,71,67,77,52,48,73,37,10,6,7,5,5,10,80,80,83,83,81,82,84,82,78,83,81,82,85,80,80,81,83,77,80,80,79,82,81,83,82,82,81,80,83,81,80,79,79,78,77,82,78,80,83,79,78,79,79,81,80,79,81,80,81,80,75,79,79,79,78,79,83,78,78,77,77,79,78,76,76,76,75,74,75,76,74,78,76,77,75,74,75,75,76,72,74,76,75,73,74,74,75,79,75,73,78,75,74,75,73,72,73,72,75,71,73,76,73,71,74,73,69,73,73,73</t>
  </si>
  <si>
    <t>IMGLINENC=76,76,78,81,79,77,76,80,78,77,82,79,81,79,78,79,78,79,76,76,77,75,79,75,79,82,79,79,77,83,82,78,79,79,81,79,77,81,76,82,80,80,80,80,81,76,81,80,81,82,78,79,81,83,83,82,82,81,82,78,81,81,80,81,85,84,81,84,81,84,81,85,84,82,80,81,85,81,82,82,85,81,85,80,82,85,81,83,83,85,84,87,85,83,83,84,86,84,82,86,81,87,88,85,85,84,87,84,84,86,86,90,83,86,89,86,85,88,87,121,20,14,14,54,49,14,13,16,109,81,88,88,83,85,84,85,86,86,85,86,87,84,84,83,89,84,81,85,83,88,88,87,87,84,85,85,81,84,85,87,85,86,83,80,83,77,80,81,81,78,82,79,81,79,79,77,77,79,78,79,79,78,78,76,79,76,79,77,76,79,78,79,78,76,77,80,74,77,79,75,76,75,75,79,75,78,73,75,78,76,75,75,77,75,74,73,74,76,78,79,75,78,78,79,77,78,80,79,79,78,78,80,77,80,81,80,74,76,73,76</t>
  </si>
  <si>
    <t>IMGLINENC=79,75,75,82,79,78,81,76,80,76,82,79,79,77,81,79,79,79,78,82,79,78,80,78,80,80,79,78,78,81,80,78,80,81,79,80,77,78,82,81,81,80,82,77,78,81,79,79,84,75,79,81,85,80,80,82,81,83,80,83,80,80,82,78,82,80,83,84,87,83,86,81,83,83,83,83,82,82,84,82,82,82,84,85,81,81,84,82,84,87,83,83,82,83,84,82,83,85,82,85,86,83,85,84,86,86,88,83,89,86,87,86,87,84,88,84,87,86,82,107,17,12,14,56,72,13,13,13,79,90,85,86,87,84,84,87,86,85,84,84,85,84,86,87,85,84,86,84,84,85,84,84,84,84,85,84,84,84,83,83,83,85,83,82,82,80,80,80,81,78,82,79,79,79,81,80,77,80,79,76,78,79,80,76,79,77,78,78,80,78,77,77,77,77,77,77,78,76,76,74,74,78,77,76,75,76,73,76,77,79,75,77,77,76,76,77,75,76,76,72,75,76,78,79,78,73,73,77,75,79,77,78,79,79,77,76,80,79,77,78</t>
  </si>
  <si>
    <t>IMGLINENC=75,77,77,81,76,77,77,74,80,80,80,78,76,79,77,77,79,78,78,80,77,82,80,81,76,80,77,78,76,77,81,79,80,77,79,77,77,82,80,79,78,82,78,79,81,79,79,80,80,81,81,81,81,80,81,80,80,79,80,79,81,79,77,82,84,81,80,81,78,80,85,81,82,83,82,84,83,82,83,85,84,82,83,82,82,84,84,82,86,80,83,83,86,85,86,86,81,86,84,84,86,85,86,83,84,85,86,87,85,84,84,85,87,83,84,83,87,85,93,86,16,14,14,64,88,12,12,13,45,73,85,84,88,86,85,87,86,82,82,82,84,84,79,89,83,86,89,85,82,83,86,85,85,85,86,86,81,82,85,84,80,82,86,82,82,81,83,79,78,84,81,80,77,82,78,77,76,80,79,79,77,79,79,78,76,79,77,79,80,80,76,81,79,78,79,80,75,75,78,76,77,76,76,80,76,77,76,73,77,76,75,77,77,76,71,76,77,74,76,73,78,77,79,77,76,77,78,76,79,75,75,81,77,75,77,77,78,79,80,78</t>
  </si>
  <si>
    <t>IMGLINENC=86,79,83,83,84,80,80,74,77,77,78,77,82,79,80,78,79,82,78,79,77,76,76,75,78,76,78,76,77,79,80,82,79,81,80,78,82,78,79,77,82,78,79,80,80,76,80,81,82,79,83,80,82,81,80,79,82,81,81,81,83,79,80,82,81,80,86,82,83,80,82,82,79,81,82,83,82,80,85,80,84,80,84,85,82,84,85,84,85,84,85,85,85,82,86,83,82,84,82,81,86,81,84,83,86,84,87,83,86,85,86,82,82,89,84,86,84,86,90,61,14,14,14,68,104,12,13,12,23,113,87,86,85,83,82,84,85,86,83,87,85,86,86,86,81,86,83,85,85,86,82,83,84,84,84,79,86,82,81,80,87,80,82,82,83,81,80,78,80,79,80,79,83,81,79,84,78,79,78,78,78,79,80,74,82,76,78,77,78,79,81,79,80,78,77,79,77,78,76,75,79,75,76,76,74,77,74,77,75,75,76,78,76,76,76,77,77,76,75,78,77,76,78,77,76,74,79,79,75,78,80,76,77,77,77,76,79,78,79,80</t>
  </si>
  <si>
    <t>IMGLINENC=73,73,75,74,76,74,73,76,76,75,74,72,78,71,73,73,72,77,72,71,74,73,71,73,75,75,76,77,73,73,76,73,75,76,75,75,73,73,74,70,74,73,74,73,70,73,73,74,75,72,73,72,72,73,74,73,74,75,71,74,72,78,77,75,72,76,76,74,75,76,76,73,74,76,76,75,73,75,74,75,76,75,76,78,75,75,76,78,73,76,76,78,77,75,76,76,79,76,75,74,79,78,77,78,76,76,78,77,77,76,75,111,22,8,6,11,16,6,6,6,8,36,100,99,114,131,117,75,87,16,6,6,6,6,7,5,7,8,53,67,77,78,78,78,77,75,78,77,76,77,76,78,74,75,76,73,73,73,74,75,72,73,76,73,74,75,76,73,71,74,76,71,71,71,75,76,73,73,74,74,75,76,75,72,71,71,75,73,75,76,73,75,69,72,73,74,69,69,71,72,74,76,76,75,73,74,74,74,72,76,77,73,78,77,73,72,78,74,71,77,75,76,74,73,72,72,74,77,75,72,73,75,75,74,74,74,73,72,75,75</t>
  </si>
  <si>
    <t>IMGLINENC=75,76,74,74,75,74,76,73,78,74,75,72,71,71,72,72,74,75,72,75,71,72,73,74,73,72,72,73,75,73,75,72,75,73,72,73,72,70,73,72,73,74,72,72,75,70,72,73,73,71,72,71,70,72,73,76,73,73,71,73,71,76,71,74,74,74,76,73,74,73,74,77,75,74,75,77,73,75,73,77,73,76,76,73,75,72,74,78,76,75,75,73,76,75,78,76,77,74,79,75,74,77,78,75,73,79,78,75,77,77,72,115,19,7,7,12,14,7,7,6,9,36,102,101,112,131,111,71,84,15,7,6,7,6,6,6,6,9,55,68,77,77,75,76,74,76,76,76,77,78,72,77,75,76,74,72,75,74,72,75,75,77,74,75,75,74,73,74,77,77,74,72,73,73,74,72,72,71,77,74,74,75,72,77,75,73,75,72,71,72,74,75,74,72,73,74,74,73,73,72,76,72,74,75,74,75,74,75,77,77,74,75,77,76,75,75,74,73,76,75,75,75,76,75,74,72,73,75,74,75,76,72,74,74,73,75,75,73,76,75</t>
  </si>
  <si>
    <t>IMGLINENC=76,71,78,73,76,75,75,76,73,73,75,72,72,75,73,72,71,70,73,76,73,75,73,72,72,73,72,73,74,73,75,71,71,71,75,71,72,71,70,74,72,72,72,73,72,74,74,71,75,71,74,76,73,74,70,73,74,70,74,72,74,76,77,72,71,72,75,73,74,78,74,74,76,74,75,73,76,72,72,77,74,74,77,77,73,75,77,79,74,78,76,79,73,74,75,77,74,74,77,77,79,80,77,75,79,73,76,77,79,74,80,113,18,7,6,12,16,6,6,8,9,37,103,103,111,132,111,74,83,14,6,5,5,6,6,6,6,9,55,67,75,75,74,79,73,74,77,76,77,78,76,76,77,71,73,75,72,76,75,77,76,72,73,78,75,73,75,72,74,74,74,76,74,73,76,74,72,73,74,76,74,72,73,73,72,73,73,72,72,71,75,73,74,73,73,74,71,74,74,77,73,70,76,73,73,73,75,73,74,77,75,74,77,76,74,75,76,78,75,75,80,76,77,74,76,73,75,75,73,73,75,75,72,76,74,75,74,74,73,73</t>
  </si>
  <si>
    <t>IMGLINENC=82,85,84,84,84,87,87,82,86,87,85,86,86,84,83,85,83,85,85,87,84,83,83,87,83,85,85,83,84,82,82,85,84,85,86,83,84,84,84,83,80,79,82,82,83,84,82,83,81,80,80,79,85,80,83,79,82,83,81,82,81,84,83,79,85,82,81,81,81,82,81,78,82,78,80,80,82,81,81,81,79,81,80,78,83,81,85,74,75,78,82,79,78,78,78,79,80,80,80,76,80,81,78,81,80,78,76,79,79,81,85,81,43,6,23,74,64,29,11,29,78,82,80,80,81,81,81,82,81,79,80,79,79,78,78,80,78,82,81,80,82,80,81,79,81,79,80,81,82,79,79,79,78,75,76,78,80,80,80,80,79,81,80,80,81,78,79,76,80,80,79,79,77,78,80,79,78,79,78,78,78,78,79,77,79,81,76,77,73,79,78,75,78,77,76,75,80,76,77,78,75,78,76,78,80,74,78,76,77,77,77,77,74,74,76,78,77,74,75,78,78,77,73,73,79,75,78,75,73,76,78,73,73,75,79,73,74,73,77,79</t>
  </si>
  <si>
    <t>IMGLINENC=48,45,44,53,65,79,87,85,86,86,91,88,82,76,79,77,80,75,78,83,74,78,77,77,81,78,82,79,81,79,78,81,82,79,81,78,80,78,79,82,81,80,81,82,80,79,81,78,83,79,82,80,80,79,82,81,82,81,80,80,79,84,80,83,81,82,81,81,81,83,79,83,78,83,83,80,83,83,85,84,83,80,86,83,83,84,82,84,84,81,83,85,81,84,83,84,81,85,86,85,88,84,86,83,84,82,85,86,82,83,84,86,86,85,84,84,87,83,74,34,14,14,15,67,136,13,11,12,15,97,85,80,85,86,86,84,83,83,83,84,84,86,83,84,84,82,85,83,82,82,84,85,85,84,84,83,89,81,80,86,86,83,82,81,81,83,80,85,79,78,80,81,80,82,82,79,76,80,81,80,77,77,76,83,79,78,79,79,79,79,77,78,78,79,77,81,76,82,77,81,78,76,77,74,76,73,76,74,74,77,76,76,77,76,77,80,82,76,76,76,80,79,77,75,77,82,78,79,81,75,79,75,79,76,78,80,77,80,80,74</t>
  </si>
  <si>
    <t>IMGLINENC=18,23,27,26,25,31,41,47,49,42,52,62,74,80,84,82,77,77,83,80,78,79,77,78,80,79,81,80,77,79,80,85,78,78,82,80,82,82,81,78,80,82,81,80,77,80,79,82,82,78,80,80,81,79,79,83,80,81,81,78,80,84,81,79,79,83,81,82,81,84,77,83,83,82,84,86,83,82,83,84,82,81,83,82,82,85,82,83,82,83,85,83,85,82,85,82,81,82,82,83,85,83,82,83,82,85,80,83,85,87,85,84,88,84,84,83,80,86,114,19,15,13,14,75,184,13,12,11,12,47,73,85,86,86,86,85,84,86,86,86,84,87,90,86,85,85,84,81,87,83,83,83,81,83,82,84,86,86,81,81,82,82,82,82,83,79,81,82,80,79,79,81,85,80,77,81,79,79,78,77,80,76,78,80,77,74,82,83,78,78,81,81,79,80,78,78,83,76,76,80,79,81,79,78,78,77,78,78,73,74,76,80,76,75,75,77,77,77,77,76,78,74,77,77,78,79,82,76,79,79,80,78,78,80,79,77,77,78,77,79</t>
  </si>
  <si>
    <t>IMGLINENC=11,14,13,9,9,11,16,19,21,20,25,31,39,53,68,83,77,74,78,76,76,82,79,78,80,80,78,77,78,79,77,79,81,78,83,81,78,82,78,80,81,83,80,82,81,81,79,81,81,83,81,79,82,82,82,81,79,82,81,85,82,83,86,83,82,83,81,80,87,85,83,83,81,80,83,80,83,84,85,85,83,81,84,83,84,84,80,84,85,84,84,85,86,83,84,87,82,85,80,80,79,86,82,86,84,84,84,84,86,83,85,86,84,83,87,86,80,81,100,14,14,12,14,77,242,14,12,11,11,18,122,82,88,87,83,85,87,87,85,82,84,84,87,84,84,85,85,89,84,85,86,84,85,83,84,84,86,82,83,85,82,81,79,78,81,83,82,81,80,79,81,78,83,79,79,75,80,81,77,79,80,80,80,80,75,78,80,78,76,82,77,77,80,77,82,80,79,81,81,77,77,79,80,80,78,73,77,75,76,75,74,74,78,76,79,78,78,74,78,77,77,75,78,77,78,79,78,79,79,78,74,78,79,76,79,78,72,77,75,75</t>
  </si>
  <si>
    <t>IMGLINENC=7,8,9,7,7,7,9,11,13,16,18,20,29,39,64,84,88,79,76,76,77,81,80,79,80,81,79,78,77,80,78,81,81,78,80,82,85,77,78,82,78,78,80,80,82,80,82,80,79,82,81,79,82,82,79,82,78,79,83,83,80,82,80,83,80,81,80,82,83,83,82,83,82,82,85,83,80,83,85,84,80,82,82,82,86,85,84,81,80,84,83,84,82,81,84,84,82,85,81,81,82,87,80,84,83,83,82,82,85,83,85,82,80,84,85,82,86,84,62,11,13,12,14,77,248,15,11,11,10,12,70,89,86,86,82,84,87,89,82,85,82,83,82,83,82,82,83,84,86,80,86,82,83,82,84,80,81,81,82,85,82,82,79,83,82,81,82,80,79,80,82,82,77,77,79,79,80,76,78,80,80,75,78,77,75,78,78,81,78,80,83,82,81,84,76,80,84,79,77,79,79,73,79,78,76,77,74,77,74,78,77,78,75,77,76,78,75,78,78,75,76,75,81,78,78,77,80,83,77,77,83,80,80,78,80,78,80,78,73,77</t>
  </si>
  <si>
    <t>IMGLINENC=80,87,86,84,91,85,85,86,85,85,81,86,86,85,83,83,81,88,83,85,83,82,84,82,88,83,87,81,82,85,83,84,81,83,78,80,82,80,79,84,82,84,83,82,84,84,80,79,82,82,80,81,81,82,80,84,82,79,83,84,83,82,81,78,81,78,77,83,78,80,78,83,82,81,82,81,83,79,80,83,82,79,79,81,82,81,77,81,78,78,81,80,82,81,82,77,78,81,79,82,79,83,81,79,78,78,77,76,78,79,81,80,65,6,23,72,59,29,10,50,80,79,81,79,79,80,79,83,80,79,82,79,81,82,83,79,80,82,84,80,82,82,80,80,81,84,82,76,79,81,82,80,79,78,77,79,79,81,83,78,78,78,79,78,78,80,77,78,80,80,83,77,74,75,78,80,80,80,77,80,76,78,80,79,79,77,76,78,78,79,79,78,78,77,76,78,79,76,76,76,78,78,78,79,76,81,75,78,78,77,76,76,75,74,76,76,76,78,74,77,76,75,78,75,72,78,76,73,78,78,74,75,77,74,79,75,74,72,76,77</t>
  </si>
  <si>
    <t>IMGLINENC=84,88,84,83,86,88,85,85,85,83,86,87,83,83,84,85,81,86,84,82,83,83,81,83,84,85,87,86,83,82,85,81,79,85,83,83,83,84,84,83,80,78,81,81,80,82,81,79,79,82,80,84,80,80,82,83,82,80,83,82,81,81,82,79,79,83,82,80,84,80,80,83,84,80,82,82,79,83,78,81,82,82,79,81,82,82,81,84,80,80,80,79,79,81,80,79,80,78,77,79,81,79,79,79,79,82,80,79,79,80,83,81,65,5,24,70,60,26,10,52,78,79,80,83,82,81,80,80,79,81,79,80,84,81,78,82,83,78,81,80,82,79,80,83,84,81,82,82,81,81,80,80,79,82,83,80,78,79,75,82,78,81,79,79,80,77,79,78,82,78,78,78,79,79,79,79,78,79,81,80,76,81,78,75,80,80,77,79,79,81,78,76,76,78,76,81,76,74,77,81,77,78,80,79,74,78,75,77,77,77,76,76,75,74,74,76,77,74,76,74,73,76,75,76,76,73,76,77,74,78,74,77,75,72,71,77,75,74,74,80</t>
  </si>
  <si>
    <t>IMGLINENC=86,84,90,87,85,85,83,84,82,84,81,87,84,87,86,86,85,84,80,81,85,81,86,82,81,82,83,83,79,84,84,86,82,82,84,82,80,80,84,83,82,77,81,80,83,83,79,83,81,78,82,82,80,83,84,82,79,85,80,82,80,83,83,82,79,78,78,83,85,78,80,79,80,79,82,82,83,79,82,80,80,81,82,81,79,81,82,78,80,82,84,78,81,82,82,83,83,80,80,84,84,81,80,80,81,82,77,82,81,80,82,81,68,5,24,72,59,30,10,57,82,80,81,79,80,79,81,83,82,84,78,80,79,79,83,84,80,83,79,82,79,79,81,81,81,80,80,78,77,78,81,82,79,80,77,80,82,81,79,79,78,79,79,78,75,78,79,78,79,76,79,76,79,76,75,81,76,76,78,75,77,79,81,78,76,78,78,74,76,78,79,77,77,78,74,77,81,74,78,78,77,80,75,76,75,78,76,77,76,75,77,80,75,76,77,77,78,75,74,76,76,77,74,74,74,74,78,77,78,81,77,76,73,77,75,74,75,77,77,75</t>
  </si>
  <si>
    <t>IMGLINENC=82,85,86,86,85,85,87,88,88,80,86,86,85,84,82,83,83,83,84,83,81,87,80,82,84,87,86,83,83,82,84,81,82,85,81,84,81,83,82,82,80,80,82,81,81,84,81,80,80,82,81,81,80,82,82,82,83,80,85,85,81,79,82,83,82,84,81,82,78,81,81,81,80,81,80,80,80,79,77,81,82,82,80,78,81,79,80,80,83,81,82,82,78,81,83,80,79,78,76,84,82,83,83,81,79,81,79,81,81,79,83,80,68,5,26,75,61,29,10,57,84,83,85,80,80,82,81,81,83,82,81,81,79,81,81,79,80,81,80,80,81,80,82,78,81,79,77,76,78,78,80,80,80,78,80,78,77,82,78,77,77,81,81,83,77,80,79,80,75,78,81,79,81,80,76,78,80,78,77,77,80,80,76,78,80,75,79,78,79,80,76,75,77,79,79,80,75,77,76,79,79,78,79,75,76,76,74,76,76,76,74,78,75,76,75,73,75,77,78,75,79,75,77,75,76,74,75,74,76,75,76,77,77,76,75,74,78,75,78,77</t>
  </si>
  <si>
    <t>IMGLINENC=6,6,7,6,7,6,8,12,12,11,8,10,14,23,39,60,73,76,82,79,77,78,77,79,80,77,77,81,76,78,83,82,78,79,76,79,80,79,80,81,80,82,83,81,77,81,78,80,78,80,78,81,81,80,80,80,83,80,82,79,80,80,80,80,85,83,82,83,80,84,80,82,84,83,80,84,83,83,83,82,83,84,84,83,82,84,84,79,82,86,85,80,84,83,84,84,82,84,86,82,83,86,84,82,83,84,81,84,83,82,84,84,82,84,83,83,87,94,27,11,14,10,14,80,232,19,10,10,9,11,22,120,81,85,83,83,84,87,81,82,84,84,82,81,85,82,85,81,82,84,83,82,81,83,86,79,80,82,82,81,85,83,82,83,78,80,81,81,81,80,81,78,79,79,78,77,83,80,77,77,79,77,78,80,77,77,81,78,80,79,76,78,77,78,79,79,75,77,75,79,77,80,78,78,75,77,72,76,74,73,76,79,71,78,77,74,79,79,75,79,77,77,77,77,80,80,85,79,77,76,78,77,74,79,80,80,83,77,77,74</t>
  </si>
  <si>
    <t>IMGLINENC=7,6,5,6,6,6,7,8,9,8,7,8,10,14,21,28,35,44,61,77,89,79,72,82,81,78,77,79,76,78,77,80,79,78,79,80,80,79,80,80,78,79,81,79,76,80,79,80,79,79,80,80,79,78,78,85,82,82,76,80,85,81,82,81,80,80,82,84,81,81,82,80,83,80,81,85,83,81,80,84,81,82,83,86,83,81,84,83,81,81,88,81,81,81,83,83,82,83,84,85,82,85,81,83,83,83,83,81,85,85,84,84,83,84,84,82,82,111,15,10,14,10,14,82,179,26,12,10,12,9,11,72,91,86,86,83,83,87,81,83,86,81,83,83,81,82,83,82,83,83,82,84,80,83,85,81,85,83,82,83,86,82,81,82,80,80,79,78,83,80,78,77,79,74,77,81,80,76,78,79,76,77,76,77,75,77,74,80,81,80,82,79,78,75,81,79,78,81,77,77,78,75,77,76,78,73,75,75,75,74,75,78,75,78,74,74,75,80,77,76,79,78,81,78,78,79,78,78,76,76,78,75,76,74,76,77,74,80,78,80</t>
  </si>
  <si>
    <t>IMGLINENC=6,6,7,5,7,5,7,8,7,7,7,7,8,10,14,15,18,21,31,48,71,87,86,80,73,78,80,78,81,79,77,79,81,81,79,81,81,81,79,79,82,82,81,79,80,79,79,79,82,80,82,82,81,80,81,78,81,81,82,81,85,80,81,80,82,81,82,83,81,86,82,84,86,80,85,82,82,85,81,87,82,79,82,86,79,81,84,82,84,81,82,83,83,81,80,83,81,83,83,81,82,85,79,81,84,82,83,80,81,85,79,85,82,84,84,85,77,58,12,12,11,10,14,83,128,45,12,10,10,10,11,20,124,84,84,85,83,86,80,83,79,84,84,81,83,83,84,84,81,83,82,82,83,84,83,80,84,79,82,81,78,83,83,80,81,81,82,80,82,80,78,80,78,77,77,74,80,78,75,77,79,78,76,78,78,75,78,76,80,79,78,80,78,78,77,80,79,79,80,78,75,79,77,83,75,77,75,76,75,75,75,75,74,77,77,74,77,73,81,76,76,75,76,78,75,82,80,73,79,79,76,79,72,79,80,82,86,91,87,87</t>
  </si>
  <si>
    <t>IMGLINENC=5,6,6,6,7,8,8,7,7,8,8,6,9,10,10,10,12,13,15,21,36,52,74,83,77,77,76,73,83,78,80,79,80,79,79,79,77,80,79,81,78,80,81,80,78,80,84,78,79,80,82,79,80,79,80,81,81,80,81,80,79,82,80,83,77,77,82,81,79,80,80,80,83,81,83,84,83,84,83,83,82,84,83,82,85,83,82,81,86,86,84,84,80,81,84,82,84,83,85,78,83,81,80,83,81,83,80,81,82,85,82,81,81,86,84,88,116,22,10,13,11,10,14,84,113,70,11,9,10,9,10,12,69,80,82,83,83,84,82,80,83,80,85,81,84,80,85,84,80,83,79,83,82,85,83,80,82,83,83,81,81,84,84,81,78,80,77,79,77,77,84,78,78,78,80,80,78,77,75,78,78,75,79,77,74,79,76,75,76,78,74,73,80,75,78,77,78,79,76,75,76,79,73,78,76,74,74,78,74,74,76,76,78,74,78,75,77,74,77,73,75,79,78,76,75,74,79,80,78,79,80,85,88,85,74,69,62,60,52,50</t>
  </si>
  <si>
    <t>IMGLINENC=85,86,86,84,89,87,85,85,85,86,86,83,84,83,85,89,84,86,84,85,86,84,83,86,83,82,85,86,82,80,83,83,85,84,84,81,84,83,80,82,81,84,83,83,82,82,82,80,83,81,81,78,84,77,86,85,85,85,82,81,82,81,83,79,79,76,82,80,80,81,80,78,81,83,80,80,81,82,84,78,81,80,79,78,81,80,78,78,77,80,80,77,83,81,82,82,81,81,79,81,82,81,79,80,80,80,80,82,81,80,79,77,23,6,32,82,58,33,12,23,77,82,79,83,85,82,83,83,82,83,79,83,81,80,78,84,81,81,77,79,81,81,81,80,80,80,80,79,78,77,81,81,81,81,81,77,78,79,81,77,76,80,79,81,78,79,78,80,78,80,77,81,80,79,74,79,77,80,80,78,79,78,77,75,77,76,79,77,79,78,77,79,77,75,82,78,77,77,77,76,76,78,76,73,79,77,77,76,76,77,77,75,75,74,75,78,79,79,74,73,75,74,78,73,76,74,73,75,76,75,77,72,74,77,74,76,72,75,74,78</t>
  </si>
  <si>
    <t>IMGLINENC=88,90,85,87,82,87,85,86,83,86,86,86,88,84,84,86,88,87,88,86,83,86,84,88,82,83,85,85,85,87,84,80,82,85,80,81,81,83,82,80,80,84,82,77,82,82,83,83,84,82,80,80,82,80,80,82,83,78,79,83,82,83,85,83,78,77,83,79,78,77,81,83,82,83,80,84,82,79,76,82,81,77,78,81,79,77,82,79,79,83,82,80,77,80,80,81,83,79,78,78,81,78,79,82,79,82,80,79,81,81,79,80,14,7,35,87,60,37,12,15,76,83,81,80,81,80,78,81,83,84,84,78,82,79,78,78,80,79,82,83,76,80,79,81,80,80,81,82,83,78,82,79,81,77,79,78,79,80,80,80,81,80,79,79,81,79,81,78,80,78,75,78,78,81,79,77,79,76,75,78,78,76,74,77,80,78,78,79,77,78,74,76,78,77,75,78,76,74,80,75,76,76,76,75,75,74,78,80,77,78,78,79,74,77,77,77,76,76,76,77,76,73,77,76,75,77,72,76,77,75,78,74,74,73,73,75,73,75,76,73</t>
  </si>
  <si>
    <t>IMGLINENC=84,85,89,86,87,86,88,82,89,85,88,80,87,86,88,83,86,86,86,83,81,81,89,89,82,86,84,86,84,83,83,79,85,85,84,84,82,87,84,81,81,83,81,81,81,83,81,80,80,83,83,82,82,82,83,81,83,85,84,83,80,85,82,86,80,82,82,80,82,81,84,79,81,82,83,79,84,76,81,79,77,79,81,79,81,79,81,79,80,79,80,82,78,80,82,81,81,79,84,83,80,77,80,81,84,79,82,82,81,78,78,80,12,7,39,92,63,40,12,9,79,81,82,82,81,81,77,79,79,81,82,83,81,81,83,80,80,86,80,84,80,78,81,82,80,77,81,76,80,78,81,76,79,80,81,79,80,80,76,80,79,76,81,82,79,78,79,80,82,78,82,79,79,77,80,78,74,76,75,77,79,81,77,77,77,76,74,75,77,77,76,79,79,76,77,74,78,77,74,74,74,71,78,74,76,77,73,77,74,73,74,76,78,74,74,77,74,73,76,75,75,75,78,75,76,75,76,75,75,75,76,77,76,74,77,73,73,72,74,73</t>
  </si>
  <si>
    <t>IMGLINENC=83,86,88,85,86,87,84,84,85,89,88,86,84,85,86,88,85,84,83,82,84,86,83,86,84,83,88,86,83,84,83,85,84,82,87,87,81,84,80,82,83,79,79,82,83,87,83,80,78,79,79,81,82,83,84,83,80,83,84,80,80,79,80,81,85,79,80,79,80,82,84,84,83,82,83,83,83,77,81,79,81,80,84,78,80,83,81,79,79,82,75,82,81,84,81,83,81,78,81,82,81,82,79,84,82,81,82,80,79,80,82,84,9,8,45,90,73,47,10,6,76,79,81,80,79,83,82,82,84,80,79,78,81,84,80,84,79,83,82,81,78,82,81,77,79,77,78,77,79,80,82,78,81,79,82,80,77,82,81,78,81,84,81,77,77,76,78,82,81,80,79,82,76,76,83,79,81,78,75,78,79,78,78,73,79,78,76,76,78,79,75,80,74,78,78,79,76,73,79,77,80,76,77,77,76,73,77,76,73,74,76,76,74,76,74,74,75,77,76,76,75,76,75,78,75,77,76,74,77,71,74,75,73,77,72,72,72,74,74,77</t>
  </si>
  <si>
    <t>IMGLINENC=7,7,7,8,7,7,8,6,8,6,7,8,10,9,7,8,9,11,12,17,23,33,53,85,94,81,71,77,83,82,78,80,81,80,83,81,82,80,79,80,81,80,78,79,80,82,78,80,82,78,78,81,80,81,81,79,79,77,77,83,83,80,83,79,80,82,83,81,80,82,82,85,80,84,83,82,83,83,80,82,82,83,81,80,82,82,83,84,83,85,81,78,84,81,80,85,85,81,80,84,78,80,81,80,83,82,81,80,82,82,81,79,83,80,84,95,95,14,10,14,9,10,14,90,121,102,12,9,10,10,11,11,19,120,75,83,87,80,81,82,85,80,80,83,84,83,82,80,81,85,81,80,85,81,86,81,82,83,81,79,78,83,84,81,80,82,81,77,75,76,80,80,78,76,77,76,77,78,79,77,76,79,76,75,72,76,75,71,75,77,79,76,75,77,81,78,75,78,77,78,76,74,77,75,76,77,73,77,78,79,76,76,75,75,77,78,74,72,73,76,79,77,80,75,77,77,84,83,78,87,92,87,74,58,43,35,27,25,21,18</t>
  </si>
  <si>
    <t>IMGLINENC=7,6,7,7,7,7,7,7,8,7,9,9,9,8,9,10,10,9,9,9,13,15,26,43,59,73,88,92,86,82,78,79,80,83,77,81,79,79,82,81,80,79,81,81,79,76,81,77,78,84,84,79,82,82,85,81,82,80,80,79,82,79,79,87,82,84,80,79,81,82,86,79,81,82,82,80,80,82,78,80,81,80,78,79,82,81,83,81,82,80,81,79,78,82,86,82,83,84,83,82,79,86,81,82,83,81,82,86,78,85,82,82,88,83,81,69,42,11,11,13,10,11,16,88,125,139,15,9,11,10,9,9,11,61,66,82,86,81,84,84,85,85,83,82,83,82,84,81,82,85,82,81,81,87,82,84,82,79,83,79,80,82,80,77,83,81,81,80,78,78,77,80,79,75,77,72,78,77,76,77,77,75,81,77,77,76,78,80,74,75,77,79,76,76,78,77,76,77,75,75,77,73,74,79,75,75,76,72,76,74,72,71,74,72,78,76,78,75,73,74,72,75,78,80,82,80,66,59,49,48,46,40,32,25,20,18,16,13,10,8</t>
  </si>
  <si>
    <t>IMGLINENC=5,7,7,7,7,6,7,7,8,7,7,8,8,8,8,7,8,7,8,7,8,12,13,18,22,27,38,47,58,71,84,89,81,74,81,83,80,80,83,80,85,79,80,77,80,74,81,84,80,79,84,79,81,86,84,80,85,81,82,78,78,81,80,81,80,82,81,83,81,82,82,80,79,79,83,82,81,81,83,79,84,83,82,83,80,80,86,81,83,84,83,82,84,83,81,79,83,82,80,85,82,80,80,84,84,84,84,81,85,85,83,81,79,85,80,116,17,11,10,13,11,10,15,96,112,158,20,10,10,10,9,8,11,17,117,75,80,83,81,83,81,81,83,82,82,81,83,81,81,79,79,81,78,85,81,85,84,83,81,81,81,81,81,84,81,80,80,81,80,79,80,79,80,77,81,78,79,78,77,78,75,76,75,77,79,78,76,75,77,75,73,75,80,75,79,74,75,79,76,79,78,72,76,77,77,75,76,74,74,75,73,75,76,77,73,74,70,72,78,77,81,86,83,93,81,65,47,36,29,23,21,15,11,10,8,9,10,9,9,7</t>
  </si>
  <si>
    <t>IMGLINENC=8,7,7,7,8,8,7,8,7,8,8,9,8,8,8,8,8,9,7,9,8,9,9,7,9,9,8,9,9,9,10,12,16,21,32,44,64,86,86,74,80,80,80,82,79,84,81,78,81,82,79,83,82,81,77,80,83,80,81,79,81,80,81,79,82,80,82,80,81,81,81,79,83,77,83,78,80,82,80,82,80,78,81,82,83,81,79,79,80,81,78,80,78,80,82,78,80,81,79,85,81,81,80,83,82,81,80,83,79,79,80,81,85,108,23,10,11,16,9,10,10,13,45,110,113,127,111,72,11,8,10,9,8,9,8,9,39,84,87,83,79,81,83,85,79,81,80,80,78,82,82,79,82,80,80,84,80,80,79,80,76,83,76,80,83,80,82,80,79,80,80,79,78,78,77,77,79,75,80,78,80,77,79,75,78,77,77,77,79,79,80,78,78,78,78,74,77,84,76,76,79,74,72,76,86,80,59,33,20,15,13,13,10,9,7,8,8,8,7,6,6,7,7,7,7,6,7,6,6,6,6,6,5,6,5,5,6,6,6,5</t>
  </si>
  <si>
    <t>IMGLINENC=17,19,23,25,29,38,49,61,71,84,94,96,90,86,82,84,87,86,90,86,81,83,83,84,83,86,84,87,87,86,83,85,84,86,84,87,83,84,84,84,84,82,86,83,79,81,83,80,86,79,84,85,83,85,81,82,85,83,80,81,82,80,80,82,85,85,81,82,80,82,86,83,80,82,80,80,81,82,78,81,83,81,82,78,81,85,83,82,80,81,83,80,79,80,83,81,83,81,84,81,77,81,82,82,82,80,82,80,82,84,78,16,5,14,61,85,80,65,22,8,5,80,82,83,79,80,85,80,81,78,82,82,80,83,79,80,82,84,81,80,78,80,81,81,79,79,79,77,80,78,78,78,78,80,79,79,80,79,78,81,80,80,80,79,81,80,77,77,80,77,80,79,78,75,77,78,78,78,79,79,80,78,78,79,77,79,81,79,77,77,77,78,78,78,79,76,76,74,75,76,76,74,77,77,77,76,74,79,77,74,78,77,76,78,77,75,78,75,78,78,74,76,77,77,75,71,77,75,74,75,74,72,73,75,74,74,74,74,75,76</t>
  </si>
  <si>
    <t>IMGLINENC=8,10,10,10,11,15,22,30,39,52,62,80,90,90,87,87,82,85,80,79,82,76,85,92,88,84,88,83,85,84,81,82,84,83,83,82,84,82,81,81,82,81,83,84,83,82,85,82,83,83,80,84,82,82,81,81,80,80,85,85,83,82,83,79,82,85,80,82,83,83,87,79,78,82,81,81,78,80,80,80,80,78,83,79,82,81,78,80,82,80,78,82,84,83,81,81,80,82,79,80,83,83,79,79,76,82,80,83,77,81,88,6,5,16,71,83,73,58,27,6,4,100,78,81,82,79,80,81,81,79,79,81,80,78,86,84,79,81,79,81,80,79,78,79,82,83,76,79,78,79,81,79,81,81,81,82,78,80,80,78,78,79,76,80,82,79,76,78,77,77,82,78,78,79,79,83,77,79,78,76,74,78,78,78,76,78,77,78,78,75,76,77,78,75,77,77,78,74,77,78,77,76,75,76,76,78,74,76,72,77,77,75,72,71,73,75,76,77,73,76,75,75,75,74,72,75,74,77,78,75,75,74,73,77,74,76,71,74,73,75</t>
  </si>
  <si>
    <t>IMGLINENC=6,5,7,6,7,9,11,17,23,30,47,71,89,94,93,91,88,95,99,100,105,97,93,86,85,80,82,88,86,83,84,84,84,85,83,85,84,83,84,82,84,84,79,82,84,81,82,80,84,83,83,80,83,82,85,84,80,82,83,80,81,83,81,84,80,82,84,82,84,84,85,81,83,81,80,83,78,83,83,78,78,80,82,80,85,81,81,83,81,83,79,82,82,79,82,80,78,83,82,83,83,80,80,83,81,82,82,80,83,77,86,5,5,17,72,83,70,49,34,5,5,14,77,82,80,81,80,82,79,85,82,83,84,83,80,77,83,78,82,81,84,81,80,82,80,83,81,84,78,80,79,76,82,82,81,79,77,78,75,80,80,82,77,80,79,80,81,81,78,81,80,79,76,79,80,79,78,78,77,76,77,75,77,79,80,75,79,79,80,77,78,73,77,78,76,76,74,75,77,76,75,75,73,74,74,76,77,75,74,77,76,77,76,73,75,76,76,78,79,76,77,76,76,74,77,73,73,75,73,73,77,76,73,76,73,74,73,71,75,75</t>
  </si>
  <si>
    <t>IMGLINENC=3,4,4,5,4,4,3,4,4,4,4,4,4,4,5,4,5,5,5,5,5,6,5,6,6,6,7,10,18,32,53,74,86,83,82,84,81,91,83,86,83,82,85,84,86,84,87,85,84,85,85,82,82,86,83,86,83,86,84,82,83,81,87,83,84,82,86,84,82,83,79,82,82,81,83,82,80,85,79,81,84,82,80,84,83,82,80,80,83,79,82,83,82,81,81,81,83,79,81,81,81,82,83,80,85,80,81,80,91,5,4,4,7,39,67,69,65,60,68,36,8,4,4,4,29,84,83,79,82,81,83,81,81,83,79,84,80,82,81,84,82,76,80,80,79,79,81,81,79,79,79,81,80,83,76,78,83,79,81,82,81,80,79,81,78,77,77,77,80,80,80,79,76,78,76,76,77,78,78,79,81,77,78,75,78,80,78,77,76,77,75,77,82,81,79,79,77,74,78,76,76,75,75,76,77,78,73,76,78,77,78,74,75,78,73,78,73,74,73,79,78,78,74,70,77,85,83,69,59,50,49,44,43,49,48,37,31,27,26,19</t>
  </si>
  <si>
    <t>IMGLINENC=7,6,7,7,7,9,8,7,8,8,8,9,7,7,7,8,9,9,9,9,10,8,9,8,9,7,8,8,8,10,10,11,13,13,19,29,46,67,84,84,73,78,78,78,79,78,82,78,79,78,81,81,83,84,80,86,82,80,80,84,79,83,79,81,81,84,82,81,79,82,82,77,83,83,81,82,80,81,81,79,85,81,80,78,79,79,80,79,83,80,81,81,80,80,80,81,78,80,83,83,82,81,81,80,79,82,83,84,83,83,81,81,83,112,13,9,11,14,9,9,9,13,53,100,106,145,95,112,16,8,7,8,10,8,8,8,16,113,78,78,82,81,82,80,79,82,79,84,81,79,81,83,79,81,80,77,81,82,81,82,83,81,81,80,81,78,82,82,81,78,79,80,78,79,77,79,80,77,76,79,77,76,77,75,76,76,79,76,76,75,76,78,78,79,80,79,80,77,79,76,78,73,77,80,90,81,56,30,16,11,8,9,9,7,8,6,7,6,7,7,7,6,7,7,7,7,7,6,6,6,5,6,5,7,5,5,5,6,5,5</t>
  </si>
  <si>
    <t>IMGLINENC=6,8,8,7,7,8,8,8,8,7,8,8,8,9,9,10,7,9,9,8,8,9,8,8,8,9,10,9,9,9,11,11,13,13,19,25,37,55,76,85,78,79,82,79,79,80,78,77,81,80,83,79,81,80,77,80,81,81,81,80,82,82,79,79,80,81,82,78,79,81,80,79,83,78,78,80,80,79,79,82,77,79,81,78,78,81,83,81,79,76,84,80,77,82,77,81,77,84,80,81,81,85,81,81,82,81,80,83,82,82,79,84,102,91,12,9,10,14,9,9,10,17,61,89,101,142,122,136,24,9,8,9,8,9,9,9,11,83,92,81,82,78,86,80,81,79,78,82,83,83,83,80,82,80,81,80,77,77,80,82,79,80,79,81,82,79,78,80,82,77,80,80,80,79,80,76,77,78,79,80,80,75,78,80,77,79,79,77,79,78,78,77,76,76,80,80,80,80,78,79,75,75,76,83,77,67,47,32,23,16,13,9,8,8,9,7,7,7,6,6,7,6,7,6,7,6,6,7,7,6,5,6,5,6,6,6,6,7,6,6</t>
  </si>
  <si>
    <t>IMGLINENC=6,7,7,7,8,6,7,7,8,8,7,8,8,9,7,9,8,8,9,9,8,7,9,9,10,10,9,10,9,9,9,10,11,11,14,22,31,56,79,87,76,78,77,79,81,80,82,80,79,79,84,82,80,81,82,80,79,81,79,83,78,83,79,79,81,80,81,79,82,78,82,81,79,82,79,79,83,80,81,81,81,79,81,80,80,83,80,82,84,80,84,80,80,83,81,82,84,82,79,79,79,82,83,79,78,84,81,82,81,82,85,81,71,67,10,8,11,17,9,10,9,16,69,85,104,142,121,133,44,10,8,8,8,9,9,9,10,47,70,86,77,81,81,80,84,81,81,82,81,82,79,84,77,76,80,79,84,82,81,79,83,80,77,80,80,79,82,80,79,83,80,79,78,80,79,83,77,79,78,82,80,79,78,78,80,77,78,80,79,80,80,78,76,76,77,76,80,73,78,76,78,76,78,86,79,66,56,37,23,15,10,8,8,7,7,7,8,7,7,8,6,7,8,6,6,6,6,6,6,6,6,7,6,6,6,6,6,6,6,6</t>
  </si>
  <si>
    <t>IMGLINENC=7,6,7,7,7,8,7,8,8,8,9,7,7,8,8,8,8,8,8,9,8,9,7,8,8,9,12,10,9,11,10,10,12,14,17,23,36,59,77,85,74,77,83,77,79,77,80,81,80,79,78,83,80,77,78,80,80,83,79,79,78,78,76,79,79,84,81,80,86,77,79,83,82,80,81,78,82,81,81,83,80,79,77,79,78,81,76,82,81,79,81,80,82,77,77,81,79,80,82,80,81,83,80,84,82,79,83,83,82,79,79,82,66,48,10,9,12,20,9,9,10,18,72,79,103,141,108,105,66,13,10,8,8,9,8,8,8,26,110,81,85,78,80,77,81,83,82,80,80,80,81,82,82,79,83,78,78,76,78,79,80,82,79,81,79,79,77,79,84,78,79,76,78,81,80,81,80,81,77,81,81,78,77,78,81,81,75,78,81,76,78,79,77,78,78,79,78,79,79,76,79,78,75,79,88,95,77,47,25,16,9,8,9,8,7,7,7,7,7,7,7,7,7,7,7,7,7,7,6,5,6,6,6,5,6,6,6,6,5,6</t>
  </si>
  <si>
    <t>IMGLINENC=7,7,8,7,8,7,7,7,7,6,7,7,7,8,8,8,7,7,9,9,10,9,7,8,9,8,8,9,10,9,10,11,12,14,20,28,44,64,80,83,76,78,76,77,79,82,81,81,84,77,80,80,81,79,80,84,83,79,78,80,82,78,81,80,82,79,78,79,78,81,78,81,80,79,83,79,79,83,82,83,79,80,81,81,78,79,82,80,80,80,80,80,79,81,80,81,77,84,80,81,81,79,80,79,82,82,79,82,80,78,81,91,91,33,9,9,14,17,9,9,9,17,74,78,108,138,104,85,83,15,8,7,7,8,9,8,8,15,121,77,77,82,79,83,79,79,80,82,81,81,79,82,78,80,79,78,83,81,80,84,82,82,83,80,78,76,77,78,81,76,82,77,82,79,79,80,78,77,78,80,81,76,78,76,78,80,80,76,77,79,75,77,78,79,78,81,80,81,77,82,78,77,73,75,81,83,71,52,31,18,13,11,9,7,8,8,7,6,8,8,6,6,6,7,6,7,6,6,7,6,6,6,6,6,6,6,6,5,5,5</t>
  </si>
  <si>
    <t>IMGLINENC=7,7,8,7,8,7,7,8,7,8,8,8,8,8,7,8,7,7,8,8,9,8,8,8,9,9,9,9,10,10,11,12,16,20,28,40,60,81,83,76,78,79,81,79,80,82,82,79,78,83,84,80,78,82,79,76,79,81,78,80,80,83,81,78,79,78,84,80,84,82,78,80,82,81,79,80,83,79,80,81,79,76,79,78,81,81,79,79,81,78,82,80,80,80,81,79,82,82,80,80,78,81,78,80,79,81,82,79,82,82,87,81,109,25,10,9,13,16,7,8,9,18,81,76,104,134,114,82,101,19,9,7,8,8,8,8,9,12,102,99,83,76,77,82,80,80,80,79,80,80,83,81,80,81,79,81,82,80,82,81,83,77,81,77,78,82,78,75,79,80,80,81,80,79,82,77,81,80,78,74,80,77,80,78,78,80,78,78,79,80,77,79,80,81,77,79,78,80,76,81,80,77,75,80,90,86,61,37,23,17,13,10,11,10,8,8,7,8,7,7,6,7,7,6,6,5,6,6,6,6,6,6,6,5,6,5,6,5,6,6</t>
  </si>
  <si>
    <t>IMGLINENC=4,5,4,3,4,4,4,4,5,5,4,4,5,3,4,4,5,5,6,5,4,4,5,5,5,7,8,10,15,24,40,61,85,98,87,82,87,86,86,85,84,87,85,85,85,82,86,85,84,88,87,84,85,84,84,83,83,85,86,87,82,81,87,86,81,82,81,83,82,85,84,82,80,84,77,85,86,85,80,78,80,82,78,81,81,83,79,79,81,81,81,81,81,80,81,83,82,84,79,81,77,79,83,81,80,82,82,80,23,4,3,4,9,49,61,65,60,58,54,55,13,5,3,4,5,82,84,80,80,84,84,80,79,79,81,82,80,81,82,81,82,78,80,81,78,81,79,80,83,80,81,80,80,80,78,77,78,79,79,79,78,81,78,82,76,81,81,81,83,78,78,77,76,77,77,77,79,77,78,77,78,79,79,78,81,76,78,75,76,79,79,78,78,74,76,83,79,76,78,78,74,77,78,76,76,75,79,76,76,77,78,72,73,77,80,78,77,76,76,79,72,74,81,83,78,65,53,38,27,24,22,16,14,16,15,14,9,10,10,9</t>
  </si>
  <si>
    <t>IMGLINENC=4,4,4,4,4,4,4,5,4,4,4,4,4,4,5,4,5,4,4,4,5,5,5,5,5,7,6,7,8,13,23,45,81,100,93,82,86,87,81,88,85,82,87,88,87,84,87,84,83,85,85,85,83,84,85,83,84,83,83,83,81,82,84,89,78,86,82,85,81,81,87,83,87,84,85,81,84,81,80,82,81,78,80,82,83,81,78,80,84,83,82,80,81,78,79,77,79,83,80,84,80,81,80,81,83,85,85,90,10,4,4,4,11,61,50,61,67,50,46,70,22,6,4,4,4,28,79,84,80,82,83,83,84,83,86,78,80,80,82,82,82,75,81,80,81,83,80,82,79,78,82,80,80,76,80,77,80,79,79,80,80,81,82,80,84,80,80,77,78,78,80,79,80,78,82,76,76,80,77,83,79,82,76,78,77,81,81,79,80,78,76,78,76,80,77,76,77,77,79,79,77,76,76,80,75,76,75,79,76,76,78,74,78,77,75,77,76,80,80,74,77,81,80,66,53,34,24,17,12,11,11,9,7,6,7,6,5,4,5,6</t>
  </si>
  <si>
    <t>IMGLINENC=4,5,4,3,4,4,4,5,4,4,4,4,5,5,5,5,5,4,5,4,5,5,5,5,5,5,6,7,7,12,17,34,56,80,94,86,77,87,87,87,88,89,81,82,84,86,83,84,84,87,85,84,88,88,83,85,85,83,83,82,87,84,84,82,87,85,83,83,82,81,81,84,84,81,81,83,80,81,80,81,81,81,82,81,85,78,80,80,79,81,81,82,81,83,85,80,79,79,80,79,83,81,85,84,84,83,77,76,6,3,4,6,15,69,46,56,69,63,56,70,36,8,4,4,4,5,85,80,83,81,80,81,81,79,78,80,80,80,82,83,81,82,83,81,81,77,80,80,77,81,79,82,82,78,81,76,81,78,81,80,79,78,77,80,79,82,81,82,80,81,80,77,79,81,83,79,78,79,77,77,82,78,81,81,77,76,80,79,79,77,78,79,77,76,75,77,77,75,78,76,77,80,77,77,74,80,77,75,73,79,78,76,82,78,79,75,75,72,75,82,86,72,52,36,23,15,11,10,8,6,7,6,5,5,5,5,4,4,4,4</t>
  </si>
  <si>
    <t>IMGLINENC=4,4,4,4,4,5,4,4,4,4,4,5,4,4,4,5,4,4,5,4,5,4,4,4,5,5,6,6,7,9,11,22,37,64,95,98,83,84,89,85,87,79,87,84,83,83,85,85,84,84,85,83,87,86,83,84,85,86,86,84,88,88,86,82,87,81,85,85,82,83,81,84,83,81,84,83,82,80,82,79,82,83,81,80,83,81,80,81,80,82,79,81,82,80,81,82,83,81,83,81,79,81,82,81,83,83,79,17,4,4,4,5,22,72,51,67,76,66,66,52,50,12,4,4,4,3,33,83,79,83,82,78,79,80,82,82,80,81,79,78,81,80,81,82,79,76,80,77,81,80,79,79,80,82,79,77,79,80,81,81,80,78,82,81,79,77,80,80,79,74,82,78,80,82,79,80,78,76,79,76,79,76,78,82,77,74,78,82,79,74,77,75,77,77,76,75,79,79,75,77,77,84,76,79,78,74,78,75,73,73,79,75,78,68,75,82,80,78,78,81,68,46,28,20,14,9,7,7,5,5,5,4,4,5,4,4,3,4,4,3</t>
  </si>
  <si>
    <t>IMGLINENC=5,5,4,5,5,4,4,4,4,5,5,5,4,5,5,6,5,5,5,5,5,5,5,6,6,6,6,6,6,6,6,7,8,9,11,14,21,36,56,85,91,82,82,86,84,88,82,86,86,85,84,84,83,84,85,86,86,85,86,89,84,85,87,88,84,83,84,85,84,85,85,86,84,84,85,84,83,82,83,83,79,79,81,83,80,87,80,83,82,78,81,83,84,83,80,82,81,80,77,82,82,84,81,79,77,62,7,3,3,3,6,30,69,51,62,71,69,76,65,70,65,63,51,11,5,7,6,4,7,84,84,79,82,81,82,82,79,80,82,82,81,80,80,77,77,79,83,81,79,80,79,81,77,79,77,77,82,80,80,80,79,79,76,80,78,79,80,77,79,79,77,80,81,78,80,76,80,75,79,81,75,78,80,77,81,81,78,76,80,78,77,76,78,75,80,79,80,77,76,76,75,83,69,47,28,23,24,17,8,5,5,5,5,4,4,3,4,5,4,5,4,4,4,4,4,4,4,3,3,3,3,3,4,4,3,4,4,4,3,3</t>
  </si>
  <si>
    <t>IMGLINENC=7,7,8,7,8,9,8,9,8,9,8,10,9,12,14,16,19,26,35,44,51,55,56,60,68,72,83,88,88,85,78,72,75,79,83,80,85,76,77,82,78,78,80,83,78,80,79,81,77,80,82,82,80,79,81,82,80,77,80,77,78,80,79,79,78,81,74,79,79,79,81,77,77,76,80,80,79,78,78,81,81,76,80,79,79,79,77,77,77,78,82,77,82,80,79,79,82,80,79,81,78,78,81,81,80,78,77,80,80,79,83,106,104,14,9,9,15,9,8,8,8,21,86,72,107,135,123,124,111,43,10,7,8,7,8,9,6,8,25,113,84,83,78,80,80,77,78,78,79,77,78,80,81,80,79,79,80,79,82,79,79,81,80,77,78,82,78,80,80,76,79,80,79,75,76,81,79,79,77,77,79,81,78,77,80,78,77,75,78,77,80,77,81,77,77,78,77,78,77,77,78,76,77,78,75,79,79,76,77,76,77,76,75,77,80,90,90,90,75,69,59,55,53,55,65,74,84,69,56,44,33,23,13,9,9,9,9,7,6,5</t>
  </si>
  <si>
    <t>IMGLINENC=7,8,8,7,8,12,12,11,10,12,13,14,13,17,25,31,41,58,71,88,97,92,90,89,88,80,80,75,79,79,77,80,81,78,79,76,81,81,75,77,76,78,79,80,80,80,81,82,83,78,77,81,79,79,77,79,82,80,75,75,81,80,77,76,78,80,76,80,77,79,75,78,79,81,82,77,78,79,81,81,81,79,80,78,81,77,74,79,80,80,78,79,78,79,80,78,80,81,79,78,79,81,81,78,81,82,78,79,80,79,82,104,101,15,9,9,13,9,8,8,8,20,84,67,103,132,115,125,101,49,11,9,8,8,9,8,8,9,23,116,80,81,82,81,81,81,79,80,75,79,81,77,77,81,79,78,79,78,82,82,77,79,79,81,80,82,79,80,77,75,80,76,84,77,77,76,77,79,80,80,79,78,77,80,79,77,81,78,79,79,79,77,80,78,81,76,79,80,74,74,78,77,78,76,76,76,79,75,76,73,79,78,77,77,72,71,74,75,76,83,85,86,81,77,83,82,82,76,75,63,51,33,27,22,18,13,8,7,7,8</t>
  </si>
  <si>
    <t>IMGLINENC=8,7,9,12,15,21,24,20,19,23,29,30,29,39,57,71,79,87,84,75,76,78,77,77,79,81,81,81,84,79,79,78,79,78,76,78,76,74,78,78,80,77,76,83,79,85,81,80,78,79,75,77,76,77,79,80,78,78,79,79,79,80,79,79,80,80,77,78,78,80,78,79,78,78,77,82,78,81,79,78,79,77,78,74,82,81,76,77,76,81,79,76,80,77,76,79,78,80,80,78,80,74,78,77,79,83,77,79,83,77,80,92,92,13,9,9,13,9,7,8,9,19,90,69,105,132,115,131,100,50,11,8,7,7,8,7,8,10,21,117,78,79,77,78,81,78,78,82,79,81,80,80,78,77,80,80,79,77,80,82,79,80,80,81,79,79,80,81,79,80,78,76,79,83,79,77,80,78,78,79,80,77,79,81,77,79,80,79,77,75,81,77,78,78,77,76,80,81,78,79,78,75,76,77,78,78,76,77,79,72,75,77,77,77,79,77,81,77,74,73,73,75,76,74,74,72,68,79,82,88,81,71,62,45,31,22,15,15,14,13</t>
  </si>
  <si>
    <t>IMGLINENC=10,12,17,24,39,53,68,69,64,65,62,65,69,84,91,87,82,83,78,77,80,75,80,78,78,77,79,84,78,79,80,80,81,79,77,82,80,82,77,77,79,77,79,78,78,79,79,78,80,80,79,80,80,77,79,77,81,76,78,78,79,81,80,79,78,81,80,78,80,79,78,81,78,80,78,79,77,79,79,81,76,77,82,78,81,82,72,77,78,81,80,84,80,78,77,78,81,82,80,80,77,79,76,81,79,81,78,84,79,80,79,88,89,13,8,9,14,9,8,7,8,20,90,68,107,136,112,121,99,50,12,8,7,8,7,8,8,9,21,119,75,78,82,79,77,79,79,81,77,80,80,77,80,80,80,76,79,78,81,79,76,81,79,79,78,79,78,80,79,76,77,81,79,79,79,77,80,78,80,81,82,80,78,79,78,76,84,78,77,80,78,79,78,81,81,77,77,76,82,84,80,77,77,77,79,76,79,77,77,76,77,77,79,76,76,74,78,75,76,76,76,81,75,79,73,75,72,73,81,73,79,79,80,73,62,54,41,35,28,24</t>
  </si>
  <si>
    <t>IMGLINENC=4,5,4,4,4,5,4,5,5,5,4,5,5,5,5,5,5,5,4,5,5,5,5,5,6,6,6,7,6,7,6,7,7,8,8,11,15,27,50,81,98,82,75,84,84,80,81,89,83,81,83,87,82,84,86,84,84,89,85,85,83,91,85,85,84,85,84,82,82,82,86,81,83,82,82,80,84,82,84,80,81,81,80,78,80,84,82,78,80,83,81,83,80,81,78,83,81,81,83,81,82,82,79,82,85,41,6,4,3,4,7,35,70,55,65,72,70,73,68,61,67,51,59,14,6,6,6,4,5,78,84,83,84,84,80,80,80,80,82,84,80,80,83,84,83,80,80,82,81,82,82,80,81,81,77,81,81,80,80,79,81,77,78,82,83,80,80,77,78,77,79,80,78,80,77,81,81,78,76,80,79,77,78,80,81,80,72,76,75,79,77,77,75,81,76,76,77,78,76,79,71,83,85,64,47,38,25,13,9,5,5,6,6,6,4,5,4,4,4,4,3,3,4,4,4,4,3,4,3,4,3,4,3,5,4,4,4,4,5,4</t>
  </si>
  <si>
    <t>IMGLINENC=4,5,5,4,4,4,4,4,5,5,5,5,6,5,5,5,5,5,5,4,4,6,5,5,6,6,5,5,6,7,8,7,7,10,11,15,21,35,57,76,88,81,79,82,80,83,81,83,83,83,85,83,81,85,80,80,78,83,84,83,85,82,84,85,87,81,84,86,82,84,86,83,80,79,79,84,77,80,84,87,84,81,81,84,80,83,81,80,81,82,83,81,81,82,82,82,80,81,81,80,84,81,81,83,83,30,5,4,4,5,8,37,66,57,67,72,69,73,70,59,58,43,65,19,8,6,5,5,5,60,76,83,81,79,81,83,83,81,81,79,80,81,80,82,81,78,80,80,79,80,83,81,80,81,81,79,83,80,78,81,83,78,82,82,81,79,81,79,79,81,75,80,78,79,78,78,76,81,77,78,76,77,77,77,77,81,77,76,78,77,75,77,77,79,81,78,77,77,76,80,79,72,80,81,89,77,52,29,18,15,13,8,6,5,5,5,4,4,4,4,4,3,4,4,4,4,3,4,3,4,4,4,3,4,4,4,3,3,3,4</t>
  </si>
  <si>
    <t>IMGLINENC=5,4,4,4,5,4,4,5,4,5,5,5,5,5,5,4,4,5,5,5,5,6,6,6,7,7,5,5,6,8,8,9,9,12,15,20,30,49,68,92,89,77,81,87,83,83,84,83,81,83,81,82,79,79,78,81,83,85,82,81,83,82,81,85,84,84,84,85,82,81,84,82,80,79,84,85,82,81,81,82,80,85,84,83,79,82,81,85,80,82,80,77,79,82,81,80,82,85,84,84,79,84,82,84,77,22,4,4,3,3,10,44,60,62,72,68,68,75,70,63,53,41,66,24,8,6,6,5,4,34,81,79,81,84,81,80,82,82,76,82,83,81,78,79,82,80,81,80,78,79,82,82,80,76,77,77,79,79,79,78,79,82,79,78,83,80,80,77,78,77,77,80,79,78,78,76,82,80,77,80,77,77,79,80,78,77,79,81,77,77,78,75,75,78,81,78,79,77,76,76,76,84,81,70,75,85,79,57,39,21,12,7,8,6,6,5,5,5,4,4,4,4,3,4,4,4,4,4,4,4,3,4,3,3,4,4,3,4,4,5</t>
  </si>
  <si>
    <t>IMGLINENC=4,4,4,4,5,4,3,4,5,4,4,5,5,5,5,6,5,4,5,6,5,6,6,7,7,8,8,8,8,10,11,15,14,20,27,40,54,76,94,90,76,77,84,80,79,81,80,79,82,80,82,82,83,81,84,77,77,81,83,81,80,85,86,83,82,83,84,85,82,82,79,80,81,82,82,82,81,80,83,81,79,81,83,78,77,79,81,84,83,80,84,85,84,85,84,82,81,78,81,81,79,82,82,79,79,18,4,3,4,4,10,47,59,63,72,65,67,75,69,68,49,42,71,25,7,6,7,5,4,19,77,80,79,82,82,81,84,82,75,84,80,81,81,84,79,79,82,79,79,79,77,78,79,77,80,81,79,83,79,81,79,78,80,80,80,82,78,78,78,79,79,81,79,78,79,80,79,78,79,79,77,80,75,81,74,79,76,76,75,76,79,75,78,80,75,78,77,75,76,76,77,78,77,77,75,75,83,91,82,54,32,18,15,16,10,5,4,4,4,5,5,4,4,4,5,4,5,4,4,3,3,4,4,4,3,4,4,4,4,5</t>
  </si>
  <si>
    <t>IMGLINENC=4,5,4,4,5,5,5,4,5,4,5,4,4,5,5,4,5,6,6,7,7,8,8,10,13,17,17,16,17,21,23,27,32,41,53,72,86,89,79,78,84,81,83,78,79,81,78,84,80,83,81,81,80,80,83,80,79,79,80,81,80,81,82,81,85,82,83,83,86,83,82,81,83,83,81,81,83,81,83,81,75,81,81,82,80,80,86,83,84,82,79,83,80,83,82,83,81,80,83,81,84,82,83,80,87,14,4,3,4,5,12,50,58,64,70,70,66,75,69,66,53,43,71,31,9,6,7,6,4,13,75,81,83,80,77,79,80,81,82,81,78,80,80,80,79,83,80,82,80,81,77,79,78,84,79,81,80,79,81,79,81,80,78,81,80,79,76,77,80,76,79,78,78,79,78,75,78,79,79,78,82,79,76,77,78,74,80,78,76,76,77,75,80,75,76,76,74,80,79,76,79,74,76,75,79,79,73,73,82,74,52,33,32,27,16,9,11,10,9,7,5,4,4,5,6,5,4,5,5,4,4,4,4,4,5,5,5,4,4,3</t>
  </si>
  <si>
    <t>IMGLINENC=80,78,78,74,77,77,76,79,80,77,76,79,81,77,81,80,81,76,80,76,76,80,79,79,76,77,77,75,79,78,78,78,79,76,80,77,76,77,79,77,78,76,78,77,78,79,77,80,77,76,75,77,78,78,80,78,79,78,80,75,76,78,78,79,77,77,75,77,78,76,77,79,80,79,77,77,76,79,75,78,78,78,77,79,80,81,76,80,80,81,79,81,78,78,80,83,76,76,80,80,80,81,79,79,77,79,79,79,76,78,76,63,63,11,8,10,13,8,8,8,9,22,94,69,109,133,115,114,99,48,12,7,6,6,9,8,7,8,22,121,77,78,79,80,78,79,81,76,78,80,82,78,79,81,76,77,77,76,79,76,77,77,76,77,77,78,76,75,74,77,75,76,76,73,75,80,75,76,81,76,74,76,75,79,75,75,76,77,76,73,72,76,74,77,72,78,77,77,78,76,78,76,74,76,74,78,79,78,79,76,77,76,76,73,75,77,78,76,74,78,74,78,77,75,75,77,74,75,76,77,72,76,70,75,76,76,80,80,74,78</t>
  </si>
  <si>
    <t>IMGLINENC=76,80,77,79,79,78,76,79,76,75,78,76,76,76,78,79,78,78,77,80,76,79,78,81,73,78,77,77,77,79,76,79,77,79,77,78,80,76,77,79,76,77,74,80,79,77,78,78,78,79,77,77,78,76,77,81,80,80,80,80,76,79,78,75,77,77,80,75,79,82,79,79,79,78,78,75,79,79,79,77,80,76,78,78,78,76,76,79,81,80,80,79,77,78,80,78,80,78,80,78,75,77,79,78,77,80,81,77,83,79,75,64,61,10,8,9,13,7,8,7,9,25,94,72,106,133,108,114,94,46,11,8,8,7,7,8,7,8,23,116,78,80,83,79,79,80,76,78,77,78,79,78,79,78,77,77,79,76,78,77,81,78,75,75,79,76,75,77,75,74,77,74,78,74,76,76,76,78,74,76,71,70,79,73,75,79,75,76,76,74,75,76,75,75,78,77,76,75,73,74,78,73,76,75,79,75,75,77,76,79,74,76,77,78,75,74,77,75,72,75,74,75,75,72,80,75,75,75,78,72,74,76,74,75,74,74,75,78,74,76</t>
  </si>
  <si>
    <t>IMGLINENC=77,79,77,78,77,74,76,76,75,77,75,76,78,79,75,79,75,80,74,77,79,75,77,78,76,79,79,78,79,75,77,74,79,76,77,77,76,78,77,77,78,77,79,76,78,79,78,76,76,78,77,80,77,75,77,79,79,79,80,79,76,77,78,78,78,75,79,77,79,74,78,78,78,79,79,79,77,80,77,77,78,77,79,76,77,74,77,78,81,81,77,78,81,78,77,77,80,78,80,78,79,80,80,80,78,79,79,80,81,80,77,64,61,10,7,9,10,9,8,8,10,23,97,72,107,131,111,115,96,44,11,8,8,7,8,8,7,8,25,117,81,78,80,79,81,78,77,80,79,77,78,73,77,74,76,80,79,78,79,76,74,74,74,76,76,72,76,76,74,77,73,75,78,76,76,74,75,75,75,74,73,77,71,72,74,75,76,76,75,72,74,72,74,72,75,71,74,75,76,74,73,76,74,76,77,74,79,80,75,78,79,80,79,77,74,80,80,77,77,76,78,76,76,73,75,74,76,73,74,75,77,74,77,76,81,73,75,76,74,76</t>
  </si>
  <si>
    <t>IMGLINENC=81,78,77,78,78,79,78,73,77,76,74,77,74,79,77,77,75,76,77,79,78,76,76,80,78,78,74,76,75,78,78,77,76,77,79,76,78,77,75,81,77,79,77,78,78,76,79,78,76,77,77,75,76,74,76,78,78,76,74,77,75,76,81,80,78,77,77,75,74,75,75,77,80,77,76,78,81,77,79,80,78,77,77,77,77,76,77,80,79,81,79,78,77,76,81,79,82,78,78,81,78,79,77,80,77,80,78,77,80,79,82,67,53,11,8,10,11,8,8,8,9,25,99,71,111,133,108,114,98,43,12,8,8,7,7,7,7,9,25,113,82,84,79,78,80,79,81,78,76,75,77,76,80,77,75,77,78,80,78,72,76,78,75,76,76,77,74,75,75,76,75,76,75,74,77,74,74,73,73,77,74,77,74,75,75,76,75,73,73,76,71,73,71,75,75,76,74,75,75,74,72,77,77,77,75,72,74,73,75,79,74,72,77,77,78,78,75,76,74,72,76,77,76,77,79,74,75,75,75,74,77,75,74,79,77,75,76,78,77,78</t>
  </si>
  <si>
    <t>IMGLINENC=4,6,5,5,6,5,6,5,5,6,7,11,11,13,14,21,28,39,51,69,79,79,74,71,75,81,81,80,81,77,75,75,77,78,78,77,76,77,79,78,81,79,80,80,74,79,77,77,76,80,77,77,76,78,82,80,79,80,80,82,77,80,83,80,83,83,84,82,83,81,84,80,79,83,82,79,82,81,81,80,81,82,84,83,80,80,80,80,81,80,80,81,83,83,84,84,79,83,80,81,82,85,83,79,76,10,4,3,4,6,17,59,46,64,68,74,71,73,62,72,54,46,67,40,11,5,8,6,6,11,81,82,80,83,81,81,83,79,79,82,75,79,82,83,83,82,82,82,82,80,83,83,80,82,80,81,79,80,78,78,81,81,80,81,79,81,81,77,82,77,80,78,81,79,78,79,79,75,76,79,82,76,78,78,78,79,78,76,79,79,75,81,79,77,76,79,75,79,76,77,74,77,77,74,79,75,76,75,73,77,78,77,77,77,74,77,75,74,76,73,74,70,75,84,86,82,85,80,78,84,83,62,42,26,16,16,15,11,6,7</t>
  </si>
  <si>
    <t>IMGLINENC=5,6,6,5,6,6,6,6,7,7,10,12,17,24,32,42,56,72,87,84,79,68,72,77,78,78,78,75,75,74,76,78,78,82,77,79,77,75,77,78,76,77,76,79,78,77,77,77,76,78,76,74,79,79,75,81,79,83,77,80,80,79,83,88,79,82,82,82,84,84,78,83,83,85,80,79,80,77,82,79,83,81,78,80,81,78,83,81,85,83,81,82,83,83,84,84,84,81,81,85,83,85,83,80,71,8,4,3,4,6,19,61,47,61,66,74,70,72,68,71,54,46,69,39,10,6,7,5,6,9,83,79,83,80,83,80,80,81,77,79,84,81,82,79,81,80,84,78,82,80,84,82,83,79,80,79,78,78,80,79,77,80,79,81,81,80,81,81,76,81,78,79,81,78,79,76,75,80,79,77,77,79,79,79,76,77,81,79,78,81,81,79,78,77,81,77,75,76,76,77,75,80,75,76,74,78,76,74,76,78,77,79,76,75,77,74,78,74,76,77,74,76,75,76,70,71,73,71,73,72,76,61,41,26,22,21,16,11,9,12</t>
  </si>
  <si>
    <t>IMGLINENC=6,5,6,7,8,8,7,7,9,10,12,21,33,49,61,76,83,83,76,71,74,74,78,76,78,79,75,77,73,78,76,79,77,79,79,76,77,78,72,76,76,77,76,76,77,76,75,74,76,75,76,77,76,79,77,81,79,80,78,78,81,77,79,84,80,78,82,80,81,85,83,77,81,84,80,83,82,82,79,81,84,78,83,80,81,83,84,80,81,84,81,79,83,81,80,83,83,81,81,84,85,84,83,79,70,9,4,4,4,6,19,63,48,65,64,74,71,69,67,75,53,47,72,40,10,7,8,5,6,9,81,81,78,83,81,79,81,82,84,81,80,80,80,78,80,82,80,77,81,83,78,78,81,82,80,77,81,83,81,84,80,79,80,79,81,79,80,73,79,78,79,82,78,79,75,78,77,79,78,77,80,77,78,78,81,77,78,79,78,78,79,79,81,78,78,76,78,75,79,77,78,79,76,76,75,73,75,74,73,74,76,75,76,72,74,75,75,76,76,75,75,77,74,73,73,76,74,76,75,75,81,74,64,49,38,35,33,30,27,27</t>
  </si>
  <si>
    <t>IMGLINENC=6,7,8,7,9,10,13,10,13,17,23,34,58,79,92,84,71,72,75,76,78,75,76,79,78,74,77,75,76,75,75,79,77,78,74,76,75,74,76,74,75,78,73,76,75,75,77,75,75,74,76,76,76,76,78,79,79,76,76,76,77,78,77,79,78,78,80,84,77,79,80,80,81,79,79,79,81,79,81,79,80,80,82,81,86,82,83,81,83,85,78,83,86,84,82,85,83,84,84,82,88,83,81,78,61,7,4,4,5,6,18,61,46,64,69,76,74,74,67,73,55,46,71,39,10,6,7,6,5,9,81,80,79,81,79,77,80,80,82,80,87,81,80,78,81,82,80,78,81,82,79,79,78,79,77,77,78,79,81,77,78,78,80,78,81,79,78,80,81,79,78,76,81,79,79,80,78,80,78,84,81,82,77,79,82,77,78,75,77,79,78,74,77,75,76,77,79,80,73,76,80,74,78,77,81,77,75,78,76,79,76,77,76,78,75,77,74,75,74,74,73,74,76,73,73,73,75,75,77,74,72,80,79,76,74,71,76,72,69,64</t>
  </si>
  <si>
    <t>IMGLINENC=74,75,79,74,78,74,77,77,75,76,77,82,77,76,75,80,77,79,76,73,79,75,76,75,74,79,74,76,76,79,76,76,75,78,76,75,76,75,76,79,76,77,77,74,75,75,74,74,76,80,77,76,78,77,75,76,74,77,75,77,75,77,76,78,75,78,78,77,77,76,80,77,77,79,76,76,77,76,76,78,76,79,79,76,77,74,79,76,78,79,77,79,76,75,80,78,78,75,76,79,78,79,81,79,77,78,81,77,79,79,88,79,40,10,9,11,13,7,7,7,10,28,100,80,104,132,115,102,104,32,9,8,7,6,8,8,7,8,30,102,86,82,77,76,79,77,78,76,79,77,78,79,74,77,74,76,78,74,74,73,74,73,77,72,74,77,73,77,74,70,74,74,77,71,76,74,75,75,76,75,76,74,75,75,74,73,73,73,74,71,72,76,73,74,71,71,74,74,77,78,73,72,73,76,74,76,76,79,78,76,73,75,74,76,76,75,73,74,76,75,75,78,75,77,73,73,74,75,74,76,77,74,75,75,76,75,75,80,77,73</t>
  </si>
  <si>
    <t>IMGLINENC=75,74,75,77,76,78,75,75,77,79,74,75,75,75,77,77,70,78,73,76,75,78,79,75,77,77,78,77,76,78,76,77,75,77,81,77,77,77,78,75,75,75,78,78,76,77,76,77,78,75,75,74,74,78,77,78,79,77,77,76,74,78,78,75,78,77,76,77,79,80,77,80,79,77,76,77,81,80,77,78,78,77,78,75,81,78,76,77,77,77,79,78,78,80,78,78,73,80,78,79,80,78,75,76,77,78,78,78,77,81,85,85,38,10,8,10,13,6,8,8,9,29,100,83,108,136,117,99,104,31,8,6,7,7,8,6,8,9,33,96,84,79,78,79,80,78,77,80,77,76,75,76,77,76,76,74,75,79,75,78,76,74,73,74,75,74,77,75,77,75,72,71,72,75,77,76,74,74,74,77,76,71,73,71,74,73,75,71,74,74,76,75,75,78,73,72,76,73,75,75,76,72,73,75,73,73,75,76,74,74,76,73,80,75,79,77,76,75,74,74,74,77,74,77,72,74,70,76,74,77,74,75,73,73,76,75,75,76,76,75</t>
  </si>
  <si>
    <t>ZSWP=222.0</t>
  </si>
  <si>
    <t>ZSWP=58.0</t>
  </si>
  <si>
    <t>ZSWP=-106.0</t>
  </si>
  <si>
    <t>ZSWP=-270.0</t>
  </si>
  <si>
    <t>ZSWP=-536.0</t>
  </si>
  <si>
    <t>ZL=-4500.1|ZR=0.0|ZSWP=-536.0</t>
  </si>
  <si>
    <t>IMGLINENC=78,80,81,79,76,77,78,79,80,78,75,78,79,77,82,79,79,80,79,79,81,80,78,78,77,77,79,79,79,77,76,78,78,79,81,76,78,76,73,77,80,79,78,77,77,78,77,81,76,78,81,80,76,77,80,74,76,73,77,81,82,75,79,79,79,79,78,80,81,80,81,79,81,78,84,79,81,79,79,79,83,81,81,82,83,83,87,86,82,81,84,84,84,86,87,83,84,83,84,85,85,88,87,89,85,85,86,88,89,88,89,87,90,88,81,87,89,89,86,82,40,18,18,39,56,20,20,36,97,92,93,95,93,91,90,92,93,92,91,92,89,89,90,90,89,91,90,87,89,91,86,85,85,86,87,83,86,87,85,86,84,85,85,85,86,82,83,81,83,86,82,83,83,82,81,83,83,81,81,83,84,83,78,81,80,81,80,78,79,83,81,81,77,83,79,80,79,79,78,76,80,80,77,80,80,79,78,80,78,80,75,80,81,77,72,76,77,75,75,75,74,74,75,75,74,75,72,77,74,76,75,77,75,79,72,75,79,72,76,80</t>
  </si>
  <si>
    <t>IMGLINENC=81,79,80,79,78,83,79,80,76,79,81,76,79,78,81,81,80,80,82,79,78,77,79,80,77,77,81,80,81,78,76,76,74,76,77,77,79,76,78,81,83,76,78,76,78,78,81,76,79,80,76,79,77,77,79,77,80,77,82,83,81,81,81,81,81,82,84,80,79,78,78,81,81,81,80,84,81,80,84,82,82,86,83,82,83,84,84,81,87,87,86,83,82,85,88,84,86,86,87,85,86,88,88,87,85,88,86,89,88,86,90,89,88,85,89,88,89,89,91,79,40,20,19,38,64,20,19,33,93,90,95,93,93,93,93,93,90,94,90,91,89,87,90,92,88,90,88,89,87,88,91,89,87,87,88,88,86,86,84,85,87,86,85,84,83,87,87,84,87,85,82,85,82,80,82,84,85,82,82,79,83,83,81,78,82,82,81,80,84,79,79,83,82,79,83,81,79,78,79,79,81,76,79,83,77,78,78,78,79,79,74,79,80,79,77,75,75,79,78,74,76,77,75,76,75,76,73,76,74,76,77,74,76,75,77,76,75,73,74,79</t>
  </si>
  <si>
    <t>IMGLINENC=78,78,78,80,81,82,83,77,81,80,82,80,77,80,81,82,81,81,79,80,78,79,80,78,82,76,83,77,75,79,74,75,78,77,74,77,74,79,76,77,76,74,75,76,76,75,78,78,78,79,75,75,74,72,76,78,78,75,74,77,76,76,78,77,77,78,78,77,77,76,74,76,74,75,78,76,77,79,75,78,77,76,77,80,81,80,76,80,84,80,78,82,81,81,82,83,81,82,78,79,79,80,81,74,29,5,3,3,4,7,26,69,45,60,73,76,75,71,72,66,60,48,71,24,7,7,5,5,6,12,80,81,85,79,78,82,83,79,80,79,82,81,80,83,80,80,82,82,78,79,81,82,81,80,77,80,79,81,78,80,80,80,79,79,78,79,78,79,73,76,76,82,79,74,80,81,77,79,79,76,79,80,81,79,77,78,76,74,75,78,78,76,78,79,78,73,78,76,75,78,77,78,70,76,75,73,72,76,73,75,76,79,74,75,76,77,77,74,75,72,74,74,74,75,72,79,75,74,74,72,75,78,74,73,72,73,71,72,72,72</t>
  </si>
  <si>
    <t>IMGLINENC=78,81,77,80,81,79,77,82,82,79,81,83,84,81,81,79,82,82,78,78,78,80,77,80,80,80,78,79,78,77,77,77,76,80,81,79,74,76,77,77,79,77,78,77,77,76,77,76,76,76,74,77,76,76,78,78,79,76,80,77,77,75,77,75,74,79,77,76,75,79,77,76,75,76,77,78,77,80,77,77,76,80,78,76,78,79,77,77,79,80,81,80,79,81,83,79,78,82,77,80,80,81,83,74,28,5,4,3,4,8,25,69,44,60,72,75,74,73,73,70,59,44,68,22,6,6,7,5,5,12,77,81,78,80,84,81,82,79,81,83,80,82,79,81,79,80,83,80,78,82,79,80,81,81,81,78,77,79,77,80,81,81,80,78,78,84,82,79,80,80,80,79,77,79,80,83,78,78,80,82,82,80,80,79,80,81,78,79,76,72,77,80,75,77,80,77,76,77,75,76,76,77,76,76,79,75,78,76,73,74,81,77,74,73,77,73,73,76,75,74,75,77,73,76,70,73,72,73,72,76,76,75,71,77,75,77,73,71,72,74</t>
  </si>
  <si>
    <t>IMGLINENC=80,79,81,82,81,83,80,80,82,79,82,78,81,81,80,81,81,80,80,78,84,78,84,83,82,82,79,81,79,83,81,82,78,82,79,78,81,78,78,78,80,79,81,78,77,78,78,77,74,75,79,76,78,76,76,78,78,78,75,76,77,79,79,79,77,79,75,77,76,76,78,76,78,76,78,78,77,76,79,79,80,78,80,78,82,79,78,80,77,78,75,82,81,80,79,81,79,78,81,79,81,81,77,75,25,5,4,3,4,7,29,71,47,60,73,77,78,71,73,67,63,47,69,20,8,6,6,5,5,13,77,79,82,82,79,80,80,79,81,81,77,78,82,79,78,82,82,82,83,80,79,81,81,79,76,78,77,80,76,80,79,81,78,81,80,82,78,77,79,77,77,81,82,79,80,77,80,79,76,79,82,76,80,82,80,74,77,77,78,78,75,77,74,79,77,77,77,75,77,75,80,77,75,73,74,76,73,74,75,73,77,80,74,75,77,73,74,72,76,75,74,75,76,72,74,76,75,75,73,74,76,74,70,71,77,71,74,75,75,75</t>
  </si>
  <si>
    <t>IMGLINENC=81,78,83,78,82,80,82,85,84,83,83,82,85,80,80,82,79,82,81,82,81,81,84,82,79,81,78,82,81,76,78,76,81,80,79,81,78,80,82,77,78,81,80,77,80,78,80,79,76,82,80,80,80,77,79,80,77,80,79,80,76,78,81,81,81,77,78,80,78,76,78,79,75,80,80,77,77,77,78,80,78,82,77,79,79,83,77,79,79,77,77,81,81,79,80,80,76,80,82,79,81,79,79,73,24,4,4,4,4,8,28,71,46,61,74,75,77,71,72,69,63,45,67,20,7,5,6,6,6,13,81,81,80,86,78,77,80,79,78,80,81,78,80,80,79,77,84,80,82,78,79,79,82,78,79,82,76,77,81,79,81,74,83,80,82,79,76,77,80,78,80,79,79,77,79,76,80,75,80,76,78,79,78,79,80,74,78,75,77,78,80,78,74,78,80,75,76,75,75,75,78,76,77,75,77,78,77,75,74,79,76,75,71,76,75,77,77,75,77,73,74,71,74,76,76,75,75,72,74,73,71,75,74,76,77,75,71,77,73,74</t>
  </si>
  <si>
    <t>IMGLINENC=76,77,77,77,73,75,76,76,74,75,74,75,73,77,76,75,74,71,71,74,75,75,73,75,75,71,78,78,76,75,77,75,75,78,75,75,77,76,76,75,77,78,75,77,76,74,77,77,78,78,74,73,75,77,75,75,76,71,77,75,72,76,75,72,78,75,75,76,77,78,72,74,74,76,78,72,72,76,73,74,74,75,76,75,77,74,77,80,76,77,74,78,75,79,75,75,74,78,73,77,78,76,77,76,76,74,77,75,74,76,70,103,24,9,7,10,16,7,6,6,9,35,99,93,111,137,114,76,98,21,8,7,6,7,7,6,7,9,46,76,82,81,76,80,77,76,79,75,77,78,76,74,75,76,75,74,73,76,75,75,75,76,75,72,76,72,74,72,73,77,73,76,78,75,77,76,78,77,75,74,76,75,76,75,75,76,76,70,72,75,73,72,72,71,75,74,72,74,74,73,74,73,76,76,75,76,74,75,76,78,76,75,74,77,77,73,77,76,75,77,74,73,75,76,76,75,78,74,75,75,75,79,74,71,72,74,78,72,75,76</t>
  </si>
  <si>
    <t>IMGLINENC=73,77,77,76,76,78,76,78,75,76,76,75,76,76,79,75,72,76,76,75,77,77,74,75,76,73,74,78,75,75,75,76,77,73,72,77,79,75,79,74,73,78,76,75,76,78,75,73,75,75,76,76,73,73,72,73,75,75,74,74,74,75,74,75,73,76,76,75,76,76,75,75,74,80,77,78,75,74,76,78,77,78,76,73,75,75,71,75,77,76,76,79,80,73,79,76,76,78,77,76,77,77,77,77,75,78,78,78,78,76,70,108,23,7,6,12,16,6,7,7,9,33,105,94,116,136,115,74,92,20,8,7,6,6,6,7,7,8,46,73,84,76,77,76,77,79,76,79,78,73,78,73,79,72,78,76,76,75,71,76,74,73,73,72,72,72,69,71,71,73,74,75,73,75,76,77,76,74,74,78,73,74,73,76,71,73,75,71,75,74,69,71,72,73,69,72,73,73,74,70,71,74,73,74,78,74,75,71,76,73,73,76,74,74,77,75,74,74,76,77,76,77,75,75,77,75,74,76,75,76,74,77,75,74,74,75,76,77,73,74</t>
  </si>
  <si>
    <t>IMGLINENC=74,78,76,77,73,76,76,77,77,76,76,73,77,75,75,76,75,70,74,76,73,74,74,75,73,76,73,75,73,73,72,72,77,76,78,75,77,73,76,76,72,73,74,75,76,76,74,71,73,78,74,74,72,74,72,72,73,74,74,75,73,74,74,76,73,75,75,75,78,75,76,74,76,77,74,78,78,74,75,76,77,77,76,78,76,78,77,74,77,74,76,75,77,76,75,79,74,77,77,75,74,76,77,77,75,77,76,77,79,74,69,107,22,9,7,11,15,6,7,6,9,35,105,97,112,134,113,78,92,19,7,5,5,7,7,6,7,8,47,74,80,77,79,80,79,78,78,76,75,78,75,76,75,74,77,75,71,78,75,73,78,75,73,70,74,78,75,71,77,74,73,73,74,75,76,75,75,76,78,77,77,78,74,72,76,74,69,73,73,72,74,72,70,73,73,69,76,72,75,71,72,71,74,73,76,72,74,75,74,74,73,74,76,78,73,77,78,74,75,75,77,76,77,75,75,72,77,77,73,76,75,72,78,74,73,74,75,74,75,75</t>
  </si>
  <si>
    <t>IMGLINENC=78,72,75,74,75,76,76,75,75,74,76,72,72,72,73,71,73,74,72,74,75,72,76,72,72,77,74,74,71,74,73,74,74,74,75,75,72,75,75,74,71,73,75,75,69,74,73,73,73,71,74,73,73,73,75,74,72,74,73,74,76,74,74,73,72,74,73,74,73,75,77,76,74,74,77,76,76,79,79,76,78,75,77,75,75,74,76,78,76,78,76,76,77,74,76,77,75,77,77,79,75,77,76,80,77,79,79,78,79,75,71,105,22,7,7,11,15,7,6,7,9,36,105,95,112,131,111,74,92,18,6,6,6,6,6,5,7,9,46,69,80,75,77,76,77,78,79,76,77,74,77,75,76,75,75,75,77,76,74,73,77,73,72,72,73,75,71,73,74,74,73,74,71,75,73,75,73,75,76,76,75,74,74,73,71,74,75,74,72,74,72,72,74,75,73,73,75,73,74,71,72,72,73,77,76,76,75,74,73,73,76,72,76,77,76,76,74,76,76,71,76,77,74,77,76,75,76,77,74,75,77,76,71,74,75,76,76,76,74,73</t>
  </si>
  <si>
    <t>IMGLINENC=81,85,85,81,83,81,82,86,83,83,82,84,87,81,85,77,82,84,79,82,84,81,83,82,86,83,84,83,81,79,82,82,82,83,85,83,80,83,81,84,81,81,81,83,78,78,76,79,79,80,79,76,77,80,79,77,81,79,81,77,81,79,75,81,77,78,79,77,78,77,77,77,78,77,81,80,78,81,79,80,79,78,78,79,81,82,78,80,80,75,81,79,78,81,81,82,82,79,79,80,80,82,83,77,23,4,3,4,4,7,27,71,46,60,77,78,74,71,74,64,67,49,69,18,5,7,7,6,6,15,75,75,81,77,79,81,83,80,80,82,82,81,79,79,79,81,78,78,81,81,82,80,83,82,81,80,77,78,78,79,78,80,80,78,79,77,81,79,80,81,81,78,80,81,81,78,82,78,79,77,76,78,78,79,78,83,82,77,80,79,77,75,78,77,77,78,79,77,75,79,79,77,77,77,77,73,76,77,75,74,75,75,75,78,74,76,75,72,78,75,77,75,72,76,74,74,78,72,75,75,74,73,75,77,77,72,75,75,74,75</t>
  </si>
  <si>
    <t>IMGLINENC=80,86,84,86,87,81,86,82,86,85,85,83,86,84,85,85,86,84,85,83,88,83,83,83,84,83,86,82,85,80,82,83,83,82,83,82,86,83,83,83,84,84,79,82,82,83,81,80,81,81,77,81,79,83,81,83,80,84,80,79,80,80,77,81,78,79,77,79,80,77,78,78,76,78,75,81,78,79,79,76,79,81,81,79,78,78,79,75,80,78,79,76,80,82,80,79,77,85,77,81,83,82,79,77,21,5,3,4,4,7,27,71,46,58,76,78,80,77,75,67,63,51,64,18,8,6,6,6,5,14,76,81,83,79,82,83,85,80,81,83,80,80,80,80,81,80,81,81,79,79,78,84,78,80,81,79,76,79,80,80,82,80,80,81,79,80,79,78,77,76,78,80,76,78,81,77,80,78,76,77,76,79,80,77,76,78,79,75,76,78,79,78,80,78,78,76,76,76,78,76,78,78,77,77,76,73,76,76,79,79,77,77,77,76,75,73,76,81,76,78,75,74,72,78,75,75,75,77,76,73,74,74,72,76,75,75,75,73,75,73</t>
  </si>
  <si>
    <t>IMGLINENC=84,86,88,85,84,82,87,86,86,86,87,86,82,86,86,85,84,85,90,87,83,83,85,84,89,82,84,84,83,86,83,85,86,84,82,82,84,81,81,82,78,82,82,84,84,81,82,84,83,81,80,79,81,78,84,81,82,82,81,80,84,79,82,79,81,78,78,80,81,80,77,79,81,77,80,77,80,80,80,80,79,79,80,82,78,80,79,79,79,79,78,79,77,81,80,82,78,79,78,82,84,82,80,77,21,4,3,3,4,7,27,70,47,61,75,77,77,74,73,67,67,55,64,16,6,6,6,5,6,15,77,80,81,78,81,81,79,79,82,82,81,79,79,78,80,81,81,79,78,82,80,84,79,76,78,80,80,81,79,79,79,81,80,77,80,78,79,80,79,76,78,80,76,79,79,79,79,75,80,79,78,80,81,80,79,79,77,78,77,76,78,79,77,76,79,79,77,76,77,77,76,75,78,76,77,77,78,73,78,77,77,78,76,77,76,79,74,75,71,77,73,74,75,74,75,74,78,71,74,73,72,74,73,73,74,75,73,76,77,73</t>
  </si>
  <si>
    <t>IMGLINENC=86,87,86,87,88,88,89,86,86,86,88,86,89,86,85,87,86,86,86,87,85,85,89,88,88,84,88,88,86,82,87,83,87,87,82,82,84,83,81,82,86,84,83,78,81,80,82,84,82,83,81,83,83,79,80,87,81,79,79,81,80,80,82,80,78,85,78,79,80,81,76,80,80,79,77,81,77,82,80,80,80,78,79,78,77,82,79,79,79,80,77,80,83,82,78,82,79,82,84,81,83,78,80,78,20,5,3,4,4,8,26,74,46,62,77,78,76,77,76,65,64,53,65,16,6,6,7,5,5,16,73,82,84,78,83,83,78,80,82,82,80,77,82,83,82,79,79,78,81,78,80,79,78,78,77,79,80,79,83,78,79,79,81,78,76,80,78,78,79,80,79,79,82,78,80,79,79,79,79,77,77,80,80,77,78,77,75,77,79,76,75,78,77,77,79,77,77,77,77,75,74,74,75,76,78,77,78,75,76,78,77,73,75,74,74,74,73,73,71,78,76,77,78,74,74,72,78,73,77,75,73,73,73,73,70,73,75,77,74,77</t>
  </si>
  <si>
    <t>IMGLINENC=84,84,88,85,86,86,86,83,85,86,85,84,84,84,83,86,82,82,84,86,82,86,85,83,82,85,81,84,84,82,86,85,85,86,83,82,82,83,80,82,80,79,80,82,81,83,77,83,81,83,79,81,79,80,81,82,81,84,84,81,82,82,81,82,81,83,78,87,81,79,83,79,83,79,80,79,81,78,80,78,76,79,80,78,81,82,76,79,76,79,81,77,81,80,80,78,79,78,80,77,80,79,81,77,76,77,79,79,77,81,79,80,48,5,24,73,60,29,11,32,81,81,80,79,79,79,78,81,79,80,81,79,82,78,79,81,80,81,82,81,83,84,82,81,83,79,80,81,75,80,81,77,79,80,79,78,79,77,80,81,77,82,79,78,78,79,78,80,76,78,80,79,79,76,75,81,79,78,80,78,77,79,77,77,75,76,75,77,75,76,79,77,78,79,80,77,79,77,81,77,78,78,76,77,77,77,78,78,76,76,77,76,78,78,74,77,77,73,75,77,76,75,75,77,75,77,75,75,77,78,75,74,78,74,74,73,75,77,76,75</t>
  </si>
  <si>
    <t>IMGLINENC=81,85,83,87,83,85,87,84,86,88,84,86,84,86,82,84,82,83,86,81,85,85,83,82,81,86,82,86,84,85,83,86,82,85,84,84,81,83,82,81,82,81,80,83,82,81,84,82,78,82,78,81,81,80,79,81,83,81,81,82,77,86,83,82,78,78,79,80,82,81,83,85,83,78,81,78,79,81,82,79,84,80,79,79,81,83,80,83,85,76,78,78,80,77,78,75,81,78,80,79,84,82,77,76,78,80,79,81,77,74,82,79,53,6,21,72,60,29,11,35,79,75,82,79,76,79,81,80,80,81,79,73,82,80,81,79,83,81,80,79,80,84,79,79,80,78,79,78,79,81,84,82,77,79,80,81,75,77,80,78,81,78,78,80,80,77,81,77,77,79,78,77,75,78,80,78,81,78,78,76,79,80,80,76,78,76,76,80,75,77,74,76,77,77,76,78,77,81,77,76,78,76,76,75,76,76,77,78,78,75,78,79,78,75,77,76,76,78,77,78,79,73,75,78,75,74,77,76,76,75,77,78,76,79,74,77,74,77,77,76</t>
  </si>
  <si>
    <t>IMGLINENC=82,87,86,83,86,87,84,85,85,84,86,88,85,85,85,84,82,84,85,82,79,85,85,86,88,83,85,84,81,83,83,82,81,84,83,84,80,84,82,83,79,81,81,81,83,82,81,82,80,81,79,79,82,81,82,80,80,79,84,79,80,83,81,80,81,85,81,83,82,80,82,84,80,78,82,81,77,79,76,82,78,82,83,81,82,79,79,82,80,84,79,82,80,77,76,80,79,80,76,80,78,77,81,76,78,78,80,79,79,80,79,84,58,6,22,74,61,29,10,39,80,81,82,81,77,79,81,80,77,78,80,83,78,84,82,80,79,81,80,80,79,79,81,82,82,79,81,80,80,80,79,76,81,77,79,77,76,78,79,78,75,81,79,81,80,83,78,79,79,79,80,76,78,82,81,80,77,79,78,79,76,79,79,77,77,81,77,73,74,77,78,76,78,77,80,78,74,74,79,74,74,79,76,77,75,78,78,76,76,77,75,74,74,75,74,76,75,74,77,78,76,72,76,75,79,74,78,75,75,78,74,78,75,77,75,73,80,74,79,76</t>
  </si>
  <si>
    <t>IMGLINENC=83,86,89,85,86,88,86,83,87,84,81,86,87,83,86,85,82,83,83,82,82,82,83,82,84,78,83,84,82,85,82,83,86,84,86,83,86,82,85,83,83,84,79,80,83,82,81,76,84,82,80,78,81,80,81,81,81,81,79,82,82,81,81,80,79,80,83,79,82,79,80,81,81,81,78,82,80,82,78,77,79,78,79,83,81,78,82,79,76,82,83,79,81,79,80,79,82,81,77,79,83,79,78,78,80,83,79,86,81,82,79,77,64,5,23,73,58,28,12,43,77,79,79,80,79,83,76,78,81,82,81,83,79,83,81,80,83,80,80,79,79,81,79,77,80,81,79,80,81,80,80,81,77,82,79,79,79,78,81,79,76,79,79,80,82,78,78,80,77,79,80,79,80,76,79,79,77,77,77,81,78,79,79,82,76,74,77,79,79,79,76,77,78,76,79,78,78,79,78,78,76,78,79,78,74,78,78,76,77,75,75,76,77,74,74,74,75,73,77,74,76,74,76,74,73,75,75,75,77,78,75,77,72,73,76,75,75,75,78,77</t>
  </si>
  <si>
    <t>IMGLINENC=85,87,86,88,87,88,90,89,88,88,83,86,86,87,88,89,90,85,89,88,90,87,88,88,91,89,84,88,87,86,89,87,85,88,87,86,88,85,85,81,85,88,83,82,83,83,83,82,83,82,83,79,83,84,80,80,83,82,79,82,77,77,79,78,81,78,76,77,82,79,75,79,78,76,82,79,76,80,77,77,79,78,80,80,81,80,81,82,82,82,78,79,77,80,80,80,78,83,77,83,80,78,79,81,18,4,3,4,4,7,28,70,51,58,79,80,77,75,78,67,67,56,62,16,7,6,7,5,6,15,77,82,80,78,80,85,82,81,81,80,79,80,80,82,77,78,79,79,82,80,77,82,80,81,80,75,81,81,81,79,79,78,76,78,78,78,77,79,78,79,79,79,81,79,77,81,79,75,78,80,76,80,81,80,76,78,77,79,79,76,77,75,77,79,77,77,78,76,77,76,74,79,77,80,75,74,78,78,76,78,80,78,78,77,76,75,72,76,75,76,76,75,75,78,78,75,75,78,75,74,73,73,73,74,74,76,76,76,76,75</t>
  </si>
  <si>
    <t>IMGLINENC=83,88,87,93,90,89,90,91,90,90,91,93,91,87,88,84,85,87,84,88,89,90,91,87,89,88,91,87,89,87,93,87,86,87,85,84,86,90,84,85,84,85,80,85,86,84,79,87,84,81,84,81,83,81,81,81,82,82,83,81,81,82,80,81,80,79,79,81,82,78,78,78,76,78,79,77,78,77,77,79,79,83,79,78,80,79,81,79,78,80,77,81,79,83,80,80,80,80,80,84,78,80,80,83,18,4,3,4,4,9,29,70,51,62,78,76,76,78,74,70,66,58,61,14,5,7,6,6,5,18,71,82,81,81,80,81,83,81,77,82,80,80,81,81,80,80,79,81,78,78,82,79,80,80,79,81,80,79,79,81,78,79,78,81,79,81,78,78,80,79,79,82,77,79,82,77,80,74,80,75,76,77,76,79,79,76,82,79,78,77,80,82,77,80,79,79,77,79,78,79,79,81,75,77,78,76,73,76,81,74,78,79,78,78,76,77,76,75,79,74,75,75,77,75,78,76,74,77,75,73,76,77,72,78,77,76,74,75,74,78</t>
  </si>
  <si>
    <t>IMGLINENC=89,90,92,88,90,90,89,92,92,91,88,89,90,88,86,91,87,90,90,88,90,93,91,87,90,91,87,90,90,91,94,90,86,90,90,87,90,86,85,85,87,83,84,87,83,87,87,87,84,88,83,80,85,83,84,79,76,79,85,81,78,78,76,81,80,81,81,79,77,80,78,78,79,78,82,81,81,81,79,79,78,79,77,79,81,79,82,77,79,77,75,83,78,82,80,82,81,81,83,81,83,79,79,87,17,4,3,3,5,7,28,72,49,63,79,79,76,75,76,67,63,59,59,15,6,6,5,5,5,18,74,83,83,82,81,80,78,81,81,81,80,80,82,78,80,83,82,81,77,80,81,82,78,81,79,83,82,75,79,81,82,80,80,76,78,83,79,76,81,78,75,81,77,78,79,78,75,80,77,78,78,77,80,77,79,77,78,79,78,81,79,80,80,76,77,77,79,76,78,79,77,77,79,76,76,77,75,77,77,77,76,80,76,76,77,75,75,76,77,76,77,76,78,78,71,77,78,77,72,78,78,74,76,74,74,78,73,73,75,78</t>
  </si>
  <si>
    <t>IMGLINENC=88,91,90,90,88,88,89,89,89,89,90,90,89,86,91,88,93,88,87,89,90,88,91,89,89,91,90,88,90,89,89,89,88,88,87,85,86,88,85,84,89,87,87,82,85,84,83,85,83,84,85,84,83,79,84,80,84,82,81,78,79,81,78,80,80,80,80,79,75,83,79,79,77,82,79,79,77,81,80,81,79,79,78,79,81,80,81,83,81,81,78,80,80,82,80,78,82,80,80,81,83,81,82,89,17,4,3,4,4,7,28,73,49,59,76,79,81,77,73,67,64,61,60,15,6,6,6,5,5,19,72,81,81,77,83,84,81,79,80,82,79,80,80,80,82,78,81,78,81,82,80,83,78,79,80,81,84,82,80,81,79,81,81,78,78,77,77,81,78,77,75,81,78,78,82,77,77,82,77,81,75,82,78,75,77,77,80,77,78,75,78,79,78,80,78,80,78,78,80,79,79,78,77,74,80,79,77,79,76,76,78,75,78,76,77,79,78,74,75,76,78,78,76,79,77,75,75,79,76,74,80,76,77,75,76,77,75,74,76,74</t>
  </si>
  <si>
    <t>IMGLINENC=81,82,86,87,84,85,87,84,82,84,85,82,86,85,84,80,83,84,81,84,82,83,83,87,86,83,81,81,85,80,83,83,83,84,85,83,85,82,82,80,81,83,80,81,83,81,80,79,80,79,80,79,80,82,84,83,84,80,82,81,78,79,79,79,84,78,84,82,82,78,76,79,79,79,79,80,79,80,81,81,82,82,79,78,82,82,78,81,81,79,84,80,80,80,79,81,79,83,79,78,83,81,78,81,79,80,79,83,79,81,79,82,62,6,24,73,63,29,10,57,78,80,79,82,81,82,80,83,84,82,82,80,81,81,81,79,78,84,79,81,79,80,79,78,81,80,81,80,80,82,80,81,80,77,80,81,79,80,79,79,77,77,82,78,78,81,77,76,77,79,78,76,81,79,80,77,79,79,79,82,76,79,75,78,74,77,75,74,80,77,77,76,75,78,76,74,80,77,75,80,77,81,78,80,72,77,79,80,79,75,79,78,72,77,74,73,75,78,75,73,76,77,75,76,75,73,72,76,78,76,77,75,77,73,74,73,79,74,76,77</t>
  </si>
  <si>
    <t>IMGLINENC=85,86,83,87,87,86,82,84,84,84,83,86,84,88,81,81,84,86,86,84,84,82,85,84,82,79,84,83,84,82,84,84,84,83,84,81,80,84,82,84,83,85,84,82,80,79,81,81,82,82,82,82,82,83,82,84,85,80,79,76,80,81,82,83,82,83,82,83,78,80,81,82,82,79,80,77,78,82,81,79,80,84,77,79,78,76,77,80,81,81,82,79,81,77,85,76,82,82,84,84,81,83,81,83,84,82,83,80,76,80,83,81,56,6,27,76,58,29,11,56,83,81,82,82,82,81,81,81,81,82,84,82,82,80,82,80,80,83,81,80,83,80,78,82,81,79,74,81,78,78,80,81,78,81,78,83,81,78,81,81,81,78,77,82,79,82,79,79,83,77,75,81,79,76,79,79,77,79,79,79,81,78,79,78,78,81,78,76,78,76,78,78,75,80,80,78,76,79,77,76,72,78,77,76,78,79,77,75,75,78,77,76,78,74,72,76,77,78,74,74,75,73,76,71,75,76,75,75,76,74,74,77,73,74,74,75,74,77,76,74</t>
  </si>
  <si>
    <t>IMGLINENC=83,87,87,84,86,86,84,87,85,87,86,85,85,86,83,84,80,79,84,87,84,85,83,87,85,85,84,84,86,84,85,83,80,83,83,81,83,82,84,85,81,84,80,81,82,82,80,80,79,81,82,81,81,80,88,81,79,88,76,81,83,82,78,79,78,80,82,82,83,83,79,82,81,81,80,79,81,82,80,81,81,82,78,80,81,81,79,82,81,82,80,76,79,81,80,81,81,79,80,81,80,84,81,81,82,82,80,81,79,80,80,86,46,7,28,75,53,32,10,45,81,83,84,84,81,80,80,83,82,80,81,81,80,80,79,82,79,82,82,82,81,78,83,81,79,79,80,74,81,80,84,80,82,79,79,79,80,84,79,78,79,84,77,79,80,82,78,81,81,81,79,77,80,78,79,78,79,79,75,75,77,77,78,78,78,79,78,79,77,81,77,79,80,78,79,78,77,80,74,75,78,77,76,77,79,78,76,76,76,77,76,78,77,75,76,74,76,76,71,76,77,77,76,76,75,76,74,76,76,76,74,77,72,76,78,74,74,78,79,76</t>
  </si>
  <si>
    <t>IMGLINENC=80,83,85,86,88,87,89,86,86,84,85,84,84,83,85,84,85,84,84,80,84,85,82,82,84,84,83,83,83,85,82,81,83,80,82,80,83,83,84,81,82,84,80,83,81,80,82,79,81,81,81,79,79,84,76,80,75,75,84,84,82,84,80,82,81,80,79,81,82,79,86,82,81,78,82,80,78,82,79,78,80,83,79,82,80,82,81,81,77,79,84,82,82,83,81,79,79,80,83,79,84,79,78,80,79,77,81,81,79,82,82,81,35,6,29,78,59,33,12,35,79,78,79,79,80,80,80,81,82,84,82,84,80,81,82,82,83,82,81,82,81,78,81,80,78,79,80,81,80,80,79,80,78,79,81,80,79,79,76,78,80,78,81,78,81,79,77,77,78,79,80,79,82,79,77,79,79,80,78,77,78,78,81,80,77,76,77,79,77,80,78,78,76,76,80,75,75,77,76,78,78,77,78,72,74,77,75,78,77,76,76,75,77,77,74,77,76,79,76,79,77,77,76,76,75,72,76,79,76,76,79,75,75,77,75,76,78,76,77,76</t>
  </si>
  <si>
    <t>IMGLINENC=88,88,89,87,90,88,88,88,89,90,91,86,88,89,89,88,87,91,89,86,88,89,89,92,88,87,88,92,86,90,90,90,85,87,86,88,87,86,85,86,88,86,86,85,84,86,83,84,82,83,81,83,82,85,81,81,84,85,79,80,77,79,79,81,83,80,81,80,78,80,79,79,79,81,79,82,78,76,79,78,80,80,79,80,83,79,78,81,84,77,80,81,85,81,79,77,81,80,84,82,81,79,81,91,15,4,3,4,4,7,29,70,51,59,81,78,77,76,75,67,63,63,55,14,6,6,5,5,4,19,77,80,82,83,85,81,85,83,79,82,80,81,82,80,76,82,82,80,82,82,78,81,80,82,78,81,81,80,80,82,81,82,83,80,78,79,79,78,80,78,80,78,79,78,77,79,78,82,78,76,79,80,76,77,79,78,77,79,77,77,81,79,78,78,79,76,80,78,78,79,78,77,80,79,79,79,76,78,78,79,74,76,75,81,75,77,77,76,80,79,75,79,74,76,78,76,79,75,76,77,73,76,78,76,77,73,75,76,74,75</t>
  </si>
  <si>
    <t>IMGLINENC=82,91,88,89,86,85,91,90,89,86,91,92,89,90,89,90,88,92,88,88,87,88,88,87,91,88,88,89,89,88,86,86,87,81,88,87,85,86,88,85,84,88,84,84,87,85,83,82,83,84,86,82,85,85,84,82,83,84,78,83,83,83,80,77,81,80,80,83,79,79,83,77,80,82,80,80,79,82,79,80,79,81,79,81,83,79,79,81,80,84,84,82,83,82,81,79,81,83,79,80,79,81,83,87,14,4,3,4,3,8,30,71,52,63,79,80,81,78,78,70,61,63,54,14,6,7,6,6,5,20,77,81,79,80,81,83,86,83,79,79,81,84,80,79,80,81,83,77,78,81,82,81,74,82,79,80,81,78,82,77,81,81,79,77,78,76,82,78,79,79,77,78,76,78,78,81,77,77,80,79,79,81,79,78,80,80,79,77,80,82,81,82,77,78,80,78,77,80,80,85,78,80,80,76,78,76,80,80,78,79,79,78,74,79,77,77,80,77,79,77,77,77,77,75,77,77,77,77,74,78,75,78,74,76,74,75,78,73,73,75</t>
  </si>
  <si>
    <t>ZSWP=344.0</t>
  </si>
  <si>
    <t>ZSWP=202.0</t>
  </si>
  <si>
    <t>ZL=-4500.1|ZR=0.0|ZSWP=202.0</t>
  </si>
  <si>
    <t>IMGLINENC=83,81,78,87,92,91,90,82,85,83,85,89,89,85,84,85,86,88,87,87,82,79,82,82,90,82,84,83,83,84,81,81,81,82,83,81,79,85,86,82,82,80,80,83,87,81,84,84,81,82,84,83,80,83,81,82,82,83,81,81,83,79,84,80,81,80,80,78,81,82,80,81,85,81,79,82,81,80,84,81,82,81,79,80,82,81,79,81,80,78,80,83,81,81,82,79,83,80,81,80,82,80,78,80,81,82,83,80,82,83,78,89,7,9,56,90,84,60,13,5,95,81,77,79,78,80,85,81,79,82,81,81,81,81,83,80,80,80,81,82,81,81,81,80,82,83,80,80,80,81,79,80,82,79,81,79,79,82,81,79,80,79,77,80,83,77,80,79,81,79,80,76,80,78,79,80,76,75,80,79,80,77,76,77,78,79,80,78,79,80,78,78,76,79,75,75,76,78,77,76,77,75,76,78,74,75,74,74,75,76,74,75,74,77,77,77,80,77,74,75,73,71,75,74,76,74,77,74,74,75,75,78,76,73,74,75,76,74,76,72</t>
  </si>
  <si>
    <t>IMGLINENC=37,42,45,50,63,76,95,103,95,88,87,84,84,82,88,82,79,84,86,86,86,88,83,76,83,83,83,83,88,79,80,82,81,85,79,85,80,84,82,84,82,80,83,85,81,84,83,81,84,82,84,82,82,84,81,84,81,85,81,81,82,81,79,83,84,82,82,79,79,83,82,81,81,80,81,79,79,81,81,79,81,81,79,80,79,79,79,81,80,85,81,80,83,79,81,81,79,79,79,83,82,81,81,80,81,87,82,83,81,81,79,70,6,11,57,82,84,67,16,5,15,84,83,79,81,78,81,80,81,83,82,85,78,79,81,81,80,77,80,79,77,79,77,79,81,80,79,80,79,77,83,79,82,82,80,81,79,79,83,81,77,78,80,80,77,78,81,80,81,80,78,77,78,76,77,78,77,82,80,78,77,79,79,78,79,76,79,80,79,78,78,78,80,75,76,76,78,79,79,78,75,77,77,74,76,72,75,76,72,77,79,75,76,77,75,77,78,77,75,72,74,75,71,74,74,76,75,73,74,76,75,71,75,72,74,74,75,74,72,76</t>
  </si>
  <si>
    <t>IMGLINENC=84,90,89,89,89,82,84,85,87,88,83,85,83,80,83,84,81,83,85,84,85,88,84,85,83,84,87,83,82,82,84,85,84,85,85,82,83,83,81,85,82,80,83,82,81,86,83,82,81,83,82,82,83,81,81,81,86,83,82,85,82,83,80,87,82,83,80,80,83,81,80,81,82,80,79,82,81,83,80,77,80,81,81,81,81,83,79,80,78,83,84,82,79,81,82,81,78,81,80,79,83,84,83,82,84,79,81,80,82,82,81,87,8,8,47,96,84,53,11,5,84,81,81,83,82,83,81,80,81,80,81,78,79,79,81,81,82,81,82,79,78,81,80,79,80,81,78,79,79,81,80,79,79,81,78,81,80,79,78,81,80,81,79,81,79,79,81,81,79,80,79,79,78,80,80,75,76,79,76,78,80,79,75,76,78,75,78,76,79,75,76,75,77,78,77,77,75,72,78,78,74,77,76,78,75,75,74,75,76,78,77,73,74,75,73,75,77,75,76,76,74,74,74,74,78,74,76,73,75,74,78,78,73,74,75,73,74,76,77,77</t>
  </si>
  <si>
    <t>IMGLINENC=7,7,8,7,6,7,7,8,7,8,7,7,8,7,7,7,7,9,8,7,9,9,10,11,11,13,16,20,26,34,50,73,87,87,75,81,79,80,79,82,79,77,79,83,77,79,79,81,82,81,82,86,79,83,84,77,81,80,80,81,83,79,82,81,79,81,82,83,78,83,85,79,84,78,81,78,80,80,83,79,78,83,81,82,81,81,81,80,81,82,83,81,78,82,80,84,83,86,84,84,85,78,84,84,79,84,82,80,82,84,83,81,83,86,98,78,11,9,13,10,10,10,19,105,93,146,33,10,9,9,9,9,9,10,55,66,79,82,82,84,79,82,82,83,84,83,82,80,81,79,84,80,84,80,81,81,83,81,78,80,82,83,82,82,81,80,78,78,79,76,79,80,77,77,79,78,79,77,76,78,78,80,77,79,77,75,77,76,79,78,76,76,76,75,73,73,82,77,74,77,76,74,77,77,74,75,77,75,76,73,78,76,74,72,73,75,82,85,81,80,69,68,67,77,70,53,36,27,20,18,15,11,8,6,7,6,7,6,7,6</t>
  </si>
  <si>
    <t>IMGLINENC=7,8,7,6,8,7,7,7,8,8,7,7,8,7,8,8,7,8,9,9,8,8,10,9,9,10,12,13,13,17,26,42,65,86,82,78,84,79,78,78,80,82,80,79,77,79,80,81,78,81,81,80,82,80,82,79,81,81,84,81,80,81,82,81,81,81,79,82,79,80,81,80,83,82,78,79,82,81,81,82,80,83,80,83,76,84,82,81,80,83,84,81,83,81,82,79,82,81,79,81,83,75,83,83,83,82,84,81,85,83,82,80,84,87,83,34,11,10,17,10,9,10,22,114,108,105,64,11,10,9,9,9,9,9,18,121,76,80,80,82,80,82,83,80,82,82,85,83,83,83,79,82,79,82,81,82,83,83,82,81,83,79,84,80,83,82,82,79,76,79,79,78,79,75,81,77,80,80,77,75,76,76,74,76,77,76,80,77,78,80,74,74,80,77,76,78,79,73,73,75,76,77,76,77,76,75,71,73,77,78,80,86,85,91,89,84,77,64,47,40,34,30,28,34,31,24,16,11,9,9,9,7,6,7,6,6,6,5,6,6</t>
  </si>
  <si>
    <t>IMGLINENC=6,7,7,6,7,7,8,8,6,8,7,7,8,8,8,9,8,8,9,8,9,9,9,9,10,11,10,11,12,13,18,26,42,64,86,78,75,76,79,79,78,80,76,81,78,82,81,82,78,78,84,82,80,79,80,81,81,81,82,82,79,81,82,81,80,76,81,79,78,81,82,80,80,79,81,83,81,81,83,81,83,80,82,81,80,82,81,81,81,81,80,83,76,82,80,83,85,79,84,80,79,86,83,81,83,82,83,81,82,85,82,79,82,78,117,16,10,11,15,9,10,11,26,120,117,102,111,13,9,8,10,9,10,9,9,63,68,76,82,83,83,82,84,79,82,80,78,83,83,82,82,79,82,83,79,82,82,81,82,82,83,82,80,82,82,80,76,79,81,81,81,79,77,80,76,83,77,76,78,80,78,78,78,78,80,77,76,79,78,75,75,74,74,77,80,78,75,76,74,78,75,76,75,77,76,81,83,86,75,69,64,65,64,61,50,45,38,28,19,19,15,16,14,14,15,10,9,8,7,7,7,8,6,7,6,5,5,6,6,6</t>
  </si>
  <si>
    <t>IMGLINENC=3,4,4,4,4,4,4,4,4,5,5,5,5,7,8,8,8,8,8,9,9,13,13,19,23,36,51,72,92,97,88,82,85,81,85,87,83,85,82,84,81,83,86,81,84,83,79,82,82,83,86,82,84,79,83,81,84,85,82,85,83,83,83,81,81,78,80,82,81,82,83,81,86,81,81,83,87,82,85,83,80,83,81,86,81,83,82,81,80,79,81,80,82,77,81,80,83,77,81,81,79,83,82,80,80,79,80,86,80,86,8,4,5,25,72,79,68,51,61,11,4,4,5,82,80,81,78,81,77,83,82,80,82,81,79,83,84,81,80,83,80,82,81,83,82,78,82,81,82,83,80,84,80,79,83,77,81,80,81,82,79,81,81,81,78,79,77,78,78,78,79,81,81,76,76,78,81,78,79,78,80,77,75,76,79,76,77,78,75,78,77,78,78,77,76,78,79,77,77,75,74,77,77,77,78,78,73,76,79,77,74,78,80,75,75,74,75,75,73,76,76,76,79,77,76,77,74,76,76,77,75,74,75,75,76,78,74,72,71,73</t>
  </si>
  <si>
    <t>IMGLINENC=4,4,4,4,4,4,4,3,3,4,4,4,5,5,5,6,5,6,5,6,6,6,8,9,11,15,25,37,61,82,93,84,80,85,89,84,86,86,84,88,84,84,81,83,85,88,83,80,84,84,81,86,85,83,85,81,83,82,82,82,83,85,82,83,83,82,83,85,82,87,85,85,82,83,84,84,83,82,83,77,81,84,80,81,78,81,80,80,81,82,81,81,79,82,79,83,79,79,78,82,84,78,81,83,78,83,83,82,82,44,4,4,5,29,74,81,70,48,69,16,5,5,4,37,84,83,83,82,81,81,82,82,83,81,79,80,80,80,80,79,82,78,78,79,79,80,78,78,80,80,78,78,79,82,80,79,79,79,79,81,81,82,79,81,79,78,78,81,79,79,77,79,79,81,78,77,80,77,81,77,82,81,76,78,76,77,75,78,78,75,77,74,81,77,77,77,81,77,79,78,77,77,79,76,79,78,76,76,75,76,76,78,77,76,75,74,76,74,72,75,74,75,75,71,74,77,75,68,75,74,70,72,71,70,71,73,73,83,85,85</t>
  </si>
  <si>
    <t>IMGLINENC=3,4,4,4,4,4,3,4,4,4,4,4,3,5,4,5,5,5,6,5,5,5,6,6,9,11,16,24,37,58,88,103,96,80,81,86,83,85,87,83,80,85,83,84,80,85,83,83,86,85,88,86,83,82,85,87,81,81,81,85,87,84,81,82,81,83,83,83,84,82,83,83,83,81,83,80,79,79,81,80,79,82,85,81,79,82,81,81,81,80,82,82,77,81,82,83,79,78,80,80,82,81,83,84,81,78,80,82,82,7,4,5,5,30,70,73,68,56,75,24,6,3,4,6,81,83,78,80,81,82,82,83,80,78,81,82,81,78,80,83,81,82,81,78,81,83,80,81,79,79,80,81,81,82,77,80,81,83,79,81,83,78,79,80,79,78,79,78,81,79,78,81,82,78,79,80,82,78,79,76,76,78,79,81,78,79,80,78,78,78,79,78,77,78,77,79,74,81,76,74,76,77,76,80,77,77,79,78,78,75,77,73,73,72,74,76,73,76,74,76,77,74,78,80,72,70,75,85,81,82,78,85,82,87,87,87,76,66,59,53</t>
  </si>
  <si>
    <t>IMGLINENC=7,7,7,8,7,7,8,7,9,7,8,9,8,8,8,8,8,8,8,8,8,8,8,9,10,9,9,9,11,11,11,17,23,31,47,63,77,83,79,74,80,81,77,79,79,79,83,80,80,80,77,78,86,78,80,81,80,82,78,82,77,77,80,77,80,78,78,78,82,79,82,78,81,79,80,79,78,77,81,81,80,80,80,77,80,78,79,79,78,82,80,79,77,74,80,82,76,82,77,79,81,80,81,78,79,81,81,81,79,80,83,72,113,20,9,8,15,13,9,8,9,20,82,74,105,141,123,90,110,25,9,8,8,8,8,8,9,10,79,80,81,85,81,76,80,78,80,81,80,77,80,80,80,79,82,82,79,82,82,79,81,82,78,81,79,78,78,80,79,79,80,79,78,79,77,80,77,77,78,81,78,77,78,77,78,77,76,76,79,76,78,79,78,78,76,78,78,77,74,80,78,75,75,77,82,83,72,50,31,20,15,13,11,10,8,7,8,7,6,6,6,7,7,7,7,7,6,7,6,6,6,6,6,5,6,6,5,5,6,5</t>
  </si>
  <si>
    <t>IMGLINENC=4,4,4,4,4,4,4,4,4,5,5,5,5,5,5,4,4,5,4,4,4,4,5,4,6,5,5,6,6,7,9,16,23,45,70,94,90,80,84,86,85,84,89,81,82,89,84,84,84,85,81,82,80,82,88,85,82,84,87,86,89,83,85,83,85,83,83,84,83,81,85,83,84,84,81,80,83,82,82,79,80,81,81,83,81,81,78,80,80,82,83,79,83,82,80,80,83,83,80,82,81,82,80,80,85,84,86,8,3,3,4,7,33,73,58,73,66,65,55,43,62,21,7,3,4,3,6,86,85,82,80,81,82,83,80,80,79,78,84,80,83,80,78,85,84,82,81,81,79,82,83,76,80,77,80,79,86,79,81,82,80,79,79,78,82,69,71,70,82,78,82,75,82,76,76,81,79,81,77,81,78,76,76,78,77,77,75,74,78,78,77,77,79,76,78,75,77,78,80,81,79,81,77,77,78,76,75,74,82,77,71,74,80,83,91,72,52,41,39,32,20,16,13,8,7,6,6,6,7,6,4,4,4,4,4,4,4,3,3,4</t>
  </si>
  <si>
    <t>IMGLINENC=4,4,4,4,4,5,4,4,5,5,5,5,5,5,5,5,5,5,5,5,5,6,5,6,5,5,6,6,8,8,8,11,18,34,57,90,102,84,85,85,86,84,78,88,86,88,87,84,84,87,86,85,83,86,85,85,87,87,83,85,86,85,86,86,87,86,83,82,86,83,85,80,81,80,80,85,80,86,84,83,83,84,80,81,81,80,81,79,82,84,82,81,80,82,83,80,82,83,80,81,80,79,82,77,83,80,80,5,3,4,4,8,42,69,65,72,74,65,62,54,68,35,8,4,5,3,4,65,83,82,83,79,80,82,80,81,77,80,81,84,83,81,78,82,81,81,80,79,79,83,81,81,82,80,81,80,78,79,80,79,79,81,78,77,85,71,69,69,81,77,80,82,78,79,81,79,80,78,81,80,77,79,77,76,80,81,77,77,78,79,77,77,76,80,75,78,77,77,75,76,78,81,81,78,73,72,87,90,74,55,47,39,33,27,32,29,21,20,14,11,8,6,7,6,4,4,4,4,4,5,5,5,4,3,3,4,4,3,3,4</t>
  </si>
  <si>
    <t>IMGLINENC=4,5,5,5,5,4,4,5,4,5,5,5,4,4,5,5,5,5,5,5,5,4,5,5,6,5,6,5,6,6,7,9,15,23,42,73,103,95,79,83,87,87,85,81,88,89,79,84,82,87,81,86,84,83,84,86,86,82,84,85,85,86,82,85,82,84,86,87,85,84,80,84,84,85,81,83,79,81,83,83,78,81,82,84,84,80,81,82,80,81,83,83,81,81,84,82,79,81,81,85,80,83,82,85,84,84,41,5,3,4,4,12,51,55,65,62,71,67,70,63,53,48,13,4,4,3,4,10,73,82,80,79,78,82,82,82,78,78,80,78,80,79,82,80,81,82,81,75,78,78,80,81,80,78,78,80,83,78,80,81,78,81,81,76,79,73,75,74,84,78,79,79,78,79,81,78,78,81,75,78,75,76,75,76,78,77,76,77,81,79,80,75,78,80,76,77,76,77,75,79,76,77,77,79,87,80,68,50,31,18,16,16,15,8,9,11,8,9,7,5,4,4,4,5,4,3,4,4,3,4,4,4,3,4,3,3,3,4,4,3</t>
  </si>
  <si>
    <t>IMGLINENC=4,3,5,4,5,4,4,5,4,4,4,4,5,5,5,4,5,4,5,5,5,5,5,6,6,5,5,5,5,6,7,8,10,15,27,45,73,94,89,82,83,85,84,84,83,85,79,82,81,85,83,83,84,81,84,87,87,86,86,87,86,83,87,84,83,86,88,87,82,84,86,84,83,82,80,82,81,80,82,79,81,82,83,83,82,80,82,84,80,81,82,79,79,83,80,83,77,83,80,77,83,84,81,83,81,81,17,4,4,4,5,17,56,47,59,66,75,70,56,55,43,63,18,5,4,4,4,5,82,81,81,79,81,80,80,78,82,78,81,82,80,80,83,81,78,82,82,80,82,81,78,79,83,83,80,78,79,84,81,76,78,82,81,78,76,77,78,81,79,78,80,78,77,78,80,80,77,78,79,78,77,79,77,77,78,78,75,77,79,76,78,80,77,75,79,76,80,78,77,77,77,76,70,78,85,68,45,34,23,14,8,7,8,7,4,7,6,5,5,4,4,4,4,3,3,4,4,4,3,4,4,4,4,3,4,3,4,3,3,2</t>
  </si>
  <si>
    <t>IMGLINENC=4,5,4,5,4,4,5,5,4,5,5,5,5,5,5,5,5,5,4,5,5,6,5,4,5,5,6,6,6,5,6,7,9,10,16,28,49,78,97,91,80,81,85,82,89,87,86,83,81,81,85,87,85,83,87,84,86,85,85,87,83,86,84,85,85,86,88,87,84,81,85,85,85,85,82,82,82,82,82,82,80,84,85,82,84,85,84,80,85,80,80,82,81,84,81,83,85,80,83,80,81,80,83,84,82,88,12,4,4,4,5,21,71,41,54,65,73,69,69,53,39,71,29,6,4,6,3,4,47,84,80,82,82,80,80,79,80,76,83,81,83,80,80,82,82,78,82,81,82,78,80,80,84,81,80,78,83,82,81,78,81,82,80,81,77,76,80,80,83,78,78,79,78,78,75,76,77,78,81,80,78,78,77,80,77,76,77,80,79,82,78,81,80,81,79,79,77,77,79,80,74,77,79,84,78,51,27,14,9,9,9,6,5,5,4,4,4,3,5,5,4,4,4,3,4,4,4,4,3,4,4,4,4,4,3,4,3,3,4,3</t>
  </si>
  <si>
    <t>IMGLINENC=3,4,5,4,4,4,4,5,4,5,4,5,4,5,5,5,6,5,4,4,5,5,5,6,5,5,5,5,6,6,6,6,8,8,10,15,27,47,74,92,90,78,83,86,84,84,79,84,86,81,86,86,83,83,83,84,84,86,85,87,86,85,85,85,88,85,84,83,84,86,87,83,84,85,82,85,82,81,80,80,82,83,80,80,84,81,80,82,80,81,83,85,79,82,82,81,80,80,82,80,79,82,80,86,78,82,11,3,3,4,5,25,72,45,57,71,72,78,70,59,54,70,40,9,5,5,4,4,12,78,84,82,81,82,82,82,80,79,85,81,79,80,82,81,82,79,79,81,77,83,81,80,80,83,80,82,80,80,81,80,80,81,81,80,80,81,77,78,79,75,80,76,79,79,77,78,81,81,78,77,77,76,80,82,82,82,76,79,77,78,78,77,80,75,78,78,78,78,77,77,74,84,76,51,37,30,16,9,8,6,5,5,4,4,4,4,4,4,4,4,5,5,3,4,4,3,4,5,3,3,3,3,3,4,3,3,3,4,3,4</t>
  </si>
  <si>
    <t>IMGLINENC=4,5,4,5,5,4,5,4,5,5,5,5,5,6,4,6,5,6,8,10,13,16,15,20,28,37,39,42,43,51,57,60,72,83,90,94,82,77,79,83,84,81,81,83,81,84,80,81,79,81,82,81,80,80,80,81,78,82,84,83,80,81,82,80,81,83,82,80,84,83,83,79,83,81,81,83,80,81,79,80,80,78,81,86,81,86,83,79,82,79,79,82,81,83,83,80,83,79,81,83,81,81,80,83,90,14,5,3,4,5,13,51,52,66,72,70,69,75,66,72,53,41,68,31,10,7,6,7,5,12,81,81,82,81,83,80,80,82,76,78,80,82,82,82,80,80,79,78,79,81,80,81,80,79,78,80,76,83,80,80,78,79,77,80,82,75,80,78,78,81,77,81,82,78,80,77,79,78,78,76,79,77,81,75,79,82,80,79,80,81,79,78,76,75,78,78,76,76,76,76,78,76,74,76,78,75,79,75,76,79,77,65,60,60,54,49,42,33,19,10,9,7,8,11,7,6,7,6,5,5,5,5,6,7,7,7,5,4,4,4</t>
  </si>
  <si>
    <t>IMGLINENC=4,5,5,4,5,5,5,5,5,5,5,5,6,7,6,7,6,8,9,14,20,31,38,50,62,78,91,99,94,94,91,86,88,75,78,74,80,88,81,77,78,76,78,78,81,78,85,78,80,80,78,80,80,84,80,81,80,79,83,83,80,79,82,81,86,82,85,80,81,83,79,79,84,80,84,82,80,81,82,80,81,79,82,80,83,78,81,82,82,80,83,83,86,83,83,83,83,83,83,82,81,81,82,84,89,13,4,4,4,6,14,55,51,64,69,74,67,73,66,71,53,43,71,34,10,6,7,6,6,10,82,79,82,80,78,82,76,82,78,81,77,78,81,81,81,82,80,82,81,82,76,82,79,83,78,81,79,81,81,80,82,80,83,81,79,79,78,78,78,80,78,79,80,84,80,75,78,77,79,76,78,77,79,76,81,76,83,79,79,78,77,78,76,76,80,78,79,77,77,78,77,78,79,77,82,77,77,76,77,73,76,84,82,82,92,83,73,65,51,37,25,18,13,12,9,8,9,12,12,10,9,10,12,15,13,7,5,4,4,4</t>
  </si>
  <si>
    <t>IMGLINENC=4,4,5,5,4,5,5,5,4,5,6,6,5,6,9,11,14,13,14,23,39,58,71,75,82,84,83,71,70,73,77,77,79,83,80,80,79,78,75,77,74,80,75,81,83,79,78,79,80,81,81,78,81,82,80,79,80,84,80,81,82,81,80,82,82,84,82,80,82,82,82,78,83,81,76,81,79,79,81,81,83,79,83,87,84,84,83,83,77,80,81,85,82,81,82,83,83,83,84,81,79,80,82,79,87,11,3,3,3,5,16,59,49,64,70,71,71,72,64,71,55,47,67,38,12,7,7,6,5,10,86,79,78,80,82,81,80,82,81,81,81,84,82,82,80,81,80,83,81,78,80,78,81,83,83,78,81,78,76,82,84,81,82,82,80,81,77,79,79,79,80,77,80,78,81,77,78,76,77,80,77,80,78,79,77,77,82,76,80,75,78,80,78,78,78,77,76,78,80,78,77,74,78,78,74,78,76,76,75,78,81,81,77,76,77,75,77,85,82,64,49,37,31,24,22,18,18,22,25,32,32,41,35,27,15,10,5,4,4,3</t>
  </si>
  <si>
    <t>IMGLINENC=5,5,5,4,5,5,5,5,6,5,5,5,7,8,10,15,19,28,39,57,74,88,89,78,76,73,80,80,85,80,77,83,75,79,77,76,80,81,78,79,80,79,77,82,79,75,78,81,78,76,81,81,77,81,77,76,82,77,79,83,81,84,84,82,83,84,82,82,81,81,87,83,79,81,80,83,77,82,80,82,81,78,79,81,81,81,82,82,83,80,84,81,83,82,81,82,82,84,80,82,84,83,82,84,80,12,5,4,4,5,15,57,49,66,68,72,71,69,67,75,54,45,69,40,11,6,8,5,6,11,86,79,82,81,84,81,83,80,77,79,82,83,84,78,80,80,77,79,80,81,80,81,82,82,81,81,78,79,78,80,81,82,78,78,80,79,78,78,78,80,78,79,80,78,77,78,77,78,78,77,79,76,83,80,76,78,77,77,78,75,81,75,77,76,77,79,76,78,75,74,74,75,76,75,75,78,75,74,73,79,77,78,74,74,75,76,77,74,79,84,82,80,70,69,62,54,51,44,45,59,75,77,56,33,15,9,7,6,5,5</t>
  </si>
  <si>
    <t>IMGLINENC=12,13,14,14,13,16,17,18,19,26,35,51,70,84,77,72,72,80,78,78,78,73,75,73,76,76,76,73,77,75,73,77,75,75,75,76,77,75,74,75,72,75,76,74,75,76,75,75,78,74,79,75,77,78,76,76,78,77,76,78,76,79,77,80,80,79,78,81,78,76,76,80,79,78,79,79,81,77,81,80,85,81,81,82,82,81,80,80,79,81,80,84,82,85,84,88,86,84,81,82,84,84,80,79,61,8,3,4,4,6,20,66,45,62,63,75,73,70,67,71,54,47,71,40,10,6,7,6,5,10,79,80,82,84,79,80,82,83,82,84,79,80,82,79,82,82,81,81,79,80,82,78,79,79,81,80,83,81,81,79,81,76,80,79,81,78,80,79,78,76,79,80,81,79,81,80,79,78,78,80,77,78,80,81,78,83,78,78,77,75,78,75,80,77,77,75,75,76,78,79,71,78,77,75,78,76,75,77,73,75,71,76,76,74,73,74,75,74,76,75,76,75,75,73,77,76,73,73,72,73,74,71,71,75,76,72,75,79,79,76</t>
  </si>
  <si>
    <t>IMGLINENC=73,77,76,78,76,76,75,77,75,80,75,78,77,77,76,75,77,75,76,78,74,78,75,76,76,73,77,76,73,73,75,77,77,74,73,80,75,78,77,81,79,78,77,77,78,77,73,77,80,73,74,77,77,75,76,78,78,76,75,80,73,71,78,73,78,78,78,78,75,79,78,76,81,72,76,74,77,78,79,80,79,80,77,77,76,75,76,76,76,79,77,79,76,79,76,77,77,79,78,73,77,80,76,77,76,79,79,78,76,78,85,88,35,10,8,10,13,6,7,9,8,29,99,83,107,136,119,94,101,30,9,6,7,7,7,8,7,8,34,95,90,82,80,77,75,78,81,77,79,77,79,74,74,79,75,76,78,72,74,75,77,76,76,75,74,76,74,72,75,74,75,75,72,73,77,75,75,72,75,76,76,73,74,72,74,71,74,76,72,76,76,72,72,69,72,74,76,74,77,74,75,74,73,75,75,72,76,76,75,77,74,79,78,75,76,76,75,78,77,76,73,77,77,72,75,74,73,75,75,78,77,75,75,77,74,76,75,76,72,79</t>
  </si>
  <si>
    <t>IMGLINENC=75,78,76,76,75,78,76,73,74,74,77,77,78,74,82,75,74,75,76,78,78,79,78,73,77,76,76,77,74,73,77,80,78,78,75,78,75,78,76,76,80,75,78,77,79,77,76,75,76,74,75,77,76,74,77,76,78,76,81,79,77,75,74,76,78,75,76,77,80,77,77,77,78,79,80,79,77,79,78,78,76,80,74,76,76,76,78,76,77,75,77,78,75,80,79,82,75,78,75,78,74,80,83,78,75,76,78,76,77,84,84,92,34,9,7,11,16,7,8,7,8,29,99,84,109,132,115,90,101,28,8,6,7,7,8,7,7,8,33,96,88,79,74,78,80,77,76,80,76,75,75,75,75,75,73,78,73,73,75,76,73,73,75,72,74,74,74,72,73,79,72,75,78,76,75,75,78,76,78,78,72,75,79,72,76,74,73,74,75,72,74,71,73,73,75,73,74,75,74,77,74,73,74,74,76,72,75,75,75,72,76,75,75,77,75,74,77,74,75,78,75,73,73,73,74,74,75,75,75,74,78,75,77,71,76,75,74,75,76,73</t>
  </si>
  <si>
    <t>IMGLINENC=77,75,77,76,76,77,73,78,77,76,75,77,77,79,76,76,75,77,75,78,78,78,77,73,76,76,81,78,76,75,79,77,77,78,77,77,77,77,77,78,78,78,78,79,77,75,75,79,78,73,77,74,76,72,73,74,79,79,75,76,78,77,77,76,78,78,76,75,79,77,79,79,77,77,77,76,78,77,79,79,78,78,78,75,76,77,75,78,76,76,78,78,79,77,76,79,79,76,78,79,76,77,77,78,76,77,75,79,80,79,78,94,32,9,8,11,15,7,6,7,9,29,98,84,111,135,118,84,99,27,8,7,7,6,7,7,7,9,37,87,85,79,80,78,77,79,76,76,74,78,79,75,73,76,76,75,76,73,76,72,77,76,73,76,76,75,77,77,75,77,74,77,74,75,77,76,78,78,76,75,76,77,77,75,74,77,72,73,73,71,74,74,74,73,75,72,75,74,72,76,74,73,74,76,74,77,76,73,74,74,72,73,75,78,75,74,78,79,72,72,73,78,74,76,77,77,75,75,76,76,76,75,77,74,75,74,74,76,76,75</t>
  </si>
  <si>
    <t>IMGLINENC=75,81,78,82,90,90,90,89,85,80,77,74,78,77,76,76,77,76,73,74,77,73,77,71,74,74,74,72,77,76,73,74,77,77,72,72,74,75,72,73,75,76,70,75,72,70,74,76,75,76,73,73,73,76,76,75,78,75,76,75,77,76,77,77,76,77,74,77,78,76,78,77,78,78,78,77,79,80,78,77,78,79,80,77,81,80,81,80,80,82,83,81,82,81,85,85,84,82,83,82,82,85,81,85,52,6,4,4,4,6,22,66,41,62,66,74,77,72,69,74,53,44,72,37,10,7,7,5,5,11,80,83,81,81,79,79,80,80,81,81,82,82,80,80,81,84,85,82,79,79,82,77,80,82,80,79,83,82,82,82,77,82,80,82,79,81,79,81,78,81,82,80,81,75,79,80,77,80,76,78,79,77,77,84,80,77,78,81,81,75,78,74,74,75,76,79,78,75,76,78,75,76,78,74,76,77,74,74,72,76,76,73,75,74,75,73,75,74,76,76,73,74,74,73,77,73,73,76,73,72,74,75,76,76,74,70,70,74,73,77</t>
  </si>
  <si>
    <t>IMGLINENC=80,83,87,84,81,78,77,77,79,79,79,79,82,80,77,81,77,75,75,74,73,74,76,75,75,76,73,74,77,74,73,77,73,76,74,73,74,72,73,73,72,71,72,74,72,73,72,72,73,77,75,74,75,75,71,73,74,76,74,78,74,76,76,77,75,74,76,75,75,77,76,79,77,75,77,78,76,77,76,76,77,78,77,77,77,80,80,80,80,78,82,81,80,83,82,85,83,84,84,86,80,84,80,81,51,6,4,3,4,5,21,65,43,62,66,73,74,74,72,71,53,44,76,34,10,6,7,5,5,10,82,83,80,81,81,82,80,83,82,79,81,78,84,79,80,78,77,81,85,79,81,79,81,82,78,82,77,82,80,80,83,83,80,79,80,78,81,76,79,80,80,77,77,80,74,78,78,77,78,75,79,78,79,79,77,75,78,77,78,76,75,78,77,78,76,75,79,75,77,74,77,77,75,74,76,75,76,76,76,71,73,74,73,78,75,75,76,73,73,74,77,76,72,73,73,73,75,75,75,74,75,74,74,72,72,71,74,71,75,73</t>
  </si>
  <si>
    <t>IMGLINENC=79,80,80,86,88,84,82,83,81,83,79,78,76,76,79,80,77,76,74,76,76,74,74,72,79,73,76,75,74,77,75,75,74,75,75,74,72,72,73,74,72,72,74,70,73,70,74,74,73,71,73,74,73,75,78,74,76,77,76,77,75,74,75,75,74,72,77,80,73,75,76,77,75,78,76,77,77,76,76,79,79,76,78,79,78,82,80,81,78,79,81,82,79,82,80,80,81,81,83,80,83,81,80,80,47,6,3,4,4,7,22,65,45,60,64,73,76,74,71,72,52,44,72,32,10,6,7,5,4,11,83,81,79,83,79,82,81,79,80,83,82,81,83,83,78,80,81,82,84,77,80,82,81,80,81,80,78,78,82,78,80,81,82,79,81,81,82,82,82,78,78,80,77,77,78,79,75,75,80,80,80,79,78,77,79,76,79,77,76,77,77,78,73,78,75,77,75,74,76,76,75,75,76,79,76,76,74,76,76,75,75,74,73,74,75,73,75,72,73,74,77,72,73,75,74,74,71,72,72,76,73,74,74,72,73,74,74,72,76,74</t>
  </si>
  <si>
    <t>IMGLINENC=73,76,74,76,78,74,76,76,74,74,73,77,76,77,71,74,71,74,74,75,78,74,75,75,74,73,74,72,73,72,72,75,75,73,73,75,75,76,72,76,74,73,74,73,72,71,71,72,73,72,73,74,73,72,75,73,76,75,75,75,73,71,71,70,73,77,77,73,75,76,73,76,76,79,75,79,79,75,80,75,76,75,73,74,79,76,74,74,78,77,75,77,78,76,77,76,79,80,77,74,79,78,76,76,78,77,77,78,78,75,69,113,19,7,6,11,15,6,6,6,8,33,100,98,110,136,115,74,87,18,6,6,6,6,7,6,5,9,50,70,80,76,77,77,77,80,79,79,76,76,74,80,75,71,76,73,74,74,77,76,76,73,73,75,72,75,75,76,74,74,75,73,70,74,75,75,73,79,73,75,73,74,73,74,72,72,72,70,72,75,72,76,72,76,71,74,71,69,74,72,73,76,73,73,74,74,71,73,73,74,75,74,76,76,72,76,77,77,74,74,72,76,72,72,74,75,72,76,77,73,74,72,73,74,78,76,73,76,75,73</t>
  </si>
  <si>
    <t>IMGLINENC=77,78,78,86,82,83,82,80,77,77,80,79,78,82,78,79,76,77,78,78,77,79,77,76,76,72,77,76,76,75,74,77,73,76,74,72,72,72,72,74,73,72,75,73,74,75,73,74,74,73,73,75,74,72,71,75,75,75,74,74,75,74,78,73,75,74,76,77,77,76,75,78,73,77,74,76,77,75,79,77,76,80,77,79,80,79,76,78,80,77,80,83,84,81,80,84,79,80,83,81,80,79,81,80,43,7,4,3,4,7,24,68,45,64,68,74,77,73,71,71,54,43,71,32,8,6,7,5,4,10,84,83,80,83,81,82,78,82,80,81,79,82,80,81,81,85,80,80,80,83,84,83,80,79,81,78,81,81,82,82,76,83,78,78,77,78,77,79,78,79,80,80,79,78,79,79,79,78,78,79,78,75,80,80,77,78,78,73,76,79,80,73,76,77,74,76,76,76,76,76,80,75,75,73,76,76,74,75,74,78,73,76,74,75,75,74,76,78,72,71,75,75,76,72,75,75,70,76,75,76,72,71,73,72,74,71,76,71,73,74</t>
  </si>
  <si>
    <t>IMGLINENC=77,82,78,74,77,80,81,77,76,77,77,79,76,78,77,79,75,81,79,76,76,80,79,71,81,79,77,79,76,76,79,76,75,76,75,79,73,75,70,73,74,76,73,72,70,72,75,72,70,75,70,73,73,76,73,72,74,70,75,73,74,76,77,73,76,78,76,73,76,75,74,73,78,77,75,78,77,77,78,77,78,79,77,78,83,80,81,81,80,79,79,82,83,81,81,82,80,82,81,86,82,80,82,82,42,5,3,3,5,6,23,67,44,62,65,73,75,73,69,67,55,42,73,32,8,6,6,6,5,9,83,80,76,81,81,83,85,82,84,85,81,80,82,82,83,80,82,81,83,79,78,82,79,79,79,81,81,82,79,78,79,78,79,79,77,75,79,78,79,77,80,75,80,80,78,78,76,77,77,79,78,78,79,78,77,77,76,79,77,76,75,75,77,75,80,76,75,74,76,75,77,78,74,76,72,78,75,73,77,77,72,75,73,76,76,75,74,73,73,76,77,74,77,74,74,75,72,72,76,73,75,75,73,70,72,72,70,72,75,74</t>
  </si>
  <si>
    <t>IMGLINENC=76,83,77,82,82,81,81,80,80,80,78,79,82,80,79,83,80,77,82,77,76,80,79,79,77,78,75,77,75,76,77,74,77,75,76,76,75,74,76,72,74,75,71,77,73,78,74,74,75,73,74,73,71,76,72,75,75,76,75,77,74,78,75,75,78,73,74,78,77,72,74,78,79,75,75,78,78,76,77,78,76,80,79,78,77,78,82,80,79,79,79,83,82,80,82,83,78,80,80,82,82,82,81,77,40,5,4,3,5,6,25,68,44,62,68,74,76,72,73,67,55,41,75,29,8,6,7,5,5,9,83,79,78,81,82,83,80,82,80,82,81,82,79,80,82,80,86,81,82,81,82,83,82,79,81,79,79,79,80,77,78,77,81,83,79,80,80,77,80,80,78,78,80,81,77,76,79,77,80,77,77,78,78,77,79,79,80,79,80,79,79,76,75,77,73,76,77,77,73,74,76,74,74,76,76,76,75,74,76,76,76,77,74,73,74,73,74,74,75,74,76,74,75,75,70,75,74,71,74,73,72,74,73,73,74,73,72,71,75,73</t>
  </si>
  <si>
    <t>IMGLINENC=75,78,77,77,81,78,77,79,79,81,79,78,78,79,83,81,78,78,77,78,81,78,78,76,82,75,78,77,73,76,76,74,75,75,76,75,76,77,73,74,71,71,73,74,74,71,70,72,77,77,77,74,73,76,77,74,73,76,74,76,76,76,76,74,74,74,76,76,75,73,73,73,75,75,76,76,78,76,77,78,76,79,75,75,78,77,79,82,77,83,81,80,80,84,81,81,81,78,82,83,78,83,81,79,41,6,3,4,4,6,23,65,46,61,69,75,77,70,71,69,54,41,75,29,8,6,6,5,6,10,81,80,83,80,84,83,83,80,83,81,80,83,80,79,80,79,81,82,81,81,81,79,78,79,77,78,84,79,83,83,80,81,79,75,80,80,81,82,78,79,78,81,75,80,81,78,79,80,81,79,80,79,76,75,79,76,76,76,80,81,76,79,79,77,81,76,73,75,74,78,78,76,75,79,76,74,77,71,74,76,75,74,75,73,75,75,75,76,76,75,73,74,73,75,76,75,74,73,75,75,77,73,74,72,74,72,74,74,72,77</t>
  </si>
  <si>
    <t>IMGLINENC=78,79,78,79,77,76,80,79,77,79,75,79,75,77,79,76,80,77,77,77,79,74,78,78,77,77,77,78,79,76,76,78,73,74,73,77,77,75,74,75,76,74,73,74,76,76,77,72,73,75,73,70,73,74,74,77,71,73,75,72,73,77,77,77,76,78,78,74,77,78,77,77,76,76,77,72,76,79,77,75,77,79,77,79,78,79,75,81,85,75,80,77,78,79,80,81,81,79,83,82,80,83,82,80,37,5,3,4,4,7,23,69,44,62,67,74,76,71,74,69,56,42,73,26,8,6,6,5,6,10,84,79,86,82,82,82,82,81,81,78,79,80,81,80,82,79,78,80,82,77,82,81,76,80,80,77,80,77,81,79,81,81,78,77,79,79,78,83,80,80,80,80,79,80,83,79,77,78,79,76,80,76,79,75,75,78,79,77,75,76,79,79,75,76,76,77,76,75,79,73,75,78,75,73,75,76,73,74,75,77,76,78,75,77,77,74,75,76,73,73,75,76,75,78,75,72,74,76,74,72,74,73,75,71,72,71,70,74,74,75</t>
  </si>
  <si>
    <t>IMGLINENC=78,78,79,80,80,78,81,78,76,79,77,77,83,78,77,77,79,78,79,75,77,75,78,79,77,76,77,75,79,76,78,76,76,74,77,73,75,75,76,75,71,76,76,75,74,74,75,72,73,74,75,72,77,76,76,78,78,74,75,76,77,73,78,73,74,76,76,73,74,75,77,75,74,77,76,77,76,75,76,76,76,78,76,75,81,75,87,85,82,88,79,82,76,83,82,80,81,81,80,80,79,82,83,77,34,5,3,4,4,6,23,71,43,58,69,74,79,69,73,66,56,42,71,25,7,7,6,5,6,11,81,82,80,83,81,82,82,83,80,83,79,81,81,84,78,79,81,79,79,82,78,79,80,81,79,79,80,81,79,80,80,77,78,77,78,77,78,79,79,78,82,79,80,79,78,79,76,80,80,77,78,79,75,78,76,77,75,77,78,78,78,77,77,76,79,78,80,78,79,76,78,75,75,73,74,76,75,77,76,75,77,77,74,76,75,71,77,73,73,78,74,74,75,73,77,72,75,76,73,72,74,71,76,74,75,71,74,73,73,73</t>
  </si>
  <si>
    <t>IMGLINENC=76,79,80,78,81,79,80,79,77,77,80,77,80,81,83,79,79,80,78,77,79,77,78,78,79,79,76,76,75,76,77,73,77,77,77,77,76,77,75,77,75,77,73,78,75,78,75,76,74,77,78,77,76,75,71,77,74,79,74,76,78,75,77,79,74,76,74,75,73,72,76,74,72,75,76,79,74,76,76,77,76,76,78,76,81,83,73,73,75,70,85,76,80,78,79,82,82,80,79,83,81,82,82,76,32,5,4,4,4,7,27,68,43,63,71,74,77,70,74,66,59,41,73,24,7,6,6,5,6,12,83,79,80,87,81,82,79,82,80,77,80,79,80,81,80,77,79,79,80,80,82,79,79,80,79,80,81,81,81,81,79,77,80,79,78,79,77,79,76,82,79,78,80,77,78,80,78,80,73,79,82,79,79,77,77,76,81,80,82,77,78,80,74,78,78,77,76,74,75,74,74,71,75,73,71,76,77,75,74,77,74,73,73,73,77,80,77,78,75,76,74,78,76,72,75,76,71,77,76,77,76,71,73,74,71,74,79,74,74,74</t>
  </si>
  <si>
    <t>IMGLINENC=78,80,78,79,79,81,78,80,80,80,80,77,77,77,79,80,79,80,79,77,79,75,79,77,79,76,76,78,81,80,78,76,77,78,72,77,76,75,78,80,75,78,75,74,75,78,75,77,75,73,76,78,77,76,76,78,77,77,77,77,78,80,77,78,80,76,76,75,72,75,76,75,76,74,78,76,76,74,78,78,75,81,79,76,78,73,88,78,77,88,77,81,78,80,82,81,77,79,82,79,82,82,83,78,31,5,3,3,4,6,22,72,44,62,72,75,80,69,76,68,57,42,67,24,7,5,5,5,6,12,79,79,80,79,80,82,82,82,82,82,81,80,79,80,79,78,79,82,81,84,81,80,84,78,80,78,78,79,79,80,80,80,77,81,76,80,81,80,79,80,75,79,76,79,78,77,78,78,79,79,81,78,76,77,76,76,78,75,78,78,77,77,80,77,75,77,80,78,78,76,76,74,75,76,74,76,80,75,73,74,76,74,75,77,74,76,78,78,73,76,74,71,77,75,73,76,75,73,72,76,76,72,72,77,74,75,76,75,73,73</t>
  </si>
  <si>
    <t>POS(MIN,MAX,STEP)=-400,400,2|X=41.1,41.0,41.1,41.2,41.1,41.1,41.1,41.2,41.0,41.1,41.1,41.1,41.2,41.2,41.2,41.2,41.1,41.1,41.1,41.2,41.1,41.1,41.1,41.1,41.1,41.2,41.2,41.1,41.1,41.2,41.2,41.2,41.1,41.1,41.4,41.2,41.2,41.2,41.2,41.1,40.9,41.1,41.0,41.0,41.0,41.2,41.0,40.9,40.9,40.9,41.0,41.0,41.0,40.9,41.2,41.2,41.0,40.9,41.0,41.2,41.1,41.1,41.0,41.1,41.0,41.1,41.2,41.2,41.1,40.9,40.9,41.1,41.2,41.2,41.2,41.4,41.2,41.3,41.4,41.5,41.5,41.4,41.7,41.4,41.7,41.4,41.4,41.7,41.9,41.8,41.8,41.7,41.7,42.1,42.0,41.9,42.0,42.0,42.1,42.1,42.2,42.2,42.3,42.2,42.2,42.2,42.3,42.6,42.5,42.5,42.5,42.5,42.6,42.6,42.6,42.6,42.6,42.6,42.7,42.7,42.8,42.7,42.6,42.9,42.9,42.8,42.7,42.8,43.0,42.8,42.8,42.8,42.8,42.8,43.0,42.9,42.9,43.0,42.9,42.9,42.8,43.0,43.0,42.9,43.0,43.0,43.0,43.0,43.1,43.1,43.0,43.0,43.2,43.1,43.2,43.2,43.3,43.2,43.4,43.2,43.2,43.2,43.3,43.4,43.2,43.3,43.3,43.3,43.3,43.4,43.3,43.3,43.4,43.4,43.4,43.4,43.4,43.4,43.3,43.3,43.3,43.3,43.4,43.4,43.4,43.5,43.5,43.3,43.5,43.4,43.2,43.4,43.4,43.4,43.2,43.3,43.4,43.2,43.2,43.3,43.3,43.3,43.2,43.3,43.2,43.2,43.3,43.2,43.0,43.3,43.0,43.0,43.1,43.2,42.9,43.1,43.0,43.0,42.9,42.8,42.9,43.1,42.8,42.8,42.7,42.7,42.7,42.7,42.8,42.8,42.8,42.4,42.7,42.5,42.5,42.4,42.4,42.5,42.4,42.4,42.3,42.5,42.5,42.4,42.5,42.2,42.2,42.4,42.4,42.3,42.1,42.1,42.3,42.0,41.7,41.7,41.8,41.6,41.7,41.7,41.8,41.8,41.6,41.4,41.4,41.4,41.4,41.4,41.3,41.1,41.4,41.1,41.1,41.1,41.2,40.8,41.0,40.9,40.7,40.7,40.7,40.6,40.7,40.5,40.6,40.4,40.4,40.6,40.3,40.4,40.3,40.2,40.2,40.1,40.1,40.1,40.1,40.1,40.1,40.0,40.0,39.9,39.9,40.0,40.0,39.8,39.6,39.6,39.7,39.6,39.5,39.5,39.6,39.6,39.5,39.5,39.4,39.4,39.3,39.3,39.4,39.2,39.3,39.3,39.2,39.1,39.0,39.1,39.1,39.1,39.0,38.7,38.9,38.9,38.7,38.8,38.8,38.4,38.4,38.1,38.2,38.1,38.1,38.0,38.0,37.9,37.9,37.9,37.9,37.7,37.7,37.8,37.8,37.7,37.7,37.5,37.5,37.5,37.5,37.5,37.4,37.4,37.4,37.3,37.3,37.3,37.2,37.2,37.1,37.1,37.0,36.6,36.7,36.7,36.8,36.3,36.6,36.6,36.5,36.5,36.2,36.1,35.8,35.9,35.9,35.8,35.8,35.7,35.9,35.8,35.7,35.6,35.6,35.6,35.3,35.5,35.2,35.4,35.4,35.3,35.3|Y=40.3,40.2,40.2,40.2,40.3,40.3,40.2,40.2,40.1,40.1,40.2,40.2,40.1,40.1,40.2,40.2,40.1,40.0,40.0,40.0,40.1,40.1,40.2,40.0,40.0,40.0,40.0,40.0,40.0,40.0,40.0,40.2,40.1,40.1,40.0,40.0,40.0,40.0,40.0,39.9,40.0,40.0,40.0,40.0,40.0,40.0,39.8,40.0,40.0,40.0,39.9,40.0,40.0,40.0,39.9,39.9,40.0,40.0,40.0,40.0,40.0,40.0,40.0,40.0,39.9,40.0,39.9,39.9,40.0,40.1,40.1,40.0,40.1,40.0,40.0,40.0,40.1,40.1,40.1,40.1,40.1,40.0,40.1,40.2,40.1,40.2,40.2,40.1,40.1,40.1,40.1,40.2,40.2,40.2,40.2,40.2,40.2,40.3,40.4,40.4,40.3,40.3,40.4,40.4,40.5,40.5,40.4,40.5,40.4,40.5,40.5,40.5,40.6,40.6,40.5,40.5,40.7,40.7,40.6,40.7,40.7,40.6,40.7,40.7,40.7,40.7,40.8,40.8,40.9,40.8,40.8,40.8,41.1,41.0,40.9,40.8,40.8,40.9,41.0,41.0,41.1,41.1,41.1,41.0,41.0,41.2,41.2,41.2,41.4,41.4,41.2,41.2,41.1,41.1,41.1,41.1,41.2,41.0,41.0,41.1,41.0,41.0,41.1,41.0,41.1,40.9,41.0,41.0,41.0,41.0,41.0,40.9,40.9,40.9,40.9,41.0,41.0,40.8,41.0,40.9,40.9,40.9,40.7,40.8,40.8,40.8,40.8,40.9,40.9,40.7,40.7,40.7,40.7,40.7,40.7,40.6,40.7,40.6,40.6,40.6,40.7,40.6,40.5,40.5,40.5,40.5,40.6,40.6,40.5,40.5,40.4,40.4,40.5,40.5,40.4,40.4,40.3,40.3,40.4,40.2,40.2,40.3,40.2,40.2,40.3,40.2,40.3,40.1,40.1,40.2,40.2,40.1,40.1,40.1,40.1,40.0,40.0,40.0,40.0,39.9,40.0,40.0,40.0,40.0,39.9,40.0,39.8,40.0,40.0,39.9,39.8,39.9,39.9,39.8,39.9,39.9,39.8,39.9,39.9,39.8,39.9,39.9,39.9,39.8,39.9,39.8,39.8,39.8,39.8,39.8,39.8,39.7,39.7,39.7,39.7,39.8,39.7,39.8,39.7,39.7,39.7,39.6,39.6,39.5,39.5,39.5,39.5,39.6,39.5,39.5,39.4,39.4,39.4,39.4,39.3,39.2,39.1,38.9,38.9,39.0,38.9,38.6,38.5,38.5,38.5,38.3,38.1,38.0,37.8,37.9,37.9,37.9,37.8,37.7,37.5,37.4,37.5,37.5,37.5,37.3,37.3,37.3,37.3,37.3,37.3,37.1,37.0,37.1,37.0,37.0,37.0,37.1,37.0,37.0,36.8,36.8,36.8,36.7,36.8,36.7,36.5,36.7,36.7,36.5,36.3,36.2,36.2,36.2,36.2,36.0,36.0,35.7,35.8,35.7,35.7,35.6,35.6,35.5,35.5,35.4,35.3,35.3,35.3,35.2,35.3,35.2,35.2,35.2,35.2,35.1,35.2,35.2,35.2,35.2,35.0,35.1,35.0,35.1,35.1,35.1,35.0,35.1,35.1,35.0,35.0,35.0,35.0,35.0,34.9,35.0,34.9,34.8,34.8,34.9,34.8,34.8,34.6,34.7,34.7,34.5,34.4</t>
  </si>
  <si>
    <t>IMGLINENC=85,85,88,85,87,86,89,88,88,86,86,86,87,86,87,84,83,86,87,86,85,83,88,85,87,86,85,83,83,86,82,85,81,82,82,82,81,81,81,80,82,80,81,83,84,81,81,81,84,81,81,81,79,81,83,84,79,80,83,78,82,79,85,81,83,83,84,86,84,83,83,80,82,86,82,82,82,85,83,81,82,85,84,83,84,80,82,82,81,80,85,83,81,81,81,80,78,79,85,79,81,84,82,82,82,83,81,84,81,85,84,86,81,81,79,85,82,80,84,86,85,44,16,11,4,5,4,3,4,4,4,3,4,4,4,5,6,8,15,21,33,47,64,66,61,48,50,65,58,59,75,71,78,77,80,75,76,81,75,81,79,78,76,82,75,77,71,72,60,57,63,54,44,54,71,73,58,46,27,17,9,8,6,7,6,6,7,7,6,5,5,4,5,5,5,6,10,18,74,83,75,76,80,79,82,78,83,81,83,82,82,78,79,82,82,81,77,81,82,83,82,79,80,81,79,81,83,81,80,82,82,80,80,82,83,81,82,81,83,80,80,82,81,78,78,81,80,78,83,79,80,80,81,78,79,77,80,79,79,81,76,80,82,82,80,80,78,82,82,80,79,79,81,83,82,79,83,80,82,82,82,79,80,82,81,80,82,80,78,82,81,80,84,78,78,77,82,78,78,79,79,80,78,76,79,82,78,81,82,79,78,79,79,77,76,81,79,80,80,76</t>
  </si>
  <si>
    <t>IMGLINENC=88,84,86,83,88,87,84,82,82,87,83,85,82,85,83,81,84,87,85,81,86,85,84,86,85,86,83,84,82,83,81,84,85,84,81,86,81,83,82,85,82,84,83,81,81,81,83,82,80,82,80,81,83,85,82,79,82,85,82,83,85,82,85,85,82,85,84,82,82,83,81,81,80,79,81,83,81,82,80,78,83,83,79,82,80,83,84,79,82,81,84,82,80,83,81,81,84,82,81,79,81,81,79,80,83,83,83,81,80,80,81,82,81,79,85,85,82,81,87,88,84,44,16,10,5,5,4,4,4,3,4,4,4,4,5,5,6,8,13,19,32,49,65,67,58,44,51,66,62,60,76,70,78,74,76,74,80,80,76,79,79,77,78,80,76,82,68,70,60,54,70,54,43,55,73,72,62,44,25,18,10,8,6,7,6,7,8,7,7,6,5,6,6,5,5,6,9,19,74,87,76,80,84,86,81,82,81,81,83,80,82,79,83,81,81,81,84,82,82,80,80,78,79,80,82,83,79,81,83,80,79,81,79,80,78,83,82,80,81,79,82,78,83,80,78,83,78,83,79,80,79,80,81,78,82,78,79,81,81,80,81,82,81,82,80,80,82,78,81,78,84,81,84,82,82,79,81,81,83,81,80,83,81,83,81,79,80,80,79,80,79,79,78,83,80,79,83,80,81,76,77,79,79,81,80,82,75,80,77,77,80,76,78,79,80,77,79,79,79,81</t>
  </si>
  <si>
    <t>IMGLINENC=85,85,86,84,84,88,84,85,86,84,84,85,85,79,85,81,83,81,80,81,84,82,84,85,81,82,84,78,82,83,81,83,81,82,81,83,81,83,84,88,84,82,84,83,80,81,82,83,79,82,84,82,82,81,83,86,83,83,81,83,83,81,80,81,80,82,81,79,78,81,85,81,82,80,82,81,79,81,81,83,82,83,84,83,80,79,80,82,83,81,81,83,82,81,81,84,83,86,82,81,84,83,80,80,81,85,82,82,85,81,80,83,80,81,84,86,79,83,84,78,91,63,23,12,6,5,4,3,3,3,4,4,4,3,5,4,6,8,12,17,28,40,59,68,66,49,46,63,66,57,71,70,76,77,78,77,76,81,75,80,76,78,80,74,77,75,71,68,68,54,61,60,47,49,67,74,67,51,31,21,11,8,7,6,6,6,7,7,7,6,5,5,6,5,5,5,7,13,48,86,83,81,80,85,84,79,84,83,79,77,78,79,80,78,78,79,79,79,81,81,80,80,84,81,80,83,82,79,83,83,80,83,83,78,79,80,82,79,82,83,83,79,82,83,83,78,82,83,79,81,79,80,81,83,79,80,78,81,84,80,81,82,81,81,82,80,79,82,82,84,82,80,79,81,78,80,82,79,83,83,80,82,82,83,81,77,80,78,81,83,81,83,82,80,82,82,77,79,80,83,79,80,78,77,82,83,80,82,82,78,81,80,80,77,80,79,78,80,81,77</t>
  </si>
  <si>
    <t>IMGLINENC=85,85,83,85,85,84,86,82,83,83,85,85,83,82,84,81,82,84,86,80,81,79,81,84,83,82,84,82,83,83,81,83,82,84,80,80,84,81,81,82,83,81,83,85,82,81,80,83,85,79,81,82,83,81,82,82,83,83,84,85,85,81,83,84,82,80,83,81,84,81,79,79,82,77,79,77,80,84,82,79,81,80,83,80,80,84,85,81,85,80,85,77,80,81,84,81,83,84,83,80,81,81,82,83,83,81,80,83,84,81,83,82,82,82,83,81,82,82,87,76,88,61,23,13,6,4,4,3,4,3,4,4,4,3,5,4,5,7,13,17,29,42,61,69,65,50,48,62,67,61,71,69,72,79,74,75,77,74,78,79,78,74,79,75,78,75,72,68,69,53,62,62,44,49,69,72,66,51,32,21,12,8,7,6,7,6,8,7,6,6,6,6,6,5,5,6,7,13,51,83,82,84,82,81,81,82,82,80,80,83,80,81,80,82,80,81,82,80,83,82,82,78,81,77,82,81,82,79,80,78,79,82,81,80,80,80,80,82,80,78,83,80,81,79,81,82,79,80,81,79,82,78,81,78,78,82,78,81,81,81,82,81,80,80,82,81,81,80,79,82,81,81,83,80,81,82,82,81,82,79,79,81,82,80,81,80,78,82,81,77,79,81,81,77,79,81,80,79,81,83,80,80,77,78,77,78,80,83,79,83,81,83,79,81,79,80,79,78,82,79</t>
  </si>
  <si>
    <t>IMGLINENC=84,83,84,83,80,81,83,88,87,84,85,84,83,84,85,87,83,83,82,83,80,82,84,85,83,84,81,80,80,87,82,84,84,83,82,84,83,82,81,83,82,83,83,81,81,79,85,84,80,80,83,83,84,83,82,82,83,85,81,84,80,83,83,83,83,84,83,81,84,80,81,81,80,81,80,83,82,84,86,79,81,80,79,83,83,80,82,83,82,81,82,86,80,82,81,80,79,80,83,83,82,83,80,81,85,80,79,86,81,82,82,77,84,82,84,84,81,77,84,85,85,44,16,11,4,5,5,3,4,4,3,3,3,4,4,5,6,8,13,18,34,46,61,69,59,47,51,65,61,60,75,70,76,74,79,76,77,81,77,76,77,77,78,80,76,76,66,66,62,57,65,53,43,50,68,72,62,45,29,17,10,8,6,7,6,7,8,7,7,5,6,6,5,5,6,6,9,16,71,86,79,81,78,81,79,81,80,83,80,80,83,83,76,80,78,80,80,83,81,79,80,79,80,79,79,79,82,79,78,81,77,80,79,79,81,82,83,83,79,82,79,83,78,80,81,79,80,80,78,79,80,79,79,80,81,82,81,82,77,78,79,82,82,80,79,77,79,76,79,80,79,81,78,82,80,79,79,80,79,80,81,79,79,78,81,81,83,81,79,80,80,81,79,78,83,81,80,79,81,80,79,80,82,84,82,79,80,79,81,83,79,81,78,79,80,83,82,80,79,79</t>
  </si>
  <si>
    <t>IMGLINENC=85,86,87,84,85,87,87,83,85,85,86,88,86,82,84,85,83,86,84,85,87,86,82,84,82,81,82,83,85,83,84,86,83,82,77,83,83,83,84,77,82,81,82,78,83,82,81,87,81,81,78,81,85,82,85,84,82,82,81,83,86,82,81,81,82,82,79,81,81,81,81,82,80,79,83,83,83,79,80,81,80,81,81,87,82,83,80,81,81,83,83,84,81,80,80,81,79,77,82,83,79,80,82,81,82,80,85,83,77,82,84,84,82,82,85,85,81,80,86,82,83,46,16,11,6,6,4,4,4,4,4,3,4,4,4,5,6,8,14,21,32,49,63,68,58,48,48,64,60,57,77,68,79,75,81,76,79,78,76,78,79,77,77,80,80,76,70,68,57,56,64,53,43,57,71,74,60,44,28,17,10,8,6,6,6,7,8,6,7,6,5,6,5,6,5,6,8,18,72,85,76,84,82,82,84,82,82,85,85,81,81,79,83,82,82,82,85,81,78,82,81,83,82,81,78,78,78,82,78,83,80,81,81,85,80,82,81,83,81,82,79,79,82,81,80,77,79,78,83,80,81,81,80,78,82,82,80,78,77,81,81,78,79,79,82,80,80,81,83,81,81,80,81,83,79,79,82,81,81,86,78,78,79,80,82,79,83,83,84,81,77,80,79,83,82,79,81,79,76,78,78,78,82,81,81,81,79,79,80,81,79,80,80,78,80,82,78,78,80,77</t>
  </si>
  <si>
    <t>IMGLINENC=81,79,85,82,82,82,84,80,84,82,83,81,85,82,83,79,80,80,86,82,83,81,82,83,83,82,80,80,80,80,83,81,80,83,83,78,80,81,81,80,83,80,81,80,79,80,78,80,80,80,81,82,84,78,84,84,85,79,80,79,80,81,83,80,83,80,83,83,82,83,81,83,82,82,82,82,78,81,83,84,82,79,84,85,83,78,84,83,84,83,83,82,88,84,82,85,84,79,81,83,81,82,79,82,82,81,81,80,80,82,84,82,85,81,81,78,80,80,77,91,72,26,11,8,5,4,4,3,4,4,4,3,4,4,3,5,7,10,15,24,41,56,69,67,54,44,57,66,59,68,72,70,79,75,75,79,81,75,76,78,75,77,73,82,75,72,69,69,52,65,61,44,46,65,75,66,51,36,19,12,8,7,6,7,6,8,8,7,6,6,5,5,4,6,5,7,11,33,86,81,84,81,77,79,79,80,78,79,82,84,82,78,78,81,81,84,81,80,80,80,79,80,84,80,83,81,78,81,79,80,80,79,80,80,80,80,78,79,82,77,82,80,81,83,83,78,80,79,79,79,84,82,80,83,79,78,79,80,78,76,75,82,83,81,80,79,79,83,81,81,81,80,83,79,75,81,82,83,80,79,83,82,80,80,84,83,84,77,80,77,81,79,81,80,82,81,82,80,79,78,81,81,80,81,82,78,79,81,78,78,76,78,77,76,84,80,82,81,78,79</t>
  </si>
  <si>
    <t>IMGLINENC=82,83,87,84,81,83,82,82,84,82,83,85,82,84,83,81,83,79,85,81,82,82,82,82,76,78,80,83,80,82,85,83,81,85,83,80,82,81,77,80,80,77,82,81,85,82,80,85,81,78,82,80,83,81,82,82,85,77,80,79,83,81,83,85,84,82,82,82,83,81,83,83,83,78,81,83,82,84,84,83,83,85,80,86,79,83,86,82,84,83,81,86,83,85,81,83,82,81,84,85,82,83,85,84,83,81,83,83,86,83,83,85,84,86,82,82,82,81,80,86,66,28,12,8,4,4,3,3,4,4,3,4,3,4,4,5,7,11,17,24,38,55,68,69,54,45,57,64,58,74,74,70,81,77,78,78,80,74,80,78,76,79,76,78,75,73,69,66,53,63,59,47,47,65,75,64,51,36,21,13,8,7,6,6,6,8,7,7,6,5,6,5,5,4,6,8,11,35,87,77,84,80,76,84,81,80,82,80,80,81,83,79,81,80,80,81,82,82,83,81,77,82,82,80,81,81,82,78,77,79,81,83,80,80,82,81,81,81,84,83,83,79,83,81,78,77,78,82,82,80,77,82,81,80,80,79,80,79,83,77,82,78,81,79,80,82,77,78,77,82,79,81,80,80,81,78,82,82,82,78,75,78,79,82,77,78,83,79,83,79,77,78,82,78,80,80,80,80,80,80,81,80,80,76,79,78,78,81,78,78,81,79,77,77,82,78,76,77,77,77</t>
  </si>
  <si>
    <t>IMGLINENC=80,78,80,77,80,77,79,78,80,75,76,77,80,78,83,76,78,78,78,78,76,79,82,79,78,80,77,80,77,78,81,76,80,83,77,78,82,81,79,79,80,78,77,83,81,79,79,78,77,80,82,78,81,76,81,77,80,77,80,76,79,78,80,78,81,80,82,78,78,79,81,82,79,80,79,79,81,75,78,78,78,79,81,78,81,80,81,81,75,77,80,76,79,79,79,80,77,79,78,81,79,80,79,81,79,77,80,84,82,80,79,76,76,79,82,79,82,83,80,77,80,84,96,64,102,113,66,26,14,11,10,9,9,8,9,10,12,14,13,21,11,7,8,8,8,8,8,8,8,9,10,12,17,27,49,77,96,94,69,71,106,103,108,104,119,128,124,121,109,116,109,107,97,68,79,98,90,62,37,21,13,10,9,9,8,8,8,8,7,7,8,8,10,8,8,8,8,7,8,8,8,9,10,11,22,49,99,120,71,103,80,81,81,78,76,77,80,79,81,76,81,79,81,76,79,79,79,81,81,78,82,82,81,82,77,80,79,79,80,75,78,79,79,80,79,77,80,80,80,78,80,82,79,77,80,77,77,78,82,81,81,80,77,82,83,80,79,79,78,78,79,76,78,81,77,79,76,77,79,76,78,80,78,81,81,80,78,79,81,79,77,78,79,78,77,76,78,78,79,78,81,81,81,81,78,81,80,80,78,80,82,80,78,78,81,79,79,77,78,80</t>
  </si>
  <si>
    <t>IMGLINENC=75,76,81,73,81,78,78,78,80,76,75,80,80,76,77,81,79,79,75,79,78,79,78,80,78,80,79,78,79,79,77,79,78,82,80,78,80,78,79,77,76,81,79,78,78,82,80,81,76,80,77,82,78,77,77,79,77,79,74,80,81,80,80,79,79,75,81,81,76,78,80,79,79,77,79,78,81,77,79,77,76,79,79,78,79,77,77,79,80,84,79,79,75,76,80,81,81,79,76,75,76,80,82,80,78,78,77,76,78,77,80,80,79,76,80,78,79,80,86,79,77,82,94,66,104,117,65,27,15,11,10,8,9,9,9,9,11,14,13,20,9,8,8,8,8,8,8,8,8,7,9,11,17,28,52,76,95,94,73,75,104,104,105,102,120,127,122,124,109,111,108,111,93,68,81,99,87,61,37,21,14,10,9,9,8,8,8,8,8,7,8,8,8,8,9,8,8,7,8,8,9,9,9,12,20,48,97,123,69,105,79,80,83,80,77,77,79,77,79,79,76,80,78,79,78,82,79,76,79,79,84,80,81,79,80,75,78,76,80,78,82,80,78,78,80,77,78,80,79,79,80,79,81,77,82,81,80,79,80,81,76,80,77,78,78,80,76,81,79,79,78,78,80,77,78,79,79,77,78,79,79,79,82,79,79,79,79,81,74,75,78,79,79,77,80,79,77,79,80,77,79,80,78,75,82,77,78,74,78,80,78,82,78,79,78,77,77,77,79,79</t>
  </si>
  <si>
    <t>IMGLINENC=78,80,82,82,81,82,83,85,80,81,80,79,81,83,85,83,80,81,82,83,81,82,83,81,84,81,81,81,80,81,80,82,80,82,82,80,79,81,80,82,81,78,83,83,79,83,84,83,82,79,78,80,80,79,80,82,81,84,86,84,80,84,81,81,84,81,81,82,82,81,82,87,83,80,80,83,82,84,85,79,81,86,81,83,82,83,83,85,82,82,80,82,79,82,82,80,81,83,82,84,89,83,83,83,81,87,82,83,82,81,84,81,84,81,81,84,80,81,77,86,58,21,10,7,4,4,4,3,3,3,3,4,4,4,5,5,7,10,18,26,45,58,68,67,55,47,60,67,64,72,72,72,77,75,75,80,82,77,78,76,73,72,73,73,77,75,70,66,54,69,59,43,50,68,76,65,46,32,19,12,7,7,6,7,6,9,6,6,5,6,6,5,5,6,5,7,13,48,86,76,82,81,77,81,84,84,81,81,84,79,80,83,83,77,81,80,80,81,81,82,78,85,83,80,81,82,79,82,82,81,83,80,83,82,83,81,81,79,82,77,80,80,81,80,79,79,77,81,82,80,84,83,80,78,80,84,84,83,78,81,81,81,84,80,80,80,79,80,82,81,78,82,81,82,79,82,80,79,80,80,80,80,81,81,80,84,80,80,81,80,81,82,83,79,79,78,82,80,82,82,78,80,77,78,78,81,79,80,81,77,77,82,81,76,80,78,77,78,78,78</t>
  </si>
  <si>
    <t>IMGLINENC=79,78,81,77,76,82,77,78,84,80,82,81,85,79,80,79,81,82,81,84,82,84,82,80,81,79,81,83,79,77,77,79,82,78,81,81,81,81,77,78,80,80,81,81,80,79,82,82,79,83,83,81,81,83,81,81,82,84,83,81,82,81,84,78,79,83,82,80,85,83,80,83,83,81,81,83,83,84,82,82,83,82,83,85,85,83,82,83,87,82,84,83,84,85,82,86,83,83,82,84,81,80,82,82,80,80,82,84,85,82,85,85,82,81,80,76,81,84,77,88,56,22,9,7,4,4,4,4,3,3,4,3,4,4,5,5,6,10,17,26,43,56,66,66,53,44,58,61,62,73,72,75,79,74,76,77,80,76,79,78,74,78,74,73,76,73,71,63,54,66,56,41,51,69,78,63,46,29,18,11,7,7,7,6,7,7,7,6,5,6,5,5,5,6,6,8,13,51,86,78,83,79,81,81,86,84,86,80,81,81,78,80,80,78,80,81,78,81,85,83,79,81,79,82,83,79,78,85,79,78,81,79,86,81,80,79,79,80,78,81,78,81,80,84,81,79,85,81,79,79,82,80,81,80,83,83,78,77,82,81,80,81,80,80,84,80,81,81,81,79,82,81,79,83,77,81,78,79,83,80,80,82,83,82,79,82,81,78,80,79,80,82,79,79,78,80,79,80,82,79,79,81,82,77,78,80,81,81,77,78,78,80,78,79,81,80,78,81,80,78</t>
  </si>
  <si>
    <t>IMGLINENC=81,83,84,82,84,83,84,82,80,85,82,83,82,81,82,82,80,85,82,81,84,82,83,82,85,81,83,84,81,85,81,81,81,84,85,83,81,83,80,84,82,80,80,80,84,82,82,81,82,82,82,82,83,82,80,80,83,81,82,82,80,81,86,79,81,81,78,81,82,78,81,83,84,79,80,83,80,81,85,80,83,80,79,83,82,80,79,84,84,82,84,81,81,82,83,81,82,78,79,84,83,82,82,81,82,78,83,82,79,81,83,79,80,82,82,81,81,83,78,82,91,70,28,15,7,5,4,3,4,4,3,3,4,4,4,5,5,7,10,16,26,37,59,69,67,48,41,61,68,56,67,72,71,78,74,75,79,78,79,78,79,73,78,72,82,74,75,67,69,56,59,63,45,47,64,73,67,53,34,24,14,10,7,6,6,6,7,8,7,6,5,5,6,5,5,5,7,11,39,86,82,83,82,83,78,84,85,83,80,82,79,82,80,82,84,79,81,80,81,83,80,79,83,81,82,77,84,80,81,80,81,79,82,82,82,79,79,80,80,82,80,78,80,81,81,80,78,79,79,80,81,82,82,84,84,83,78,79,79,81,82,80,80,79,77,82,79,81,79,77,82,79,80,79,81,82,79,80,82,81,76,78,80,81,79,79,80,81,80,78,81,81,83,78,81,81,82,81,80,81,79,78,80,81,78,81,80,80,79,78,77,77,77,78,81,79,78,77,76,80</t>
  </si>
  <si>
    <t>IMGLINENC=86,86,86,84,85,86,82,83,83,85,82,86,84,84,82,84,82,81,84,84,84,80,79,85,81,84,81,80,81,82,82,85,83,82,82,82,81,79,84,80,82,84,83,82,82,79,82,83,86,80,84,80,81,80,82,82,80,80,83,82,83,81,80,83,82,80,80,81,82,81,81,82,84,80,82,80,83,82,85,79,82,84,85,82,82,81,80,81,84,81,80,83,80,83,83,79,84,80,80,81,85,84,82,85,82,80,82,82,84,83,80,79,83,83,82,81,81,84,78,76,93,70,27,14,6,5,4,4,4,4,4,4,4,4,4,4,6,7,11,18,25,41,58,68,63,49,45,60,70,58,69,73,73,77,75,75,75,78,79,77,76,77,75,76,85,74,73,67,70,58,58,61,48,45,63,74,68,51,35,23,13,9,7,7,7,4,8,7,6,6,6,6,6,5,5,5,8,12,40,84,82,84,81,84,78,81,82,79,85,80,84,85,82,80,80,81,80,78,81,83,82,81,77,80,82,79,81,80,79,79,82,81,79,79,80,78,80,80,81,80,80,80,80,79,80,83,80,80,83,78,81,83,81,84,80,82,76,80,77,81,79,81,79,81,78,77,83,81,78,83,80,78,79,81,79,81,78,82,79,80,83,77,81,79,80,82,82,80,81,78,77,83,79,80,78,82,80,81,80,81,76,80,77,80,82,81,77,76,81,79,78,82,80,81,78,76,81,80,79,80</t>
  </si>
  <si>
    <t>IMGLINENC=81,81,81,81,84,83,83,85,82,82,83,81,78,80,83,82,82,83,85,83,84,82,82,78,81,80,83,82,82,80,80,85,80,81,82,81,77,82,82,80,79,81,86,82,79,82,80,82,85,84,82,81,84,82,80,81,82,83,82,82,80,81,81,84,79,84,80,82,82,78,81,82,84,79,81,81,85,81,83,79,80,84,82,83,83,83,81,80,82,84,83,83,82,81,80,85,79,84,83,81,82,80,84,85,78,85,83,82,84,86,82,83,84,84,81,81,83,83,80,88,58,22,9,7,4,4,3,3,3,4,4,3,4,4,4,6,7,9,17,26,40,57,70,65,52,47,57,66,60,71,71,70,76,78,74,77,78,79,79,77,73,79,72,75,74,71,69,61,55,67,57,43,51,71,75,63,47,33,18,12,8,6,6,6,6,8,7,6,5,7,5,5,5,6,5,7,14,44,89,79,87,85,80,82,82,83,78,80,82,82,81,80,84,81,81,82,82,83,83,83,81,79,79,82,82,79,81,82,78,79,76,81,81,79,82,79,80,78,84,83,82,81,78,79,78,78,81,82,80,82,82,79,79,81,81,80,82,81,79,81,79,82,80,84,80,78,80,82,77,77,79,80,80,82,80,81,79,79,81,78,81,79,82,83,81,82,83,79,77,83,80,80,81,79,82,80,82,76,78,79,77,78,79,82,80,80,79,79,82,81,80,81,79,82,80,79,77,81,82,79</t>
  </si>
  <si>
    <t>IMGLINENC=81,80,82,85,78,85,80,79,81,81,83,83,82,82,84,81,79,83,80,83,82,82,80,80,81,80,84,82,83,83,82,79,84,82,80,80,81,82,84,80,79,81,82,83,81,82,79,80,80,81,81,81,82,83,79,81,80,81,83,80,79,80,80,82,82,84,82,80,82,81,80,85,80,82,83,82,84,81,81,82,82,83,80,83,84,84,85,82,83,85,87,84,81,81,83,84,82,84,85,84,81,88,85,83,83,82,82,83,86,79,85,81,84,87,79,78,85,86,77,92,59,23,8,7,5,4,4,3,3,3,4,4,4,4,4,5,7,10,17,27,43,57,66,66,52,50,61,68,61,70,75,72,80,76,74,77,78,75,77,78,74,74,75,75,77,73,69,67,54,66,60,42,51,68,75,64,49,33,18,12,7,7,6,7,6,7,6,7,6,5,6,5,5,5,5,7,14,45,90,76,85,81,82,78,80,82,80,85,84,81,83,81,81,81,84,83,77,80,82,80,80,80,81,80,81,82,80,77,82,80,83,80,80,81,81,82,82,83,83,79,81,80,81,82,81,83,82,79,80,79,80,80,81,81,82,82,82,82,80,81,79,82,80,82,81,84,83,82,78,80,81,83,79,81,82,81,82,82,79,85,77,82,82,79,79,83,79,80,80,83,79,81,77,81,79,82,77,79,81,81,81,83,81,77,79,81,77,77,82,80,76,81,79,80,78,80,81,78,83,80</t>
  </si>
  <si>
    <t>IMGLINENC=84,81,86,82,85,84,83,82,81,82,84,82,83,81,83,79,83,85,80,83,82,83,81,82,84,81,80,79,83,80,80,85,80,80,81,80,82,80,83,84,81,82,81,82,82,82,81,80,79,82,83,84,81,83,80,85,81,81,82,85,83,82,78,84,84,80,82,80,84,79,80,81,82,83,81,79,77,80,86,85,82,83,80,81,83,79,78,76,81,82,80,81,81,81,82,82,86,80,86,84,81,83,84,81,83,80,82,85,79,82,82,81,83,84,80,83,85,80,78,81,89,75,32,16,7,6,5,4,4,3,4,3,4,4,3,4,6,7,10,15,26,39,57,67,67,53,45,59,69,60,68,73,69,77,77,79,77,75,78,74,77,73,75,74,83,72,78,65,69,58,60,64,48,45,60,74,71,57,42,27,14,9,8,7,6,6,7,7,8,6,5,5,7,6,5,6,7,10,29,88,84,83,77,80,82,81,81,83,83,79,82,81,81,80,87,83,78,84,80,83,82,82,80,80,80,79,80,82,80,80,81,78,81,81,81,82,81,84,76,80,78,82,83,79,78,78,78,82,79,83,81,79,79,79,83,79,79,77,77,84,83,80,82,82,77,79,82,80,76,80,80,80,80,80,81,84,78,77,82,80,82,78,83,81,78,83,79,77,78,80,80,83,79,79,81,79,82,79,81,81,78,80,79,80,77,79,79,80,83,79,79,78,83,78,78,77,81,78,79,79</t>
  </si>
  <si>
    <t>IMGLINENC=84,82,84,86,86,83,84,84,83,82,81,83,84,82,83,82,84,83,81,82,82,84,84,84,86,80,81,82,82,81,81,83,80,81,83,82,81,82,82,81,81,80,82,83,85,81,81,83,80,82,79,82,81,83,82,81,79,82,79,84,83,82,80,79,82,83,82,82,84,86,82,82,80,80,83,79,79,83,83,77,79,81,82,80,80,80,84,83,82,80,82,80,82,82,80,80,83,82,82,83,80,82,82,80,84,83,83,82,84,86,85,82,83,82,83,76,87,86,79,82,91,72,32,15,7,5,4,3,4,3,4,4,3,4,4,4,5,7,10,15,25,37,54,67,67,53,44,58,66,62,66,73,72,81,72,78,76,75,81,79,83,76,77,77,81,70,74,65,66,58,57,64,50,46,58,73,69,54,37,26,13,10,7,6,6,7,7,7,7,6,4,6,6,6,5,5,7,10,31,83,89,80,81,81,83,78,86,81,77,83,80,81,82,80,82,81,81,83,84,83,78,80,82,81,81,82,84,81,82,83,83,81,82,81,81,82,79,79,83,81,77,80,79,81,81,79,83,81,84,77,80,80,81,81,79,80,81,79,79,80,79,79,82,79,80,79,79,78,81,79,79,83,80,80,81,81,80,80,86,79,79,79,83,80,79,79,80,81,77,81,81,79,77,79,79,82,79,80,78,78,81,81,80,76,79,80,80,84,76,76,82,81,80,81,78,83,80,78,82,80</t>
  </si>
  <si>
    <t>IMGLINENC=78,79,79,79,80,78,77,78,78,77,75,82,79,80,81,79,82,81,80,79,81,79,77,80,78,81,79,80,80,79,78,76,80,81,80,80,80,76,79,78,79,79,82,78,80,79,80,80,77,81,80,80,78,83,78,80,79,80,77,79,81,79,78,79,82,80,80,79,83,80,81,79,77,77,79,82,78,78,80,79,79,77,78,79,77,78,80,81,75,81,78,80,79,79,79,78,81,82,78,77,81,79,79,78,84,77,79,79,80,81,77,78,81,78,81,78,80,81,81,77,82,89,82,77,97,115,77,32,16,12,10,9,9,9,9,9,10,15,13,21,11,9,8,8,8,8,8,8,9,8,9,11,18,27,47,77,96,95,71,72,106,104,108,105,120,127,126,124,113,111,111,106,100,73,80,94,92,64,39,24,16,10,10,9,8,8,7,7,8,8,7,8,10,8,8,8,7,7,8,8,8,8,9,11,18,46,90,120,74,102,79,82,84,80,77,79,80,79,81,80,82,81,78,78,79,79,78,79,78,81,82,78,78,80,81,81,77,80,80,79,81,79,79,80,78,81,80,77,80,76,79,81,81,79,78,80,80,78,76,77,81,82,78,77,80,79,81,77,78,77,80,77,79,80,79,79,75,79,79,77,78,79,84,81,80,83,81,80,81,78,78,77,79,80,76,80,79,81,82,78,82,78,78,77,77,77,79,78,79,79,79,79,80,77,80,79,77,79,78,78</t>
  </si>
  <si>
    <t>IMGLINENC=81,80,80,82,78,78,81,79,78,81,80,76,78,80,80,82,79,79,79,78,78,80,79,79,81,79,81,83,78,78,79,80,77,82,77,77,78,78,78,78,78,80,78,76,79,79,80,77,79,78,80,76,81,81,82,79,81,78,80,84,79,83,79,79,77,77,80,79,78,82,79,79,78,79,79,78,77,81,78,79,81,78,80,80,77,78,80,82,79,78,79,80,79,79,81,77,79,78,79,79,79,79,80,79,81,78,82,80,77,81,77,76,81,81,83,78,76,81,78,78,77,86,88,76,98,123,71,30,16,12,12,10,9,9,9,9,11,13,12,19,11,8,7,8,8,8,8,9,7,8,9,11,17,26,49,75,97,93,74,71,105,103,107,104,120,132,119,123,111,112,112,105,97,68,79,95,92,66,41,24,15,11,10,9,8,8,7,8,7,7,9,8,8,8,10,7,8,8,8,8,8,9,11,11,20,42,91,128,74,102,79,80,86,80,74,81,77,83,80,78,78,80,80,78,80,78,80,77,81,77,78,78,78,81,81,79,79,82,77,78,82,81,80,77,83,79,79,83,78,81,84,81,80,78,78,80,75,79,80,78,78,84,80,78,78,79,81,79,80,80,80,82,78,80,79,78,79,80,81,80,78,79,77,79,77,77,79,79,81,79,78,77,79,81,79,77,77,76,80,78,80,77,78,79,79,77,81,78,80,79,77,74,78,80,77,79,77,80,75,77</t>
  </si>
  <si>
    <t>IMGLINENC=78,79,81,80,80,77,83,81,82,78,80,81,81,80,80,82,82,82,79,80,78,79,79,82,82,82,81,77,81,82,79,80,83,79,82,81,80,77,80,79,80,81,77,81,81,82,83,82,79,84,79,79,81,80,81,78,81,80,79,82,81,78,82,85,82,81,84,82,79,81,84,82,83,82,81,81,82,76,82,82,79,80,82,84,84,80,85,82,80,83,82,82,79,80,80,83,82,80,81,79,82,79,79,82,82,79,77,80,82,81,81,77,81,79,82,81,81,82,82,81,83,81,76,104,67,115,100,48,21,14,13,10,9,10,10,10,11,14,18,18,16,9,10,9,9,9,10,9,10,9,10,11,16,22,43,63,92,103,85,67,90,106,106,109,113,131,127,128,121,112,125,111,114,78,69,87,94,81,52,32,18,14,11,9,8,8,9,9,9,8,9,8,8,8,9,9,8,9,8,9,10,9,9,11,15,29,71,115,104,84,83,87,84,79,80,83,78,80,81,81,81,79,82,82,81,83,82,78,81,82,83,79,82,78,80,82,78,80,80,81,81,78,79,80,80,81,80,80,80,81,79,83,77,82,79,79,83,76,81,79,79,85,79,81,83,79,81,77,83,78,80,78,81,79,81,82,81,85,81,78,81,83,79,78,80,82,82,79,78,77,82,79,80,81,79,81,81,80,80,80,83,82,79,77,81,81,79,78,83,79,84,77,80,79,81,81,79,81,76,77</t>
  </si>
  <si>
    <t>IMGLINENC=84,79,80,81,83,77,81,82,80,82,80,82,79,81,75,78,78,78,81,80,77,81,81,81,80,83,79,79,82,80,80,80,79,83,78,79,80,80,79,79,82,76,80,81,83,79,82,80,79,81,81,81,83,81,80,78,79,79,78,80,78,80,80,82,83,77,80,80,82,81,81,80,79,80,85,81,77,77,83,81,80,79,79,80,81,81,76,79,81,82,81,81,79,77,80,81,79,80,78,82,79,82,80,83,80,81,82,81,80,86,78,80,82,82,80,81,80,79,81,83,84,87,78,105,65,116,102,48,22,14,12,10,10,10,10,10,11,14,17,17,17,9,9,8,9,9,10,10,10,9,9,11,15,21,41,66,93,99,84,65,92,107,104,105,113,129,129,125,121,111,122,108,108,82,65,85,97,82,55,31,20,13,10,9,9,8,9,9,8,8,8,8,9,8,9,9,8,9,8,9,9,10,11,11,13,28,69,116,102,89,82,86,87,76,83,82,82,82,80,79,80,80,76,81,83,85,78,80,82,80,79,81,83,82,81,80,80,82,82,81,82,77,80,78,81,84,81,82,80,81,78,83,82,81,79,79,80,82,79,80,80,82,80,81,79,82,82,81,78,80,78,82,81,81,83,81,81,80,79,77,82,82,82,81,78,79,79,83,79,80,78,83,80,81,77,81,79,81,78,77,79,82,81,80,79,80,82,81,79,84,77,82,78,82,82,80,79,77,78,81</t>
  </si>
  <si>
    <t>IMGLINENC=81,80,83,79,82,80,83,85,81,80,83,81,81,79,81,85,80,81,82,81,80,84,84,82,82,81,78,78,84,82,83,80,84,83,84,85,82,82,81,83,80,82,83,80,83,84,84,80,80,82,85,79,84,84,82,80,84,83,83,84,82,83,80,80,88,80,86,83,82,80,79,82,83,82,83,86,83,82,79,82,80,85,81,81,83,79,83,81,82,86,83,83,82,80,79,79,81,78,80,83,82,82,84,85,82,83,81,84,81,81,79,82,85,86,82,82,83,82,86,81,80,84,90,85,88,89,120,83,35,19,14,12,11,10,11,10,12,14,17,17,22,14,11,11,10,10,10,10,11,10,10,12,14,19,30,48,74,102,100,77,71,104,111,106,106,124,129,131,125,116,112,120,108,107,77,76,95,100,78,44,29,18,14,12,12,11,11,10,10,10,10,10,10,11,11,10,10,11,10,10,9,10,11,12,13,21,41,94,126,77,105,78,83,87,82,84,82,84,81,82,84,83,86,84,82,82,82,80,81,85,82,79,85,84,84,81,80,82,83,82,83,83,78,84,80,86,84,80,84,81,83,84,84,82,83,86,82,81,85,82,81,79,85,83,82,85,81,79,82,82,83,83,81,81,81,81,81,81,77,78,80,84,82,83,79,79,81,78,80,84,81,78,78,79,81,79,78,78,80,77,74,78,78,77,79,79,77,76,79,77,78,78,79,77,76,78,77,80,77,78</t>
  </si>
  <si>
    <t>IMGLINENC=81,82,87,82,81,83,81,80,84,80,80,80,81,82,81,81,83,81,81,83,83,82,84,80,80,84,83,80,85,86,82,83,82,83,81,83,84,83,82,85,82,81,84,81,81,80,84,82,82,82,81,82,84,82,85,80,80,82,83,82,82,80,79,81,82,83,83,83,81,83,86,85,82,79,84,82,81,86,79,80,83,82,83,78,83,81,82,81,80,85,80,83,81,81,84,84,83,80,84,80,84,81,80,83,84,81,83,87,83,81,84,82,79,83,85,82,83,79,82,82,82,86,86,84,86,91,125,81,33,18,13,12,12,10,10,12,12,13,16,16,20,14,10,10,10,11,10,10,11,10,11,11,13,19,30,50,80,102,103,74,71,107,108,110,104,121,135,127,124,117,111,114,109,105,72,75,96,95,72,44,26,17,14,12,11,10,9,11,10,9,11,9,9,10,10,9,10,9,9,10,9,11,11,13,14,20,43,94,125,73,104,79,85,84,80,84,82,79,81,81,84,87,79,84,82,84,82,86,81,82,82,86,82,83,82,83,80,82,82,79,82,79,83,83,86,84,84,86,85,84,80,80,83,83,85,84,84,84,84,80,83,82,81,83,82,80,84,83,80,83,79,82,83,81,80,82,82,80,83,82,80,80,78,83,79,78,78,81,78,76,78,77,78,79,79,78,77,76,81,80,78,76,76,78,80,80,79,80,75,77,78,78,77,77,77,77,79,78,79,75</t>
  </si>
  <si>
    <t>IMGLINENC=81,80,82,81,80,82,80,78,81,81,78,80,80,79,80,80,83,79,79,78,82,79,80,81,81,82,82,76,83,80,83,79,79,80,79,76,78,79,81,82,82,82,79,81,83,79,83,78,78,82,79,83,82,81,79,79,79,78,78,79,80,83,82,81,77,81,81,81,80,82,82,78,78,78,79,81,78,81,82,81,80,79,83,80,82,80,81,81,81,81,78,79,83,81,80,78,82,80,81,81,82,81,82,82,82,86,79,79,80,80,82,79,84,79,80,79,82,78,83,82,82,79,72,100,69,114,100,47,21,13,11,10,8,10,10,9,10,14,19,18,14,10,9,9,8,9,9,9,9,10,10,12,15,23,39,65,92,102,81,65,93,109,104,111,112,129,132,129,118,108,118,105,109,78,69,91,98,79,52,31,20,14,11,10,8,9,9,8,10,8,8,9,11,9,9,8,8,9,8,7,9,9,10,11,15,31,70,126,100,90,84,85,79,81,82,83,78,82,82,80,82,78,81,78,81,80,79,82,81,79,81,81,81,82,81,84,78,82,80,82,80,81,80,80,83,77,82,81,81,81,76,80,79,83,81,84,81,79,81,82,80,77,78,80,83,77,79,82,79,81,77,79,84,80,82,78,79,79,78,80,77,80,83,80,80,78,80,79,81,79,81,79,79,78,80,79,77,79,78,81,79,79,78,83,78,80,79,76,81,80,79,81,82,79,77,80,81,76,78,77</t>
  </si>
  <si>
    <t>IMGLINENC=78,80,81,78,79,81,83,79,80,78,75,80,81,78,82,78,80,80,81,80,81,80,80,81,80,81,80,81,80,77,79,78,82,79,78,82,80,82,80,79,85,78,78,78,79,80,77,79,78,80,80,78,79,81,83,81,83,82,80,82,80,79,82,78,80,79,84,79,83,83,82,79,84,79,77,81,81,83,78,81,83,79,80,80,79,77,84,81,78,81,81,82,79,81,81,82,78,80,81,81,79,82,80,79,86,82,84,80,83,84,84,81,84,81,81,82,85,82,82,81,84,83,74,100,71,119,98,44,18,15,12,9,9,9,10,10,11,14,17,19,14,9,8,9,10,8,8,9,9,9,11,11,15,24,44,68,92,102,81,66,99,106,104,115,114,133,128,122,119,111,115,106,105,78,68,90,93,79,50,30,19,12,10,9,9,9,8,9,8,7,9,9,8,9,9,9,9,8,9,8,9,10,11,12,16,32,71,120,99,86,81,83,81,80,82,81,82,80,80,82,82,79,79,82,84,80,81,78,79,80,79,80,82,84,84,83,77,81,80,80,78,80,80,83,79,81,79,77,79,84,77,82,82,78,83,80,79,79,78,80,81,78,79,77,81,81,76,80,82,80,82,78,77,82,81,80,79,80,81,81,80,83,80,79,78,83,79,77,80,81,81,80,79,81,79,79,80,81,83,81,77,82,83,79,82,81,78,80,80,79,81,81,82,78,82,82,79,78,78,79</t>
  </si>
  <si>
    <t>IMGLINENC=82,81,80,79,82,83,81,81,82,82,81,80,81,79,84,80,83,85,81,80,81,79,81,83,81,81,80,82,84,83,84,79,85,83,83,79,83,81,82,81,82,81,82,85,80,79,85,81,80,81,80,81,79,82,83,82,83,82,80,81,79,80,80,81,82,84,82,82,84,84,82,82,81,79,83,81,82,79,79,82,81,81,81,81,82,83,84,84,80,85,79,82,81,83,82,82,84,81,82,83,85,84,84,77,83,82,80,83,81,80,81,81,83,85,76,83,83,83,83,84,81,86,84,91,84,96,125,78,34,19,14,14,11,12,12,11,13,12,16,15,22,13,9,10,10,10,11,9,10,11,11,11,15,19,29,51,78,107,102,73,74,108,103,110,106,128,131,122,118,118,113,122,107,107,70,77,94,99,73,44,26,17,15,12,11,10,9,11,10,8,9,10,11,10,9,10,9,10,11,9,11,10,11,11,14,21,48,94,124,75,106,81,83,84,84,83,82,84,79,83,81,84,83,82,80,82,85,83,82,82,82,82,83,82,84,84,80,81,82,83,83,79,83,83,80,82,79,83,85,79,82,86,80,81,80,82,82,79,80,80,82,83,84,80,83,81,84,84,83,81,81,78,79,81,80,80,81,79,80,79,78,81,81,79,79,80,81,81,79,79,82,78,78,80,79,82,82,78,75,78,78,80,76,78,80,76,77,79,80,78,74,77,79,79,79,79,82,77,77,78</t>
  </si>
  <si>
    <t>IMGLINENC=83,81,84,80,83,79,83,79,83,79,83,80,83,81,83,83,83,81,81,80,77,83,85,80,82,80,84,85,82,81,78,81,81,80,78,80,79,79,80,82,82,80,79,79,83,81,82,83,81,79,82,81,80,81,82,83,86,83,80,83,81,81,80,83,81,84,81,87,83,81,82,83,83,81,83,81,84,80,82,83,83,82,83,82,81,79,84,81,81,81,81,84,83,80,82,85,81,83,79,83,84,84,83,83,81,82,86,83,82,81,81,84,84,81,86,80,82,81,85,82,82,82,92,88,81,96,122,74,34,19,14,13,10,10,10,12,12,14,15,15,23,14,10,9,10,11,12,10,10,10,11,11,13,21,29,53,79,102,100,73,76,107,104,108,107,121,127,121,125,117,115,119,109,106,70,78,101,94,70,44,27,18,13,11,11,10,10,11,10,11,9,10,10,12,9,9,8,10,10,10,10,12,13,13,14,22,50,98,123,73,102,81,82,86,82,83,84,83,85,83,85,84,84,85,80,81,84,79,82,82,83,83,82,82,85,82,87,79,80,80,81,80,82,84,84,82,82,80,81,79,81,84,84,80,83,82,80,83,80,82,80,81,80,81,81,79,84,86,81,80,82,82,83,78,79,79,81,83,80,83,80,79,80,81,81,84,79,79,83,81,80,79,80,77,79,80,79,80,78,77,78,79,77,76,78,81,78,77,78,83,82,75,78,79,77,78,74,79,79,80</t>
  </si>
  <si>
    <t>IMGLINENC=82,84,83,84,87,84,85,83,83,83,84,84,82,82,82,83,85,81,83,81,86,83,84,84,83,84,81,84,83,81,84,84,83,82,86,81,80,79,81,84,80,82,80,81,79,81,79,83,79,86,82,84,81,81,82,81,81,82,80,83,81,81,79,81,83,80,78,79,83,82,84,82,78,81,81,82,83,82,82,80,82,80,81,83,85,81,82,82,81,85,82,82,80,83,80,80,83,83,79,83,82,85,83,82,80,82,82,80,80,84,81,84,85,78,83,85,84,83,81,76,91,67,25,14,6,6,4,4,4,3,4,4,4,4,4,4,5,8,12,17,27,40,63,65,64,50,46,62,66,60,73,73,74,75,78,77,79,76,78,75,74,75,79,80,79,76,72,69,67,55,61,63,48,47,64,74,66,54,32,23,13,9,6,6,5,6,7,8,6,5,6,6,6,5,6,5,8,12,42,80,80,81,83,79,79,81,81,83,83,80,83,79,81,79,83,80,81,80,82,80,83,80,79,81,80,79,82,78,80,83,80,80,79,84,83,81,79,81,83,78,82,81,79,77,80,82,82,81,78,82,83,78,81,80,79,78,81,80,82,77,83,77,78,80,80,81,82,78,84,82,78,80,80,80,81,78,82,79,77,80,80,80,79,83,81,79,83,81,78,82,80,80,79,79,82,81,80,80,81,78,83,81,80,79,83,80,80,83,79,77,76,81,77,77,79,80,78,81,81,79</t>
  </si>
  <si>
    <t>IMGLINENC=83,83,87,86,80,83,86,83,82,85,83,84,80,84,83,81,80,81,82,82,83,82,82,82,82,81,84,82,81,85,82,81,86,82,81,82,80,83,81,78,82,79,83,78,81,80,80,85,82,82,80,84,80,78,82,81,83,80,81,80,81,81,82,81,82,82,82,84,83,78,80,80,82,80,81,81,81,80,81,81,80,77,81,78,78,83,78,80,79,80,80,84,85,81,83,81,78,82,84,80,77,83,79,76,83,82,81,82,82,83,84,81,83,83,82,83,80,87,81,79,90,63,26,13,5,5,4,4,4,4,4,3,4,4,4,4,6,7,10,17,29,41,61,69,67,48,46,62,68,57,69,71,69,76,77,76,78,77,76,80,76,78,75,73,82,76,73,66,67,56,63,61,45,49,66,72,66,53,35,23,12,9,7,6,7,6,7,6,7,5,6,5,6,6,6,6,7,13,43,85,81,81,79,80,84,84,79,82,81,81,83,84,82,80,80,81,78,81,81,82,77,81,79,78,82,77,80,78,82,79,83,80,82,83,84,78,79,78,82,82,81,78,81,79,81,78,79,81,79,81,81,82,83,83,79,81,82,80,80,78,81,82,78,80,80,80,80,80,82,77,80,82,78,81,81,85,76,81,80,82,82,82,78,81,76,79,80,79,82,79,80,84,79,78,82,80,83,82,82,76,81,82,79,79,75,79,79,81,79,77,79,76,77,81,80,80,79,79,79,82</t>
  </si>
  <si>
    <t>IMGLINENC=80,82,81,79,79,81,78,81,82,78,75,80,77,80,78,81,80,75,78,76,78,79,84,77,78,79,74,80,79,81,83,77,79,80,78,80,79,80,81,79,80,79,79,82,77,78,78,79,79,79,83,80,78,77,79,78,76,78,80,81,79,81,78,81,79,75,78,78,82,79,80,80,76,81,78,76,82,79,77,77,81,79,81,82,78,79,80,80,76,79,75,80,79,80,79,79,78,79,80,77,78,77,76,81,79,80,79,79,82,79,79,81,83,81,83,78,76,79,83,80,76,83,96,65,106,110,65,26,14,12,9,8,9,9,9,9,11,14,14,20,10,8,8,8,8,8,7,8,8,9,10,11,17,29,51,78,97,96,68,74,105,103,106,106,122,130,123,123,109,112,111,113,94,67,83,99,89,58,35,20,13,9,8,8,7,8,7,8,8,8,9,8,9,7,8,9,8,7,7,6,8,9,11,13,20,49,100,125,72,101,79,78,83,81,76,78,81,79,83,76,78,81,81,80,79,83,78,80,80,81,78,81,79,78,80,82,80,80,80,80,81,79,78,80,80,76,80,80,80,80,78,79,81,82,79,77,80,79,79,80,79,83,81,76,78,81,79,79,80,78,78,77,74,78,83,79,77,80,79,77,78,78,78,79,78,81,78,79,80,78,80,78,80,78,78,76,77,78,79,79,77,81,79,75,78,79,81,78,78,80,82,76,79,79,76,78,80,81,82,78</t>
  </si>
  <si>
    <t>IMGLINENC=79,81,78,78,79,77,79,77,78,79,79,75,76,80,78,78,74,77,77,78,80,82,75,79,79,83,82,78,79,78,81,78,77,77,81,77,76,79,79,81,77,80,77,80,81,78,76,78,76,77,78,77,78,79,80,79,83,79,78,75,80,78,74,77,81,79,79,78,80,81,77,82,79,82,77,78,82,81,80,80,77,77,78,78,78,79,78,79,81,80,77,81,79,78,75,80,82,77,76,77,74,80,83,77,78,81,80,77,78,81,79,79,79,80,80,78,79,77,79,77,76,78,98,66,103,114,61,25,14,11,9,9,8,8,8,9,11,14,13,19,10,8,8,9,8,7,8,9,9,9,8,12,19,29,49,78,95,93,70,78,105,102,106,100,122,132,125,124,110,115,117,108,93,68,87,97,86,57,35,20,13,11,9,8,8,7,7,8,8,8,7,8,8,8,8,7,7,7,8,8,8,9,10,12,20,47,101,121,68,103,77,75,79,81,78,77,82,81,80,82,75,78,77,80,80,81,79,79,80,79,78,80,80,78,78,80,76,79,78,80,78,78,79,79,79,84,82,80,78,79,78,80,79,77,76,80,77,81,81,79,79,80,79,78,78,80,81,78,79,76,77,78,78,77,79,78,77,77,77,78,80,78,81,78,80,77,82,77,78,80,79,79,78,75,76,79,78,78,76,77,75,78,80,79,79,78,75,77,78,79,80,80,81,77,79,80,75,81,77,79</t>
  </si>
  <si>
    <t>IMGLINENC=84,84,84,82,82,79,81,83,79,83,84,84,83,84,83,82,81,83,81,84,80,82,80,82,83,80,81,82,82,85,83,83,81,82,80,77,82,78,81,82,81,79,80,81,79,79,81,83,76,81,81,81,79,81,83,84,76,82,79,83,85,82,80,81,84,85,84,82,77,78,84,83,82,81,84,81,84,79,84,81,80,81,82,83,80,83,82,84,83,85,81,80,84,81,84,82,82,79,81,85,85,79,81,81,79,81,85,82,85,82,81,79,83,81,80,85,86,78,79,90,71,29,11,8,4,4,3,3,3,3,3,4,3,4,5,5,7,8,15,23,38,53,65,67,56,46,58,66,59,66,76,71,75,74,75,79,77,73,78,78,77,80,73,78,74,73,69,67,55,64,61,46,47,63,76,69,54,36,23,14,8,7,7,7,6,7,8,6,6,5,6,5,5,5,6,7,11,31,91,83,86,82,80,81,83,80,83,84,79,82,81,82,78,83,80,82,81,81,78,80,83,83,81,76,78,79,82,80,81,81,83,81,84,82,82,81,82,79,81,80,82,79,79,81,78,79,78,78,79,83,77,77,82,77,79,80,79,81,80,83,82,81,81,80,84,80,84,80,80,77,81,79,81,82,81,77,78,82,80,82,78,78,82,79,81,79,77,83,79,79,82,77,82,78,80,84,80,83,80,81,78,78,81,83,79,81,78,78,77,79,79,78,77,78,79,78,77,79,77,81</t>
  </si>
  <si>
    <t>IMGLINENC=84,84,84,83,81,80,85,80,82,81,80,83,79,80,84,82,82,81,82,84,87,80,83,81,84,84,83,82,83,81,82,81,83,80,81,80,82,79,83,83,79,82,80,78,81,80,82,80,80,82,78,81,78,79,82,80,83,81,82,83,83,83,82,84,83,80,79,81,81,81,81,79,80,83,79,82,82,83,83,80,81,79,82,86,83,84,84,81,80,83,79,84,80,81,82,80,84,81,81,82,82,84,81,81,82,84,81,83,83,81,83,80,83,83,80,83,81,81,77,89,69,27,12,8,4,4,3,3,4,4,4,4,4,4,5,6,6,10,16,23,38,55,63,69,55,42,54,69,58,66,74,72,79,76,76,79,76,75,78,76,79,78,75,82,73,76,67,67,55,66,64,44,48,67,74,66,50,39,22,13,8,8,7,7,6,7,7,7,6,5,6,5,6,5,5,7,11,33,90,83,84,79,82,81,83,79,78,81,82,82,85,84,77,80,82,82,81,79,79,83,81,81,82,80,81,78,84,78,79,82,80,82,80,83,80,81,83,79,84,82,81,80,81,83,78,78,84,81,80,82,80,84,80,80,80,80,78,81,79,81,75,79,79,82,80,80,80,79,81,80,82,77,81,82,83,82,81,80,82,84,80,81,81,81,82,81,80,77,83,81,78,80,80,79,80,76,79,80,80,81,79,81,80,81,81,76,82,82,77,81,82,78,78,82,76,80,80,81,80,79</t>
  </si>
  <si>
    <t>IMGLINENC=79,78,80,75,80,77,81,79,80,82,75,77,78,77,81,76,77,81,80,75,75,78,84,77,79,81,78,76,80,75,78,79,78,79,81,79,78,78,77,77,73,77,81,79,78,79,78,76,78,82,76,78,80,79,77,83,81,80,81,79,79,79,77,77,81,80,79,82,79,78,79,76,74,78,76,79,76,74,79,80,80,80,80,80,81,78,77,76,77,78,78,80,78,80,82,80,80,80,79,77,79,79,79,79,79,80,77,78,80,77,81,80,80,79,81,78,76,81,82,77,77,81,98,64,105,112,61,23,14,11,10,8,7,9,9,9,11,15,13,21,10,8,7,8,9,9,7,9,8,9,9,13,19,31,52,79,101,96,68,78,108,100,108,107,125,130,124,121,110,116,109,113,92,66,84,94,83,56,32,20,13,10,9,8,8,8,7,8,7,7,8,8,8,8,8,7,7,7,7,7,8,9,9,11,23,51,99,119,68,101,78,77,80,80,80,76,79,81,79,78,81,79,81,84,79,79,80,81,81,81,80,80,78,81,78,77,79,82,77,80,80,78,78,77,81,78,77,79,82,79,78,81,78,78,78,80,79,79,81,80,78,78,80,79,78,81,78,80,77,78,78,80,78,77,80,76,79,80,78,78,78,79,75,81,79,77,73,78,79,79,80,77,78,77,76,78,76,75,78,81,78,76,77,79,79,78,76,81,78,77,76,77,80,80,76,78,79,76,80,75</t>
  </si>
  <si>
    <t>IMGLINENC=78,80,77,81,79,77,80,77,81,76,79,76,76,77,76,80,80,79,82,81,78,74,78,77,81,78,79,78,77,78,78,80,78,83,78,77,79,78,80,80,78,79,78,80,75,76,80,79,78,78,78,81,79,81,78,76,79,79,80,81,79,77,77,79,83,81,79,77,79,81,75,80,78,80,81,74,81,79,77,79,80,77,80,81,77,78,75,77,78,81,79,79,79,78,76,79,80,81,79,81,78,79,83,82,74,80,79,81,78,74,76,78,79,79,79,79,80,82,82,81,76,78,103,63,109,108,60,24,14,10,9,9,8,8,8,10,11,14,13,19,10,8,7,8,8,8,9,8,8,8,10,12,18,28,51,79,98,92,72,78,106,100,108,102,126,129,123,116,112,116,111,111,90,68,87,100,82,60,34,20,13,10,9,8,7,8,8,7,7,7,8,8,7,8,8,7,7,8,7,8,8,9,9,12,21,49,104,123,69,98,81,77,84,80,77,80,82,82,79,80,80,80,79,75,76,79,77,80,79,80,80,80,79,77,77,79,79,80,79,77,78,80,81,76,80,79,77,81,78,83,79,79,79,80,77,80,78,77,79,82,78,81,78,80,80,80,82,76,78,77,76,81,78,80,80,77,82,82,78,78,75,77,77,78,75,76,79,79,75,76,76,78,78,78,80,77,79,80,77,78,78,77,80,78,75,76,76,77,78,75,80,75,76,76,76,81,76,78,73,78</t>
  </si>
  <si>
    <t>IMGLINENC=85,86,84,86,83,83,84,86,86,87,86,85,84,84,85,83,84,84,87,86,84,82,85,85,83,80,84,83,83,86,81,85,81,86,82,83,84,84,81,81,80,82,81,85,81,81,82,82,83,80,82,83,84,80,81,80,81,85,85,81,84,84,81,79,80,84,82,83,81,81,88,84,82,78,79,80,79,81,80,80,79,83,84,80,80,84,82,81,80,78,82,81,81,82,84,84,82,86,81,81,82,83,80,81,82,79,83,82,83,82,83,82,80,78,83,82,81,83,83,84,82,49,17,11,6,5,4,3,4,4,4,4,4,5,5,5,7,8,13,20,33,49,61,66,60,46,49,63,61,62,75,69,79,74,75,74,81,82,78,79,80,76,76,77,77,79,72,70,62,53,67,56,44,56,70,71,63,48,26,18,10,7,6,7,7,6,8,7,6,5,5,7,5,5,6,7,8,16,66,84,80,84,79,85,82,80,84,82,84,78,80,80,82,81,81,81,80,82,80,81,81,80,81,78,80,80,82,84,83,81,82,78,83,78,83,77,77,82,82,84,80,82,82,81,83,82,81,79,81,81,78,80,81,80,82,83,81,81,78,79,83,82,78,79,76,80,82,80,81,81,80,81,83,83,80,79,83,79,79,79,81,81,80,78,80,80,82,81,80,80,78,78,78,81,81,82,84,78,78,81,83,81,79,80,79,77,76,78,76,72,77,76,76,84,83,81,78,78,80,77</t>
  </si>
  <si>
    <t>IMGLINENC=89,83,84,87,86,83,84,84,85,82,83,86,84,81,83,83,87,86,85,84,83,83,90,87,85,81,84,83,84,83,82,82,83,82,82,85,83,83,82,83,79,83,82,82,85,82,82,81,81,80,83,84,85,82,82,82,83,82,81,84,80,81,83,86,82,83,81,81,81,81,82,84,79,83,84,80,82,84,81,77,84,82,84,81,82,82,83,83,80,84,83,78,82,80,82,79,81,83,81,82,81,82,87,81,79,81,78,83,82,81,79,82,85,84,83,86,79,78,83,82,88,48,17,10,5,5,4,3,4,3,4,3,4,4,4,4,5,8,14,20,33,46,61,68,58,49,51,65,62,63,77,71,79,73,82,79,79,80,81,79,75,75,77,79,76,76,70,69,64,56,62,57,44,53,69,73,63,45,27,18,10,7,7,5,7,6,8,7,7,5,6,6,5,5,5,5,9,18,70,88,76,81,80,82,79,80,84,83,82,82,82,82,83,81,79,80,82,82,78,81,79,81,79,79,81,79,81,81,83,80,82,81,80,80,79,81,83,80,82,80,82,83,80,79,80,81,80,79,80,79,79,83,80,82,83,80,82,80,84,77,83,78,81,81,79,83,79,83,79,77,78,84,80,82,79,80,80,79,77,81,82,80,82,80,80,82,81,81,79,80,82,78,79,81,77,82,79,79,83,80,80,79,75,78,78,81,83,80,84,81,81,79,77,82,80,81,79,79,77,79</t>
  </si>
  <si>
    <t>IMGLINENC=87,85,89,89,85,83,84,88,87,86,85,87,86,85,85,85,85,87,85,83,81,84,82,84,81,85,83,84,78,86,83,85,84,84,82,84,83,84,82,83,83,82,79,80,80,80,81,82,82,79,81,85,82,83,82,80,84,82,82,83,84,81,81,83,85,82,81,82,81,82,83,85,81,82,79,83,80,84,82,83,78,79,80,80,84,82,82,79,79,85,84,80,82,81,81,79,82,84,85,82,79,78,81,82,80,81,83,82,80,80,83,82,82,82,81,82,82,78,82,87,83,43,14,10,5,4,4,3,4,3,3,4,3,4,4,5,5,8,14,21,35,50,65,69,55,46,48,64,56,61,76,68,78,75,80,74,75,77,77,77,77,79,76,77,73,77,65,70,61,57,65,52,40,56,73,71,60,43,26,16,10,8,7,6,6,7,7,7,6,5,5,6,6,5,5,5,10,20,77,84,79,83,86,83,80,80,82,79,78,84,81,81,80,81,83,84,83,81,83,84,82,82,82,81,81,80,78,79,79,82,80,77,81,80,81,80,80,85,78,78,78,78,80,79,82,81,80,78,82,79,83,79,78,82,80,79,80,78,79,79,81,80,80,82,78,78,79,78,82,78,79,79,80,80,81,79,82,80,78,77,75,78,79,77,83,81,81,80,83,79,79,81,79,78,83,78,81,79,80,80,80,79,77,81,80,81,75,79,82,78,79,80,81,80,78,79,78,80,77,78</t>
  </si>
  <si>
    <t>IMGLINENC=88,85,84,87,87,85,84,87,86,82,83,84,85,87,85,84,89,85,87,85,86,87,80,82,83,85,82,85,83,86,82,84,85,82,83,80,80,83,81,84,83,80,79,84,84,85,81,82,81,83,82,82,85,84,83,82,83,81,82,83,85,82,83,82,80,84,83,81,83,83,84,83,83,84,84,84,81,81,84,83,81,82,83,83,81,83,83,84,81,82,84,83,85,84,82,83,82,82,82,81,83,86,82,80,83,84,85,80,83,81,80,81,84,80,81,84,80,82,83,89,81,40,16,11,4,4,4,4,3,3,4,3,4,4,5,4,5,7,14,20,34,47,62,65,59,46,51,64,61,63,75,69,80,76,79,76,76,79,78,79,76,73,76,82,75,76,72,69,56,57,65,52,42,55,71,67,55,43,26,17,9,7,6,6,7,7,7,7,6,5,6,6,5,5,5,6,10,20,77,87,76,79,81,80,81,76,81,79,83,79,81,80,82,79,83,80,77,80,78,80,86,81,80,79,81,80,79,81,81,80,80,80,83,81,83,80,82,82,81,80,82,80,79,77,81,79,78,80,82,78,82,84,81,78,78,82,79,80,80,82,81,81,79,85,79,81,83,79,84,79,81,82,84,80,79,79,79,81,81,78,79,82,81,82,79,83,78,81,81,79,78,78,80,80,79,83,82,80,82,81,81,81,82,78,78,81,78,79,79,78,79,77,79,79,82,81,77,77,81,83</t>
  </si>
  <si>
    <t>IMGLINENC=78,79,75,78,79,78,78,76,79,79,79,82,78,78,77,79,80,83,79,78,81,79,81,79,78,78,79,80,77,79,78,81,78,77,80,79,80,80,77,79,80,79,80,79,78,80,78,81,79,82,77,74,80,81,79,80,80,80,81,80,81,81,80,79,79,82,77,77,77,79,80,81,78,78,82,82,78,80,79,79,78,80,79,83,77,83,82,81,80,79,78,78,79,80,79,79,77,79,76,81,83,78,81,82,81,79,78,83,78,82,78,78,77,80,80,76,77,78,79,79,77,85,89,73,97,117,67,27,15,11,11,9,8,8,9,10,12,15,15,21,11,9,9,8,8,8,8,8,9,8,9,12,16,27,46,74,99,95,74,72,106,105,108,104,116,127,122,120,115,109,114,107,97,70,78,95,92,67,40,23,15,10,9,8,9,9,8,8,8,8,8,7,9,8,8,8,7,7,8,8,8,9,10,11,20,43,97,126,68,105,80,75,86,82,79,82,82,80,75,80,80,79,78,78,81,80,83,77,79,84,80,81,80,81,80,76,79,82,77,81,79,77,81,78,81,81,84,79,78,77,79,77,79,81,77,79,80,81,80,77,81,79,78,79,79,80,80,79,80,81,78,76,78,82,81,79,79,77,79,77,76,77,77,79,80,79,81,81,80,78,82,75,81,78,82,81,81,79,79,82,79,79,80,81,79,80,79,77,78,79,76,77,78,81,77,79,78,76,82,78</t>
  </si>
  <si>
    <t>IMGLINENC=78,79,80,80,81,79,81,77,77,73,76,80,82,79,79,79,77,80,78,79,81,79,77,77,81,81,75,80,75,81,80,77,78,76,77,78,78,77,76,80,79,79,82,78,78,79,76,84,80,78,78,81,77,79,77,75,79,79,79,76,79,79,77,80,80,81,78,81,77,79,80,79,80,79,78,81,79,80,81,79,81,81,81,80,80,79,81,78,79,77,79,86,80,78,77,77,81,80,78,77,77,80,83,80,78,79,79,80,81,81,82,82,80,81,82,77,78,81,84,81,78,85,89,70,98,114,69,29,16,11,10,9,8,8,8,9,10,13,13,21,11,8,7,8,8,8,8,7,8,10,9,11,18,28,50,76,97,97,71,74,103,101,105,108,118,128,124,122,109,110,110,107,94,66,80,96,92,59,39,23,14,11,9,9,8,8,7,8,8,8,8,8,8,9,9,9,9,7,8,7,8,9,9,11,20,44,97,126,72,106,79,76,79,79,78,81,81,76,78,80,75,79,79,76,81,80,79,80,80,79,77,79,81,76,82,81,81,82,82,77,78,81,82,79,81,83,77,80,79,78,80,80,77,78,80,81,79,80,79,76,80,81,78,81,78,80,78,77,76,79,77,77,77,79,80,80,79,81,80,78,78,80,79,79,78,80,83,78,78,75,79,82,81,77,80,77,78,76,78,78,81,79,78,79,77,79,78,75,74,78,81,77,76,78,78,77,80,79,79,77</t>
  </si>
  <si>
    <t>IMGLINENC=77,79,80,82,78,79,78,80,81,79,78,78,76,75,80,81,79,79,79,80,80,80,79,80,78,76,78,77,80,78,79,75,79,78,80,79,79,76,81,77,79,76,78,78,78,77,78,78,80,75,78,77,78,79,80,80,77,79,84,83,80,80,77,82,77,80,80,81,78,76,78,81,78,79,80,83,79,79,80,77,77,81,81,80,78,77,78,79,77,81,78,81,81,78,81,80,80,79,80,76,77,77,77,75,81,82,77,79,80,77,77,77,79,80,79,78,79,79,82,81,76,86,93,71,100,120,66,27,16,10,10,8,8,10,9,11,10,14,12,19,11,7,8,8,8,8,8,8,9,8,8,11,19,28,47,77,99,95,72,72,106,104,108,103,118,130,121,121,112,110,112,108,97,68,78,97,91,59,37,21,14,11,8,8,8,10,7,8,7,9,9,8,8,8,8,8,8,8,7,6,8,8,9,11,19,45,98,128,72,103,78,76,81,83,79,79,83,75,80,81,78,82,81,79,79,78,81,79,80,78,77,80,81,80,82,78,80,80,81,80,79,77,79,76,78,81,78,81,79,77,78,79,80,81,81,79,79,80,78,78,80,80,84,79,78,79,79,79,80,81,80,78,80,81,83,81,80,80,76,75,78,78,79,79,78,79,79,79,78,81,78,81,79,78,79,78,77,79,78,79,80,79,79,79,78,79,77,80,78,80,79,78,78,78,78,76,80,77,77,78</t>
  </si>
  <si>
    <t>IMGLINENC=81,80,78,79,77,78,78,78,79,76,79,80,81,81,79,78,79,83,80,79,78,80,82,79,79,76,80,79,79,80,79,79,81,80,81,77,79,79,79,79,79,77,79,77,75,77,80,81,76,79,80,81,77,78,77,79,79,77,78,80,76,81,80,81,78,83,80,81,75,82,76,80,77,79,79,78,80,79,80,79,83,80,75,80,82,79,79,78,78,77,80,82,77,77,80,81,79,78,80,81,77,80,78,78,80,81,79,77,77,75,82,78,77,77,77,79,78,79,80,78,79,86,97,72,101,113,65,28,15,9,10,9,8,9,10,8,11,15,13,20,11,9,8,8,8,7,7,8,8,9,10,13,17,28,52,75,98,97,71,74,103,97,103,106,119,132,126,121,110,111,112,109,98,69,82,100,90,61,36,22,14,10,10,8,7,8,7,8,8,7,8,7,8,9,7,8,7,8,7,8,8,9,10,11,19,46,98,122,72,104,79,79,81,79,78,80,79,83,82,81,79,77,79,81,81,82,78,78,80,80,79,80,77,78,80,79,80,80,79,83,80,78,79,82,81,79,81,78,79,80,80,79,77,78,80,80,80,80,78,77,81,80,77,79,78,78,76,79,78,78,80,79,79,82,78,78,82,78,81,77,77,77,75,78,79,80,79,78,78,78,79,79,81,80,77,77,80,82,78,77,81,79,81,80,78,78,77,77,79,80,77,77,78,77,78,77,78,76,79,78</t>
  </si>
  <si>
    <t>IMGLINENC=83,83,84,83,87,84,85,86,83,82,81,83,83,86,82,84,84,84,85,87,82,81,82,82,80,82,85,84,81,84,83,84,80,81,83,79,81,82,82,83,82,83,84,80,83,85,84,82,82,82,84,80,83,82,77,81,80,80,82,81,82,83,83,84,84,79,83,83,79,83,84,83,79,85,81,78,82,81,81,84,81,80,79,78,83,84,83,82,82,84,83,83,81,82,83,83,78,84,82,80,78,80,83,82,83,83,81,83,83,77,77,84,83,79,83,83,81,79,85,87,76,37,15,9,5,5,4,3,4,4,3,4,4,4,4,5,6,10,15,22,36,52,64,65,54,44,55,66,60,65,77,67,78,76,78,80,80,77,81,80,77,78,75,81,73,75,69,69,58,62,67,50,42,55,71,73,60,42,26,16,9,7,7,6,6,7,8,7,5,6,6,5,5,6,5,6,10,22,83,87,77,79,81,80,81,81,80,80,80,85,83,79,83,81,82,81,80,77,83,80,81,86,80,80,81,78,77,84,80,82,82,79,82,81,83,81,81,83,82,81,80,83,81,80,78,78,80,77,79,81,79,77,80,80,82,80,80,78,80,79,80,78,80,80,79,83,79,79,81,80,81,80,80,83,78,79,81,79,83,81,82,79,81,79,83,82,79,78,78,80,74,78,79,82,81,81,80,82,81,81,80,81,79,77,84,78,79,83,78,75,77,77,80,78,79,80,81,79,79,80</t>
  </si>
  <si>
    <t>IMGLINENC=84,88,84,82,84,86,89,85,84,84,84,82,82,85,84,81,80,84,82,85,84,80,84,82,83,83,85,83,81,81,81,83,82,82,81,81,81,83,85,78,79,81,82,80,79,80,84,81,83,79,80,82,80,83,81,82,86,81,82,80,81,84,82,80,76,85,85,86,85,82,81,83,82,83,82,83,83,84,81,83,81,84,82,83,84,81,82,82,82,82,82,85,81,82,86,83,80,81,81,82,82,80,81,83,78,81,80,78,82,79,79,84,85,82,81,83,83,77,78,90,81,34,14,10,5,4,4,4,4,3,3,3,4,4,4,4,6,8,15,21,35,51,63,66,56,46,51,65,61,64,76,69,78,73,78,76,81,77,82,78,77,74,74,80,74,78,69,71,58,59,64,50,42,61,76,71,57,40,23,15,9,7,7,6,6,7,7,7,7,5,6,6,5,5,5,6,10,22,85,84,82,81,80,83,82,81,80,83,83,80,80,83,80,81,85,80,82,81,78,80,82,84,81,82,81,82,82,82,83,80,80,82,81,79,82,84,81,80,81,80,82,82,80,81,76,80,83,79,82,82,81,81,80,80,82,78,83,81,80,79,78,79,81,81,80,79,78,82,78,82,77,79,79,81,81,81,81,80,79,82,82,80,80,81,77,79,82,81,78,79,78,79,78,81,80,80,80,81,78,81,78,78,77,79,80,76,80,80,80,80,78,79,78,82,81,76,80,79,80,78</t>
  </si>
  <si>
    <t>IMGLINENC=84,82,81,83,84,85,81,84,84,81,83,82,82,82,88,82,81,83,79,82,82,83,82,84,83,85,80,84,80,82,81,82,83,82,85,83,81,83,81,80,82,80,80,78,79,82,82,85,80,80,84,81,79,80,79,81,83,76,86,82,82,86,84,82,81,82,81,81,82,82,80,78,80,81,86,83,79,81,83,81,82,79,80,83,80,83,80,84,81,81,80,85,81,81,82,84,81,81,81,82,84,81,83,82,83,81,83,81,81,81,82,83,84,83,80,82,82,80,80,92,70,28,12,9,5,5,3,3,4,4,4,4,5,3,4,4,6,11,17,24,38,53,64,68,55,45,58,66,59,69,72,70,74,73,79,77,75,75,78,79,80,77,75,81,73,71,69,68,56,62,64,45,44,63,75,68,51,38,22,15,8,7,6,6,6,6,8,6,6,5,6,7,6,6,5,7,11,28,88,83,84,83,79,81,83,84,85,82,82,80,82,79,82,76,82,78,83,78,83,79,81,80,82,79,78,79,80,78,86,79,80,79,85,82,79,83,81,82,80,84,80,82,79,81,80,81,79,84,82,83,79,83,82,79,83,78,79,84,80,82,82,79,78,82,77,79,81,77,82,85,80,79,79,78,82,79,82,79,82,80,79,82,80,84,82,79,78,82,77,76,82,80,78,82,79,80,80,82,77,79,81,83,80,79,82,75,79,80,79,82,82,80,78,78,78,76,79,80,77,78</t>
  </si>
  <si>
    <t>IMGLINENC=83,84,80,83,84,83,84,83,82,83,83,83,84,81,82,80,82,82,83,84,84,81,82,83,81,82,81,84,82,81,80,79,83,79,81,79,84,83,80,82,83,79,82,82,84,82,79,82,80,79,80,77,80,84,81,81,80,79,79,79,80,82,85,86,85,81,80,82,83,82,85,83,78,78,85,85,83,83,81,81,82,82,82,84,80,83,83,84,82,81,83,82,78,82,81,80,82,81,82,82,80,84,82,82,85,83,85,83,81,83,85,82,82,87,81,82,81,80,79,88,74,29,11,9,4,5,4,4,4,4,4,4,4,4,4,5,7,10,16,24,38,52,65,65,55,44,55,64,62,64,72,71,79,75,76,78,78,76,78,83,79,77,75,84,78,77,70,70,56,62,63,47,45,63,74,70,52,37,22,14,9,7,8,6,7,7,8,7,6,6,6,6,4,6,6,6,11,31,87,84,84,80,80,83,83,81,79,81,82,82,78,83,81,79,85,84,82,82,78,81,80,81,79,77,80,81,82,80,80,80,81,81,84,78,82,79,82,83,82,82,82,82,78,80,80,80,82,80,79,79,81,80,83,79,80,77,80,82,80,80,82,82,81,78,84,81,80,76,80,77,81,79,77,81,81,78,83,79,80,78,79,80,83,82,81,81,83,80,79,83,83,81,79,83,80,79,82,78,82,79,77,80,77,78,79,80,80,77,77,78,82,83,80,81,81,79,79,81,80,79</t>
  </si>
  <si>
    <t>IMGLINENC=80,78,77,80,78,78,80,80,82,81,79,78,81,78,78,81,80,83,80,81,80,80,82,79,81,81,82,80,83,81,78,80,82,80,81,82,80,79,83,82,79,81,81,81,80,79,80,81,81,81,83,83,81,81,78,83,81,79,81,82,79,82,79,80,85,82,81,80,85,85,82,83,81,80,84,79,81,82,82,81,81,84,84,83,83,80,86,80,83,85,84,83,83,84,84,82,86,84,81,83,84,81,82,84,83,86,82,81,79,85,82,82,86,83,80,81,79,83,81,89,56,23,9,6,4,4,3,4,4,4,4,4,4,4,5,6,6,11,16,26,43,56,69,66,50,48,60,68,62,71,74,71,79,76,75,77,80,76,82,78,73,78,68,71,76,70,71,62,57,68,56,42,51,69,77,66,46,33,17,11,7,7,7,7,7,8,8,6,5,6,5,6,5,5,6,7,14,51,87,80,83,81,80,84,82,81,82,79,82,78,85,83,81,79,78,82,81,80,80,82,82,81,81,79,86,80,79,79,81,84,79,82,82,82,83,83,79,80,77,79,80,82,78,79,82,82,80,78,82,82,81,80,79,79,84,81,82,81,81,80,80,81,79,83,79,82,80,81,80,80,82,83,81,81,80,83,79,79,82,81,79,83,80,79,82,82,78,79,78,82,78,81,78,79,80,81,80,81,78,79,80,81,78,77,80,78,79,81,78,78,78,78,80,77,81,78,78,80,79,82</t>
  </si>
  <si>
    <t>IMGLINENC=78,79,78,79,81,78,80,79,78,80,83,80,82,77,78,78,82,79,81,78,84,82,77,81,78,81,80,79,77,82,79,76,85,83,81,79,78,77,82,77,81,78,79,79,79,79,79,78,83,81,81,80,82,83,80,84,82,79,81,85,83,81,83,83,81,83,82,84,80,86,79,82,82,82,78,79,80,81,84,82,83,83,83,84,83,86,84,81,84,85,82,85,83,82,81,85,84,81,85,84,81,81,83,84,85,86,81,80,82,82,82,83,80,80,82,81,86,82,80,86,53,20,10,6,4,5,3,4,3,4,4,4,4,3,5,5,7,10,17,28,44,56,69,64,53,46,59,65,59,71,72,71,81,74,73,80,77,77,80,76,72,74,74,72,76,72,70,63,55,69,54,42,53,70,77,62,47,32,18,12,6,7,6,6,6,8,8,6,5,5,6,5,5,5,5,8,15,46,85,74,86,81,78,82,81,83,81,79,81,78,84,77,82,81,79,80,83,78,82,78,78,79,79,80,82,81,81,83,79,82,79,82,81,80,81,84,81,84,82,83,80,82,81,82,81,83,82,83,78,83,80,78,82,79,84,81,81,81,81,81,79,81,83,83,81,81,82,82,85,83,80,81,80,82,83,79,81,80,83,81,82,82,83,81,79,81,81,82,81,80,79,79,80,81,78,79,81,79,79,82,78,81,83,78,76,79,79,80,80,81,78,81,81,77,79,79,79,75,80,80</t>
  </si>
  <si>
    <t>IMGLINENC=77,80,80,76,81,79,81,80,85,84,79,79,80,81,81,81,81,81,84,81,81,83,80,78,81,82,83,80,81,83,81,83,82,81,79,85,79,84,82,80,78,80,77,80,83,84,79,81,80,83,81,78,80,81,82,78,82,81,82,79,80,82,78,83,77,83,79,82,80,80,80,82,80,78,83,83,80,80,81,82,80,81,80,79,79,83,82,79,82,82,83,84,80,84,79,83,83,81,83,78,82,80,84,83,85,82,83,85,78,81,83,82,84,82,80,85,82,80,81,83,82,80,74,105,70,117,105,50,23,15,13,9,10,11,11,11,11,15,19,17,17,10,10,9,10,11,10,8,11,10,9,12,15,23,39,62,91,103,89,63,89,108,105,111,114,128,127,125,121,107,122,115,109,81,65,84,98,85,57,34,21,15,10,9,9,10,9,9,9,8,10,8,10,10,9,9,9,9,9,9,9,8,11,12,16,27,67,119,111,78,90,86,83,80,82,82,83,80,84,82,82,83,79,79,80,81,81,84,84,83,84,79,84,81,78,79,80,81,81,80,80,79,78,79,80,80,84,80,80,79,80,83,78,83,78,80,80,83,81,80,78,83,81,77,82,81,79,85,77,80,82,81,78,82,79,84,84,78,82,79,75,82,81,80,77,77,79,81,77,77,77,80,81,81,79,78,82,83,82,77,78,81,79,81,80,79,78,79,77,77,76,77,80,80,79,80,81,76,76,77</t>
  </si>
  <si>
    <t>IMGLINENC=84,83,77,77,80,84,82,83,81,80,80,80,79,82,82,81,78,81,83,76,77,80,80,79,81,79,80,81,86,81,81,79,80,83,82,79,81,78,80,83,83,81,84,80,84,83,81,83,82,79,81,80,81,85,81,79,79,82,80,81,82,82,81,79,81,83,80,80,81,78,80,82,79,81,79,80,79,80,84,82,81,78,82,83,80,83,81,80,80,82,83,81,82,81,83,78,79,79,81,79,80,80,82,81,84,80,82,80,80,78,83,83,80,82,83,84,82,80,80,83,83,79,77,107,66,114,105,51,20,13,13,10,10,10,11,10,11,13,18,16,18,10,9,9,9,8,9,9,10,9,10,11,14,23,38,60,90,102,83,63,91,104,105,111,111,132,126,123,125,110,120,112,110,84,65,84,97,83,53,33,20,14,12,11,8,9,9,9,9,9,8,8,9,10,11,9,9,8,9,8,8,9,11,11,15,31,66,117,105,82,87,86,79,81,82,83,82,82,81,77,82,80,82,83,81,80,79,82,81,82,81,81,81,77,80,80,82,82,79,80,81,78,81,79,80,79,80,81,81,77,81,81,79,83,82,82,79,80,81,80,80,83,80,81,79,80,78,78,81,82,83,80,82,83,79,79,80,82,80,77,76,80,81,81,80,75,78,81,79,79,81,83,79,80,79,80,81,78,80,82,84,80,78,81,81,80,78,79,79,81,80,82,79,78,78,82,77,74,79,78</t>
  </si>
  <si>
    <t>IMGLINENC=85,81,79,88,82,82,86,81,80,84,81,82,82,81,80,81,86,85,81,81,82,80,81,83,87,82,81,84,81,85,84,83,82,81,80,83,81,81,80,82,85,82,81,80,80,77,80,82,80,81,84,79,82,81,80,82,78,78,81,83,82,83,83,84,82,80,83,81,79,81,84,81,80,82,80,84,81,80,83,81,82,79,84,85,83,80,81,80,83,82,85,82,81,80,82,82,81,81,81,80,83,80,79,79,84,82,84,80,82,83,81,83,82,85,80,80,84,83,79,80,89,71,31,15,7,6,4,3,4,3,3,3,4,4,4,4,5,7,11,16,26,39,55,66,69,50,45,57,68,60,72,71,70,81,77,74,75,75,75,79,71,77,80,73,79,75,77,67,70,59,57,64,50,44,60,74,71,54,38,25,12,9,8,6,6,6,7,8,6,6,6,6,6,5,5,5,6,11,33,84,85,80,80,78,82,84,83,80,83,80,82,83,81,78,79,80,80,79,78,81,84,78,80,80,82,81,80,80,83,78,79,80,81,80,79,83,79,83,79,77,79,78,81,81,82,84,81,84,77,80,81,80,81,78,76,79,76,81,81,82,81,77,80,80,81,82,79,81,81,81,79,82,80,78,80,79,80,82,79,81,79,80,79,80,78,81,77,82,80,81,81,79,81,81,80,81,81,81,82,78,79,80,78,81,81,79,79,80,78,79,76,77,76,79,80,81,79,78,79,79</t>
  </si>
  <si>
    <t>IMGLINENC=85,84,87,84,83,81,82,86,82,80,84,85,84,79,80,82,80,83,83,81,82,83,81,81,85,84,83,80,81,83,84,86,83,83,84,84,86,82,82,84,83,76,83,81,82,80,82,80,80,80,81,86,82,79,82,83,82,79,80,82,82,82,84,82,81,81,85,78,86,83,81,82,84,80,81,79,80,81,80,80,81,83,83,85,81,78,80,86,83,82,81,83,82,79,81,81,82,81,80,81,85,79,82,81,82,85,81,82,84,81,83,83,86,84,80,83,84,84,79,79,91,74,31,15,6,6,4,4,4,3,4,4,4,4,3,5,5,7,10,16,25,37,56,68,66,50,44,58,69,56,66,72,73,75,76,74,74,77,79,76,77,73,75,78,80,76,74,68,68,58,59,65,48,45,60,72,71,56,38,26,14,10,7,7,7,7,8,8,7,7,6,5,6,6,6,7,7,10,33,82,86,81,79,82,82,79,85,82,80,85,80,82,80,84,80,82,78,85,80,81,82,80,83,82,82,82,84,81,77,81,82,82,80,83,80,81,79,79,81,80,85,78,80,79,82,81,79,79,83,83,81,83,83,82,79,81,79,80,82,78,80,80,80,83,79,78,80,82,80,79,81,81,81,81,85,80,77,80,80,80,81,82,81,78,79,80,83,82,79,79,79,80,80,80,81,79,83,79,78,80,83,78,81,78,79,78,77,81,81,80,83,79,81,78,82,79,77,79,76,78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</si>
  <si>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14.9,25.5,31.2,37.1,42.5,48.3,53.6,58.8,63.7,68.3,72.6,76.7,80.5,84.3,87.5,91.1,93.7,96.9,99.5,102.7,105.3,107.6,109.4,111.5,112.9,114.8,116.3,117.9,119.1,120.4,121.4,122.3,123.0,123.9,124.7,125.5,126.4,126.9,126.9,127.2,127.7,127.7,128.1,128.3,128.5,128.6,128.6,128.9,128.5,128.9,129.1,128.5,128.4,128.5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12.2,21.2,28.1,34.2,40.0,45.7,49.6,54.9,59.9,65.2,69.9,74.0,78.3,82.5,86.2,89.5,92.4,95.6,98.5,101.2,103.8,106.1,108.0,110.0,112.0,113.7,115.5,116.7,118.0,119.1,120.7,121.2,122.1,123.0,124.1,125.0,125.6,126.1,126.3,126.6,126.9,127.3,127.5,127.4,127.7,127.7,127.6,128.1,127.8,127.8,128.1,127.9,128.2,128.2</t>
  </si>
  <si>
    <t>IMGLINENC=79,83,81,80,82,78,76,80,81,79,81,80,81,84,78,80,77,82,81,82,82,80,79,82,81,81,79,82,78,81,85,79,79,80,82,86,80,80,81,84,81,80,78,81,81,84,81,80,79,81,78,81,78,85,78,80,83,80,82,82,80,81,81,81,82,80,81,82,82,79,80,83,81,78,79,80,81,80,77,79,79,81,82,80,80,80,80,82,81,78,78,79,83,79,79,80,80,83,81,82,80,81,80,82,84,81,80,82,80,80,79,79,82,80,82,81,81,82,81,82,87,82,74,105,72,118,101,46,23,14,12,11,10,9,10,10,11,13,18,17,16,10,9,10,9,9,9,9,9,10,10,11,15,22,39,65,94,103,86,61,95,105,101,112,111,131,126,124,122,108,119,111,108,77,66,87,99,79,56,31,21,13,10,10,9,8,9,8,8,9,8,9,10,8,8,9,8,9,8,8,8,10,9,11,14,30,73,115,102,89,83,86,80,79,79,82,78,82,81,80,80,80,82,78,80,77,81,78,82,78,80,79,78,81,80,82,83,78,79,79,80,80,82,83,81,79,79,83,78,80,80,76,82,85,82,83,80,80,81,79,80,80,82,81,80,74,81,81,80,84,81,80,79,82,83,80,83,80,79,79,77,83,80,77,80,80,81,81,80,81,78,77,81,78,79,81,79,82,79,80,79,81,79,79,79,81,78,82,79,82,83,78,82,81,79,81,78,81,80,78</t>
  </si>
  <si>
    <t>IMGLINENC=79,80,80,81,81,82,78,82,79,79,83,78,80,78,78,79,79,80,80,81,81,83,81,82,83,78,83,82,84,79,83,79,82,84,81,78,78,79,84,85,82,80,77,80,80,79,83,80,80,82,79,80,82,82,79,78,80,78,78,80,84,80,81,80,80,81,83,80,79,77,74,80,81,79,80,81,81,81,80,80,84,84,82,79,85,79,81,85,82,82,82,83,81,80,82,81,78,78,83,81,81,79,78,82,82,83,83,80,83,80,84,81,80,78,82,82,78,81,80,84,83,80,73,103,69,122,99,47,21,14,12,11,10,10,11,10,10,15,16,18,15,10,10,10,10,10,9,10,9,10,10,12,15,22,37,68,95,107,83,64,93,106,101,108,115,129,125,125,124,109,120,109,105,77,64,89,96,81,52,29,19,13,10,9,9,9,7,9,9,7,8,9,9,8,9,9,8,9,7,8,9,9,9,11,15,31,74,116,98,86,83,85,80,77,80,84,81,82,84,81,80,82,84,79,76,82,80,82,77,79,79,79,79,82,80,82,81,82,81,78,79,78,81,82,80,79,81,80,77,79,82,79,82,80,82,80,80,79,79,79,79,82,81,79,80,78,81,79,81,79,80,78,79,80,81,79,82,80,81,80,80,82,80,82,83,78,77,79,80,80,83,78,86,80,78,81,83,81,83,80,79,78,80,80,76,79,80,79,79,79,79,80,80,79,81,80,80,85,80,81</t>
  </si>
  <si>
    <t>POS(MIN,MAX,STEP)=-168,168,6|X=34.1,34.3,34.5,34.9,35.2,35.6,36.1,36.6,37.3,38.2,39.0,40.1,41.3,42.6,44.2,45.8,47.6,49.2,51.3,53.3,55.6,58.2,60.3,62.9,65.3,68.3,70.6,73.6,76.4,78.8,81.9,84.3,87.2,89.3,92.0,94.2,96.7,99.0,101.0,103.0,104.8,106.8,108.5,110.1,111.4,113.0,114.1,115.3,116.3,117.1,118.1,118.8,119.6,120.1,120.7,121.2,121.6|Y=33.0,33.1,33.3,33.6,34.1,34.5,34.9,35.6,36.2,37.1,38.0,39.2,40.4,41.7,43.3,44.7,46.6,48.3,50.3,52.4,54.7,57.1,59.4,62.1,64.4,67.1,69.6,72.4,74.8,77.7,80.5,82.9,85.7,88.0,90.6,92.8,95.1,97.4,99.2,101.3,103.0,104.9,106.4,108.0,109.2,110.6,111.9,112.8,113.9,114.7,115.6,116.2,116.9,117.5,118.0,118.4,118.8</t>
  </si>
  <si>
    <t>ZSWP=-492.0</t>
  </si>
  <si>
    <t>ZSWP=-638.0</t>
  </si>
  <si>
    <t>ZL=-4500.1|ZR=0.0|ZSWP=-638.0</t>
  </si>
  <si>
    <t>POS(MIN,MAX,STEP)=-100,100,100|X=111.7,122.9,124.5|Y=109.7,120.2,121.3</t>
  </si>
  <si>
    <t>POS(MIN,MAX,STEP)=-168,168,6|X=89.3,91.7,94.5,96.7,98.6,101.0,102.8,105.0,106.6,108.3,109.7,111.2,112.7,114.0,115.1,115.9,116.9,117.8,118.6,119.4,120.1,120.6,121.1,121.6,121.8,122.2,122.6,122.8,123.0,123.2,123.4,123.6,123.6,123.7,123.9,124.0,123.9,124.2,124.1,124.2,124.2,124.1,124.2,124.3,124.3,124.5,124.5,124.4,124.4,124.4,124.5,124.3,124.3,124.5,124.5,124.3,124.4|Y=88.1,90.3,92.9,95.1,97.1,99.4,101.1,103.1,104.7,106.4,107.8,109.4,110.7,111.7,112.7,113.7,114.8,115.6,116.3,116.8,117.4,117.9,118.3,118.8,119.3,119.5,119.8,119.9,120.1,120.5,120.7,120.6,120.7,120.8,120.8,120.9,121.0,121.1,121.0,121.1,121.3,121.4,121.2,121.2,121.4,121.2,121.3,121.4,121.4,121.3,121.2,121.3,121.3,121.3,121.3,121.4,121.3</t>
  </si>
  <si>
    <t>ZSWP=-704.0</t>
  </si>
  <si>
    <t>ZSWP=-842.0</t>
  </si>
  <si>
    <t>ZL=-4500.1|ZR=0.0|ZSWP=-842.0</t>
  </si>
  <si>
    <t>POS(MIN,MAX,STEP)=-100,100,100|X=124.0,124.3,124.5|Y=121.3,121.5,121.4</t>
  </si>
  <si>
    <t>IMGLINENC=83,82,86,81,81,80,83,87,82,81,82,82,81,83,85,85,83,78,84,84,83,83,82,82,80,78,81,81,84,83,80,81,81,83,84,80,80,77,80,82,82,84,82,79,84,82,79,81,81,83,83,81,84,79,79,81,82,84,84,79,81,85,81,80,83,83,82,81,81,79,81,81,82,84,82,81,82,80,81,79,83,81,78,82,86,83,83,81,82,80,80,84,83,82,86,82,81,82,82,84,80,81,81,82,82,84,82,81,82,83,84,82,81,81,82,80,83,84,79,75,88,68,28,15,6,5,4,4,3,4,4,4,4,4,4,6,5,7,10,17,26,40,60,65,65,52,45,58,69,57,72,74,71,81,77,76,77,80,78,78,81,75,77,75,84,77,72,68,66,55,61,64,46,45,65,72,72,53,37,21,13,8,6,7,7,6,8,8,7,6,6,5,5,6,6,5,6,12,40,86,84,85,82,80,82,80,82,84,83,80,81,83,79,80,83,79,80,78,79,79,82,76,83,76,83,81,80,80,81,82,80,80,81,83,82,77,81,80,79,80,80,77,82,82,81,80,79,83,80,81,79,82,79,80,81,80,79,81,80,80,81,81,77,78,81,82,78,81,82,79,80,81,80,79,79,79,83,82,83,83,84,76,82,81,82,80,83,76,78,81,78,82,78,79,79,81,78,78,80,80,80,76,81,77,81,81,79,80,80,80,79,82,81,81,84,79,77,79,79,78</t>
  </si>
  <si>
    <t>IMGLINENC=86,82,82,84,82,85,83,83,83,81,83,82,83,84,83,83,81,80,81,84,83,81,81,82,81,82,81,83,84,81,83,82,84,80,83,83,80,81,83,85,78,83,81,83,79,83,84,83,82,79,82,82,83,81,82,81,82,82,78,81,82,81,80,81,85,80,79,81,83,80,84,82,84,79,81,82,82,81,83,86,82,80,79,80,78,84,80,82,79,84,79,82,81,82,80,84,85,80,81,82,86,79,82,82,82,84,85,81,79,83,85,86,81,82,84,80,81,83,81,78,89,64,25,14,7,4,4,4,4,4,4,4,4,4,4,5,7,8,11,17,27,40,59,67,68,50,45,62,66,57,69,71,76,77,76,75,78,81,79,77,79,79,80,75,81,78,76,68,70,55,59,64,48,48,63,71,70,53,33,24,15,9,6,7,6,6,8,7,7,5,6,6,6,4,5,5,7,13,43,84,82,83,83,80,81,81,85,81,83,79,79,79,79,83,84,83,82,80,80,83,81,81,81,79,80,82,82,79,81,76,80,80,79,83,79,81,84,81,79,80,78,79,80,79,80,81,80,79,81,81,81,78,79,79,80,78,79,81,82,79,82,82,80,80,80,82,82,79,78,80,80,82,82,78,75,77,80,79,81,79,80,78,81,80,82,82,79,81,81,82,80,78,82,80,80,78,77,80,78,75,77,82,81,78,77,79,80,77,80,80,80,79,81,79,83,78,79,80,78,79</t>
  </si>
  <si>
    <t>IMGLINENC=81,79,83,83,82,81,80,78,79,76,80,79,78,79,81,80,83,83,80,79,79,79,82,82,79,79,81,84,77,79,81,79,79,81,82,79,82,81,80,79,82,80,79,84,80,81,81,82,82,80,78,77,78,81,78,80,80,79,80,81,77,82,82,84,82,76,79,81,81,79,77,82,78,82,81,79,79,81,82,79,84,83,80,83,83,77,80,79,81,81,79,83,78,82,81,81,80,82,82,77,81,81,77,79,83,80,82,80,80,76,80,82,80,78,84,78,83,82,80,80,87,83,74,102,76,119,93,45,19,14,12,10,8,10,9,8,10,13,19,18,15,9,9,9,9,8,9,8,8,9,9,11,16,26,41,69,99,105,79,65,100,106,108,110,114,133,124,123,122,108,114,105,106,75,69,93,94,78,50,27,18,13,10,8,9,8,9,8,8,9,9,9,9,8,8,7,8,9,7,8,9,10,10,11,16,32,75,121,92,94,78,85,85,78,79,81,83,81,81,76,81,80,81,80,79,80,80,78,80,80,82,81,83,82,81,81,78,79,82,78,79,76,78,80,82,81,81,79,81,82,78,84,83,79,81,79,77,80,77,78,82,81,80,79,82,80,80,79,80,81,81,78,85,79,79,80,81,83,79,81,81,81,82,80,80,80,77,79,81,81,77,80,81,79,81,82,79,80,81,79,80,77,79,82,80,79,80,84,80,76,82,78,84,77,82,78,78,81,79,80</t>
  </si>
  <si>
    <t>IMGLINENC=81,79,79,80,79,77,80,80,81,82,82,78,81,79,82,79,79,79,78,81,76,82,81,80,80,80,80,78,80,78,82,79,79,78,80,80,77,78,83,79,82,79,81,80,80,81,81,78,81,80,80,80,81,82,81,81,83,85,85,82,84,80,79,79,80,83,80,79,79,83,82,80,81,79,80,81,81,77,80,79,79,82,82,81,81,78,81,81,82,81,82,80,76,80,81,82,79,80,80,82,80,80,80,78,82,82,81,82,79,81,77,83,80,80,80,81,83,80,80,81,83,84,74,98,75,118,92,41,19,12,12,10,9,9,10,10,11,14,17,20,15,9,9,9,9,9,8,8,8,9,10,12,17,26,43,69,95,103,81,63,99,105,104,109,115,131,126,127,119,109,114,103,106,76,73,90,97,80,48,29,18,12,10,9,10,8,8,8,9,9,8,8,9,9,8,8,8,8,8,8,8,10,11,11,16,33,78,124,93,95,82,87,79,79,80,84,82,78,79,80,80,80,82,81,82,78,83,81,79,81,80,77,80,79,82,80,79,80,79,82,78,81,81,79,77,83,79,80,77,77,80,81,77,81,79,82,78,81,79,79,78,79,80,82,80,81,81,78,79,75,78,78,81,81,80,76,77,78,79,82,83,79,80,78,82,80,79,78,79,79,82,80,80,75,82,78,79,79,79,79,82,82,78,79,80,80,82,81,76,78,82,78,79,81,78,77,80,78,78,79</t>
  </si>
  <si>
    <t>IMGLINENC=84,85,84,87,87,84,83,88,86,84,87,85,84,82,82,84,87,85,84,88,81,85,83,86,81,82,79,78,81,82,81,80,82,82,82,83,82,82,79,82,83,82,79,82,83,83,82,82,81,81,86,84,83,81,83,82,84,79,80,84,80,83,84,83,83,79,80,82,82,81,79,79,82,83,81,81,79,80,83,81,84,81,82,83,80,83,79,82,83,82,79,81,82,82,87,80,76,80,82,80,81,82,80,82,81,82,81,81,81,80,83,84,84,81,82,86,81,77,79,91,79,37,13,10,4,5,4,4,4,3,3,4,4,4,4,4,5,9,14,22,36,53,63,65,57,45,52,65,59,63,74,70,78,75,79,77,78,76,78,80,78,76,75,82,74,77,69,70,56,60,65,47,42,59,73,74,57,40,25,16,9,8,6,6,6,7,8,7,7,6,5,7,6,6,6,6,10,23,82,84,82,80,81,81,80,81,81,82,80,81,82,80,82,80,83,80,81,79,79,83,77,78,80,78,82,79,81,81,81,81,83,83,79,77,80,83,80,82,81,81,86,80,79,81,82,81,78,81,79,83,80,80,79,79,80,79,79,81,80,82,82,83,79,82,83,79,80,77,84,77,80,80,81,82,79,78,84,78,79,81,78,78,78,80,80,77,79,77,81,77,79,81,78,84,83,78,80,82,78,79,80,79,81,81,81,79,80,81,78,81,80,79,79,79,80,80,80,78,79,79</t>
  </si>
  <si>
    <t>IMGLINENC=88,84,85,83,84,83,82,82,86,80,85,84,86,83,83,82,82,83,85,82,82,82,84,81,84,81,81,81,80,81,81,81,81,84,83,85,85,81,83,83,83,83,81,80,80,80,82,81,81,81,84,83,84,80,82,82,83,86,79,84,82,84,83,82,82,82,83,80,82,82,83,84,82,81,79,82,80,80,80,80,82,76,85,81,83,82,84,83,83,82,85,84,80,83,86,80,83,80,84,83,86,84,78,79,80,84,83,84,82,82,81,84,83,79,82,85,85,75,83,90,77,35,13,9,4,5,4,4,4,4,4,3,4,4,4,4,6,8,14,22,35,49,67,66,57,45,53,67,60,60,73,70,77,77,80,78,79,75,78,78,79,78,76,79,74,76,68,68,57,59,64,52,43,62,71,71,55,39,23,15,9,7,7,6,6,7,8,6,7,5,6,6,6,5,5,6,10,23,85,83,81,78,78,83,84,81,84,81,79,84,78,80,83,82,80,78,80,80,82,85,79,84,81,81,78,83,82,82,83,79,81,81,83,80,78,83,79,80,82,85,82,81,80,81,81,81,75,82,80,81,81,81,80,82,82,80,77,83,81,82,81,82,81,77,80,81,84,80,78,79,78,81,79,79,83,81,78,78,79,82,84,81,79,79,81,82,81,81,79,80,80,78,82,83,80,80,77,78,77,79,79,78,79,79,78,77,79,79,81,78,79,80,78,80,78,77,79,80,79,77</t>
  </si>
  <si>
    <t>IMGLINENC=77,80,83,80,80,79,78,80,80,78,81,81,83,79,81,81,79,80,83,83,80,81,79,79,82,81,80,81,81,81,80,80,82,80,83,83,83,80,78,81,78,82,80,83,79,77,80,80,80,79,78,78,79,80,80,83,82,81,82,81,79,80,78,80,80,77,82,82,81,80,83,81,78,80,83,78,77,80,80,80,81,81,81,80,80,77,81,81,82,80,83,78,78,80,79,80,81,82,81,83,79,81,80,81,81,82,80,77,78,82,78,82,83,81,81,80,81,79,78,79,85,84,74,93,74,121,89,41,17,13,12,10,9,10,9,10,11,14,16,18,14,9,8,9,9,8,8,7,9,9,10,12,17,25,43,71,100,99,79,67,97,106,107,108,117,136,122,125,121,106,117,102,105,75,70,89,94,75,48,30,18,13,9,9,8,9,8,9,8,8,8,9,9,9,9,8,7,8,8,8,9,9,10,11,18,36,82,125,88,97,78,83,82,79,79,81,81,77,80,80,82,81,77,80,81,79,83,78,80,78,82,77,83,79,79,79,79,80,81,79,80,81,82,80,81,82,82,81,82,78,75,79,82,80,80,81,81,79,80,81,77,81,79,78,82,80,82,76,84,78,75,81,78,78,80,79,77,82,81,79,81,81,79,78,81,82,77,82,79,77,79,77,81,81,80,79,80,77,80,78,78,80,81,80,78,79,75,77,79,78,78,80,77,82,78,80,81,81,80,81</t>
  </si>
  <si>
    <t>IMGLINENC=80,81,81,82,80,82,79,79,80,79,77,78,78,81,78,80,79,77,77,81,77,78,81,79,83,82,80,80,81,77,79,82,79,79,80,79,78,80,81,79,77,77,84,79,82,79,79,80,79,82,83,81,79,80,77,81,83,79,83,79,80,79,82,79,80,78,80,82,82,82,83,80,80,79,81,85,83,80,79,79,80,85,83,81,81,80,81,80,81,79,81,80,83,78,77,81,77,81,79,79,82,79,81,79,81,79,82,77,82,80,82,81,83,82,80,79,82,82,79,78,85,82,76,96,81,117,87,40,19,11,12,10,9,9,10,11,11,15,15,21,13,10,9,9,8,9,8,8,9,10,10,12,16,25,44,69,97,98,78,66,102,106,108,109,114,134,126,124,117,109,116,105,102,74,71,93,97,72,47,27,16,13,10,9,9,8,8,9,8,7,8,9,9,9,9,8,7,8,8,8,9,10,11,12,16,36,82,122,85,97,79,85,81,78,78,81,80,79,80,80,83,79,79,81,80,78,78,80,81,75,80,78,81,80,83,81,79,80,79,82,80,81,81,85,81,78,83,80,79,82,80,78,85,77,80,79,80,83,79,82,79,85,80,77,79,81,81,81,79,81,79,81,79,76,78,79,81,80,82,79,76,81,80,77,80,79,78,78,81,78,80,80,80,79,80,80,79,80,80,80,81,79,77,79,81,81,81,81,76,77,79,79,78,77,79,80,81,77,82,78</t>
  </si>
  <si>
    <t>IMGLINENC=82,78,80,84,83,82,85,83,85,80,82,84,81,81,80,86,80,81,80,84,83,83,83,81,82,83,82,83,82,80,84,81,82,82,81,84,83,80,87,81,82,82,80,81,82,81,78,81,82,81,80,81,82,83,82,81,81,81,81,82,79,83,83,80,81,81,83,80,85,80,81,82,81,82,78,83,83,82,81,81,83,79,83,84,81,81,85,83,84,83,85,82,80,79,83,83,83,84,84,82,80,82,86,82,82,83,84,85,80,85,84,86,83,85,82,80,79,79,81,91,68,27,10,8,4,4,3,4,3,4,3,4,3,4,4,5,7,9,15,25,38,56,68,65,56,45,57,63,63,67,75,71,82,78,77,77,79,78,83,83,76,81,76,80,73,73,68,69,54,64,62,45,49,62,76,68,48,37,22,12,9,7,7,7,6,7,8,7,5,6,6,6,5,5,6,7,12,32,89,83,86,80,78,82,81,84,81,78,83,82,79,81,80,80,81,78,83,84,79,81,81,80,82,79,81,81,81,80,85,80,83,83,78,81,81,82,77,78,82,84,79,82,81,82,80,82,80,81,82,84,84,81,83,81,82,80,82,78,79,82,79,81,79,82,77,82,78,79,80,81,81,80,81,78,82,81,78,81,78,79,81,81,79,78,80,79,79,80,82,81,77,80,81,79,80,79,79,79,80,79,79,79,78,80,84,81,77,78,82,78,79,77,78,79,80,81,81,75,75,78</t>
  </si>
  <si>
    <t>IMGLINENC=77,82,83,80,82,83,83,83,79,81,83,84,83,82,83,81,83,79,80,84,82,79,83,79,80,80,79,83,84,79,85,83,81,83,84,82,84,83,82,79,80,81,82,80,79,83,82,80,82,82,80,82,81,81,79,81,82,81,82,81,78,80,80,84,80,79,84,83,80,80,83,79,79,84,81,84,79,85,84,85,83,81,83,84,85,80,83,81,79,81,80,85,81,82,83,81,81,81,81,85,83,83,82,81,82,81,84,86,85,82,83,81,85,85,80,82,82,83,77,89,69,26,10,8,4,4,3,3,4,3,4,4,3,4,5,5,7,10,16,24,37,55,68,68,53,46,56,67,59,68,73,71,77,75,76,80,77,75,77,81,75,77,74,80,74,75,69,66,54,63,61,44,46,64,75,68,51,35,22,15,8,7,6,7,6,8,8,7,6,5,6,6,5,5,6,7,12,33,90,83,87,80,82,83,81,83,83,80,80,79,80,79,78,83,80,78,81,82,78,83,80,80,84,78,79,82,79,81,82,82,83,79,81,78,80,80,81,76,79,78,82,80,82,80,82,78,81,80,80,81,81,78,81,80,79,80,80,81,79,79,81,78,79,79,81,81,79,81,81,81,81,79,80,81,81,81,81,82,81,83,79,80,83,80,79,80,79,80,81,81,77,83,82,82,80,82,80,81,76,81,75,82,81,80,77,75,81,80,83,79,81,82,79,80,77,82,76,82,79,78</t>
  </si>
  <si>
    <t>IMGLINENC=85,78,86,83,85,81,86,82,81,81,84,82,81,81,79,80,83,81,85,82,80,83,83,81,83,81,81,82,82,83,78,84,83,82,81,80,79,77,79,85,82,81,80,80,78,81,82,82,80,78,82,81,81,79,80,80,77,79,80,85,81,83,85,82,81,79,85,81,82,81,82,82,85,83,81,83,83,81,83,81,86,80,82,86,80,86,82,79,84,82,80,84,82,82,80,86,81,79,83,85,82,88,82,83,80,84,85,83,83,83,78,80,84,82,81,78,81,78,76,90,67,23,11,8,4,4,3,3,3,4,4,4,4,4,4,4,6,10,17,24,40,55,67,65,51,47,57,66,58,69,74,71,78,76,75,76,81,75,79,76,75,76,74,75,71,75,69,68,55,65,62,43,50,68,71,66,51,35,21,13,7,8,7,7,6,8,8,7,6,5,6,6,5,5,6,7,11,37,91,77,83,80,82,82,80,82,81,81,82,80,82,82,81,82,79,82,78,81,80,79,80,77,83,84,80,78,78,85,80,81,81,80,81,77,81,85,82,80,82,80,81,81,78,82,84,82,81,83,78,81,81,81,80,81,78,78,78,79,82,83,82,78,82,81,79,79,84,80,77,79,80,82,81,81,81,81,81,79,81,83,79,80,76,81,81,79,85,79,82,84,80,81,78,83,80,77,78,80,79,79,77,83,84,79,80,81,80,78,81,79,78,78,81,77,77,79,78,76,79,79</t>
  </si>
  <si>
    <t>IMGLINENC=89,80,79,80,84,85,80,83,84,86,85,81,82,85,83,81,82,82,79,84,79,84,83,84,85,83,84,80,83,83,83,82,81,81,84,78,84,81,82,80,80,82,83,81,82,78,77,81,83,82,82,77,81,78,80,81,83,79,80,83,84,79,83,81,80,81,79,84,82,83,80,79,81,83,82,83,82,82,82,82,81,83,79,81,82,83,81,86,83,81,82,82,82,83,80,85,86,82,82,85,86,80,83,83,82,85,83,83,84,82,85,80,82,87,82,80,85,81,77,89,66,26,11,8,5,4,4,3,3,3,4,4,4,4,4,5,6,11,18,26,42,55,69,71,54,47,60,65,60,70,74,69,77,75,75,78,80,74,80,75,75,76,74,74,73,72,66,67,53,65,61,45,50,65,77,66,50,35,20,13,8,7,6,6,6,7,7,7,5,5,6,5,5,5,6,6,13,40,90,81,86,81,78,83,79,83,80,82,81,82,83,80,82,81,77,81,82,80,81,81,82,78,81,80,82,81,79,78,80,81,81,83,83,80,82,78,81,80,79,83,80,79,82,82,83,83,79,81,82,78,77,81,79,82,84,84,81,80,81,81,79,79,81,81,79,81,79,82,81,82,83,83,85,85,80,81,80,79,85,80,79,82,80,80,78,83,79,81,80,77,79,79,84,81,80,80,82,80,77,81,77,79,80,78,81,79,80,78,79,82,83,79,82,80,80,81,79,79,80,80</t>
  </si>
  <si>
    <t>IMGLINENC=82,79,83,83,84,84,83,83,84,81,84,83,82,82,82,79,82,80,82,81,86,82,82,82,83,79,79,82,80,84,83,82,82,84,83,84,79,83,82,80,80,81,82,84,82,80,82,83,80,82,83,81,83,81,82,78,82,81,84,80,79,83,83,82,86,84,83,79,80,77,82,81,81,82,80,78,81,84,78,82,84,80,84,82,84,82,81,84,79,81,79,79,83,83,81,79,82,81,79,81,79,80,81,79,80,82,82,82,81,80,81,78,83,84,82,82,83,84,80,78,95,71,31,15,7,5,3,4,3,4,3,4,4,4,5,4,5,6,11,16,25,40,57,67,66,51,42,58,67,58,70,73,69,79,75,75,79,76,79,78,79,74,73,74,82,76,73,67,69,56,58,63,49,43,61,73,71,55,37,25,12,10,7,7,5,6,7,7,6,6,4,6,6,5,6,5,7,11,32,84,85,83,79,80,78,85,82,81,81,81,80,80,79,80,79,81,82,79,84,83,81,82,79,78,81,81,78,82,83,79,81,81,82,80,79,79,80,83,82,81,78,82,79,81,80,78,79,82,82,80,80,78,80,80,81,81,78,82,79,81,77,80,79,76,77,81,79,81,79,79,81,81,81,81,79,78,79,81,84,79,81,79,77,79,79,81,80,81,80,77,82,81,80,82,79,79,82,81,81,81,79,77,84,81,80,81,78,79,80,78,81,82,79,79,79,77,81,77,77,80</t>
  </si>
  <si>
    <t>IMGLINENC=86,82,82,79,85,80,81,87,84,82,87,84,85,83,82,82,84,86,84,86,83,82,80,79,82,82,80,84,79,79,86,84,81,83,84,83,84,78,83,83,80,83,84,84,80,80,84,78,81,79,78,82,80,81,82,82,82,82,82,79,81,83,76,83,84,80,81,85,83,83,81,81,82,81,84,81,83,81,81,84,80,83,81,79,82,84,80,79,81,78,82,84,79,79,83,82,82,80,83,81,84,84,81,83,84,81,82,81,82,81,80,82,81,80,80,79,85,84,84,78,91,71,30,15,7,6,4,4,4,3,3,4,4,4,5,5,5,6,10,15,25,39,57,69,64,52,46,60,66,61,68,69,70,82,75,75,79,78,78,77,77,75,79,72,80,74,77,69,67,56,61,63,47,45,61,74,69,57,37,24,14,9,6,6,6,6,8,7,6,7,5,6,5,5,6,5,7,11,35,84,80,80,79,76,80,82,85,81,77,81,85,81,79,84,77,80,80,79,80,81,77,80,82,82,82,78,83,85,79,79,80,80,84,82,80,84,84,78,78,83,79,83,84,80,82,80,83,80,80,81,82,83,82,84,82,81,81,82,81,77,77,81,79,79,82,78,79,79,81,81,80,82,82,82,83,81,83,81,79,81,79,81,80,80,79,80,82,79,82,81,80,81,81,80,81,80,81,78,79,80,81,77,79,80,82,80,81,80,79,79,80,79,78,76,78,81,77,78,80,79</t>
  </si>
  <si>
    <t>IMGLINENC=84,83,81,84,83,84,82,82,80,82,80,82,82,85,80,82,79,82,84,82,81,81,84,83,81,82,82,82,84,83,83,83,85,79,85,81,84,83,85,86,84,82,81,85,83,82,80,79,83,83,82,82,80,80,84,84,84,80,83,85,83,79,80,81,79,82,84,82,79,82,80,81,79,79,82,79,80,83,81,82,82,81,83,87,82,86,83,82,82,81,80,80,83,82,84,84,83,77,83,82,79,87,82,82,83,84,82,83,81,79,84,82,79,81,81,82,83,81,83,81,95,70,28,16,7,6,4,4,4,4,4,4,4,3,3,4,5,7,10,16,25,39,55,68,66,49,43,60,70,60,68,73,71,79,74,77,77,78,76,78,76,75,79,74,84,73,77,65,69,55,59,66,45,46,63,73,72,55,34,25,12,10,6,6,7,6,7,8,7,7,6,6,5,5,6,5,8,12,35,83,85,81,78,80,80,83,82,80,80,81,82,84,81,83,80,77,79,84,82,81,82,80,81,81,80,81,82,84,80,79,81,82,80,84,81,82,79,81,78,81,83,82,81,80,78,80,84,82,75,81,82,81,78,80,81,78,83,81,81,80,85,81,81,76,81,78,79,79,80,77,79,82,82,81,80,77,80,79,81,80,80,80,80,81,80,76,81,78,78,82,77,77,82,82,77,77,78,80,79,79,80,78,81,80,79,81,81,77,82,80,79,79,79,80,77,81,77,78,81,82</t>
  </si>
  <si>
    <t>IMGLINENC=85,83,84,79,83,83,83,84,83,84,82,80,85,82,80,81,83,84,85,82,80,81,83,82,84,83,85,81,81,83,83,82,85,83,82,80,84,84,80,81,82,82,85,80,81,77,81,79,83,82,82,82,85,79,78,83,80,84,83,78,83,80,78,80,83,80,80,81,85,85,81,82,82,80,86,82,81,83,79,82,79,79,85,80,80,79,82,84,82,83,79,83,80,83,84,81,81,82,84,82,82,79,78,79,83,81,83,83,80,81,80,80,80,81,83,81,82,84,81,81,93,70,26,13,6,5,3,4,4,4,3,4,4,3,4,4,5,8,10,16,25,42,55,66,65,51,45,62,70,59,68,73,71,79,73,78,76,76,79,78,77,76,78,77,84,74,77,67,68,59,61,66,48,44,63,73,68,53,34,24,12,10,6,6,6,7,7,8,6,6,5,6,6,5,6,6,6,11,38,83,81,81,83,79,80,84,84,81,82,85,80,83,80,82,81,79,83,82,81,80,79,81,82,80,81,84,83,81,80,80,80,83,78,80,83,81,81,80,82,80,80,81,78,81,80,83,80,82,81,81,81,81,81,81,82,83,80,81,78,81,78,79,79,80,80,80,80,80,79,79,81,82,80,80,79,79,78,77,78,82,78,80,83,79,79,81,79,80,85,77,76,80,78,80,81,80,78,81,83,82,83,84,75,79,82,80,80,79,82,77,83,79,80,79,77,78,77,81,80,80</t>
  </si>
  <si>
    <t>IMGLINENC=82,82,79,81,83,85,82,82,84,85,82,83,82,82,81,84,82,81,84,80,78,83,83,81,82,82,82,84,78,80,81,82,81,82,80,79,81,78,77,82,79,81,84,78,80,80,79,80,79,81,80,85,78,80,84,82,81,82,80,83,82,82,79,82,78,82,78,81,81,80,79,81,84,83,82,83,80,82,82,82,82,81,83,79,82,86,82,85,82,85,82,82,81,82,81,82,80,81,82,80,80,81,83,85,84,82,87,78,82,81,83,84,83,83,79,82,85,86,80,88,64,22,9,7,4,4,3,3,4,4,3,4,4,4,4,5,7,10,17,25,41,54,67,67,51,45,58,66,59,71,73,73,77,74,81,76,81,75,79,77,70,75,75,76,74,73,73,67,54,67,56,45,52,71,76,66,49,33,19,13,8,7,6,6,6,7,7,7,5,5,6,6,5,5,5,7,13,43,86,79,84,81,82,81,82,83,84,80,82,81,81,83,80,79,81,81,83,80,81,86,81,80,80,82,80,79,79,80,81,81,81,82,80,83,81,82,82,79,82,80,80,80,78,78,82,82,81,81,77,79,81,83,83,82,78,82,79,78,83,83,82,79,79,83,80,82,82,79,78,84,79,84,81,79,81,81,79,82,80,84,79,78,81,79,80,81,82,80,79,81,78,81,80,80,80,80,80,82,79,80,79,81,80,81,77,84,80,81,80,80,79,78,78,81,79,79,77,79,77,78</t>
  </si>
  <si>
    <t>IMGLINENC=79,83,79,78,85,81,82,82,83,83,80,79,80,83,86,79,83,81,83,78,81,84,79,80,80,80,82,83,79,81,80,78,82,80,81,80,81,81,82,81,81,81,83,80,82,80,78,82,81,79,81,80,81,81,80,80,80,84,81,82,83,79,83,78,78,83,85,84,82,80,79,84,81,80,80,82,81,78,80,78,80,82,84,83,81,85,82,81,84,86,80,81,81,78,81,79,82,84,83,82,83,84,83,78,81,84,82,83,82,83,82,81,85,84,81,79,80,82,77,90,62,22,10,7,5,4,4,4,4,4,4,3,4,3,5,6,7,11,18,25,39,54,69,65,53,45,58,66,61,70,73,71,78,77,74,73,76,80,78,74,70,77,73,77,74,73,69,68,53,66,58,41,52,68,74,64,46,32,20,13,8,6,6,6,6,8,7,7,6,5,5,5,5,5,5,7,13,45,86,76,82,82,82,79,82,85,79,82,78,83,82,78,84,84,80,83,81,80,81,83,77,81,80,79,85,80,80,78,81,80,82,79,80,84,81,79,81,82,79,79,79,83,80,81,80,79,84,80,80,79,78,80,81,82,79,76,78,83,82,83,81,80,81,78,84,80,80,79,78,79,81,78,80,80,76,78,78,78,81,80,81,81,78,81,83,82,84,80,77,82,78,79,79,79,80,81,81,78,79,79,77,81,79,83,79,82,80,80,80,77,80,81,80,76,81,80,79,80,81,78</t>
  </si>
  <si>
    <t>IMGLINENC=86,85,84,85,85,86,84,86,86,86,84,84,85,82,84,86,83,84,84,82,81,82,85,82,85,87,86,84,84,85,82,83,83,84,84,80,80,84,83,84,83,82,82,84,83,79,81,81,80,83,85,84,82,81,83,83,83,80,84,81,85,85,83,81,82,78,83,81,84,83,82,80,80,85,81,79,81,84,80,80,83,82,82,82,84,85,81,82,78,83,80,79,81,81,81,81,83,82,82,83,79,83,78,86,82,81,85,82,81,81,80,83,86,80,82,84,81,83,82,86,84,51,19,12,5,5,4,3,4,4,4,4,4,5,5,5,6,8,13,19,32,45,62,70,61,45,50,62,63,59,74,70,80,74,76,76,76,79,77,79,77,76,77,75,79,74,74,67,66,55,60,58,43,51,69,73,63,47,29,20,10,7,7,6,5,7,8,7,6,5,6,5,6,6,6,6,8,15,64,87,81,81,85,78,80,81,80,79,80,80,83,82,83,80,80,80,82,80,79,81,80,80,83,81,80,80,79,81,83,78,77,82,82,79,81,80,83,81,83,83,77,77,83,81,79,81,78,81,81,82,78,80,81,82,83,83,79,81,82,84,80,81,79,80,80,80,80,78,81,77,80,84,78,80,80,79,79,82,79,78,80,79,81,83,79,80,80,77,79,82,79,82,84,78,78,79,83,78,77,75,80,84,85,81,77,75,72,71,71,76,74,77,85,85,82,78,76,82,79,78</t>
  </si>
  <si>
    <t>IMGLINENC=82,85,83,84,85,85,85,85,84,85,85,83,85,86,83,85,87,81,81,83,83,84,82,83,81,86,84,85,81,84,83,82,84,80,82,83,82,83,83,81,82,77,80,84,87,82,81,81,82,85,84,81,80,83,79,82,81,83,81,81,83,82,81,80,81,81,84,83,84,83,80,83,83,81,82,80,81,83,78,82,83,83,84,83,84,81,83,80,81,81,81,80,81,82,80,80,84,84,85,80,81,83,80,79,81,82,81,81,83,81,81,79,82,80,83,84,84,81,86,80,85,52,18,12,6,4,4,4,4,3,4,4,4,4,5,5,6,8,14,20,30,48,62,69,60,48,52,65,64,58,72,72,80,74,76,76,80,80,79,79,76,75,76,80,82,76,71,66,63,54,66,58,41,49,72,72,63,47,28,20,11,8,7,7,7,6,7,7,7,6,6,5,6,5,5,6,9,16,64,86,78,83,81,81,78,78,80,81,88,81,80,79,84,83,79,80,79,80,77,80,79,80,84,82,83,81,81,77,79,83,81,80,81,81,79,78,82,85,77,80,79,77,80,80,78,80,78,82,81,79,80,79,80,82,79,83,80,79,79,80,80,82,80,82,83,78,82,79,81,80,81,82,79,81,80,78,82,80,79,78,79,80,80,78,82,79,81,79,82,80,82,80,79,79,78,80,79,85,83,78,75,77,77,85,86,81,85,87,88,87,87,84,81,76,75,77,80,78,77,76</t>
  </si>
  <si>
    <t>IMGLINENC=85,84,86,87,85,84,88,85,85,82,86,85,82,86,84,89,87,84,85,80,81,84,84,84,80,81,84,83,87,80,85,82,85,83,81,83,84,85,83,85,84,80,82,82,82,84,81,82,80,81,82,81,82,80,80,84,83,81,82,76,85,83,82,81,83,81,82,83,84,82,83,84,83,86,81,83,82,84,82,82,82,84,82,81,81,79,85,83,86,82,81,86,82,80,80,84,83,86,79,80,82,81,82,79,82,81,86,79,80,82,81,84,79,81,82,81,81,82,84,85,87,51,18,12,5,5,4,3,3,4,4,3,4,4,5,5,5,9,13,19,33,49,65,67,59,45,47,65,62,59,75,73,82,75,78,76,78,79,76,77,77,77,76,80,78,75,72,68,63,56,63,55,45,53,69,73,61,43,29,19,10,7,6,7,6,5,8,8,7,5,5,6,5,6,5,6,7,15,65,84,80,82,84,83,83,84,83,84,80,78,78,78,80,83,81,81,80,82,84,79,81,80,85,82,81,78,84,82,78,80,81,80,82,82,77,79,82,85,81,82,79,78,81,82,80,81,80,82,81,86,80,79,80,79,80,82,78,81,79,81,78,79,80,80,77,79,84,78,79,79,82,78,81,81,77,79,81,81,76,81,80,83,79,81,83,82,84,82,79,77,80,82,78,81,81,79,79,79,78,85,83,77,77,73,78,79,79,81,76,77,75,75,72,80,81,81,80,81,77,80</t>
  </si>
  <si>
    <t>IMGLINENC=83,86,85,86,86,86,87,84,83,82,85,84,81,86,88,83,84,86,86,85,85,83,87,88,83,82,79,85,84,83,83,79,79,85,84,82,81,84,82,82,82,79,84,79,84,84,80,88,81,79,86,84,81,82,82,82,85,80,80,81,80,83,80,80,82,83,83,82,86,82,79,81,81,77,85,78,78,80,81,83,86,83,81,83,83,83,83,81,82,82,82,79,80,83,76,83,82,79,82,80,80,86,82,76,82,81,82,84,83,82,83,84,81,82,83,86,81,81,86,82,87,48,18,11,5,5,4,4,4,4,4,4,4,3,4,4,6,9,14,20,32,48,61,66,58,45,47,65,63,60,72,67,78,73,81,78,77,75,76,80,79,77,78,80,78,78,70,68,64,56,63,55,43,55,71,72,60,42,30,19,11,8,6,6,5,6,8,7,7,5,6,6,6,5,5,6,8,17,66,85,78,84,81,80,79,81,82,80,81,81,80,82,84,84,83,78,81,82,82,82,80,81,77,81,82,82,83,81,82,80,78,80,80,80,80,80,80,83,81,79,84,81,81,80,81,78,80,80,78,80,85,82,79,76,81,79,79,78,80,81,81,82,80,80,80,82,81,81,82,82,81,81,79,80,80,78,79,80,80,80,80,81,78,80,81,79,80,80,81,82,79,78,77,77,80,79,83,82,81,77,77,79,85,83,84,82,83,80,82,85,84,85,83,82,79,79,79,79,80,79</t>
  </si>
  <si>
    <t>IMGLINENC=79,80,82,81,81,80,79,83,79,81,82,83,82,80,84,79,78,85,82,85,81,84,83,82,79,84,86,82,80,80,83,84,82,84,80,81,81,84,83,79,82,83,83,84,85,87,85,82,84,83,80,83,84,84,81,85,81,82,84,84,86,85,83,85,81,82,83,84,86,84,82,81,82,80,84,85,83,81,83,84,81,83,84,81,81,83,82,84,80,82,81,81,87,84,83,81,81,81,83,82,85,83,81,82,81,80,83,81,84,80,82,85,85,86,85,82,83,82,81,82,79,82,85,84,97,87,122,87,41,21,14,14,11,10,11,11,13,13,16,17,22,13,11,10,10,11,11,9,10,11,11,10,13,20,26,45,76,105,102,74,69,107,107,113,107,119,135,125,128,122,115,119,107,107,75,75,97,96,79,48,28,18,14,12,11,10,10,10,10,11,10,10,11,10,11,11,10,10,10,10,10,10,13,13,13,19,41,93,125,84,103,80,83,83,84,80,86,80,82,82,89,85,85,84,85,80,82,84,80,83,85,82,82,83,82,85,81,81,84,82,81,80,78,83,85,86,86,81,82,83,87,83,85,83,80,86,80,85,84,82,84,85,83,86,85,84,83,83,81,81,81,84,82,83,79,81,81,79,80,80,82,79,80,80,81,80,79,82,80,84,81,80,82,78,79,79,81,78,79,78,79,77,79,79,80,80,79,80,80,77,79,77,80,76,79,78,81,78,78,79</t>
  </si>
  <si>
    <t>IMGLINENC=81,82,80,84,79,84,83,84,80,84,79,82,82,83,87,81,82,80,82,84,83,83,79,83,82,81,83,84,84,82,83,84,82,78,81,84,83,82,81,82,80,84,81,86,85,83,83,81,80,84,82,81,81,83,82,84,83,81,83,82,81,79,81,79,84,82,83,84,82,84,84,84,83,83,83,83,84,81,84,85,87,82,85,81,82,86,84,83,83,82,82,85,79,83,83,82,85,81,82,78,80,85,84,83,85,81,81,85,82,83,83,86,83,84,82,85,82,83,88,81,82,84,88,80,92,88,121,84,39,19,15,12,12,10,12,10,11,13,16,18,21,15,11,10,11,9,10,9,9,11,11,11,13,19,27,47,78,96,101,76,71,106,107,108,108,115,129,124,125,116,112,119,110,107,77,79,98,97,78,48,28,18,14,12,12,12,11,10,10,10,10,10,11,10,11,11,9,10,10,10,10,11,11,12,14,20,41,92,129,81,103,76,83,89,82,84,81,86,79,85,82,83,83,80,83,82,87,80,82,79,87,85,83,81,82,81,82,82,81,82,84,81,84,82,83,85,85,80,81,81,80,83,80,81,84,84,83,83,84,83,82,82,84,80,82,81,84,83,84,81,83,80,82,80,81,79,85,82,78,80,84,82,82,82,79,77,79,82,79,79,80,82,81,81,76,79,78,80,76,79,78,81,76,81,80,77,84,77,76,79,81,83,79,80,81,78,78,77,78,78</t>
  </si>
  <si>
    <t>IMGLINENC=80,79,81,79,81,80,78,80,78,79,77,78,76,78,78,79,83,77,80,79,80,77,78,80,78,80,80,79,80,82,79,82,79,80,79,76,78,78,77,77,79,77,76,80,76,76,79,80,79,77,81,79,77,82,78,80,79,78,78,80,78,77,80,79,80,78,75,75,79,79,83,81,80,79,79,77,80,78,78,83,77,76,81,78,77,78,77,78,80,79,80,79,79,80,81,83,80,79,80,77,81,76,80,76,77,79,83,78,78,76,81,85,80,79,81,79,76,80,80,78,79,87,86,74,99,117,72,30,16,12,10,9,10,9,10,9,11,14,14,22,11,8,7,9,8,8,8,9,9,8,10,12,17,28,48,72,96,99,74,73,106,108,104,101,123,129,126,126,111,109,115,105,96,68,78,97,93,66,39,22,16,11,9,8,10,9,8,7,8,7,9,8,10,8,8,8,8,7,8,8,10,9,10,11,18,43,91,125,73,103,77,80,86,80,79,81,81,79,78,82,82,79,80,81,79,77,79,80,79,80,80,79,78,82,78,80,75,81,78,77,78,77,81,79,79,78,77,81,80,81,79,81,80,79,80,78,76,79,76,76,79,80,79,82,81,78,80,80,78,81,78,81,77,78,80,78,75,83,81,77,82,79,79,77,79,79,81,77,79,80,78,79,82,80,81,82,78,79,81,75,79,79,81,79,75,75,79,79,80,77,79,80,79,79,78,79,78,79,78,80</t>
  </si>
  <si>
    <t>IMGLINENC=80,78,78,78,81,75,79,77,80,83,79,78,76,81,80,77,75,78,76,81,77,79,77,78,77,78,80,79,76,81,82,78,81,80,78,79,77,82,79,81,80,80,77,80,77,81,78,81,80,82,81,80,83,81,78,78,77,83,79,79,81,79,78,78,80,78,79,78,78,78,78,76,81,77,77,77,78,80,79,78,77,78,77,79,80,77,81,79,80,80,81,78,77,79,79,78,82,81,81,77,78,79,83,80,81,78,82,81,80,82,75,81,79,79,80,78,79,77,81,78,78,81,90,76,95,114,72,30,15,11,10,10,9,9,10,9,10,15,13,22,10,8,8,7,9,8,8,7,8,9,10,10,17,27,46,74,95,96,68,72,106,101,108,100,121,131,127,124,114,111,111,108,101,64,74,92,89,65,38,22,15,11,9,9,9,7,8,9,9,8,8,8,9,8,8,7,7,7,7,8,8,9,9,12,19,43,92,124,71,106,76,77,83,80,79,79,80,78,85,81,83,81,78,79,80,81,82,78,80,81,80,80,79,82,84,79,77,84,78,80,83,79,83,79,79,79,80,79,77,83,79,80,82,79,80,81,81,77,80,81,81,83,79,81,79,80,78,79,75,78,82,79,80,79,80,83,78,81,81,78,76,78,80,79,79,82,79,78,80,81,77,78,78,79,79,79,83,80,80,77,80,78,81,80,78,78,79,79,77,80,78,78,81,77,79,81,79,79,78,80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</si>
  <si>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13.7,22.3,26.9,32.0,37.2,42.5,48.0,53.4,58.1,62.7,67.0,71.4,75.2,79.3,82.9,86.5,89.4,92.9,95.8,99.4,101.7,104.3,106.2,108.4,110.2,112.4,113.9,115.6,116.9,118.2,119.7,120.8,121.5,122.6,123.5,124.4,125.0,125.7,126.1,126.6,126.8,127.2,127.6,127.9,127.8,128.2,128.2,128.5,128.5,128.1,128.5,128.7,128.4,128.4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11.6,19.6,25.1,29.5,35.4,40.7,44.5,49.9,54.8,59.9,64.6,69.2,73.4,77.9,81.5,85.1,88.4,91.8,94.9,97.4,100.2,102.6,105.1,107.6,109.3,111.4,113.1,114.6,116.0,117.2,118.4,119.3,120.5,121.8,122.5,123.5,124.2,124.9,125.5,125.8,126.3,126.6,126.9,127.0,127.2,127.1,127.3,127.4,127.4,127.5,127.4,127.7,127.6,127.3</t>
  </si>
  <si>
    <t>IMGLINENC=84,83,82,82,83,82,83,85,79,79,83,79,83,81,77,81,84,84,85,81,79,86,83,81,82,84,86,83,85,83,82,83,82,83,78,82,81,81,77,83,83,80,83,84,84,81,82,85,83,81,85,80,82,81,81,82,79,82,81,78,78,83,78,81,88,84,80,79,82,81,79,82,80,83,82,83,85,84,83,81,81,85,82,80,81,81,84,83,77,80,78,81,81,81,81,82,80,80,81,83,83,82,82,79,78,84,81,82,83,82,79,83,82,79,83,79,82,81,84,83,80,81,92,84,86,93,119,82,35,17,13,13,11,11,11,11,12,12,16,15,22,14,11,9,10,10,10,10,10,11,10,11,14,20,30,49,77,102,102,76,74,106,107,109,110,123,127,129,129,120,113,118,110,106,72,74,96,97,73,43,28,18,14,12,10,10,10,10,10,9,10,10,9,10,11,9,10,10,9,10,10,11,11,12,13,20,46,95,127,74,103,79,84,86,84,79,82,83,83,83,80,86,85,85,82,81,84,84,82,81,85,80,86,83,82,84,84,83,78,83,85,83,81,82,78,80,80,81,82,81,82,83,81,82,80,82,80,81,79,82,82,83,84,81,83,84,82,82,80,81,81,81,79,83,80,78,78,82,84,82,81,80,81,81,80,80,79,80,79,77,81,79,80,80,79,79,76,80,74,81,77,79,78,79,79,80,77,78,78,79,78,78,77,76,79,77,80,76,79,78</t>
  </si>
  <si>
    <t>IMGLINENC=80,82,80,83,81,79,80,81,81,84,84,81,82,82,80,84,83,82,80,83,82,84,83,82,83,81,84,83,84,84,82,80,82,81,81,82,82,81,81,84,80,80,79,82,87,81,84,86,84,79,81,80,82,84,83,79,79,82,81,86,82,82,82,82,85,82,83,83,85,79,82,82,83,80,84,78,82,82,83,83,84,82,81,83,81,81,82,84,79,82,84,82,84,83,82,81,82,81,80,80,84,85,86,83,81,83,84,81,81,77,84,81,82,83,82,82,82,80,84,83,82,78,90,86,83,95,122,79,36,19,13,13,11,10,11,10,12,12,17,16,23,14,11,11,10,10,10,10,11,10,12,13,14,19,30,51,77,102,99,77,73,104,103,111,108,123,131,127,125,113,116,116,110,105,72,74,96,98,76,47,27,19,14,12,11,10,10,10,10,10,10,8,11,11,10,9,11,9,10,10,10,10,11,13,13,20,47,93,124,75,102,80,83,88,85,82,83,83,84,83,85,83,85,84,81,80,83,81,81,83,84,78,82,83,83,84,81,79,83,78,77,76,82,85,80,83,81,82,85,83,83,79,83,82,83,86,83,80,82,82,83,86,77,84,86,81,81,83,80,79,81,81,79,81,82,80,79,79,83,83,78,82,83,78,79,79,79,81,80,80,80,80,79,76,80,77,77,78,81,76,80,79,84,80,80,78,77,76,79,74,78,77,78,81,77,74,78,79,76,80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</si>
  <si>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21.0,28.0,33.5,39.5,45.2,50.9,56.1,61.0,65.6,70.4,74.5,78.7,82.1,85.9,89.4,92.5,95.4,98.2,101.6,104.1,106.4,108.4,110.6,112.0,113.8,115.4,117.0,118.3,119.6,120.6,122.0,122.5,123.2,124.2,125.1,125.4,126.3,126.6,126.8,127.7,127.4,127.8,128.4,128.4,128.7,128.5,128.5,128.5,128.7,128.5,128.5,128.3,128.5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15.9,24.1,30.3,36.2,42.9,46.6,52.0,57.2,62.6,67.2,71.9,76.1,80.2,83.9,87.4,90.7,93.7,96.8,99.4,102.4,104.4,106.8,109.0,110.7,112.5,114.3,116.2,117.4,118.3,119.6,120.6,121.5,122.4,123.2,123.7,124.5,125.2,125.2,125.4,125.9,126.2,126.6,126.7,126.7,127.1,127.1,127.1,127.4,127.6,127.4,127.0,127.2,127.2</t>
  </si>
  <si>
    <t>IMGLINENC=77,78,81,76,78,78,80,81,80,78,77,79,80,77,80,78,78,77,78,80,81,77,77,78,78,80,80,78,76,77,76,79,78,82,79,79,81,79,81,76,78,79,80,77,81,76,75,77,82,80,79,78,79,77,80,77,79,77,78,82,79,82,80,79,78,81,75,79,78,79,76,77,79,80,78,80,81,80,81,79,81,80,76,80,81,80,77,81,79,76,79,79,77,77,79,75,79,79,78,80,78,80,79,78,77,80,79,79,79,79,78,80,81,80,78,76,79,79,81,80,78,81,95,65,98,111,64,27,15,11,10,9,8,8,9,9,12,13,13,20,10,8,9,8,7,8,8,8,8,7,9,12,18,27,48,78,100,96,73,74,109,100,105,107,122,130,128,122,110,114,109,104,95,70,79,99,87,62,36,20,13,11,9,8,7,8,7,7,8,7,8,8,8,8,8,8,7,6,8,7,8,9,10,13,21,47,99,117,70,105,77,76,84,84,76,77,79,79,79,76,77,79,81,80,80,80,79,76,79,80,80,75,77,78,82,79,82,78,80,81,77,80,78,81,82,79,82,79,80,80,79,76,78,81,82,77,77,78,81,80,81,79,77,79,77,77,81,82,76,76,83,79,77,79,78,78,80,78,79,74,76,78,77,78,75,78,82,80,76,79,78,77,77,80,77,77,80,77,78,79,83,79,76,79,77,78,77,76,78,77,79,77,80,79,80,79,79,79,80,80</t>
  </si>
  <si>
    <t>IMGLINENC=80,78,81,82,80,78,75,78,76,78,78,77,77,80,79,78,78,79,75,77,79,78,78,76,81,81,77,80,80,79,77,83,80,78,78,79,77,79,77,79,83,76,79,81,81,78,82,76,76,79,77,79,79,82,81,77,79,79,80,80,81,79,77,78,81,79,77,77,77,80,80,79,78,79,80,77,78,79,78,76,80,80,82,79,78,79,78,77,78,75,79,83,81,81,80,76,79,78,78,75,79,80,77,82,78,80,80,81,79,77,82,81,79,79,78,80,80,78,84,81,76,80,95,68,102,114,63,25,14,11,10,9,9,9,9,9,10,15,13,20,11,9,7,8,8,8,9,9,9,9,9,13,18,29,51,75,97,94,70,72,101,103,106,99,123,126,124,121,110,111,113,112,94,64,83,101,86,57,33,22,14,11,8,9,7,7,8,8,7,7,8,8,8,8,9,7,7,7,7,8,9,9,10,11,21,49,100,118,68,105,76,77,86,82,77,80,83,79,80,79,76,78,80,80,78,79,81,83,77,76,82,79,80,78,82,80,78,78,80,82,78,78,80,79,81,80,81,78,78,80,79,79,79,80,79,77,77,79,80,77,80,81,81,78,81,78,81,81,78,78,78,78,78,79,80,79,79,76,81,80,77,78,76,80,79,81,78,79,81,76,77,80,83,80,77,79,77,79,79,77,78,80,77,76,80,80,78,79,81,80,76,81,78,77,77,80,80,75,78,78</t>
  </si>
  <si>
    <t>IMGLINENC=84,85,84,80,82,79,80,81,80,83,80,80,83,83,80,83,84,79,79,76,80,81,79,80,81,81,81,85,80,79,80,80,84,80,82,79,83,86,82,79,80,79,81,79,81,79,81,79,80,83,83,84,82,83,80,79,77,82,82,83,83,80,79,79,83,79,84,84,82,79,79,83,79,79,83,80,80,82,83,81,78,82,85,83,82,83,84,81,81,79,77,86,82,82,85,82,87,83,81,82,83,80,80,82,83,84,85,81,81,85,80,82,83,82,80,86,79,84,83,85,82,82,88,94,75,101,121,74,32,16,13,12,11,10,12,11,12,13,16,16,23,13,11,10,10,10,11,11,10,10,10,13,14,21,32,53,83,104,95,72,75,107,102,111,103,125,130,129,123,117,117,118,105,103,69,78,96,95,69,44,25,16,13,11,11,10,10,10,10,10,9,10,10,11,11,11,10,10,9,9,9,10,11,11,15,22,51,99,129,67,101,81,78,84,83,82,79,83,84,83,84,83,82,83,86,86,84,81,82,83,84,81,83,81,83,81,82,85,80,79,82,80,81,85,81,81,79,81,80,86,83,85,79,75,80,81,80,85,84,84,85,81,78,82,82,82,83,82,84,80,80,81,82,83,82,85,80,79,82,81,82,79,80,83,83,83,83,78,78,79,78,78,82,81,81,79,78,76,76,78,76,78,78,81,77,75,80,77,78,79,78,78,80,79,78,80,79,76,79,78</t>
  </si>
  <si>
    <t>IMGLINENC=83,83,83,81,81,81,83,81,80,81,83,81,79,82,78,81,81,83,82,79,82,81,83,82,82,84,82,81,78,82,83,82,82,81,81,83,86,81,80,80,79,78,76,78,83,83,80,83,79,83,80,84,80,78,80,80,79,80,81,85,83,82,85,83,83,82,83,81,82,84,79,80,80,82,80,81,81,81,77,83,81,79,80,83,77,81,81,79,84,79,81,79,80,82,81,80,82,79,83,80,79,80,82,80,80,79,80,81,80,83,82,79,85,80,83,84,82,81,84,82,80,82,88,88,72,99,119,71,30,17,13,12,12,10,11,10,12,11,16,15,22,12,9,10,10,10,10,11,10,10,11,12,14,20,31,54,80,101,97,75,76,106,106,112,106,120,126,126,120,117,113,119,106,99,67,75,99,93,67,45,27,16,13,11,10,10,10,10,9,8,10,11,10,11,10,10,8,8,9,10,10,11,11,12,14,23,51,103,125,69,102,83,84,82,85,82,80,84,80,84,81,82,83,81,85,84,80,82,83,81,81,80,83,81,83,81,80,83,84,82,82,81,82,84,82,82,82,83,81,81,81,82,82,80,80,85,84,79,81,80,83,83,80,81,83,82,82,79,78,82,79,81,82,83,84,82,82,80,81,80,80,78,81,80,82,81,79,76,80,80,80,77,77,77,79,79,79,78,80,79,76,79,81,79,78,78,77,77,82,77,77,77,74,76,78,80,76,80,81,79</t>
  </si>
  <si>
    <t>IMGLINENC=76,77,80,78,76,79,79,79,77,79,76,80,81,77,78,79,80,83,82,82,82,78,80,79,82,80,82,83,80,82,79,81,81,79,78,78,77,80,80,79,81,80,80,80,79,79,84,81,80,81,83,82,81,82,82,82,84,82,79,83,81,81,80,82,84,83,80,81,83,85,82,79,84,83,83,82,83,81,81,81,83,84,83,83,83,84,83,87,81,83,81,84,82,80,83,84,80,82,80,83,84,83,83,83,81,82,81,80,82,83,87,85,81,83,85,80,83,82,81,87,53,21,8,7,4,4,4,4,3,4,3,4,4,4,4,5,7,10,16,24,41,58,72,70,52,44,61,65,61,71,74,73,74,77,77,76,80,76,81,75,70,74,74,72,76,69,70,64,54,68,55,41,55,69,74,64,47,30,16,10,7,6,6,6,6,8,7,7,6,5,6,5,5,5,5,8,15,50,88,75,87,79,79,81,80,83,85,83,83,85,83,82,81,79,79,80,80,79,80,78,81,80,81,82,83,82,82,80,81,79,81,80,80,86,82,83,81,79,83,85,81,80,81,81,83,77,81,82,84,85,79,80,81,80,78,81,81,80,79,80,84,81,82,80,84,81,82,81,82,81,82,80,79,82,82,80,79,83,79,82,82,81,81,79,80,79,81,81,82,77,82,77,78,82,80,79,81,80,81,81,80,79,79,79,74,80,78,79,82,79,80,79,78,82,81,79,76,79,77,80</t>
  </si>
  <si>
    <t>IMGLINENC=78,77,82,79,83,78,80,79,80,79,79,79,79,79,83,78,80,78,83,78,80,76,81,79,80,82,83,76,78,78,81,79,79,80,80,79,82,80,78,80,79,78,78,78,80,81,79,80,80,79,79,82,79,82,82,83,79,79,82,82,82,80,84,82,80,82,83,82,79,85,81,81,80,80,82,83,82,83,85,80,85,82,84,82,85,81,80,83,80,85,85,85,84,88,85,87,84,83,82,85,83,84,81,82,81,86,86,82,81,84,83,83,84,84,83,84,80,80,80,87,52,20,8,7,4,4,3,4,4,3,4,3,4,5,5,5,7,10,18,26,42,57,66,66,50,46,60,66,59,72,73,76,76,77,78,79,77,77,78,76,72,77,71,71,78,70,70,61,55,67,54,42,55,69,75,63,47,29,17,11,8,6,7,6,7,7,6,6,5,6,5,4,5,5,5,8,13,51,88,75,85,81,82,78,82,81,85,81,82,85,83,82,82,82,80,81,85,80,83,81,76,80,81,80,79,81,81,81,80,82,81,83,81,80,83,82,81,83,82,80,84,80,78,81,81,79,79,76,81,81,83,81,83,81,82,80,79,80,80,80,78,81,81,81,79,78,83,77,80,81,81,80,80,79,78,85,81,83,78,82,78,78,84,82,82,79,84,79,78,79,80,78,80,82,79,78,81,80,76,80,83,79,81,81,82,80,79,79,79,81,78,82,82,79,81,78,78,79,79,79</t>
  </si>
  <si>
    <t>ZL=-4500.1|ZR=0.0|ZSWP=-864.0</t>
  </si>
  <si>
    <t>ZSWP=426.0</t>
  </si>
  <si>
    <t>ZSWP=284.0</t>
  </si>
  <si>
    <t>ZL=-4500.1|ZR=0.0|ZSWP=284.0</t>
  </si>
  <si>
    <t>IMGLINENC=84,81,81,80,85,84,79,81,80,82,79,82,82,80,79,80,80,84,80,82,81,81,80,81,80,81,80,80,80,81,79,79,81,83,81,83,79,79,82,81,82,81,80,82,83,78,83,84,81,82,80,81,77,81,79,82,83,83,79,81,82,82,82,84,79,80,82,83,82,81,85,78,80,83,83,83,82,82,82,80,82,80,82,82,78,79,81,80,80,82,79,82,84,84,80,80,80,84,85,77,81,81,82,81,81,83,79,82,84,85,83,86,82,82,80,82,81,80,82,85,83,80,85,94,70,104,116,69,30,17,14,12,11,10,10,11,11,13,15,16,22,12,10,10,9,11,10,9,9,10,10,11,14,20,33,58,84,106,95,71,80,106,102,112,106,125,129,128,122,117,123,122,110,98,68,75,97,95,66,42,25,17,13,11,10,9,10,9,10,9,10,9,9,9,11,10,10,10,9,9,10,11,11,10,12,23,53,106,125,70,100,84,78,83,83,78,83,83,79,82,79,83,84,82,83,81,82,83,83,85,82,82,84,81,79,83,86,79,81,78,80,81,80,82,81,83,81,84,82,81,80,81,81,85,79,80,81,82,81,83,81,82,80,81,81,81,80,83,81,81,82,82,84,83,80,82,80,81,81,82,85,79,82,85,79,81,76,79,78,81,82,79,82,82,83,83,79,79,76,82,76,77,77,78,79,78,76,78,76,78,80,77,74,77,77,78,75,77,81,80</t>
  </si>
  <si>
    <t>IMGLINENC=82,82,83,83,81,80,82,83,83,81,81,78,80,78,84,82,80,79,78,82,80,81,82,80,82,79,81,82,82,83,81,83,82,83,85,79,81,82,82,84,81,82,76,80,83,82,83,80,81,86,81,80,81,82,79,81,81,82,82,82,82,82,83,79,84,78,81,83,81,81,83,81,79,78,81,83,82,82,80,79,81,77,81,80,85,81,84,80,82,80,81,82,81,80,81,79,80,81,80,85,84,82,81,83,81,83,83,81,82,81,82,84,81,82,78,82,81,78,82,81,85,79,87,99,71,106,114,70,29,17,13,11,11,11,10,10,11,12,16,15,22,11,10,9,10,10,10,10,11,10,10,11,13,19,33,56,85,105,93,71,79,106,101,110,107,126,130,124,125,115,118,118,109,96,66,76,100,90,66,41,24,17,12,11,10,9,9,9,9,10,8,11,10,9,9,9,10,9,10,9,11,11,11,12,15,23,52,106,122,74,102,85,80,82,83,78,80,83,79,83,82,86,83,82,82,83,80,84,82,81,82,86,81,82,83,82,81,82,80,81,80,81,81,82,81,81,82,80,81,79,83,79,79,80,81,82,81,83,79,80,83,80,85,84,81,83,83,79,83,79,82,81,82,81,85,82,80,80,81,82,81,79,79,80,82,84,83,78,79,79,81,78,82,76,79,79,79,80,82,76,79,79,79,77,77,76,74,77,78,74,76,76,78,76,80,78,79,79,80,76</t>
  </si>
  <si>
    <t>IMGLINENC=87,86,86,88,87,87,83,81,88,84,84,86,87,81,87,86,83,83,86,84,85,84,84,82,83,84,85,83,83,85,84,84,82,84,84,80,79,81,81,81,82,83,83,84,80,81,81,79,80,82,81,85,82,84,82,85,85,81,84,82,83,87,81,86,82,81,79,82,83,84,82,81,80,81,83,84,82,83,77,83,82,79,81,82,80,79,83,83,81,83,84,80,83,80,81,78,80,83,82,82,81,77,82,81,81,82,79,83,81,81,84,83,86,80,83,85,83,76,84,87,81,45,16,10,5,4,4,3,4,3,5,4,4,4,4,4,5,8,13,20,36,47,63,68,61,43,50,65,60,63,75,69,79,77,75,76,80,80,76,78,76,76,80,78,75,74,73,70,62,57,66,54,43,55,73,74,59,42,25,17,8,7,7,6,7,6,7,7,6,5,6,7,6,5,5,6,9,18,73,86,79,81,80,85,82,84,82,80,81,79,80,83,81,82,80,81,82,82,85,79,81,80,80,79,82,80,82,79,81,80,84,80,80,81,78,80,79,78,82,76,81,79,80,82,82,80,81,79,77,79,80,80,84,82,78,82,83,75,78,78,84,80,83,79,81,81,79,79,81,78,80,80,79,81,78,79,77,78,81,78,83,79,81,81,76,80,83,78,77,78,80,79,81,79,84,81,80,82,79,80,78,80,80,80,79,79,80,79,79,79,76,78,80,79,78,77,82,77,80,79</t>
  </si>
  <si>
    <t>IMGLINENC=87,85,83,84,86,81,86,87,85,87,87,85,88,87,86,87,85,84,84,90,84,86,82,83,81,81,81,84,84,83,83,82,82,80,81,86,82,79,84,79,82,84,84,84,80,81,79,80,84,80,85,81,83,86,84,85,82,82,82,84,87,82,82,84,80,81,81,77,82,81,83,83,85,81,84,85,82,82,83,80,80,83,79,79,81,80,82,81,83,83,84,81,82,83,81,85,82,82,82,83,82,84,79,84,79,83,82,79,81,83,83,85,83,81,84,83,82,79,82,85,82,43,17,10,6,4,4,3,4,3,4,4,3,4,4,5,6,9,13,22,33,47,63,66,57,45,51,63,62,60,77,72,78,75,78,76,79,79,77,78,78,74,75,80,77,77,72,70,61,56,67,53,42,55,72,71,59,43,27,17,8,7,6,7,6,6,7,7,6,5,5,5,5,5,5,6,10,20,78,84,79,81,83,83,82,80,82,80,84,79,79,83,81,83,81,83,84,82,83,85,81,77,79,80,79,81,79,82,79,83,81,82,83,85,81,80,79,84,79,81,81,79,80,79,81,78,82,77,80,82,80,79,82,79,77,79,79,81,79,81,81,80,81,82,80,82,78,79,79,81,77,83,79,81,80,83,77,80,80,80,79,81,83,76,78,80,80,79,79,82,80,84,84,78,81,81,84,81,83,81,77,82,82,77,83,81,80,81,77,77,79,79,82,78,82,79,81,81,79,78</t>
  </si>
  <si>
    <t>IMGLINENC=83,85,83,82,82,84,85,83,87,85,82,84,82,83,83,86,84,81,82,84,82,79,85,84,82,84,84,82,82,80,82,81,85,82,82,84,82,82,84,79,83,84,82,82,82,81,81,83,81,79,83,80,79,81,81,84,84,80,81,85,79,82,82,84,81,81,82,82,82,85,82,80,83,83,80,81,85,82,81,81,82,80,81,82,85,82,85,83,81,82,82,83,83,80,83,83,83,83,83,80,81,80,83,82,82,80,84,81,82,83,78,87,80,81,80,83,82,81,84,89,75,33,13,9,5,4,3,4,4,4,4,4,4,4,5,5,6,8,16,23,38,53,63,68,57,45,54,67,61,63,74,70,78,73,78,78,77,78,77,79,78,77,73,80,78,77,70,72,55,60,63,49,47,61,77,69,55,40,24,16,9,7,6,6,5,7,8,5,6,6,6,6,5,6,6,6,10,27,85,84,83,81,84,82,82,82,77,80,80,80,80,82,81,82,82,81,78,82,79,83,83,79,82,79,82,80,80,83,83,80,80,80,78,80,80,84,82,81,81,80,84,81,80,81,79,83,83,82,80,81,78,81,82,79,80,79,82,80,78,81,79,79,81,81,81,78,79,81,78,80,80,77,82,79,81,81,80,79,77,80,80,82,79,81,79,81,81,79,79,80,82,80,80,82,80,81,77,82,78,77,81,79,80,78,78,80,79,77,76,80,79,80,81,82,78,80,79,81,78,79</t>
  </si>
  <si>
    <t>IMGLINENC=84,83,81,82,82,83,84,85,86,83,85,84,83,81,83,83,81,86,82,79,81,85,83,82,85,84,83,81,82,84,82,82,86,78,82,82,84,82,81,81,80,83,82,81,79,79,83,81,83,84,81,85,83,84,84,84,81,82,83,82,82,82,86,82,80,81,82,83,86,83,83,81,86,81,85,83,83,83,80,79,84,80,80,81,81,78,83,82,83,84,79,85,81,84,81,83,83,79,84,81,82,83,82,80,85,83,83,80,82,83,81,82,82,80,80,84,84,78,81,91,75,32,13,9,5,4,4,4,3,4,4,4,4,4,4,4,6,10,15,24,34,52,67,68,54,46,54,66,63,66,78,72,75,77,78,76,78,78,80,79,78,78,77,83,74,78,69,69,57,60,64,49,43,61,72,68,54,36,24,16,9,7,6,6,7,7,7,7,6,5,5,5,5,5,6,7,11,26,90,86,81,79,81,86,84,80,82,81,82,78,82,82,80,81,83,82,80,78,85,81,82,83,80,82,84,82,82,81,79,84,83,81,81,82,81,81,79,79,83,80,80,81,78,82,80,79,83,78,77,79,83,80,80,80,79,80,82,80,82,81,82,84,84,81,81,78,80,81,80,79,81,82,82,78,80,80,81,81,82,78,78,83,81,82,80,79,79,79,80,78,81,80,82,85,81,80,82,76,80,80,83,80,80,77,76,79,82,80,81,79,79,79,80,80,81,76,77,84,77,79</t>
  </si>
  <si>
    <t>IMGLINENC=86,90,82,86,87,87,85,87,83,83,84,83,89,86,85,84,83,86,86,84,87,85,83,83,83,85,83,84,85,79,84,84,84,81,83,83,80,83,83,82,83,80,82,83,84,84,85,83,80,79,81,83,80,81,82,83,81,82,82,82,83,80,85,82,88,82,84,82,82,82,81,81,81,80,83,80,83,82,85,86,82,85,82,83,82,82,83,84,82,82,83,80,83,80,81,80,81,79,81,83,81,83,82,80,80,83,81,81,82,83,84,83,83,81,85,82,83,79,82,87,82,38,15,10,5,5,4,4,3,3,3,3,4,4,4,5,6,9,13,21,35,50,61,66,59,45,51,66,62,61,75,72,80,75,78,76,80,77,77,80,79,78,74,80,74,79,72,73,62,59,65,50,46,57,71,73,58,41,25,18,10,8,6,8,7,6,7,7,7,5,6,6,5,5,5,6,10,20,75,84,80,80,83,84,83,82,78,82,83,81,80,80,82,82,82,82,80,79,82,82,85,80,81,80,84,81,83,81,81,78,80,77,83,81,78,80,77,83,84,83,85,80,83,78,80,86,79,80,80,79,78,80,80,80,81,81,83,79,78,78,81,80,77,78,79,79,82,79,82,81,78,79,82,78,77,79,80,78,80,78,82,80,79,82,80,78,79,79,79,80,79,80,76,79,76,77,81,79,82,81,78,80,79,82,80,81,80,77,77,79,80,80,78,75,80,77,80,78,78,77</t>
  </si>
  <si>
    <t>IMGLINENC=85,88,84,86,87,88,88,84,87,84,86,81,85,88,86,81,88,88,84,85,83,86,83,83,84,83,83,85,82,83,80,82,82,79,83,82,81,83,83,81,80,82,83,81,80,81,81,82,80,79,81,81,86,82,79,79,82,80,84,82,83,81,81,82,81,79,83,83,81,86,80,79,85,82,79,82,79,82,79,79,79,83,81,83,83,81,81,83,82,81,79,83,82,79,82,79,81,84,79,79,82,83,82,81,79,83,82,85,84,83,81,87,82,84,83,83,83,81,84,90,77,41,15,9,5,4,4,4,4,4,4,4,4,5,5,4,6,9,14,22,36,51,63,68,57,44,51,68,63,63,75,69,77,75,79,75,78,75,81,77,79,79,78,80,75,80,66,69,58,58,64,52,42,57,69,73,60,42,27,16,10,6,7,7,6,7,8,7,6,5,5,6,5,6,6,6,9,19,80,84,78,78,80,84,80,79,80,83,82,79,79,80,80,81,84,82,80,84,80,83,78,82,81,80,81,80,80,80,82,85,81,81,83,80,78,85,82,82,82,84,82,82,79,81,81,81,76,82,80,80,79,79,80,81,80,81,81,83,78,80,81,82,78,82,81,81,80,80,80,86,81,77,78,80,81,82,79,79,84,81,80,77,82,79,80,81,82,81,82,79,82,82,83,81,79,84,77,78,79,81,82,82,78,77,79,80,81,81,80,77,80,74,79,77,81,78,82,81,81,79</t>
  </si>
  <si>
    <t>IMGLINENC=86,84,86,86,84,81,89,84,82,82,85,85,82,83,86,83,86,88,85,84,87,84,83,82,84,84,85,84,83,83,81,85,86,83,84,80,81,81,84,84,79,81,84,81,80,78,81,79,81,78,81,79,79,79,82,82,82,82,79,84,80,80,83,84,83,78,82,81,82,84,83,84,83,79,83,81,83,80,83,82,82,82,81,81,81,78,84,83,78,82,85,84,80,83,85,79,81,81,85,81,83,81,83,78,82,80,84,80,83,84,85,82,86,80,83,83,84,80,84,87,79,41,15,9,5,5,3,3,4,4,4,4,4,4,4,5,6,8,15,20,36,50,63,68,59,44,52,69,60,62,76,69,78,77,79,74,78,79,81,78,73,81,77,80,76,77,69,70,58,60,63,52,41,56,73,71,60,43,26,17,10,7,7,7,6,7,7,6,5,5,6,6,6,6,6,7,9,22,85,83,78,80,85,84,82,83,86,79,82,86,83,82,81,84,83,82,79,80,81,81,81,82,82,79,80,81,77,81,82,81,81,80,83,80,81,74,81,86,81,83,83,81,79,78,77,82,81,77,83,80,81,79,80,82,84,81,81,79,80,77,81,79,81,80,81,81,79,79,80,84,83,83,79,78,79,76,79,80,83,83,80,82,79,82,81,80,81,81,81,82,80,79,81,80,79,81,79,82,81,79,77,82,79,84,78,81,81,78,82,78,80,79,78,79,76,78,81,80,80,79</t>
  </si>
  <si>
    <t>IMGLINENC=85,80,86,83,82,86,86,82,84,85,82,86,84,86,81,86,84,83,82,87,85,82,82,84,83,87,83,85,85,82,84,83,84,81,84,87,81,87,79,83,80,82,80,83,82,80,80,81,83,82,85,84,83,81,80,81,83,80,84,82,82,83,84,79,82,82,85,82,80,82,83,83,83,83,82,82,85,82,84,82,82,80,82,81,83,82,80,82,81,80,85,81,82,81,79,81,79,80,82,83,85,83,84,81,83,82,82,81,84,82,83,84,81,79,85,82,84,85,83,90,83,40,14,10,4,4,4,3,4,3,4,4,4,4,4,4,7,8,13,22,35,51,69,66,57,44,51,67,63,66,75,70,76,75,76,79,77,78,81,77,76,72,74,81,78,77,70,71,58,56,64,50,44,58,73,72,57,41,28,15,10,8,7,6,6,8,7,6,7,5,5,6,5,5,5,7,9,23,83,85,79,82,84,82,83,81,80,77,79,83,80,79,84,82,84,83,81,81,82,83,82,80,80,80,80,81,83,80,82,83,79,79,80,77,81,78,81,79,83,80,84,81,80,81,81,79,76,81,81,78,85,80,81,81,81,83,82,81,76,84,79,81,82,78,80,81,84,80,80,78,78,81,82,84,82,81,79,81,79,79,78,77,81,78,80,81,80,82,81,80,78,81,81,78,81,81,81,77,80,82,83,79,79,78,79,84,81,79,80,82,82,79,80,77,78,75,77,82,79,80</t>
  </si>
  <si>
    <t>IMGLINENC=81,84,80,86,83,81,82,82,85,85,82,82,80,80,83,84,84,79,83,85,85,82,82,82,86,82,84,84,81,81,80,81,82,82,81,79,79,81,83,82,79,82,82,80,82,78,80,79,84,81,81,80,82,84,83,83,82,81,81,81,83,80,83,82,81,80,82,82,85,80,82,81,80,86,80,78,81,83,83,80,83,83,83,81,84,81,83,80,83,84,82,86,82,83,80,84,81,83,82,84,81,82,80,81,82,85,84,85,81,80,82,81,87,80,82,83,84,80,79,93,76,29,12,8,4,5,4,4,3,4,4,4,4,5,5,6,6,10,14,22,38,52,67,65,56,44,56,68,57,65,75,70,76,74,77,78,77,77,79,79,79,79,78,83,72,74,70,67,56,62,65,44,46,64,74,67,54,38,23,15,8,7,6,6,7,7,7,7,5,5,5,5,4,4,5,7,11,29,89,84,84,80,82,81,83,84,82,80,81,81,83,85,80,83,85,80,79,76,81,78,81,80,80,80,82,80,81,80,82,79,86,80,82,82,80,81,78,79,81,79,79,79,83,81,83,80,81,77,81,77,80,80,80,80,80,80,80,76,80,81,82,80,79,79,82,83,82,80,79,84,83,81,82,81,81,79,81,80,79,80,81,80,80,81,77,80,80,79,80,82,81,79,83,82,82,79,81,83,80,81,80,78,78,79,82,76,80,81,80,78,80,81,78,82,80,77,76,79,78,79</t>
  </si>
  <si>
    <t>IMGLINENC=84,80,85,84,83,85,86,81,83,84,81,83,84,83,83,82,85,76,83,84,84,80,83,84,82,83,82,82,83,82,80,83,82,85,83,81,83,83,82,80,82,77,81,83,81,81,80,78,80,81,80,80,81,81,81,80,82,82,79,82,82,84,80,82,84,82,81,79,83,84,79,80,85,80,80,82,80,82,82,81,81,81,84,79,85,82,81,81,82,81,83,83,84,81,80,81,83,82,84,83,83,83,81,81,81,85,85,81,83,85,85,83,83,81,80,81,81,79,78,90,74,30,12,8,5,4,4,4,3,4,4,4,4,4,4,5,7,10,16,23,37,55,68,65,55,45,56,64,60,66,77,73,79,73,76,79,81,75,79,81,78,80,74,82,76,75,71,70,55,64,65,45,44,64,76,69,54,38,22,14,8,7,6,7,6,7,7,7,6,6,6,6,5,5,6,6,10,30,89,82,80,78,83,83,83,80,84,80,85,81,81,80,82,78,80,81,79,80,80,81,83,80,83,82,83,83,82,81,83,80,84,81,78,82,81,77,79,78,81,78,82,82,82,80,80,79,79,80,80,79,79,77,80,78,80,82,79,81,81,81,80,80,84,81,80,81,82,82,84,82,80,80,79,81,81,79,81,81,79,80,78,80,83,79,81,83,81,80,83,84,80,82,81,77,80,81,82,80,78,79,80,79,77,76,79,81,80,79,81,78,78,76,78,80,81,80,78,77,79,79</t>
  </si>
  <si>
    <t>IMGLINENC=82,83,81,81,82,83,81,84,83,81,83,84,81,87,83,85,82,82,84,81,80,82,81,80,83,84,82,81,82,84,83,82,82,79,86,85,82,82,83,81,83,81,84,80,78,83,84,81,82,84,81,82,86,79,83,79,83,81,79,83,82,82,84,82,83,83,81,82,80,81,81,82,82,83,82,79,81,85,82,85,81,84,82,82,81,80,81,81,80,84,79,80,83,79,80,81,86,81,84,83,82,81,80,78,84,81,83,83,80,80,82,80,85,82,80,79,86,80,78,82,89,77,37,17,8,5,4,4,3,4,4,4,4,4,4,4,5,6,9,14,27,36,54,64,68,54,45,54,69,62,65,72,71,76,73,78,77,77,79,78,74,74,72,74,79,73,77,67,66,57,56,68,49,44,60,70,70,58,39,28,14,10,7,6,7,6,7,9,7,7,5,5,5,6,5,5,7,11,28,81,88,80,77,80,81,84,81,80,78,81,84,80,84,80,81,83,80,78,82,84,84,80,80,86,82,80,82,78,80,80,82,80,81,80,79,81,83,81,79,81,81,83,81,83,79,78,81,81,81,77,79,77,81,82,81,82,83,79,81,78,79,79,80,82,79,81,80,79,78,78,80,80,79,78,80,79,79,81,78,79,79,79,78,77,81,82,80,76,82,79,80,79,81,81,79,78,80,81,77,81,81,80,78,76,80,81,79,80,80,82,78,77,77,78,79,77,79,76,77,79</t>
  </si>
  <si>
    <t>IMGLINENC=85,85,82,83,82,82,83,83,78,83,82,83,82,83,76,85,80,80,80,84,80,81,85,82,81,81,81,84,83,81,80,81,82,81,81,82,81,83,79,87,82,83,80,81,84,81,83,82,82,83,83,84,78,83,83,81,83,83,79,78,81,80,79,81,81,81,82,80,83,83,83,84,80,82,79,82,83,79,83,80,79,82,84,81,82,85,79,80,82,80,83,80,83,81,83,81,84,83,84,80,80,79,79,81,80,82,83,81,82,82,77,80,81,82,76,78,88,80,79,81,87,79,35,16,7,6,4,4,4,3,4,4,3,4,4,4,5,6,9,15,24,37,52,66,67,52,43,55,66,61,69,72,70,76,78,76,75,75,77,77,79,77,76,78,82,74,80,66,69,58,59,61,51,45,57,72,69,57,38,26,13,11,8,7,6,7,8,8,7,6,6,6,6,5,6,6,7,11,28,81,87,82,80,80,82,84,84,81,83,82,81,82,83,81,81,82,80,78,78,83,82,81,81,81,79,79,80,79,84,83,82,82,80,82,82,83,79,78,80,79,83,78,79,83,79,81,79,80,77,77,79,79,84,81,78,78,81,82,80,81,77,80,82,79,77,79,80,81,79,81,78,78,79,78,81,79,79,78,78,81,81,80,78,79,76,77,79,78,81,84,81,80,80,80,78,77,81,78,80,82,82,79,80,80,80,78,79,79,81,81,82,81,81,78,79,82,79,80,79,81</t>
  </si>
  <si>
    <t>IMGLINENC=84,81,85,81,84,83,82,84,84,83,79,79,82,82,83,82,81,85,81,82,86,78,83,80,82,85,82,83,81,82,82,83,84,78,83,82,82,81,81,79,84,81,82,82,82,81,81,82,84,81,80,82,81,82,82,81,82,81,82,81,83,85,81,79,81,84,80,85,83,80,83,80,85,79,76,84,79,80,79,79,79,82,80,78,82,82,80,81,81,83,82,83,82,80,81,83,84,85,81,83,78,86,82,83,77,78,81,81,81,82,82,82,82,85,84,83,83,82,79,79,90,73,33,15,8,6,5,4,4,3,4,3,4,4,5,4,5,6,9,14,23,36,54,71,67,54,45,57,66,59,67,74,72,78,76,76,77,75,77,79,78,77,77,74,82,73,75,70,68,58,58,65,51,45,57,73,70,55,38,25,14,9,7,6,6,6,7,8,7,7,6,6,6,5,5,6,7,10,29,81,85,77,78,79,80,85,80,80,81,80,80,83,77,84,83,78,82,78,79,83,81,81,81,81,81,80,84,80,85,82,79,78,78,80,82,82,81,79,77,82,80,80,81,79,81,80,83,81,79,82,80,77,81,77,82,80,76,80,80,82,82,83,80,82,76,84,80,82,77,78,81,79,79,81,79,80,80,80,82,82,83,84,77,79,81,79,79,80,81,81,79,79,77,78,83,78,83,79,79,84,79,84,81,80,81,80,78,78,76,82,82,80,81,79,81,79,79,79,79,79</t>
  </si>
  <si>
    <t>IMGLINENC=82,83,82,82,86,83,80,81,80,82,86,83,83,81,83,80,86,83,81,81,80,81,82,82,83,80,82,81,83,79,83,83,83,83,84,80,81,83,83,79,82,79,79,83,80,80,81,81,81,83,81,83,80,84,81,80,83,84,84,84,82,80,81,81,82,83,82,80,81,80,80,79,83,84,80,83,80,81,82,79,83,83,82,83,85,83,82,82,81,83,82,80,81,82,83,85,84,81,82,83,82,82,85,80,83,82,82,84,78,80,81,80,83,85,79,81,82,82,77,81,89,75,35,17,7,6,4,4,4,3,4,4,4,4,4,5,4,6,9,15,25,36,56,67,67,53,45,56,69,59,70,73,69,78,74,76,79,76,75,79,76,73,77,73,80,76,74,67,70,56,56,62,51,44,60,72,73,56,38,26,14,11,7,6,6,7,8,8,7,6,5,5,6,6,5,5,7,11,29,83,83,83,82,81,77,81,80,80,82,81,79,79,80,83,80,82,81,81,81,82,80,81,80,80,80,79,78,80,82,84,81,83,82,82,79,85,81,83,79,82,78,80,80,79,80,82,81,77,78,76,78,83,83,78,78,78,80,79,80,80,79,80,84,80,79,79,82,79,81,81,79,81,81,80,77,78,77,80,80,84,81,77,80,77,79,80,82,82,79,79,83,80,80,81,79,81,80,79,81,82,82,78,78,80,80,79,79,81,79,75,78,81,78,82,80,77,81,80,77,79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</si>
  <si>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17.9,26.7,32.3,38.1,43.9,49.2,54.8,59.7,64.5,68.9,73.1,77.3,81.2,84.8,88.0,91.2,94.3,97.3,99.9,102.9,105.5,107.4,109.7,111.5,113.2,114.6,116.0,118.0,119.0,120.1,121.1,122.1,123.1,123.9,124.6,125.3,126.1,126.4,126.7,127.0,127.7,127.9,127.9,128.1,128.0,128.1,128.4,128.3,128.3,128.4,128.3,128.5,128.3,128.4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15.0,23.3,29.6,35.0,40.9,46.5,50.4,55.8,60.7,65.6,70.5,74.6,78.3,82.6,86.5,89.5,92.7,96.0,98.5,101.2,103.8,105.9,107.9,110.2,112.0,113.6,115.3,116.5,118.0,118.5,119.8,121.2,122.0,122.8,123.6,124.4,125.5,125.6,126.2,126.1,126.6,127.0,127.2,127.2,127.3,127.4,127.3,127.4,127.5,127.5,127.7,127.4,127.6,127.4</t>
  </si>
  <si>
    <t>IMGLINENC=80,80,82,81,82,82,79,78,80,79,81,82,80,80,78,80,83,79,80,83,78,79,80,80,80,78,78,79,81,82,76,82,84,79,82,81,81,81,82,81,78,83,81,80,80,82,79,81,83,80,79,80,82,82,77,81,82,82,81,81,82,83,83,76,82,83,79,84,83,82,82,80,79,80,84,81,84,82,79,84,83,80,82,81,84,80,84,85,81,81,81,82,82,77,81,82,80,83,80,80,80,79,80,82,82,80,82,83,81,83,81,83,83,81,80,84,81,81,81,82,84,84,78,102,67,116,102,51,21,12,12,10,10,11,9,11,10,14,19,18,16,10,9,9,9,10,9,9,10,10,10,12,16,21,40,64,96,104,88,64,91,105,108,108,113,130,129,126,121,114,122,111,107,83,65,87,92,85,56,33,21,15,10,10,9,8,10,9,9,8,7,9,8,9,10,9,9,8,8,7,9,10,12,11,15,30,69,119,109,81,88,83,83,80,80,83,80,79,78,80,76,82,82,81,77,82,79,80,79,81,78,78,80,84,85,80,82,82,80,81,79,79,80,84,79,80,79,81,84,79,81,79,82,82,81,77,79,81,81,78,81,80,80,78,82,79,80,81,79,80,78,78,83,76,80,80,81,79,80,79,80,83,80,79,80,80,79,85,82,81,81,79,80,81,77,82,80,81,82,77,80,78,80,77,82,78,84,80,82,79,77,78,79,78,79,78,78,77,80,81</t>
  </si>
  <si>
    <t>IMGLINENC=82,82,79,78,78,83,79,82,80,79,81,81,76,79,82,82,81,77,83,82,79,81,80,81,81,80,81,80,81,81,80,81,77,78,81,81,80,80,81,81,83,83,83,82,80,83,80,81,82,81,79,82,82,78,83,79,82,80,82,79,80,80,79,77,79,82,80,81,79,79,79,84,81,81,84,79,81,84,81,81,83,83,81,82,84,79,83,80,82,82,78,78,79,83,78,83,77,83,82,82,79,78,80,80,79,79,78,77,81,83,84,79,81,84,79,82,81,79,81,82,85,80,77,105,64,117,104,53,21,14,14,10,9,10,11,10,11,13,18,17,18,10,9,10,9,10,10,10,9,10,10,11,16,23,40,65,91,103,87,65,88,106,102,113,108,132,125,124,122,107,122,112,108,83,66,87,98,80,52,32,19,13,11,10,9,9,8,10,9,9,8,9,10,10,9,9,8,9,8,9,9,9,10,11,15,28,67,115,102,85,84,88,78,78,80,84,80,81,84,83,83,83,79,80,80,78,81,77,80,79,83,81,78,83,84,83,84,79,78,81,80,80,81,77,80,84,83,79,78,81,77,82,80,78,85,78,81,81,84,77,77,81,81,78,83,81,82,81,79,80,77,81,83,79,80,80,81,83,80,80,78,78,80,80,80,78,79,78,82,80,78,83,79,82,83,79,77,83,82,80,81,80,79,80,80,78,81,76,82,81,79,78,79,78,78,78,78,80,78,80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</si>
  <si>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14.4,21.2,26.6,31.8,36.8,41.9,48.4,53.2,57.7,62.0,66.1,70.2,73.9,77.7,81.3,84.1,87.4,90.6,93.1,95.9,98.4,100.9,103.3,105.4,108.0,109.9,111.7,113.0,114.8,116.1,117.5,118.7,120.0,120.9,121.7,122.7,123.8,124.3,124.7,125.3,125.8,125.9,127.1,127.2,127.4,127.5,127.8,128.2,128.4,128.3,128.4,128.4,128.4,128.4,128.2,128.5,128.4,128.6,128.4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14.2,21.4,27.5,32.3,37.6,43.2,48.1,52.6,58.2,62.1,66.3,70.5,73.1,77.3,80.5,83.9,86.9,90.2,93.0,95.9,98.4,100.8,103.4,105.5,107.4,109.3,111.3,113.1,114.5,116.0,117.5,118.6,119.5,120.8,121.9,122.0,123.1,123.4,124.2,124.5,125.1,125.5,125.7,126.1,126.5,126.7,127.0,127.0,127.4,127.5,127.3,127.2,127.7,127.0,127.4,127.1,127.1,127.3,127.0,127.2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</si>
  <si>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13.8,22.3,28.8,36.4,42.2,48.0,53.3,58.4,63.6,67.9,72.3,76.4,80.4,84.2,87.7,90.7,93.6,96.7,99.3,101.9,104.0,107.3,109.3,111.0,112.9,114.5,115.8,117.5,118.8,119.8,121.0,122.3,123.1,123.7,124.4,125.2,126.0,126.4,126.6,126.9,127.3,127.6,127.7,127.9,128.3,128.3,128.2,128.3,128.5,128.7,128.3,128.3,128.6,128.3,128.4,128.2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8.2,19.4,27.0,32.7,38.5,44.5,50.1,55.9,59.1,64.4,69.4,73.4,77.3,81.4,85.2,88.7,91.7,94.9,98.1,100.8,102.8,105.6,107.4,109.5,111.3,113.4,114.8,116.3,117.5,118.9,120.3,120.8,121.9,122.6,123.3,124.2,124.6,125.3,125.6,126.3,126.6,126.9,126.9,127.2,127.1,127.5,127.5,127.4,127.1,127.5,127.4,127.6,127.4,127.4,127.2,127.3</t>
  </si>
  <si>
    <t>ZL=-4500.1|ZR=0.0|ZSWP=-942.0</t>
  </si>
  <si>
    <t xml:space="preserve">SERNUM=00008   </t>
  </si>
  <si>
    <t>ZL=-4500.1|ZR=0.0|ZSWP=5502.0</t>
  </si>
  <si>
    <t>ZL=-4500.1|ZR=0.0|ZSWP=4138.0</t>
  </si>
  <si>
    <t>ZL=-4500.1|ZR=0.0|ZSWP=-1500.0</t>
  </si>
  <si>
    <t>ZSWP=-294.0</t>
  </si>
  <si>
    <t>ZSWP=-434.0</t>
  </si>
  <si>
    <t>ZL=-4500.1|ZR=0.0|ZSWP=-434.0</t>
  </si>
  <si>
    <t>POS(MIN,MAX,STEP)=-100,100,100|X=40.7,76.4,112.3|Y=39.8,75.2,110.2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</si>
  <si>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14.1,22.8,28.8,36.4,42.3,47.8,53.2,58.5,63.5,67.9,72.4,76.5,80.3,83.9,87.5,90.8,93.8,96.7,99.4,101.9,104.6,107.1,109.4,111.1,112.9,114.5,116.1,117.6,118.9,120.0,120.7,122.2,123.1,123.9,124.3,125.1,125.7,126.1,126.6,127.1,127.3,127.6,127.9,127.8,128.1,128.4,128.2,128.6,128.4,128.4,128.2,128.3,128.3,128.3,128.3,128.2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8.6,19.5,27.2,32.8,38.5,44.7,50.3,56.0,59.0,64.2,69.0,73.5,77.2,81.7,85.3,88.6,91.6,94.8,98.1,100.6,103.3,105.4,107.7,109.5,111.4,113.2,114.9,116.0,117.6,118.9,120.1,120.8,122.1,122.8,123.5,124.2,124.6,125.6,125.7,126.2,126.3,126.7,127.1,127.2,127.4,127.3,127.7,127.6,127.5,127.5,127.6,127.3,127.6,127.4,127.6,127.6</t>
  </si>
  <si>
    <t>IMGLINENC=82,78,81,82,81,80,77,80,82,81,76,79,82,81,76,80,80,78,80,83,79,81,79,79,79,77,80,79,80,79,82,81,82,83,84,82,80,80,81,80,79,80,82,77,81,81,80,80,82,82,77,80,79,79,79,82,80,81,84,78,81,79,80,81,81,77,82,81,81,81,78,81,79,80,82,82,81,79,82,81,79,79,82,82,80,78,83,82,81,84,83,80,81,81,81,81,82,79,83,82,79,80,80,79,84,80,80,84,78,78,78,81,81,82,81,80,85,82,76,83,86,85,75,103,70,120,92,43,19,14,12,11,9,10,11,11,11,15,19,19,15,10,9,9,9,9,9,9,8,9,10,12,17,24,41,66,93,102,83,65,94,108,103,110,114,128,125,122,118,110,119,113,109,78,70,91,94,82,51,29,18,13,11,10,9,9,9,9,9,8,8,9,8,9,8,8,9,8,8,8,9,10,11,11,16,32,72,121,94,88,81,86,85,79,80,84,84,80,77,78,80,78,82,79,81,81,80,82,82,83,81,79,81,80,82,80,78,82,81,80,83,81,80,79,79,76,79,83,81,83,80,77,81,79,77,79,80,81,78,82,79,82,83,81,80,76,78,82,79,80,83,81,78,81,77,78,82,81,80,80,77,79,80,79,81,80,81,78,77,80,83,80,80,77,76,80,80,80,79,80,77,79,76,82,81,81,78,81,82,78,78,78,79,80,79,80,78,81,84,82</t>
  </si>
  <si>
    <t>IMGLINENC=80,79,77,80,80,80,81,79,79,80,80,80,81,79,88,79,81,80,81,78,82,85,79,77,82,82,82,80,81,82,82,82,80,83,83,82,79,78,75,79,78,81,80,84,84,82,75,80,83,80,82,80,81,80,79,81,78,77,80,83,81,81,80,79,79,79,79,78,79,80,83,81,81,84,79,82,81,80,82,82,82,77,79,83,81,78,82,83,81,81,83,82,79,83,80,81,79,79,78,79,78,80,78,79,81,81,83,83,85,84,82,81,81,83,76,82,80,79,80,83,80,82,74,102,75,118,93,43,21,12,11,10,10,10,10,11,11,14,18,19,15,9,9,8,9,8,10,9,9,8,9,12,16,25,41,66,95,104,80,65,100,108,105,109,115,130,126,125,118,111,116,104,106,76,70,91,93,78,50,27,19,13,10,10,8,9,9,8,8,8,8,8,10,9,8,9,7,9,7,8,9,9,10,10,16,33,78,123,91,91,79,85,83,79,80,84,82,81,80,77,81,79,77,76,80,84,82,82,79,81,80,80,82,79,78,79,79,84,80,83,78,81,79,80,81,78,79,79,78,82,79,77,80,79,80,79,80,81,79,78,76,81,80,79,79,76,80,80,81,81,77,80,79,82,81,79,77,85,78,81,83,80,81,79,80,78,80,79,80,79,83,80,78,79,79,82,83,77,81,77,80,82,79,82,79,79,81,79,79,76,80,78,77,76,75,81,81,78,77,79</t>
  </si>
  <si>
    <t>POS(MIN,MAX,STEP)=-168,168,6|X=43.4,44.8,46.5,48.4,50.1,52.1,54.2,56.8,59.0,61.5,63.9,66.6,69.5,71.9,74.9,77.4,80.2,82.6,85.6,87.9,90.6,93.3,95.4,97.7,99.6,102.0,103.9,105.8,107.7,109.3,110.7,112.2,113.4,114.7,115.8,116.5,117.4,118.3,119.0,119.8,120.3,120.8,121.5,121.7,122.2,122.4,122.6,123.0,123.1,123.4,123.5,123.6,123.7,123.7,124.0,124.1,124.0|Y=42.2,43.7,45.6,47.4,49.2,51.4,53.3,55.8,58.0,60.6,62.8,65.6,68.3,70.9,73.7,76.1,79.0,81.4,84.2,86.5,89.2,91.6,93.9,96.2,98.1,100.3,101.9,104.0,105.3,107.1,108.7,110.0,111.2,112.2,113.2,114.1,115.1,116.1,116.6,117.3,117.7,118.2,118.5,118.9,119.4,119.6,119.8,119.9,120.3,120.4,120.5,120.5,120.7,120.8,120.8,120.9,121.0</t>
  </si>
  <si>
    <t>ZSWP=60.0</t>
  </si>
  <si>
    <t>ZSWP=-80.0</t>
  </si>
  <si>
    <t>ZL=-4500.1|ZR=0.0|ZSWP=-80.0</t>
  </si>
  <si>
    <t>POS(MIN,MAX,STEP)=-100,100,100|X=38.8,36.5,34.4|Y=37.4,34.8,32.9</t>
  </si>
  <si>
    <t>POS(MIN,MAX,STEP)=-168,168,6|X=40.3,40.1,40.0,39.8,39.9,39.7,39.5,39.5,39.2,39.1,39.0,38.9,38.7,38.5,38.4,38.3,38.2,38.0,37.8,37.9,37.7,37.5,37.2,37.2,37.1,36.8,36.7,36.5,36.4,36.3,36.1,36.1,35.9,35.7,35.6,35.5,35.3,35.1,34.9,34.9,34.9,34.7,34.7,34.5,34.5,34.3,34.4,34.3,34.2,34.1,34.3,34.1,34.1,34.2,34.3,34.5,34.6|Y=39.1,38.8,38.6,38.5,38.5,38.3,38.2,38.0,37.9,37.6,37.5,37.4,37.2,37.2,37.0,36.9,36.8,36.6,36.3,36.3,35.9,35.8,35.7,35.6,35.5,35.3,35.2,35.0,34.9,34.7,34.6,34.4,34.3,34.1,34.0,33.8,33.7,33.4,33.3,33.3,33.2,33.1,33.1,33.0,32.9,32.8,32.8,32.6,32.7,32.6,32.5,32.5,32.5,32.6,32.7,32.8,33.0</t>
  </si>
  <si>
    <t>ZSWP=-142.0</t>
  </si>
  <si>
    <t>ZSWP=-306.0</t>
  </si>
  <si>
    <t>ZSWP=-470.0</t>
  </si>
  <si>
    <t>ZSWP=-634.0</t>
  </si>
  <si>
    <t>ZSWP=-806.0</t>
  </si>
  <si>
    <t>ZSWP=-900.0</t>
  </si>
  <si>
    <t>ZL=-4500.1|ZR=0.0|ZSWP=-900.0</t>
  </si>
  <si>
    <t>IMGLINENC=86,83,83,86,82,83,83,85,84,85,82,89,84,84,83,79,83,84,84,81,83,83,80,85,83,84,82,85,84,83,79,85,82,81,83,81,85,82,82,81,78,81,81,82,82,81,80,82,80,80,81,80,81,83,80,82,81,79,80,82,83,82,81,79,87,84,83,83,82,82,79,81,84,83,81,82,81,78,85,80,83,82,81,85,84,81,83,82,82,86,79,82,83,84,81,79,85,81,83,78,81,83,84,81,82,85,80,81,82,81,81,82,81,82,80,80,83,81,83,77,88,62,24,13,7,5,4,4,4,4,4,4,5,5,5,5,7,8,11,17,29,43,62,70,63,48,46,61,65,56,72,71,74,74,78,77,76,78,76,78,74,74,77,73,79,78,76,66,67,54,62,60,44,46,66,69,64,53,34,22,12,9,7,6,6,6,8,7,7,6,5,6,6,5,5,5,8,13,44,84,82,81,84,82,81,81,82,81,79,83,81,79,77,80,83,80,80,80,78,81,80,83,83,81,83,78,83,81,82,82,80,80,83,83,78,82,82,80,80,82,85,80,82,81,80,81,81,81,80,79,82,78,81,80,80,79,80,84,81,81,81,78,82,80,81,77,80,81,79,79,81,81,81,80,79,78,84,80,82,78,81,81,79,83,81,78,83,81,82,80,78,79,78,83,80,81,84,79,82,81,76,83,81,79,79,80,80,79,82,82,79,82,82,81,79,77,81,80,78,81</t>
  </si>
  <si>
    <t>IMGLINENC=84,81,84,82,88,83,86,84,84,83,83,83,84,80,81,86,83,81,86,83,78,84,82,82,82,83,84,81,84,83,83,82,81,83,82,81,78,84,87,83,79,84,80,82,83,87,84,81,79,79,84,85,83,82,82,83,87,80,85,83,81,83,83,83,84,78,81,80,79,79,82,83,85,81,81,81,83,83,82,83,82,79,83,81,79,81,82,82,80,82,83,81,84,84,78,82,82,83,80,81,82,83,83,83,84,83,82,79,80,82,79,82,81,83,85,82,81,83,82,75,88,63,24,13,5,5,4,3,3,3,3,4,4,4,5,4,6,7,12,17,28,44,62,69,65,50,45,62,66,54,69,67,73,77,78,78,73,79,76,78,75,80,81,78,79,76,74,66,67,55,62,58,46,47,64,70,68,52,33,21,12,8,7,6,7,6,6,7,7,6,5,7,6,6,5,5,8,12,49,83,82,83,84,84,81,80,84,85,83,81,82,80,79,79,81,80,81,79,79,80,80,82,80,81,81,80,82,82,79,81,77,80,82,80,77,82,80,79,79,80,80,79,80,80,80,78,79,80,84,77,80,79,81,79,80,78,81,81,81,79,80,79,81,83,82,77,76,78,80,80,82,82,82,82,79,78,78,80,83,79,79,82,80,79,83,78,79,81,83,78,82,81,78,81,82,83,80,81,83,79,80,81,79,79,80,81,81,80,78,79,80,78,78,77,79,80,75,78,79,78</t>
  </si>
  <si>
    <t>IMGLINENC=82,84,83,82,84,83,81,87,81,84,82,80,85,83,79,83,84,84,81,81,83,87,86,87,85,85,82,82,86,85,83,81,86,82,81,85,83,83,82,82,84,83,83,84,85,86,85,83,84,80,84,86,84,83,82,84,81,82,84,82,84,83,82,81,85,86,83,85,81,86,87,82,81,85,82,85,85,82,84,83,86,83,82,81,81,83,85,86,84,82,82,84,80,84,84,83,83,89,85,81,83,83,82,86,87,85,84,85,82,83,80,85,84,83,86,83,84,81,83,85,85,86,83,80,110,70,118,106,58,24,17,15,12,10,12,12,12,14,17,19,18,19,14,11,12,12,12,12,12,12,12,13,14,19,26,39,66,95,104,86,65,88,111,103,109,117,140,134,131,123,115,125,116,119,86,71,89,101,83,59,34,21,16,13,12,13,12,12,11,13,10,11,12,12,12,12,12,11,10,11,11,11,12,14,13,17,33,73,119,105,86,91,93,87,83,85,84,83,82,85,86,85,86,85,86,87,86,82,84,84,86,85,89,88,82,83,81,87,85,83,82,83,83,84,83,81,88,84,82,85,81,81,84,84,84,88,88,80,82,82,83,85,83,83,82,83,83,84,84,85,86,85,83,79,82,80,80,81,83,82,80,79,83,78,82,82,81,80,81,83,80,80,84,80,79,81,81,82,79,78,78,78,80,82,82,80,77,80,81,82,77,80,83,79,78,80,78,81,81,82</t>
  </si>
  <si>
    <t>IMGLINENC=80,84,81,83,83,86,86,83,82,82,81,85,84,81,82,83,83,80,81,83,84,82,82,83,80,82,80,81,79,85,82,82,85,83,82,83,81,82,82,83,83,83,78,84,82,81,82,85,81,84,85,82,83,81,83,83,81,82,82,85,81,83,85,82,83,82,81,85,81,83,85,87,80,84,86,83,81,85,84,84,83,85,84,85,85,84,80,84,83,82,85,84,85,79,81,84,83,83,81,85,87,82,84,83,83,81,84,86,85,83,84,86,84,83,84,85,86,86,85,82,88,84,83,78,110,72,119,106,53,26,16,15,13,12,12,12,12,12,15,20,19,19,12,12,12,11,11,13,13,11,12,14,13,17,25,36,64,92,105,87,65,92,112,106,110,118,142,130,129,124,111,125,117,112,87,70,96,101,84,56,33,21,17,14,12,11,11,10,11,11,10,11,11,12,12,13,11,11,11,11,10,10,13,14,13,18,32,70,120,102,89,89,85,84,85,87,85,83,87,83,83,81,81,85,89,86,84,85,81,81,84,84,84,85,88,88,85,84,86,84,80,82,86,83,83,86,86,83,85,84,81,80,80,87,85,84,84,81,85,84,83,85,81,85,83,81,82,81,82,81,84,84,81,81,82,81,81,79,80,86,82,83,84,86,83,79,78,81,83,82,76,82,80,80,79,81,80,80,81,82,81,76,80,85,82,77,77,75,79,79,79,81,81,82,80,82,81,81,82,80</t>
  </si>
  <si>
    <t>IMGLINENC=81,82,82,84,86,85,86,84,81,82,84,85,86,86,82,83,79,83,81,81,81,82,83,80,81,81,80,80,79,82,80,80,82,82,80,79,83,80,79,82,79,81,83,79,80,80,83,82,80,82,84,81,80,82,83,76,78,81,82,82,83,80,82,79,81,81,82,83,80,80,80,82,84,84,78,84,83,81,82,80,81,82,82,85,84,82,81,84,83,81,82,87,81,80,84,84,80,81,79,81,84,84,82,81,82,83,81,84,83,82,85,83,81,83,81,78,82,83,75,88,65,25,10,8,4,4,3,3,4,3,3,4,3,4,4,5,6,9,16,24,39,54,69,66,55,43,59,68,60,71,75,70,79,78,77,75,81,77,77,78,77,75,73,80,74,73,68,67,56,64,60,45,49,68,73,66,48,34,20,14,7,7,6,7,7,7,7,7,5,5,5,5,5,5,6,7,12,36,89,78,84,81,78,80,82,82,82,82,79,82,84,83,81,82,83,81,82,82,86,78,80,85,81,81,78,77,82,81,82,79,80,80,80,80,81,80,78,78,81,81,80,80,83,79,82,81,81,83,79,80,80,78,80,82,81,84,85,83,82,83,84,78,82,84,83,79,79,80,81,80,82,76,80,81,81,81,81,80,78,79,82,80,79,77,78,81,78,81,82,78,80,82,84,80,80,80,80,77,79,80,79,78,77,80,80,81,80,81,82,79,80,75,81,79,83,80,80,79,81,77</t>
  </si>
  <si>
    <t>IMGLINENC=79,85,80,83,84,83,84,83,84,87,82,83,85,85,82,78,80,81,84,82,88,80,79,85,80,83,82,82,79,83,81,81,81,80,83,85,82,82,79,80,81,78,81,83,81,82,77,80,79,81,80,81,80,82,86,82,82,83,82,83,78,81,79,82,82,82,82,83,84,82,80,80,83,81,81,80,82,80,80,83,82,81,82,82,82,86,82,83,83,81,81,83,83,84,84,82,84,84,82,84,85,81,82,81,83,81,82,80,82,86,78,81,85,80,81,79,80,81,79,89,66,27,11,7,4,4,4,3,3,4,4,4,4,3,4,5,6,9,18,24,39,54,69,65,51,46,60,67,56,68,71,68,76,74,78,76,77,73,81,79,75,80,74,80,74,74,68,71,57,66,60,41,46,67,73,67,50,33,20,14,7,7,6,6,6,7,8,6,6,6,5,6,5,5,6,7,11,36,87,83,83,82,76,81,82,82,82,80,83,80,80,81,82,79,81,82,81,82,80,79,81,80,78,77,84,81,82,80,81,80,82,80,80,80,78,80,83,81,81,79,83,83,82,82,82,76,79,81,79,77,81,78,81,81,83,80,79,80,82,76,81,80,80,82,82,82,81,80,82,83,77,79,79,80,79,82,79,82,79,78,78,82,74,80,81,80,81,81,82,81,78,82,79,79,84,80,81,80,76,79,81,80,81,77,77,79,79,80,77,78,77,79,79,80,79,79,78,79,80,78</t>
  </si>
  <si>
    <t>IMGLINENC=83,82,84,83,84,83,84,83,81,80,84,83,86,86,84,78,84,85,85,84,85,83,80,84,83,84,81,84,82,81,84,84,85,82,80,82,83,86,83,82,82,82,82,78,83,84,82,82,84,81,84,82,80,82,83,81,85,82,84,82,83,80,79,82,80,77,82,82,81,83,80,83,81,81,81,82,82,83,81,83,82,78,80,81,82,82,80,82,84,79,83,81,82,80,84,81,84,87,81,83,84,81,82,80,81,81,78,81,80,83,82,81,83,83,84,82,80,84,84,78,89,57,21,12,6,5,5,4,4,4,4,4,5,4,5,5,6,8,11,17,29,45,62,67,61,50,48,64,67,57,75,69,78,81,75,78,76,82,79,77,80,75,78,75,79,74,71,70,65,57,63,60,44,48,65,72,63,52,31,21,11,9,7,7,6,5,8,7,7,5,5,7,6,5,5,6,8,13,52,81,81,87,82,80,82,80,81,84,84,82,80,80,83,83,81,85,78,80,81,82,79,80,80,80,80,83,84,80,84,78,77,83,82,83,83,80,78,83,81,80,81,80,79,80,80,79,83,79,78,81,82,75,81,78,80,77,80,76,80,81,81,80,79,80,80,81,80,78,77,80,80,81,79,79,80,81,82,80,81,80,78,80,79,80,78,82,79,79,80,83,80,79,78,81,81,81,77,80,81,80,80,78,80,83,84,84,81,82,81,86,80,84,80,79,79,79,80,80,77,79</t>
  </si>
  <si>
    <t>IMGLINENC=85,87,84,88,84,82,85,84,82,86,81,82,82,82,82,83,82,84,82,81,84,84,85,82,81,81,82,79,82,83,81,87,83,81,83,83,82,84,84,83,82,81,85,86,80,81,86,82,83,82,85,82,83,80,82,82,83,81,84,83,78,83,82,82,81,82,80,80,79,84,80,80,85,83,81,82,84,79,81,82,78,79,82,83,84,80,80,82,80,80,82,78,80,81,81,80,81,84,82,80,83,82,82,82,82,81,81,80,85,84,82,84,81,82,85,83,80,86,82,81,89,56,21,13,6,5,3,3,4,4,4,4,4,4,5,4,6,7,12,17,31,42,62,67,62,47,44,65,67,59,70,73,75,74,74,76,77,76,77,77,77,75,82,75,77,76,70,70,63,54,63,58,43,49,70,73,65,48,32,20,11,8,7,7,5,7,8,7,6,6,4,5,6,5,5,5,8,14,55,83,76,85,84,77,80,85,87,80,81,80,81,80,80,82,82,82,75,80,79,80,84,82,84,81,81,83,81,81,78,82,78,83,78,78,83,80,79,82,81,79,80,79,78,78,81,81,79,80,81,77,82,79,79,80,83,82,80,80,79,76,83,83,82,77,78,80,79,79,81,79,79,80,83,77,80,80,81,80,81,81,81,82,80,80,80,78,81,81,79,81,79,77,82,83,77,84,82,77,81,85,83,81,75,78,75,75,76,76,78,77,76,76,76,82,80,79,79,79,82,78</t>
  </si>
  <si>
    <t>IMGLINENC=83,82,84,79,80,81,81,84,82,83,82,82,85,82,84,83,82,84,81,82,85,83,82,83,82,84,82,82,81,81,82,81,82,80,84,81,80,82,84,81,78,80,81,80,81,85,80,80,78,83,78,79,81,79,81,78,82,78,82,81,80,83,82,80,83,83,83,84,83,82,82,82,81,79,80,79,79,82,81,81,86,82,81,82,82,79,82,79,82,82,86,83,81,81,81,84,81,81,81,82,81,84,82,80,86,85,83,80,83,85,83,83,85,81,78,81,83,81,79,87,65,24,10,8,4,4,3,4,3,4,3,4,4,4,4,4,5,9,16,24,42,54,68,66,52,47,58,69,59,72,72,73,79,73,75,80,77,79,80,76,73,78,74,75,74,72,67,68,54,65,62,43,50,68,74,65,49,32,19,13,7,7,7,6,7,7,7,7,5,6,6,5,5,6,5,7,13,37,89,77,86,81,81,80,79,82,82,83,81,82,85,84,83,83,77,83,82,78,80,79,83,80,84,80,80,80,82,83,81,80,87,81,80,82,81,82,81,80,81,83,81,84,77,80,81,80,79,79,80,78,82,82,80,80,80,80,80,79,82,81,81,81,81,81,81,77,76,82,80,80,79,79,84,81,83,82,79,79,81,83,79,80,78,83,80,82,80,79,81,80,79,83,80,80,82,81,80,77,79,79,78,80,81,78,81,81,80,79,81,82,79,79,80,77,79,80,81,81,78,79</t>
  </si>
  <si>
    <t>IMGLINENC=82,82,84,85,81,81,80,83,82,81,83,83,85,85,82,78,82,79,82,78,81,83,81,83,85,84,81,81,83,82,81,81,82,84,82,81,79,79,80,80,81,79,82,78,82,83,77,82,80,83,79,77,85,80,81,79,84,82,79,78,82,78,81,80,84,83,83,79,86,82,82,79,80,81,84,79,81,83,81,79,84,83,83,82,81,80,83,82,84,83,81,83,82,85,84,84,83,84,84,81,79,83,84,84,83,86,82,79,84,86,86,81,82,82,85,81,81,80,78,91,63,23,10,7,5,4,3,4,3,4,3,4,3,4,4,5,6,9,17,23,40,55,69,67,56,46,59,66,60,70,78,71,78,74,74,74,80,78,79,78,73,76,73,80,77,74,70,68,53,65,60,42,49,67,73,63,46,33,18,12,7,7,7,6,7,8,8,7,5,5,6,5,5,5,6,7,12,38,88,79,80,80,80,82,85,82,81,80,80,82,81,78,80,80,80,83,83,80,84,78,79,83,82,78,80,78,82,81,84,82,79,82,81,82,83,82,82,80,80,81,80,80,82,79,82,79,78,82,82,81,80,82,81,84,85,80,81,81,81,82,80,83,82,82,83,82,83,82,80,83,80,85,85,82,79,77,81,82,83,81,84,80,81,84,79,81,82,81,78,81,82,80,77,81,82,79,75,81,79,81,79,80,80,78,77,80,79,78,79,79,80,81,78,78,78,81,78,78,79,78</t>
  </si>
  <si>
    <t>IMGLINENC=85,78,82,82,79,84,83,83,81,81,79,82,82,82,84,82,80,80,84,84,78,80,83,83,83,79,83,82,79,81,80,82,83,81,81,82,79,79,79,80,80,84,80,80,79,82,80,80,77,81,79,81,82,81,79,83,83,80,82,79,80,79,79,81,81,81,85,78,81,77,82,85,81,82,81,79,80,83,82,81,79,78,81,84,84,77,83,86,83,83,83,82,84,83,78,85,83,84,81,79,82,83,86,81,82,83,86,79,84,86,83,83,82,83,79,84,82,84,78,90,67,23,10,7,4,4,3,3,3,4,3,4,3,4,5,4,6,10,16,26,40,56,69,65,52,43,58,67,60,70,70,76,76,76,73,77,76,79,79,73,75,77,74,77,76,73,67,64,53,65,60,43,50,69,78,64,51,35,19,14,8,7,6,6,7,9,7,6,5,6,6,5,5,5,6,7,14,41,91,78,84,82,77,80,81,82,81,80,83,84,78,81,80,82,78,78,82,81,81,81,81,82,82,81,84,84,80,83,79,81,81,84,83,79,79,81,84,82,80,81,82,85,81,78,78,81,82,77,81,79,81,84,79,78,80,80,82,83,78,80,84,83,81,79,76,79,79,77,78,84,75,80,80,82,83,82,82,79,80,81,78,81,81,81,78,80,83,82,79,81,78,81,80,81,77,81,82,80,78,82,76,76,79,82,82,81,78,79,80,80,80,79,81,81,80,80,81,79,79,81</t>
  </si>
  <si>
    <t>IMGLINENC=83,81,82,80,79,82,84,81,80,83,83,85,85,81,82,81,85,83,82,84,79,85,83,84,80,81,83,81,83,80,80,79,82,78,82,82,83,83,78,81,79,81,82,82,82,79,77,82,82,80,83,81,84,80,84,80,78,81,80,83,80,81,80,80,83,84,82,82,83,80,79,81,83,81,80,78,87,85,83,85,85,84,81,82,84,82,82,79,83,82,80,83,86,84,86,81,79,77,82,83,81,85,83,82,81,83,86,83,80,84,86,83,82,82,82,84,84,84,77,96,58,23,9,7,4,4,3,4,3,3,4,3,3,4,4,5,6,11,17,24,40,52,67,64,52,45,58,66,58,71,73,71,76,76,75,75,76,77,79,76,73,78,71,79,73,73,69,65,54,64,59,44,49,69,81,66,48,33,20,12,7,7,7,6,6,8,8,6,5,6,6,4,6,6,6,8,14,41,88,76,84,80,80,82,79,84,80,81,78,83,81,79,84,81,83,79,82,82,81,81,79,80,82,78,80,81,80,81,80,80,80,79,83,82,82,80,82,80,80,82,82,77,81,79,81,82,81,81,84,81,81,80,79,78,83,77,83,81,82,82,79,80,82,78,82,83,81,81,81,77,83,78,77,81,81,78,82,81,83,83,80,80,78,83,83,84,81,83,82,83,80,79,84,80,81,81,82,81,82,82,80,81,80,83,80,79,77,80,81,78,81,80,83,80,79,80,79,78,79,78</t>
  </si>
  <si>
    <t>IMGLINENC=80,86,86,85,87,84,85,85,83,84,83,85,86,81,85,87,82,82,82,81,86,82,85,83,83,81,82,81,84,83,83,81,82,84,83,85,82,82,86,81,83,84,83,82,80,80,79,82,81,80,84,82,83,79,82,84,78,80,82,82,79,79,82,81,84,85,82,81,85,83,80,82,85,81,85,80,84,86,82,79,81,81,78,83,81,82,82,82,82,82,83,83,80,84,85,81,81,85,86,85,78,81,80,81,86,83,83,79,80,85,83,82,79,79,83,85,79,83,85,80,86,54,19,12,5,5,4,4,4,4,3,4,4,4,4,4,6,8,12,20,32,47,59,67,62,44,48,65,63,59,74,70,75,74,77,76,77,79,74,79,77,72,76,80,79,74,68,68,65,56,63,59,43,53,68,72,64,48,30,20,11,8,6,6,6,5,8,7,6,6,6,6,6,4,6,6,8,16,64,86,78,81,83,80,81,83,83,83,80,80,79,81,83,82,81,83,82,80,81,81,78,79,77,82,84,80,82,82,79,79,78,79,80,81,81,81,80,80,81,79,80,79,82,81,80,78,79,83,80,81,81,78,81,81,80,80,80,79,81,78,84,82,81,80,82,81,79,83,81,78,79,80,80,83,81,82,82,81,79,80,83,83,79,82,83,83,80,81,79,82,79,78,79,82,78,80,82,78,81,83,83,80,75,71,74,76,79,77,76,73,70,70,69,79,81,81,76,76,77,80</t>
  </si>
  <si>
    <t>IMGLINENC=82,84,83,82,80,85,87,86,85,81,85,82,82,84,84,83,84,84,81,84,84,80,81,85,82,84,82,83,84,82,79,80,82,84,82,82,83,84,82,80,82,84,82,84,82,86,80,80,82,82,83,82,84,84,80,79,83,81,81,82,81,82,85,82,83,83,85,84,82,82,83,79,79,82,81,80,83,83,81,79,82,81,84,80,82,78,83,84,82,83,77,81,83,84,83,80,82,78,83,82,82,85,81,82,82,82,82,84,88,83,80,82,83,83,82,85,77,82,85,82,84,54,21,13,6,5,3,3,4,3,4,5,4,5,3,4,6,8,13,19,31,46,61,65,61,49,50,66,60,59,74,71,74,77,80,78,77,81,74,76,79,74,79,77,80,77,70,67,63,57,64,57,44,50,69,73,65,47,30,19,11,9,7,7,7,7,8,7,6,5,5,6,5,5,5,5,8,15,65,82,76,84,82,88,82,78,80,85,84,80,78,81,82,80,80,80,80,82,84,78,80,81,79,80,81,80,82,80,80,81,78,80,82,81,81,80,78,82,78,80,81,80,79,81,81,80,81,77,79,78,80,80,80,82,82,82,81,79,79,82,78,81,79,80,81,77,81,78,79,85,80,78,80,81,79,81,77,79,80,81,79,81,77,80,81,80,82,80,82,80,79,83,77,83,81,83,78,76,79,81,86,84,77,76,71,73,71,71,73,72,72,71,79,80,83,84,78,76,78,81</t>
  </si>
  <si>
    <t>IMGLINENC=81,77,78,77,79,77,82,81,78,78,81,81,79,77,80,79,78,76,81,80,79,80,78,81,81,81,82,81,77,79,80,78,79,79,80,77,81,80,78,80,82,77,80,78,81,77,81,81,79,79,80,77,79,79,82,80,81,79,80,81,77,78,80,77,77,79,81,78,79,76,79,81,74,81,80,77,80,80,77,79,81,79,77,79,79,79,82,78,76,80,79,78,81,79,80,80,80,79,78,77,80,77,76,80,79,78,81,81,76,79,80,82,83,78,76,78,78,78,77,77,79,87,83,84,91,120,76,33,16,12,11,9,8,9,8,10,12,14,16,20,12,9,8,8,8,9,9,8,8,8,9,10,17,27,43,72,99,99,72,68,101,103,105,104,115,128,127,120,112,109,113,105,97,70,77,94,94,67,41,25,16,11,10,9,8,9,8,7,8,8,7,8,8,8,9,7,7,7,7,9,9,10,10,11,17,39,88,128,77,102,77,83,82,83,80,81,84,79,78,80,76,80,76,76,82,80,82,80,80,82,78,76,82,78,78,78,79,82,79,80,80,80,78,76,76,78,84,80,79,82,79,79,80,76,77,80,79,77,80,78,79,81,79,80,82,79,79,76,75,77,80,78,78,80,80,78,81,78,79,79,78,77,78,79,79,77,82,80,79,81,81,76,75,79,77,82,79,78,74,79,80,77,79,79,77,79,79,78,80,79,77,78,79,76,80,77,81,80,78,78</t>
  </si>
  <si>
    <t>IMGLINENC=77,76,82,78,81,79,77,84,78,78,79,80,77,75,76,81,77,77,80,80,78,78,81,80,79,79,76,81,82,81,82,79,79,80,78,78,80,76,81,79,79,77,83,82,77,80,81,77,76,79,81,81,81,80,78,81,83,82,79,81,79,82,78,80,77,79,81,82,79,81,81,77,78,79,80,77,79,79,79,77,81,77,79,84,80,78,79,78,78,82,79,78,79,82,82,80,79,78,77,79,81,79,81,79,77,77,79,77,79,81,80,80,78,80,77,81,81,82,82,78,78,84,83,79,89,117,78,31,16,11,11,9,9,9,9,9,11,14,13,21,13,9,9,8,9,9,9,9,9,9,9,11,17,25,46,74,103,97,70,69,101,103,106,107,116,132,122,122,115,108,114,106,101,71,77,95,91,69,40,24,16,10,9,8,9,7,7,7,8,8,8,8,9,9,9,8,8,7,9,7,9,10,10,11,18,41,88,126,73,101,77,83,83,81,78,81,78,79,81,80,80,78,77,80,80,82,80,79,81,79,78,74,77,76,78,78,82,79,77,81,81,81,78,78,78,82,81,80,82,78,81,80,79,81,81,80,77,82,77,77,79,81,84,81,80,80,79,79,81,78,80,77,76,77,75,80,82,79,80,82,78,79,80,79,80,79,81,80,79,79,78,77,78,75,77,80,79,79,80,76,79,79,79,79,76,77,79,81,75,78,77,80,83,77,75,77,76,75,78,78</t>
  </si>
  <si>
    <t>IMGLINENC=76,79,83,79,81,80,82,78,79,76,79,76,80,78,78,77,81,81,78,81,79,82,82,78,79,81,81,79,81,81,79,78,78,79,78,78,79,78,80,79,81,79,76,77,79,78,81,82,78,80,82,78,78,77,79,78,79,81,80,82,80,80,79,81,78,80,77,80,81,82,79,84,77,79,80,78,76,80,81,79,76,81,78,79,76,77,79,78,80,81,79,83,76,81,81,83,82,79,79,79,78,75,77,78,83,81,82,81,78,81,78,81,82,82,75,80,81,81,80,78,81,90,85,79,90,115,74,31,16,11,11,9,9,9,9,10,10,14,14,22,14,9,8,9,9,9,9,9,8,9,10,12,18,27,47,74,98,96,74,73,102,100,108,105,118,125,124,126,112,104,113,106,102,68,77,96,96,66,40,24,15,11,9,8,8,7,8,7,8,8,8,8,9,8,9,8,8,8,8,8,9,10,10,11,19,40,90,125,75,104,78,82,84,81,78,81,78,79,82,82,83,79,81,83,80,81,79,78,81,79,80,79,82,80,81,80,82,80,78,80,79,81,82,80,80,78,80,82,80,80,81,76,80,80,78,82,81,80,82,81,81,81,80,79,79,81,79,77,78,77,81,82,78,80,76,81,80,81,78,77,77,77,79,78,80,80,80,80,79,82,78,76,77,80,81,78,81,79,79,76,80,78,81,79,78,79,80,77,78,78,78,78,80,80,79,82,79,79,81,78</t>
  </si>
  <si>
    <t>IMGLINENC=80,78,81,79,79,78,79,79,76,81,79,77,77,74,82,78,79,78,74,79,78,82,81,81,79,79,80,80,77,81,80,79,82,80,79,80,80,77,77,80,78,77,79,82,79,81,77,79,79,76,80,81,80,82,79,82,80,77,78,79,80,81,80,76,78,74,78,80,77,80,80,79,77,80,80,78,80,79,79,79,82,81,80,81,80,80,80,81,80,83,77,81,79,79,78,79,82,78,77,80,81,78,80,78,80,77,80,79,79,78,81,75,79,80,79,80,84,81,81,77,77,84,85,77,93,115,73,32,16,11,11,9,9,9,9,10,12,14,15,21,12,9,8,9,9,8,9,7,9,8,9,11,17,29,49,77,95,97,71,68,103,108,104,102,119,128,125,123,112,108,115,105,100,69,77,94,93,68,38,24,16,11,8,8,8,8,7,8,9,7,7,8,8,8,8,7,7,8,9,7,9,10,11,12,19,41,93,128,73,101,78,79,85,82,76,79,80,82,82,78,82,81,81,81,79,82,82,79,81,84,83,82,84,80,79,80,82,80,80,81,79,76,80,79,80,78,78,80,81,80,78,78,76,77,82,81,79,81,78,79,82,79,79,80,79,78,78,83,81,80,80,79,79,81,79,78,77,78,77,79,80,78,78,81,78,80,76,80,81,78,80,76,79,80,80,79,79,80,79,75,78,77,76,76,76,78,79,80,79,76,78,79,79,79,80,80,79,80,80,79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</si>
  <si>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9.9,18.0,23.1,27.6,32.5,39.7,45.0,50.4,55.4,60.3,64.9,69.4,73.2,77.1,80.9,84.4,88.1,91.1,94.0,96.8,99.7,102.3,104.3,107.3,109.3,111.3,113.1,114.7,115.9,117.5,118.9,120.2,121.4,121.9,123.2,124.0,124.3,125.5,126.0,126.7,126.9,127.3,127.4,127.8,127.9,128.2,128.4,128.4,128.4,128.7,128.7,128.8,128.7,128.6,128.6,128.7,128.8,128.6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15.2,21.7,26.7,31.6,37.0,42.2,47.8,53.3,58.2,60.9,66.2,70.6,74.5,78.6,82.8,86.1,89.7,92.6,95.7,98.5,100.8,103.9,105.9,108.2,110.2,111.9,113.8,115.3,116.7,118.2,119.1,120.5,121.2,122.2,123.3,124.1,124.7,125.2,125.7,126.1,126.4,127.1,127.1,127.4,127.4,127.7,127.8,127.8,128.3,128.0,127.7,127.8,127.8,127.9,127.6,127.9,127.8</t>
  </si>
  <si>
    <t>IMGLINENC=81,81,81,82,81,81,80,84,83,79,80,81,80,82,81,83,82,82,85,83,80,81,84,81,83,81,82,85,79,81,85,78,79,82,82,82,80,82,85,83,85,80,81,83,83,81,83,81,80,86,82,83,83,82,84,81,82,83,80,81,84,85,86,85,82,82,81,84,82,82,84,80,81,82,84,81,83,81,84,83,80,80,80,81,84,82,84,82,82,83,83,84,83,81,84,82,80,81,80,82,81,83,84,82,83,81,82,86,83,84,82,79,83,83,86,84,81,85,85,81,79,83,95,79,93,88,123,86,40,20,15,13,11,10,10,11,12,13,17,18,22,15,10,10,10,10,10,9,12,11,11,11,13,18,27,49,78,98,100,75,71,105,108,110,110,118,132,127,131,119,116,121,110,109,71,77,97,98,71,50,29,19,14,12,10,12,10,10,11,12,11,10,10,10,11,11,10,10,10,10,11,12,12,12,13,19,43,90,128,78,105,79,83,88,82,84,86,84,84,80,81,83,90,81,83,83,79,83,87,82,82,85,84,81,80,83,80,83,82,81,81,83,82,82,84,84,83,82,84,83,85,83,82,83,81,82,84,83,85,80,82,80,82,79,84,81,81,81,79,81,84,83,82,80,77,81,83,82,84,81,80,81,78,77,81,83,80,82,79,78,75,80,80,78,81,80,78,78,80,76,77,80,81,78,80,79,80,78,79,79,76,82,79,80,79,77,77,79,79,78</t>
  </si>
  <si>
    <t>IMGLINENC=83,82,82,80,83,84,83,81,80,82,86,81,84,83,86,81,79,81,80,77,79,79,81,82,78,84,82,82,82,81,79,80,78,81,81,82,80,81,83,84,80,81,84,85,82,87,84,82,82,84,82,82,85,82,85,80,80,81,83,83,83,82,85,86,80,85,83,83,84,82,81,80,81,83,81,79,81,85,85,81,87,80,85,81,84,84,82,83,84,82,84,83,81,84,80,84,81,83,81,84,82,82,84,83,83,83,83,81,83,79,86,83,80,83,80,83,84,83,82,85,79,86,89,83,94,88,121,84,38,19,14,13,11,10,11,12,12,13,17,17,21,15,11,11,10,11,10,10,11,10,11,13,14,19,30,49,79,104,105,80,71,107,109,112,108,121,133,122,125,119,112,122,113,104,76,73,98,100,75,50,27,19,15,14,11,11,11,10,11,10,9,10,10,9,10,11,10,11,10,10,9,9,11,12,15,20,44,93,129,79,101,80,84,85,83,82,83,85,84,83,85,85,82,86,83,83,82,81,84,81,81,83,84,83,82,83,82,82,82,83,83,82,86,82,82,83,77,85,85,82,82,79,78,83,82,83,86,83,80,83,81,83,83,81,82,81,82,82,81,80,81,82,79,81,80,80,81,78,80,79,82,81,81,82,79,80,79,81,82,82,80,82,80,79,76,83,80,75,80,82,79,77,77,79,77,80,76,75,78,80,79,79,75,78,81,77,80,78,78,75</t>
  </si>
  <si>
    <t>POS(MIN,MAX,STEP)=-420,420,6|X=55.6,52.9,50.3,47.8,45.2,42.8,40.4,38.2,36.5,34.5,32.7,31.4,29.5,28.1,27.1,26.0,25.3,24.7,23.9,23.4,23.0,22.4,22.1,21.9,21.2,21.2,21.2,20.4,20.4,20.3,20.3,20.3,20.1,20.2,19.7,19.7,19.8,19.8,19.6,19.7,19.5,19.6,19.6,19.5,19.5,19.6,19.6,19.5,19.5,19.6,19.6,19.7,19.5,19.7,19.7,19.7,19.6,19.5,19.7,19.6,19.7,19.7,19.7,19.5,19.7,19.7,19.6,19.5,19.7,19.7,19.7,19.8,19.6,19.6,19.5,19.6,19.6,19.6,19.5,19.5,19.6,19.6,19.6,19.7,20.1,20.2,20.2,20.4,20.3,20.4,21.0,21.1,21.1,21.5,22.1,22.3,23.1,23.3,24.0,24.8,25.8,26.8,28.0,29.1,30.4,32.1,33.7,35.6,37.4,39.6,42.0,44.3,47.0,49.3,53.1,55.5,58.4,61.1,63.8,66.4,69.3,72.0,74.5,76.9,79.3,81.6,83.6,85.8,87.7,90.1,91.7,93.4,95.1,96.2,97.6,98.7,99.8,100.6,101.5,102.2,102.9|Y=89.9,85.3,80.9,76.3,72.4,69.9,65.9,61.9,58.6,55.7,53.2,50.1,48.0,45.8,43.9,42.2,41.1,39.8,38.8,38.1,37.4,36.4,36.1,35.0,34.7,34.1,33.8,33.6,33.3,33.4,33.2,32.9,33.0,32.4,32.7,32.2,32.3,32.3,32.0,32.2,32.0,32.1,32.1,32.1,32.0,32.1,32.1,32.0,32.1,31.9,32.1,32.0,31.7,31.9,31.9,31.7,31.9,32.0,31.8,31.9,31.8,31.6,31.9,31.7,31.9,31.6,31.8,31.6,31.7,31.8,31.7,31.7,31.8,31.8,32.0,31.9,32.0,32.1,32.1,32.1,32.1,32.3,32.3,32.6,32.8,32.9,33.2,33.1,33.5,33.8,34.8,34.8,35.1,35.5,36.0,36.8,38.0,38.7,39.9,41.0,42.3,43.7,45.8,48.0,50.2,52.7,55.7,59.1,62.5,66.0,69.8,74.3,78.5,82.7,85.7,90.6,95.2,99.7,104.1,108.9,113.3,117.6,121.6,126.2,129.8,133.6,137.0,140.6,143.9,146.9,149.6,152.1,154.7,157.2,159.0,161.1,162.1,163.8,165.1,166.3,167.2</t>
  </si>
  <si>
    <t>ZL=1921.0|ZR=-1185.0|ZSWP=0.0</t>
  </si>
  <si>
    <t>LOADCELL=0.333333</t>
  </si>
  <si>
    <t>POS(MIN,MAX,STEP)=-400,400,100|X=15.7,16.1,16.9,17.7,17.2,17.1,15.5,19.0,77.5|Y=25.2,26.3,27.3,28.4,27.8,27.5,25.2,31.5,127.4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</si>
  <si>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14.7,21.8,26.2,31.3,38.2,43.9,48.9,54.2,58.8,63.5,68.3,72.7,76.4,80.3,83.9,87.1,90.3,93.3,96.6,98.8,101.5,104.2,106.5,109.0,110.6,112.6,114.1,115.9,117.3,118.5,120.0,120.8,122.0,122.6,123.7,124.3,125.1,125.7,126.4,126.7,127.0,127.1,127.4,127.8,128.1,128.1,128.2,128.2,128.1,128.5,128.4,128.1,128.4,128.3,128.3,128.1,128.2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10.9,19.1,25.1,30.1,35.4,41.2,46.6,52.0,57.3,60.6,65.3,69.8,74.0,77.7,81.5,85.4,88.8,91.6,95.1,98.0,100.7,103.0,105.5,107.5,109.7,111.5,113.1,114.7,116.3,117.5,118.8,120.1,120.8,121.9,122.6,123.4,124.1,124.9,125.4,125.9,126.3,126.6,126.9,127.0,127.3,127.2,127.5,127.4,127.5,127.5,127.7,127.5,127.5,127.6,127.3,127.4,127.6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</si>
  <si>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16.5,22.8,27.5,33.0,40.0,45.3,50.7,55.9,60.5,65.2,69.7,73.9,77.9,81.4,85.3,88.3,91.9,94.5,97.2,99.8,102.7,104.9,107.7,109.7,111.5,113.4,115.0,116.3,117.8,119.0,120.5,121.6,122.3,123.1,124.1,124.5,125.6,126.1,126.5,126.5,127.2,127.5,127.7,127.7,128.0,128.4,128.2,128.4,128.5,128.5,128.6,128.7,128.8,128.6,128.6,128.4,128.4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13.5,21.0,25.9,31.4,37.0,42.7,48.4,53.4,59.0,61.9,66.6,71.1,75.4,79.3,82.9,86.3,90.0,93.5,96.1,98.8,101.4,104.0,106.4,108.3,110.5,112.3,114.1,115.1,117.0,118.1,119.2,120.4,121.3,122.2,122.9,124.1,124.5,125.3,125.9,126.0,126.6,126.9,126.9,127.2,127.4,127.4,127.7,127.7,127.9,127.4,127.7,127.7,127.6,127.6,127.7,127.7,127.5</t>
  </si>
  <si>
    <t>IMGLINENC=81,81,81,83,83,80,79,81,82,82,81,81,82,81,81,80,80,83,81,82,84,86,81,79,82,79,82,84,81,85,83,83,80,84,80,85,84,83,80,82,83,79,83,81,86,81,84,83,81,80,81,82,79,81,82,80,80,80,82,82,83,80,84,83,82,84,79,84,82,82,83,78,81,77,83,80,81,80,85,82,83,82,79,85,82,80,82,84,85,82,82,82,81,82,81,82,83,81,83,79,82,83,83,80,80,84,84,82,82,80,80,81,88,81,84,81,82,83,85,86,83,82,91,90,79,96,121,76,32,17,13,13,11,10,11,12,10,12,17,17,22,12,11,10,11,10,9,11,10,10,11,10,14,19,32,55,79,101,101,74,75,107,106,109,109,123,127,130,123,115,115,124,113,104,71,74,96,96,71,47,26,18,12,11,10,11,11,11,10,9,10,9,10,11,10,10,9,9,10,9,10,10,12,12,14,20,50,97,127,72,108,82,80,85,84,83,81,81,79,82,82,82,84,83,85,81,83,83,83,82,83,82,83,84,81,81,86,84,81,80,79,85,82,83,84,82,81,81,82,80,82,83,82,81,81,83,85,83,80,81,83,82,81,80,85,81,83,82,80,79,80,76,80,82,82,82,82,84,79,83,81,82,81,79,81,81,80,80,78,78,82,81,81,78,80,79,78,78,78,83,77,77,78,77,77,80,81,79,78,80,79,78,75,75,76,77,77,77,79,80</t>
  </si>
  <si>
    <t>IMGLINENC=80,80,82,81,84,84,84,81,82,80,84,80,85,81,83,82,84,83,80,82,83,80,82,81,78,80,84,85,84,83,83,84,82,79,81,83,80,82,79,80,80,82,84,80,80,81,81,81,85,84,84,82,83,81,83,79,84,80,80,83,84,81,79,81,81,83,82,81,80,81,82,80,80,79,84,81,82,83,82,84,82,82,78,80,83,81,83,81,78,80,84,84,82,80,81,83,80,83,81,80,80,77,80,81,81,79,84,82,79,77,83,83,83,78,81,83,80,82,82,82,81,82,90,91,76,99,120,75,33,18,13,11,10,10,11,11,12,13,15,16,22,12,11,10,10,10,9,10,10,12,11,11,15,19,29,49,84,106,97,73,77,107,103,108,106,120,126,122,125,114,115,118,112,103,71,75,94,92,69,42,25,17,12,11,11,10,10,12,9,10,9,9,9,10,10,11,10,9,9,10,9,9,11,12,13,23,49,102,123,72,103,79,81,86,83,80,83,83,82,81,83,83,81,84,82,82,82,82,82,84,85,82,81,82,83,84,83,82,82,82,77,78,80,81,82,82,84,83,80,79,80,81,83,82,80,84,79,82,81,83,78,82,83,84,79,82,85,78,81,81,81,80,83,80,81,79,82,78,76,79,80,79,79,78,79,78,81,78,78,79,79,80,81,79,77,79,81,75,79,79,78,74,78,82,74,75,77,81,78,76,75,74,78,74,79,77,78,76,75,78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</si>
  <si>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14.0,22.8,28.2,33.4,38.7,44.1,49.6,54.6,59.3,64.1,68.5,72.7,76.9,80.6,84.2,87.7,91.3,94.0,97.0,100.2,102.9,104.7,107.3,109.6,111.3,113.4,114.7,116.3,117.7,119.0,120.3,121.4,122.1,123.2,123.9,124.7,125.6,126.5,126.9,127.4,127.8,128.0,128.2,128.5,128.6,128.8,128.6,128.7,128.6,129.1,129.0,128.8,129.0,128.8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9.4,19.2,24.8,29.9,35.7,41.3,44.6,50.4,55.5,60.3,65.5,69.9,74.2,78.1,81.7,85.4,88.9,92.3,95.1,97.9,100.5,102.8,105.4,107.3,109.8,111.6,113.2,114.7,116.5,117.1,118.4,119.4,120.7,121.6,122.4,123.2,124.0,124.9,125.1,125.4,125.9,126.4,126.6,126.8,127.1,127.0,127.2,127.2,127.4,127.2,127.0,127.5,127.2,127.5</t>
  </si>
  <si>
    <t>IMGLINENC=76,81,83,82,79,80,77,81,81,79,78,80,80,79,81,80,79,79,78,77,79,78,78,77,79,77,81,76,79,79,80,79,78,80,76,73,80,76,81,79,80,77,78,77,77,81,79,79,79,77,79,77,74,80,79,77,80,77,79,82,81,80,81,82,80,80,76,76,76,80,79,78,81,77,76,78,76,79,80,79,79,78,79,80,80,77,77,76,78,78,75,81,81,78,77,76,78,79,76,77,79,79,79,78,82,78,76,77,78,79,83,79,77,79,80,79,77,78,83,79,80,80,102,63,104,111,62,25,13,11,10,9,8,9,9,10,11,15,14,19,10,8,8,8,8,8,7,8,7,9,11,12,18,30,51,78,98,97,73,76,108,105,108,109,123,128,128,119,108,115,111,112,93,68,86,92,84,55,32,21,14,10,9,8,8,7,7,7,8,8,8,9,8,9,7,8,8,7,7,7,8,8,9,12,22,51,101,121,67,99,76,76,81,81,77,79,73,79,81,82,80,81,80,83,77,80,79,78,79,79,80,80,80,77,81,82,77,82,81,78,83,78,82,76,75,78,79,79,78,77,77,79,78,77,79,79,78,77,79,76,77,80,80,81,78,80,75,79,78,78,79,79,81,80,81,80,76,77,81,79,77,77,80,79,79,77,78,81,80,78,79,78,79,80,77,78,78,76,77,75,78,78,79,78,79,77,77,78,80,77,78,78,79,77,82,76,75,79,80,81</t>
  </si>
  <si>
    <t>IMGLINENC=78,79,79,80,79,77,79,77,78,79,75,81,79,80,76,79,80,77,79,77,77,79,77,77,80,77,79,79,78,78,80,78,78,78,78,81,82,78,80,77,80,80,79,79,81,81,79,75,77,81,78,80,77,79,79,76,82,81,80,76,81,83,80,79,82,78,82,80,77,79,80,78,81,79,79,80,78,79,79,76,82,78,80,79,79,80,78,79,79,80,81,80,78,82,80,81,77,80,77,81,81,75,77,79,75,79,76,76,78,79,78,80,79,81,77,78,72,77,81,79,74,82,99,68,107,111,63,25,14,10,9,8,9,9,10,9,11,15,13,19,10,8,8,7,8,8,9,7,8,9,9,11,17,29,50,82,96,96,74,74,107,103,110,100,121,130,122,120,109,116,114,114,94,70,87,101,84,58,34,20,13,9,8,8,8,8,8,8,8,7,7,7,9,9,8,6,7,8,8,9,8,9,10,12,20,49,102,113,66,99,81,76,78,79,80,80,81,79,76,80,79,80,80,80,80,80,83,79,82,79,80,83,81,81,79,80,78,83,80,80,79,79,81,81,78,82,80,78,82,79,77,79,79,80,80,77,77,79,81,78,79,77,78,77,76,84,78,78,75,80,82,80,80,78,77,77,75,77,79,79,77,80,76,80,80,78,78,79,82,79,80,79,76,78,77,81,79,78,78,83,77,78,77,79,79,74,77,80,78,76,75,79,77,77,76,78,79,77,75,80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</si>
  <si>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12.5,20.5,25.7,33.2,38.7,44.0,49.6,54.8,59.8,64.4,68.9,73.2,77.1,80.7,84.4,87.7,91.1,94.3,96.7,99.5,102.1,105.1,107.3,109.3,111.4,113.0,114.6,116.1,117.3,118.9,120.1,121.1,122.2,122.9,123.6,124.5,125.2,125.7,126.3,126.6,127.1,127.4,127.8,127.8,127.8,128.0,128.1,128.4,128.3,128.2,128.0,128.1,128.3,128.3,128.5,128.3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7.2,18.0,25.0,29.7,35.7,41.6,46.8,52.8,56.0,61.0,65.7,70.3,74.3,78.5,82.4,86.1,89.5,92.7,95.9,98.4,100.8,103.4,106.1,108.1,110.2,111.9,113.6,115.1,116.4,117.6,119.0,119.9,120.9,122.2,123.1,124.0,124.4,125.4,125.6,125.9,126.5,126.6,127.1,127.4,127.3,127.2,127.6,127.5,127.7,127.5,128.0,127.6,127.7,127.7,127.6,127.4</t>
  </si>
  <si>
    <t>IMGLINENC=80,84,83,84,83,83,85,83,85,85,83,86,86,82,84,86,84,82,81,81,85,84,84,83,82,83,84,88,83,82,81,81,81,81,82,82,84,81,82,81,80,80,80,85,84,80,81,83,82,82,81,81,84,85,80,80,83,82,82,80,80,85,81,84,81,83,78,83,85,83,85,84,80,81,80,79,83,80,80,82,80,84,81,78,83,84,82,84,79,82,86,77,82,80,85,81,83,80,83,83,83,83,83,79,81,84,84,80,81,83,84,83,82,81,82,84,82,79,79,92,79,33,13,8,5,4,4,4,4,3,4,4,4,4,4,5,6,9,15,22,37,51,67,65,57,46,55,65,59,63,71,70,80,73,78,76,80,77,79,82,79,77,74,84,73,76,69,72,58,59,66,48,42,61,74,69,60,39,25,17,9,7,6,6,7,8,7,7,7,5,6,7,6,5,6,6,10,24,85,82,80,78,79,80,83,81,80,81,76,81,80,82,79,82,81,82,80,79,77,82,80,80,84,81,80,80,80,79,84,76,81,80,80,82,82,80,78,80,79,83,81,77,80,81,81,77,80,83,80,81,76,80,79,82,79,83,79,81,81,82,81,80,80,80,84,82,80,80,79,78,80,83,76,80,82,83,81,79,78,76,83,79,78,78,81,79,82,83,80,80,81,80,80,80,79,77,80,82,78,84,82,81,76,78,78,78,79,78,77,80,76,80,78,82,79,74,77,80,81,78</t>
  </si>
  <si>
    <t>IMGLINENC=85,87,86,84,83,84,81,85,85,81,84,83,82,82,85,83,84,84,82,81,85,87,84,82,80,82,83,79,82,81,80,81,81,81,82,86,80,83,81,79,82,82,82,81,84,78,81,81,82,82,82,81,82,82,81,86,80,83,83,80,80,80,83,82,84,80,86,83,81,82,83,80,86,81,85,87,80,80,83,79,82,79,81,83,82,82,85,82,80,82,81,83,81,84,84,86,84,81,81,81,80,84,82,82,86,80,83,82,84,82,81,85,85,80,80,82,82,79,81,91,76,34,12,9,6,5,4,4,4,3,4,3,3,4,3,5,6,9,15,21,40,52,64,69,56,43,55,64,62,65,77,70,79,75,76,79,80,78,80,75,78,79,74,84,74,80,70,72,59,59,62,47,45,60,74,70,54,42,24,15,9,7,6,7,6,7,8,7,6,5,6,6,5,5,5,7,9,22,89,84,84,80,80,81,81,82,81,78,80,80,82,79,79,80,81,83,82,78,79,85,82,81,79,80,82,80,79,81,82,81,81,81,84,81,81,80,83,80,81,79,83,80,79,82,80,80,78,81,79,81,78,80,80,78,83,79,80,82,80,82,82,78,82,82,83,84,76,81,79,77,80,79,80,80,82,81,80,82,82,78,80,81,78,80,84,80,81,80,82,80,79,78,78,77,81,81,79,79,78,80,81,79,81,80,81,79,77,79,82,81,76,79,77,81,79,78,80,78,78,78</t>
  </si>
  <si>
    <t>IMGLINENC=84,82,79,79,81,82,83,85,84,81,85,84,82,82,83,81,80,82,80,77,84,79,81,82,86,82,79,79,81,79,79,80,84,82,84,82,80,82,82,81,80,81,81,82,80,86,79,81,79,82,83,81,80,82,81,81,82,79,80,81,79,82,83,82,82,79,81,81,84,87,83,80,80,80,82,79,80,84,80,81,84,75,81,81,81,83,79,79,83,82,77,81,80,83,82,84,81,79,79,82,85,81,76,82,79,82,79,82,81,81,76,81,80,80,80,81,80,81,81,84,86,82,41,18,8,7,4,4,4,4,3,4,3,4,4,4,4,5,9,14,23,35,49,62,66,56,43,50,64,58,61,72,71,79,71,75,75,75,77,76,75,74,75,74,78,74,75,68,69,62,52,65,53,45,52,72,73,59,44,30,16,10,7,7,7,6,7,7,7,7,5,5,6,5,5,6,6,9,22,71,85,73,81,82,82,82,80,81,79,81,83,79,81,79,80,80,81,81,81,80,84,81,81,79,81,81,79,81,81,78,83,81,82,82,78,81,80,79,79,83,79,79,79,80,81,79,79,79,80,81,82,80,77,83,80,80,79,79,81,76,78,80,79,82,80,79,77,82,78,78,79,80,81,79,78,80,78,82,84,79,79,81,80,80,76,81,81,78,81,77,79,83,81,77,80,76,80,77,79,80,76,82,83,77,81,76,77,77,81,79,83,78,77,76,79,80,79,77,79,81</t>
  </si>
  <si>
    <t>IMGLINENC=84,82,81,83,82,82,82,83,80,81,84,82,80,83,81,80,80,81,81,82,83,81,80,81,81,84,79,81,79,83,85,83,79,78,83,81,80,84,83,81,82,81,83,84,80,81,80,83,82,83,81,81,80,83,81,85,83,83,82,81,80,82,84,81,82,83,82,82,80,79,82,82,81,83,81,80,82,82,82,81,79,82,81,84,79,81,81,81,88,82,83,81,82,83,83,78,81,83,84,82,81,82,80,81,81,81,81,82,79,84,79,83,80,79,77,82,84,82,78,83,83,79,42,17,8,7,5,4,3,3,3,3,4,3,4,4,5,5,8,12,22,35,51,65,68,56,42,50,65,58,64,74,69,79,75,75,77,72,79,78,75,76,78,80,78,78,77,67,67,61,56,63,52,42,54,70,70,58,41,27,15,11,7,6,6,5,7,8,7,7,6,5,6,6,6,5,6,9,22,76,86,77,78,81,81,80,80,77,79,83,81,81,80,80,80,83,82,81,79,81,84,79,78,81,79,80,79,78,84,78,80,82,81,79,84,80,78,81,81,78,80,81,79,80,79,77,79,78,80,78,79,81,80,79,81,79,81,85,78,79,77,78,78,79,80,80,79,79,80,79,83,79,80,78,78,80,78,80,83,78,77,77,82,79,81,78,81,77,78,78,79,80,80,79,77,78,76,81,80,80,79,78,80,79,77,79,78,82,82,79,79,82,78,77,79,80,82,78,78,76</t>
  </si>
  <si>
    <t>IMGLINENC=82,83,83,82,83,84,81,85,87,83,85,82,84,83,85,85,84,85,84,79,84,82,87,81,83,83,81,81,83,82,81,81,84,79,83,83,82,80,80,80,81,80,82,79,81,78,83,80,80,83,83,81,79,81,79,81,80,83,79,83,83,80,84,82,80,82,81,82,82,83,80,83,82,81,83,84,85,83,82,85,82,80,84,80,83,82,84,78,86,85,81,82,84,85,82,82,83,83,81,83,78,82,82,79,81,81,82,83,86,77,82,82,82,83,81,86,83,82,81,90,74,33,13,9,4,5,3,3,4,4,4,4,4,4,4,5,7,10,15,23,37,52,67,67,55,45,53,64,59,65,75,66,82,75,76,78,75,77,81,77,77,79,77,80,75,76,69,70,56,60,63,48,45,61,75,68,57,37,24,16,9,7,7,7,6,8,8,7,5,5,6,5,5,6,6,7,11,26,86,83,82,80,83,81,83,79,81,83,81,83,80,84,80,82,83,77,83,82,80,81,82,81,81,80,82,80,80,81,80,81,81,82,80,80,78,84,80,79,85,81,81,80,80,82,79,82,82,78,78,79,78,80,81,82,80,81,78,80,80,81,78,79,82,83,84,82,83,79,82,81,77,79,82,83,81,80,79,79,78,77,84,81,79,80,79,81,81,79,82,81,79,81,83,82,80,82,81,81,82,79,82,82,79,79,79,79,80,79,78,78,78,79,80,79,80,78,78,81,78,80</t>
  </si>
  <si>
    <t>IMGLINENC=81,83,82,83,83,85,84,82,84,85,83,85,82,83,84,86,81,85,83,82,83,83,84,84,81,81,82,81,84,81,82,82,80,79,81,81,79,80,83,82,84,81,81,81,81,80,81,81,81,78,84,82,83,81,82,79,82,82,79,80,83,83,83,78,83,82,82,81,84,83,81,81,84,82,85,85,82,84,82,83,79,84,83,80,78,82,80,80,81,86,85,83,83,82,84,82,82,85,82,83,81,80,81,82,85,80,83,83,80,81,83,85,84,80,77,84,83,81,79,91,76,30,12,8,4,4,4,4,3,4,3,3,4,4,5,5,6,9,16,22,37,49,65,65,55,46,54,66,62,65,75,70,78,74,76,79,78,75,80,79,79,82,73,82,75,76,70,68,56,61,64,48,47,62,74,69,51,40,23,13,9,7,6,7,7,8,8,7,6,5,5,5,6,5,5,7,11,25,88,84,83,81,79,80,79,82,83,84,80,80,80,80,83,79,81,83,83,78,83,80,83,78,81,79,81,79,78,80,80,81,80,81,81,82,79,78,82,81,79,82,81,82,83,81,81,79,80,83,80,82,82,79,78,82,83,81,79,79,81,83,80,81,78,80,80,80,84,82,80,83,82,81,81,80,80,79,79,79,77,79,79,82,79,80,80,79,81,79,80,83,80,82,79,79,82,78,79,81,80,81,80,80,79,81,79,82,80,78,78,82,79,78,81,82,80,78,77,83,76,78</t>
  </si>
  <si>
    <t>IMGLINENC=81,81,82,84,83,83,84,82,83,83,83,83,83,83,80,82,81,82,82,83,83,81,81,82,80,82,83,82,85,83,79,82,80,80,79,84,81,84,81,81,82,82,82,80,81,83,81,79,79,83,83,80,81,82,78,79,81,84,80,87,84,80,81,83,79,81,80,83,82,81,83,80,80,79,83,84,83,84,81,81,84,83,83,82,80,80,82,83,85,81,82,82,83,82,79,83,84,80,82,79,83,83,81,82,83,83,81,82,84,82,80,80,86,79,80,85,86,80,79,90,73,32,12,8,4,4,4,3,4,4,3,4,4,5,4,5,6,9,15,23,36,52,68,66,55,44,52,69,61,65,73,67,80,73,72,75,80,76,78,79,78,75,75,82,78,75,69,68,58,63,64,47,42,62,75,69,55,37,22,15,8,7,6,7,7,8,7,5,6,5,5,6,5,5,6,6,12,26,88,86,82,79,81,81,82,84,77,78,81,79,81,81,81,80,78,81,83,80,79,79,85,81,79,79,80,74,82,81,79,78,82,80,79,83,80,81,82,83,81,79,80,78,80,79,82,82,80,80,80,78,81,81,80,83,79,81,79,79,80,80,82,82,78,82,78,79,80,80,78,80,79,80,79,81,80,78,80,81,82,82,77,76,78,83,78,81,82,81,78,81,82,78,83,79,80,80,79,79,80,81,85,80,80,82,79,79,75,78,77,79,77,80,78,79,81,78,81,80,79,80</t>
  </si>
  <si>
    <t>IMGLINENC=82,86,86,85,85,83,82,83,82,83,84,82,80,82,82,80,82,81,85,82,81,80,83,81,83,80,84,79,82,80,82,80,80,81,83,82,78,79,82,84,82,80,79,77,80,82,80,83,77,81,82,81,79,82,82,82,84,81,80,81,82,83,82,80,82,82,84,82,81,82,82,80,81,85,79,81,82,83,80,81,82,79,81,83,81,81,84,80,82,82,81,84,81,80,83,84,81,84,81,84,81,85,79,81,82,80,82,83,83,85,81,84,82,81,82,82,80,77,78,94,76,31,11,9,5,3,3,4,3,3,3,4,4,4,4,4,7,11,16,23,37,51,68,66,55,48,55,67,61,64,71,69,80,75,77,76,79,76,78,79,78,78,76,81,77,79,68,71,57,62,64,48,43,62,75,68,53,37,24,15,8,8,5,6,6,8,8,7,7,4,6,7,6,5,6,7,10,28,91,84,82,82,81,81,80,81,81,79,77,82,83,84,83,79,82,83,83,81,81,81,83,80,82,78,80,80,82,85,81,79,78,78,81,80,81,84,82,80,78,80,80,76,79,79,79,80,82,81,79,82,78,81,83,79,82,77,80,79,82,80,82,77,80,80,81,80,82,80,80,79,80,81,77,81,82,84,79,81,82,81,84,78,78,85,78,81,79,77,79,82,81,83,81,80,80,79,82,80,83,81,80,83,80,80,80,80,80,78,76,78,77,79,80,76,80,79,78,81,80,79</t>
  </si>
  <si>
    <t>IMGLINENC=84,83,82,84,82,81,87,83,83,81,81,83,84,84,82,85,81,83,82,83,82,82,82,83,82,80,81,81,83,83,79,82,81,83,83,82,86,82,82,80,82,81,81,83,82,84,83,82,82,84,77,83,86,79,81,81,81,81,79,80,80,77,82,79,82,79,83,82,80,83,83,84,82,83,83,82,80,81,83,81,80,82,81,83,81,80,82,79,82,80,79,81,77,77,81,82,82,81,76,81,82,84,82,80,81,83,81,81,82,84,85,83,81,84,83,84,82,83,81,83,88,79,37,16,7,6,4,3,4,3,4,4,4,4,3,5,5,7,10,14,24,35,52,63,66,53,44,53,64,61,63,74,69,78,70,78,75,74,79,77,78,77,75,76,80,77,76,66,65,59,58,62,51,44,56,72,71,57,39,28,15,10,7,7,7,6,7,8,7,7,5,6,6,5,5,6,7,10,26,77,87,79,77,77,81,84,81,80,82,79,81,83,81,82,79,80,82,81,82,80,80,80,83,82,81,80,80,79,84,87,84,81,80,75,82,81,82,83,80,81,82,82,78,82,82,79,81,78,80,80,79,78,79,80,82,77,79,82,81,82,80,81,82,78,79,82,81,76,77,82,83,77,79,77,82,78,78,81,78,81,80,82,76,82,78,81,78,79,79,78,81,79,79,79,82,79,80,79,80,76,79,80,77,81,80,77,77,81,82,79,78,81,82,76,81,77,81,81,77,78</t>
  </si>
  <si>
    <t>IMGLINENC=85,81,81,82,86,82,84,82,85,81,83,83,81,81,80,81,81,81,83,84,83,82,86,81,84,84,82,85,84,86,81,80,81,82,82,83,84,84,85,80,83,81,80,83,80,80,80,80,82,81,81,84,82,84,83,82,83,82,84,83,80,83,78,79,79,82,78,81,80,84,81,81,82,80,87,80,85,84,83,81,83,80,79,84,81,83,80,83,82,81,81,80,80,81,81,83,84,81,81,81,80,84,80,79,79,81,82,83,80,82,79,81,84,82,80,81,84,86,78,82,87,78,36,16,7,5,4,4,4,4,4,3,4,4,4,5,4,6,9,14,25,38,53,63,66,56,45,55,63,58,64,73,71,75,73,74,78,74,78,77,73,79,77,73,82,76,75,66,69,59,56,64,51,44,56,73,71,60,40,26,15,11,7,6,6,7,7,8,7,7,5,5,6,5,6,5,7,10,27,82,86,82,79,82,82,83,85,80,80,83,82,81,77,80,80,81,77,80,79,82,81,80,76,83,81,81,79,78,82,82,81,81,80,84,81,81,77,81,81,82,80,82,80,81,82,84,79,79,79,81,81,81,80,82,81,78,80,79,80,82,81,79,76,80,78,79,84,81,85,78,79,79,80,81,81,83,82,80,79,81,79,80,80,80,80,79,77,77,78,79,82,78,81,81,82,78,81,74,80,78,78,79,80,76,79,80,79,76,79,83,79,79,76,78,79,80,81,80,80,80</t>
  </si>
  <si>
    <t>IMGLINENC=78,80,83,82,80,82,81,83,80,78,82,80,79,78,78,81,78,78,83,80,83,81,80,81,79,82,78,80,80,81,79,83,81,79,81,78,84,77,81,80,82,80,79,81,80,80,78,79,79,80,80,81,84,77,83,82,79,79,82,84,79,82,84,80,80,82,82,84,80,78,81,82,80,80,79,85,80,82,78,81,82,81,80,78,82,81,81,83,81,82,80,81,79,80,82,79,83,79,78,80,80,80,79,79,81,84,88,82,81,79,82,80,79,81,85,85,82,81,80,81,83,81,78,104,65,112,106,58,25,16,12,10,10,10,11,10,10,13,17,16,18,10,10,10,10,9,10,10,9,9,10,11,15,23,37,63,91,102,89,69,85,107,106,111,107,131,125,120,122,112,121,115,111,89,64,83,100,87,60,35,22,14,11,10,10,10,9,9,9,9,10,9,9,9,11,9,8,9,8,8,10,10,10,12,13,26,63,111,116,80,92,89,80,78,81,80,81,81,82,83,80,84,81,81,81,81,83,80,79,79,79,81,82,84,79,83,80,82,83,81,82,81,83,81,80,84,78,77,80,82,81,82,82,81,81,82,83,83,83,78,78,80,83,81,78,79,84,79,78,83,81,81,79,81,81,81,77,81,78,81,79,79,84,79,82,83,78,83,79,78,78,79,79,76,81,81,82,80,80,80,78,77,78,80,76,80,77,82,81,82,79,79,74,80,80,82,78,78,77,75</t>
  </si>
  <si>
    <t>IMGLINENC=81,83,77,81,83,81,79,81,81,81,83,81,81,82,83,84,83,79,76,80,78,80,78,83,81,83,82,81,82,80,82,81,81,77,83,78,81,77,79,81,83,81,78,79,85,82,77,79,79,80,82,78,81,82,83,80,80,81,81,80,81,82,80,79,80,83,79,79,79,82,78,81,77,78,80,79,81,78,81,79,81,80,83,82,80,78,79,83,81,79,80,81,80,84,81,82,80,79,79,83,83,82,79,80,85,83,82,82,82,79,81,83,81,87,82,81,82,82,80,83,87,80,79,104,63,114,106,54,25,15,12,11,10,10,10,11,12,13,18,16,18,10,10,9,9,9,8,9,11,9,10,11,15,22,35,63,89,100,91,68,88,112,104,109,110,129,125,126,119,114,120,113,110,84,66,83,98,86,59,35,20,14,10,10,11,9,8,10,9,9,8,9,9,10,9,8,10,8,8,9,9,9,11,12,15,27,62,113,110,77,88,90,81,79,85,83,79,80,80,78,79,80,79,80,81,78,82,80,78,81,80,81,81,79,82,80,84,76,83,78,79,81,79,78,79,78,79,82,80,81,80,82,80,80,81,82,81,80,79,78,81,78,80,82,81,80,81,81,80,80,84,81,81,82,77,81,84,80,80,82,81,80,80,80,79,80,78,81,80,80,81,80,78,78,79,80,78,79,79,79,79,78,83,80,82,79,81,81,81,78,80,79,80,76,77,77,76,80,77,78</t>
  </si>
  <si>
    <t>IMGLINENC=78,81,79,83,85,79,80,80,81,83,79,81,80,82,83,80,81,82,81,80,83,79,81,81,81,82,77,78,81,81,79,80,82,80,83,82,80,81,82,81,79,81,79,77,79,80,80,79,82,80,77,80,87,79,83,81,84,80,80,78,80,79,78,78,82,79,80,82,77,82,80,79,78,80,82,80,86,78,82,84,83,79,85,81,82,78,82,81,79,82,78,80,78,80,81,78,81,79,81,81,82,83,82,81,80,78,81,81,79,79,83,83,79,84,82,81,83,82,78,84,84,79,79,106,68,116,106,55,23,13,13,11,10,9,10,12,11,13,18,17,18,11,9,9,9,10,9,9,10,9,9,11,15,20,38,62,92,105,89,64,89,109,103,111,110,126,128,124,124,112,121,113,111,85,67,81,98,85,59,34,22,14,11,10,9,9,8,9,9,8,9,8,9,10,9,8,8,9,10,9,9,10,11,11,14,27,62,111,111,79,87,86,82,79,84,86,82,79,85,82,81,83,83,82,85,83,83,78,81,79,84,84,82,82,77,81,81,78,80,81,80,79,82,82,83,81,82,81,80,80,80,80,79,82,76,85,82,83,81,82,80,80,81,83,82,83,81,79,79,82,80,81,83,80,83,83,79,83,81,82,81,80,81,82,79,80,80,78,77,80,81,78,79,76,82,82,84,78,81,81,79,79,79,76,77,81,77,78,79,79,76,81,80,77,77,80,80,80,80,76</t>
  </si>
  <si>
    <t>IMGLINENC=80,82,82,82,82,81,80,81,82,81,80,80,80,81,79,76,82,82,77,83,80,81,83,85,81,77,78,76,80,82,80,81,79,81,80,82,83,79,78,84,81,79,77,81,80,83,81,80,80,77,79,83,83,81,80,81,84,80,77,83,79,81,79,82,81,79,80,82,81,82,78,79,81,83,85,81,80,77,83,82,85,81,80,83,80,82,82,81,84,82,81,81,79,80,82,77,79,80,78,83,81,79,82,82,80,81,81,83,83,86,80,84,78,82,82,80,80,79,80,82,80,77,77,105,66,113,104,54,24,15,12,12,11,10,10,9,11,14,18,16,17,10,9,9,9,9,10,9,9,11,10,12,15,24,37,60,90,104,90,68,91,107,104,111,110,123,128,123,119,110,122,110,109,84,66,87,101,87,57,34,19,15,11,11,9,9,9,9,8,8,9,8,9,10,9,9,8,8,9,9,8,9,11,12,15,29,66,114,108,80,90,85,82,82,83,84,78,82,81,80,80,83,83,80,81,77,81,82,81,83,84,84,80,81,80,84,79,84,77,80,79,78,79,78,83,82,81,80,81,83,81,83,82,83,79,82,79,80,80,81,80,81,81,80,78,78,83,83,81,80,80,82,78,81,82,81,80,81,80,79,79,81,78,80,77,83,80,84,80,77,81,80,79,79,81,81,81,80,77,81,74,79,80,79,80,79,78,79,78,76,79,77,77,73,77,75,80,80,77,76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</si>
  <si>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14.3,21.3,26.7,31.8,36.9,42.1,48.7,53.4,57.9,62.0,66.4,70.2,74.0,77.6,81.2,84.5,87.4,90.7,93.3,96.0,98.6,101.0,103.4,105.4,108.1,109.9,111.6,113.2,114.8,116.3,117.4,118.9,120.1,120.8,121.6,122.7,123.9,124.1,124.8,125.2,126.0,126.1,126.7,127.4,127.8,127.6,128.0,128.1,128.3,128.2,128.3,128.6,128.5,128.3,128.3,128.5,128.4,128.4,128.5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14.0,21.6,27.4,32.3,37.7,42.9,47.9,52.7,58.1,62.1,66.4,70.3,72.8,76.9,80.4,83.5,86.9,90.3,93.3,95.9,98.6,100.9,103.0,105.4,107.6,109.2,111.4,113.0,114.4,115.9,117.5,118.6,119.6,120.4,121.7,122.3,122.9,123.5,124.0,124.6,125.1,125.5,126.0,126.2,126.6,126.7,127.0,127.1,127.1,127.4,127.3,127.3,127.1,127.3,127.2,127.1,127.0,127.1,127.3,127.4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</si>
  <si>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15.9,23.6,29.4,36.8,42.4,48.1,53.7,58.6,63.3,68.2,72.4,76.6,80.5,84.1,87.4,90.7,93.8,96.5,99.4,102.3,104.3,107.3,109.2,111.1,113.0,114.7,116.2,117.6,118.8,120.1,121.1,122.0,123.1,123.8,124.3,125.3,125.9,126.4,126.6,127.3,127.7,127.8,128.0,128.2,128.3,128.5,128.5,128.4,128.4,128.4,128.6,128.8,128.7,128.2,128.6,128.4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10.3,20.0,27.1,33.1,38.9,44.6,50.4,56.1,59.0,64.1,68.8,73.2,77.3,81.3,85.4,88.7,91.6,94.8,97.4,100.3,103.1,105.2,107.4,109.7,111.4,113.3,114.7,115.9,117.4,118.6,119.9,120.5,121.9,122.5,123.3,124.3,124.9,125.1,125.4,125.9,126.1,126.5,126.6,126.8,127.4,127.2,127.4,127.2,127.3,127.4,127.2,127.3,127.3,127.6,127.6,127.3</t>
  </si>
  <si>
    <t>POS(MIN,MAX,STEP)=-420,420,6|X=70.0,68.0,65.8,63.5,61.3,59.2,57.1,55.0,52.8,50.6,48.6,46.9,44.3,42.6,40.6,39.0,37.5,36.2,35.0,33.6,32.4,31.5,30.6,29.6,28.8,28.1,27.5,26.6,26.0,25.7,25.2,25.0,24.4,24.0,24.1,23.7,23.5,23.3,23.3,23.1,22.6,22.8,22.5,22.4,22.6,22.3,22.3,21.9,21.9,21.8,21.9,21.8,21.9,21.7,21.6,21.6,21.8,21.5,21.6,21.6,21.7,21.6,21.6,21.6,21.7,21.8,21.8,21.7,21.8,21.9,22.2,22.4,22.7,22.7,22.3,22.5,22.8,23.1,23.2,23.4,23.4,23.8,24.2,24.2,24.9,25.3,25.9,26.3,26.8,27.4,28.0,28.8,29.5,30.6,31.4,32.6,33.6,35.1,36.1,37.7,39.6,41.3,43.1,44.9,47.1,48.8,50.9,52.8,55.0,57.2,59.3,61.4,63.5,65.8,68.4,70.6,72.3,74.6,76.3,78.2,80.0,81.6,83.4,84.9,86.4,87.6,89.0,90.2,91.4,92.8,93.6,94.5,95.3,96.1,96.6,97.2,97.7,98.0,98.2,98.6,98.6|Y=113.6,110.0,106.4,102.7,98.9,96.6,92.9,89.4,85.8,82.3,78.6,75.3,72.0,69.3,66.3,63.4,60.8,58.3,56.0,54.4,52.6,50.7,49.1,47.6,46.2,44.9,43.9,43.0,42.3,41.8,41.1,40.6,39.8,39.0,38.8,38.4,37.9,37.8,37.5,37.3,37.1,36.6,36.5,36.5,36.3,36.3,36.1,36.0,35.9,35.8,35.8,35.6,35.4,35.8,35.7,35.6,35.6,35.6,35.4,35.4,35.7,35.4,35.8,35.7,35.6,35.7,35.7,35.9,35.7,36.1,35.9,36.3,36.4,36.6,36.7,37.0,37.5,37.2,37.7,38.0,38.3,39.2,39.4,40.3,40.7,41.4,42.4,43.0,43.7,45.1,46.1,47.3,48.2,49.6,51.6,53.3,55.0,57.3,59.6,61.9,64.8,67.6,70.3,73.5,76.9,79.9,83.5,87.1,90.7,94.4,97.9,101.2,104.8,108.6,111.1,114.3,117.4,120.8,124.4,127.4,130.5,133.3,135.5,138.5,141.1,143.2,145.4,147.3,148.9,150.6,152.3,153.7,155.0,156.3,157.2,158.0,158.4,159.2,159.6,159.9,160.4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</si>
  <si>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14.7,22.4,27.9,32.8,39.7,44.7,49.8,54.5,59.0,63.3,67.4,71.3,75.2,78.7,82.1,85.5,88.3,91.4,94.5,97.0,99.4,101.9,104.7,106.8,108.7,110.6,112.4,113.7,115.4,116.7,118.0,119.2,120.4,121.3,122.3,123.3,123.7,124.3,125.2,125.4,126.3,126.9,127.1,127.6,127.5,127.8,128.3,128.1,128.3,128.3,128.4,128.2,128.5,128.5,128.2,128.5,128.5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16.0,23.3,29.0,34.1,39.6,44.9,49.9,54.6,59.7,63.9,66.9,70.9,75.0,78.8,81.9,85.2,88.3,91.6,94.4,97.0,99.3,101.8,104.1,106.4,108.4,110.4,112.0,113.5,115.0,116.5,117.8,118.7,120.1,120.8,121.6,122.3,123.4,124.2,124.5,125.2,125.4,126.1,126.1,126.4,126.7,126.9,126.9,127.3,127.4,127.4,127.5,127.6,127.8,127.8,127.6,127.6,127.2,127.5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</si>
  <si>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17.8,24.6,29.6,36.8,41.9,47.1,51.8,56.5,61.0,65.4,69.3,73.1,76.7,80.4,83.7,86.9,89.9,92.6,95.4,98.3,100.6,103.7,105.6,107.7,109.5,111.3,112.9,114.5,116.2,117.4,118.5,119.7,120.8,121.7,122.5,123.3,124.1,124.8,125.4,126.1,126.5,126.8,127.0,127.3,127.6,128.0,127.7,128.2,128.2,128.3,128.2,128.2,128.6,128.4,128.1,128.5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9.3,19.4,25.9,31.4,36.4,42.0,47.4,52.2,57.0,61.8,64.3,68.7,72.8,76.7,80.1,83.6,86.7,89.8,92.9,95.9,98.1,100.8,103.1,105.3,107.5,109.3,111.4,112.7,114.3,116.0,117.2,118.5,119.5,120.3,121.2,121.8,122.8,124.0,124.2,124.7,125.2,125.6,125.7,126.4,126.8,126.9,127.4,127.4,127.5,127.6,127.6,127.6,127.6,127.4,127.6,127.8,127.7,127.7</t>
  </si>
  <si>
    <t>ZL=814.0|ZR=-2276.0|ZSWP=0.0</t>
  </si>
  <si>
    <t>LOADCELL=0.400000</t>
  </si>
  <si>
    <t>POS(MIN,MAX,STEP)=-168,168,6|X=123.4,123.7,123.8,123.9,123.9,123.9,124.0,124.0,124.0,124.0,124.2,124.1,124.1,124.1,124.1,124.2,124.2,124.1,124.2,124.1,124.3,124.2,124.2,124.1,124.3,124.2,124.1,124.2,124.3,124.4,124.4,124.4,124.3,124.3,124.3,124.3,124.2,124.4,124.4,124.6,124.5,124.3,124.4,124.3,124.3,124.4,124.3,124.4,124.3,124.4,124.5,124.4,124.4,124.3,124.4,124.3,124.5|Y=120.8,120.8,121.0,121.0,121.0,121.2,121.3,121.4,121.4,121.3,121.3,121.3,121.4,121.3,121.3,121.4,121.4,121.4,121.3,121.4,121.2,121.3,121.4,121.5,121.3,121.4,121.3,121.4,121.3,121.4,121.3,121.3,121.4,121.5,121.5,121.6,121.4,121.5,121.4,121.4,121.5,121.3,121.4,121.4,121.5,121.4,121.4,121.4,121.6,121.5,121.6,121.6,121.5,121.6,121.5,121.6,121.5</t>
  </si>
  <si>
    <t>ZL=-4500.1|ZR=0.0|ZSWP=-108.0</t>
  </si>
  <si>
    <t>ZSWP=-170.0</t>
  </si>
  <si>
    <t>ZSWP=-312.0</t>
  </si>
  <si>
    <t>ZL=-4500.1|ZR=0.0|ZSWP=-312.0</t>
  </si>
  <si>
    <t>POS(MIN,MAX,STEP)=-100,100,100|X=33.9,38.5,70.0|Y=32.6,37.3,68.8</t>
  </si>
  <si>
    <t>POS(MIN,MAX,STEP)=-168,168,6|X=35.0,35.0,34.7,34.5,34.5,34.6,34.4,34.2,34.2,34.1,34.1,34.0,33.9,33.9,33.9,34.0,33.9,34.1,34.1,34.1,34.4,34.7,35.0,35.4,35.7,36.3,36.8,37.7,38.6,39.3,40.4,41.4,43.0,44.4,46.0,47.7,49.6,51.7,53.7,56.0,58.1,60.7,63.1,65.7,68.2,71.0,74.1,76.7,79.4,81.9,84.6,87.2,89.8,92.0,94.6,97.2,99.1|Y=33.6,33.5,33.4,33.3,33.1,33.1,33.0,32.9,32.9,32.8,32.8,32.7,32.6,32.7,32.5,32.6,32.7,32.7,32.8,32.9,33.0,33.2,33.6,34.0,34.5,35.0,35.5,36.3,37.2,38.1,39.3,40.4,41.8,43.2,45.0,46.5,48.6,50.7,52.7,55.1,57.1,59.7,62.2,64.8,67.2,69.9,72.8,75.4,78.1,80.5,83.3,85.6,88.4,90.6,93.1,95.4,97.3</t>
  </si>
  <si>
    <t>ZSWP=-376.0</t>
  </si>
  <si>
    <t>ZSWP=-516.0</t>
  </si>
  <si>
    <t>ZL=-4500.1|ZR=0.0|ZSWP=-516.0</t>
  </si>
  <si>
    <t>POS(MIN,MAX,STEP)=-100,100,100|X=67.6,107.7,122.3|Y=66.6,105.7,119.5</t>
  </si>
  <si>
    <t>POS(MIN,MAX,STEP)=-420,420,6|X=128.6,128.4,128.7,128.8,129.1,129.4,129.5,130.1,130.4,130.7,131.5,132.2,132.7,133.3,134.2,135.3,136.1,137.2,138.0,139.6,140.3,141.3,142.3,143.5,144.1,144.8,145.6,145.8,146.5,146.5,146.7,146.5,146.0,145.5,144.6,143.2,141.9,140.3,138.6,136.1,133.9,131.0,127.9,124.8,121.1,117.0,113.0,108.3,103.7,98.5,93.3,87.8,82.3,74.8,69.2,63.3,57.9,52.5,47.9,43.5,39.6,36.8,34.3,31.9,30.3,29.9,29.4,29.7,30.3,31.1,32.3,34.5,36.9,39.0,42.1,44.9,47.9,51.0,53.9,57.3,60.7,64.1,67.0,70.4,73.7,76.7,79.8,82.9,86.7,89.6,91.9,94.9,97.5,99.7,102.1,104.2,106.4,108.3,110.2,111.7,113.4,115.0,116.4,117.5,118.6,120.0,121.0,122.1,122.9,123.7,124.4,124.9,125.3,125.8,126.1,126.6,126.9,127.1,127.2,127.4,127.5,127.7,127.8,128.0,127.8,127.9,127.7,128.0,127.8,127.8,128.2,128.1,127.9,128.0,128.0,127.9,127.8,128.2,127.9,127.6,127.6|Y=127.6,127.8,127.9,127.9,128.2,128.3,128.6,129.1,129.3,129.9,130.4,131.0,131.6,132.4,132.8,134.1,134.8,135.8,136.8,137.7,138.8,139.8,140.8,142.1,142.9,143.2,143.9,144.6,145.2,145.6,145.5,145.6,145.5,145.0,144.2,143.2,142.0,140.6,138.8,136.7,134.2,132.0,128.8,125.5,121.6,117.9,113.7,109.3,105.9,100.9,95.7,90.2,84.4,78.7,72.7,66.5,61.0,55.3,50.0,45.4,41.2,37.6,34.6,32.6,30.6,29.8,29.3,29.5,29.8,30.5,31.7,33.4,35.2,37.6,40.2,42.8,46.0,49.1,52.2,55.8,59.0,62.7,65.9,69.4,72.6,75.9,78.9,82.3,85.5,88.2,90.9,93.7,96.3,98.0,100.8,102.8,105.1,106.9,108.7,110.4,112.4,114.0,115.8,117.0,118.2,119.6,120.6,121.4,122.2,122.8,123.8,124.1,124.4,124.8,125.2,125.6,125.8,126.1,126.3,126.4,126.7,126.6,126.6,126.8,126.8,127.0,126.9,126.7,126.8,127.0,126.7,126.7,126.6,126.7,126.8,126.7,127.1,126.7,126.6,126.6,126.8</t>
  </si>
  <si>
    <t>IMGLINENC=76,81,76,79,80,76,81,78,80,81,83,78,79,77,79,78,79,82,79,80,80,78,80,79,76,82,83,79,81,80,79,83,79,78,78,83,84,81,77,83,78,80,82,81,79,79,78,83,77,79,80,81,82,79,78,79,81,81,76,78,83,80,80,77,80,80,80,82,76,82,82,80,82,77,80,79,79,79,79,79,81,79,83,81,81,80,81,82,79,81,79,78,81,79,83,80,82,82,82,77,82,77,81,80,77,83,80,81,81,80,79,82,83,81,81,81,82,83,79,81,87,82,72,98,74,120,89,41,18,13,12,10,9,8,10,11,11,14,18,18,14,8,8,8,9,8,8,8,8,9,11,11,16,25,40,71,94,101,74,62,97,109,109,110,116,128,123,125,117,107,117,109,107,76,71,92,99,76,48,28,17,13,10,9,9,8,9,9,8,8,9,8,9,9,8,9,9,8,7,8,7,9,10,10,16,35,78,122,85,90,76,87,81,81,79,83,81,81,82,78,78,80,81,81,78,84,79,78,79,83,83,80,78,82,80,80,77,80,83,80,81,82,79,81,79,80,79,82,80,81,80,79,78,79,81,79,80,78,77,78,82,78,80,80,83,79,81,77,80,83,77,76,78,76,78,81,78,82,79,82,80,79,79,78,79,78,80,80,78,80,77,78,79,81,82,80,76,80,79,80,78,78,81,80,80,77,76,78,78,79,79,77,77,80,77,80,80,80,79,80</t>
  </si>
  <si>
    <t>IMGLINENC=81,83,79,78,79,79,79,80,78,78,81,78,80,80,82,77,81,82,84,80,84,81,78,81,79,78,79,78,80,81,80,81,77,79,78,79,76,79,83,81,83,81,79,82,83,80,77,83,80,77,82,79,82,83,80,81,81,81,80,79,79,80,79,82,75,85,83,80,80,82,78,83,78,81,78,81,81,83,80,82,84,84,79,80,83,83,82,82,81,81,79,80,81,83,79,79,79,82,81,81,82,81,80,78,79,80,81,78,79,77,79,81,81,81,78,80,79,80,81,83,82,84,76,96,73,120,87,41,18,12,12,10,9,10,10,11,12,15,17,20,14,9,9,9,8,8,8,8,9,8,10,12,15,24,43,72,96,104,77,66,99,108,102,106,114,134,126,125,117,107,121,109,106,75,69,92,98,75,47,27,18,12,9,9,9,9,8,8,8,8,8,8,8,9,9,8,7,7,8,9,10,10,11,12,16,34,78,125,87,93,77,85,85,80,80,81,80,79,78,81,81,78,81,79,79,79,79,77,81,81,81,80,78,80,81,77,78,82,79,80,80,81,80,78,80,80,81,81,81,78,81,82,81,81,80,79,83,80,80,82,76,82,80,80,79,79,81,78,79,81,79,80,82,79,81,82,81,80,81,81,80,81,82,82,81,79,75,79,79,80,78,81,81,80,80,80,80,76,78,78,78,83,79,81,81,80,80,80,79,80,80,80,78,79,77,83,77,79,77,77</t>
  </si>
  <si>
    <t>POS(MIN,MAX,STEP)=-420,420,6|X=128.6,128.6,129.0,129.3,129.7,129.9,130.3,130.7,131.1,131.7,132.4,132.9,134.0,135.3,135.7,136.9,138.1,139.5,141.1,142.1,143.4,144.6,145.6,146.9,148.0,148.8,149.4,149.9,150.3,150.6,150.4,150.1,149.8,148.9,148.0,146.0,144.4,142.3,140.0,137.4,134.4,131.2,127.3,123.3,118.9,114.2,109.1,103.3,97.5,91.2,84.7,78.0,70.7,61.2,54.4,47.5,41.7,35.9,30.9,27.0,24.3,21.9,19.7,19.0,17.9,18.1,17.7,19.5,19.5,22.0,23.7,26.2,28.8,32.4,35.3,39.3,42.7,46.7,50.5,54.5,58.3,62.1,65.8,69.8,73.3,76.6,79.8,83.3,87.4,90.3,93.1,95.6,98.7,101.0,103.2,105.3,107.5,109.3,111.3,112.9,114.3,116.2,117.4,118.4,119.8,120.6,121.9,122.8,123.6,124.5,124.9,125.4,125.6,126.0,126.5,127.0,127.4,127.5,127.7,127.7,127.7,127.8,127.8,127.8,128.0,127.9,128.0,127.9,128.2,127.9,127.9,127.9,127.5,127.9,127.7,127.9,127.7,127.9,128.0,127.8,128.0|Y=127.7,127.8,128.0,128.2,128.6,128.6,128.9,129.4,129.9,130.6,131.4,132.2,132.9,133.7,134.6,135.9,136.8,137.9,139.2,140.4,141.5,142.7,144.2,145.2,146.6,146.9,148.5,148.9,149.4,149.5,149.6,149.7,149.5,148.7,147.8,146.6,144.7,142.8,140.7,138.5,135.4,131.9,128.4,124.4,120.3,115.4,110.0,104.3,100.7,94.3,87.8,80.7,73.4,66.4,59.0,51.8,45.2,39.0,33.6,29.0,25.1,21.9,19.7,19.5,18.1,17.7,17.8,18.8,19.2,21.4,22.0,24.4,27.4,30.3,33.5,36.7,40.7,44.5,48.6,52.6,56.6,60.5,64.7,68.5,72.0,75.6,79.1,82.8,85.8,88.9,91.7,94.4,97.1,99.1,101.7,104.1,106.0,108.1,109.9,111.8,113.4,115.1,116.8,118.1,119.2,120.2,121.1,121.9,122.7,123.4,124.2,124.6,125.0,125.4,125.5,126.0,126.2,126.4,126.6,126.7,127.0,127.0,127.0,127.0,127.6,127.3,127.2,127.1,127.0,127.2,127.2,126.8,126.9,127.0,126.8,126.9,126.9,127.0,126.7,126.6,126.9</t>
  </si>
  <si>
    <t>IMGLINENC=84,85,84,87,83,85,85,85,86,84,83,85,82,82,79,81,86,84,82,82,84,84,86,81,79,83,84,77,83,84,82,88,82,85,84,80,81,84,84,82,79,82,82,85,83,86,85,80,83,81,82,84,80,81,83,81,83,85,82,80,81,83,83,80,83,87,82,85,83,80,79,78,81,82,80,78,81,81,82,84,82,85,84,77,84,81,81,82,82,82,81,82,85,81,81,85,81,79,85,83,79,83,79,83,79,81,83,81,81,84,82,83,79,84,84,81,81,84,88,76,92,61,22,12,6,5,4,3,4,4,3,4,4,4,4,4,6,7,12,18,29,42,57,65,65,47,46,63,67,57,72,71,70,76,78,74,81,77,76,80,78,77,78,73,80,74,74,66,65,55,62,61,44,47,67,73,67,49,34,20,11,8,7,6,6,6,9,8,7,6,5,6,5,6,5,6,8,14,50,83,81,82,82,82,78,80,81,81,79,81,81,83,82,81,82,83,79,78,81,85,82,82,81,81,80,78,82,80,83,82,81,82,82,79,81,81,80,79,81,78,84,82,80,85,84,81,82,78,82,81,81,79,79,81,79,82,81,83,81,83,81,80,80,80,81,80,79,82,80,80,78,76,78,82,80,77,80,80,81,83,80,79,77,82,79,78,78,79,80,82,81,78,79,80,77,77,78,81,79,81,82,81,79,75,81,82,81,78,80,83,82,80,76,77,80,79,80,77,80,80</t>
  </si>
  <si>
    <t>IMGLINENC=85,85,82,83,86,84,86,84,81,85,86,86,80,84,86,83,80,83,83,82,82,81,81,82,82,81,80,83,82,81,79,83,82,80,85,84,83,81,84,81,82,83,78,80,80,81,82,84,81,82,80,83,82,78,84,80,81,83,85,82,81,82,80,82,78,81,81,77,82,84,83,81,82,83,82,82,84,82,81,82,81,84,83,76,83,83,84,80,81,80,82,80,84,82,82,79,82,82,81,82,82,81,80,80,82,83,80,82,81,80,82,80,85,81,83,81,81,83,83,80,88,60,23,14,6,4,3,4,4,3,5,4,4,4,5,4,5,7,11,18,29,42,62,69,62,49,50,64,63,56,74,71,77,78,74,73,78,74,78,79,76,78,80,76,78,77,72,66,68,56,62,62,44,47,65,72,64,48,31,21,10,9,7,7,7,6,8,7,7,5,5,5,5,5,6,6,7,14,54,84,82,84,83,79,79,80,82,80,80,81,79,80,81,82,81,81,81,81,84,81,81,80,79,82,79,80,82,84,80,81,82,83,80,78,81,83,80,79,84,79,80,81,79,78,80,79,83,78,79,83,83,80,83,81,81,80,81,82,82,79,79,81,78,80,84,79,80,81,79,78,80,81,80,82,80,79,80,79,80,81,79,79,79,80,79,79,80,79,81,80,79,80,81,79,76,80,80,82,75,78,82,81,80,78,79,76,75,81,74,79,77,80,80,78,82,78,77,80,78,75</t>
  </si>
  <si>
    <t>IMGLINENC=77,80,77,82,80,82,80,78,82,79,78,77,80,80,78,79,76,79,79,83,79,82,78,77,77,80,78,80,76,83,79,79,83,80,80,78,78,84,79,77,80,76,78,78,77,81,79,82,82,80,82,81,80,80,81,78,80,76,80,82,81,79,79,82,79,79,80,80,75,81,80,82,82,83,80,77,81,84,77,84,79,76,80,81,81,82,79,79,78,82,83,79,80,76,80,80,78,80,78,80,80,80,82,82,77,83,78,80,78,81,81,83,79,83,78,78,79,81,79,77,84,88,79,91,83,122,85,37,17,11,11,10,9,9,10,11,11,14,16,20,12,8,8,9,9,8,8,10,9,8,10,12,15,25,45,71,93,103,76,66,104,107,105,104,122,126,122,120,121,104,115,107,101,72,75,95,93,74,45,26,17,12,10,9,7,8,8,8,7,9,8,8,9,8,9,9,8,7,9,8,9,10,10,12,16,37,83,125,82,100,77,81,84,80,79,83,78,83,76,78,83,79,81,79,80,82,81,77,80,77,82,82,81,79,80,81,78,82,82,80,82,79,85,82,79,83,81,81,79,78,76,80,80,81,79,79,80,79,78,80,81,81,78,81,81,80,81,78,79,82,82,78,80,79,77,79,81,82,80,81,79,78,79,82,81,79,79,79,77,78,80,79,77,80,80,78,79,79,80,79,75,78,81,77,83,79,76,80,77,79,80,75,74,78,78,80,80,79,78,78</t>
  </si>
  <si>
    <t>IMGLINENC=81,78,79,77,80,81,80,79,80,75,81,78,80,78,82,80,79,79,79,77,82,79,81,79,77,77,81,80,78,79,79,77,79,81,78,81,83,84,81,82,77,79,79,81,78,83,81,78,78,78,80,83,80,83,80,82,82,76,82,78,81,80,80,83,78,78,81,77,77,83,81,81,76,80,78,81,80,79,79,78,81,80,79,80,78,82,83,79,82,81,81,80,79,78,80,80,80,79,79,76,80,81,79,81,81,84,83,83,81,81,81,84,81,82,79,78,80,82,81,77,85,85,77,87,81,121,82,37,18,13,11,9,9,9,10,11,11,14,15,20,13,9,8,8,9,9,8,9,9,10,10,10,16,27,46,71,99,101,76,67,105,104,105,104,117,132,129,125,115,108,115,102,102,72,71,92,95,73,42,28,18,12,10,8,8,8,9,8,9,9,8,8,8,8,9,8,9,8,7,8,9,9,10,11,17,36,83,126,82,103,78,84,83,83,79,81,80,81,81,80,82,79,79,85,82,79,79,83,81,79,81,82,79,80,80,82,79,83,79,78,78,76,80,82,82,80,79,82,82,81,81,79,79,81,83,83,79,78,81,76,81,80,81,80,77,78,80,81,82,81,83,83,80,81,82,81,79,76,83,78,80,80,78,79,82,77,81,81,80,75,77,77,81,83,81,77,78,78,81,78,79,78,77,80,79,78,78,82,78,78,78,79,78,79,77,77,78,80,75,81</t>
  </si>
  <si>
    <t>IMGLINENC=84,85,86,83,88,86,84,82,84,82,83,82,84,80,86,84,85,85,82,80,84,83,83,80,82,81,86,85,79,79,82,84,84,81,79,81,81,80,81,82,84,79,81,83,83,83,79,82,84,83,78,83,82,82,83,83,82,84,84,81,79,80,81,79,80,82,83,80,80,83,83,81,83,83,82,82,83,82,83,79,83,81,83,80,82,81,81,79,81,85,87,81,83,85,86,79,88,81,82,83,82,83,80,84,82,80,81,81,78,83,82,84,83,81,83,84,81,82,86,79,90,60,21,12,6,5,4,3,4,4,3,4,4,4,4,5,6,7,11,18,30,44,61,70,63,47,48,64,65,59,74,73,78,76,75,76,78,79,75,78,77,73,78,77,79,72,68,70,64,55,64,58,45,49,67,73,65,49,31,19,10,8,6,6,7,6,7,7,8,5,6,6,6,6,6,6,8,14,53,85,77,80,84,83,80,81,84,84,83,81,81,79,83,80,81,80,80,84,79,85,81,78,81,84,80,80,81,82,81,78,81,79,79,79,82,80,83,80,81,81,79,78,81,81,80,79,82,80,80,80,81,80,81,83,81,78,83,84,80,81,82,80,80,82,83,80,82,83,81,79,79,79,83,83,82,80,81,80,83,79,79,80,80,81,80,82,77,80,80,76,76,81,79,80,80,78,80,81,79,79,75,76,80,85,86,92,88,81,88,86,86,82,80,80,76,77,81,79,78,79</t>
  </si>
  <si>
    <t>IMGLINENC=84,86,83,84,87,83,84,83,86,83,86,83,85,84,84,81,84,80,81,85,82,85,80,81,80,81,84,82,83,84,81,82,82,82,84,85,81,84,83,79,79,78,85,83,80,83,82,77,82,83,81,79,86,82,82,83,83,82,85,79,83,84,82,84,82,84,83,85,84,84,82,83,81,82,80,80,80,85,79,82,81,79,86,82,84,85,83,80,82,83,79,79,83,81,83,81,84,82,82,80,81,82,85,82,83,80,82,85,85,83,84,79,82,82,85,77,82,84,80,79,87,57,18,12,6,6,5,3,3,4,4,3,5,4,4,3,6,7,12,18,30,43,60,69,61,49,48,62,63,58,72,71,79,74,79,75,75,78,76,82,79,78,81,76,79,76,70,67,65,55,66,56,44,48,70,73,64,47,30,19,11,8,6,6,7,6,7,7,7,6,7,6,6,5,5,6,7,14,59,81,79,86,85,81,80,81,83,78,79,81,81,81,83,81,80,80,80,80,80,78,84,81,81,83,84,83,80,81,80,80,79,79,81,79,78,80,82,80,79,81,82,80,81,81,79,80,83,81,78,78,81,81,81,81,81,78,80,79,80,80,77,80,79,82,80,78,80,78,83,78,83,78,77,82,80,79,82,82,78,81,83,78,83,81,78,80,79,79,81,79,78,79,80,79,82,81,81,79,78,78,84,87,86,84,75,77,74,71,73,76,79,78,84,83,79,76,78,76,78,78</t>
  </si>
  <si>
    <t>IMGLINENC=84,83,84,81,84,83,83,83,85,87,82,83,83,83,84,82,82,85,85,83,86,82,82,85,80,81,81,79,81,84,79,87,80,81,83,78,81,82,85,79,82,82,83,83,83,82,81,85,81,83,82,81,81,80,79,81,84,81,82,85,86,83,83,83,80,82,84,83,81,82,83,83,83,81,81,83,84,82,81,81,82,80,81,84,83,83,84,83,80,81,84,83,81,82,82,82,83,81,82,87,81,80,85,82,82,85,84,81,82,83,81,80,79,80,83,83,78,81,84,77,86,57,19,12,6,4,4,4,4,4,4,4,4,4,4,5,5,8,12,19,30,46,61,67,62,48,45,64,64,59,72,68,75,75,80,76,75,78,75,81,80,81,80,77,79,73,73,69,64,54,65,57,44,53,67,72,61,48,30,20,10,9,6,7,6,5,7,7,8,5,5,6,5,5,5,5,8,14,57,84,78,85,84,80,82,81,83,80,79,80,81,82,80,77,77,83,81,81,80,80,80,80,80,83,82,82,79,83,82,81,81,84,84,79,78,79,78,82,82,79,79,79,80,81,81,81,80,80,85,81,80,83,83,81,81,83,82,82,79,80,83,79,80,80,83,78,80,81,77,80,81,80,81,81,80,76,82,80,81,80,80,80,80,79,80,84,81,79,80,81,79,80,80,81,81,79,81,80,77,80,88,83,80,70,72,73,73,71,72,70,72,72,76,80,83,81,77,81,80,83</t>
  </si>
  <si>
    <t>IMGLINENC=84,84,85,84,84,86,81,84,86,85,83,82,87,85,83,81,83,85,82,85,81,82,82,84,86,83,82,82,86,83,82,82,85,82,79,83,84,84,81,79,82,83,83,82,83,83,81,82,84,81,83,84,83,82,81,87,81,81,82,83,80,81,82,84,84,84,83,81,81,84,81,82,84,80,81,79,82,83,83,81,85,79,80,86,84,81,81,80,82,82,81,82,80,82,81,83,81,82,85,83,81,83,83,80,83,82,83,84,82,83,80,85,82,84,83,81,83,84,85,80,89,53,18,11,6,5,4,4,4,4,4,4,4,5,4,5,6,8,13,19,29,45,61,69,62,48,48,67,65,61,75,70,78,76,80,75,78,80,79,80,75,75,79,77,76,77,69,68,64,55,64,58,44,48,70,74,62,49,31,20,10,8,6,6,6,7,7,7,8,6,5,6,6,6,5,6,8,16,60,85,79,82,85,81,79,82,80,78,84,84,81,81,80,78,81,82,82,81,77,81,79,83,80,84,81,82,78,81,84,82,79,78,84,80,81,82,80,79,80,80,84,81,79,80,79,80,76,79,83,81,79,78,78,81,81,78,82,81,82,81,82,80,84,78,82,78,80,80,80,83,80,80,77,82,79,78,81,78,80,80,84,79,79,80,82,80,79,77,81,80,82,79,75,77,79,80,80,82,76,80,87,83,73,76,73,75,77,76,73,73,68,69,76,76,86,80,77,76,78,79</t>
  </si>
  <si>
    <t>IMGLINENC=80,79,78,80,80,77,77,82,80,79,79,79,78,79,78,79,77,79,77,84,77,79,81,78,79,77,81,79,82,78,80,81,81,79,80,77,78,80,76,77,78,80,78,80,77,77,83,80,79,80,78,82,77,81,79,77,79,80,80,80,78,80,79,82,81,81,82,79,81,80,77,82,82,83,80,80,78,84,81,81,82,80,80,80,81,82,82,77,78,81,79,81,79,79,82,81,81,80,82,76,77,80,80,80,76,77,82,79,79,79,80,76,77,79,84,78,81,77,78,77,79,87,82,86,90,117,79,34,17,12,11,9,9,9,9,10,10,14,15,22,12,8,7,8,8,8,8,8,8,8,11,11,16,27,46,74,102,98,75,70,105,104,107,104,119,130,122,122,111,109,109,105,104,70,76,91,96,71,41,26,15,11,9,9,7,8,8,8,8,9,9,7,10,10,8,8,8,8,8,8,8,8,10,11,17,37,86,123,78,104,77,84,84,79,78,82,82,84,83,82,80,77,81,78,82,80,81,78,81,79,76,81,76,77,80,78,80,80,82,82,80,77,79,80,79,81,81,79,80,79,77,77,79,81,82,81,85,81,79,81,79,77,82,76,79,76,82,78,80,77,79,77,78,79,77,80,79,80,78,77,78,74,80,79,79,79,79,78,80,79,79,79,79,77,73,78,78,77,77,80,79,78,78,81,79,78,79,77,79,77,79,77,77,76,76,77,79,77,74,75</t>
  </si>
  <si>
    <t>IMGLINENC=76,80,78,77,79,80,82,79,80,79,79,81,79,78,77,79,84,79,82,80,77,80,79,79,79,78,77,76,79,77,81,79,80,79,81,80,80,81,78,79,81,79,75,81,79,77,78,81,80,79,80,80,77,79,81,77,80,77,79,77,78,83,78,78,78,80,81,76,74,80,78,80,77,78,80,80,80,76,82,79,83,80,82,83,81,80,78,78,80,81,77,82,82,79,77,80,82,78,79,79,80,77,81,78,78,82,80,79,77,80,79,81,81,79,80,78,79,79,82,79,84,89,82,85,90,117,78,34,17,12,11,9,9,9,10,9,10,15,13,19,12,9,9,9,8,9,9,8,8,8,10,10,17,26,46,75,98,99,74,69,99,107,106,108,116,131,125,125,114,109,112,104,104,69,72,93,93,72,42,26,16,12,9,9,8,8,8,7,8,8,9,9,10,9,8,8,8,9,8,9,8,10,10,11,19,40,91,129,77,103,78,83,85,80,82,82,84,81,79,82,81,79,80,76,79,81,80,81,81,81,82,80,81,77,81,79,80,79,81,78,79,79,79,81,77,81,79,78,80,76,80,78,80,77,77,79,77,81,78,77,78,76,79,79,76,80,80,76,78,76,76,79,81,78,79,82,81,76,81,77,79,76,79,77,81,77,75,78,77,78,77,78,81,79,80,76,80,78,83,77,78,78,78,80,79,80,78,77,78,79,80,80,76,78,78,81,78,81,78,77</t>
  </si>
  <si>
    <t>IMGLINENC=82,83,83,84,82,81,80,81,82,78,80,82,80,85,80,79,81,83,83,80,80,85,82,84,80,83,84,81,82,80,82,82,84,82,84,81,81,81,83,82,82,84,87,80,79,86,81,84,83,82,84,83,83,83,86,84,81,82,81,86,81,83,85,82,83,85,83,80,80,88,82,81,81,80,84,81,83,86,83,84,83,85,83,81,84,85,81,81,82,83,84,86,80,82,84,84,81,82,83,81,81,84,83,81,81,86,85,82,82,82,84,86,85,84,85,80,82,82,81,81,82,84,86,78,100,81,119,93,42,22,15,14,11,12,11,10,11,14,18,20,22,15,12,10,10,11,11,12,11,11,11,12,14,20,24,44,75,102,102,82,67,103,111,108,105,119,138,128,129,122,114,121,111,112,78,74,96,100,80,50,31,21,15,13,12,11,12,10,12,12,11,11,10,11,12,11,11,10,11,10,11,10,11,14,12,20,39,83,121,87,97,77,87,89,81,81,84,85,82,85,84,84,81,84,81,80,83,84,85,82,85,81,86,82,82,83,84,86,84,82,86,84,85,85,85,83,86,85,83,82,80,83,84,83,82,82,83,83,83,84,81,82,79,83,80,81,84,81,81,83,83,84,83,83,79,82,79,78,81,80,81,80,81,82,84,82,83,81,81,79,82,79,81,83,79,82,79,78,79,79,77,79,81,78,78,80,84,82,79,82,79,79,78,79,78,76,79,78,77,76</t>
  </si>
  <si>
    <t>IMGLINENC=80,81,81,84,83,80,80,83,79,80,82,82,84,84,85,82,83,85,80,84,79,81,81,83,82,82,81,82,81,81,81,86,84,84,80,85,80,87,84,81,82,80,82,82,78,82,81,85,83,81,84,81,82,83,83,83,81,82,82,84,83,84,83,84,83,83,85,81,86,86,82,82,87,84,81,83,81,86,84,83,87,81,85,84,83,79,82,82,81,82,81,81,79,83,82,82,83,84,83,81,80,83,83,83,83,84,80,84,83,81,81,82,83,81,84,84,86,83,85,83,85,88,89,77,99,83,117,93,44,22,13,14,10,11,11,11,12,12,17,19,18,16,12,11,11,11,10,12,10,10,12,11,13,18,26,46,72,96,105,82,65,100,108,107,109,121,133,126,128,123,115,127,112,113,81,75,93,97,79,51,31,21,15,12,13,10,11,10,11,10,10,10,11,11,11,11,10,9,10,9,10,10,11,13,12,19,39,89,123,89,102,81,86,85,81,81,86,88,84,84,84,81,83,85,83,85,82,83,81,87,82,81,85,86,83,84,84,84,81,82,84,83,82,86,81,85,81,84,85,80,84,82,85,85,86,84,83,83,84,83,81,82,80,83,82,83,83,83,78,83,82,80,83,80,83,79,81,82,80,82,76,79,82,80,84,81,80,80,82,76,79,80,81,79,79,79,80,78,80,80,78,78,78,76,80,79,80,78,77,80,80,78,77,75,78,79,77,78,81,76</t>
  </si>
  <si>
    <t>IMGLINENC=80,79,81,83,81,86,82,84,83,84,81,82,82,82,83,80,83,84,79,81,79,80,83,83,82,83,83,80,85,83,82,83,82,83,82,85,83,82,82,78,82,80,81,81,82,83,81,84,84,81,83,83,82,83,82,82,84,83,78,85,83,84,82,86,82,82,82,79,85,85,81,86,83,81,85,84,81,81,81,83,84,82,84,79,81,82,81,81,80,81,81,82,85,81,81,81,83,82,82,82,84,81,82,81,83,82,85,83,81,80,83,86,84,82,83,82,80,85,83,83,83,84,89,81,95,82,123,91,41,20,13,14,12,11,11,12,14,13,19,19,22,15,11,11,11,11,11,11,11,11,12,12,12,17,27,46,73,104,105,82,65,102,109,109,111,122,134,126,126,119,115,123,109,108,79,76,94,98,80,51,30,18,14,12,11,10,11,10,10,9,10,9,10,11,11,11,11,9,11,9,11,11,12,11,14,18,41,86,127,85,101,81,85,87,80,84,84,86,83,85,86,84,82,86,82,79,82,82,82,82,82,85,81,83,85,81,84,79,85,83,84,86,84,81,82,80,84,82,83,80,85,81,84,82,81,81,85,83,84,82,83,85,81,82,83,80,83,83,82,81,79,82,82,83,82,83,82,81,80,83,80,81,82,81,78,80,82,78,78,82,82,83,82,81,81,79,78,81,82,80,80,80,77,74,80,81,77,78,79,79,80,78,76,80,83,81,80,76,75,77</t>
  </si>
  <si>
    <t>IMGLINENC=80,87,80,78,81,86,80,79,80,79,81,83,83,85,80,79,81,81,86,81,83,86,84,80,83,82,77,79,78,82,84,81,86,82,84,81,82,84,82,83,83,83,82,82,85,81,83,80,80,79,84,81,81,80,84,82,83,82,82,81,84,84,82,84,85,83,82,82,83,82,82,83,80,86,81,83,81,84,82,85,83,84,83,83,81,81,83,86,81,85,81,86,83,81,83,84,81,83,82,83,83,84,82,85,86,82,81,82,81,83,83,83,81,82,83,82,82,79,86,83,80,87,89,80,99,88,119,86,40,19,14,14,11,11,11,11,12,12,17,20,22,16,11,11,11,11,11,11,12,10,11,12,15,18,27,46,72,97,105,80,67,104,112,109,109,119,134,129,128,117,116,118,113,107,72,73,98,100,77,47,30,19,15,12,11,11,11,11,10,11,11,11,10,12,11,11,9,10,9,9,11,11,11,14,14,17,40,87,130,80,101,81,83,87,82,83,87,81,81,85,85,86,86,83,81,84,82,84,84,81,80,83,81,85,83,83,83,82,84,84,82,82,83,79,82,83,81,84,82,86,85,82,83,81,83,87,82,85,80,83,84,82,84,83,80,78,82,82,80,80,83,82,78,82,83,82,82,81,83,81,81,80,82,79,80,82,83,82,81,79,78,80,82,79,79,79,82,80,78,82,79,81,79,80,80,76,82,77,78,77,79,80,81,78,79,77,78,76,78,77</t>
  </si>
  <si>
    <t>POS(MIN,MAX,STEP)=-420,420,6|X=58.1,55.3,52.9,50.3,47.8,45.4,43.1,40.9,38.7,36.8,34.9,33.4,31.4,29.9,28.8,27.8,26.7,25.9,25.1,24.6,23.9,23.4,22.8,22.5,22.2,22.1,21.6,21.1,21.1,21.2,20.9,20.4,20.4,20.4,20.2,20.4,20.4,20.2,20.2,20.2,20.0,19.9,19.9,19.9,19.9,19.6,19.8,19.6,19.6,19.7,19.7,19.7,19.7,19.7,19.6,19.7,19.6,19.6,19.5,19.5,19.5,19.5,19.7,19.5,19.6,19.7,19.6,19.6,19.6,19.7,19.6,19.6,19.7,19.7,19.8,19.7,19.9,19.9,19.9,20.1,20.2,20.2,20.3,20.2,20.4,20.4,20.6,21.1,21.2,21.1,21.5,22.0,22.0,22.8,22.9,23.7,24.0,24.8,25.4,26.3,27.6,28.7,30.0,31.3,32.9,34.5,36.1,38.1,40.3,42.5,45.0,47.3,49.8,52.4,55.8,58.5,61.1,63.7,66.4,69.0,71.5,73.9,76.3,78.6,80.8,82.9,85.0,86.9,88.8,90.9,92.6,93.9,95.4,96.6,97.7,98.7,99.6,100.5,101.3,101.9,102.5|Y=93.8,89.4,85.1,80.7,76.4,74.1,70.0,66.1,62.5,59.1,56.0,53.6,51.1,48.9,46.6,44.9,43.3,42.1,41.0,39.9,38.6,37.9,37.5,36.5,36.2,35.3,34.9,34.6,34.3,34.1,33.5,33.2,33.2,33.3,32.9,32.9,33.2,32.9,32.7,32.6,32.6,32.3,32.5,32.5,32.3,32.3,32.4,32.2,32.1,32.1,32.0,32.3,32.1,32.1,32.1,32.2,32.1,32.2,32.2,32.1,32.1,32.0,32.0,31.9,32.0,32.0,32.1,32.2,32.0,32.3,32.2,32.2,32.1,32.1,32.0,32.0,32.2,32.5,32.6,32.7,32.6,32.9,33.0,32.9,33.3,33.5,34.1,34.3,34.8,35.0,35.4,36.0,36.3,37.2,38.0,38.8,39.7,40.8,42.0,43.6,45.2,47.1,49.2,51.6,54.2,57.0,60.2,63.4,67.1,70.9,74.8,78.8,82.9,87.6,90.5,95.0,99.1,103.5,108.6,112.7,116.7,120.7,125.1,128.8,132.3,135.7,139.2,142.7,145.5,148.2,150.7,153.2,155.4,157.3,159.6,161.1,161.9,163.4,164.7,165.5,166.4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</si>
  <si>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10.9,18.6,23.8,28.8,33.4,40.8,46.2,51.1,56.2,61.0,65.7,70.1,73.9,77.9,81.7,85.2,88.5,91.7,94.8,97.6,100.1,102.9,104.7,107.7,110.0,111.3,113.3,115.1,116.6,117.8,119.0,120.1,121.6,122.4,123.3,124.1,124.8,125.7,126.4,126.4,126.9,127.3,127.5,127.9,128.1,128.2,128.4,128.6,128.8,128.8,128.8,128.7,128.5,128.7,128.6,128.6,128.6,128.6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14.8,21.4,26.6,31.5,36.8,42.8,48.1,53.3,58.6,61.5,66.4,70.5,75.0,78.8,82.6,86.1,89.5,93.1,95.6,98.5,100.9,103.3,105.9,107.9,110.1,111.7,113.2,114.9,116.4,117.7,118.9,120.3,120.7,121.5,122.6,123.4,124.3,124.8,125.3,125.8,126.0,126.1,126.5,126.9,127.1,127.1,127.3,127.4,127.4,127.3,127.3,127.3,127.3,127.1,127.4,127.1,127.3</t>
  </si>
  <si>
    <t>POS(MIN,MAX,STEP)=-420,420,6|X=119.1,119.2,119.3,119.4,119.3,119.3,119.5,119.6,119.6,119.7,120.1,120.2,120.1,120.7,121.1,121.6,121.9,122.4,122.7,123.5,124.4,125.0,126.1,127.2,128.4,129.2,131.5,132.6,133.9,135.4,136.7,138.2,138.8,140.3,141.5,141.9,142.4,142.8,142.8,142.8,142.4,141.6,140.3,138.8,136.6,134.7,132.2,128.8,125.4,121.5,116.9,112.0,106.4,100.3,93.9,86.8,79.0,70.6,61.6,52.4,43.1,34.0,25.5,19.0,13.9,10.7,9.2,8.4,8.0,8.2,7.8,7.7,7.9,7.8,8.6,9.6,10.6,12.8,15.0,18.1,21.9,25.8,29.9,34.4,38.4,42.7,46.8,51.0,54.9,58.7,62.7,66.2,70.0,73.2,76.4,79.7,82.4,85.4,88.4,90.9,93.6,96.2,97.9,100.4,102.4,104.5,106.0,107.6,109.3,111.0,112.1,113.3,114.0,115.5,116.3,116.9,117.5,118.3,118.7,119.1,119.7,119.7,120.1,120.3,120.4,120.5,120.7,120.5,120.5,120.5,120.7,120.5,120.4,120.5,120.5,120.5,120.2,120.4,120.2,120.0,120.2|Y=122.1,121.5,121.7,122.0,122.0,122.0,121.8,122.1,122.2,122.2,122.2,122.2,122.7,122.9,123.2,123.7,123.9,124.6,125.2,125.8,126.9,128.0,128.9,129.9,131.1,132.4,133.5,135.2,136.0,137.9,138.7,139.7,141.7,142.6,144.1,144.8,145.6,145.8,145.7,145.2,144.9,144.1,142.9,141.3,139.7,136.9,134.5,131.7,128.1,124.1,119.9,115.0,109.4,104.0,97.2,90.4,82.7,74.8,65.3,56.7,47.3,37.7,30.0,22.3,17.5,14.4,11.7,10.4,9.5,8.2,8.1,8.6,8.5,9.8,11.4,11.2,12.4,14.4,15.5,18.4,21.4,25.0,29.1,33.1,37.4,40.8,45.6,49.8,53.9,57.7,61.6,66.3,69.1,72.2,75.6,79.2,82.2,85.5,88.0,90.8,93.7,96.2,98.7,100.9,103.2,105.0,106.6,108.3,110.2,111.5,112.6,114.2,115.3,116.3,117.7,118.9,119.8,120.2,121.1,121.1,121.3,121.7,122.4,122.1,122.4,123.4,122.4,122.7,123.2,122.5,122.6,122.8,122.9,123.1,122.7,122.9,122.3,122.3,122.4,122.3,122.6</t>
  </si>
  <si>
    <t>POS(MIN,MAX,STEP)=-420,420,6|X=16.7,16.6,16.0,15.8,15.6,15.5,15.5,15.5,15.5,15.7,15.8,16.3,16.5,16.6,16.3,16.1,16.1,16.2,16.0,16.0,16.0,16.1,16.6,16.7,17.1,17.1,17.1,17.2,17.2,17.2,17.0,16.9,16.9,16.8,16.9,16.8,17.0,16.9,17.2,17.2,17.2,17.5,17.5,17.6,17.6,17.6,17.6,17.6,17.6,17.6,17.5,17.7,17.5,17.6,17.6,17.5,17.7,17.5,17.7,17.5,17.7,17.5,17.6,17.5,17.5,17.6,17.5,17.4,17.4,17.4,17.3,17.4,17.1,16.8,16.9,16.6,16.7,16.7,16.7,16.8,16.8,17.0,16.9,17.0,17.1,17.1,17.2,17.2,17.1,17.1,16.8,16.6,16.1,16.1,16.0,15.9,15.9,16.0,16.0,16.0,16.3,16.1,16.0,15.6,15.5,15.3,15.4,15.4,15.4,15.3,15.4,15.3,15.4,15.4,15.3,15.5,16.1,16.6,17.1,17.7,19.0,20.1,21.5,23.5,25.8,28.7,31.9,35.4,39.2,44.9,49.3,53.7,58.1,62.4,66.8,70.8,74.8,78.9,82.4,85.8,89.1|Y=27.2,26.6,25.9,25.4,25.5,25.1,25.4,25.3,25.5,25.3,25.4,25.5,26.0,26.6,26.7,26.3,26.3,26.2,26.3,26.3,26.3,26.4,26.6,27.1,27.2,27.5,27.5,27.7,27.7,27.4,27.4,27.7,27.1,27.3,27.4,27.1,27.4,27.2,27.6,27.7,27.9,27.9,28.1,28.0,27.9,28.4,28.3,28.1,28.3,28.3,28.8,28.6,28.7,28.4,28.5,28.8,28.4,28.5,28.3,28.4,28.6,28.6,28.2,28.3,27.9,28.0,28.1,28.1,27.7,27.7,27.8,27.9,27.3,27.3,27.5,26.9,27.4,27.1,27.1,27.2,27.3,27.6,27.4,27.6,27.4,27.6,27.0,27.3,27.0,26.7,26.6,26.5,26.4,26.1,25.9,26.0,26.4,26.4,26.7,26.5,26.5,26.0,25.6,25.5,24.8,24.9,24.6,25.0,25.0,25.1,25.0,25.1,25.2,25.1,25.2,25.8,26.5,27.3,28.0,29.2,31.4,33.6,36.3,40.0,44.1,49.2,55.3,61.4,68.0,75.4,82.7,90.1,97.6,105.2,112.1,118.7,123.3,130.1,135.6,141.2,146.7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</si>
  <si>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12.9,18.7,25.6,31.8,37.9,43.8,48.9,53.6,58.4,62.4,66.4,70.3,73.8,77.5,80.7,83.8,86.7,89.5,92.4,94.9,97.1,99.6,101.4,103.4,105.2,107.0,108.9,110.5,111.9,113.0,114.1,115.2,116.0,116.9,117.5,118.1,118.7,119.1,119.5,119.9,120.3,120.4,120.4,120.4,120.5,120.9,120.8,120.7,120.7,120.8,120.8,120.7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12.3,17.2,23.3,29.8,35.7,42.0,46.7,52.2,56.7,60.8,65.4,69.2,73.2,76.5,80.0,83.5,86.8,88.8,91.4,94.3,97.2,99.6,101.5,103.4,105.4,107.2,109.3,111.7,112.8,114.3,115.3,116.1,117.4,118.2,118.8,119.8,120.0,120.9,121.5,122.2,122.4,122.5,122.6,123.2,123.1,122.7,123.5,122.9,122.5,122.8,122.9,122.7</t>
  </si>
  <si>
    <t>ZL=-2055.0|ZR=-1154.0|ZSWP=0.0</t>
  </si>
  <si>
    <t>ZL=-2084.7|ZR=-1154.0|ZSWP=0.0</t>
  </si>
  <si>
    <t>ZL=-2231.9|ZR=-794.8|ZSWP=0.0</t>
  </si>
  <si>
    <t>POS(MIN,MAX,STEP)=-400,400,100|X=0.0,0.0,0.0,45.8,101.4,119.6,120.1,119.5,119.8|Y=0.0,0.0,0.0,45.3,102.6,121.5,122.5,121.7,122.2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</si>
  <si>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12.2,21.4,28.6,36.0,41.4,47.5,52.8,58.2,63.3,67.9,72.4,76.4,80.4,83.9,87.6,90.8,93.8,96.6,99.4,102.0,104.2,107.4,109.5,111.2,113.1,114.9,116.1,117.7,118.8,120.5,121.3,121.9,123.4,124.2,124.5,125.0,126.1,126.6,126.8,127.5,127.8,127.7,128.3,128.3,128.5,128.6,128.6,128.9,128.5,129.1,128.8,128.8,128.8,128.4,128.6,128.7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17.8,25.8,32.3,38.3,44.1,49.9,55.6,58.9,64.1,69.0,73.5,77.8,81.5,85.7,88.8,92.0,95.3,97.9,100.8,103.1,105.6,107.8,110.2,111.9,113.7,115.2,116.5,117.8,118.9,120.6,121.3,121.9,123.3,124.0,124.7,125.5,125.8,126.3,126.8,127.0,127.1,127.2,127.4,127.9,127.7,127.8,127.9,127.9,127.6,127.8,127.7,127.9,128.0,128.1,127.8</t>
  </si>
  <si>
    <t>ZL=1245.0|ZR=-2852.1|ZSWP=0.0</t>
  </si>
  <si>
    <t>POS(MIN,MAX,STEP)=-420,420,6|X=74.8,74.7,74.7,74.5,74.5,74.4,74.2,74.2,74.2,74.1,73.9,73.9,73.7,73.7,73.5,73.3,73.3,73.2,73.0,72.9,72.9,72.7,72.6,72.4,72.2,72.2,72.1,71.9,71.9,71.7,71.7,71.5,71.3,71.4,71.2,71.0,70.8,70.8,70.5,70.5,70.2,70.2,70.0,69.8,69.7,69.7,69.6,69.5,69.4,69.3,69.2,69.0,69.0,68.9,68.9,68.9,68.5,68.4,68.5,68.4,68.3,68.1,68.1,68.0,67.9,68.0,67.8,67.9,67.8,67.7,67.6,67.7,67.5,67.6,67.6,67.6,67.6,67.5,67.6,67.5,67.6,67.7,67.8,67.8,67.7,67.9,68.0,68.0,68.1,68.2,68.2,68.3,68.4,68.6,68.7,68.8,68.8,69.0,69.1,69.2,69.2,69.3,69.4,69.5,69.7,69.7,69.8,70.0,70.0,70.2,70.4,70.5,70.7,70.9,71.1,71.1,71.3,71.4,71.5,71.6,71.7,71.8,71.9,72.0,72.1,72.2,72.3,72.3,72.5,72.7,72.9,72.9,73.2,73.3,73.3,73.4,73.7,73.8,73.7,73.9,73.9|Y=121.2,121.1,121.0,120.7,120.8,120.6,120.5,120.4,120.2,120.0,119.7,119.4,119.2,119.2,118.8,118.7,118.4,118.2,117.9,117.8,117.6,117.4,117.3,117.1,117.0,116.7,116.5,116.5,116.4,115.9,115.8,115.4,115.3,115.2,114.6,114.7,114.2,114.1,113.9,113.7,113.6,113.4,113.3,113.0,112.9,112.7,112.5,112.4,112.3,112.0,112.0,111.8,111.7,111.4,111.2,111.3,111.2,111.0,110.8,111.0,110.7,110.6,110.5,110.4,110.4,110.4,110.4,110.0,110.2,110.3,110.2,110.1,109.9,109.9,110.2,110.1,110.2,110.2,110.2,110.4,110.3,110.4,110.4,110.6,110.6,110.7,110.8,110.9,111.0,111.1,111.2,111.4,111.4,111.5,111.7,111.9,112.1,112.3,112.6,112.7,112.9,113.1,113.3,113.6,113.7,114.1,114.3,114.5,114.5,114.8,114.9,115.1,115.3,115.5,115.6,115.6,115.9,116.2,116.5,116.6,116.9,117.0,117.2,117.3,117.4,117.6,117.6,118.0,118.1,118.3,118.5,118.6,118.9,119.2,119.1,119.4,119.4,119.9,119.8,120.0,120.3</t>
  </si>
  <si>
    <t>IMGLINENC=83,84,82,80,80,83,83,79,83,81,83,80,82,81,84,81,80,79,82,79,79,82,80,81,80,84,82,79,82,82,82,79,83,83,82,82,80,81,83,84,82,81,82,81,83,84,80,80,81,82,81,81,83,83,83,85,80,82,79,81,80,82,80,82,84,80,82,80,83,80,82,80,79,80,84,83,82,78,81,79,82,83,79,83,81,80,84,79,80,84,83,86,82,83,85,83,82,84,79,80,81,80,80,80,82,84,86,85,84,80,86,81,83,82,82,78,82,80,79,83,83,80,90,95,73,105,118,71,30,17,12,12,11,11,10,12,11,12,14,15,22,12,11,9,11,10,9,11,11,11,11,11,15,20,32,53,82,104,96,72,78,108,106,108,106,122,130,123,120,116,120,116,110,102,67,77,99,92,66,42,25,16,14,11,10,9,11,9,9,9,9,10,9,11,9,10,10,10,9,10,10,11,11,12,14,22,51,103,124,71,100,86,81,86,85,83,82,87,85,82,85,83,82,83,81,86,82,82,82,81,84,84,79,79,81,80,85,81,81,82,81,81,82,80,82,81,83,80,84,82,79,79,81,83,82,78,78,79,80,85,82,79,84,82,81,81,81,81,82,84,78,82,83,85,82,80,82,82,85,85,80,79,79,78,79,79,79,79,80,82,81,82,79,80,75,79,80,81,79,83,78,78,80,81,80,78,77,78,80,80,76,80,78,82,78,79,77,78,79,78</t>
  </si>
  <si>
    <t>IMGLINENC=78,82,83,83,79,82,79,81,81,81,80,83,82,80,80,81,81,82,83,82,82,82,81,83,79,77,81,76,81,82,83,82,82,84,82,81,82,82,84,80,80,79,80,80,80,82,78,79,81,82,84,81,81,78,80,80,80,80,81,81,84,85,85,81,83,82,81,82,84,81,82,81,82,85,78,80,81,82,80,83,83,81,82,81,85,82,83,81,83,81,83,81,79,86,83,80,85,81,82,80,81,80,81,79,81,84,85,85,79,80,81,82,84,79,84,82,82,83,80,83,84,80,87,95,71,102,119,72,29,17,13,12,12,11,11,11,11,12,16,15,21,11,10,9,10,10,10,10,10,10,10,11,14,20,34,55,82,103,97,70,80,107,100,110,105,124,131,126,124,120,115,116,105,97,66,77,97,92,69,41,25,18,13,11,11,10,10,10,8,8,8,9,9,9,9,10,9,9,9,10,10,9,11,12,15,24,51,99,122,70,101,85,79,85,87,83,82,82,83,81,82,85,83,83,83,80,82,85,80,81,83,86,83,84,85,82,85,86,80,83,81,81,84,80,80,84,80,82,81,85,81,84,84,78,83,84,83,83,82,84,79,81,79,80,83,81,79,81,83,79,84,79,82,82,82,81,83,81,80,83,81,80,79,82,77,81,79,81,78,78,80,82,79,80,79,81,80,75,79,77,79,78,74,79,76,79,79,78,78,80,77,78,78,78,77,77,79,78,75,77</t>
  </si>
  <si>
    <t>POS(MIN,MAX,STEP)=-420,420,6|X=77.6,77.7,77.4,77.3,77.2,77.1,76.9,76.7,76.5,76.4,76.2,75.8,75.6,75.3,75.2,74.7,74.4,74.2,73.8,73.5,73.2,72.9,72.8,72.2,71.8,71.6,71.3,70.7,70.3,70.2,69.7,69.3,69.0,68.5,68.2,67.7,67.4,67.1,66.8,66.4,66.0,65.6,65.1,64.9,64.4,64.2,64.1,63.7,63.3,63.1,62.7,62.5,62.4,62.1,61.9,61.8,61.5,61.5,61.1,61.1,61.0,61.0,60.9,60.9,60.8,60.8,61.0,60.8,60.9,61.0,61.3,61.2,61.4,61.5,61.7,61.8,62.1,62.1,62.4,62.7,62.8,63.2,63.4,63.5,63.8,64.3,64.6,64.9,65.2,65.5,66.0,66.1,66.4,66.8,67.1,67.5,67.9,68.0,68.5,68.8,69.3,69.6,69.8,70.4,70.5,70.9,71.3,71.5,71.7,72.1,72.2,72.6,72.8,73.1,73.3,73.7,73.9,74.1,74.3,74.4,74.8,75.0,75.2,75.2,75.4,75.6,75.7,75.9,76.1,76.2,76.4,76.6,76.5,76.6,76.8,76.9,77.0,76.9,77.2,77.2,77.2|Y=126.5,126.2,125.9,125.8,125.6,125.2,125.2,125.0,124.5,124.2,124.0,123.2,122.6,122.7,122.1,121.7,121.2,120.7,120.3,120.0,119.3,118.5,117.9,117.3,116.9,116.3,115.6,115.3,114.6,113.9,113.3,112.8,112.4,111.8,111.1,110.4,109.6,109.2,108.5,108.0,107.2,106.7,106.1,105.6,104.9,104.6,104.2,103.5,102.7,102.4,102.2,101.8,101.4,101.0,100.5,100.4,100.2,99.6,99.5,99.2,99.1,98.9,98.8,98.7,98.5,98.6,98.8,98.8,98.9,98.9,99.1,99.4,99.5,99.6,99.6,99.9,100.3,100.8,101.1,101.5,102.0,102.7,103.0,103.1,104.1,104.5,104.8,105.3,105.8,106.5,106.9,107.6,107.9,108.5,109.3,109.5,110.1,111.0,111.1,111.7,112.2,113.0,113.5,113.9,114.4,114.8,115.4,115.8,116.4,116.7,117.4,117.7,118.3,118.5,118.8,119.1,119.7,120.3,120.7,120.8,121.6,121.8,122.1,122.3,122.5,122.9,123.1,123.2,123.5,123.6,124.1,124.1,124.5,124.6,124.8,124.9,125.1,125.2,125.1,125.4,125.9</t>
  </si>
  <si>
    <t>LOADCELL=0.366667</t>
  </si>
  <si>
    <t>ZL=0.0|ZR=-1092.6|ZSWP=0.0</t>
  </si>
  <si>
    <t>LOADCELL=0.266667</t>
  </si>
  <si>
    <t>ZL=-2108.2|ZR=-1092.6|ZSWP=0.0</t>
  </si>
  <si>
    <t>LOADCELL=0.700000</t>
  </si>
  <si>
    <t>ZL=-2108.2|ZR=-2867.0|ZSWP=0.0</t>
  </si>
  <si>
    <t>ZL=467.3|ZR=-2867.0|ZSWP=0.0</t>
  </si>
  <si>
    <t>IMGLINENC=83,83,82,81,85,82,81,84,84,81,84,84,82,82,80,84,85,82,80,78,83,80,82,86,86,79,81,80,84,80,82,84,81,82,78,85,80,83,85,81,83,83,82,81,83,84,81,82,83,79,78,80,82,79,79,82,80,79,79,81,80,83,80,82,81,84,79,83,81,82,81,83,78,79,83,80,82,78,83,78,82,78,79,80,81,80,83,80,80,79,81,78,82,79,82,80,83,82,79,80,82,79,82,82,84,81,81,81,86,80,81,79,84,80,82,83,84,80,77,86,83,82,45,19,10,6,4,4,4,3,4,4,4,4,5,4,5,5,9,13,22,34,51,63,69,57,45,50,65,64,64,75,68,78,74,79,76,73,77,79,77,79,75,77,75,75,75,69,69,59,54,63,51,45,53,69,73,60,42,28,16,11,7,6,5,7,7,7,7,7,6,5,5,6,5,6,6,9,23,72,87,77,82,79,82,80,80,80,80,80,81,81,81,83,81,81,80,78,82,81,82,82,82,81,85,82,84,80,80,78,81,79,83,83,82,80,79,80,81,81,81,79,80,81,80,79,80,80,77,82,81,82,81,83,79,82,80,80,79,83,82,80,81,80,81,81,76,80,78,78,80,80,79,82,79,77,78,80,79,79,77,78,78,76,79,77,85,83,80,79,78,82,78,82,80,83,81,83,78,79,77,81,77,75,82,81,81,77,82,81,81,83,76,80,76,75,80,80,82,83</t>
  </si>
  <si>
    <t>IMGLINENC=82,83,80,85,83,86,82,79,85,80,82,82,82,81,83,82,83,83,84,81,85,80,80,84,80,82,85,80,82,83,81,85,80,80,82,83,81,82,81,80,80,81,82,83,81,83,77,80,82,81,81,81,79,80,80,79,82,81,81,80,83,84,79,78,80,81,79,81,78,80,80,84,81,80,81,79,78,83,80,83,84,83,82,82,83,82,81,83,81,80,80,79,80,82,82,78,82,81,83,82,82,81,82,82,79,81,80,80,82,83,83,84,87,82,80,84,82,79,75,83,85,82,45,18,9,6,5,4,3,3,4,4,4,4,4,4,5,7,9,12,22,34,52,66,68,56,42,49,69,58,64,73,68,80,72,78,73,72,74,76,78,74,73,73,79,76,75,68,69,61,54,63,53,44,54,70,72,60,43,29,14,11,7,6,6,6,7,8,7,6,6,5,5,5,6,6,7,9,23,73,88,80,81,82,83,83,81,82,82,82,80,79,80,78,82,81,80,80,78,82,81,80,81,80,83,81,80,80,81,82,78,80,81,79,79,82,81,78,80,80,80,81,83,79,80,84,80,79,80,82,81,82,83,82,81,79,81,84,83,83,82,83,84,76,80,77,81,76,78,79,81,78,80,81,80,82,79,81,76,80,79,83,81,82,80,80,81,81,78,81,81,82,81,80,80,81,82,79,80,81,80,80,76,81,80,79,83,77,81,80,78,80,78,79,82,81,79,80,82,78</t>
  </si>
  <si>
    <t>IMGLINENC=81,80,82,77,83,81,83,79,78,79,79,79,77,82,84,84,82,81,78,81,80,80,77,86,80,82,81,81,83,82,79,82,83,83,85,80,79,81,80,83,83,80,84,82,82,83,82,84,79,81,79,78,80,84,80,80,83,77,80,82,84,82,84,79,83,83,82,80,77,79,79,81,81,82,79,80,76,80,83,82,79,78,81,79,84,82,83,82,81,80,80,78,82,79,81,85,84,82,83,81,83,82,80,78,79,80,86,86,82,84,82,83,81,82,85,84,81,85,83,86,79,81,86,102,69,109,114,63,28,14,12,12,11,10,11,10,12,13,16,14,20,11,11,9,11,10,10,8,9,10,10,12,14,21,34,58,85,104,91,69,80,107,105,111,107,122,125,126,124,117,116,114,110,95,65,77,98,94,62,39,23,16,12,11,10,9,9,10,9,9,9,9,9,10,9,9,10,9,8,9,9,9,11,11,14,23,55,110,120,70,97,85,80,80,81,81,83,82,85,79,81,85,80,78,84,81,84,83,83,82,81,79,83,79,82,80,81,80,82,82,80,82,82,83,82,85,82,81,82,80,85,81,80,80,82,83,83,79,80,78,82,79,79,83,80,80,82,81,81,82,81,83,86,80,81,80,83,82,80,84,83,81,81,82,81,81,80,81,80,79,80,79,78,79,80,78,82,79,78,80,79,75,80,78,77,74,80,79,82,78,79,77,77,75,77,78,78,74,77,78</t>
  </si>
  <si>
    <t>IMGLINENC=81,80,81,81,84,79,78,79,81,83,81,82,80,81,81,82,81,78,81,80,82,78,81,82,82,79,82,81,82,81,83,80,83,79,82,83,81,77,80,81,83,80,79,86,83,81,83,80,80,80,78,82,84,80,80,80,80,80,84,82,85,82,80,80,82,80,84,80,81,82,81,79,83,83,81,84,83,81,80,83,84,81,82,82,81,83,83,81,80,79,80,81,81,86,80,82,81,80,80,80,80,80,83,80,80,80,80,83,83,83,82,78,80,81,83,82,81,79,83,83,84,78,88,103,66,113,115,62,27,15,12,11,10,10,11,10,11,13,16,17,20,11,10,10,9,9,10,11,10,10,10,11,14,20,36,60,89,105,94,69,84,105,101,107,102,132,127,126,121,118,119,116,110,91,65,79,99,91,63,36,24,16,13,9,11,9,10,10,10,9,9,9,9,10,10,9,10,10,8,9,9,9,11,13,14,24,55,109,119,72,98,85,78,83,85,84,79,83,82,84,83,79,81,83,81,81,81,83,81,84,82,79,82,81,82,81,83,79,79,83,78,81,80,82,80,81,79,80,76,81,81,81,80,84,81,78,84,81,81,83,80,82,79,80,85,82,81,80,80,82,81,78,82,81,80,77,87,84,80,81,82,82,83,79,81,83,80,82,80,79,79,80,78,78,81,79,79,76,78,79,79,78,79,79,81,79,80,79,76,79,76,78,77,75,80,81,75,77,75,78</t>
  </si>
  <si>
    <t>IMGLINENC=80,80,83,84,82,81,84,84,81,80,79,78,82,82,76,85,82,79,82,83,81,82,83,81,82,81,83,80,79,82,82,81,82,78,81,78,81,83,82,82,79,79,84,82,83,79,80,81,79,82,80,81,84,81,81,82,83,81,85,83,81,82,79,82,80,81,83,80,81,80,80,81,83,77,80,81,82,83,81,83,80,81,80,80,82,84,81,85,85,81,83,82,80,81,80,78,79,81,81,86,82,80,83,84,82,83,82,81,83,83,79,82,84,82,80,84,83,79,81,84,86,80,40,18,8,6,5,4,3,4,4,4,3,4,4,5,6,6,9,14,21,33,50,62,65,55,43,50,67,57,60,74,67,77,72,75,77,71,79,75,76,74,75,74,78,77,77,65,69,63,56,63,52,45,54,70,74,56,41,28,15,9,7,6,7,5,7,9,6,7,5,6,6,5,5,6,6,10,25,74,89,75,80,81,87,79,80,80,81,80,83,81,82,81,82,85,82,79,80,78,81,80,81,81,80,80,81,81,76,79,80,77,81,79,82,81,80,81,79,80,85,79,81,80,79,81,83,82,81,79,78,75,79,80,80,78,83,78,82,80,78,78,80,80,82,78,79,80,81,80,79,81,78,80,81,80,79,78,80,80,82,81,80,78,78,78,81,76,81,80,82,80,80,80,79,81,78,78,79,79,79,78,78,77,81,80,83,79,78,80,79,82,78,79,80,78,81,80,80,80</t>
  </si>
  <si>
    <t>IMGLINENC=81,81,80,82,83,82,84,84,84,80,80,83,80,80,79,81,82,82,81,82,83,82,82,81,81,81,81,83,82,82,84,78,83,82,84,83,83,80,81,82,82,79,80,80,80,79,85,82,85,85,87,85,86,82,79,82,82,79,82,82,82,83,83,77,85,83,82,80,84,80,81,86,84,82,80,81,79,84,78,82,80,83,84,84,80,83,80,81,80,82,85,83,83,83,79,81,82,80,81,85,80,80,83,81,80,81,80,82,81,82,86,80,81,82,80,84,83,84,81,86,86,79,41,17,8,6,4,3,4,4,4,3,4,4,4,4,6,6,9,13,23,35,49,64,67,55,43,53,68,60,63,75,66,76,71,78,79,76,78,76,76,76,76,75,78,75,74,66,68,61,56,63,54,43,56,73,71,59,40,26,15,10,7,7,6,6,7,8,7,6,6,6,6,5,5,6,7,11,25,75,87,79,84,80,79,83,80,82,82,84,83,81,85,81,81,82,80,81,84,80,85,80,85,79,80,81,80,80,77,78,81,77,78,80,80,79,80,81,80,82,81,81,79,82,83,82,82,80,84,81,79,78,78,81,77,82,80,82,80,79,80,80,81,83,85,78,81,80,77,79,80,80,79,78,81,80,84,80,80,81,81,78,79,79,79,78,76,79,77,79,79,77,79,83,81,79,75,78,80,79,77,77,79,80,80,79,80,82,80,79,80,75,81,79,77,80,81,80,83,81</t>
  </si>
  <si>
    <t>IMGLINENC=83,83,79,86,83,87,84,84,81,82,80,83,83,80,82,83,82,82,78,83,81,82,80,82,79,81,79,83,83,81,82,82,81,81,82,83,79,81,80,82,80,81,81,80,81,78,81,82,81,82,80,81,85,81,81,83,83,78,82,85,81,80,78,84,82,82,81,81,80,81,81,78,82,82,82,84,82,83,83,80,81,83,81,83,77,79,84,82,81,82,82,79,83,81,84,81,82,85,84,83,83,81,80,79,79,81,82,81,82,79,79,83,81,80,83,82,81,79,79,83,93,80,38,17,7,6,4,4,4,4,3,3,3,4,4,5,5,6,8,14,23,35,51,59,66,55,45,55,68,60,66,73,70,78,73,76,75,74,78,76,78,80,76,74,80,77,72,69,64,61,58,65,53,42,53,70,75,58,39,28,15,10,7,6,7,6,7,8,6,6,5,5,6,5,5,6,6,9,25,80,87,80,82,82,81,82,84,80,79,80,81,81,84,80,82,80,76,79,81,81,76,79,81,80,81,77,82,79,81,79,82,80,83,82,85,82,78,79,80,76,83,79,81,78,78,79,79,83,77,79,82,82,82,81,83,81,80,83,78,81,81,79,82,79,78,81,79,81,80,83,78,78,81,80,83,83,78,80,82,79,81,83,80,78,81,81,83,79,79,76,82,79,81,81,79,80,79,77,79,78,80,82,80,76,76,78,81,82,80,78,82,80,78,80,80,79,82,81,78,79</t>
  </si>
  <si>
    <t>IMGLINENC=83,84,81,81,86,82,82,83,81,81,81,81,82,83,81,83,80,80,80,81,81,79,82,81,80,83,83,85,82,82,82,82,80,81,85,81,85,82,81,81,83,82,80,86,82,80,83,80,81,82,82,80,83,80,80,79,81,80,82,85,81,81,78,82,80,82,81,81,83,83,81,82,81,82,81,80,80,82,78,79,85,80,80,83,81,82,82,85,83,83,85,79,83,82,82,81,79,83,86,80,83,80,82,79,84,84,82,80,83,81,79,82,83,85,80,83,84,78,82,82,89,81,39,17,8,5,3,4,4,3,4,3,4,4,4,4,5,6,10,13,23,35,54,64,67,53,43,53,67,58,67,75,67,76,68,79,76,74,78,77,75,75,74,76,80,74,76,66,67,59,55,66,54,44,57,72,72,59,42,27,15,9,7,6,6,6,6,7,7,7,5,5,7,6,6,5,7,11,25,78,87,74,79,79,80,80,84,81,82,80,84,80,77,79,83,81,83,82,78,81,79,82,84,85,80,80,79,81,78,79,80,81,81,82,79,80,79,81,81,79,78,79,80,82,79,81,77,79,79,80,80,79,79,79,81,80,81,79,81,80,78,82,77,79,80,80,81,78,81,83,79,81,80,79,80,80,79,78,78,81,79,78,78,78,79,76,80,79,79,81,78,79,77,78,79,79,79,77,77,78,80,79,79,77,80,77,79,81,76,79,79,81,79,79,79,79,80,79,82,80</t>
  </si>
  <si>
    <t>IMGLINENC=81,84,79,81,83,84,83,83,80,82,82,81,81,81,77,82,80,78,82,80,79,78,81,80,79,81,80,81,81,80,82,81,83,82,82,83,79,79,81,84,82,81,82,78,81,82,80,78,82,83,81,85,81,81,80,80,81,78,80,79,80,82,84,79,79,83,80,78,78,79,80,82,83,79,82,81,79,80,82,79,82,82,80,80,82,79,82,83,82,79,83,80,80,84,82,79,83,81,81,80,83,82,80,80,82,83,80,82,78,78,85,80,79,81,81,81,82,80,82,83,82,79,83,105,64,117,104,59,23,13,14,11,10,9,10,11,11,14,19,15,18,11,10,10,10,10,10,11,10,10,12,13,15,22,35,59,89,101,89,69,86,102,104,114,109,127,130,128,125,114,120,112,110,85,65,80,98,89,63,35,21,15,12,9,11,9,9,9,8,8,9,9,10,10,10,9,10,7,9,9,9,10,10,13,14,27,60,110,115,78,90,87,78,83,84,84,82,82,82,82,82,82,82,82,80,81,84,83,79,85,84,83,80,82,79,80,82,80,80,82,80,80,81,81,80,80,79,78,82,80,81,81,80,84,81,81,82,79,80,79,83,85,81,81,80,80,80,82,83,82,81,80,80,78,80,76,78,76,80,81,83,81,81,79,80,80,81,83,81,78,82,82,83,83,78,80,79,81,77,79,80,84,78,81,79,80,77,79,76,81,78,76,80,79,79,80,81,79,77,78</t>
  </si>
  <si>
    <t>IMGLINENC=80,82,80,81,82,81,81,78,80,84,83,76,79,80,79,81,78,82,82,82,81,81,80,79,82,81,80,82,81,78,82,80,80,83,80,79,79,81,81,80,80,78,81,80,80,80,82,80,81,77,78,81,82,83,82,84,82,80,81,82,80,84,79,79,80,79,81,81,81,83,83,82,81,81,80,80,78,82,82,82,81,79,81,82,79,83,77,81,84,80,83,81,81,81,79,79,82,79,81,81,80,82,80,81,81,82,81,82,79,80,82,83,81,80,83,82,80,84,81,81,84,77,81,107,66,117,111,58,24,13,12,10,10,10,11,10,11,13,18,18,20,10,9,9,9,9,9,9,11,10,10,11,14,21,35,61,89,100,91,68,84,111,102,111,113,133,124,123,126,109,118,112,108,87,64,80,100,85,60,37,22,13,12,11,10,8,9,9,9,10,9,9,9,9,11,9,9,10,8,9,9,9,11,10,14,27,62,113,117,78,89,86,81,83,82,82,79,81,87,83,80,82,81,82,81,80,81,77,84,82,79,79,82,79,79,80,81,79,80,78,82,81,81,81,81,82,80,79,79,75,80,82,80,80,81,82,81,83,83,84,82,81,83,82,83,81,81,81,83,81,79,80,81,82,83,82,81,81,80,80,82,82,80,83,80,81,81,80,80,79,83,81,80,79,81,81,80,80,80,78,78,78,78,82,80,79,79,76,79,78,83,79,77,75,78,80,76,81,78,79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</si>
  <si>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18.9,26.8,32.6,38.0,43.9,49.3,54.5,59.5,64.1,68.8,73.2,77.1,80.9,84.5,88.0,91.1,93.8,97.0,99.7,102.8,105.3,107.2,109.4,111.3,112.9,114.6,116.1,117.7,118.9,120.0,121.5,122.1,122.9,123.7,124.3,125.3,125.9,126.5,126.5,127.2,127.5,127.7,127.7,127.8,128.2,128.4,128.4,128.3,128.5,128.7,128.5,128.3,128.6,128.4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16.4,23.9,29.5,34.7,40.9,46.8,50.6,55.9,60.6,66.1,70.3,74.4,78.4,82.3,86.2,89.5,92.4,95.9,98.5,101.1,103.6,105.7,108.2,110.2,112.2,113.6,115.1,116.4,117.9,118.9,119.8,121.3,122.1,122.9,123.7,124.3,125.3,125.9,126.0,126.4,126.7,127.0,127.0,127.4,127.4,127.6,127.7,127.6,127.8,127.3,127.5,127.8,127.6,127.7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</si>
  <si>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17.8,24.5,30.2,37.6,43.0,48.6,54.3,59.2,64.0,68.3,72.7,76.6,80.7,84.2,87.6,90.6,93.9,96.9,99.4,101.9,104.6,107.1,109.3,111.1,113.0,114.6,116.0,117.5,118.7,119.8,121.1,122.2,122.9,123.8,124.3,125.1,125.9,126.3,126.8,126.9,127.3,127.5,127.8,127.9,128.4,128.3,128.3,128.4,128.3,128.6,128.3,128.5,128.1,128.5,128.2,128.3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13.7,22.2,28.2,34.0,39.9,45.6,51.3,56.6,59.9,65.1,69.8,73.8,77.8,81.4,85.2,88.7,92.0,95.1,97.9,100.4,102.9,105.6,107.4,109.9,111.5,113.5,114.7,116.2,117.4,118.5,120.0,120.8,122.1,122.7,123.4,124.3,124.8,125.4,125.8,126.3,126.4,126.9,126.8,127.0,127.4,127.3,127.5,127.3,127.2,127.3,127.3,127.6,127.3,127.4,127.2,127.3</t>
  </si>
  <si>
    <t>POS(MIN,MAX,STEP)=-420,420,6|X=72.6,70.5,68.5,66.7,64.7,62.4,60.8,58.7,56.6,54.5,52.6,50.7,48.1,46.3,44.7,42.8,41.1,39.9,38.2,37.0,35.7,34.5,33.5,32.5,31.3,30.6,29.7,28.8,28.2,27.8,27.1,26.5,26.2,25.8,25.6,25.0,24.8,24.7,24.2,24.0,23.9,23.7,23.5,23.6,23.2,23.2,23.1,23.3,23.1,22.9,22.9,22.9,22.8,22.7,22.5,22.3,22.3,22.3,22.5,22.4,22.5,22.3,22.5,22.5,22.4,22.8,22.8,22.9,23.2,23.2,23.2,23.2,23.3,23.4,23.7,23.9,23.9,24.1,24.5,24.5,25.0,25.6,25.8,26.1,26.4,27.4,27.9,28.3,28.9,29.6,30.5,31.5,32.5,33.4,34.4,35.6,37.0,38.1,39.6,41.1,43.3,45.1,47.0,48.6,50.5,52.4,54.4,56.3,58.5,60.5,62.3,64.4,66.4,68.3,70.8,72.8,74.8,76.4,77.9,79.8,81.2,82.9,84.4,85.7,87.0,88.2,89.3,90.3,91.5,92.6,93.5,94.1,94.7,95.4,95.9,96.4,96.9,96.9,97.1,97.2,97.4|Y=117.6,114.4,111.0,107.8,104.3,102.2,98.5,95.4,92.0,88.3,85.2,81.5,78.4,75.4,72.4,69.8,67.0,64.3,61.9,59.5,57.7,55.7,53.9,52.4,50.5,49.4,48.1,46.9,45.7,45.2,44.0,43.2,42.3,41.8,41.5,40.8,40.1,39.5,39.6,39.3,38.8,38.6,38.4,38.0,37.9,37.9,37.9,37.7,37.4,37.5,37.4,37.4,37.1,37.1,37.2,36.8,36.8,36.8,36.9,37.0,36.9,36.8,37.0,37.0,37.4,37.2,37.5,37.3,37.8,37.8,38.0,38.3,38.1,38.4,38.8,39.1,39.2,39.7,39.8,40.3,40.8,41.3,42.0,42.8,43.7,44.2,45.2,46.7,47.6,48.7,50.1,51.7,52.6,54.6,56.3,58.1,60.5,62.7,65.0,67.8,70.7,73.3,76.4,79.7,82.7,86.0,89.3,93.3,96.1,99.2,102.5,106.3,109.7,112.8,114.5,117.8,121.2,124.5,127.0,129.7,132.3,134.8,137.0,139.5,142.1,143.8,145.8,147.3,148.6,150.6,151.9,153.2,154.0,154.9,155.9,156.6,157.1,157.3,157.7,158.0,158.1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</si>
  <si>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14.7,21.4,26.8,31.6,36.7,42.0,48.7,53.2,57.8,62.2,66.3,70.2,73.8,77.8,81.2,84.2,87.4,90.7,93.1,95.9,98.4,101.1,103.3,105.3,108.0,109.9,111.8,113.5,114.9,116.5,117.5,118.7,120.0,120.7,121.8,122.5,123.8,124.1,124.9,125.2,125.7,126.2,127.0,127.1,127.7,127.9,128.0,128.2,128.3,128.2,128.4,128.4,128.2,128.5,128.4,128.5,128.4,128.4,128.4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14.2,21.5,27.5,32.4,37.4,43.0,48.1,52.7,58.0,62.3,66.4,70.2,73.0,77.3,80.3,83.9,87.1,90.3,93.1,96.0,98.5,100.9,103.3,105.4,107.6,109.4,111.3,112.7,114.5,115.6,117.6,118.6,119.7,120.6,121.6,122.2,123.0,123.5,124.0,124.3,125.1,125.4,126.1,126.4,126.2,126.7,127.0,127.0,127.0,127.4,127.4,127.2,127.1,127.4,127.4,127.4,127.0,127.5,127.3,127.2</t>
  </si>
  <si>
    <t>POS(MIN,MAX,STEP)=-420,420,6|X=119.3,119.4,119.4,119.4,119.5,119.5,119.4,119.8,119.9,119.6,119.8,120.0,120.2,120.4,120.7,121.0,121.3,121.9,122.4,122.7,123.4,123.9,124.8,126.0,126.8,127.8,129.7,130.8,132.0,133.6,134.6,136.2,137.2,138.3,139.3,140.2,140.8,141.2,141.4,141.5,141.1,140.8,140.1,138.7,137.2,135.2,133.3,130.4,127.3,123.8,119.7,115.5,110.4,104.8,98.8,92.4,85.2,77.6,69.3,60.6,51.9,43.0,33.7,26.2,19.8,14.9,11.4,9.4,8.6,7.9,8.0,8.0,8.1,7.8,8.5,9.0,10.9,12.6,15.5,19.0,22.9,27.6,32.0,37.2,42.0,46.6,51.1,55.9,60.0,64.1,67.8,71.5,75.0,78.6,81.6,84.6,87.5,90.5,92.6,95.3,97.6,99.6,101.7,103.9,105.2,107.0,108.5,109.9,111.2,112.3,113.4,114.4,115.3,116.2,116.7,117.4,118.0,118.6,118.9,119.2,119.5,119.7,119.9,120.0,120.1,120.2,120.1,120.1,120.1,120.2,120.1,120.2,120.2,120.2,119.9,120.1,120.0,120.1,119.9,119.9,120.0|Y=121.6,121.9,121.9,122.1,121.7,121.8,121.8,122.2,121.9,122.1,122.2,122.4,122.8,122.8,123.3,123.7,123.8,124.1,124.5,125.0,126.0,126.6,127.6,128.0,129.2,130.4,132.1,133.3,134.7,135.4,137.1,138.2,139.4,140.7,141.4,143.0,143.5,143.9,144.3,144.2,144.0,143.5,142.2,141.1,139.3,137.7,135.6,133.2,130.3,127.0,123.0,118.4,114.2,108.3,102.4,96.0,89.1,81.4,73.4,65.0,56.2,47.3,37.8,30.1,23.3,18.2,14.5,12.2,10.7,10.7,9.1,8.3,8.6,10.1,11.0,11.2,11.8,14.0,15.8,18.7,22.0,26.4,31.1,35.9,40.6,45.3,49.6,54.4,58.6,62.8,66.7,70.9,74.3,77.9,81.4,84.8,87.3,90.0,92.6,95.5,97.6,100.4,102.0,103.7,105.9,107.7,109.6,110.8,112.3,113.4,114.4,115.7,116.3,117.6,118.5,119.2,119.9,120.2,120.5,120.6,121.3,121.6,122.1,122.1,122.1,122.5,122.4,122.6,122.3,122.3,122.1,121.9,122.5,122.6,121.9,121.8,122.5,122.0,122.0,121.9,122.2</t>
  </si>
  <si>
    <t>POS(MIN,MAX,STEP)=-420,420,6|X=68.6,66.5,64.3,62.1,59.7,57.6,55.3,53.1,51.1,49.0,47.0,44.8,42.5,40.4,38.8,37.4,35.8,34.5,33.3,32.1,31.1,30.0,29.2,28.3,27.7,27.0,26.4,25.8,25.1,24.6,24.4,24.1,23.7,23.3,23.4,23.1,22.9,22.5,22.6,22.5,22.5,22.2,21.9,21.8,21.6,21.7,21.7,21.6,21.7,21.7,21.5,21.5,21.6,21.6,21.3,21.4,21.3,21.2,21.2,21.2,21.2,21.2,21.1,21.3,21.2,21.4,21.6,21.7,21.5,21.6,21.7,21.6,21.7,21.8,22.0,22.3,22.7,22.5,22.4,22.5,23.0,23.4,23.5,23.7,24.0,24.5,25.0,25.3,25.9,26.3,26.9,27.7,28.3,29.4,30.2,31.1,32.1,33.5,34.8,36.0,37.9,39.6,41.3,43.1,45.1,47.2,49.1,51.4,53.3,55.6,57.7,59.8,62.0,64.3,67.2,69.2,71.3,73.4,75.4,77.4,79.4,80.9,82.7,84.5,85.8,87.4,88.8,90.0,91.2,92.6,93.7,94.7,95.5,96.3,97.0,97.6,98.0,98.4,98.8,99.0,99.2|Y=111.5,107.6,103.8,99.8,96.3,93.9,89.9,86.7,82.6,78.9,75.7,72.5,69.5,65.8,63.1,60.8,58.2,55.8,53.8,51.8,50.3,48.7,47.1,45.6,44.8,43.4,42.3,41.8,41.0,40.6,39.8,39.1,38.6,38.4,37.6,37.8,37.2,36.8,36.6,36.7,36.3,36.1,35.8,35.7,35.6,35.7,35.7,35.4,35.3,35.1,35.0,35.2,34.8,35.1,35.1,34.7,34.6,35.2,34.5,34.7,34.9,35.0,35.0,34.8,34.8,34.9,35.2,35.4,35.2,35.3,35.6,35.8,35.8,35.8,35.8,36.0,36.1,36.7,36.8,37.3,37.9,38.2,38.2,38.9,39.5,39.9,40.6,41.3,42.2,43.3,44.1,45.3,46.4,47.9,49.0,51.4,53.0,55.2,56.9,59.5,62.1,64.4,67.6,70.5,73.6,77.4,80.7,83.9,87.5,91.8,95.2,98.9,102.5,106.5,108.9,112.4,115.9,119.3,122.6,126.0,129.0,131.8,134.7,137.7,140.3,142.8,145.1,147.2,149.0,150.9,152.4,154.0,155.6,156.7,157.6,158.5,159.2,159.8,160.5,161.1,161.1</t>
  </si>
  <si>
    <t>POS(MIN,MAX,STEP)=-420,420,6|X=119.6,119.5,119.7,119.6,119.7,119.6,119.7,119.9,119.8,119.8,120.1,120.2,120.3,120.5,120.5,120.7,120.9,121.2,121.5,121.9,122.6,123.3,124.1,124.6,125.3,126.4,127.6,128.6,129.5,130.6,131.9,132.9,134.0,134.9,135.5,136.6,137.0,137.5,137.8,137.6,137.7,137.4,136.7,135.8,134.4,133.0,131.3,129.1,126.8,124.1,121.1,117.4,113.5,109.5,105.2,100.4,95.1,89.5,83.7,77.8,71.3,64.9,58.5,52.1,46.0,40.1,35.2,30.7,26.9,24.4,21.7,20.4,19.7,19.4,19.8,20.7,21.7,22.5,24.5,26.2,28.5,30.7,33.4,36.3,39.1,42.1,45.4,48.8,52.0,55.1,58.6,62.0,65.3,68.5,71.8,74.8,78.0,80.9,84.0,86.6,89.3,92.0,94.5,96.8,99.0,101.3,103.0,104.8,106.7,108.3,110.0,111.0,112.4,113.7,114.6,115.6,116.6,117.5,118.1,118.6,118.9,119.3,119.6,119.9,119.9,120.3,120.4,120.5,120.6,120.8,120.5,120.6,120.6,120.4,120.5,120.5,120.3,120.3,120.3,120.3,120.3|Y=121.9,121.6,121.6,121.8,121.8,121.7,121.8,122.1,122.0,122.4,122.1,122.2,122.1,122.4,122.7,123.3,122.9,123.8,123.6,124.2,124.5,125.6,126.2,127.1,127.7,128.4,130.2,130.9,131.9,133.4,134.4,134.7,136.0,137.3,138.1,138.9,139.6,140.2,140.5,140.7,139.7,140.1,139.1,138.3,136.6,135.4,133.9,131.7,129.4,126.9,124.0,120.5,116.9,113.0,108.4,103.5,98.2,92.8,87.3,81.0,75.3,68.5,62.0,55.4,49.4,43.5,37.7,33.3,29.9,26.4,23.4,21.6,21.3,21.0,20.7,21.2,22.2,23.3,24.3,26.4,28.6,30.4,32.7,35.7,38.5,41.6,44.6,47.8,51.3,54.7,58.3,61.5,64.8,68.0,71.3,74.4,77.5,80.6,83.7,86.1,88.7,91.7,94.7,96.9,99.5,101.3,103.2,105.4,106.8,108.8,110.4,112.2,113.4,114.7,116.3,117.4,117.9,118.8,119.0,119.6,121.0,120.9,121.1,121.5,122.1,121.9,122.5,122.3,122.4,122.4,122.6,122.6,122.3,122.5,122.5,121.8,122.5,122.2,122.2,121.9,122.1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</si>
  <si>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14.2,22.6,28.9,36.3,42.4,47.9,53.4,58.4,63.2,68.0,72.2,76.3,80.2,84.0,87.4,90.8,93.7,96.6,99.4,101.8,104.3,107.1,109.2,111.0,112.8,114.4,116.4,117.3,118.7,119.9,120.7,121.9,122.8,123.8,124.5,125.2,126.0,126.0,126.5,126.8,127.5,127.7,127.7,127.7,127.8,128.4,128.0,128.2,128.5,128.2,128.3,128.3,128.5,128.3,128.1,128.3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8.4,19.5,27.1,32.7,38.6,44.6,50.2,55.8,59.2,64.5,68.9,73.4,77.5,81.4,85.3,88.7,91.6,94.8,97.8,100.4,103.2,105.4,107.6,109.5,111.8,113.3,114.8,116.2,117.5,118.9,120.1,120.9,121.9,122.6,123.3,124.2,125.2,125.5,125.6,126.3,126.4,126.7,127.1,127.2,127.3,127.3,127.6,127.6,127.4,127.4,127.7,127.4,127.6,127.6,127.6,127.5</t>
  </si>
  <si>
    <t>POS(MIN,MAX,STEP)=-420,420,6|X=119.4,119.1,119.2,119.4,119.4,119.5,119.4,119.6,119.5,119.6,119.8,119.8,120.2,120.5,120.8,120.9,121.4,121.8,122.1,122.6,123.2,123.8,124.9,125.8,126.8,127.6,129.2,130.2,131.8,133.0,134.3,135.4,136.6,137.6,138.9,139.5,140.0,140.4,140.8,140.7,140.7,140.0,139.3,138.2,137.0,134.9,133.0,130.4,127.6,124.5,120.8,116.6,112.3,107.3,101.6,96.0,89.6,82.8,75.5,67.8,60.2,52.1,44.3,36.9,29.7,24.4,19.5,16.4,14.1,13.2,12.1,11.8,11.5,11.4,12.5,13.2,14.3,16.2,18.1,20.7,23.5,26.5,29.6,33.1,36.9,40.3,43.9,47.6,51.0,54.7,58.3,61.9,65.3,68.8,71.9,75.2,78.5,81.5,84.6,87.3,90.0,92.7,94.9,97.3,99.4,101.6,103.6,105.4,107.2,108.6,110.1,111.5,112.8,113.7,114.8,116.1,116.8,117.6,118.2,118.6,119.1,119.4,119.9,120.2,120.3,120.5,120.6,120.5,120.7,120.6,120.8,120.7,120.8,120.5,120.6,120.6,120.4,120.2,120.4,120.0,120.2|Y=121.2,121.8,121.7,122.0,121.2,121.7,121.5,122.0,121.9,121.5,121.8,122.6,122.3,122.5,123.0,123.4,123.7,123.8,124.8,124.9,125.3,126.8,127.3,128.0,129.7,130.5,131.7,132.9,134.2,135.4,136.7,137.6,138.7,139.8,140.9,141.8,142.9,143.0,143.3,143.3,143.1,142.6,141.9,141.2,139.3,137.6,135.9,133.2,130.6,127.7,123.9,119.8,115.0,110.3,104.9,99.3,93.4,86.4,79.3,72.0,64.0,56.2,47.9,40.6,33.4,28.1,22.1,18.3,16.2,14.5,13.5,13.5,13.2,12.9,13.6,14.7,15.2,16.4,18.8,20.2,22.9,26.7,29.5,32.1,35.3,38.8,43.3,46.5,50.0,53.7,57.8,60.6,64.3,68.3,71.3,74.8,77.8,81.4,84.4,87.1,89.6,92.0,94.9,97.8,100.1,101.9,103.7,105.6,107.2,108.8,110.8,112.7,114.1,115.1,116.1,117.5,118.4,118.8,119.5,120.2,120.4,120.7,121.4,122.1,122.1,122.0,122.6,122.5,122.5,122.7,122.4,122.5,122.0,122.5,122.1,122.3,122.5,122.0,121.9,122.0,122.3</t>
  </si>
  <si>
    <t>IMGLINENC=82,83,82,79,80,86,88,81,83,82,83,85,82,81,82,82,80,81,83,84,84,81,84,83,84,83,81,81,83,84,85,80,82,82,84,81,80,84,85,83,84,81,84,80,85,85,81,86,81,83,83,83,83,83,84,81,84,84,81,81,83,84,82,87,81,85,81,86,82,83,80,80,86,83,84,82,82,85,83,84,85,83,85,83,83,87,87,83,83,80,83,81,83,81,86,83,85,81,81,83,81,85,83,85,85,85,82,84,83,86,85,85,82,82,84,86,85,83,82,85,87,83,81,80,105,67,119,110,57,25,16,15,13,12,12,12,14,14,15,22,19,20,13,12,10,11,12,11,13,12,12,14,13,18,25,39,64,90,109,93,66,86,115,108,111,114,138,133,132,125,116,127,118,123,92,72,91,104,87,57,36,23,18,13,12,13,11,11,11,11,11,12,10,12,12,13,12,12,11,10,10,12,12,13,13,17,31,69,120,107,88,87,91,82,82,85,85,83,81,81,86,85,80,82,86,88,82,82,84,83,85,84,87,88,82,81,84,85,85,87,85,84,83,83,81,82,83,82,84,83,83,82,83,85,83,82,82,86,82,83,80,84,84,85,87,84,82,83,86,84,85,83,82,81,85,84,83,83,80,84,84,83,82,82,84,85,83,81,81,81,80,80,78,84,76,81,79,82,81,80,85,82,77,81,82,81,80,85,77,79,80,82,79,79,77,77,80,77,78,79</t>
  </si>
  <si>
    <t>IMGLINENC=81,81,86,82,85,84,80,84,82,81,86,83,84,83,83,83,82,82,83,84,83,83,81,82,88,86,83,84,84,82,82,80,82,78,79,84,83,83,82,86,82,80,82,83,85,80,81,81,85,83,81,85,83,82,82,79,84,82,82,80,82,83,82,87,81,81,84,83,80,85,84,84,80,81,84,81,81,86,82,83,83,83,84,82,87,88,80,88,87,86,85,83,84,84,82,85,84,83,83,82,84,85,85,83,83,84,85,85,82,80,87,83,83,84,82,83,84,84,80,83,86,82,82,81,111,70,117,110,57,26,17,14,12,12,13,12,14,12,16,19,18,19,13,11,11,11,12,11,12,13,12,13,15,18,25,38,63,98,104,92,65,90,112,105,112,116,139,132,133,126,114,128,113,118,88,72,92,103,86,58,35,22,15,12,12,14,10,11,11,13,12,12,10,12,13,11,11,11,12,10,11,11,13,13,15,16,33,73,121,106,87,88,93,85,85,89,86,83,85,84,86,87,81,84,84,87,84,85,88,85,85,86,82,85,84,85,84,85,80,85,84,87,82,84,84,83,84,88,83,82,85,84,83,86,86,85,86,85,86,87,83,84,85,90,85,80,80,78,84,85,83,83,85,85,80,83,85,83,79,80,83,81,81,79,86,83,80,79,84,80,83,81,83,78,81,79,83,81,79,78,79,79,79,83,84,80,78,82,79,78,81,81,79,77,82,81,82,79,79,78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</si>
  <si>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8.1,13.5,17.1,21.9,26.7,31.7,36.5,41.2,45.6,49.8,54.1,58.1,62.3,65.9,69.4,73.0,76.4,79.7,82.4,85.4,88.3,91.1,93.6,96.1,98.4,100.4,102.6,104.4,106.7,108.3,109.9,111.2,112.3,113.8,114.7,115.6,116.5,117.5,117.8,118.6,119.0,119.4,119.9,120.0,120.2,120.6,120.4,121.0,120.7,120.9,120.8,120.9,120.9,120.7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13.9,16.9,20.3,24.9,29.8,34.7,39.5,44.0,48.2,52.6,56.8,60.8,64.7,68.8,72.4,75.3,78.7,82.2,85.1,88.1,90.1,93.1,96.3,98.2,100.9,102.7,104.6,106.7,108.5,110.3,112.1,113.3,114.6,115.9,117.0,117.8,118.5,119.5,120.0,120.4,120.8,121.1,121.6,122.0,122.3,122.3,122.4,122.0,122.5,122.6,122.4,122.9,122.4</t>
  </si>
  <si>
    <t>IMGLINENC=79,80,79,82,77,81,80,78,76,79,80,80,79,76,81,79,77,77,80,79,78,77,79,79,81,79,84,82,80,79,80,80,82,80,84,78,79,81,77,79,78,78,79,82,80,79,80,81,81,82,81,81,77,81,79,80,80,80,78,80,78,78,81,78,81,79,81,80,83,78,78,80,80,80,84,81,79,77,81,78,80,80,83,81,81,80,81,80,79,84,79,79,76,81,82,80,82,76,81,80,80,82,81,81,80,79,81,77,78,81,77,83,77,78,78,77,81,79,80,78,82,85,76,94,81,121,85,42,18,12,11,8,9,8,9,9,11,14,17,18,14,8,9,9,9,9,9,8,8,9,10,11,16,26,44,70,98,103,75,69,98,106,108,105,116,130,127,126,113,107,121,107,106,73,71,90,98,75,47,29,18,13,10,9,9,8,8,8,8,8,7,8,9,8,9,8,8,8,8,8,7,9,10,11,16,36,83,123,83,101,75,83,84,78,78,80,81,78,81,79,79,81,81,80,82,79,83,80,80,78,83,80,79,78,80,81,81,79,77,81,78,81,79,79,80,83,80,80,80,79,79,80,79,81,80,78,78,82,80,75,80,78,78,80,78,78,77,77,83,79,79,79,83,77,77,78,78,78,79,77,80,79,79,78,79,81,78,79,76,78,76,81,79,76,79,78,81,77,77,77,80,81,81,83,76,76,76,79,80,78,77,81,79,80,80,78,79,74,76,78</t>
  </si>
  <si>
    <t>IMGLINENC=77,81,82,78,84,78,76,79,76,81,80,74,80,77,79,77,80,79,79,78,78,78,78,82,78,81,80,79,78,81,84,82,80,78,79,81,79,81,82,81,81,82,79,85,81,78,79,82,79,82,78,79,82,80,81,80,76,77,84,79,77,81,78,81,79,77,84,80,82,83,82,78,81,79,78,78,81,81,78,81,79,82,76,81,83,83,79,78,82,80,79,81,80,79,81,81,79,78,79,78,79,79,81,81,82,80,79,82,81,77,81,79,81,80,82,80,82,84,78,81,82,87,78,94,81,119,84,38,18,13,11,10,9,10,9,11,11,16,17,21,13,9,9,9,8,8,8,9,9,9,10,12,16,26,44,71,95,101,79,68,100,106,104,106,120,132,124,124,120,109,119,106,106,75,71,93,98,72,45,27,17,12,10,9,8,7,9,9,9,8,8,9,9,8,10,7,8,8,8,8,8,9,11,13,16,35,77,125,84,94,76,86,84,78,80,80,82,79,81,79,80,80,79,78,82,80,80,79,80,77,80,78,80,82,81,81,80,80,82,80,79,80,81,80,84,78,78,78,82,81,79,84,77,79,82,79,81,78,79,78,78,78,80,80,77,78,79,80,77,78,79,76,77,79,76,76,78,79,79,79,79,79,77,79,83,80,79,78,79,80,81,80,77,77,79,78,80,78,76,77,79,80,80,78,79,79,80,77,78,78,82,79,77,77,78,79,78,81,78,80</t>
  </si>
  <si>
    <t>IMGLINENC=81,80,82,83,81,81,83,81,82,81,84,83,84,83,79,83,84,81,82,83,83,81,88,78,82,84,83,84,83,82,83,84,85,83,81,78,85,84,84,83,82,82,81,85,82,81,81,82,83,81,80,84,83,82,81,81,85,83,83,80,79,80,83,83,83,85,84,84,80,83,86,81,82,86,86,82,82,83,84,82,85,81,82,84,82,85,85,84,82,83,86,81,85,83,87,82,87,84,85,81,84,83,84,83,85,84,83,84,82,84,81,82,84,86,85,80,83,85,84,87,89,88,84,78,107,71,117,104,50,24,15,13,12,12,11,12,13,13,17,20,19,19,12,10,12,11,11,12,12,11,13,12,14,17,25,39,68,94,102,86,64,90,113,102,113,115,137,133,132,131,113,126,111,113,83,72,91,103,82,55,34,21,15,14,12,11,11,11,11,11,11,11,11,11,12,11,10,10,11,10,11,11,14,13,13,18,34,76,121,97,94,83,92,83,84,85,83,82,81,86,86,84,81,83,84,85,84,85,81,85,83,84,83,86,82,84,84,81,82,84,79,84,85,81,84,81,82,84,81,78,84,88,86,81,85,81,86,82,82,84,84,83,82,84,80,80,82,86,82,83,86,79,83,79,84,84,79,81,83,79,80,81,78,83,83,81,83,85,83,84,85,83,81,81,82,80,81,80,81,79,80,77,81,79,80,80,81,79,82,77,80,80,80,76,75,80,78,79,78,80</t>
  </si>
  <si>
    <t>IMGLINENC=84,80,85,79,84,81,82,84,81,80,82,85,83,82,79,80,79,82,85,79,86,83,81,83,83,84,85,82,84,85,85,82,83,81,85,79,81,82,82,84,82,85,85,83,82,84,82,83,82,84,83,83,82,84,83,85,82,81,82,84,85,84,81,83,82,84,84,83,86,86,84,82,81,83,82,83,87,85,83,83,83,84,83,84,84,82,83,83,86,83,81,79,82,82,83,81,81,84,82,81,82,86,81,82,87,83,82,85,83,79,83,84,83,87,84,83,84,84,84,86,84,87,82,80,107,72,122,100,49,24,16,14,13,13,11,13,13,13,16,19,18,18,12,13,11,12,11,11,11,13,11,12,13,19,29,39,68,88,102,84,66,97,114,103,111,115,139,130,131,125,116,128,112,115,83,74,92,106,84,54,33,20,16,13,12,11,11,11,11,11,11,12,11,11,11,11,11,11,11,11,10,10,12,14,14,17,34,79,121,97,94,81,90,83,80,86,87,82,84,81,84,83,81,82,82,87,86,83,83,84,82,88,84,87,84,81,82,83,83,83,82,85,88,84,87,83,86,84,83,85,81,81,83,82,85,89,84,86,83,82,79,85,83,83,83,84,79,78,82,81,83,84,85,81,87,80,80,80,81,81,83,84,82,82,81,80,78,78,80,79,81,79,82,81,83,85,80,77,85,82,80,78,80,79,79,82,78,78,81,80,77,81,81,79,80,78,77,80,81,81</t>
  </si>
  <si>
    <t>IMGLINENC=81,77,79,82,77,80,81,79,77,80,83,75,79,79,76,80,82,77,80,76,77,78,82,79,78,83,78,82,81,78,78,79,83,80,78,79,79,78,80,79,76,81,81,80,79,78,78,83,76,80,78,82,82,83,82,80,79,80,79,83,78,80,81,78,80,80,81,81,81,83,83,81,80,80,79,78,79,81,79,81,78,79,79,80,82,83,81,77,78,78,79,81,79,81,80,81,79,79,80,78,84,81,77,82,78,78,80,77,78,82,79,81,81,77,80,79,83,80,76,78,81,86,77,87,88,121,81,37,17,12,10,9,8,9,10,10,11,15,14,20,13,9,9,9,8,8,8,9,9,9,9,12,16,25,45,72,95,99,76,68,105,107,105,105,117,134,127,123,118,109,116,109,101,72,72,92,94,72,48,25,16,11,9,9,8,7,8,8,7,8,7,8,8,8,8,8,8,7,8,9,9,10,10,11,18,38,87,127,81,98,81,82,82,79,77,81,82,80,78,78,80,79,76,79,79,78,78,80,77,80,81,81,79,78,79,81,79,76,81,82,79,78,80,78,80,81,80,80,77,77,80,78,78,80,79,77,78,80,81,81,80,79,79,80,77,79,79,80,79,75,80,82,77,78,76,80,74,80,81,80,81,80,80,80,79,78,78,80,78,81,77,80,81,82,80,77,76,80,78,79,79,76,79,81,78,81,80,80,79,78,75,78,79,79,78,81,77,78,77,82</t>
  </si>
  <si>
    <t>IMGLINENC=79,81,79,82,79,80,77,79,78,79,82,79,82,80,81,80,75,81,77,78,79,78,80,78,81,80,79,79,78,79,80,81,79,79,77,80,79,80,79,79,82,80,79,81,75,79,79,78,76,75,78,79,78,78,81,78,77,80,78,80,79,80,80,76,80,78,80,78,79,79,81,82,80,81,79,81,80,82,82,80,80,80,84,78,80,81,79,79,78,80,81,76,81,82,82,78,81,79,80,80,79,79,80,75,84,79,80,83,80,78,82,81,80,76,84,77,83,80,80,76,81,84,77,88,82,122,81,35,17,12,11,10,8,10,9,10,10,14,16,19,13,9,9,9,8,8,9,9,9,9,9,12,14,25,44,72,101,99,73,68,104,109,106,104,118,131,124,122,115,105,113,107,100,72,72,91,98,75,44,23,16,11,10,8,8,8,8,7,9,8,8,8,8,9,9,8,9,8,8,8,8,9,10,11,16,38,84,126,82,104,79,79,82,80,77,79,83,78,81,79,75,78,79,79,76,82,77,79,77,76,83,81,80,81,79,79,76,84,83,80,78,78,79,79,79,79,80,78,79,79,78,78,76,80,82,79,82,80,77,81,79,78,78,78,77,81,80,79,79,80,76,76,81,80,79,80,79,80,77,81,74,80,76,80,77,78,80,79,78,77,82,82,80,82,78,77,78,78,79,81,81,80,77,79,79,77,77,79,75,77,75,77,79,76,75,79,78,78,80,81</t>
  </si>
  <si>
    <t>IMGLINENC=79,77,77,78,79,79,80,76,79,79,77,80,80,80,78,81,78,79,79,80,77,82,79,78,80,78,83,82,80,79,80,79,82,79,79,79,81,78,77,81,78,77,77,83,78,79,77,83,77,76,81,78,80,78,78,81,80,83,79,80,81,80,81,80,80,80,81,78,79,78,77,79,77,79,77,79,79,81,83,82,77,79,81,78,80,80,80,80,80,82,83,79,80,79,82,82,79,80,78,80,80,79,79,79,79,81,79,78,80,77,81,80,80,77,83,77,80,81,77,78,80,84,81,85,87,121,79,35,16,11,11,9,10,9,9,10,11,15,15,21,12,8,9,8,9,9,8,8,8,9,9,11,17,26,44,74,100,98,77,68,104,111,106,104,117,130,123,120,116,110,113,105,103,71,70,95,93,71,45,25,15,12,11,9,8,8,8,7,7,8,8,8,8,9,8,8,8,6,7,8,9,9,10,11,17,40,86,123,80,99,79,80,82,83,78,80,84,79,79,79,80,79,78,82,79,80,83,78,80,80,80,78,77,78,80,83,81,79,82,81,83,80,83,79,79,79,84,81,80,79,80,78,82,78,80,76,81,78,82,77,81,78,79,79,79,79,80,76,79,76,78,78,81,76,80,78,77,79,80,80,80,77,83,79,77,75,79,79,80,81,78,78,79,79,79,78,78,76,78,77,78,78,79,75,76,77,78,77,78,75,78,78,76,75,78,80,78,77,79,79</t>
  </si>
  <si>
    <t>IMGLINENC=76,77,79,79,80,76,78,77,80,80,81,77,83,79,80,80,80,78,78,82,80,81,79,79,78,79,77,81,80,80,80,81,81,79,78,80,78,78,79,77,80,77,79,82,78,80,80,80,80,81,83,82,78,79,82,80,83,76,79,79,80,82,81,78,80,83,79,77,81,77,80,77,80,78,81,79,81,81,80,81,79,81,80,80,84,82,81,82,79,78,79,81,78,78,80,81,80,77,80,78,80,79,80,79,76,76,81,80,82,75,80,78,78,84,79,77,80,80,78,78,81,84,80,83,86,118,82,33,16,12,11,10,10,10,9,10,10,15,14,19,14,8,9,9,8,9,8,8,9,9,10,10,15,25,44,74,97,99,71,69,100,103,103,104,119,130,120,123,118,108,112,106,105,71,74,95,95,69,44,23,16,11,9,9,9,8,9,8,8,8,8,9,8,8,10,8,8,8,8,8,9,10,10,11,17,39,86,122,75,99,76,79,84,79,80,78,80,79,81,80,81,78,82,82,78,81,81,78,80,81,78,80,80,80,80,79,81,82,77,77,84,81,81,81,80,80,82,81,81,83,80,80,82,78,79,80,76,78,81,80,78,80,78,83,80,79,81,77,79,79,80,83,78,78,81,83,80,78,82,77,79,80,81,78,77,77,79,78,81,81,79,79,78,78,78,79,78,76,82,78,80,80,78,76,79,78,78,77,75,80,76,76,79,77,78,78,78,78,77,79</t>
  </si>
  <si>
    <t>IMGLINENC=83,81,83,80,83,82,84,85,81,80,82,81,81,79,85,80,82,83,83,81,82,81,82,82,82,81,83,84,82,87,81,86,82,84,82,84,81,85,81,82,81,86,81,82,83,83,83,82,82,84,81,85,84,81,84,82,85,82,85,84,81,83,85,86,84,82,81,83,82,81,77,77,85,85,85,83,83,83,86,85,83,82,82,80,85,83,85,81,84,85,81,82,84,83,83,85,87,82,80,83,81,80,84,84,83,88,84,84,83,83,84,82,84,83,83,79,84,83,82,83,85,86,86,78,102,77,121,95,44,22,15,13,12,10,12,10,12,13,16,20,20,17,11,11,10,10,10,10,11,11,12,13,13,18,26,40,73,102,105,80,68,96,110,111,111,120,135,128,130,119,110,122,115,113,82,75,93,99,79,50,28,19,17,13,12,11,10,11,11,10,11,10,11,12,11,9,10,10,10,10,11,11,10,12,14,18,39,82,123,91,100,82,86,86,79,80,85,87,82,86,84,84,82,86,83,81,83,83,82,80,85,83,85,79,82,83,82,83,83,82,82,83,85,82,84,81,83,80,83,81,84,83,85,81,83,85,84,82,87,81,83,84,84,80,83,84,83,82,84,82,84,82,82,80,80,82,81,82,81,82,80,82,81,86,81,79,80,82,82,80,81,79,80,80,78,78,79,78,78,79,81,82,79,80,81,78,78,79,79,81,79,80,78,77,81,78,77,76,75,79</t>
  </si>
  <si>
    <t>IMGLINENC=80,81,80,83,80,83,82,81,83,82,82,82,80,85,82,82,79,84,82,82,82,83,83,82,77,79,82,85,80,81,82,78,81,86,87,82,80,81,83,83,83,78,79,82,85,80,83,82,81,82,83,83,83,81,82,86,84,84,80,81,81,81,85,82,81,83,83,80,81,84,84,81,81,85,82,81,82,84,82,82,84,83,86,80,82,81,85,82,80,85,83,83,81,85,84,85,78,83,84,79,83,83,82,82,82,85,83,85,82,81,80,81,83,80,80,81,87,84,87,82,82,89,84,77,103,77,122,94,48,20,15,13,12,11,11,11,13,13,17,20,20,16,11,11,10,10,11,11,11,10,12,12,13,19,28,43,75,100,104,79,69,101,107,111,108,121,135,129,131,121,111,124,113,110,77,74,96,101,77,51,32,20,14,12,12,11,10,12,11,10,11,11,11,11,10,11,10,10,11,9,10,11,12,13,13,19,36,85,129,89,100,80,92,89,83,83,84,83,86,82,85,86,85,84,81,82,84,84,81,83,82,84,79,82,85,85,83,80,81,82,82,87,85,82,82,82,85,83,80,82,80,83,85,84,84,84,85,83,82,82,82,83,81,84,83,82,82,83,81,84,82,81,82,81,82,78,83,82,79,81,81,85,83,80,79,83,79,80,81,83,81,79,83,82,82,79,76,77,80,80,81,79,79,78,79,77,78,77,78,78,79,76,79,79,77,81,76,76,77,80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</si>
  <si>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14.1,20.7,25.6,29.9,35.2,42.5,47.8,52.8,57.9,62.6,66.8,71.3,75.4,79.1,82.7,86.1,89.4,92.4,95.6,98.5,100.5,103.2,105.3,108.3,110.2,112.0,113.7,115.2,116.7,118.0,119.5,120.4,121.5,122.5,123.4,123.9,124.6,125.4,125.9,126.3,126.7,127.3,127.6,127.8,127.8,128.1,128.1,128.3,128.2,128.2,128.5,128.3,128.4,128.3,128.3,128.3,128.4,128.1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12.8,19.8,24.8,29.9,35.4,40.8,46.1,51.6,56.6,61.5,64.5,69.4,73.3,77.2,81.2,84.7,88.1,91.6,94.6,97.6,99.9,102.5,105.2,107.2,109.3,111.2,112.9,114.6,115.8,117.0,118.4,120.1,120.7,121.7,122.4,123.6,124.2,124.9,125.2,125.4,125.9,126.3,126.8,126.7,127.1,127.3,127.4,127.4,127.7,127.3,127.5,127.6,127.6,127.4,127.5,127.6,127.6,127.6</t>
  </si>
  <si>
    <t>ZL=555.0|ZR=-2716.3|ZSWP=0.0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</si>
  <si>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9.4,18.1,23.3,27.6,32.5,39.9,45.0,50.2,55.2,60.3,64.7,69.2,73.0,76.9,80.7,84.5,87.8,90.9,94.0,97.0,99.4,102.0,104.5,107.1,109.1,111.5,112.9,114.5,116.2,117.7,119.1,120.1,121.1,122.5,123.2,123.8,124.7,125.5,126.0,126.6,126.7,127.2,127.5,127.6,128.1,128.1,128.3,128.3,128.6,128.7,128.4,128.7,128.5,128.8,128.8,128.5,128.8,128.6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15.3,21.4,26.9,31.7,36.8,42.5,48.2,53.5,58.2,61.0,66.7,70.4,74.5,78.5,82.5,86.1,89.6,92.6,95.8,98.4,101.0,103.7,105.8,108.3,110.4,111.8,114.0,115.0,116.5,118.2,119.2,120.4,121.0,122.1,123.0,123.9,124.8,125.3,125.9,125.9,126.5,127.3,127.5,127.4,127.8,127.8,127.6,128.1,128.2,127.7,127.7,127.7,128.1,127.5,127.9,127.8,127.7</t>
  </si>
  <si>
    <t>POS(MIN,MAX,STEP)=-420,420,6|X=119.5,119.6,119.5,119.6,119.5,119.6,119.9,119.6,119.7,120.1,120.0,120.4,120.3,120.6,120.7,120.9,121.2,121.7,122.2,123.0,123.6,124.3,125.2,126.2,127.0,128.1,129.6,130.7,131.9,133.4,134.5,135.4,136.7,138.0,138.8,139.4,140.1,140.3,140.3,140.5,140.2,139.6,138.7,137.2,135.7,133.5,131.5,128.7,125.8,122.4,118.3,114.3,109.6,103.9,98.5,92.5,85.7,78.9,71.6,63.9,56.2,48.1,40.7,33.5,27.3,22.2,18.4,15.5,13.9,13.6,13.2,12.9,12.8,13.1,13.5,15.0,16.9,18.7,21.6,24.3,27.3,30.4,33.8,37.6,41.1,44.6,48.4,51.9,55.5,59.1,62.7,66.4,69.6,72.7,75.9,79.1,82.3,85.1,87.6,90.5,93.2,95.3,98.1,99.9,102.2,103.7,105.9,107.2,108.9,110.6,111.6,112.8,114.0,115.1,115.7,117.1,117.6,118.3,118.8,119.0,119.3,119.7,119.9,120.2,120.1,120.3,120.5,120.6,120.3,120.5,120.4,120.3,120.5,120.5,120.5,120.3,120.2,120.2,120.3,120.1,120.3|Y=121.7,121.4,121.7,121.5,121.8,121.8,121.5,121.9,122.1,122.4,122.0,122.3,122.3,123.0,123.0,123.7,123.2,124.1,124.5,125.3,125.7,126.4,127.8,128.6,129.7,130.3,132.4,133.2,134.6,135.9,136.8,137.9,138.9,140.2,140.9,142.1,142.6,142.9,143.1,142.8,142.4,141.9,141.1,139.4,137.9,136.0,134.2,131.4,128.4,124.8,121.1,116.9,112.7,107.9,101.8,95.9,89.9,82.7,75.8,67.3,60.4,51.9,44.3,36.5,30.8,25.8,21.6,17.9,16.1,14.7,14.3,13.6,14.8,14.8,15.5,16.5,17.3,19.8,21.5,23.7,26.8,29.8,33.4,37.0,40.3,43.8,47.7,51.1,54.5,58.4,61.6,65.5,68.8,72.4,75.1,78.5,82.1,84.7,87.6,90.4,93.1,95.7,98.0,100.4,102.6,104.3,106.2,107.8,109.5,111.3,112.3,113.9,115.0,115.9,117.3,118.3,119.1,119.6,120.6,120.8,120.8,121.5,121.8,122.1,122.6,122.7,122.7,123.0,122.7,123.0,122.4,122.8,122.7,122.8,122.8,122.7,122.8,122.8,122.0,122.4,122.3</t>
  </si>
  <si>
    <t>POS(MIN,MAX,STEP)=-420,420,6|X=56.9,54.2,51.6,49.0,46.7,44.2,41.9,39.6,37.8,35.7,33.9,32.3,30.3,29.1,28.0,27.0,25.8,25.3,24.7,23.8,23.6,22.9,22.4,22.2,22.0,21.4,21.3,21.3,20.8,20.6,20.4,20.4,20.4,20.5,20.4,20.2,20.2,20.1,19.8,19.8,19.7,19.5,19.5,19.7,19.5,19.5,19.6,19.5,19.5,19.5,19.6,19.5,19.5,19.6,19.7,19.5,19.6,19.6,19.5,19.6,19.6,19.6,19.5,19.5,19.6,19.5,19.6,19.7,19.5,19.6,19.6,19.5,19.5,19.6,19.7,19.5,19.6,19.6,19.7,19.7,19.8,19.8,20.2,20.3,20.3,20.3,20.3,20.5,20.8,21.1,21.2,21.3,22.0,22.0,22.5,23.0,23.5,24.1,24.8,25.6,26.8,27.7,28.9,30.1,31.8,33.3,35.1,36.9,38.7,41.1,43.4,45.8,48.3,50.9,54.5,57.1,59.8,62.5,65.3,67.8,70.4,73.0,75.4,77.8,80.1,82.3,84.3,86.3,88.3,90.6,92.2,93.7,95.3,96.3,97.8,98.7,99.9,100.5,101.4,102.1,102.7|Y=91.9,87.4,83.1,78.4,74.5,71.9,67.9,64.2,60.4,57.7,54.7,51.8,49.6,47.0,45.4,43.7,42.1,40.9,39.5,38.6,37.8,37.3,36.9,36.1,35.0,34.8,34.2,34.2,33.7,33.2,33.5,33.2,33.1,33.1,32.9,32.7,32.7,32.5,32.3,32.3,32.2,32.1,32.1,32.1,32.3,32.2,32.2,32.0,32.1,32.1,32.2,32.2,32.0,32.0,32.1,32.1,32.1,31.8,31.9,32.0,32.0,31.9,31.8,31.9,31.9,32.0,31.9,32.1,32.1,31.9,32.0,31.9,32.2,32.1,32.1,32.1,32.0,32.1,32.3,32.2,32.3,32.5,32.5,32.6,32.8,33.0,33.0,33.9,34.2,34.5,34.5,35.2,35.6,36.2,37.0,37.7,38.7,39.8,40.7,42.4,43.7,45.7,47.6,49.9,52.3,55.0,58.1,61.0,64.7,68.3,72.7,76.8,80.9,85.2,88.1,93.3,97.4,101.8,106.5,110.9,114.8,119.2,123.6,127.6,131.1,134.6,138.4,141.7,144.8,147.5,150.2,152.9,155.0,157.5,159.3,161.1,162.0,163.6,165.0,166.0,167.0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</si>
  <si>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11.3,19.5,26.8,33.3,39.3,44.3,49.4,54.5,59.2,63.8,68.4,72.3,76.5,80.5,83.7,87.6,90.7,93.8,96.7,99.4,101.8,104.1,106.3,108.6,110.5,112.1,113.3,114.3,115.8,116.5,117.5,118.2,119.1,119.7,120.0,120.8,121.3,121.4,121.8,121.9,121.9,121.8,121.7,121.8,121.7,121.6,121.6,121.5,121.2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14.8,23.2,29.9,36.6,41.7,47.1,52.0,57.0,61.8,65.9,70.2,75.0,79.0,82.4,86.5,89.9,92.6,96.1,98.8,101.6,103.7,106.0,108.6,110.3,112.4,114.2,115.5,116.6,117.8,118.9,119.5,119.8,120.5,121.7,122.0,122.6,122.7,122.8,123.5,123.2,123.4,123.6,123.4,123.2,123.4,123.4,123.1,123.4</t>
  </si>
  <si>
    <t>ZL=-398.1|ZR=-68.5|ZSWP=0.0</t>
  </si>
  <si>
    <t>ZL=1495.0|ZR=1334.0|ZSWP=0.0</t>
  </si>
  <si>
    <t>ZR=1521.9</t>
  </si>
  <si>
    <t>ZR=1554.0</t>
  </si>
  <si>
    <t>ZR=1585.2</t>
  </si>
  <si>
    <t>ZR=1616.4</t>
  </si>
  <si>
    <t>ZR=1648.5</t>
  </si>
  <si>
    <t>ZR=1680.6</t>
  </si>
  <si>
    <t>ZR=1698.0</t>
  </si>
  <si>
    <t>ZL=1495.0|ZR=1698.0|ZSWP=0.0</t>
  </si>
  <si>
    <t>ZL=1720.0</t>
  </si>
  <si>
    <t>ZL=1720.0|ZR=1698.0|ZSWP=0.0</t>
  </si>
  <si>
    <t>ZL=1692.2|ZR=1698.0|ZSWP=0.0</t>
  </si>
  <si>
    <t>ZL=1345.6|ZR=1402.1|ZSWP=0.0</t>
  </si>
  <si>
    <t>ZL=1005.3|ZR=1402.1|ZSWP=0.0</t>
  </si>
  <si>
    <t>ZR=1047.8</t>
  </si>
  <si>
    <t>ZR=532.8</t>
  </si>
  <si>
    <t>ZR=20.4</t>
  </si>
  <si>
    <t>ZR=-199.0</t>
  </si>
  <si>
    <t>ZL=1005.3|ZR=-199.0|ZSWP=0.0</t>
  </si>
  <si>
    <t>ZL=661.2</t>
  </si>
  <si>
    <t>ZL=166.9</t>
  </si>
  <si>
    <t>ZL=-333.4</t>
  </si>
  <si>
    <t>ZL=-605.0</t>
  </si>
  <si>
    <t>ZL=-605.0|ZR=-199.0|ZSWP=0.0</t>
  </si>
  <si>
    <t>ZL=-605.0|ZR=-1070.2|ZSWP=0.0</t>
  </si>
  <si>
    <t>ZL=-585.0|ZR=-910.8|ZSWP=0.0</t>
  </si>
  <si>
    <t>ZL=-825.0</t>
  </si>
  <si>
    <t>ZL=-825.0|ZR=-668.0|ZSWP=0.0</t>
  </si>
  <si>
    <t>ZL=-985.0</t>
  </si>
  <si>
    <t>ZL=-985.0|ZR=-506.0|ZSWP=0.0</t>
  </si>
  <si>
    <t>ZR=-510.0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</si>
  <si>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10.5,14.0,17.9,23.9,29.2,35.0,40.3,45.1,49.6,54.2,58.7,62.7,66.5,70.3,73.6,76.9,80.4,83.2,86.2,89.0,92.0,94.5,96.5,99.0,101.0,103.2,105.0,106.6,108.8,110.3,111.7,112.8,114.1,115.0,115.8,116.7,117.5,118.1,118.5,119.0,119.6,119.6,120.1,120.3,120.5,120.5,120.5,120.7,120.6,120.5,120.7,120.8,120.5,120.5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11.9,13.9,17.0,21.4,27.5,33.1,38.3,43.9,48.0,52.5,57.1,61.3,65.0,69.5,73.0,76.1,79.5,83.3,85.7,88.7,91.0,94.3,97.0,99.4,101.2,103.3,105.2,107.3,109.5,111.3,112.4,114.2,115.5,116.2,116.9,117.9,118.8,119.4,120.0,121.0,121.5,121.5,122.1,122.1,122.5,122.8,123.1,122.5,122.9,123.3,122.9,122.8,123.1,123.1</t>
  </si>
  <si>
    <t>POS(MIN,MAX,STEP)=-420,420,6|X=121.5,121.1,120.6,119.7,118.5,116.5,113.7,109.4,101.7,97.1,97.3,100.5,104.8,108.9,112.2,114.5,116.8,118.6,120.2,121.7,123.0,124.0,125.4,126.7,128.0,129.0,131.0,132.2,133.3,134.7,136.2,137.1,138.2,139.4,140.3,140.8,141.3,141.6,141.8,141.9,141.8,141.2,140.5,139.3,137.7,136.0,134.2,131.6,129.1,126.1,122.5,118.6,114.4,110.0,104.9,99.3,94.0,87.7,81.4,74.9,67.9,61.1,53.9,47.3,40.9,35.0,29.9,26.0,22.6,20.8,19.4,18.3,18.0,18.3,18.4,19.0,20.5,21.9,24.1,25.9,29.0,31.4,34.1,37.5,40.6,44.0,47.2,50.8,54.1,57.4,60.8,64.2,67.5,71.0,74.4,77.5,80.2,83.2,86.0,88.9,91.5,93.9,96.3,98.4,101.0,102.8,104.5,106.4,108.3,109.5,111.2,112.2,113.3,114.6,115.8,116.6,117.1,117.8,118.1,118.9,119.6,119.7,120.0,120.2,120.3,120.5,120.5,120.7,120.5,120.4,120.4,120.3,120.4,120.3,120.4,120.4,120.2,120.1,120.2,120.3,120.2|Y=123.3,122.9,122.3,122.2,120.7,119.0,115.7,110.0,102.7,94.9,94.9,101.8,106.4,110.9,114.6,116.8,118.8,120.9,122.5,123.5,124.9,126.6,127.8,129.1,130.5,131.7,133.7,134.4,136.3,136.5,138.5,139.1,140.3,141.7,142.6,143.2,144.3,144.3,144.9,144.7,144.4,143.8,142.8,141.1,140.2,138.7,136.7,134.6,132.0,129.0,126.2,121.9,117.8,113.6,108.8,103.2,97.7,91.2,85.4,78.4,71.9,64.9,58.3,51.1,44.7,38.3,33.4,29.0,25.4,22.2,20.9,19.1,18.9,18.6,19.1,19.5,19.9,21.7,23.9,25.6,28.2,30.9,33.9,36.9,39.6,43.0,46.5,50.2,53.5,56.3,60.2,63.4,67.0,70.3,73.2,76.5,79.9,83.2,85.8,88.5,91.1,93.7,96.2,99.1,101.5,102.8,104.5,106.9,108.3,110.2,111.7,113.1,114.1,115.8,116.5,117.7,119.2,119.4,120.1,120.5,120.9,121.0,121.7,121.7,122.0,122.1,122.2,122.4,122.4,122.2,122.3,122.4,122.3,122.7,122.3,122.2,121.9,121.8,122.4,122.5,122.1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</si>
  <si>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16.6,22.7,27.9,32.8,40.2,45.3,51.1,56.2,60.6,65.5,69.9,74.1,77.9,81.6,85.0,88.5,91.7,94.6,97.4,100.3,102.3,105.1,107.8,110.0,111.7,113.5,115.1,116.5,117.7,118.9,120.7,121.4,122.1,123.0,123.9,124.7,125.2,126.0,126.4,126.6,127.4,127.8,127.9,127.9,128.3,128.5,128.5,128.5,128.3,128.5,128.4,128.6,128.5,128.5,128.5,128.3,128.4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13.1,20.8,26.1,31.2,36.8,42.7,48.0,53.7,58.6,62.0,66.6,70.9,74.9,79.0,82.8,86.7,89.9,92.8,96.0,98.8,101.7,104.0,106.0,108.2,110.2,111.7,113.8,115.5,117.1,118.3,119.6,120.5,121.4,122.3,123.2,123.7,124.4,124.8,125.1,125.6,125.9,126.3,126.5,126.9,127.1,127.0,127.3,127.4,126.9,127.3,127.5,127.6,127.4,127.6,127.0,127.3,127.4</t>
  </si>
  <si>
    <t>POS(MIN,MAX,STEP)=-420,420,6|X=121.4,121.2,120.5,119.6,118.5,116.6,114.0,109.2,102.0,96.6,97.4,100.6,105.1,108.8,112.2,114.9,116.8,118.8,120.7,121.9,123.2,124.7,126.0,127.2,128.6,129.8,131.7,132.9,134.4,135.9,137.1,138.4,139.7,140.6,141.1,142.2,142.7,143.0,143.0,143.1,142.8,142.5,141.5,140.1,138.7,136.8,134.7,132.1,129.3,125.9,122.3,118.2,113.8,109.0,103.2,97.6,91.4,84.8,77.8,70.5,63.2,55.8,48.3,41.3,34.3,28.8,24.1,20.3,17.6,16.1,15.6,14.9,14.5,14.7,15.0,15.9,17.5,18.9,21.4,24.1,26.5,29.7,32.9,36.4,39.9,43.3,46.7,50.3,53.9,57.5,60.7,64.2,67.6,71.1,74.4,77.7,80.7,83.6,86.4,89.1,91.7,94.2,96.7,98.7,101.1,103.1,105.0,106.6,108.5,109.7,111.1,112.4,113.6,114.6,115.5,116.7,117.2,118.0,118.5,119.1,119.3,119.6,119.9,120.3,120.3,120.4,120.6,120.5,120.6,120.4,120.3,120.6,120.4,120.5,120.3,120.2,120.2,120.2,120.0,119.9,120.0|Y=124.0,123.3,122.9,122.2,120.4,119.1,115.6,109.9,102.8,94.7,95.1,101.1,106.5,111.0,114.9,116.9,119.3,121.0,122.7,124.1,125.8,126.6,128.4,129.5,131.0,133.0,134.4,135.2,137.1,138.1,139.3,140.5,142.0,142.9,144.0,145.0,145.7,146.2,146.3,146.2,145.8,145.2,144.2,142.7,140.8,139.4,137.3,134.9,132.4,129.0,125.1,121.2,116.9,112.4,106.7,101.1,95.5,88.8,81.9,74.6,67.0,59.7,52.1,45.3,37.6,32.5,27.4,22.8,20.1,17.9,17.1,16.4,16.1,16.8,16.5,17.1,18.4,19.2,21.5,23.8,25.9,28.4,32.0,35.3,38.4,41.9,45.5,49.2,53.2,56.8,59.7,63.6,67.2,70.5,74.0,76.5,80.2,83.5,86.8,88.9,91.6,94.0,96.9,99.5,101.5,103.2,105.1,107.2,108.3,110.5,111.7,113.3,115.0,116.0,116.9,118.3,118.9,119.6,119.9,120.1,120.8,121.4,121.5,122.0,121.9,122.6,122.3,122.7,122.7,122.6,122.6,122.2,122.3,122.7,122.6,122.2,122.6,121.7,122.0,122.3,121.9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</si>
  <si>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12.4,20.3,25.7,30.7,38.3,43.6,49.1,54.2,59.2,64.0,68.2,72.5,76.4,80.3,84.0,87.5,90.6,93.5,96.5,99.2,101.9,103.9,107.0,109.2,110.9,112.7,114.5,115.6,117.4,118.6,119.9,120.8,121.9,122.9,123.5,124.0,124.8,125.6,126.2,126.5,127.0,127.1,127.3,127.7,127.6,128.2,127.9,128.2,128.2,128.2,128.4,128.3,128.6,128.5,128.2,128.2,128.0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17.6,23.8,29.5,34.9,40.5,46.2,51.9,56.8,60.0,65.1,69.7,73.9,77.8,81.6,85.3,88.9,92.0,95.2,97.8,100.4,103.0,105.7,107.8,109.8,111.6,113.4,114.6,116.4,117.4,118.7,120.1,120.7,121.7,122.7,123.3,124.2,125.0,125.7,126.0,126.2,126.7,126.8,127.0,127.2,127.4,127.5,127.1,127.3,127.5,127.4,127.3,127.7,127.5,127.6,127.5,127.7</t>
  </si>
  <si>
    <t>POS(MIN,MAX,STEP)=-420,420,6|X=121.7,121.3,120.6,119.6,118.2,116.6,113.9,109.1,101.3,97.0,97.5,100.7,105.2,109.0,112.4,115.0,117.2,119.4,121.1,122.2,124.1,125.5,126.9,128.2,129.8,131.0,133.5,134.6,136.0,137.9,138.9,140.6,141.6,143.0,144.0,144.7,145.1,145.4,145.1,145.4,144.7,144.4,143.5,141.8,140.2,138.0,135.4,132.4,129.0,125.6,121.3,116.5,111.2,105.5,99.3,93.1,85.6,78.0,69.8,61.2,52.7,43.7,35.4,27.8,21.7,16.9,13.6,11.4,10.6,10.0,8.9,9.2,9.7,9.9,10.7,11.8,13.1,15.1,17.6,20.3,23.6,26.8,30.3,34.0,38.1,42.0,45.6,49.5,53.2,56.9,60.7,64.2,67.7,71.3,74.7,77.8,81.0,84.1,86.8,89.5,92.2,94.7,97.2,99.2,101.4,103.3,105.2,107.0,108.5,110.2,111.4,112.5,114.0,114.7,115.5,116.7,117.8,118.2,118.6,119.0,119.4,119.5,119.8,120.1,120.2,120.1,120.5,120.5,120.5,120.4,120.5,120.5,120.5,120.4,120.4,120.1,120.3,120.4,120.2,119.9,120.0|Y=124.2,123.2,122.8,122.1,120.8,118.8,115.1,109.5,102.7,94.7,95.1,102.0,106.6,111.5,114.6,117.4,119.7,121.8,123.4,124.9,126.1,127.5,129.1,130.6,132.3,133.6,135.9,137.1,138.7,140.1,141.9,143.1,144.1,145.4,146.8,147.6,148.1,148.4,148.7,148.1,147.7,147.0,146.0,144.8,142.5,140.9,138.3,135.2,132.5,128.7,124.0,119.8,115.3,109.1,103.0,96.6,89.8,82.0,73.9,65.6,57.1,48.4,40.2,32.1,25.6,20.1,16.5,14.7,12.9,11.7,12.0,12.0,11.9,12.3,12.2,13.9,14.8,15.9,18.6,19.7,23.1,26.0,29.3,33.1,36.8,40.5,44.1,48.3,51.8,56.1,59.4,63.3,67.2,70.2,73.7,77.1,80.4,83.6,86.9,89.3,91.9,94.8,97.1,99.4,101.4,103.4,105.7,107.3,109.3,110.7,112.1,113.5,114.7,115.7,116.8,118.1,119.1,119.7,120.1,120.6,121.1,121.7,122.2,122.1,123.1,122.0,122.8,122.6,122.9,123.0,122.6,122.7,122.3,122.2,122.4,122.5,122.7,122.1,122.2,122.3,122.2</t>
  </si>
  <si>
    <t>IMGLINENC=80,84,81,82,82,80,79,80,78,81,81,82,83,78,83,78,84,78,78,83,82,81,84,80,82,84,78,83,81,80,80,81,81,81,85,80,82,82,81,83,82,80,82,79,83,84,80,83,81,78,85,81,81,81,80,82,80,81,79,80,80,77,81,80,83,84,80,80,83,80,79,81,81,84,81,82,81,80,82,80,82,82,82,85,78,82,79,78,79,82,80,82,81,81,82,83,82,80,82,79,82,81,83,79,87,83,82,81,81,80,84,84,83,84,80,82,82,80,84,83,82,78,87,99,68,104,117,64,28,16,11,11,11,11,10,11,11,13,14,15,21,11,10,10,10,10,10,9,10,11,11,12,14,22,34,57,86,101,94,69,76,104,100,109,105,123,126,125,118,116,117,116,109,96,66,77,94,90,64,40,24,17,12,10,11,10,10,10,9,10,10,10,10,10,10,9,8,10,9,10,9,10,12,11,15,24,54,100,122,73,97,83,79,81,83,82,83,85,79,83,84,82,84,82,85,84,85,84,81,80,80,80,81,80,80,86,82,80,82,83,83,85,82,83,82,82,81,80,84,79,78,81,84,81,79,86,83,81,84,81,82,81,82,79,81,81,80,82,83,81,82,85,83,80,80,81,80,82,80,80,82,81,82,79,81,77,81,84,78,81,79,80,80,80,78,84,82,78,78,79,77,82,78,78,78,82,74,75,74,77,79,76,79,80,75,81,77,78,79,79</t>
  </si>
  <si>
    <t>IMGLINENC=83,83,80,83,79,79,80,82,79,82,82,78,81,80,81,79,80,80,81,82,79,80,78,82,80,83,82,82,84,79,83,81,80,80,81,83,82,81,83,79,82,80,81,82,81,82,83,82,81,83,82,82,81,80,81,83,79,79,81,79,81,80,79,82,82,79,81,84,84,85,83,81,79,83,83,79,78,79,81,83,83,80,79,82,83,80,83,81,81,82,81,80,81,81,80,81,77,80,82,82,80,83,83,82,85,85,83,83,80,80,81,78,85,82,83,83,85,82,81,88,83,78,87,99,69,110,118,64,29,15,13,12,11,11,11,11,11,12,16,15,21,10,10,10,10,10,11,11,8,10,11,10,14,20,32,58,83,102,95,69,80,109,100,105,106,127,130,126,121,118,121,116,109,96,66,77,98,93,65,38,25,16,13,10,11,9,9,9,9,10,9,10,9,10,10,10,9,10,8,9,9,9,12,13,14,24,54,104,124,70,97,87,82,81,83,83,86,86,82,83,82,80,80,82,85,81,81,83,83,83,79,82,84,82,80,81,81,82,84,83,82,81,86,81,80,81,83,83,82,82,82,81,82,80,82,81,82,79,85,83,83,81,80,82,84,81,82,82,83,79,79,82,79,79,80,86,83,84,83,78,78,81,80,81,84,81,80,79,79,76,82,79,80,81,79,79,77,81,77,80,83,79,79,77,81,80,78,79,80,82,75,75,76,77,80,77,77,81,75,77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</si>
  <si>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11.1,19.6,25.4,30.9,38.4,43.4,48.7,54.2,59.3,63.9,68.4,72.5,76.7,80.4,84.0,87.4,90.9,94.0,96.8,99.4,101.7,104.3,107.0,109.2,111.4,113.0,114.4,115.7,117.6,118.6,119.6,120.9,122.0,122.9,123.7,124.5,125.2,125.7,126.2,126.6,127.0,127.2,127.5,127.8,128.0,128.1,128.4,128.3,128.4,128.3,128.4,128.4,128.4,128.5,128.4,128.4,128.2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16.2,23.0,28.9,34.4,40.2,45.8,51.6,56.6,59.9,64.7,69.5,73.8,77.6,81.8,85.4,88.8,92.1,95.0,97.7,100.4,103.2,105.3,107.3,109.8,111.3,113.5,114.7,116.0,117.5,118.6,119.8,120.7,121.6,122.6,123.4,124.1,124.9,125.1,125.5,125.9,126.4,126.7,126.9,127.2,127.3,127.2,127.4,127.5,127.5,127.5,127.4,127.3,127.6,127.4,127.3,127.3</t>
  </si>
  <si>
    <t>IMGLINENC=79,78,83,80,80,78,81,81,80,81,81,79,82,83,78,81,80,80,81,82,82,83,81,83,79,80,77,84,80,78,82,79,82,81,78,79,82,83,80,76,82,80,80,83,84,79,81,79,81,84,80,81,81,82,78,80,83,81,81,82,83,84,82,82,83,84,77,81,79,82,80,83,83,82,82,80,79,81,82,80,82,78,82,82,81,81,81,82,80,83,82,80,79,82,82,81,80,79,84,80,80,83,79,79,81,83,80,83,79,81,83,82,84,82,80,83,82,81,84,83,81,84,86,99,66,107,110,63,27,15,11,12,11,10,11,9,12,13,16,17,20,11,10,9,11,9,10,10,10,11,10,11,14,20,36,56,90,107,90,68,82,107,102,108,106,126,124,126,124,115,118,111,108,92,64,80,100,89,64,37,22,15,12,11,10,11,10,9,9,10,8,9,10,10,11,9,9,9,8,9,9,9,10,11,13,22,54,110,123,71,97,86,79,79,88,86,79,83,81,79,80,80,83,81,80,82,81,80,81,82,79,79,83,82,80,83,80,81,83,83,82,82,83,82,83,85,82,81,81,79,83,80,83,80,80,81,80,81,79,81,79,81,81,81,81,79,78,78,82,80,79,83,80,80,80,84,82,79,82,83,79,78,79,78,81,80,81,79,83,83,77,79,79,83,81,82,78,80,77,82,83,79,78,81,82,80,78,80,78,76,78,78,79,79,78,78,79,76,79,77</t>
  </si>
  <si>
    <t>IMGLINENC=81,79,77,84,79,80,82,78,83,81,81,79,79,80,80,82,81,81,81,77,81,81,81,82,80,80,83,81,79,84,80,79,79,81,82,81,82,77,80,80,82,82,80,84,75,82,85,82,82,80,81,79,81,81,83,77,82,79,84,82,80,80,85,79,81,79,86,79,78,83,80,80,83,78,82,82,82,81,81,81,81,79,82,81,81,82,82,77,81,82,82,80,82,83,79,81,81,84,82,80,85,80,84,80,77,82,78,80,82,79,84,82,82,85,83,79,82,79,85,82,80,79,83,104,68,109,111,59,25,15,13,11,11,10,11,12,11,12,18,17,20,11,9,9,10,9,9,10,9,9,12,11,15,22,36,61,85,99,93,66,84,109,103,111,110,128,128,127,124,112,118,114,110,86,61,79,96,91,64,38,23,15,10,10,10,10,10,11,8,10,8,9,9,10,10,9,8,9,9,9,9,11,10,10,12,25,59,113,117,73,98,87,78,83,83,86,80,84,81,80,81,77,78,80,84,77,83,79,82,80,82,83,81,84,81,84,79,82,84,83,81,80,81,81,82,79,82,80,82,82,80,83,81,79,81,82,83,80,81,77,79,80,85,81,81,81,82,84,77,81,78,80,81,80,82,81,79,78,82,83,80,79,83,80,82,81,82,79,80,83,81,82,79,78,79,78,81,84,83,81,78,77,79,77,81,76,78,80,77,75,79,80,78,78,74,80,81,79,81,81</t>
  </si>
  <si>
    <t>IMGLINENC=84,85,81,79,77,80,78,84,82,81,81,79,81,79,82,83,81,78,81,82,80,79,79,81,80,82,82,79,77,84,81,78,79,79,81,80,82,81,83,78,82,77,79,83,80,81,85,82,81,83,80,78,80,81,80,80,84,82,81,81,82,81,83,83,83,81,78,80,79,80,80,79,82,81,82,79,84,83,82,82,80,80,82,82,83,81,83,82,82,81,83,80,81,84,84,81,80,80,85,82,81,81,80,80,81,81,80,79,85,82,77,83,80,82,79,82,84,80,87,85,83,79,83,101,68,109,112,61,26,14,13,12,12,10,10,10,12,13,18,14,20,12,10,9,9,10,9,8,9,10,10,11,15,21,36,60,85,105,91,64,86,110,102,114,106,127,122,124,123,115,120,113,113,91,63,81,94,88,61,39,24,16,11,12,10,9,9,9,10,10,10,9,9,10,9,9,10,9,8,9,9,9,11,12,13,27,57,109,119,74,94,86,80,77,86,82,80,83,84,80,79,84,84,81,83,82,83,81,79,80,81,83,82,80,84,81,79,83,81,80,80,81,83,80,79,82,82,79,81,82,80,82,79,85,81,82,82,83,81,81,80,82,83,81,80,78,82,81,80,84,82,80,82,84,81,81,82,80,82,81,79,81,84,81,83,82,81,82,78,81,79,78,80,77,80,80,81,82,81,79,78,80,78,76,77,77,78,82,78,76,77,77,75,78,77,77,80,81,77,79</t>
  </si>
  <si>
    <t>IMGLINENC=77,81,83,84,79,80,79,80,81,79,78,80,81,83,78,77,79,81,80,79,82,83,80,81,81,82,85,81,79,82,77,80,79,82,77,80,82,81,82,80,80,79,78,84,79,83,82,81,81,83,82,81,81,82,79,81,82,80,81,82,80,81,81,78,83,80,79,81,80,81,82,82,83,81,80,78,82,83,77,80,81,80,82,82,82,79,83,82,80,78,81,81,83,81,81,78,81,79,83,80,80,82,82,80,79,81,83,82,82,80,80,80,79,80,80,81,82,81,84,84,80,79,82,102,64,110,111,60,26,15,13,11,11,9,11,10,10,14,15,15,18,11,9,10,10,10,10,9,9,9,11,10,14,22,35,59,84,103,94,66,82,114,102,106,103,127,130,122,124,118,118,111,108,91,69,81,99,88,62,35,22,13,11,10,11,9,9,8,9,9,9,9,9,10,8,9,9,9,9,9,10,10,10,11,13,25,61,112,113,76,95,88,82,83,83,82,82,83,82,80,77,83,84,81,81,79,82,85,84,78,79,85,81,81,82,82,79,82,81,80,80,81,86,81,80,79,83,79,81,83,80,80,81,81,79,83,81,82,82,82,84,78,83,80,87,78,80,81,83,81,83,80,81,79,79,82,81,82,77,82,82,80,84,80,79,78,78,79,80,79,81,78,80,80,79,84,80,80,81,78,79,78,79,83,81,79,82,78,80,76,77,77,81,79,76,76,77,81,79,77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</si>
  <si>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19.0,24.9,30.6,38.0,43.4,48.8,54.2,59.2,64.2,68.6,72.5,76.5,80.5,84.1,87.6,90.9,94.1,96.8,99.6,101.7,104.3,107.2,109.2,111.3,112.9,114.8,116.2,117.5,118.8,120.0,121.2,122.2,122.9,123.9,124.5,125.1,126.0,126.4,126.7,127.3,127.5,127.5,127.9,128.3,128.4,128.4,128.5,128.6,128.4,128.6,128.5,128.9,128.7,128.6,128.5,128.6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15.5,22.9,28.8,34.6,40.0,45.9,51.2,56.7,60.1,65.1,69.3,73.8,78.1,81.8,85.7,89.4,92.4,95.3,98.0,100.5,103.3,105.6,108.0,110.0,111.8,113.3,115.0,116.3,117.8,118.9,120.3,120.9,122.0,122.8,123.6,124.0,125.2,125.6,125.9,126.5,126.8,127.0,127.4,127.3,127.6,127.5,127.8,127.7,127.5,127.8,128.0,127.9,127.8,127.6,127.5,127.3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</si>
  <si>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16.3,22.2,26.7,31.3,37.8,42.6,47.1,51.7,56.5,60.6,64.8,69.0,72.5,76.1,79.6,82.9,86.1,89.1,91.9,94.6,97.3,99.7,102.9,105.0,107.1,108.9,110.7,112.4,114.2,115.6,116.7,118.1,119.3,120.5,121.4,122.4,123.0,123.7,124.7,125.3,125.9,126.3,126.5,127.1,127.2,127.4,127.9,127.9,128.2,128.3,128.3,128.3,128.3,128.5,128.1,128.6,128.3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16.1,21.9,26.7,31.5,36.7,41.4,46.3,51.3,55.9,60.3,63.4,67.2,71.4,75.2,78.8,82.2,85.6,88.6,91.6,94.5,97.1,99.5,101.8,104.2,106.4,108.5,110.1,112.1,113.7,115.1,116.4,117.7,118.7,119.7,120.7,121.7,122.7,123.8,124.4,125.0,125.1,125.8,125.9,126.5,126.7,127.0,127.2,127.3,127.4,127.2,127.5,127.6,127.4,127.5,127.6,127.6,127.4,127.4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</si>
  <si>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12.3,20.0,25.6,30.7,35.9,40.9,47.5,52.2,56.7,61.3,65.6,69.7,73.3,76.9,80.1,83.7,86.8,89.8,92.6,95.4,98.0,100.5,102.9,105.1,107.5,109.4,111.3,112.9,114.5,116.2,117.4,118.4,119.8,120.4,121.5,122.8,123.4,124.2,125.1,125.3,125.8,126.0,126.9,127.3,127.6,127.5,127.8,128.3,128.0,128.3,128.3,128.5,128.4,128.5,128.5,128.6,128.6,128.4,128.4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11.4,19.4,25.2,30.4,35.6,40.9,46.1,51.3,56.0,60.3,65.3,69.2,71.8,75.4,79.1,82.7,86.1,89.1,91.9,94.5,97.5,100.2,102.5,104.6,106.8,108.3,110.4,111.9,114.0,115.4,117.0,118.3,119.3,120.5,121.0,121.9,122.7,123.2,124.0,124.7,124.9,125.5,125.7,126.3,126.3,126.7,127.1,127.2,127.2,127.5,127.7,127.4,127.5,127.2,127.4,127.9,127.7,127.5,127.6,127.6</t>
  </si>
  <si>
    <t>TL=349.4|TR=713.7</t>
  </si>
  <si>
    <t>ZL=284.0|ZR=-2276.0|ZSWP=0.0</t>
  </si>
  <si>
    <t>LOADCELL=0.800000</t>
  </si>
  <si>
    <t>POS(MIN,MAX,STEP)=-400,400,100|X=0.0,0.0,0.0,0.0,0.0,40.4,101.7,125.1,128.6|Y=0.0,0.0,0.0,0.0,0.0,46.4,103.8,124.4,127.3</t>
  </si>
  <si>
    <t>POS(MIN,MAX,STEP)=-420,420,6|X=119.3,119.3,119.3,119.4,119.5,119.4,119.4,119.5,119.6,119.7,119.7,119.9,119.9,120.3,121.0,121.1,121.3,121.8,122.0,122.5,123.0,123.5,124.5,125.4,126.3,127.3,128.9,130.0,131.3,132.4,133.7,135.0,136.2,137.0,138.1,139.0,139.8,140.1,140.4,140.5,140.2,139.7,139.1,138.2,136.5,134.8,132.8,130.1,127.4,124.1,120.4,116.2,111.9,106.8,100.9,95.0,88.4,81.5,73.9,65.9,57.7,49.4,41.0,33.3,26.5,20.9,16.9,13.7,11.7,10.7,10.0,9.7,9.9,10.2,11.0,12.0,13.9,16.1,19.2,22.6,26.3,30.6,34.9,39.4,43.7,48.2,52.5,56.6,60.5,64.5,68.1,71.6,74.9,78.3,81.5,84.3,87.2,90.1,92.3,95.0,97.4,99.3,101.7,103.1,105.3,106.6,108.0,109.9,110.8,112.0,113.6,114.3,115.0,116.1,116.6,117.5,118.2,118.4,118.8,118.9,119.2,119.3,119.5,119.8,119.9,119.9,119.8,120.0,120.0,120.0,120.2,120.0,119.7,120.0,120.1,119.9,120.0,119.8,119.8,120.0,119.8|Y=121.7,121.7,121.7,122.1,121.7,121.8,122.6,121.8,122.4,121.8,122.2,122.4,122.6,122.7,122.6,123.4,123.2,124.2,124.0,124.6,125.1,126.0,127.0,128.1,128.5,129.9,131.1,132.1,133.6,135.1,136.0,137.1,138.2,139.3,140.1,141.0,142.1,142.7,143.0,143.2,142.9,142.3,141.0,140.4,138.7,137.0,135.6,132.8,130.1,126.8,123.1,119.3,114.8,109.9,104.3,98.3,91.8,85.4,77.8,69.7,61.8,53.1,45.1,36.9,30.3,24.6,19.8,16.4,14.4,12.7,11.7,11.7,12.0,11.9,13.0,13.7,15.1,16.8,19.1,22.4,25.7,29.6,33.9,38.4,42.4,47.2,52.2,55.3,59.3,63.7,68.3,71.1,74.1,77.5,80.8,84.5,87.0,89.5,92.3,95.2,97.3,99.9,101.9,104.0,105.2,107.6,109.1,110.6,112.1,113.1,114.4,115.4,116.4,117.1,118.4,119.1,119.8,120.2,120.2,120.7,121.5,121.5,121.7,121.7,122.4,122.2,122.1,121.9,122.5,122.0,122.3,122.4,122.1,122.3,122.3,122.5,122.0,122.4,122.0,122.1,122.2</t>
  </si>
  <si>
    <t>POS(MIN,MAX,STEP)=-420,420,6|X=71.4,69.3,67.4,65.3,62.9,61.0,58.8,56.9,54.8,52.5,50.6,48.7,46.1,44.6,42.6,40.7,39.3,37.8,36.3,35.1,34.0,32.9,31.9,30.9,30.1,29.0,28.4,27.8,27.0,26.5,26.0,25.7,25.3,24.8,24.7,24.3,24.1,23.8,23.6,23.4,23.3,23.3,23.1,23.0,22.9,22.6,22.5,22.6,22.3,22.4,22.5,22.4,22.2,22.5,22.5,22.3,22.2,22.2,22.3,22.3,22.2,22.2,22.2,22.3,22.5,22.3,22.3,22.3,22.6,22.4,22.3,22.7,22.8,23.1,23.3,23.3,23.3,23.3,23.7,23.8,24.1,24.6,24.8,25.3,25.7,26.3,26.6,27.2,27.9,28.3,29.3,29.9,30.9,32.0,32.9,34.0,35.3,36.7,37.8,39.4,41.5,43.2,45.0,46.9,48.7,50.5,52.6,54.6,56.6,58.6,60.8,62.9,64.9,67.0,69.6,71.7,73.5,75.4,77.2,79.2,80.6,82.4,84.0,85.2,86.9,88.0,89.2,90.1,91.5,92.7,93.6,94.4,95.1,95.7,96.3,96.8,97.2,97.6,97.8,98.0,98.1|Y=115.5,112.2,108.7,105.1,101.5,99.2,95.8,92.2,88.4,85.4,81.9,78.4,75.2,72.5,69.5,66.6,63.8,61.2,58.9,57.0,54.9,52.8,51.2,49.8,48.4,46.8,45.6,45.1,44.1,42.8,42.3,41.7,41.2,40.6,39.9,39.5,39.1,38.4,38.4,38.3,37.8,37.7,37.5,37.4,37.3,36.9,36.8,36.6,36.7,36.8,36.4,36.5,36.1,36.2,36.5,36.0,36.3,36.1,36.4,36.1,36.3,36.5,35.9,36.1,36.2,36.4,36.1,36.5,36.5,36.9,36.9,37.1,37.2,37.3,37.8,37.8,38.4,38.7,38.8,39.3,39.8,40.1,40.7,41.3,41.8,43.0,43.7,44.3,45.4,46.6,47.9,49.4,50.4,51.9,53.6,55.6,57.9,59.9,62.4,64.6,67.6,70.3,73.1,76.5,79.8,83.0,86.3,89.8,93.8,96.5,100.0,103.5,107.5,110.7,112.9,116.0,119.3,122.7,125.6,128.8,131.5,133.8,136.5,139.2,141.5,143.6,145.4,147.3,148.8,150.8,152.3,153.5,154.5,155.6,156.3,157.3,157.8,158.3,158.7,159.1,159.1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</si>
  <si>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10.7,19.4,25.0,30.1,36.0,41.4,47.0,51.8,56.5,62.0,66.5,70.9,74.9,78.8,82.6,86.1,89.4,92.7,95.6,98.4,101.0,103.3,105.6,107.8,109.6,112.0,113.3,114.6,116.1,116.9,118.0,118.7,119.4,120.1,120.7,121.2,121.7,121.6,122.0,122.1,122.1,122.2,122.1,122.0,122.0,121.9,121.8,121.7,121.5,121.3,121.6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17.4,22.6,27.5,33.4,39.0,44.4,49.4,54.9,60.1,64.1,68.9,73.7,78.0,81.3,85.3,89.1,92.5,95.1,98.0,100.8,103.3,105.2,107.6,109.5,112.3,114.3,115.5,116.6,117.9,118.9,120.0,120.7,121.9,121.8,122.7,122.9,122.9,123.3,123.7,123.8,123.8,124.3,124.0,123.9,123.9,123.7,123.6,124.1,123.1,123.2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</si>
  <si>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12.1,19.8,27.5,34.7,41.5,47.4,53.2,58.2,63.3,67.8,71.7,75.4,79.2,82.7,86.1,88.7,91.6,94.1,96.5,98.7,100.9,102.9,104.8,106.4,108.4,109.3,111.3,112.5,113.4,114.6,115.3,116.3,116.7,117.5,118.0,118.5,118.9,119.1,119.5,119.7,120.0,120.1,120.0,120.2,120.3,120.2,120.2,120.2,120.3,120.2,120.3,120.2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11.2,17.3,24.4,31.6,38.6,45.6,50.5,56.5,61.6,66.6,70.9,74.3,78.2,82.3,85.4,88.2,91.2,94.0,96.5,98.9,101.1,103.5,105.0,106.7,108.5,110.2,112.0,113.5,114.4,115.6,116.9,117.6,118.5,119.0,119.8,120.1,120.6,121.2,121.3,121.5,121.8,122.0,122.3,122.6,122.0,122.4,122.4,122.2,122.3,122.9,122.4,122.1</t>
  </si>
  <si>
    <t>ZL=-1445.0|ZR=-694.0|ZSWP=0.0</t>
  </si>
  <si>
    <t>POS(MIN,MAX,STEP)=-420,420,6|X=119.4,119.5,119.4,119.5,119.4,119.5,119.6,119.7,119.7,120.1,120.2,120.3,120.6,121.0,121.5,121.7,122.1,122.5,123.1,123.7,124.6,125.5,126.5,127.7,128.5,129.7,131.9,132.8,134.1,135.6,136.5,138.0,138.7,139.7,140.4,141.0,141.1,141.2,141.1,140.9,140.3,139.3,137.9,136.3,134.2,131.6,128.9,125.9,122.2,118.2,113.5,108.7,103.1,97.0,90.3,83.7,75.8,68.3,60.0,51.7,43.4,35.5,28.0,22.5,18.0,14.7,12.2,11.5,10.5,10.3,9.8,10.2,10.2,11.3,13.2,15.4,18.0,21.4,25.1,29.3,33.5,38.1,42.8,47.6,52.5,57.0,61.1,65.5,69.7,73.7,77.4,81.1,84.5,87.6,90.9,93.7,96.3,99.0,101.6,103.5,105.7,107.8,109.6,111.1,112.4,113.8,115.2,116.3,117.0,117.9,118.9,119.3,120.0,120.3,120.5,120.9,121.0,121.2,121.3,121.2,121.3,121.2,121.3,121.1,121.3,121.1,121.1,120.8,120.8,120.7,120.6,120.4,120.5,120.2,120.2,120.3,119.9,120.1,120.2,120.1,120.0|Y=121.5,121.7,122.0,121.9,121.7,121.7,122.1,122.2,122.0,122.2,122.4,122.6,122.7,122.9,123.2,123.6,124.4,124.5,125.1,126.0,127.0,127.8,129.2,130.0,131.1,132.4,133.9,135.0,136.3,137.4,138.9,139.6,141.2,142.2,142.7,143.6,143.8,143.5,143.9,143.5,142.7,141.5,140.3,138.7,136.7,134.5,131.9,128.2,124.8,121.2,116.6,111.1,106.0,100.7,94.1,87.8,79.9,72.2,65.1,55.8,47.6,39.2,32.2,25.7,21.1,17.2,14.6,13.2,12.3,10.9,11.3,11.3,11.7,13.0,13.4,15.6,17.5,20.3,24.2,28.3,32.4,36.4,41.7,46.0,50.3,55.5,59.9,64.6,68.3,72.7,76.5,80.1,83.6,87.1,90.2,93.3,96.4,99.1,101.5,103.8,105.7,107.8,110.2,111.7,113.5,114.8,116.3,117.8,118.2,119.3,120.3,120.8,121.2,122.0,122.6,123.0,123.4,123.8,123.6,123.4,123.8,123.7,123.6,123.5,123.6,123.9,123.3,123.2,123.4,123.0,122.7,122.8,122.6,122.9,122.7,122.1,122.0,122.5,122.0,122.5,121.8</t>
  </si>
  <si>
    <t>POS(MIN,MAX,STEP)=-420,420,6|X=128.4,128.3,128.6,129.0,128.9,129.1,129.5,129.5,130.0,130.5,130.9,131.4,132.2,132.7,133.2,133.8,134.8,136.0,136.5,137.6,138.6,139.3,140.3,141.1,141.9,142.5,142.8,143.4,143.9,144.2,144.2,144.1,143.5,143.0,142.3,141.3,139.8,138.6,136.9,134.9,133.0,130.3,127.6,124.8,121.6,118.2,114.7,110.5,106.2,102.0,97.5,92.7,87.9,81.1,76.0,71.2,66.3,61.5,57.3,53.0,49.4,46.0,43.1,41.0,39.1,37.8,36.9,37.0,36.9,37.2,38.3,40.1,41.8,43.6,45.7,48.2,50.7,53.3,56.0,58.7,61.8,65.0,67.9,70.8,73.9,77.1,79.7,82.6,86.5,89.0,91.7,94.5,96.8,99.1,101.5,103.7,105.8,107.5,109.6,111.1,112.9,114.4,115.8,117.4,118.2,119.6,120.9,121.8,122.7,123.5,124.2,124.7,125.4,125.5,126.2,126.4,126.7,126.9,127.0,127.5,127.5,127.5,127.8,127.8,127.9,127.7,127.8,127.9,127.7,128.1,127.7,127.7,127.8,127.9,127.7,127.9,128.0,127.8,127.8,128.0,127.6|Y=127.6,127.7,127.9,127.9,127.9,128.3,128.6,128.6,128.9,129.4,129.8,130.3,130.7,131.5,132.0,133.1,133.7,134.5,135.3,136.0,137.1,138.0,138.9,139.5,140.5,140.9,141.6,142.0,142.5,142.9,143.0,142.9,142.9,142.4,141.8,141.0,140.3,138.5,137.0,135.4,133.3,130.9,128.5,125.4,121.9,118.7,114.9,111.2,108.7,104.0,99.0,94.5,89.4,84.4,79.3,74.1,69.0,63.7,59.1,54.6,50.6,47.0,44.5,41.1,39.3,37.7,36.8,36.3,36.3,36.9,37.7,38.6,40.0,42.0,44.2,46.5,49.0,51.6,54.8,57.4,60.3,63.8,66.6,69.7,73.0,75.8,79.2,82.3,85.1,87.8,90.5,93.2,95.5,97.4,99.9,102.4,104.4,106.5,108.0,110.1,111.7,113.1,115.2,116.8,117.8,119.0,120.0,121.1,121.7,122.4,123.4,123.8,124.4,124.7,125.0,125.2,125.8,126.0,126.0,126.2,126.2,126.5,126.4,126.5,126.8,126.6,126.7,126.9,126.8,126.8,126.7,126.8,126.4,126.8,126.8,126.7,126.8,126.8,126.3,126.6,126.6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</si>
  <si>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6.8,13.2,18.1,22.8,27.4,32.5,37.4,42.5,47.3,52.4,57.1,61.5,65.8,70.1,74.1,77.9,81.3,85.1,88.0,91.2,94.4,96.8,99.4,102.2,103.9,106.2,108.0,109.8,111.3,113.3,114.7,115.6,116.6,117.7,118.7,119.1,119.6,120.2,120.7,121.0,121.2,121.4,121.4,121.5,121.5,121.6,121.5,121.2,121.3,121.2,121.4,121.2,121.2,121.0,120.9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12.0,17.1,21.8,25.8,30.5,35.5,40.6,45.4,50.5,55.3,60.1,64.3,68.3,73.1,77.0,80.5,84.1,87.4,90.7,93.6,96.6,98.9,101.7,103.7,106.2,108.4,110.0,111.6,114.2,115.6,116.8,118.1,118.6,120.0,120.4,121.2,121.7,122.2,122.7,122.8,123.0,123.0,123.5,123.0,123.3,123.4,123.6,123.6,123.4,123.2,122.9,122.9,122.7,123.2</t>
  </si>
  <si>
    <t>POS(MIN,MAX,STEP)=-420,420,6|X=128.6,128.7,129.0,129.0,129.2,129.6,130.0,130.5,130.9,131.3,132.1,132.4,133.6,134.1,135.0,136.2,137.1,138.6,139.8,140.8,141.7,143.1,144.1,145.2,146.2,147.2,147.6,148.1,148.6,148.7,148.5,148.5,148.3,147.6,146.4,144.7,143.4,141.5,139.5,137.0,134.3,131.2,128.1,124.1,120.0,115.7,111.1,106.2,100.6,95.3,89.2,82.9,76.7,68.1,62.0,55.7,49.8,44.2,39.2,34.9,31.3,28.9,26.4,24.3,24.1,23.2,23.1,24.4,24.3,26.5,27.9,30.7,33.1,35.7,39.0,42.0,45.4,49.1,52.8,55.8,59.7,63.0,66.5,70.0,73.3,76.5,80.1,83.1,87.1,90.2,92.6,95.4,98.0,100.3,102.6,104.8,106.8,108.7,110.5,112.3,113.8,115.6,116.7,118.0,119.5,120.3,121.6,122.4,123.2,124.1,124.7,125.3,125.7,125.8,126.2,126.9,127.1,127.1,127.7,127.4,127.7,127.8,128.0,127.7,128.0,127.9,127.9,127.8,127.9,128.0,128.0,128.0,127.9,127.8,127.9,128.1,128.0,128.0,127.8,127.8,127.9|Y=127.5,127.7,127.7,127.9,128.2,128.6,128.7,129.4,129.7,130.1,130.8,131.4,132.5,132.9,133.6,134.9,135.9,136.9,138.0,139.2,140.2,141.3,142.2,143.6,144.4,145.3,146.2,147.0,147.4,147.6,147.5,147.8,147.4,147.0,146.1,144.8,143.5,142.0,140.0,137.8,135.1,132.1,128.7,125.1,121.1,116.9,112.2,106.7,103.6,97.8,91.9,85.7,79.3,72.6,66.0,59.7,52.9,47.1,41.6,36.8,32.8,29.8,27.1,24.9,24.1,23.4,23.0,24.2,24.1,26.0,26.5,29.0,30.9,33.8,36.9,40.1,43.4,47.2,50.8,54.2,57.9,61.7,65.4,69.1,72.6,75.6,79.0,82.4,85.7,88.7,91.1,94.2,96.9,98.6,101.3,103.5,105.5,107.6,109.4,111.3,112.7,114.8,116.2,117.5,118.8,119.8,120.9,121.8,122.6,123.2,123.8,124.0,124.7,125.0,125.4,126.0,126.0,126.2,126.3,126.6,126.8,126.9,126.7,126.8,126.9,127.0,127.0,127.0,126.8,127.2,127.0,127.0,126.9,127.0,126.8,126.9,127.0,127.1,126.9,126.5,126.7</t>
  </si>
  <si>
    <t>POS(MIN,MAX,STEP)=-420,420,6|X=0.0,0.0,0.0,0.0,0.0,0.0,0.0,0.0,0.0,0.0,0.0,0.0,0.0,0.0,0.0,0.0,0.0,0.0,0.0,0.0,0.0,0.0,0.0,0.0,0.0,0.0,0.0,0.0,0.0,0.0,0.0,0.0,0.0,0.0,0.0,0.0,0.0,0.0,0.0,0.0,0.0,0.0,0.0,0.0,0.0,0.0,0.0,0.0,0.0,0.0,0.0,0.0,0.0,0.0,0.0,8.0,14.8,19.8,25.0,30.0,35.3,40.5,45.6,50.4,55.7,60.4,64.8,69.1,73.0,77.3,80.8,85.6,88.7,91.8,94.8,97.7,99.8,102.5,104.6,106.6,108.4,110.2,111.6,113.3,114.4,115.4,116.6,117.6,118.4,119.0,119.3,119.9,120.4,120.7,121.1,121.1,121.4,121.4,121.3,121.4,121.1,121.1,121.1,121.1,121.0,121.1,120.8,120.6,120.6,120.4,120.4,120.4,120.4,120.2,120.1,120.0,119.8,119.6,119.6,119.4,119.7,119.7,119.6,119.8,119.6,119.6,119.6,119.6,119.9,119.7,119.7,119.7,119.8,119.7,119.7,119.8,119.7,119.7,119.9,119.8,119.7|Y=0.0,0.0,0.0,0.0,0.0,0.0,0.0,0.0,0.0,0.0,0.0,0.0,0.0,0.0,0.0,0.0,0.0,0.0,0.0,0.0,0.0,0.0,0.0,0.0,0.0,0.0,0.0,0.0,0.0,0.0,0.0,0.0,0.0,0.0,0.0,0.0,0.0,0.0,0.0,0.0,0.0,0.0,0.0,0.0,0.0,0.0,0.0,0.0,0.0,0.0,0.0,0.0,0.0,0.0,0.0,11.9,14.8,20.2,24.6,29.0,34.3,40.1,44.7,50.0,55.0,59.7,64.3,69.1,73.0,77.0,80.6,85.0,88.6,92.2,95.0,97.5,100.2,103.0,105.4,107.6,109.1,111.0,113.2,114.6,115.7,116.9,117.6,118.8,119.9,120.5,121.2,121.8,121.8,122.5,123.0,122.9,123.3,123.1,123.3,123.0,123.1,122.9,123.6,123.2,123.4,122.8,123.1,122.9,122.7,122.3,122.4,122.5,122.7,122.4,122.3,122.3,122.0,122.5,122.2,122.0,121.9,121.9,121.9,121.9,121.7,122.2,122.3,121.8,122.0,122.0,122.2,122.3,121.7,122.0,121.9,122.2,122.2,122.1,122.1,121.8,122.2</t>
  </si>
  <si>
    <t>POS(MIN,MAX,STEP)=-400,400,100|X=0.0,0.0,0.0,0.0,22.7,96.2,120.2,120.7,119.7|Y=0.0,0.0,0.0,0.0,21.9,96.4,122.0,123.0,122.2</t>
  </si>
  <si>
    <t>IMGLINENC=84,80,81,81,83,83,87,82,83,84,82,80,86,86,81,85,83,83,82,82,86,81,84,81,82,77,83,81,85,83,82,82,79,83,82,82,83,83,84,84,83,85,87,84,82,83,87,84,85,84,87,80,82,81,86,84,83,84,80,81,84,83,84,81,84,83,83,86,83,83,83,82,84,84,83,83,84,85,83,86,84,84,82,85,86,83,85,84,83,83,80,82,80,84,85,83,80,84,82,81,84,84,82,80,87,83,83,81,84,87,83,82,85,86,80,83,84,86,82,85,86,84,84,80,113,69,121,102,51,24,16,15,13,12,10,12,12,13,17,18,17,17,12,11,12,11,11,12,12,13,12,12,14,18,25,37,69,96,108,90,69,91,109,102,114,116,135,136,132,124,118,127,117,118,87,75,94,101,85,55,35,19,16,13,12,11,10,11,12,12,10,11,11,11,12,11,11,9,11,10,12,9,12,14,14,18,32,75,123,102,92,87,92,82,79,85,84,85,81,83,87,84,86,84,86,84,85,88,83,84,84,82,85,88,86,85,87,82,82,81,82,84,83,84,87,86,87,86,85,83,80,84,82,82,83,86,80,83,82,84,82,82,83,81,82,80,82,83,85,82,82,80,80,82,84,83,85,79,83,84,77,82,81,82,78,83,79,79,81,81,79,83,80,79,80,82,81,81,79,81,81,76,81,79,79,77,80,79,79,74,77,83,80,76,81,77,83,82,79,80</t>
  </si>
  <si>
    <t>IMGLINENC=82,81,83,83,81,84,84,81,80,84,84,82,81,85,80,82,84,81,81,80,82,84,84,83,78,85,83,84,80,83,81,82,83,85,83,83,83,87,82,87,85,81,82,82,82,86,84,84,83,82,84,79,85,80,87,81,84,79,82,86,85,86,84,82,83,79,84,86,84,83,79,84,85,85,83,83,79,88,84,81,79,80,84,85,87,83,81,82,84,83,84,83,82,81,84,84,87,80,83,82,87,82,81,84,82,85,86,83,84,83,84,86,79,83,83,82,86,85,84,84,84,90,85,77,109,71,115,107,54,24,17,14,12,11,13,12,12,13,16,21,18,18,11,11,11,10,12,12,13,11,12,13,14,19,26,37,65,91,100,83,68,93,116,106,110,117,138,127,126,126,116,126,121,112,87,72,97,102,85,56,34,22,16,13,12,12,11,13,11,10,10,12,11,11,13,11,11,10,10,11,11,11,14,13,13,19,35,73,121,100,93,87,87,83,86,85,84,83,79,83,83,82,80,83,84,83,83,84,82,81,82,84,83,86,83,83,88,81,84,85,82,83,84,86,83,84,86,86,88,81,82,86,84,84,85,83,84,87,84,86,81,84,82,82,83,84,82,78,82,82,82,83,80,85,80,83,82,84,81,84,80,81,80,82,83,82,79,84,82,80,81,81,82,77,79,79,79,79,84,77,84,81,80,83,82,77,78,83,75,76,80,80,78,78,79,81,80,78,81,80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</si>
  <si>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8.9,17.0,22.4,26.6,31.6,36.5,41.8,47.1,53.9,58.6,63.2,67.6,71.6,75.8,79.5,83.1,86.2,89.6,93.0,95.8,98.6,101.0,103.1,105.8,107.7,109.6,112.1,113.8,115.2,116.7,118.1,119.5,120.7,121.3,122.8,123.1,124.2,124.7,125.2,125.7,126.1,126.7,127.0,127.3,127.7,127.7,128.0,127.8,128.0,128.1,128.3,128.3,128.1,128.4,128.2,128.2,128.3,128.1,128.1,128.1,128.0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14.6,20.7,25.2,30.2,35.3,40.9,46.3,51.5,56.6,61.6,66.1,70.3,73.0,77.2,81.1,84.7,88.3,91.3,94.2,97.5,100.0,102.5,105.0,106.9,108.9,110.7,112.7,114.7,116.1,117.4,118.6,120.0,120.7,121.8,122.5,123.3,124.0,124.3,124.9,125.4,125.5,125.8,126.4,126.5,126.7,127.0,127.1,127.0,127.2,126.7,127.1,127.2,127.0,127.1,127.2,127.1,127.2,127.2,127.1,126.9</t>
  </si>
  <si>
    <t>TL=92.4|TR=455.2</t>
  </si>
  <si>
    <t>ZL=535.0|ZR=-2828.0|ZSWP=0.0</t>
  </si>
  <si>
    <t>ZL=535.0|ZR=-2716.3|ZSWP=0.0</t>
  </si>
  <si>
    <t>POS(MIN,MAX,STEP)=-400,400,100|X=0.0,0.0,0.0,0.0,0.0,49.4,108.1,126.8,128.1|Y=0.0,0.0,0.0,0.0,0.0,49.3,107.4,125.8,127.1</t>
  </si>
  <si>
    <t>IMGLINENC=81,81,84,80,81,82,81,83,81,80,82,81,81,81,81,81,82,81,81,82,82,81,83,80,82,83,83,80,82,83,82,82,81,81,82,83,87,85,80,79,82,84,79,82,83,85,79,84,85,83,85,83,79,83,79,82,84,83,84,87,88,84,83,78,84,83,84,84,85,83,82,82,85,86,81,83,85,85,82,83,86,85,82,83,82,83,84,83,80,83,83,81,85,84,85,83,84,85,83,84,83,83,85,85,80,84,84,80,80,81,86,84,87,85,84,83,84,85,83,79,82,87,89,80,106,71,116,97,49,22,15,14,12,12,11,12,14,14,16,19,19,17,11,12,11,13,11,11,11,11,12,12,13,18,24,40,69,99,107,84,66,96,111,111,108,120,133,129,130,123,114,126,113,116,87,74,97,97,85,53,32,19,17,13,11,11,11,11,11,11,11,10,10,12,12,11,10,11,11,11,11,11,11,13,13,18,36,80,123,98,94,85,89,83,81,83,81,84,84,87,84,86,86,80,83,83,84,84,86,84,81,84,81,85,84,84,81,84,86,85,85,84,83,84,82,83,85,82,83,82,86,84,82,82,83,83,83,82,84,86,87,83,85,82,81,82,85,83,82,80,83,84,80,81,80,83,83,80,79,80,82,77,83,77,80,81,82,83,81,82,80,80,81,82,84,83,84,81,79,80,79,79,78,80,80,77,77,77,77,80,80,80,80,76,78,80,78,77,81,79</t>
  </si>
  <si>
    <t>IMGLINENC=84,83,81,83,85,83,81,85,83,83,83,83,81,81,82,80,82,84,83,80,81,78,83,81,83,83,82,85,83,82,84,84,81,82,86,82,84,79,83,84,84,82,85,82,85,83,85,84,84,81,84,80,81,82,83,79,83,83,82,81,86,83,84,81,82,78,85,81,87,84,84,85,84,82,85,81,83,84,81,84,82,83,81,82,81,83,83,82,85,84,84,83,82,85,83,82,84,80,85,82,88,84,85,81,84,84,84,81,81,84,84,85,82,85,79,83,84,83,82,84,81,88,80,79,106,76,121,101,50,23,15,14,12,12,10,12,12,14,17,20,18,18,10,11,13,13,10,10,11,10,11,14,14,18,24,42,73,97,103,87,67,96,111,107,111,118,136,127,132,122,111,123,112,118,81,72,94,98,82,54,31,22,14,13,13,10,10,12,10,12,10,10,11,10,11,11,9,10,9,11,10,11,12,12,14,17,38,81,125,93,96,81,88,85,79,85,85,87,83,85,85,86,82,84,82,80,81,88,83,85,80,85,85,83,80,83,85,81,84,83,84,83,82,87,84,83,81,83,81,84,79,81,82,84,85,85,84,84,85,85,82,81,83,82,82,88,80,82,84,82,79,79,81,79,84,82,82,80,82,83,79,80,79,79,80,81,81,81,82,81,86,80,79,84,79,80,80,76,81,78,77,78,78,78,80,78,80,79,78,79,77,78,79,80,81,80,84,75,76,76</t>
  </si>
  <si>
    <t>IMGLINENC=82,78,81,85,80,84,82,79,79,81,83,80,85,84,86,81,79,87,82,82,84,82,83,84,84,81,83,88,85,83,84,84,81,85,82,83,81,80,82,85,81,81,82,83,81,84,82,85,83,80,82,83,82,81,83,82,83,84,81,83,85,85,84,86,85,81,86,83,85,83,87,84,82,83,84,85,84,85,82,83,81,85,82,82,82,85,85,81,84,81,84,83,81,82,81,82,82,84,81,80,81,87,83,86,86,85,87,81,87,85,82,87,85,83,84,87,83,84,80,83,86,88,87,75,105,76,122,97,48,22,16,13,12,11,12,12,12,12,18,19,18,17,12,12,11,13,12,11,11,11,11,12,13,18,25,40,69,99,107,81,68,99,112,111,109,117,135,129,130,128,115,125,115,114,81,74,97,102,80,53,32,20,15,13,12,11,11,11,11,11,11,10,11,11,11,12,10,10,10,11,10,12,11,12,12,18,37,80,122,89,95,78,89,84,80,82,83,85,84,83,88,83,84,82,87,86,81,84,83,83,81,82,82,82,85,85,81,82,84,85,84,84,83,85,84,82,87,81,84,80,81,85,85,85,84,83,81,84,84,81,81,84,84,82,85,82,80,82,84,81,83,84,81,82,81,79,83,81,81,80,81,82,82,80,81,79,81,79,80,84,81,77,82,84,81,81,78,81,82,79,79,79,81,78,78,80,77,80,76,76,77,80,78,79,78,80,81,79,79,77</t>
  </si>
  <si>
    <t>IMGLINENC=80,81,78,82,82,81,85,80,81,83,82,84,82,85,82,80,83,85,82,82,81,80,88,82,81,83,84,81,82,78,85,84,81,82,83,81,83,84,83,82,82,85,83,83,82,84,82,84,83,83,85,83,83,87,82,82,83,84,83,82,85,82,83,82,83,81,84,83,80,81,79,86,83,84,83,84,82,84,81,81,79,82,84,82,81,82,83,82,83,85,82,82,83,84,84,85,83,84,84,84,81,79,81,81,80,82,83,86,82,81,84,86,85,83,81,84,82,83,83,85,83,86,86,79,104,75,120,97,48,22,13,14,13,10,11,11,12,13,18,20,20,16,11,12,12,11,10,11,11,12,11,12,13,17,28,43,73,95,107,84,67,97,112,107,111,119,133,128,129,117,115,126,110,110,82,72,95,99,80,52,30,22,16,13,12,11,12,11,11,11,11,11,10,11,11,11,11,10,9,9,10,10,11,13,14,20,41,82,125,92,96,80,89,84,81,84,84,82,86,81,82,80,85,83,84,87,87,82,84,81,85,86,83,82,83,83,82,85,86,83,84,84,81,83,83,83,81,82,79,85,81,82,84,82,85,83,82,79,85,85,85,84,84,83,84,81,82,81,84,81,83,79,84,82,83,83,85,83,84,84,81,79,83,80,81,81,82,79,78,80,78,81,76,82,80,80,80,80,78,81,81,81,81,81,79,79,78,81,79,80,77,81,76,77,82,76,80,79,78,78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</si>
  <si>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16.5,21.9,26.5,31.3,36.6,41.9,47.1,52.2,58.7,63.4,68.0,72.0,76.1,79.9,83.3,87.0,90.1,93.3,96.1,98.8,101.3,104.2,106.1,108.4,110.0,112.1,114.6,116.0,117.2,118.7,119.8,121.0,122.4,123.1,124.0,124.7,125.4,126.0,126.4,127.2,127.3,127.7,127.8,128.4,128.4,128.5,128.5,128.8,128.8,128.8,129.2,128.7,128.8,129.2,128.8,128.8,129.0,128.7,128.8,128.6,128.7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11.8,19.2,24.0,29.3,34.3,39.8,45.3,50.7,55.8,60.5,65.5,70.1,73.9,76.7,80.7,84.5,87.9,90.9,94.1,97.1,99.7,102.4,104.6,106.9,108.6,110.7,112.6,114.1,115.8,117.3,118.7,119.7,120.7,121.8,122.7,123.2,123.8,124.1,124.7,125.1,125.5,125.8,126.1,126.4,126.6,126.9,127.0,126.8,127.0,126.9,127.0,127.0,127.0,126.8,127.0,127.0,127.1,126.7,126.8,126.9,126.8</t>
  </si>
  <si>
    <t>POS(MIN,MAX,STEP)=-420,420,6|X=60.7,58.0,55.4,53.0,50.5,48.1,45.7,43.5,41.5,39.4,37.4,35.6,33.4,32.2,30.9,29.6,28.5,27.5,26.6,25.7,25.4,24.7,24.0,23.6,23.1,22.7,22.5,22.0,22.0,21.6,21.4,21.1,21.2,21.1,21.0,20.9,20.7,20.5,20.3,20.2,20.2,20.2,20.3,20.3,20.3,20.3,20.3,20.2,20.2,20.4,20.3,20.3,20.2,20.3,20.2,20.2,20.1,20.2,20.1,20.2,20.1,20.2,20.3,20.1,20.2,20.1,20.4,20.3,20.2,20.2,20.2,20.4,20.4,20.1,20.2,20.3,20.3,20.2,20.2,20.3,20.4,20.8,21.0,21.0,21.1,21.2,21.5,22.0,22.0,22.4,22.7,22.9,23.5,23.8,24.5,25.2,25.8,26.7,27.6,28.6,29.9,31.3,32.8,34.1,35.8,37.6,39.6,41.7,43.8,46.2,48.4,50.8,53.3,55.8,59.2,61.6,64.2,66.7,69.1,71.5,73.9,76.1,78.4,80.5,82.5,84.5,86.3,88.0,89.5,91.7,93.2,94.4,95.7,96.7,97.9,98.6,99.4,100.2,100.8,101.2,101.7|Y=97.8,93.6,89.4,85.0,81.0,78.3,74.5,70.6,67.0,63.3,60.1,57.4,54.9,52.5,49.7,47.9,46.1,44.4,42.9,41.7,41.0,39.6,38.8,38.2,37.5,37.0,36.6,36.0,35.6,35.0,34.7,34.4,34.0,34.1,33.7,33.7,33.4,33.5,33.2,33.2,33.1,33.0,33.0,33.0,33.2,33.0,33.1,32.4,32.6,32.8,32.8,32.9,33.0,32.8,32.7,32.6,32.3,32.6,33.0,32.7,33.0,32.6,32.6,32.5,33.0,32.4,32.9,32.7,32.8,32.9,32.9,32.5,32.7,32.6,32.8,32.8,32.9,33.1,33.2,33.3,33.7,34.0,34.3,34.6,34.7,34.7,35.1,35.6,36.1,36.6,37.3,37.9,38.6,39.1,40.1,41.4,42.7,43.7,45.3,47.2,49.0,51.5,53.6,56.4,59.2,62.1,65.2,68.9,72.5,76.9,80.4,84.3,89.0,93.1,96.1,100.1,104.6,109.0,112.7,116.5,120.7,124.7,128.2,131.4,135.1,138.6,141.1,144.1,146.8,149.2,151.7,153.9,155.8,157.7,159.6,160.8,161.7,162.9,163.6,164.8,165.3</t>
  </si>
  <si>
    <t>POS(MIN,MAX,STEP)=-420,420,6|X=59.4,56.7,54.2,51.6,49.2,46.7,44.3,42.3,40.1,38.1,36.2,34.4,32.6,31.0,29.8,28.7,27.7,26.6,25.9,25.1,24.6,23.8,23.5,22.9,22.7,22.2,22.1,21.7,21.2,21.1,21.2,21.1,20.9,20.6,20.2,20.2,20.2,20.3,20.2,20.1,20.4,20.2,20.1,20.3,20.1,20.2,20.1,20.1,19.9,20.2,20.2,20.1,19.9,19.7,20.0,19.9,19.7,19.9,19.7,19.6,19.7,19.6,19.7,19.9,19.7,19.8,19.8,19.9,20.0,19.9,19.9,20.0,20.1,20.2,20.2,20.2,20.2,20.3,20.2,20.2,20.2,20.3,20.3,20.5,20.9,21.1,21.2,21.2,21.4,22.0,22.1,22.4,22.9,23.3,23.8,24.4,24.8,25.8,26.6,27.4,28.8,30.2,31.3,32.9,34.3,35.9,37.9,39.9,42.3,44.4,46.7,48.9,51.7,54.0,57.5,60.1,62.6,65.3,67.8,70.3,72.8,75.1,77.5,79.6,81.8,83.8,85.7,87.6,89.3,91.4,92.9,94.1,95.5,96.6,97.7,98.7,99.5,100.4,101.1,101.7,102.2|Y=95.9,91.4,87.1,82.8,78.7,76.4,72.3,68.4,65.1,61.4,58.4,55.5,52.9,50.7,48.1,46.3,44.6,42.9,41.8,40.8,39.9,38.6,37.9,37.6,36.9,36.1,35.8,35.2,34.9,34.6,34.4,34.1,33.9,33.7,33.3,33.4,33.2,33.1,32.9,32.7,33.0,32.9,32.9,32.7,32.9,32.8,32.5,32.3,32.3,32.8,32.1,32.5,32.2,32.8,32.1,32.4,32.0,32.3,32.3,32.3,32.4,32.1,32.5,32.5,32.1,32.1,32.4,32.3,32.1,32.3,32.2,32.4,32.6,32.4,32.5,32.4,32.5,33.1,32.9,32.9,33.2,33.1,33.6,33.7,34.4,34.2,34.6,34.7,35.3,35.7,36.2,36.8,37.3,38.3,39.1,40.0,41.3,42.3,43.7,45.7,47.3,49.1,51.5,53.9,56.5,59.7,62.5,66.2,69.8,73.5,78.0,81.9,86.0,90.6,93.6,97.7,102.0,106.5,110.8,114.6,118.4,123.0,127.0,130.2,133.6,137.0,140.3,143.4,146.4,148.8,151.3,153.6,155.9,157.6,159.6,160.9,161.8,163.1,164.4,165.3,166.1</t>
  </si>
  <si>
    <t>POS(MIN,MAX,STEP)=-420,420,6|X=137.9,123.7,106.8,85.1,52.5,0.0,0.0,0.0,0.0,0.0,0.0,0.0,0.0,0.0,0.0,0.0,0.0,0.0,0.0,0.0,0.0,0.0,0.0,0.0,0.0,0.0,0.0,0.0,0.0,0.0,0.0,0.0,0.0,0.0,0.0,0.0,0.0,0.0,0.0,0.0,0.0,0.0,0.0,0.0,0.0,0.0,0.0,0.0,0.0,9.8,18.7,26.1,32.1,37.5,42.9,47.9,52.6,57.3,61.8,65.9,70.5,74.5,78.3,81.9,85.5,89.0,92.0,95.0,98.0,100.3,102.7,105.5,107.5,109.1,110.8,112.4,113.5,114.7,115.9,116.9,117.8,118.5,119.1,119.5,119.9,120.5,120.9,121.1,121.3,121.3,121.4,121.5,121.1,121.3,121.4,121.1,121.2,121.0,121.0,120.8,120.6,120.7,120.5,120.4,120.5,120.1,120.3,120.1,120.0,120.0,119.9,119.8,120.0,120.0,119.8,119.8,119.6,119.9,119.7,119.8,119.8,119.9,119.8,119.7,119.9,119.8,119.7,120.0,119.9,119.9,120.1,119.8,119.7,119.8,119.9,120.0,120.0,119.8,119.9,119.9,119.8|Y=135.2,120.5,102.7,81.7,55.4,0.0,0.0,0.0,0.0,0.0,0.0,0.0,0.0,0.0,0.0,0.0,0.0,0.0,0.0,0.0,0.0,0.0,0.0,0.0,0.0,0.0,0.0,0.0,0.0,0.0,0.0,0.0,0.0,0.0,0.0,0.0,0.0,0.0,0.0,0.0,0.0,0.0,0.0,0.0,0.0,0.0,0.0,0.0,0.0,14.1,18.4,25.5,31.6,36.7,41.6,47.8,52.5,56.9,61.8,65.9,70.2,74.4,78.6,81.8,85.1,89.2,92.6,95.8,98.5,100.5,103.2,106.3,108.3,110.3,112.2,113.7,115.0,116.4,117.5,118.5,119.4,120.0,120.6,121.3,122.0,122.1,122.6,122.8,123.2,123.3,123.2,123.5,123.3,123.5,123.1,123.0,123.3,123.2,123.0,122.7,122.7,122.6,122.8,122.5,122.1,122.0,121.9,122.1,122.0,121.5,121.9,121.6,121.5,121.8,121.4,121.4,121.3,121.6,121.4,121.7,121.6,121.6,121.3,121.7,121.7,121.7,122.0,121.4,121.0,121.3,121.6,121.4,121.7,121.6,121.6,121.7,121.7,121.2,121.5,121.3,121.8</t>
  </si>
  <si>
    <t>ZL=-59.4|ZR=-68.5|ZSWP=0.0</t>
  </si>
  <si>
    <t>ZL=326.2|ZR=-68.5|ZSWP=0.0</t>
  </si>
  <si>
    <t>ZL=387.8|ZR=-68.5|ZSWP=0.0</t>
  </si>
  <si>
    <t>ZL=-450.3|ZR=-68.5|ZSWP=0.0</t>
  </si>
  <si>
    <t>POS(MIN,MAX,STEP)=-420,420,6|X=119.7,119.5,119.6,119.6,119.7,119.8,119.6,119.9,119.9,119.9,120.1,120.3,120.3,120.7,120.9,121.2,121.4,122.0,122.7,123.3,124.1,124.6,125.5,126.3,127.8,128.8,130.3,131.8,133.2,134.5,135.4,137.2,138.2,139.1,139.7,140.9,141.3,141.6,141.9,141.8,141.0,140.4,139.4,138.0,136.4,134.1,131.8,128.8,125.7,122.2,117.8,113.4,108.1,102.6,96.4,89.8,82.9,75.2,66.8,58.3,50.1,41.5,33.3,26.2,20.6,16.1,13.1,11.3,10.2,9.9,9.2,9.3,9.9,10.1,10.4,11.9,13.8,15.9,18.2,21.5,25.1,28.6,32.1,36.2,40.0,43.7,47.7,51.3,55.3,58.9,62.6,66.2,69.5,72.8,76.0,79.4,82.5,85.4,88.0,90.8,93.4,95.8,97.8,100.3,102.2,104.3,105.8,107.7,109.1,110.6,112.0,113.0,114.1,115.3,116.2,116.9,117.5,118.1,118.7,118.9,119.6,119.8,120.0,120.2,120.2,120.6,120.6,120.6,120.4,120.3,120.4,120.6,120.4,120.5,120.3,120.2,120.1,120.2,119.9,119.9,120.0|Y=121.8,121.7,121.8,121.9,121.8,121.7,122.0,121.6,121.3,122.3,121.9,122.5,122.3,123.1,122.8,123.7,124.0,124.5,124.7,125.1,125.9,127.3,128.2,129.7,130.5,131.4,133.1,134.0,135.4,136.4,137.6,139.6,140.3,141.5,142.6,143.0,144.1,144.1,144.4,144.2,143.3,142.9,142.1,140.2,138.6,136.7,134.6,131.8,128.4,125.1,120.4,115.9,111.6,106.5,100.0,93.3,86.7,78.7,70.6,62.3,54.2,45.4,37.5,30.1,23.9,18.9,16.0,13.9,12.2,11.8,11.5,11.6,11.5,11.7,12.5,13.4,14.9,16.5,18.2,21.1,24.0,27.9,31.2,35.2,39.2,42.7,46.6,51.0,54.2,58.1,61.8,65.6,69.2,72.2,75.4,78.4,82.4,85.4,87.9,90.4,92.9,95.8,97.8,100.9,102.5,104.5,106.3,108.4,109.9,111.3,112.7,114.3,115.7,116.5,117.3,118.3,119.2,120.1,120.6,121.0,121.8,121.6,122.2,122.0,122.2,123.1,122.8,122.8,122.8,122.7,122.6,122.5,122.8,123.0,122.8,122.3,122.7,122.3,122.3,122.7,122.1</t>
  </si>
  <si>
    <t>POS(MIN,MAX,STEP)=-400,400,100|X=0.0,0.0,0.0,0.0,0.0,0.0,73.8,115.8,121.6|Y=0.0,0.0,0.0,0.0,0.0,0.0,72.3,116.7,123.0</t>
  </si>
  <si>
    <t>POS(MIN,MAX,STEP)=-420,420,6|X=119.5,119.4,119.7,119.5,119.7,119.9,119.6,119.7,120.0,119.9,120.2,120.3,120.5,120.6,121.0,121.2,121.5,122.0,122.7,123.2,123.9,124.7,125.8,126.3,127.2,128.3,129.8,130.9,132.3,133.2,134.5,135.7,136.6,137.5,138.1,138.5,138.7,139.0,139.0,138.9,138.5,137.3,136.4,135.2,133.0,130.8,128.7,125.9,122.6,118.8,115.0,110.7,105.7,100.7,95.0,89.1,82.6,75.9,68.8,62.0,55.0,48.2,41.6,35.7,30.6,26.0,22.7,20.0,18.5,17.4,17.0,17.5,18.2,19.9,21.9,24.8,28.2,31.6,35.5,39.8,44.4,49.1,53.9,58.2,62.8,66.8,71.1,74.8,78.7,82.1,85.7,88.7,91.5,94.6,96.9,99.0,101.6,103.7,105.5,107.2,108.8,110.2,111.7,112.7,114.0,115.0,115.9,116.6,117.2,117.7,118.1,118.7,119.1,119.5,119.8,119.9,120.0,120.0,120.0,119.9,120.4,120.0,119.9,120.4,120.3,120.3,120.3,120.2,120.1,120.2,120.0,120.0,119.9,119.9,119.7,119.8,119.8,119.7,119.7,119.8,119.6|Y=122.4,122.4,122.2,122.0,122.3,122.4,122.1,122.4,122.7,122.6,123.0,123.1,123.0,123.3,123.3,124.0,123.7,124.8,124.9,125.5,126.3,127.2,127.7,128.6,129.5,130.5,131.6,133.2,134.6,136.0,136.7,137.7,138.9,139.9,140.3,141.1,141.7,141.6,141.4,141.3,140.6,139.9,138.9,137.6,135.9,133.0,130.8,128.5,125.3,121.8,118.1,113.5,109.2,104.4,97.8,92.8,86.2,80.1,73.2,65.6,58.9,51.8,45.5,38.7,33.5,29.3,25.1,22.3,20.3,18.9,18.7,19.0,19.7,20.4,21.7,24.9,27.8,30.4,34.5,38.3,43.4,47.7,52.1,56.6,60.9,65.8,69.9,74.1,77.9,81.3,85.1,88.3,90.8,94.2,97.2,99.6,101.8,103.7,105.8,107.4,109.1,111.0,112.7,114.2,115.3,116.5,117.2,118.2,118.5,119.7,120.1,120.5,120.9,121.0,121.8,122.0,121.6,122.0,122.0,122.1,122.3,122.3,122.4,122.7,122.7,122.3,122.3,122.9,122.2,122.2,122.3,122.5,121.9,122.2,122.4,122.1,122.3,122.1,122.1,122.1,122.4</t>
  </si>
  <si>
    <t>ZL=-985.0|ZR=-510.0|ZSWP=0.0</t>
  </si>
  <si>
    <t>ZR=-520.0</t>
  </si>
  <si>
    <t>ZL=-985.0|ZR=-520.0|ZSWP=0.0</t>
  </si>
  <si>
    <t>POS(MIN,MAX,STEP)=-420,420,6|X=121.9,121.2,120.6,119.8,118.5,116.7,114.0,109.3,101.5,96.5,97.1,100.4,104.7,108.6,111.8,114.5,116.7,118.4,119.7,121.3,122.5,123.9,124.9,125.8,127.5,128.4,130.0,131.0,132.5,133.5,134.8,135.9,137.0,137.6,138.6,139.4,139.6,139.8,140.2,140.2,140.1,139.5,138.7,138.0,136.4,135.0,133.3,131.0,128.6,125.9,122.5,119.0,115.0,111.0,106.4,101.7,96.4,91.1,85.1,78.9,73.0,66.3,60.1,53.8,48.0,42.3,37.2,33.1,29.4,26.3,24.5,22.4,21.9,21.5,21.7,22.4,23.4,25.1,26.4,28.8,30.6,33.1,36.0,38.5,41.7,44.9,47.8,51.0,54.5,57.5,61.0,64.1,67.5,70.8,74.1,76.9,79.8,83.0,85.9,88.4,91.0,93.9,96.0,98.4,100.6,102.6,104.4,106.3,107.8,109.3,110.5,112.0,113.1,114.4,115.5,116.4,117.0,117.5,118.1,118.7,119.6,119.4,120.0,120.2,120.3,120.4,120.4,120.5,120.5,120.5,120.5,120.4,120.5,120.5,120.3,120.3,120.3,120.2,120.2,120.3,120.0|Y=123.6,123.2,122.4,122.0,120.4,118.8,115.6,110.1,103.1,94.7,94.6,100.9,106.3,111.4,114.5,117.0,118.7,120.3,121.8,123.0,124.8,126.0,127.3,128.4,130.3,131.0,132.7,133.5,134.9,135.9,137.5,138.0,139.2,140.4,141.1,141.5,142.1,142.8,143.1,143.0,142.6,141.3,140.9,140.1,138.8,137.4,135.7,134.1,131.1,128.6,125.2,121.7,118.1,114.5,109.7,104.4,99.7,94.4,89.1,82.7,76.9,70.3,64.0,57.6,51.7,45.8,40.5,35.7,32.6,28.6,26.2,23.9,22.6,22.2,21.8,22.8,23.7,24.9,26.2,28.0,30.6,32.7,35.6,38.4,40.7,43.9,47.3,50.5,53.5,56.8,60.1,64.2,67.3,70.2,73.0,76.1,79.7,82.8,85.9,88.1,90.7,93.3,96.1,98.8,100.9,102.7,104.7,106.3,108.2,110.0,112.0,113.2,113.9,115.8,116.4,117.9,118.5,119.1,119.4,120.5,120.8,121.2,121.5,121.7,121.9,122.3,122.4,122.2,121.8,122.0,122.2,122.2,122.1,122.7,122.5,122.4,122.4,122.0,122.2,122.5,121.7</t>
  </si>
  <si>
    <t>POS(MIN,MAX,STEP)=-420,420,6|X=119.4,119.5,119.6,119.7,119.7,119.9,119.8,119.9,119.9,120.2,120.4,120.4,120.7,121.0,121.3,121.6,122.3,122.7,123.4,124.1,125.3,126.0,126.9,128.2,129.1,130.6,132.4,133.6,135.3,136.6,137.8,138.8,139.9,141.1,141.7,142.3,142.7,142.5,142.6,142.1,141.4,140.2,138.7,136.9,134.7,132.3,128.9,125.3,121.7,117.3,112.5,107.0,101.0,94.6,87.4,80.2,72.0,63.2,54.5,45.3,36.3,28.1,20.9,15.9,12.2,9.9,8.3,7.7,6.8,6.5,6.6,6.9,7.5,8.2,9.6,11.4,14.2,18.0,23.1,28.3,34.4,40.3,46.5,52.6,58.0,63.3,68.6,73.3,77.6,81.6,85.7,89.2,92.4,95.5,98.1,100.9,103.1,105.2,107.2,109.0,110.6,112.2,113.3,114.2,115.4,116.4,117.1,117.7,118.3,118.8,119.4,119.7,119.9,120.2,120.3,120.1,120.4,120.5,120.2,120.4,120.4,120.6,120.5,120.4,120.5,120.2,120.3,120.3,120.1,120.3,119.9,120.2,119.7,119.7,119.8,119.7,119.6,119.8,119.6,119.8,119.9|Y=122.1,122.3,121.7,122.2,122.1,122.3,122.4,122.4,122.5,122.5,122.7,122.9,122.9,123.7,123.6,124.3,124.7,125.2,125.6,126.3,126.8,128.5,129.5,130.4,131.9,132.7,134.6,135.7,137.2,138.7,140.1,141.1,142.3,143.3,144.1,144.5,145.1,144.8,145.2,144.9,143.9,142.5,141.4,139.9,137.5,135.1,132.0,128.3,125.0,120.4,115.8,110.7,104.7,98.1,91.9,83.7,76.2,67.4,59.3,49.0,40.5,32.2,25.6,19.9,15.2,12.9,10.3,9.3,8.6,8.9,9.3,9.4,8.3,10.0,10.8,12.7,14.3,17.1,21.1,27.5,32.0,37.8,44.2,50.0,56.2,61.8,66.8,71.9,76.4,81.0,85.1,88.7,91.6,95.3,98.4,100.7,103.1,105.4,107.1,109.2,111.5,113.0,114.1,115.7,116.9,117.9,118.5,119.7,119.8,120.3,121.2,122.1,122.0,122.3,122.3,122.9,123.2,122.9,123.1,122.9,122.8,122.5,122.8,122.7,122.7,122.7,122.4,122.4,122.6,122.2,122.5,122.3,122.0,122.0,122.3,122.2,121.5,121.9,121.6,122.1,122.4</t>
  </si>
  <si>
    <t>POS(MIN,MAX,STEP)=-420,420,6|X=0.0,0.0,0.0,0.0,0.0,0.0,0.0,0.0,0.0,0.0,0.0,0.0,0.0,0.0,0.0,0.0,0.0,0.0,0.0,0.0,0.0,0.0,0.0,0.0,0.0,0.0,0.0,0.0,0.0,0.0,0.0,0.0,0.0,0.0,0.0,0.0,0.0,0.0,0.0,0.0,0.0,0.0,0.0,0.0,0.0,0.0,0.0,0.0,13.1,19.0,25.8,32.1,38.1,43.9,49.3,53.9,58.4,62.8,66.8,70.5,74.2,77.7,80.8,83.9,87.0,89.6,92.4,95.0,97.1,99.6,102.2,104.1,105.7,107.5,108.9,110.2,111.9,112.9,114.2,115.2,115.9,116.6,117.1,117.8,118.4,118.9,119.1,119.6,119.9,120.1,120.2,120.3,120.3,120.4,120.1,120.3,120.3,120.1,120.3,120.2,120.2,120.2,120.0,120.0,120.0,119.7,119.9,119.9,119.6,119.6,119.8,119.5,119.7,119.5,119.4,119.6,119.5,119.4,119.3,119.5,119.5,119.4,119.4,119.6,119.4,119.4,119.7,119.6,119.7,119.7,119.7,119.6,119.5,119.9,119.6,119.5,119.7,119.5,119.8,119.8,119.6|Y=0.0,0.0,0.0,0.0,0.0,0.0,0.0,0.0,0.0,0.0,0.0,0.0,0.0,0.0,0.0,0.0,0.0,0.0,0.0,0.0,0.0,0.0,0.0,0.0,0.0,0.0,0.0,0.0,0.0,0.0,0.0,0.0,0.0,0.0,0.0,0.0,0.0,0.0,0.0,0.0,0.0,0.0,0.0,0.0,0.0,0.0,0.0,0.0,15.4,19.5,25.3,31.8,38.0,43.6,48.9,53.7,58.6,62.9,66.9,70.7,74.1,77.6,82.0,84.4,87.5,90.0,92.7,95.7,98.5,100.0,103.2,104.8,106.5,108.8,110.3,111.9,113.6,114.5,116.2,116.6,117.4,118.3,119.4,120.0,120.1,120.8,121.0,121.9,121.8,122.4,122.4,122.4,122.7,122.4,122.4,122.5,122.4,122.8,122.6,122.9,122.3,122.9,122.2,122.6,122.2,122.3,122.1,122.1,122.2,121.8,122.0,121.6,122.3,121.7,121.9,121.5,122.3,122.1,122.2,122.1,121.7,122.1,122.2,121.7,121.7,121.9,122.1,122.0,122.4,121.8,121.9,121.8,122.4,122.4,121.9,121.7,122.0,122.2,121.9,121.8,122.0</t>
  </si>
  <si>
    <t>ZL=2752.0|ZR=1489.0|ZSWP=0.0</t>
  </si>
  <si>
    <t>LOADCELL=0.733333</t>
  </si>
  <si>
    <t>LOADCELL=0.666667</t>
  </si>
  <si>
    <t>LOADCELL=0.633333</t>
  </si>
  <si>
    <t>POS(MIN,MAX,STEP)=-420,420,6|X=0.0,0.0,0.0,0.0,0.0,0.0,0.0,0.0,0.0,0.0,0.0,0.0,0.0,0.0,0.0,0.0,0.0,0.0,0.0,0.0,0.0,0.0,0.0,0.0,0.0,0.0,0.0,0.0,0.0,0.0,0.0,0.0,0.0,0.0,0.0,0.0,0.0,0.0,0.0,0.0,0.0,0.0,0.0,0.0,0.0,0.0,0.0,0.0,0.0,0.0,13.5,17.5,23.0,29.6,36.1,43.0,49.4,55.3,61.1,66.5,71.5,76.3,80.4,84.6,88.3,91.8,94.7,97.6,100.4,102.8,104.9,107.5,109.1,110.9,112.5,113.4,114.8,115.6,116.4,117.1,117.7,118.3,118.8,119.1,119.6,119.8,119.7,120.1,120.1,120.1,120.4,120.4,120.4,120.3,120.5,120.3,120.3,120.2,120.2,120.2,120.0,120.0,119.7,119.6,119.5,119.7,119.7,119.5,119.8,119.7,119.7,119.8,119.8,119.6,119.7,119.6,119.6,119.4,119.7,119.4,119.6,119.4,119.4,119.5,119.4,119.7,119.9,119.6,119.5,119.6,119.5,119.6,119.8,119.4,119.7,119.8,119.7,119.6,119.5,119.7,119.7|Y=0.0,0.0,0.0,0.0,0.0,0.0,0.0,0.0,0.0,0.0,0.0,0.0,0.0,0.0,0.0,0.0,0.0,0.0,0.0,0.0,0.0,0.0,0.0,0.0,0.0,0.0,0.0,0.0,0.0,0.0,0.0,0.0,0.0,0.0,0.0,0.0,0.0,0.0,0.0,0.0,0.0,0.0,0.0,0.0,0.0,0.0,0.0,0.0,0.0,0.0,14.6,17.9,23.1,28.6,34.8,41.7,48.5,54.6,60.8,65.7,71.8,76.4,80.6,85.2,88.7,91.9,95.3,97.9,101.2,103.6,105.7,108.3,110.0,112.2,113.7,115.2,116.7,117.9,118.2,119.0,119.5,120.2,121.0,121.3,121.4,121.7,121.9,122.1,122.4,122.2,122.8,122.1,122.5,122.3,122.7,122.6,122.6,122.5,122.4,122.2,122.4,123.0,122.1,122.9,122.2,122.7,122.1,121.8,121.7,122.1,122.0,121.9,121.9,122.2,122.0,121.8,121.8,122.3,122.0,121.5,122.0,122.1,121.6,121.9,122.3,122.1,122.0,121.8,122.0,122.0,122.1,121.8,121.8,122.0,121.7,122.1,122.0,121.9,122.4,122.2,122.3</t>
  </si>
  <si>
    <t>POS(MIN,MAX,STEP)=-400,400,100|X=0.0,0.0,0.0,0.0,56.6,118.2,122.4,119.9,119.9|Y=0.0,0.0,0.0,0.0,54.7,119.2,124.9,122.3,121.6</t>
  </si>
  <si>
    <t>POS(MIN,MAX,STEP)=-420,420,6|X=74.9,74.9,74.6,74.5,74.5,74.4,74.2,74.4,74.1,74.1,74.0,73.9,73.7,73.6,73.5,73.4,73.3,73.2,73.2,73.0,72.9,72.8,72.6,72.5,72.4,72.3,72.1,71.9,71.8,71.7,71.7,71.6,71.3,71.1,71.1,70.9,70.7,70.6,70.6,70.4,70.2,70.1,69.9,69.9,69.7,69.6,69.5,69.4,69.3,69.2,69.2,69.0,68.9,68.8,68.7,68.6,68.5,68.4,68.3,68.2,68.1,68.1,68.0,68.0,67.9,67.8,67.8,67.6,67.7,67.5,67.5,67.5,67.5,67.5,67.4,67.5,67.5,67.5,67.6,67.5,67.5,67.6,67.6,67.6,67.6,67.9,67.8,67.8,68.0,68.0,68.2,68.2,68.3,68.5,68.5,68.6,68.7,68.8,69.0,69.1,69.2,69.2,69.4,69.5,69.6,69.8,69.8,69.9,70.0,70.1,70.3,70.5,70.7,70.8,71.0,71.1,71.2,71.5,71.5,71.6,71.7,71.8,71.9,72.0,72.1,72.2,72.3,72.4,72.7,72.7,72.9,73.0,73.2,73.2,73.4,73.3,73.6,73.7,73.8,73.9,74.0|Y=121.3,121.1,120.9,120.9,120.8,120.7,120.5,120.4,120.1,120.0,119.9,119.5,119.5,119.1,118.8,118.7,118.4,118.2,118.0,117.7,117.7,117.6,117.3,117.0,117.0,116.8,116.4,116.5,116.2,116.0,115.8,115.7,115.6,114.9,114.7,114.6,114.4,114.0,113.9,113.7,113.7,113.2,113.1,112.9,112.9,112.7,112.5,112.4,111.9,112.1,111.8,111.7,111.6,111.4,111.3,110.8,110.8,110.9,110.7,110.8,110.6,110.4,110.4,110.1,110.2,110.0,110.0,109.9,109.8,109.8,109.9,109.9,109.8,110.0,110.0,110.0,109.8,110.0,110.0,109.9,110.3,110.3,110.4,110.4,110.5,110.5,110.8,110.7,110.9,110.9,111.0,111.2,111.4,111.4,111.6,111.9,112.0,112.0,112.3,112.6,112.8,113.0,113.2,113.5,113.8,113.9,114.3,114.3,114.6,114.6,114.9,115.1,115.2,115.3,115.5,115.6,116.0,116.2,116.4,116.6,116.9,117.0,117.3,117.5,117.5,117.7,117.8,118.1,118.2,118.4,118.4,118.9,118.9,119.1,119.3,119.4,119.5,119.7,119.8,120.3,120.3</t>
  </si>
  <si>
    <t>POS(MIN,MAX,STEP)=-420,420,6|X=121.8,121.2,120.7,119.8,118.4,116.7,113.7,108.9,101.5,97.0,97.6,100.9,105.2,109.1,112.5,115.3,117.7,119.4,121.0,122.7,124.5,125.7,127.4,128.8,130.4,131.7,134.1,135.6,137.4,138.5,140.2,141.8,142.8,144.0,145.1,145.8,146.3,146.7,146.4,146.5,145.9,145.0,144.1,142.3,140.3,138.0,135.6,132.3,128.8,124.6,120.4,115.5,110.0,103.7,97.2,90.3,82.5,74.1,65.3,56.2,46.8,37.2,28.5,21.3,15.8,12.1,9.9,8.6,8.0,7.4,7.7,7.5,8.1,8.5,9.1,10.5,11.6,13.4,15.8,18.5,22.1,25.6,29.4,33.3,37.4,41.1,45.2,49.1,53.1,56.6,60.6,64.2,67.8,71.3,74.6,77.9,81.1,84.2,87.1,89.5,92.4,94.8,97.1,99.4,101.3,103.4,105.3,107.2,108.7,110.2,111.5,112.7,114.0,114.8,115.6,116.9,117.7,118.2,118.5,119.0,119.2,119.6,119.8,120.3,120.4,120.4,120.5,120.5,120.5,120.6,120.5,120.6,120.4,120.4,120.5,120.2,120.3,120.1,120.3,120.4,119.9|Y=123.9,123.3,122.9,121.9,120.5,118.5,114.9,109.5,102.5,94.2,95.4,102.2,107.2,111.7,114.7,117.5,119.8,121.6,124.0,125.1,126.3,128.3,129.6,130.9,132.8,134.2,136.5,138.4,139.9,141.1,142.5,143.6,145.2,146.7,147.4,148.4,149.4,149.0,149.0,149.1,148.5,148.0,146.7,144.9,143.1,140.6,138.5,134.9,132.0,128.2,123.6,119.2,113.6,107.3,101.5,94.6,86.7,78.9,69.9,60.8,51.3,42.6,32.7,26.4,19.4,15.6,13.2,11.2,10.6,11.2,10.7,10.8,11.0,10.4,11.8,12.0,13.3,14.5,16.3,18.4,21.3,24.8,28.2,32.1,36.2,39.7,43.9,48.2,52.3,55.7,59.2,63.5,67.1,70.5,73.8,76.8,80.1,83.7,86.4,89.5,92.0,94.7,97.1,99.8,101.7,104.1,105.4,107.4,109.4,111.0,112.0,113.7,114.8,115.6,117.3,118.2,119.5,119.7,119.9,120.8,121.2,122.1,122.2,121.9,122.4,122.7,122.5,122.6,122.8,122.6,123.1,122.7,122.6,122.8,122.7,122.0,122.2,122.0,122.4,122.1,122.2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</si>
  <si>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13.0,20.9,26.2,33.4,39.3,44.7,50.0,55.3,60.0,64.8,69.3,73.5,77.2,81.3,84.8,88.1,91.3,94.5,97.1,99.9,102.1,105.2,107.5,109.6,111.6,113.0,114.9,116.3,117.6,119.0,120.1,121.3,122.4,123.0,123.7,124.5,125.0,125.8,126.4,126.8,126.9,127.2,127.5,127.8,127.8,128.1,128.2,128.4,128.1,128.7,128.2,128.4,128.6,128.0,128.3,128.1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8.4,18.4,24.9,30.2,36.0,41.9,47.5,52.8,56.3,61.1,66.1,70.6,74.8,78.8,82.9,86.3,89.6,92.7,95.9,98.4,101.0,104.0,105.8,108.2,110.0,112.1,114.0,115.0,116.6,117.8,119.2,119.9,121.1,122.1,122.9,123.5,124.2,125.5,125.6,126.0,126.5,126.6,127.0,127.1,127.4,127.2,127.5,127.5,127.4,127.4,127.6,127.4,127.5,127.5,127.4,127.6</t>
  </si>
  <si>
    <t>POS(MIN,MAX,STEP)=-420,420,6|X=128.5,128.6,128.6,128.8,129.0,129.5,130.1,130.1,130.7,131.3,131.7,132.4,133.4,134.0,135.0,136.0,137.3,138.8,139.8,141.2,142.2,143.3,144.6,145.8,146.8,147.6,148.1,148.9,149.7,149.6,149.8,149.8,149.6,149.0,148.2,147.0,145.5,144.0,141.9,139.8,137.2,134.2,131.3,127.7,124.1,119.9,115.1,110.5,105.3,100.2,94.4,88.2,82.2,73.7,67.6,61.3,55.7,49.6,44.4,40.0,35.6,32.0,29.5,27.5,26.6,25.1,24.9,24.7,25.2,27.2,27.9,30.1,32.5,34.5,37.0,39.9,42.6,45.4,48.7,52.2,55.3,58.4,62.1,65.0,68.2,71.7,74.6,77.6,81.8,84.6,87.6,90.2,92.9,95.7,97.9,100.5,102.3,104.6,106.5,108.5,109.8,112.1,113.5,115.1,116.3,117.6,119.3,120.1,121.2,121.9,123.3,123.8,124.5,125.0,125.4,125.8,126.3,126.5,127.0,127.2,127.4,127.6,127.5,127.9,128.0,127.9,127.9,127.9,127.9,128.0,128.1,128.0,127.9,127.9,128.1,127.9,128.0,128.0,127.9,128.0,127.9|Y=127.8,128.0,128.1,128.4,128.5,129.0,129.2,129.8,130.3,130.8,131.4,131.9,132.8,133.6,134.6,135.7,137.0,138.1,139.5,140.6,142.3,143.3,144.3,145.5,146.4,147.1,147.6,148.3,148.6,148.8,149.0,148.8,148.4,147.6,146.7,145.6,144.2,142.3,140.0,137.5,134.9,132.0,128.3,124.4,120.6,115.7,110.9,105.6,102.2,96.3,90.1,84.3,77.7,71.4,64.7,58.3,52.2,46.4,41.3,37.2,33.6,29.9,28.1,26.4,25.2,24.9,25.0,25.2,26.5,27.4,28.9,30.7,33.1,35.8,38.3,41.3,44.1,47.4,50.8,54.2,57.6,60.7,64.3,67.6,70.9,74.4,77.5,80.3,83.6,86.3,89.7,92.6,94.7,96.6,98.8,100.9,103.4,105.6,108.0,109.5,111.6,112.7,114.2,116.0,117.1,118.1,119.3,120.3,121.5,122.2,123.2,124.2,124.5,125.1,125.3,125.7,126.3,126.3,126.6,126.8,127.0,127.1,127.4,127.3,127.3,127.2,127.4,127.2,127.2,127.4,127.3,127.3,127.1,127.2,127.2,127.2,127.0,127.2,127.1,127.2,127.3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</si>
  <si>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11.1,20.4,25.8,33.3,38.8,44.3,49.7,54.9,59.9,64.6,69.1,73.3,77.4,81.3,84.9,88.2,91.4,94.2,97.2,99.8,102.1,105.2,107.5,109.7,111.4,113.1,114.9,116.4,117.6,119.0,120.1,121.3,122.5,123.2,123.9,124.5,125.3,125.8,126.3,126.6,127.1,127.6,127.8,127.9,127.8,128.3,128.0,128.4,128.4,128.4,128.4,128.2,128.5,128.4,128.3,128.3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17.4,24.1,29.9,35.6,41.5,46.7,52.7,55.9,61.0,65.8,70.5,74.7,78.8,82.5,86.3,89.4,92.6,95.6,98.6,100.9,103.9,105.8,108.2,110.3,111.8,113.5,115.2,116.5,118.0,119.1,119.6,120.8,122.3,123.0,123.8,124.1,125.5,125.4,125.9,126.3,126.7,127.1,127.0,127.4,127.2,127.5,127.4,127.3,127.4,127.6,127.5,127.5,127.6,127.5,127.6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</si>
  <si>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8.5,18.6,25.4,30.6,37.9,43.2,48.8,54.5,59.4,64.0,68.9,72.7,76.9,80.7,84.0,87.5,90.6,94.2,96.8,99.3,101.8,104.4,107.2,109.4,111.1,113.0,114.8,116.4,117.3,118.6,120.2,121.2,122.0,122.9,124.0,124.5,125.3,125.9,126.4,126.8,127.1,127.4,127.7,128.1,128.0,128.2,128.3,128.4,128.6,128.4,128.4,128.8,128.7,128.5,128.5,128.8,128.7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15.0,22.7,28.8,34.4,40.3,45.9,51.3,56.5,60.1,64.8,69.6,73.8,77.9,82.0,85.8,88.9,92.2,94.9,98.2,101.0,103.2,105.8,107.7,109.8,111.6,113.6,115.0,116.4,118.1,119.1,120.5,121.0,122.0,123.0,123.6,124.4,125.3,125.5,125.8,126.3,126.7,126.8,127.1,127.2,127.6,127.4,127.6,127.7,127.6,127.6,127.8,127.8,127.4,127.8,127.4,127.9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</si>
  <si>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16.2,21.5,25.5,29.6,34.4,39.5,44.1,50.1,54.8,58.8,63.0,66.8,70.7,74.3,77.9,81.4,84.8,87.6,90.4,93.3,96.0,98.8,101.0,103.1,105.2,107.9,109.7,111.5,113.5,114.8,116.2,117.4,118.8,119.8,120.9,121.6,122.5,123.6,124.1,125.0,125.3,125.9,126.1,126.9,126.8,127.4,127.9,127.9,128.2,128.2,128.2,128.4,128.2,128.3,128.4,128.5,128.5,128.7,128.4,128.4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14.5,20.8,24.7,29.1,34.0,38.9,43.8,48.3,53.6,57.7,61.9,66.0,70.3,72.6,76.2,79.9,83.5,86.8,89.4,92.3,95.5,97.8,100.6,102.9,105.1,106.9,108.9,110.7,112.2,114.0,115.4,117.0,118.4,119.4,120.1,121.4,122.2,122.8,123.5,124.1,124.6,125.0,125.5,125.9,126.0,126.4,126.7,127.0,127.1,127.2,127.4,127.2,127.5,127.7,127.4,127.7,127.7,127.6,126.9,127.6,127.2</t>
  </si>
  <si>
    <t>POS(MIN,MAX,STEP)=-420,420,6|X=75.0,73.1,71.4,69.9,67.8,66.1,64.1,62.2,60.3,58.4,56.8,54.7,52.4,50.5,48.7,47.1,45.3,43.6,42.4,40.7,39.6,38.3,37.2,35.8,34.9,33.8,33.0,31.8,31.1,30.3,29.6,28.9,28.5,28.1,27.8,27.0,26.8,26.4,26.2,25.9,25.5,25.5,25.3,24.9,24.5,24.5,24.4,24.2,24.2,24.1,24.1,23.9,23.8,23.8,23.7,23.8,23.8,23.7,23.7,23.8,23.8,23.7,23.8,23.9,23.9,23.9,24.0,24.2,24.2,24.5,24.5,24.5,24.7,25.1,25.4,25.6,25.7,26.1,26.4,26.6,27.2,27.5,28.1,28.3,28.9,29.7,30.5,31.0,32.0,32.7,33.6,34.7,35.6,36.7,37.9,39.4,40.5,42.0,43.5,45.2,47.5,49.0,50.7,52.5,54.2,56.1,58.0,59.9,61.8,63.5,65.6,67.3,69.1,70.9,73.2,75.0,76.5,78.0,79.5,81.0,82.4,83.7,85.0,86.2,87.4,88.3,89.3,90.3,91.2,92.0,92.8,93.4,93.9,94.3,94.8,95.1,95.3,95.8,95.8,95.8,95.9|Y=121.6,118.9,115.8,112.8,109.4,107.8,104.4,101.1,97.8,94.7,91.7,88.3,85.2,82.2,79.2,76.5,73.7,71.0,68.6,65.9,63.8,61.5,59.7,57.6,56.0,54.4,52.9,52.0,50.7,49.4,48.4,47.2,46.2,45.5,44.4,44.0,43.1,42.9,42.4,41.8,41.3,41.0,41.2,40.3,40.2,39.9,39.6,39.6,39.5,39.5,39.2,39.3,39.3,39.1,39.0,39.0,39.1,38.6,39.0,38.9,39.0,38.8,39.1,39.1,39.3,39.2,39.3,39.4,39.7,39.8,39.9,40.0,40.4,40.8,40.9,41.3,41.8,42.3,43.1,43.5,44.0,44.8,45.7,46.3,47.4,48.2,49.6,50.7,52.0,53.5,55.2,56.7,57.9,59.8,62.3,64.2,66.5,68.8,71.4,74.1,76.8,79.6,82.6,85.8,88.8,91.9,95.1,98.3,101.3,104.3,107.6,110.7,113.7,116.5,118.4,121.3,124.3,126.9,129.3,131.5,133.9,136.1,138.7,140.3,142.6,144.0,145.8,147.1,148.2,149.5,150.6,151.6,152.6,153.7,154.1,154.3,154.8,155.1,155.2,155.8,155.6</t>
  </si>
  <si>
    <t>POS(MIN,MAX,STEP)=-420,420,6|X=73.9,72.0,70.1,68.2,66.2,64.4,62.5,60.5,58.5,56.6,54.5,52.6,50.1,48.4,46.7,45.0,43.3,41.7,40.1,38.7,37.5,36.4,35.2,34.1,33.1,32.1,31.2,30.3,29.7,28.8,28.3,28.0,27.3,27.0,26.4,26.2,25.7,25.5,25.3,24.9,24.6,24.6,24.2,24.1,24.0,23.8,23.7,23.6,23.5,23.4,23.3,23.2,23.2,23.3,23.1,23.3,23.2,23.2,23.2,23.2,23.2,23.1,23.2,23.2,23.2,23.3,23.4,23.3,23.6,23.6,23.7,23.9,24.0,24.2,24.3,24.5,24.7,25.2,25.6,25.6,25.9,26.3,26.7,27.1,27.8,28.4,28.9,29.6,30.5,31.0,32.1,33.0,33.8,35.1,36.1,37.5,38.6,40.0,41.4,43.0,45.3,47.0,48.6,50.5,52.5,54.3,56.3,58.1,60.1,61.9,63.8,65.8,67.8,69.6,72.1,73.8,75.5,77.3,78.9,80.4,81.9,83.3,84.7,85.9,87.3,88.3,89.4,90.2,91.3,92.3,93.0,93.9,94.3,94.8,95.4,95.7,96.0,96.2,96.5,96.7,96.6|Y=119.8,116.7,113.5,110.4,107.0,104.7,101.3,98.4,95.0,91.9,88.4,85.1,81.7,78.8,75.9,73.1,70.6,67.6,65.0,62.7,60.5,58.4,56.6,54.7,53.6,52.0,50.2,49.6,48.5,46.9,45.9,45.3,44.6,43.4,42.8,42.3,41.6,41.1,40.8,40.4,40.0,39.9,39.5,39.4,39.0,39.0,38.7,38.4,38.3,38.3,38.1,38.0,37.9,38.0,37.8,37.9,38.0,37.8,37.9,38.0,37.9,37.8,38.0,38.1,38.0,37.9,38.0,38.4,38.5,38.8,38.8,39.2,39.5,39.2,39.6,39.9,40.4,40.9,41.2,41.9,42.5,42.8,43.7,44.3,45.3,46.2,47.5,48.3,49.6,51.2,52.5,54.2,55.2,57.2,59.3,61.0,63.5,65.7,68.4,70.7,73.6,76.8,79.5,82.5,85.7,89.2,92.2,95.6,98.6,101.7,105.4,108.5,111.8,114.5,116.6,120.0,122.5,125.5,128.4,130.6,133.4,135.5,138.0,139.9,142.4,144.0,145.8,147.3,148.9,149.8,151.4,152.6,153.5,154.3,154.8,155.8,156.1,156.4,156.6,157.0,156.9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</si>
  <si>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16.2,22.0,26.7,32.0,37.5,42.7,47.9,53.0,57.7,62.3,66.7,71.0,75.0,78.8,82.4,86.1,89.7,92.5,95.5,97.9,100.8,103.1,105.3,107.4,109.2,111.5,112.9,114.2,115.8,116.9,117.8,118.5,119.5,119.9,120.6,121.1,121.6,121.6,122.0,122.0,122.0,122.0,122.0,121.7,121.9,122.1,121.7,121.7,121.7,121.4,121.2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14.6,20.2,25.0,29.9,35.2,40.2,45.6,50.1,55.6,60.5,64.9,69.2,74.0,78.0,81.3,85.5,88.6,92.2,94.9,97.8,100.3,102.7,105.1,107.3,109.3,111.8,113.5,115.4,116.9,117.7,118.9,119.9,121.0,121.1,121.5,122.5,122.7,123.6,123.5,123.6,123.9,124.0,124.0,123.6,123.3,123.9,123.7,123.2,123.2,123.4,122.9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</si>
  <si>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14.0,20.4,25.8,31.1,36.8,41.9,47.4,52.1,57.4,62.2,66.5,70.8,75.0,79.0,82.4,86.1,89.4,92.7,95.7,98.3,100.8,103.1,105.5,107.5,109.1,111.8,113.2,114.7,115.9,116.9,117.6,118.8,119.4,120.1,120.6,121.2,121.5,121.9,121.9,122.1,122.2,122.1,122.0,122.1,121.8,121.9,121.6,121.6,121.6,121.4,121.2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12.6,18.3,23.6,28.9,34.4,39.7,45.1,50.1,55.1,60.5,64.6,69.4,73.6,77.9,81.3,85.1,88.6,92.2,95.0,98.1,100.7,103.2,105.2,107.3,109.5,112.1,114.0,115.3,117.0,117.7,119.0,119.9,121.0,121.7,122.3,122.4,122.9,123.0,123.2,123.6,123.6,123.6,123.7,124.2,123.7,123.5,123.9,123.5,123.6,123.1,123.2</t>
  </si>
  <si>
    <t>POS(MIN,MAX,STEP)=-420,420,6|X=119.5,119.5,119.1,119.5,119.3,119.5,119.7,119.8,119.8,119.9,120.2,120.3,120.6,120.6,121.1,121.2,121.4,121.9,122.5,123.5,124.1,124.7,125.6,126.6,127.5,128.6,130.3,131.3,132.9,134.2,135.1,136.4,137.3,138.6,139.3,140.0,140.4,140.5,140.7,140.4,140.3,139.4,138.6,137.2,135.4,133.4,131.1,128.2,125.2,121.6,117.8,113.3,108.9,103.3,98.0,92.0,85.4,78.8,71.7,64.3,56.9,49.5,42.6,36.1,30.3,25.4,21.7,18.8,17.0,15.7,15.6,15.5,16.0,16.7,18.7,20.8,23.8,27.3,30.9,34.9,39.4,43.7,48.3,52.6,57.0,61.1,65.2,69.1,72.9,76.3,79.7,82.8,85.8,88.7,91.1,93.6,95.9,98.1,100.4,102.2,104.0,105.4,107.2,108.6,109.9,111.0,112.1,113.0,113.9,114.8,115.9,116.2,116.8,117.4,117.8,118.7,118.8,119.2,119.5,119.4,119.8,119.6,119.8,120.0,120.2,120.0,120.2,120.2,120.2,120.4,120.1,120.2,120.2,120.2,120.2,119.8,120.0,119.9,119.7,120.0,119.7|Y=122.3,121.9,122.1,121.9,121.9,122.3,122.2,121.8,122.5,122.3,122.8,123.0,122.6,123.2,123.6,123.9,123.9,124.9,124.7,125.5,126.2,126.7,127.9,128.9,129.9,131.1,132.4,133.5,135.1,136.1,137.2,138.3,139.6,140.3,141.5,142.1,142.8,143.1,143.4,143.2,142.7,141.8,140.8,139.9,138.3,135.9,134.1,131.1,128.4,124.9,120.8,116.3,112.3,107.4,101.4,95.1,89.3,82.2,75.7,68.3,61.0,53.0,46.4,39.3,33.3,28.9,24.2,21.1,19.0,17.7,16.9,17.4,17.1,18.2,19.0,21.2,23.2,26.1,30.1,34.2,37.7,42.5,46.8,51.7,56.1,60.3,64.5,68.4,72.0,75.8,79.2,82.7,85.9,88.3,90.9,93.6,96.1,98.4,100.8,102.6,104.4,105.7,107.7,109.5,110.7,112.2,112.7,114.1,115.3,116.6,116.9,118.0,118.5,119.3,119.5,120.4,120.4,121.2,121.0,121.8,122.0,121.9,122.2,122.0,122.0,122.3,122.3,121.9,122.5,121.9,122.2,122.8,122.5,122.5,122.7,123.1,122.3,122.3,121.9,122.1,122.2</t>
  </si>
  <si>
    <t>POS(MIN,MAX,STEP)=-420,420,6|X=119.4,119.7,119.3,119.4,119.4,119.7,119.6,119.7,119.9,120.2,120.0,120.3,120.6,120.7,121.1,121.4,121.8,122.3,122.9,123.6,124.2,124.9,125.8,127.0,128.0,129.0,130.7,131.6,133.1,134.3,135.1,136.4,137.4,138.1,138.9,139.6,139.8,139.8,139.9,139.8,139.3,137.9,136.9,135.4,133.6,131.1,128.8,125.9,122.5,118.7,114.6,109.7,104.9,99.8,93.7,87.4,80.8,73.9,66.4,58.6,51.1,43.7,37.0,30.8,25.5,21.2,18.6,16.2,15.6,15.6,15.2,14.5,15.0,16.3,17.8,20.2,22.6,25.8,29.2,33.1,37.1,41.2,45.3,49.5,53.8,57.9,62.0,65.8,69.8,73.7,77.3,80.9,84.4,87.5,90.3,93.4,96.1,98.5,100.9,103.2,105.2,107.3,109.0,110.8,112.3,113.4,114.7,115.9,116.8,117.4,118.3,118.9,119.6,120.0,120.5,120.8,121.0,121.2,121.5,121.2,121.4,121.4,121.0,121.4,121.1,121.1,121.0,120.8,120.8,120.7,120.6,120.6,120.5,120.4,120.3,120.2,120.3,120.5,119.9,119.9,120.1|Y=121.9,121.5,121.7,121.9,121.9,121.6,122.2,122.2,121.8,122.4,122.4,122.4,122.3,123.0,123.3,123.8,124.0,124.6,125.1,125.6,126.2,127.3,128.5,129.6,130.6,131.2,133.1,134.0,135.3,136.1,137.6,138.5,139.1,140.2,141.2,142.1,142.1,141.8,142.1,141.7,141.1,140.0,138.7,137.1,136.1,134.0,131.4,128.9,125.0,121.5,117.4,113.4,108.1,103.0,97.2,90.8,85.2,77.4,70.4,62.5,55.2,48.1,40.9,34.4,28.4,24.1,21.1,18.5,16.3,15.4,14.4,15.4,15.2,16.3,18.2,19.7,22.6,25.0,28.6,31.8,35.4,39.6,44.2,48.2,52.5,57.3,61.3,65.4,68.7,73.0,76.6,80.5,83.8,87.0,89.9,92.7,96.1,98.6,101.2,103.3,105.1,107.2,108.6,111.4,113.5,114.9,115.9,117.1,118.2,119.1,120.0,120.5,121.1,121.7,122.6,122.7,123.0,123.2,123.2,123.5,123.5,123.3,123.6,123.5,123.3,123.4,123.3,123.3,123.2,122.8,123.0,122.7,122.8,122.7,122.8,123.6,122.4,122.3,122.6,122.2,122.2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</si>
  <si>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9.8,21.0,28.8,35.7,42.1,48.6,54.1,59.7,64.9,69.6,73.6,77.6,81.3,84.7,87.8,90.9,93.7,95.9,98.4,100.5,102.5,104.3,106.2,107.4,108.7,110.2,111.4,112.5,113.6,114.6,115.4,116.2,116.7,117.3,118.1,118.2,118.8,118.8,119.4,119.7,119.9,119.9,120.2,120.2,120.3,120.3,120.2,120.5,120.3,120.3,120.2,120.2,120.2,120.0,120.0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17.4,26.6,33.0,40.0,46.1,51.9,57.6,62.7,67.9,72.4,76.3,80.2,84.0,87.7,89.8,93.3,95.6,98.5,100.8,102.4,104.5,105.9,107.7,109.9,110.9,112.4,113.7,114.4,115.5,116.4,117.4,118.4,118.9,119.5,119.9,120.7,120.7,121.4,121.8,122.1,121.8,122.3,122.3,122.0,122.6,122.6,122.5,122.1,122.3,122.5,122.2,122.5,122.4,122.4</t>
  </si>
  <si>
    <t>ZL=-2580.0|ZR=-1588.0|ZSWP=0.0</t>
  </si>
  <si>
    <t>ZL=-2580.0|ZR=-1386.9|ZSWP=0.0</t>
  </si>
  <si>
    <t>POS(MIN,MAX,STEP)=-400,400,100|X=0.0,0.0,0.0,0.0,88.7,115.9,120.1,120.0,119.7|Y=0.0,0.0,0.0,0.0,88.5,117.6,122.4,121.9,121.5</t>
  </si>
  <si>
    <t>POS(MIN,MAX,STEP)=-420,420,6|X=119.6,119.5,119.3,119.6,119.7,119.6,119.7,119.8,119.8,120.0,120.0,120.1,120.3,120.3,120.6,120.8,120.9,121.3,121.9,122.4,123.0,123.7,124.4,125.0,126.0,127.2,128.6,129.5,130.9,132.1,133.0,134.1,135.6,136.3,137.1,138.2,138.4,139.0,139.1,139.1,139.0,139.0,138.1,137.4,135.5,134.2,132.3,130.2,127.3,124.4,121.0,117.3,112.8,108.5,103.7,98.2,92.3,86.4,79.6,72.5,65.8,58.4,51.1,44.3,37.6,31.9,26.4,22.6,19.7,17.6,17.0,16.6,15.6,15.4,15.8,16.8,17.8,19.2,21.2,23.3,25.9,28.8,31.6,34.4,37.9,41.3,44.5,48.1,51.5,54.8,58.1,62.1,65.3,68.7,71.8,75.1,78.3,81.2,84.0,87.1,89.8,92.2,94.8,97.0,99.1,101.5,103.0,105.3,106.7,108.3,110.0,111.1,112.5,113.9,114.7,115.7,116.7,117.4,118.2,118.7,119.1,119.3,119.4,120.0,120.1,120.5,120.4,120.6,120.6,120.8,120.7,120.6,120.6,120.7,120.5,120.4,120.2,120.3,120.1,120.2,120.1|Y=121.7,121.6,121.5,122.0,121.6,121.6,122.0,121.7,121.4,122.2,122.4,122.4,122.5,122.8,122.6,123.0,122.5,123.6,123.9,124.6,125.2,125.9,127.1,127.5,128.7,129.6,131.4,132.3,133.3,134.0,135.4,136.7,137.6,138.4,139.4,140.7,141.2,141.6,142.1,141.7,142.1,141.5,140.3,139.6,138.4,136.9,134.8,132.9,130.1,127.4,124.2,120.1,115.7,112.0,107.1,101.7,95.7,89.6,83.0,76.9,68.9,62.1,55.1,48.0,41.5,34.9,30.3,25.5,21.9,19.3,17.2,16.6,16.4,17.0,17.1,18.0,19.0,19.6,21.4,23.6,26.2,28.5,31.0,34.2,36.7,40.0,44.0,47.1,51.0,54.3,57.6,61.1,64.6,68.0,71.3,74.5,77.7,81.3,83.6,86.8,89.3,92.0,94.7,97.1,99.9,101.4,103.5,105.3,107.1,109.0,110.3,112.6,113.7,115.1,116.0,117.4,118.3,118.7,119.5,120.0,120.3,120.7,121.4,121.7,122.1,122.4,122.1,122.3,122.2,122.3,122.5,122.4,122.3,122.3,122.2,122.4,121.9,121.9,121.8,122.4,122.0</t>
  </si>
  <si>
    <t>POS(MIN,MAX,STEP)=-420,420,6|X=119.3,119.5,119.4,119.6,119.5,119.7,119.7,119.8,119.8,119.8,120.0,120.0,120.2,120.2,120.3,120.6,121.1,121.5,121.9,122.3,122.6,123.1,123.8,124.4,125.3,126.2,127.5,128.4,129.3,130.7,131.9,132.7,133.9,134.7,135.5,136.3,137.0,137.3,137.5,137.6,137.6,137.5,136.8,136.1,135.1,133.6,131.9,129.7,127.3,124.6,121.6,118.0,114.4,110.1,105.6,100.8,95.4,90.3,84.0,78.1,71.6,65.0,58.3,52.3,45.6,40.1,35.1,30.7,27.1,24.3,22.5,20.8,20.3,20.6,21.2,22.2,23.9,26.0,28.6,31.5,34.7,38.3,41.7,45.3,48.8,52.7,56.2,60.0,63.8,67.3,71.2,74.7,77.8,81.0,84.1,87.1,90.0,92.7,95.2,97.5,100.1,102.2,104.4,105.9,108.1,109.4,111.1,112.5,113.8,114.8,115.8,116.8,117.8,118.4,118.8,119.5,119.9,120.3,120.6,120.7,121.0,120.9,120.9,120.9,121.1,121.0,120.9,121.2,121.2,121.0,121.0,120.8,120.8,120.5,120.5,120.4,120.3,120.2,120.2,120.1,120.2|Y=122.3,121.7,122.6,122.5,122.1,122.1,122.3,122.4,122.1,122.6,122.4,122.8,122.6,122.6,123.0,123.3,123.8,123.7,124.7,124.8,124.5,126.1,126.1,127.1,127.6,128.7,129.3,130.7,131.5,133.1,134.0,135.1,136.3,136.7,138.0,139.1,139.6,140.3,140.6,140.6,140.6,140.5,139.4,138.6,137.5,136.0,133.9,132.1,130.1,127.0,124.7,121.4,117.3,113.3,109.0,104.2,99.2,93.7,87.7,82.0,75.9,69.0,62.3,56.0,49.5,43.9,38.6,33.2,29.4,26.9,24.0,22.5,21.8,22.0,22.5,23.3,24.9,26.4,28.4,31.1,33.5,36.7,40.7,44.5,47.8,51.1,55.6,59.5,63.0,66.5,70.3,73.8,77.1,80.9,83.6,86.2,89.9,92.2,95.6,97.9,100.1,102.4,104.6,106.5,108.3,110.3,111.3,113.8,115.0,116.1,117.1,118.2,118.9,119.8,120.3,121.1,121.4,122.4,122.8,122.3,122.7,123.1,122.5,123.0,123.2,122.8,123.2,123.1,123.1,122.5,122.4,122.1,122.3,122.4,121.9,121.8,122.3,121.9,121.5,122.2,122.0</t>
  </si>
  <si>
    <t>POS(MIN,MAX,STEP)=-420,420,6|X=119.4,119.2,119.2,119.3,119.3,119.3,119.3,119.5,119.7,119.6,120.0,120.0,120.3,120.5,120.9,121.2,121.6,122.1,122.4,122.9,123.3,124.1,125.4,126.2,127.0,128.0,130.2,131.1,132.5,133.9,135.1,136.5,137.7,138.9,140.0,140.7,140.8,141.4,141.8,141.9,141.6,141.2,140.5,139.0,137.6,135.4,133.7,130.7,127.5,124.1,120.2,116.0,111.2,105.7,100.0,93.7,86.7,79.6,71.6,63.4,54.9,46.3,37.8,29.9,23.5,18.2,14.1,11.9,10.3,10.1,9.4,9.4,9.3,8.8,10.1,10.2,11.3,13.0,14.9,17.5,20.6,24.1,27.3,30.8,35.1,38.9,42.7,46.6,50.4,54.4,58.2,61.9,65.1,68.9,72.2,75.4,78.8,81.8,84.8,87.5,90.2,92.9,95.4,97.4,100.0,101.7,104.0,105.6,107.4,108.9,110.1,111.9,112.8,114.0,115.0,116.2,117.0,117.4,118.1,119.1,119.4,119.7,119.9,120.3,120.5,120.5,120.5,120.7,120.6,120.7,120.7,120.6,120.6,120.5,120.6,120.5,120.4,120.5,120.3,120.3,120.3|Y=121.7,121.7,121.6,122.1,121.9,121.3,121.7,121.9,122.4,121.8,122.0,122.6,122.6,123.0,123.2,123.6,123.6,123.8,124.8,125.3,126.1,126.9,127.4,128.8,129.7,131.1,132.4,133.7,134.9,136.4,137.1,138.7,140.0,141.0,142.3,143.7,143.8,144.1,144.6,144.7,144.1,144.1,142.4,141.7,139.4,138.2,135.7,133.5,130.3,127.2,123.1,119.1,114.1,109.0,103.5,97.0,91.1,83.1,76.0,67.2,59.2,49.7,42.4,33.5,27.3,21.8,17.3,14.7,12.3,11.9,10.5,9.8,9.4,11.4,11.6,11.6,12.6,13.9,15.7,17.6,20.1,23.7,27.3,30.2,33.9,37.8,41.9,45.6,49.7,53.3,57.0,60.9,64.3,68.0,71.8,74.6,78.1,81.7,84.5,87.4,89.9,92.5,95.1,98.1,99.7,101.8,104.1,105.9,107.6,109.3,111.1,112.5,114.3,115.5,116.4,117.9,118.1,118.4,119.5,120.5,120.8,120.9,121.5,121.7,121.9,122.4,122.4,122.3,122.4,122.5,122.5,122.5,122.2,122.3,122.9,122.3,122.5,122.2,122.2,122.7,122.0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</si>
  <si>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10.7,17.3,22.8,29.3,34.9,40.4,45.6,50.6,55.9,60.6,65.1,69.5,73.5,77.8,81.6,85.3,88.5,91.5,94.5,97.6,100.0,102.4,104.6,106.5,108.4,110.3,111.7,113.3,114.6,115.5,116.9,117.9,118.5,119.3,119.5,120.2,120.4,120.9,121.2,121.3,121.5,121.5,121.4,121.4,121.4,121.4,121.3,121.2,121.2,121.1,121.0,120.8,120.8,120.6,120.5,120.3,120.2,120.1,120.0,119.7,120.0,120.0,120.0,120.0,119.8,119.8,119.8,119.9,119.9,120.1,120.0,120.0,119.8|Y=0.0,0.0,0.0,0.0,0.0,0.0,0.0,0.0,0.0,0.0,0.0,0.0,0.0,0.0,0.0,0.0,0.0,0.0,0.0,0.0,0.0,0.0,0.0,0.0,0.0,0.0,0.0,0.0,0.0,0.0,0.0,0.0,0.0,0.0,0.0,0.0,0.0,0.0,0.0,0.0,0.0,0.0,0.0,0.0,0.0,0.0,0.0,0.0,0.0,0.0,0.0,0.0,0.0,0.0,0.0,0.0,0.0,0.0,0.0,0.0,0.0,0.0,0.0,0.0,0.0,0.0,0.0,0.0,11.4,16.3,22.1,28.4,33.5,39.0,44.3,49.5,54.9,59.3,64.1,68.6,73.1,77.3,80.9,84.5,88.2,91.5,94.9,96.7,99.7,102.5,104.8,107.1,109.3,110.6,112.6,114.2,116.1,117.4,118.1,119.2,120.0,120.8,121.4,121.8,122.4,122.3,122.8,123.3,123.1,123.4,123.2,123.1,123.9,123.2,123.0,123.0,123.4,123.0,123.2,122.8,123.0,123.0,122.6,122.4,122.4,123.0,122.4,122.4,122.4,121.8,121.9,122.3,122.1,122.3,122.4,122.2,122.3,122.2,122.0,122.3,122.1</t>
  </si>
  <si>
    <t>POS(MIN,MAX,STEP)=-400,400,100|X=0.0,0.0,0.0,0.0,35.7,103.8,121.8,120.5,120.0|Y=0.0,0.0,0.0,0.0,34.4,103.9,123.6,122.5,121.8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</si>
  <si>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15.0,19.1,22.5,26.1,30.5,35.2,40.2,46.7,51.4,56.3,60.9,65.3,69.5,73.9,77.4,81.2,84.5,87.9,90.9,94.0,96.7,99.6,102.0,104.2,106.4,109.3,111.0,113.1,114.5,116.3,117.5,119.0,120.2,121.2,122.1,123.0,124.1,124.7,125.6,126.4,126.7,127.0,127.5,127.9,128.3,128.4,128.7,128.5,129.0,128.8,129.0,128.9,128.9,128.8,129.2,129.0,129.2,129.0,128.9,129.1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11.2,17.3,20.8,24.5,29.2,33.6,38.7,44.1,49.1,54.0,58.8,63.5,66.4,70.7,74.4,78.2,82.4,85.9,89.0,92.0,94.9,97.7,100.6,103.1,105.0,107.2,109.2,111.1,112.8,114.7,116.5,117.7,118.8,119.7,120.9,121.4,122.4,123.2,123.6,124.2,124.7,124.9,125.6,125.7,126.2,126.5,126.6,126.8,126.9,127.0,126.9,127.0,127.1,127.1,127.2,126.9,127.2,127.0,127.0,127.1</t>
  </si>
  <si>
    <t>POS(MIN,MAX,STEP)=-420,420,6|X=65.9,63.6,61.2,58.9,56.7,54.2,52.0,49.6,47.5,45.3,43.3,41.3,38.9,37.4,35.7,34.2,32.9,31.6,30.6,29.8,28.5,28.0,26.9,26.2,25.8,25.2,24.6,24.2,23.6,23.3,23.2,22.6,22.6,22.6,22.3,21.8,21.7,21.8,21.7,21.6,21.4,21.0,21.2,20.9,21.0,21.1,21.1,21.0,21.1,21.1,21.0,21.1,21.0,21.0,21.1,20.9,21.1,20.9,21.0,21.0,21.0,20.9,20.9,21.1,21.2,21.0,21.0,21.1,21.1,21.0,21.0,21.0,21.0,21.0,21.1,21.3,21.5,21.6,21.7,21.8,21.7,22.1,22.5,22.6,22.7,23.3,23.5,23.8,24.3,24.7,25.3,25.7,26.3,27.1,28.0,28.9,29.7,30.8,31.8,33.3,35.1,36.3,38.0,39.9,41.8,43.8,45.8,47.9,50.0,52.3,54.5,56.8,59.2,61.5,64.6,66.8,69.1,71.3,73.4,75.4,77.6,79.7,81.4,83.1,84.9,86.7,88.1,89.6,90.9,92.6,93.8,94.8,95.8,96.7,97.4,98.1,98.6,99.1,99.7,100.0,100.2|Y=106.7,102.7,98.4,94.7,90.8,88.2,84.5,80.4,76.7,73.4,70.0,66.7,63.3,60.5,57.9,55.6,53.5,51.3,49.4,47.5,46.1,44.5,43.5,42.3,41.5,40.6,39.9,39.4,38.6,38.2,37.7,37.1,36.8,36.5,36.3,36.1,35.8,35.5,35.0,35.3,34.9,34.4,34.7,34.6,34.4,34.5,34.3,34.4,34.3,34.3,34.2,34.1,34.0,33.9,33.9,34.0,33.9,33.8,33.9,34.0,34.2,34.4,33.8,33.9,34.1,34.0,34.2,34.3,34.2,34.2,34.6,34.5,34.5,34.4,34.6,34.7,34.8,35.0,35.5,35.5,35.8,36.2,36.3,36.9,37.6,38.1,38.9,39.0,40.0,40.6,41.2,42.4,43.4,44.2,45.7,47.3,48.6,50.6,52.4,54.8,57.1,59.7,62.8,65.2,68.7,72.0,75.5,79.0,82.6,86.3,90.3,94.3,98.1,101.9,104.5,108.6,112.3,116.0,119.6,123.5,126.8,129.7,132.8,135.6,138.8,141.9,144.1,146.4,148.4,150.6,152.7,154.1,155.8,157.3,158.3,159.8,160.6,161.3,161.9,162.6,162.9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</si>
  <si>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16.8,21.7,26.1,30.6,36.0,41.0,46.2,51.4,57.6,62.5,67.0,71.1,74.9,78.8,82.4,85.8,89.3,92.4,95.4,98.2,100.7,103.0,105.4,107.5,110.0,111.3,113.6,115.1,116.5,118.1,119.2,120.0,121.3,122.2,123.3,124.1,124.7,125.5,125.7,126.2,126.6,127.1,127.0,127.7,128.1,128.2,128.2,128.2,128.2,128.2,128.2,128.1,128.3,128.2,128.3,128.1,128.3,128.3,128.2,128.2,128.2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13.6,19.8,24.6,29.6,34.6,39.9,45.3,51.0,56.0,60.7,65.4,70.0,74.1,76.6,80.5,84.2,87.9,90.6,94.0,96.9,99.3,102.0,104.5,106.7,109.0,110.7,112.5,113.9,115.9,116.9,118.2,119.5,120.6,121.6,122.3,123.4,123.6,124.5,125.1,125.5,125.9,126.4,126.5,126.6,126.9,127.2,127.2,127.4,127.2,127.2,127.3,127.3,127.5,127.4,127.1,127.1,127.3,127.1,127.3,127.0,127.3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</si>
  <si>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16.9,21.4,25.8,30.9,35.6,41.1,46.3,51.2,57.6,62.5,66.7,71.5,75.1,79.2,82.5,85.8,89.2,92.1,95.1,98.0,100.3,103.0,105.3,107.4,109.6,111.4,113.7,115.1,116.3,117.8,119.2,120.6,121.5,122.3,123.1,124.1,124.7,125.1,125.8,126.2,126.4,127.2,127.2,127.5,127.8,127.9,127.9,128.2,128.1,128.1,128.3,128.3,128.2,128.1,128.1,128.2,128.4,128.3,128.2,128.3,128.1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13.6,20.1,24.7,29.5,34.7,40.1,45.1,51.0,56.0,60.7,65.4,69.8,74.0,76.6,80.3,84.1,87.6,90.7,94.1,96.8,99.4,102.0,104.5,106.8,108.9,110.9,112.6,113.8,115.7,116.7,118.2,119.4,120.6,121.7,122.7,123.4,123.6,124.3,125.2,125.6,125.7,126.3,126.7,126.9,127.0,127.1,127.0,127.4,127.2,127.4,127.2,127.2,127.0,127.2,127.1,127.4,127.3,127.3,127.4,127.4,127.2</t>
  </si>
  <si>
    <t>POS(MIN,MAX,STEP)=-420,420,6|X=61.8,59.3,56.8,54.4,51.9,49.6,47.3,44.9,42.8,40.7,38.7,36.8,34.7,33.2,31.8,30.5,29.4,28.5,27.4,26.5,25.9,25.2,24.6,24.0,23.7,23.3,22.7,22.8,22.1,22.0,21.8,21.7,21.3,21.2,21.1,21.2,21.1,21.1,20.9,20.7,20.6,20.2,20.1,20.2,20.1,20.2,20.3,20.3,20.1,20.2,20.4,20.2,20.3,20.3,20.3,20.4,20.3,20.3,20.3,20.4,20.2,20.5,20.3,20.3,20.2,20.3,20.3,20.3,20.4,20.3,20.2,20.2,20.2,20.2,20.2,20.1,20.4,20.5,20.7,20.9,21.1,21.1,21.1,21.1,21.3,21.8,21.8,22.3,22.6,22.8,23.3,23.8,24.1,24.7,25.4,26.1,26.7,27.6,28.5,29.5,31.3,32.8,34.1,35.5,37.5,39.3,41.2,43.4,45.5,47.7,50.1,52.4,54.8,57.4,60.8,63.1,65.6,68.0,70.3,72.7,75.1,77.4,79.3,81.3,83.2,85.1,86.8,88.5,90.0,92.0,93.3,94.6,95.8,96.8,97.8,98.5,99.3,100.2,100.6,100.9,101.5|Y=100.1,96.0,91.5,87.4,83.3,80.6,76.7,72.8,69.3,65.6,62.2,59.2,56.8,54.1,51.6,49.7,47.5,45.9,44.3,42.7,41.6,40.9,39.6,38.8,38.1,37.8,37.2,36.8,36.4,35.9,35.2,35.2,34.7,34.5,34.2,34.1,34.0,33.9,33.6,33.7,33.5,33.5,33.1,33.1,33.4,33.0,32.9,33.0,33.4,33.1,33.1,33.0,32.9,33.2,33.1,32.7,33.0,32.6,33.2,33.1,32.8,33.0,32.9,33.0,32.7,32.9,32.9,32.7,33.1,33.0,33.1,32.9,33.1,33.2,33.3,33.1,33.4,33.7,33.9,34.0,34.3,34.7,34.6,34.7,35.5,35.8,36.1,36.7,37.2,37.3,38.3,38.9,39.4,40.4,41.4,42.6,43.8,45.4,47.4,48.8,51.2,53.3,56.0,58.3,61.2,64.7,68.0,71.6,75.4,79.2,83.1,87.0,91.4,95.2,98.2,102.3,106.8,110.9,114.6,118.1,122.4,126.1,129.6,133.1,136.2,139.2,142.3,144.8,147.4,149.5,152.1,154.0,155.9,157.5,159.0,160.7,161.4,162.3,163.4,164.2,164.8</t>
  </si>
  <si>
    <t>POS(MIN,MAX,STEP)=-420,420,6|X=119.3,119.2,119.3,119.3,119.2,119.3,119.6,119.5,119.5,119.6,119.6,119.7,119.8,120.0,120.4,120.9,121.3,121.7,122.0,122.2,122.9,123.3,124.0,124.9,125.7,126.6,128.1,128.7,129.9,131.1,132.2,133.0,134.1,135.1,135.9,136.2,136.7,136.8,137.1,137.1,137.1,136.7,136.0,134.8,133.5,131.5,130.0,127.5,125.3,122.2,118.9,115.2,111.3,107.1,102.5,97.4,92.2,86.4,80.7,74.0,68.2,61.7,55.2,49.1,43.3,38.1,33.2,29.2,26.2,23.7,21.6,20.7,20.4,20.7,21.2,22.2,23.7,25.2,27.1,29.4,31.8,34.3,37.1,40.0,42.9,46.3,49.5,52.7,56.3,59.4,62.6,65.8,69.3,72.4,75.7,78.7,81.5,84.5,87.3,89.8,92.4,94.9,97.2,99.3,101.5,103.3,105.4,107.0,108.6,110.1,111.2,112.6,113.5,114.7,115.8,116.9,117.3,118.0,118.6,118.9,119.4,119.7,120.1,120.2,120.4,120.3,120.5,120.5,120.4,120.5,120.4,120.5,120.5,120.5,120.5,120.4,120.4,120.2,120.1,120.2,120.2|Y=121.9,121.5,122.1,122.2,121.9,122.1,122.1,122.3,122.0,122.3,121.8,122.4,122.8,122.9,123.0,122.9,123.2,123.6,123.6,124.4,124.9,125.7,126.4,126.9,128.1,128.8,130.4,131.3,132.3,133.4,134.7,135.6,136.3,137.0,137.9,139.0,138.8,139.8,140.1,139.8,139.6,139.2,138.1,137.1,135.7,134.4,132.4,130.1,127.6,125.0,122.0,117.8,114.3,110.5,105.9,100.7,95.8,90.1,83.9,78.0,71.9,65.6,59.0,52.4,46.7,41.0,35.8,32.0,28.7,25.9,23.3,22.1,21.6,21.3,21.7,22.5,23.6,24.7,27.3,29.1,31.2,34.3,36.8,39.1,42.5,45.4,48.6,52.2,55.3,58.5,61.8,65.5,68.7,71.6,75.1,78.3,81.7,84.8,87.1,89.5,92.1,94.5,97.5,99.6,101.8,103.2,105.8,107.2,108.9,110.5,112.2,114.0,114.9,116.3,116.9,118.3,119.4,119.8,120.1,120.6,121.1,121.3,121.5,121.8,122.1,122.7,121.9,122.1,122.1,122.8,122.4,122.7,122.2,122.7,122.5,122.3,122.5,121.9,122.4,122.2,122.7</t>
  </si>
  <si>
    <t>POS(MIN,MAX,STEP)=-420,420,6|X=119.0,119.4,119.4,119.3,119.4,119.5,119.5,119.8,119.8,119.9,120.0,120.0,120.0,120.3,120.5,121.0,121.1,121.8,122.2,122.4,123.1,123.8,124.7,125.6,126.6,127.1,128.7,130.1,131.2,132.2,133.5,134.6,135.5,136.5,137.4,137.9,138.4,139.0,139.2,139.0,138.7,138.2,137.2,136.3,134.6,132.8,130.7,128.3,125.4,122.4,118.6,114.9,110.4,105.7,100.5,94.9,88.9,82.7,76.0,69.2,61.8,54.8,47.5,40.9,35.0,29.4,25.0,21.6,19.0,17.8,17.0,17.0,17.0,16.8,17.5,18.2,20.0,21.7,24.3,26.5,29.5,32.3,35.5,38.7,41.9,45.6,49.0,52.2,55.8,59.2,62.7,66.0,69.4,72.5,75.9,78.9,82.1,84.8,87.4,90.4,92.8,95.2,97.6,99.6,102.0,103.6,105.8,107.2,109.0,110.5,111.4,112.6,114.1,114.8,115.7,117.0,117.8,118.2,118.5,119.0,119.5,119.7,119.9,120.3,120.0,120.4,120.4,120.5,120.5,120.4,120.5,120.5,120.4,120.4,120.4,120.2,120.3,120.3,120.1,120.2,120.1|Y=121.9,121.6,121.3,121.9,122.2,122.1,122.1,121.9,122.4,121.9,122.2,122.3,122.6,122.3,122.5,123.3,123.4,124.3,124.2,125.1,125.7,126.7,127.0,127.7,129.2,129.9,131.7,132.6,133.6,134.7,135.8,137.2,137.6,139.2,139.6,140.6,141.4,141.5,141.8,141.8,140.9,140.9,139.5,138.6,136.8,135.3,133.4,130.8,128.6,125.2,121.8,117.8,113.3,108.9,103.8,97.9,93.0,86.4,79.9,72.6,65.3,58.8,50.7,44.5,38.2,32.6,27.9,23.8,20.8,19.2,18.2,17.5,17.4,17.7,18.5,19.3,20.5,22.1,24.2,26.2,29.3,31.7,34.5,38.3,40.7,44.7,47.6,51.7,54.9,58.5,61.8,65.8,69.0,71.9,75.2,78.2,82.1,84.8,87.1,89.7,92.6,95.0,98.3,99.9,101.7,103.8,105.9,107.4,109.1,110.5,112.5,113.8,114.7,116.3,117.0,117.9,119.0,120.0,120.2,121.0,121.2,121.3,122.0,121.9,122.2,122.8,122.8,122.6,122.6,122.1,122.8,122.2,122.9,122.7,123.0,122.6,122.8,121.9,122.3,122.6,122.1</t>
  </si>
  <si>
    <t>POS(MIN,MAX,STEP)=-400,400,100|X=75.9,0.0,0.0,39.4,102.6,121.1,120.3,119.8,119.9|Y=75.0,0.0,0.0,39.1,103.4,123.1,122.4,121.3,121.6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</si>
  <si>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8.1,17.1,21.6,25.5,30.5,35.9,42.8,47.9,53.2,57.9,62.9,67.5,72.0,76.1,79.9,83.9,87.4,90.8,94.1,96.8,99.8,102.8,105.0,107.1,109.3,111.1,112.7,114.4,115.7,117.0,118.1,119.1,119.8,120.3,121.2,121.4,122.1,122.2,122.5,122.6,122.7,122.5,122.4,122.5,122.5,122.1,122.0,121.8,121.8,121.8,121.5,121.5,121.1,121.0,120.6,120.6,120.3,120.2,120.3,120.1,120.1,120.1,119.8,120.0,120.0,119.9,119.9,119.7,119.6,119.8,119.7,119.9,119.7,119.7,119.9,119.8|Y=0.0,0.0,0.0,0.0,0.0,0.0,0.0,0.0,0.0,0.0,0.0,0.0,0.0,0.0,0.0,0.0,0.0,0.0,0.0,0.0,0.0,0.0,0.0,0.0,0.0,0.0,0.0,0.0,0.0,0.0,0.0,0.0,0.0,0.0,0.0,0.0,0.0,0.0,0.0,0.0,0.0,0.0,0.0,0.0,0.0,0.0,0.0,0.0,0.0,0.0,0.0,0.0,0.0,0.0,0.0,0.0,0.0,0.0,0.0,0.0,0.0,0.0,0.0,0.0,0.0,0.0,16.5,21.0,25.1,29.5,34.0,41.4,46.8,51.1,56.8,62.4,66.8,71.0,74.9,80.1,83.1,86.9,90.7,94.1,97.3,100.0,102.2,105.2,107.5,109.7,111.7,113.4,115.1,116.7,118.2,119.3,120.2,121.7,122.5,123.0,123.3,124.0,124.5,124.4,124.3,124.9,125.0,124.6,124.8,125.1,124.2,124.5,124.2,124.4,124.5,123.4,123.6,123.6,123.1,123.1,123.0,122.7,122.8,122.7,122.5,122.6,122.4,122.3,122.0,122.1,121.8,121.8,121.7,121.9,121.8,122.3,121.9,122.3,122.2,122.0,121.8</t>
  </si>
  <si>
    <t>POS(MIN,MAX,STEP)=-420,420,6|X=119.3,119.2,119.4,119.5,119.6,119.6,119.6,119.6,119.8,119.9,120.2,120.0,120.4,120.4,120.7,121.0,121.3,121.5,122.0,122.6,123.2,123.8,124.5,125.7,126.3,127.2,128.7,129.5,130.7,131.8,132.6,133.4,134.3,135.1,135.6,136.2,136.6,137.1,136.8,136.8,136.1,135.5,134.5,133.0,131.8,129.5,127.7,125.1,122.3,119.1,115.4,111.6,107.5,103.0,98.1,92.9,87.5,81.7,75.6,69.6,63.4,57.3,51.4,45.8,40.9,36.6,32.8,29.9,27.9,26.4,25.6,25.4,26.4,27.7,29.5,31.8,34.4,37.6,41.0,44.7,48.7,52.5,56.3,60.4,64.3,67.9,71.5,75.2,78.7,81.9,85.0,87.8,90.8,93.6,96.0,98.4,100.5,102.5,104.3,106.3,107.6,109.3,110.9,112.0,113.1,114.2,115.0,116.0,116.7,117.1,117.7,118.2,118.6,119.0,119.5,119.7,119.6,119.9,120.0,120.0,120.0,120.1,119.9,120.1,120.2,120.0,120.1,120.2,120.1,120.3,120.1,120.1,120.0,119.8,119.7,119.7,120.0,119.8,119.8,119.8,119.6|Y=121.9,122.2,122.5,122.4,122.8,122.4,122.3,122.8,122.5,122.6,123.0,122.6,123.1,123.3,123.7,124.0,123.9,124.0,124.8,125.1,125.8,125.9,127.0,127.4,128.5,129.3,130.6,131.8,132.8,133.3,134.8,135.6,137.5,137.9,138.2,138.7,139.4,139.4,139.4,139.1,139.1,137.8,136.8,136.1,134.2,132.1,130.1,127.3,125.2,122.3,118.5,114.7,110.9,106.4,101.2,96.4,91.6,84.9,79.1,73.6,66.9,61.6,54.6,49.5,44.4,39.4,35.4,31.8,29.9,28.1,26.8,26.7,27.1,27.7,29.7,31.6,33.7,36.4,40.6,43.4,47.2,50.8,55.3,59.2,62.9,67.0,70.7,74.3,77.9,81.4,84.5,87.4,90.2,93.2,96.1,98.3,100.9,102.6,104.6,106.6,107.8,109.7,111.3,113.1,114.7,115.6,116.3,117.4,117.9,119.0,119.3,120.1,120.4,120.6,121.1,121.2,122.1,121.8,121.7,121.9,122.2,121.8,122.2,122.3,122.1,121.9,122.2,121.9,122.5,122.3,122.2,122.0,122.3,122.3,122.3,121.8,122.2,122.0,122.0,122.3,122.1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</si>
  <si>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11.9,21.4,29.4,35.5,40.9,46.0,50.8,55.6,59.8,64.0,67.9,71.8,75.4,78.9,82.0,85.5,88.5,91.2,93.5,96.4,98.4,100.7,102.7,104.8,106.5,108.7,110.3,111.7,112.7,113.7,114.9,115.8,116.5,117.3,118.0,118.5,119.0,119.6,119.6,120.1,120.2,120.5,120.5,120.5,120.5,120.7,120.5,120.5,120.8,120.7,120.2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17.9,25.7,32.5,38.3,44.2,49.2,53.7,58.2,62.8,66.9,70.5,73.9,77.9,81.0,84.7,87.3,90.2,93.1,95.8,97.9,100.6,102.7,104.3,106.7,108.9,110.9,112.0,113.4,114.5,116.3,117.0,117.9,118.9,119.6,119.9,121.0,121.0,122.0,121.9,122.2,122.6,122.8,123.6,123.1,123.3,123.1,123.0,123.1,122.7,122.8</t>
  </si>
  <si>
    <t>POS(MIN,MAX,STEP)=-420,420,6|X=119.3,119.2,119.4,119.4,119.4,119.4,119.4,119.5,119.6,120.1,120.2,120.3,120.4,121.0,121.2,121.7,122.1,122.4,123.0,123.7,124.6,125.3,125.8,127.4,128.5,129.6,130.9,132.2,133.8,134.9,136.2,137.2,138.5,139.4,140.1,140.6,140.9,141.1,141.1,140.7,139.9,138.9,137.8,136.1,134.2,131.9,128.9,125.6,122.4,118.2,114.0,108.9,103.5,97.8,91.5,84.6,77.5,69.9,62.1,53.9,45.8,38.4,31.2,25.1,20.5,16.7,14.0,12.3,11.3,10.5,10.2,10.7,11.6,13.1,14.9,17.8,21.3,25.0,29.9,34.7,39.8,45.1,50.5,55.6,60.6,65.3,70.0,74.5,78.4,82.3,85.9,89.2,92.2,95.1,98.0,100.2,102.3,104.8,106.4,108.4,109.8,111.2,112.5,113.7,114.7,115.5,116.4,117.4,117.9,118.4,118.7,119.1,119.5,119.7,119.7,120.2,120.4,120.4,120.4,120.5,120.6,120.4,120.3,120.4,120.2,119.9,120.1,120.1,120.1,120.1,120.0,120.1,120.3,120.0,119.9,120.0,119.8,119.9,119.7,119.8,119.6|Y=121.9,122.3,122.4,122.2,122.2,122.9,122.0,122.7,122.5,123.0,123.3,123.4,123.1,123.4,123.9,124.1,124.5,125.0,125.4,125.6,126.7,127.4,128.3,129.6,130.0,131.5,133.0,134.6,136.2,137.4,138.9,139.8,140.8,141.7,142.1,142.9,143.3,143.5,143.3,143.3,142.2,141.3,140.2,138.8,136.7,134.8,131.7,128.5,125.7,121.5,116.9,112.2,107.2,100.9,95.0,88.9,81.5,74.2,65.7,58.7,49.9,42.7,34.7,28.8,23.1,19.4,16.5,14.5,13.4,12.5,12.3,12.6,13.2,14.1,15.5,17.4,20.0,24.0,28.9,32.8,37.9,43.2,48.8,54.1,59.1,64.0,68.8,73.1,76.9,81.2,85.5,88.3,91.8,95.2,97.8,100.3,102.8,104.8,106.6,108.9,110.8,112.0,113.8,114.8,116.1,117.1,118.1,118.8,119.2,120.0,120.5,121.2,121.7,122.0,121.9,122.4,122.5,122.4,122.5,122.2,122.4,122.7,122.3,122.5,122.5,122.3,122.5,122.6,122.7,122.0,122.2,122.1,122.4,122.2,122.3,122.4,122.4,122.3,122.1,122.0,122.5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</si>
  <si>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19.0,27.5,34.1,40.2,45.6,50.5,54.8,59.5,63.6,67.7,71.6,75.4,78.8,82.1,85.4,88.5,91.4,93.6,96.5,98.5,100.7,102.9,104.8,106.6,108.7,110.1,111.8,112.9,113.8,115.3,116.0,116.8,117.4,117.9,118.6,119.3,119.5,119.8,120.2,120.4,120.3,120.4,120.5,120.6,120.7,120.3,121.1,120.6,120.6,120.5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16.4,24.1,31.6,37.3,43.2,48.2,53.4,57.5,62.3,66.9,70.5,74.0,78.2,81.5,84.8,87.7,90.3,93.2,96.0,98.9,101.2,103.1,105.2,106.7,109.0,110.8,112.4,113.2,114.9,116.1,117.2,118.4,118.9,119.4,120.3,120.9,121.3,122.0,121.7,122.4,122.3,122.9,123.0,122.2,123.1,122.8,123.0,123.1,122.9,122.7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</si>
  <si>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7.8,13.9,18.4,24.3,30.4,37.2,43.9,50.1,56.2,61.8,67.2,72.3,76.9,81.2,85.1,88.9,92.2,95.1,98.2,100.7,103.1,105.5,107.3,109.1,110.8,112.2,113.8,114.7,115.7,116.8,117.4,118.4,118.8,119.2,119.4,119.8,120.3,120.4,120.5,120.7,120.7,120.6,120.5,120.8,120.8,120.7,120.5,120.6,120.5,120.5,120.1,120.2,120.2,120.3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12.9,17.2,21.8,27.6,33.8,41.2,47.5,53.4,59.7,65.1,70.5,75.1,80.3,83.7,88.0,91.2,94.8,97.4,100.9,103.1,105.0,106.9,108.9,111.0,112.9,114.6,116.3,117.4,118.2,119.0,119.9,120.0,120.7,121.0,121.5,121.7,122.1,122.3,122.2,122.8,122.5,122.6,122.4,122.8,122.9,122.6,122.8,122.8,122.5,122.0,122.5,122.6,122.8</t>
  </si>
  <si>
    <t>ZL=-3330.0|ZR=-1614.0|ZSWP=0.0</t>
  </si>
  <si>
    <t>ZL=-3330.0|ZR=-1366.7|ZSWP=0.0</t>
  </si>
  <si>
    <t>POS(MIN,MAX,STEP)=-400,400,100|X=0.0,0.0,0.0,31.8,104.9,120.0,119.8,119.6,119.7|Y=0.0,0.0,0.0,31.1,105.4,122.1,122.5,121.8,121.9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</si>
  <si>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15.6,25.7,33.1,39.1,44.8,50.1,54.9,59.2,63.7,67.5,71.5,75.4,78.9,82.3,85.5,88.4,91.3,93.7,96.5,98.6,101.1,103.3,104.9,106.8,109.0,110.0,112.0,112.9,114.0,115.3,116.2,116.8,117.4,117.9,118.7,119.4,119.6,119.9,120.1,120.4,120.6,120.7,120.5,120.7,120.5,120.6,120.8,120.8,120.7,120.5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16.2,21.9,29.5,36.1,42.6,47.7,52.7,57.7,61.9,66.0,70.4,73.9,77.9,81.6,85.0,87.5,90.6,93.1,95.7,98.9,100.9,102.9,105.1,107.1,109.3,111.3,112.2,113.8,114.9,116.1,117.8,118.2,119.1,119.6,120.7,121.2,121.2,121.5,122.8,122.5,122.3,122.9,123.3,123.1,122.8,122.8,122.9,122.6,122.8,123.1</t>
  </si>
  <si>
    <t>ZL=-1760.0|ZR=-1412.0|ZSWP=0.0</t>
  </si>
  <si>
    <t>ZR=-1390.8</t>
  </si>
  <si>
    <t>ZR=-1358.6</t>
  </si>
  <si>
    <t>ZR=-1327.4</t>
  </si>
  <si>
    <t>ZR=-1320.0</t>
  </si>
  <si>
    <t>ZL=-1760.0|ZR=-1320.0|ZSWP=0.0</t>
  </si>
  <si>
    <t>ZR=-1297.9</t>
  </si>
  <si>
    <t>ZR=-1266.4</t>
  </si>
  <si>
    <t>ZR=-1238.0</t>
  </si>
  <si>
    <t>ZL=-1760.0|ZR=-1238.0|ZSWP=0.0</t>
  </si>
  <si>
    <t>POS(MIN,MAX,STEP)=-400,400,100|X=0.0,0.0,0.0,0.0,51.9,105.6,119.6,119.9,119.9|Y=0.0,0.0,0.0,0.0,50.4,105.9,122.3,122.5,122.0</t>
  </si>
  <si>
    <t>POS(MIN,MAX,STEP)=-420,420,6|X=121.5,121.3,120.8,119.7,118.5,116.7,114.0,109.0,101.5,96.9,97.3,100.9,105.0,108.9,112.4,114.8,117.1,119.2,120.8,122.2,123.6,125.0,126.4,127.7,129.1,130.7,132.6,134.0,135.5,136.7,138.2,139.2,140.4,141.7,142.7,143.5,143.9,144.3,144.3,144.3,144.1,143.6,142.6,141.0,139.4,137.6,135.2,132.3,129.3,126.1,121.8,117.7,112.5,107.2,101.2,95.4,88.8,81.6,73.9,66.0,58.3,50.0,42.0,34.5,28.1,22.6,18.3,15.4,13.7,12.8,12.1,11.8,11.6,12.0,12.6,13.8,15.2,17.3,19.3,21.8,25.1,28.2,31.7,35.1,38.9,42.5,46.3,49.8,53.6,57.1,60.8,64.4,67.7,71.2,74.5,77.7,80.8,83.9,86.4,89.3,92.1,94.4,96.9,99.1,101.3,103.5,105.1,106.9,108.5,109.6,111.2,112.5,113.8,114.7,115.5,116.7,117.5,117.9,118.6,119.0,119.2,119.5,119.7,119.9,120.5,120.7,120.3,120.6,120.3,120.4,120.7,120.5,120.6,120.3,120.1,120.0,120.1,120.0,120.1,120.0,119.9|Y=124.0,123.6,122.8,121.8,120.9,118.9,115.0,109.8,102.7,95.2,95.6,101.8,106.5,111.5,114.4,117.3,119.5,120.7,123.2,124.2,126.2,127.2,128.4,129.9,131.6,133.0,134.8,136.3,137.4,138.5,140.7,142.0,142.9,144.4,145.4,146.7,146.9,147.5,147.4,147.3,147.0,146.0,144.9,143.9,141.9,139.8,137.8,135.3,132.6,128.8,124.7,120.7,116.3,110.7,104.9,99.1,92.8,85.8,78.5,70.2,62.7,54.1,46.5,38.5,31.8,26.4,21.2,18.5,15.8,14.5,14.1,13.6,13.4,13.7,14.1,15.2,16.3,17.7,20.1,22.1,24.5,27.3,31.2,34.5,37.9,41.2,45.5,48.3,52.8,56.2,59.8,63.3,67.2,70.5,73.3,76.7,80.2,83.4,86.5,89.0,91.2,94.3,97.1,99.6,101.6,103.7,105.4,107.3,109.0,110.7,112.2,113.1,114.8,115.4,116.8,118.0,119.0,119.3,120.1,120.7,121.3,121.1,122.1,121.9,122.3,122.2,122.5,122.5,122.7,122.8,122.4,122.8,122.5,122.5,122.5,122.4,122.0,122.0,122.4,122.6,122.3</t>
  </si>
  <si>
    <t>POS(MIN,MAX,STEP)=-420,420,6|X=119.4,119.5,119.4,119.4,119.3,119.5,119.5,120.0,120.0,120.0,120.3,120.2,120.6,121.0,121.2,121.5,121.9,122.5,122.7,123.3,124.1,124.7,125.5,126.6,128.0,129.2,130.7,131.9,133.2,134.4,135.4,136.7,138.0,138.6,139.4,140.1,140.5,140.7,140.6,140.3,139.9,139.0,138.2,136.6,134.7,132.5,130.2,127.4,124.0,120.2,116.1,111.5,106.3,100.9,94.9,88.5,81.5,74.0,66.4,58.6,50.7,43.0,35.5,29.0,23.7,19.2,16.1,14.0,12.8,12.6,12.3,12.5,12.8,13.5,15.0,16.6,18.5,21.4,24.5,28.0,31.4,35.3,39.3,43.5,47.9,52.0,56.0,60.1,64.3,68.1,72.0,75.6,79.3,82.4,85.7,89.0,92.2,94.9,97.6,100.0,102.4,104.6,106.8,108.6,110.1,111.6,113.3,114.6,115.7,116.7,117.7,118.7,119.1,119.6,120.3,120.7,121.1,121.4,121.5,121.6,121.5,121.4,121.6,121.5,121.5,121.5,121.7,121.2,121.3,120.9,121.0,120.7,120.7,120.5,120.6,120.3,120.3,120.2,120.3,120.2,120.2|Y=122.1,122.2,122.1,122.5,122.8,122.3,122.4,122.6,122.5,122.6,122.7,122.9,123.0,123.4,123.5,124.4,124.2,124.3,125.6,125.6,126.5,127.4,128.1,128.6,130.0,130.9,132.7,133.6,135.2,136.6,138.0,139.1,140.3,141.7,141.7,142.5,143.2,143.4,142.9,142.7,142.6,141.6,140.5,139.3,137.6,135.3,132.9,129.5,126.5,123.4,119.3,114.5,109.8,104.8,98.6,92.0,85.8,78.7,71.0,62.7,55.3,47.2,39.8,32.8,27.0,22.2,19.1,16.5,14.8,13.8,13.0,13.4,13.6,14.4,15.6,16.6,18.6,20.3,23.9,27.5,30.5,34.3,38.2,42.4,46.5,49.7,54.7,59.4,63.1,66.4,70.8,75.1,77.9,82.1,85.3,88.1,90.9,94.8,97.2,99.9,102.5,104.5,106.8,108.5,111.2,112.5,114.2,115.7,116.5,118.3,118.9,119.7,120.6,121.6,121.5,122.5,122.7,123.5,123.3,123.4,123.6,123.2,123.5,123.6,123.6,123.2,123.2,123.0,122.8,123.2,122.4,122.9,122.8,122.8,121.9,122.1,122.5,121.9,122.5,121.6,122.0</t>
  </si>
  <si>
    <t>POS(MIN,MAX,STEP)=-420,420,6|X=128.4,128.6,128.4,128.9,129.2,129.2,129.7,130.1,130.2,130.9,131.2,131.6,132.5,133.3,134.1,135.1,135.8,137.1,138.2,139.1,140.4,141.5,142.5,143.4,144.3,145.2,145.9,146.6,147.0,147.5,147.5,147.5,147.5,146.9,146.3,144.9,143.9,142.6,140.6,138.6,136.3,133.9,131.3,128.1,124.5,120.7,117.0,112.7,108.2,103.5,98.5,93.2,88.0,80.5,75.0,69.4,64.0,59.0,53.7,49.2,45.0,41.5,38.6,36.1,34.3,32.3,32.1,31.7,31.9,32.4,32.8,34.5,36.5,38.0,40.3,42.5,45.1,47.7,50.6,53.4,56.3,59.4,62.3,65.4,68.5,71.5,74.8,77.8,81.5,84.4,87.3,89.9,92.3,95.1,97.6,99.8,101.7,104.4,105.9,107.9,109.7,111.4,113.3,114.6,115.9,117.3,118.9,120.1,120.9,121.6,122.6,123.6,124.1,124.8,125.2,125.6,125.9,126.5,126.9,127.2,127.5,127.7,127.6,127.8,128.1,127.8,127.9,128.1,128.0,128.1,128.2,128.3,128.2,128.0,127.9,128.0,128.1,127.9,128.1,127.9,128.0|Y=127.8,127.9,127.9,128.2,128.3,128.7,129.1,129.6,129.7,130.2,130.8,131.4,132.0,132.6,133.6,134.7,135.6,136.9,137.8,139.1,140.0,141.2,142.4,143.2,143.9,144.6,145.5,145.8,146.3,146.5,146.4,146.4,146.2,145.6,144.9,144.0,142.3,140.8,138.9,136.9,134.2,131.5,128.4,125.2,121.2,117.6,113.0,108.1,105.4,100.6,94.8,89.5,83.8,78.3,72.4,66.7,61.0,56.0,50.9,46.4,42.5,39.1,36.7,34.2,32.8,31.7,31.1,31.4,31.8,32.6,33.5,35.1,37.1,39.0,41.2,43.5,46.3,49.2,52.5,55.4,58.5,61.3,64.8,68.0,71.2,74.3,77.5,80.5,83.3,86.0,89.0,92.0,94.4,95.9,98.7,100.6,103.0,105.1,107.1,109.4,111.0,112.5,114.1,115.4,116.9,117.9,118.8,119.9,121.2,121.9,122.9,124.0,124.5,124.9,125.4,125.8,125.9,126.3,126.5,126.5,126.8,127.2,127.1,127.1,127.6,127.6,127.4,127.5,127.5,127.6,127.5,127.4,127.1,127.3,127.7,127.2,127.1,127.4,127.4,127.2,127.0</t>
  </si>
  <si>
    <t>POS(MIN,MAX,STEP)=-420,420,6|X=78.6,78.3,78.1,78.1,78.0,77.7,77.6,77.2,77.1,76.8,76.6,76.4,76.2,75.8,75.7,75.2,74.9,74.6,74.2,73.9,73.5,73.1,72.9,72.5,72.1,71.6,71.2,70.7,70.2,70.0,69.5,69.0,68.6,68.1,67.5,67.2,66.9,66.4,65.9,65.6,65.2,64.6,64.3,63.8,63.4,63.2,62.6,62.3,62.0,61.7,61.4,61.0,61.0,60.7,60.3,60.1,59.8,59.7,59.4,59.3,59.2,59.2,59.1,59.0,59.0,59.1,59.2,59.0,59.3,59.3,59.4,59.7,59.7,59.9,60.1,60.4,60.6,60.8,61.1,61.3,61.7,62.0,62.2,62.5,62.8,63.4,63.5,64.1,64.5,64.9,65.1,65.5,65.9,66.4,66.8,67.0,67.3,67.8,68.2,68.6,69.0,69.4,69.8,70.1,70.5,70.8,71.3,71.6,71.8,72.4,72.5,72.9,73.1,73.3,73.8,73.9,74.1,74.6,74.7,74.9,75.1,75.2,75.6,75.7,75.8,76.2,76.2,76.4,76.4,76.6,76.9,76.8,77.1,77.2,77.3,77.4,77.5,77.5,77.7,77.5,77.7|Y=127.8,127.6,127.4,127.1,126.4,126.6,126.3,125.7,125.6,125.2,124.5,124.2,124.1,123.3,123.1,122.5,121.9,121.6,120.8,120.5,119.8,119.2,118.3,117.6,117.0,116.3,116.0,115.2,114.4,113.7,113.2,112.4,111.8,111.0,110.1,109.4,108.9,108.1,107.5,106.5,105.6,105.1,104.7,103.8,103.4,102.5,101.7,101.3,100.7,100.3,99.9,99.6,98.9,98.4,98.0,97.7,97.3,97.0,96.7,96.3,96.3,96.3,96.2,96.1,95.9,96.0,96.2,95.9,96.3,96.3,96.5,96.5,96.8,97.1,97.3,97.6,97.9,98.7,98.7,99.4,99.7,100.4,100.9,101.4,102.0,102.7,103.2,103.8,104.7,105.1,105.9,106.4,106.9,107.7,108.6,108.8,109.7,110.2,110.8,111.4,112.0,112.8,113.3,114.1,114.5,115.1,115.6,116.1,116.5,117.3,117.8,118.3,118.9,119.2,119.4,120.1,120.2,120.8,121.0,121.9,122.1,122.5,123.0,123.1,123.5,123.5,123.8,124.0,124.7,124.8,124.9,125.3,125.2,125.2,125.6,125.8,125.7,125.9,126.1,126.5,126.2</t>
  </si>
  <si>
    <t>POS(MIN,MAX,STEP)=-420,420,6|X=128.3,128.7,129.0,129.1,129.4,129.7,130.3,130.6,131.2,131.7,132.2,133.2,133.9,134.8,136.0,137.2,138.1,139.9,141.3,142.7,143.7,145.2,146.6,147.7,148.6,149.7,150.5,151.1,151.5,152.1,152.0,151.6,151.5,151.0,149.9,148.4,146.7,144.9,142.9,140.3,137.5,134.3,130.8,126.8,122.8,118.0,113.1,107.8,102.1,96.0,89.5,82.9,76.1,67.0,59.7,52.8,46.7,40.5,35.3,30.7,27.3,24.7,22.7,20.4,20.3,18.7,19.0,20.6,20.7,22.4,23.3,26.2,28.6,31.1,33.9,37.0,40.2,43.7,47.2,50.6,54.0,57.6,61.2,64.6,68.2,71.4,74.6,77.8,81.9,85.1,87.7,90.4,93.2,96.2,98.2,100.7,102.8,105.2,106.9,108.9,110.6,112.4,114.0,115.4,116.8,118.0,119.6,120.9,121.4,122.3,123.4,123.9,124.7,125.1,125.7,126.0,126.3,126.7,127.0,127.3,127.5,127.6,127.7,127.5,127.9,128.0,128.2,128.0,128.0,128.1,128.0,127.8,128.1,127.9,128.1,128.1,127.9,127.8,127.9,127.9,128.0|Y=128.1,128.2,128.4,128.8,129.0,129.2,129.6,130.0,130.5,131.1,131.8,132.8,133.5,134.5,135.5,136.8,138.1,139.8,141.1,142.6,143.8,144.8,146.1,147.4,148.4,149.0,149.6,150.4,150.8,151.0,150.8,150.9,150.6,149.4,148.1,147.0,145.2,143.4,140.9,138.3,135.4,131.4,127.7,123.4,119.0,113.5,108.2,102.6,98.1,91.8,85.5,78.2,70.8,63.8,56.5,49.8,43.0,37.4,32.5,28.1,25.5,22.9,20.7,20.7,19.2,19.2,20.2,20.9,22.1,23.5,24.4,26.7,29.3,32.3,35.6,38.8,42.1,45.6,49.2,53.0,56.7,60.3,63.9,67.2,71.0,74.1,77.9,80.7,83.8,86.6,90.0,92.8,95.6,97.1,99.6,101.6,104.0,106.1,108.4,110.0,111.9,113.4,115.0,116.0,117.2,118.7,119.5,120.5,121.9,122.8,123.3,124.0,124.5,125.3,125.2,126.0,126.2,126.5,126.8,126.8,127.1,127.2,127.2,127.3,127.5,127.2,127.4,127.3,127.3,127.4,127.4,127.3,127.2,127.4,127.3,127.1,127.1,127.3,127.1,127.0,127.1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</si>
  <si>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11.0,16.4,19.8,23.3,27.2,31.1,35.5,41.7,46.0,50.1,54.4,58.7,62.7,66.7,70.6,73.7,77.4,80.7,84.2,86.9,90.1,93.1,95.5,98.0,100.6,103.3,105.7,107.4,109.4,111.2,112.6,114.5,115.8,117.2,118.5,119.5,120.8,121.9,122.6,123.2,123.8,124.9,125.5,125.7,126.4,126.7,127.2,127.4,127.7,128.0,128.0,128.1,128.3,128.4,128.4,128.3,128.4,128.3,128.6,128.5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9.3,15.7,19.7,23.2,27.1,31.1,35.6,40.2,44.8,49.4,54.0,58.3,62.3,65.1,68.9,72.7,76.3,79.8,83.0,86.3,89.4,92.5,95.0,97.8,99.9,102.5,104.8,106.8,108.9,110.7,112.1,113.7,115.3,116.9,117.9,119.1,119.6,121.1,121.9,122.6,123.5,124.6,124.8,125.1,125.8,126.4,126.3,126.9,126.8,127.2,127.4,127.3,127.5,127.5,127.8,127.4,127.9,127.5,127.8,127.8,127.5</t>
  </si>
  <si>
    <t>POS(MIN,MAX,STEP)=-420,420,6|X=76.0,74.4,72.7,70.9,69.4,67.5,65.7,63.9,62.1,60.3,58.5,56.8,54.4,52.6,50.8,49.3,47.5,46.0,44.4,42.9,41.5,40.2,38.9,37.8,36.7,35.6,34.8,33.4,32.8,31.9,31.0,30.5,30.0,29.3,28.9,28.3,27.9,27.9,27.3,26.9,26.5,26.2,26.1,25.9,25.6,25.5,25.3,25.3,25.3,25.3,25.0,24.7,24.5,24.6,24.5,24.5,24.4,24.4,24.3,24.5,24.4,24.3,24.5,24.7,24.5,24.6,25.1,25.0,25.4,25.3,25.4,25.6,25.8,26.1,26.3,26.4,26.8,27.0,27.4,27.8,28.2,28.7,29.2,29.4,30.2,31.1,31.8,32.8,33.4,34.6,35.4,36.3,37.5,38.6,39.8,41.1,42.6,43.9,45.5,47.3,49.5,51.0,52.7,54.4,56.2,58.0,59.8,61.6,63.2,65.1,67.0,68.6,70.3,72.0,74.3,75.7,77.4,78.8,80.2,81.4,82.7,84.2,85.2,86.6,87.4,88.4,89.4,90.1,90.8,91.8,92.3,92.8,93.3,93.8,94.2,94.5,94.7,94.9,95.0,94.8,95.0|Y=123.7,120.6,117.7,114.6,111.8,110.0,106.8,104.2,100.9,97.6,94.5,91.6,88.8,85.6,83.0,80.0,77.1,74.6,72.2,69.9,67.4,65.1,62.7,60.8,58.8,57.2,55.7,54.7,53.2,52.1,50.7,49.8,48.5,47.6,46.6,46.1,45.4,44.7,44.0,43.2,43.1,42.6,42.3,42.1,41.5,41.3,41.0,41.1,40.6,40.6,40.3,40.5,40.2,40.0,40.2,40.1,40.2,39.8,39.9,40.1,39.9,40.0,40.2,40.4,40.3,40.4,40.4,40.7,40.8,41.0,41.2,41.6,42.1,42.5,42.6,42.9,43.6,44.0,44.4,45.3,45.7,46.7,47.6,48.6,49.8,51.0,52.1,53.6,55.1,56.4,58.1,59.8,60.9,63.2,65.0,67.0,69.5,72.3,74.5,77.4,80.2,82.9,85.9,88.8,91.7,94.8,98.0,100.9,103.7,106.9,110.0,112.7,115.4,118.0,119.9,123.2,125.3,128.2,130.2,132.4,134.5,136.6,138.7,140.8,142.4,144.0,145.5,146.5,148.0,148.9,150.0,151.0,151.6,152.3,152.9,153.6,153.8,153.9,153.9,154.4,154.0</t>
  </si>
  <si>
    <t>POS(MIN,MAX,STEP)=-420,420,6|X=119.5,119.4,119.6,119.7,119.7,119.6,119.6,119.8,119.9,119.8,119.9,120.0,120.1,120.2,120.4,120.6,120.7,121.0,121.4,121.9,122.3,123.3,123.8,124.4,125.2,125.9,127.2,128.3,129.2,130.2,131.4,132.5,133.7,134.6,135.1,135.7,136.7,137.1,137.4,137.4,137.3,137.3,136.7,135.6,134.5,133.0,131.4,129.0,126.7,124.0,120.7,117.2,113.4,109.1,104.3,99.5,94.4,88.4,82.4,75.6,69.2,62.5,55.5,49.1,42.4,36.7,31.3,27.1,23.7,21.2,18.9,18.3,17.8,18.4,19.0,20.4,22.0,24.3,26.7,29.8,32.8,36.1,39.5,43.1,46.9,50.5,53.9,57.7,61.2,64.7,68.1,71.4,74.3,77.7,80.7,83.7,86.2,89.1,91.9,93.8,96.4,98.6,100.6,102.4,104.3,106.0,107.7,109.0,110.4,111.6,112.8,113.8,114.9,115.6,116.1,117.1,117.6,118.0,118.5,119.0,119.2,119.4,119.6,119.9,120.0,120.1,120.1,120.1,120.2,120.0,120.2,120.2,120.1,120.1,120.2,120.0,120.1,120.0,120.3,120.1,120.1|Y=121.5,121.6,121.6,121.4,122.0,121.8,122.1,121.7,121.3,121.9,122.0,122.0,122.0,122.7,122.5,122.7,122.8,123.1,124.0,123.9,124.3,125.2,125.9,126.5,127.1,128.8,129.8,131.0,132.0,132.6,133.7,135.1,135.8,136.7,137.8,138.3,138.9,139.6,139.8,139.9,139.8,139.4,138.6,137.5,136.9,135.3,134.1,131.2,129.4,126.5,123.4,119.8,116.3,112.3,107.6,102.9,97.7,91.9,85.5,79.1,72.8,65.6,59.6,52.3,45.9,39.8,34.2,30.0,26.9,23.4,20.7,20.1,19.7,19.5,19.7,20.9,22.6,24.1,26.5,29.2,31.9,35.4,38.9,42.4,46.3,49.9,53.5,56.9,60.5,64.0,67.7,70.9,73.8,77.2,80.4,83.5,86.3,88.6,91.4,94.3,96.5,99.0,101.0,103.3,104.9,106.5,108.2,109.6,111.4,112.4,113.6,115.1,116.3,116.9,117.9,118.6,119.9,119.9,120.5,120.5,120.8,121.2,121.8,121.7,121.7,121.8,122.0,121.7,121.7,122.0,122.4,121.9,122.2,122.3,122.0,122.4,122.0,121.9,122.0,122.2,121.6</t>
  </si>
  <si>
    <t>POS(MIN,MAX,STEP)=-420,420,6|X=119.5,119.5,119.3,119.6,119.4,119.6,119.5,119.7,119.7,119.8,120.0,120.0,120.1,120.3,120.6,120.7,121.0,121.4,121.5,122.2,122.7,123.2,124.1,124.8,125.5,126.7,128.2,128.9,130.0,131.6,132.7,133.5,135.0,135.9,136.8,137.7,138.1,138.6,138.7,138.8,138.9,138.5,137.8,136.7,135.4,134.3,132.0,129.7,127.2,124.1,120.5,116.7,112.6,108.0,103.0,97.4,91.5,84.8,78.2,70.9,63.5,56.1,48.6,41.3,34.3,28.7,23.8,19.8,17.0,15.2,14.0,13.9,13.8,13.9,14.7,16.2,18.0,20.1,23.0,26.3,29.6,33.4,37.6,41.6,45.3,49.5,53.4,57.2,60.9,64.7,68.0,71.6,74.8,78.0,81.1,84.0,86.9,89.5,92.1,94.6,96.8,99.0,101.0,103.1,104.8,106.4,107.8,109.3,110.9,112.0,113.1,114.1,115.0,115.5,116.6,117.4,117.9,118.5,118.5,118.9,119.3,119.5,119.6,119.7,120.1,119.9,120.1,120.1,120.1,119.8,120.3,120.0,120.0,120.2,120.1,120.1,120.1,120.0,120.2,120.0,120.0|Y=122.0,121.4,121.9,121.6,121.1,121.9,121.9,121.8,121.6,121.8,122.0,121.9,122.8,122.4,122.7,123.2,122.9,123.3,123.6,123.9,125.1,125.8,126.5,127.2,128.0,129.4,130.6,131.9,133.0,134.3,135.2,135.9,137.0,138.1,139.1,139.9,140.8,140.8,141.4,141.8,141.1,140.9,140.2,139.0,137.6,136.4,134.8,132.4,129.8,126.8,123.5,119.5,115.9,111.3,106.1,101.0,95.2,88.5,82.2,74.7,67.5,59.8,51.7,44.9,37.8,32.0,27.4,22.4,19.8,17.3,15.8,15.6,15.3,15.7,15.9,16.9,18.3,20.3,22.7,25.6,28.7,32.7,36.8,40.5,44.4,48.2,52.3,56.2,59.9,64.2,67.6,70.8,74.3,77.4,80.8,83.8,86.8,89.3,91.8,94.6,97.1,99.5,101.3,103.2,105.2,106.8,108.8,110.1,112.0,113.0,113.9,115.7,116.3,117.7,118.3,118.7,119.4,119.8,120.1,121.0,121.3,121.2,122.1,121.7,122.0,122.1,122.3,122.4,121.8,122.1,122.1,122.7,122.6,122.1,122.4,121.9,122.1,122.0,122.2,122.2,121.8</t>
  </si>
  <si>
    <t>POS(MIN,MAX,STEP)=-420,420,6|X=119.2,119.3,119.2,119.3,119.5,119.4,119.4,119.5,119.7,119.8,119.9,120.0,120.1,120.3,120.6,120.8,121.2,121.5,121.8,122.2,123.3,123.8,124.2,125.0,125.6,126.8,127.8,129.3,130.0,131.1,132.1,133.1,133.8,134.8,135.8,136.0,136.5,136.6,136.8,136.7,136.7,135.9,135.2,134.1,133.1,131.1,129.3,127.0,124.5,121.7,118.4,115.0,111.5,107.2,102.6,97.8,92.8,87.3,81.8,75.9,70.3,64.5,58.5,53.1,48.1,43.0,39.0,35.4,32.4,30.9,29.8,28.6,28.9,29.5,30.7,32.7,34.6,37.2,40.1,42.8,46.0,49.4,52.8,56.3,59.6,63.2,66.5,70.0,72.7,76.0,78.9,82.1,84.4,87.1,90.0,91.9,94.4,96.4,98.5,100.4,102.4,104.0,105.4,107.3,108.5,109.6,111.2,112.1,113.0,113.8,114.9,115.7,116.3,116.9,117.4,118.2,118.5,118.7,119.1,119.1,119.2,119.7,119.7,120.1,120.0,120.0,120.0,120.2,120.1,120.1,120.3,120.0,120.1,120.0,119.9,120.1,119.8,119.9,119.7,120.0,119.8|Y=122.7,122.1,122.0,121.7,122.6,122.3,122.3,122.6,122.4,122.3,122.6,122.5,123.2,123.2,123.3,123.8,124.0,124.3,124.5,124.6,125.5,126.1,126.5,127.2,128.1,128.8,130.2,131.3,132.7,133.4,134.2,135.2,136.4,137.4,137.9,139.0,139.1,139.5,139.7,139.3,139.2,138.3,137.9,136.4,135.4,133.4,131.9,129.2,127.1,124.8,121.5,117.7,114.4,110.3,105.6,100.8,95.9,91.0,85.3,79.6,73.9,67.9,62.1,56.5,50.8,46.0,42.2,37.7,34.5,32.6,30.8,29.8,29.6,29.7,31.2,32.6,34.2,36.9,39.2,41.9,45.4,48.1,51.9,55.5,59.1,62.8,66.2,69.0,72.3,75.2,78.3,81.5,84.2,86.9,89.8,91.8,94.1,96.7,99.2,101.3,102.8,104.2,106.2,108.0,109.7,111.0,112.3,113.4,114.4,115.3,116.6,117.0,118.0,118.3,118.9,119.3,120.4,121.1,121.0,120.9,121.5,121.7,122.1,122.1,122.2,122.2,122.4,122.3,122.7,122.3,122.0,122.1,122.4,122.4,122.1,122.2,122.0,122.1,122.0,122.0,122.1</t>
  </si>
  <si>
    <t>POS(MIN,MAX,STEP)=-420,420,6|X=119.6,119.6,119.6,119.7,119.7,119.7,119.9,119.8,119.9,119.9,120.1,120.1,120.2,120.6,120.6,121.0,121.3,121.6,122.4,122.8,123.5,124.2,125.1,125.9,126.6,127.6,129.0,130.1,131.6,132.5,133.6,134.7,135.9,136.4,137.5,138.1,138.4,138.4,138.6,138.7,138.5,138.0,136.9,135.9,134.1,132.2,130.3,127.8,125.0,121.7,118.3,114.4,110.2,105.7,100.6,95.0,89.4,83.2,77.0,70.3,63.8,57.5,50.8,44.6,39.3,34.5,30.1,26.8,24.6,22.5,21.6,21.4,22.0,23.0,24.4,26.8,29.4,32.3,35.6,39.1,43.0,46.7,50.7,54.6,58.6,62.2,65.9,69.6,72.9,76.3,79.4,82.3,85.2,88.0,90.5,92.9,95.0,97.2,99.4,101.3,103.1,104.8,106.3,107.8,108.9,110.5,111.6,112.7,113.5,114.6,115.2,115.9,116.5,117.3,117.7,118.4,118.8,118.9,119.3,119.4,119.5,119.7,119.8,120.1,120.0,120.1,120.2,120.2,120.1,120.2,120.2,119.8,120.1,119.9,120.0,120.0,119.6,120.0,120.0,119.8,120.1|Y=122.1,122.1,122.0,122.3,122.0,122.2,122.0,122.5,122.3,122.3,123.1,123.2,123.3,123.1,123.3,123.9,124.1,124.5,124.7,125.0,125.6,126.2,127.1,128.1,129.1,129.7,131.4,132.2,133.5,135.1,136.3,137.2,138.0,139.2,139.9,140.8,141.0,141.0,141.4,141.1,140.7,140.5,139.2,138.1,136.9,135.2,132.9,130.6,127.6,125.0,121.1,117.2,113.3,109.2,104.0,98.3,93.3,87.3,80.7,74.8,67.3,60.9,54.6,48.2,42.7,37.1,33.1,29.7,27.1,24.6,22.9,22.7,22.3,22.9,24.7,26.6,29.0,31.7,34.6,38.0,41.8,45.6,50.1,54.0,57.9,61.3,64.9,68.7,72.2,75.4,79.0,82.2,85.5,87.7,89.9,92.3,95.3,97.8,99.9,101.7,103.5,104.7,106.5,108.5,109.9,111.7,112.5,113.5,115.2,116.0,116.6,117.5,118.3,119.1,119.2,120.0,120.4,120.7,121.1,121.8,121.5,122.1,122.2,122.3,121.8,122.0,122.6,122.6,122.6,122.3,122.1,122.2,122.5,122.4,122.3,122.4,122.2,122.3,121.7,122.4,122.0</t>
  </si>
  <si>
    <t>POS(MIN,MAX,STEP)=-420,420,6|X=0.0,0.0,0.0,0.0,0.0,0.0,0.0,0.0,0.0,0.0,0.0,0.0,0.0,0.0,0.0,0.0,0.0,0.0,0.0,0.0,0.0,0.0,0.0,0.0,0.0,0.0,0.0,0.0,0.0,0.0,0.0,0.0,0.0,0.0,0.0,0.0,0.0,0.0,0.0,0.0,0.0,0.0,0.0,0.0,0.0,0.0,0.0,0.0,0.0,0.0,0.0,0.0,0.0,10.6,20.6,27.1,33.0,38.5,43.3,48.6,53.2,57.8,61.9,66.3,70.6,74.6,78.5,81.8,85.4,88.8,92.0,95.4,98.0,100.5,103.0,105.1,107.1,108.8,110.5,112.3,113.3,114.9,116.0,116.9,117.5,118.6,119.2,119.5,120.2,120.6,120.9,121.1,121.3,121.5,121.6,121.2,121.6,121.1,121.1,121.1,121.1,120.9,120.9,120.8,120.7,120.6,120.4,120.2,120.1,120.2,120.2,120.1,119.9,119.8,120.0,119.8,119.9,119.7,119.7,119.4,119.5,119.5,119.5,119.6,119.6,119.6,119.6,119.7,119.6,119.8,119.7,119.6,119.7,119.7,119.7,119.8,119.9,119.9,119.9,119.8,119.8|Y=0.0,0.0,0.0,0.0,0.0,0.0,0.0,0.0,0.0,0.0,0.0,0.0,0.0,0.0,0.0,0.0,0.0,0.0,0.0,0.0,0.0,0.0,0.0,0.0,0.0,0.0,0.0,0.0,0.0,0.0,0.0,0.0,0.0,0.0,0.0,0.0,0.0,0.0,0.0,0.0,0.0,0.0,0.0,0.0,0.0,0.0,0.0,0.0,0.0,0.0,0.0,0.0,0.0,0.0,19.1,26.3,32.1,37.0,43.1,47.6,52.7,57.1,61.3,66.1,70.3,74.7,78.0,82.8,85.8,88.9,91.9,95.6,98.7,100.7,103.1,105.7,108.2,109.8,111.7,113.1,114.3,116.1,117.4,118.3,119.4,120.9,121.4,122.0,122.4,122.9,123.1,123.4,123.5,123.6,123.8,124.0,123.4,124.1,123.6,123.8,123.2,123.0,123.1,123.0,122.5,122.6,122.5,122.3,122.2,121.8,121.9,122.1,122.2,121.8,121.6,121.8,121.6,122.1,121.7,121.2,121.6,121.4,121.6,121.5,121.5,122.0,121.9,121.2,121.0,121.7,121.6,121.6,121.3,121.3,121.4,121.6,120.9,121.6,121.1,121.1,121.4</t>
  </si>
  <si>
    <t>ZL=-3170.3|ZR=-2851.0|ZSWP=0.0</t>
  </si>
  <si>
    <t>ZL=-1035.0|ZR=-1120.0|ZSWP=0.0</t>
  </si>
  <si>
    <t>POS(MIN,MAX,STEP)=-400,400,100|X=0.0,0.0,0.0,14.9,90.3,120.2,121.1,119.9,119.7|Y=0.0,0.0,0.0,14.4,90.2,122.1,123.5,121.9,121.4</t>
  </si>
  <si>
    <t>POS(MIN,MAX,STEP)=-420,420,6|X=119.3,119.4,119.3,119.5,119.6,119.3,119.5,120.0,119.9,119.7,120.1,120.1,120.4,120.9,121.3,121.6,122.0,122.5,123.0,123.5,124.3,125.2,125.9,127.6,128.3,129.5,131.5,132.7,134.1,135.1,136.5,137.9,138.7,139.8,140.8,141.3,141.7,142.1,141.8,141.9,141.5,140.7,139.2,138.0,136.2,134.2,131.3,128.5,125.0,121.2,117.0,112.4,107.6,101.4,95.3,88.7,81.8,73.9,66.1,58.2,50.0,42.3,34.6,27.9,22.4,17.9,14.6,12.8,11.6,10.8,10.4,10.3,11.0,11.7,13.0,15.4,18.5,21.9,26.1,31.0,35.7,40.5,45.7,50.5,55.3,59.8,64.3,68.5,72.2,76.1,79.7,83.2,86.5,88.9,91.6,94.5,96.7,98.7,100.9,102.9,104.4,106.3,107.5,109.2,110.4,111.2,112.6,113.5,114.5,115.3,116.0,116.5,117.0,117.5,117.9,118.7,119.0,119.4,119.8,119.7,120.0,120.0,120.1,120.2,120.3,120.1,120.2,120.1,120.0,120.1,120.2,120.3,120.2,120.1,120.2,119.8,119.9,120.0,120.1,119.9,120.0|Y=121.9,121.6,121.2,122.2,121.8,122.2,121.9,122.1,122.3,122.2,122.4,122.6,122.6,123.0,123.5,123.7,123.9,124.3,125.2,125.9,126.9,127.6,128.9,129.3,130.9,131.8,133.5,134.7,136.2,136.9,138.3,139.6,141.0,141.9,142.9,143.9,144.3,144.9,144.7,144.7,144.2,142.8,142.3,140.8,139.0,136.7,134.4,131.3,128.1,124.4,119.9,115.0,111.1,105.1,99.0,92.4,85.7,78.2,70.1,62.4,54.4,46.3,38.2,31.7,26.0,20.7,18.0,15.3,13.9,13.2,12.4,12.4,12.8,13.6,14.8,16.9,18.4,21.8,25.0,29.4,33.8,38.8,43.6,49.0,54.0,58.5,63.5,67.8,71.7,75.4,78.9,83.0,86.2,88.8,91.3,94.3,96.9,98.8,101.0,103.0,104.8,106.8,108.0,110.1,111.3,112.2,113.6,114.5,115.4,116.4,117.6,118.6,118.5,119.4,120.3,120.4,121.0,121.6,121.3,121.7,122.1,122.6,121.8,122.7,122.3,122.3,122.8,122.5,122.0,122.3,122.5,122.1,122.4,122.5,122.6,122.7,122.3,122.5,122.1,121.7,122.0</t>
  </si>
  <si>
    <t>POS(MIN,MAX,STEP)=-420,420,6|X=0.0,0.0,0.0,0.0,0.0,0.0,0.0,0.0,0.0,0.0,0.0,0.0,0.0,0.0,0.0,0.0,0.0,0.0,0.0,0.0,0.0,0.0,0.0,0.0,0.0,0.0,0.0,0.0,0.0,0.0,0.0,0.0,0.0,0.0,0.0,0.0,0.0,0.0,0.0,0.0,0.0,0.0,0.0,0.0,0.0,0.0,0.0,0.0,0.0,0.0,0.0,0.0,0.0,0.0,25.8,37.0,45.1,51.3,57.2,61.7,66.2,70.7,74.5,78.2,81.4,84.5,87.3,90.1,92.6,95.2,97.4,100.5,102.2,104.1,105.8,107.2,108.8,110.2,111.4,112.4,113.6,114.6,115.2,116.0,116.8,117.5,117.9,118.1,118.8,119.1,119.3,119.6,119.8,120.0,120.0,120.2,120.1,120.0,120.0,120.2,120.1,120.1,120.0,120.2,120.0,119.8,119.8,119.8,119.7,119.7,119.8,119.4,119.5,119.6,119.5,119.6,119.4,119.5,119.5,119.4,119.6,119.6,119.6,119.6,119.8,119.8,119.7,119.9,119.8,119.9,119.7,119.9,119.8,120.0,119.9,119.9,119.7,119.8,119.7,119.9,120.0|Y=0.0,0.0,0.0,0.0,0.0,0.0,0.0,0.0,0.0,0.0,0.0,0.0,0.0,0.0,0.0,0.0,0.0,0.0,0.0,0.0,0.0,0.0,0.0,0.0,0.0,0.0,0.0,0.0,0.0,0.0,0.0,0.0,0.0,0.0,0.0,0.0,0.0,0.0,0.0,0.0,0.0,0.0,0.0,0.0,0.0,0.0,0.0,0.0,0.0,0.0,0.0,0.0,0.0,0.0,24.0,34.4,43.7,50.0,56.4,61.2,65.6,70.5,74.2,77.8,81.6,84.9,87.6,89.9,92.9,95.6,98.5,101.1,103.2,104.6,106.3,108.4,109.9,111.6,112.8,114.1,114.9,116.3,116.9,118.2,118.7,119.7,119.6,120.2,120.7,121.1,121.1,122.0,121.9,122.5,122.3,122.2,122.6,122.7,122.4,122.5,122.3,122.7,122.5,122.6,122.5,122.5,122.2,122.5,121.9,122.1,121.9,122.1,121.9,122.1,121.8,122.0,122.0,121.8,122.3,121.8,122.1,121.5,121.6,122.4,121.7,121.9,122.0,122.1,122.0,122.2,121.4,121.7,122.1,121.9,122.2,122.1,122.1,122.3,122.2,122.1,122.4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</si>
  <si>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13.1,23.3,30.6,37.3,43.8,49.9,55.6,60.9,66.0,70.5,74.8,78.8,82.4,85.6,88.6,92.6,95.0,97.3,99.6,101.5,103.6,105.2,106.8,108.0,109.4,110.9,111.9,112.8,113.8,114.7,115.5,115.9,116.8,117.6,117.9,118.3,118.5,118.8,118.9,119.3,119.4,119.8,119.9,120.0,120.1,120.0,120.0,120.0,120.2,120.1,120.1,120.0,120.0,120.0,119.8,119.7,119.9,119.7,119.5,119.7,119.9,119.7,119.9,119.7,120.0,119.9,119.8,119.7,119.7,119.8,119.8,119.9,120.0,119.6,119.6,119.8,119.8,119.8,119.7,119.8,119.7,120.1,119.6,119.8,119.7|Y=0.0,0.0,0.0,0.0,0.0,0.0,0.0,0.0,0.0,0.0,0.0,0.0,0.0,0.0,0.0,0.0,0.0,0.0,0.0,0.0,0.0,0.0,0.0,0.0,0.0,0.0,0.0,0.0,0.0,0.0,0.0,0.0,0.0,0.0,0.0,0.0,0.0,0.0,0.0,0.0,0.0,0.0,0.0,0.0,0.0,0.0,0.0,0.0,0.0,0.0,0.0,0.0,0.0,0.0,0.0,0.0,13.6,21.6,29.8,36.1,42.6,48.9,54.8,60.0,65.7,70.6,73.8,78.4,82.7,85.9,88.6,92.1,95.8,97.7,100.6,102.3,104.2,106.1,108.2,109.2,111.0,112.4,113.3,114.4,115.5,116.0,116.7,117.7,118.4,119.5,119.4,120.3,120.6,121.3,121.2,121.4,121.6,122.3,122.2,122.2,122.4,122.2,122.4,122.7,122.4,122.5,122.1,122.1,122.5,122.4,122.1,122.2,122.4,122.3,121.8,121.7,122.7,121.7,122.0,121.7,121.9,121.9,121.6,122.6,121.7,121.7,121.8,121.7,121.6,121.5,121.9,121.9,121.6,121.7,122.1,121.9,122.1,122.0,121.6,122.0,121.9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</si>
  <si>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11.4,21.0,28.0,33.9,39.7,44.5,49.6,54.1,58.9,63.0,67.2,71.4,75.0,78.8,82.2,85.5,88.4,91.3,94.3,96.9,99.4,101.7,103.8,105.8,107.9,110.1,111.6,113.1,114.2,115.3,116.6,117.6,118.4,118.9,119.5,120.0,120.5,120.6,121.0,121.5,121.6,121.5,121.6,121.3,121.4,121.4,121.3,121.1,121.2,121.2,121.0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17.4,24.4,31.5,37.3,42.8,47.2,52.3,56.8,61.9,65.7,69.9,73.8,77.4,81.2,85.2,87.6,90.4,93.8,96.6,99.6,101.8,103.9,106.0,108.0,110.1,112.5,113.5,115.2,116.5,117.3,118.9,119.8,120.0,120.9,121.8,122.4,122.6,123.1,123.5,123.6,123.4,123.7,123.8,124.0,124.1,123.5,123.8,123.4,123.0,123.8</t>
  </si>
  <si>
    <t>ZL=-1485.0|ZR=-1347.0|ZSWP=0.0</t>
  </si>
  <si>
    <t>ZL=-1485.0|ZR=-1167.4|ZSWP=0.0</t>
  </si>
  <si>
    <t>POS(MIN,MAX,STEP)=-400,400,100|X=0.0,0.0,0.0,18.4,92.6,119.4,120.6,119.9,120.1|Y=0.0,0.0,0.0,17.5,92.9,121.3,123.2,122.0,122.0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</si>
  <si>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9.6,16.0,21.0,25.9,31.1,36.2,41.5,46.6,51.8,56.6,61.4,65.5,69.6,73.9,77.9,81.5,85.2,88.2,91.4,94.4,97.0,99.7,102.1,104.0,106.4,108.2,110.2,111.5,113.5,114.8,115.8,117.0,118.0,118.6,119.2,119.7,120.4,120.7,121.0,121.2,121.3,121.4,121.5,121.5,121.6,121.4,121.2,121.4,121.2,121.4,121.2,121.1,121.1,121.0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10.6,14.8,19.7,24.0,28.5,33.6,40.0,44.5,49.5,54.6,59.3,64.4,68.0,72.7,76.9,80.3,84.1,87.7,91.0,94.2,96.3,99.1,101.9,104.3,106.7,108.4,110.6,111.9,114.5,115.9,117.2,118.1,118.8,120.0,120.3,121.3,122.0,122.1,122.4,123.0,123.0,123.1,123.0,123.4,123.4,123.4,123.8,123.4,123.3,123.2,122.8,122.9,123.3,123.0</t>
  </si>
  <si>
    <t>ZL=-3830.0|ZR=-1806.0|ZSWP=0.0</t>
  </si>
  <si>
    <t>ZL=-3830.0|ZR=-1594.1|ZSWP=0.0</t>
  </si>
  <si>
    <t>POS(MIN,MAX,STEP)=-400,400,100|X=0.0,0.0,0.0,0.0,80.6,117.2,120.9,119.7,119.9|Y=0.0,0.0,0.0,0.0,80.9,118.7,123.2,122.2,122.2</t>
  </si>
  <si>
    <t>POS(MIN,MAX,STEP)=-420,420,6|X=119.5,119.7,119.5,119.7,119.7,119.7,119.7,119.7,119.7,119.9,120.0,120.0,120.2,120.4,120.6,121.1,121.3,121.7,122.3,122.6,123.2,123.6,124.6,125.5,126.4,127.7,129.0,129.8,131.5,132.4,133.9,135.0,136.1,137.4,138.2,139.2,139.7,140.2,140.5,140.7,140.4,140.1,139.5,138.3,137.0,135.2,133.5,130.7,128.0,124.8,121.3,117.2,112.9,108.2,103.1,97.0,90.9,84.0,77.1,69.7,62.0,54.1,46.5,38.9,32.4,26.4,21.7,17.7,15.2,13.6,12.6,12.0,11.9,11.9,12.5,14.0,15.7,18.1,20.4,24.0,27.8,32.0,36.4,40.8,45.5,50.0,54.2,58.8,62.9,67.0,71.0,74.6,78.1,81.5,84.8,88.1,90.9,93.5,96.5,98.6,101.0,103.4,105.2,107.3,108.7,110.4,112.1,113.2,114.4,115.7,116.7,117.3,118.1,118.7,119.2,119.9,120.5,120.7,121.1,121.3,121.3,121.3,121.1,121.4,121.3,121.0,121.2,121.2,120.9,121.0,120.8,120.8,120.7,120.4,120.4,120.3,120.4,120.3,120.1,120.1,120.2|Y=122.7,122.0,122.5,122.1,122.2,122.3,122.5,122.2,122.5,122.4,123.0,122.7,122.9,123.0,123.1,123.8,123.7,124.3,124.7,124.7,125.6,126.1,127.2,128.1,128.4,129.5,131.0,132.4,133.6,134.9,136.1,137.0,138.9,139.6,140.4,141.3,142.6,142.7,143.0,143.0,142.8,142.4,141.7,141.1,139.8,138.0,136.1,133.4,130.7,127.8,124.5,120.9,116.1,111.6,106.5,100.1,94.5,88.1,80.8,74.1,66.4,58.5,50.6,43.1,36.3,30.0,24.5,20.6,17.2,15.9,14.2,13.1,13.4,13.2,13.8,14.7,16.1,17.5,19.9,23.2,27.7,30.5,35.0,39.6,44.3,48.5,52.6,57.8,62.0,65.7,69.7,73.4,77.6,80.7,84.0,87.4,90.2,93.4,95.9,98.7,101.2,103.7,105.2,107.2,108.8,111.0,112.9,114.1,115.9,116.8,117.7,118.6,119.6,120.2,121.1,121.5,121.9,122.5,123.0,122.8,122.6,123.3,123.4,123.6,123.1,123.3,123.3,123.4,123.0,123.5,122.4,122.9,123.0,122.9,123.0,122.5,122.2,121.9,121.9,121.7,121.6</t>
  </si>
  <si>
    <t>POS(MIN,MAX,STEP)=-420,420,6|X=67.3,65.0,62.9,60.3,58.1,55.9,53.7,51.4,49.2,47.3,45.1,43.2,40.4,39.0,37.3,35.7,34.5,33.1,32.0,30.8,29.8,28.9,28.0,27.4,26.6,26.0,25.4,25.0,24.4,24.1,23.8,23.5,23.3,22.9,22.7,22.6,22.6,22.1,21.9,21.8,21.8,21.7,21.7,21.7,21.5,21.3,21.1,21.2,20.9,21.1,21.1,21.1,21.0,21.1,21.0,20.9,21.0,21.0,20.9,21.1,21.0,21.0,21.1,21.0,21.0,21.1,21.0,21.0,21.1,21.1,21.2,21.3,21.3,21.4,21.6,21.5,21.7,21.9,22.0,22.3,22.7,22.6,23.0,23.2,23.5,23.8,24.2,24.6,25.4,25.6,26.0,26.6,27.4,27.9,28.9,29.7,30.8,32.0,33.2,34.6,36.5,38.0,39.7,41.6,43.3,45.3,47.5,49.5,51.8,53.7,56.1,58.5,60.7,62.7,65.8,68.2,70.2,72.4,74.5,76.5,78.4,80.3,82.2,84.0,85.5,87.0,88.3,89.7,91.0,92.7,93.8,94.8,95.6,96.4,97.2,97.7,98.3,98.8,99.2,99.6,99.6|Y=109.0,105.1,101.1,97.2,93.5,91.0,87.3,83.3,80.0,76.0,72.8,69.6,66.1,63.3,60.5,58.0,55.5,53.6,51.7,49.7,48.0,46.4,45.2,43.9,42.6,41.9,41.0,40.3,39.6,39.0,38.5,38.1,37.7,37.4,36.9,36.8,36.4,36.3,35.8,35.9,35.4,35.4,35.3,35.1,34.8,34.9,34.6,34.6,34.6,34.6,34.6,34.6,34.2,34.3,34.5,34.2,34.6,34.4,34.2,34.4,34.4,34.5,34.5,34.4,34.5,34.5,34.2,34.5,34.8,34.6,34.7,34.8,34.9,34.9,35.5,35.7,35.6,35.9,36.0,36.2,36.5,37.1,37.4,38.0,38.7,38.8,39.7,40.2,40.6,41.8,43.0,43.7,44.4,46.0,47.6,49.0,50.7,52.6,55.0,57.1,59.4,62.1,64.7,67.9,71.4,74.5,77.9,81.6,85.1,89.2,92.7,96.6,100.3,104.2,106.7,110.7,113.9,117.6,120.9,124.6,128.1,131.0,133.8,136.7,139.6,142.4,144.6,146.8,148.8,150.7,152.5,154.2,155.8,156.8,158.0,158.9,159.8,160.6,161.2,161.7,161.9</t>
  </si>
  <si>
    <t>POS(MIN,MAX,STEP)=-420,420,6|X=119.3,119.2,119.2,119.3,119.4,119.2,119.4,119.6,119.4,119.8,119.9,119.8,120.0,120.2,120.2,120.5,120.9,121.1,121.4,121.8,122.4,123.0,123.8,124.3,125.1,126.3,127.7,129.2,130.5,132.2,134.2,136.5,138.9,141.4,144.4,147.6,150.5,154.1,157.6,161.2,164.5,168.0,171.4,174.3,176.9,179.4,181.5,183.0,184.5,185.0,185.3,185.0,184.5,183.6,181.6,179.2,176.1,172.9,167.9,162.9,156.9,149.9,141.6,132.0,121.0,107.3,91.1,68.4,34.9,0.0,0.0,0.0,0.0,0.0,0.0,0.0,0.0,0.0,0.0,0.0,0.0,0.0,0.0,0.0,0.0,0.0,0.0,0.0,0.0,9.7,16.8,22.7,28.5,34.2,39.5,44.3,49.1,53.4,57.8,62.0,66.1,69.8,73.2,76.6,79.9,82.8,85.8,88.7,91.6,93.7,96.4,98.7,100.7,102.7,104.7,106.9,108.4,110.1,111.3,112.7,113.9,114.8,115.7,116.5,117.4,118.3,118.6,119.2,119.3,119.8,120.0,120.3,120.6,120.6,120.9,120.7,120.9,121.1,120.9,120.9,120.7|Y=121.7,121.3,121.5,121.7,121.3,121.5,121.7,121.9,122.0,122.1,121.9,122.2,122.0,122.3,122.2,122.8,123.2,123.5,123.5,123.9,124.9,125.6,125.7,126.9,127.7,128.5,129.9,131.6,133.3,134.8,136.7,139.3,141.8,144.0,146.4,150.2,153.7,156.7,161.4,164.7,167.7,171.4,174.7,177.4,180.1,182.7,184.8,186.5,187.6,188.2,188.4,188.6,187.8,186.8,184.8,182.5,180.3,176.6,172.3,166.6,160.9,154.8,146.5,138.2,126.9,114.2,98.6,79.4,53.9,0.0,0.0,0.0,0.0,0.0,0.0,0.0,0.0,0.0,0.0,0.0,0.0,0.0,0.0,0.0,0.0,0.0,0.0,0.0,0.0,0.0,15.8,21.3,26.3,32.0,37.8,42.9,47.2,51.9,56.5,60.9,64.8,68.7,72.3,75.9,79.4,82.4,85.3,88.7,90.9,93.3,96.6,98.6,101.1,102.9,104.6,106.9,108.9,110.6,112.2,113.6,114.9,116.2,117.2,118.1,118.5,119.3,120.3,120.5,121.3,121.4,121.4,121.6,122.2,122.4,123.0,122.4,122.7,122.1,122.5,122.8,122.8</t>
  </si>
  <si>
    <t>ZL=-1705.3|ZR=-924.0|ZSWP=0.0</t>
  </si>
  <si>
    <t>POS(MIN,MAX,STEP)=-400,400,100|X=0.0,0.0,0.0,0.0,0.0,0.0,77.6,113.9,120.8|Y=0.0,0.0,0.0,0.0,0.0,0.0,76.4,115.1,122.3</t>
  </si>
  <si>
    <t>POS(MIN,MAX,STEP)=-420,420,6|X=64.5,62.1,59.7,57.3,54.9,52.6,50.2,48.0,45.9,43.6,41.7,39.9,37.4,35.7,34.1,32.9,31.6,30.6,29.3,28.5,27.6,26.9,26.1,25.3,25.0,24.4,24.0,23.6,23.3,22.9,22.8,22.5,22.1,21.8,21.9,21.8,21.6,21.3,21.1,21.0,21.1,21.2,21.1,21.1,21.1,21.0,21.0,21.0,20.9,20.8,21.0,20.8,20.6,20.3,20.5,20.5,20.4,20.4,20.4,20.4,20.4,20.3,20.2,20.4,20.4,20.6,20.6,20.5,20.8,20.8,20.8,21.0,21.0,21.0,21.0,21.1,21.0,20.8,21.3,21.3,21.7,21.8,21.8,22.0,22.4,22.5,23.0,23.4,23.7,24.0,24.3,25.3,25.6,26.2,27.0,27.9,28.6,29.5,30.7,31.9,33.7,35.1,36.6,38.3,40.3,42.2,44.3,46.3,48.6,50.8,52.9,55.4,57.7,60.1,63.3,65.6,68.0,70.3,72.4,74.6,76.7,78.7,80.6,82.6,84.4,86.2,87.6,89.4,90.6,92.4,93.7,94.6,95.8,96.8,97.5,98.3,98.9,99.6,100.0,100.4,100.7|Y=104.4,100.4,96.4,92.4,88.1,85.7,81.6,77.7,74.2,70.9,67.0,64.1,60.9,58.3,55.8,53.7,51.3,49.1,47.5,45.8,44.7,42.9,42.1,41.3,40.6,39.5,38.9,38.4,37.8,37.4,36.9,36.7,36.2,36.0,35.4,35.1,34.8,34.9,34.3,34.4,34.1,34.2,34.1,34.3,34.1,34.3,34.1,34.1,34.0,33.7,33.7,33.8,33.6,33.6,33.2,33.5,33.6,33.5,33.6,33.6,33.4,33.6,33.5,33.5,33.8,33.7,33.7,33.7,33.7,33.7,34.2,34.3,34.2,34.4,34.4,34.4,34.3,34.3,34.7,35.3,35.0,35.5,35.7,36.0,37.0,37.0,37.6,38.1,38.9,39.4,40.4,40.8,41.8,43.1,43.9,45.4,47.2,48.6,51.0,52.6,54.9,57.5,60.2,63.2,66.1,69.1,72.8,76.4,80.1,83.9,88.0,92.0,95.9,99.7,102.4,106.6,110.4,114.4,117.7,121.4,125.3,128.8,131.7,134.8,138.1,140.8,143.6,145.9,148.3,150.4,152.5,154.3,155.8,157.5,158.7,159.9,160.7,161.6,162.3,163.0,163.8</t>
  </si>
  <si>
    <t>POS(MIN,MAX,STEP)=-420,420,6|X=63.1,60.7,58.3,55.9,53.3,51.0,48.7,46.4,44.2,42.2,40.0,38.2,35.8,34.3,33.0,31.6,30.4,29.3,28.3,27.5,26.7,25.9,25.4,24.8,24.4,23.7,23.4,22.7,22.7,22.5,22.1,21.8,21.8,21.5,21.3,21.1,21.0,21.1,21.1,21.1,21.0,20.9,20.8,20.9,20.6,20.4,20.2,20.0,20.1,20.3,20.3,20.4,20.1,20.2,20.2,20.1,20.2,20.1,20.2,20.1,20.2,20.0,20.2,20.1,20.1,20.1,20.1,20.2,20.3,20.3,20.3,20.3,20.6,20.5,20.7,20.8,21.0,21.0,21.1,21.0,21.1,21.1,21.6,21.8,21.8,22.1,22.4,22.8,23.1,23.4,23.9,24.4,24.9,25.4,26.0,26.7,27.7,28.5,29.4,30.7,32.7,33.8,35.4,37.0,38.8,40.6,42.8,44.9,47.1,49.3,51.6,54.0,56.3,58.8,61.9,64.5,66.8,69.2,71.3,73.7,75.9,77.9,80.1,82.1,84.0,85.6,87.3,88.8,90.3,92.2,93.5,94.7,95.8,96.8,97.7,98.4,99.1,99.7,100.3,100.7,101.0|Y=102.1,97.8,93.8,90.0,85.7,83.0,79.1,75.3,71.5,68.2,64.7,61.5,58.7,55.9,53.5,51.3,49.6,47.3,45.6,44.1,42.8,41.7,40.9,40.0,39.0,38.3,37.8,37.5,37.0,36.7,36.0,36.0,35.5,35.2,34.9,34.7,34.6,34.3,34.3,33.9,33.9,33.8,33.7,33.7,33.7,33.4,33.2,33.1,33.1,33.3,33.3,33.3,33.1,33.2,32.9,33.1,33.3,33.2,33.1,33.0,33.1,33.1,33.0,33.0,32.8,33.0,33.0,33.1,33.2,33.3,33.2,33.6,33.5,33.8,33.7,34.1,34.0,34.5,34.4,34.8,34.5,35.0,35.4,35.6,36.1,36.3,36.6,37.2,38.0,38.7,38.9,40.2,40.6,41.6,42.7,44.1,45.6,47.2,49.0,51.1,53.0,55.4,57.7,60.6,63.9,67.1,70.4,73.9,77.9,81.5,85.6,89.5,93.8,97.9,100.3,104.5,108.7,112.7,116.1,120.0,124.1,127.8,130.8,133.9,137.3,139.9,143.1,145.2,147.7,150.1,152.3,154.2,156.0,157.5,158.9,160.3,161.1,162.0,162.8,163.5,164.1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</si>
  <si>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11.8,20.2,26.5,32.8,38.6,43.6,48.7,53.3,57.5,62.0,65.8,69.8,73.2,76.6,80.0,83.1,85.9,89.0,91.7,93.9,96.7,98.8,100.9,103.0,104.8,107.1,108.6,110.3,111.4,112.9,114.1,115.0,115.5,116.8,117.6,118.0,118.6,119.1,119.6,119.8,120.2,120.2,120.5,120.8,121.0,120.8,120.9,120.8,120.8,121.1,120.8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17.9,24.1,30.5,35.8,41.8,46.8,51.2,56.3,60.7,64.4,68.3,71.9,75.9,79.2,82.9,85.6,88.5,90.9,93.8,96.8,98.9,101.2,102.9,104.5,107.1,109.3,110.7,112.5,113.6,115.0,116.1,117.3,118.0,118.1,119.7,120.2,120.5,121.0,121.4,121.6,122.2,122.4,122.1,122.1,122.6,122.5,122.7,122.6,122.7,122.6</t>
  </si>
  <si>
    <t>POS(MIN,MAX,STEP)=-420,420,6|X=119.7,119.3,119.7,119.6,119.8,119.9,119.8,120.0,120.1,120.1,120.1,120.4,120.5,120.6,121.0,121.1,121.6,122.0,122.6,123.3,124.2,124.6,125.5,126.3,127.9,128.6,130.4,131.8,132.9,134.2,135.8,136.7,138.4,139.5,140.7,141.5,142.1,142.6,142.8,142.9,142.6,142.3,141.6,140.3,138.9,137.3,134.9,132.4,129.5,126.2,122.3,118.3,113.3,108.4,102.7,96.6,90.2,83.1,75.6,67.8,59.7,51.3,43.3,35.7,28.7,22.9,18.4,15.0,13.2,11.4,10.3,10.0,9.7,10.0,10.5,11.1,12.1,13.3,14.3,16.2,18.1,20.4,22.5,25.5,28.8,32.3,35.8,39.2,43.1,47.2,51.0,55.1,58.9,62.7,66.6,70.4,74.1,77.5,81.4,84.3,87.7,91.0,93.9,96.3,98.9,101.5,103.5,105.6,107.6,109.1,110.7,112.3,113.6,115.0,116.2,117.1,118.0,119.0,119.6,120.1,120.4,120.8,121.0,121.1,121.3,121.6,121.4,121.4,121.1,121.3,121.3,121.3,121.3,121.2,120.9,121.0,120.8,120.7,120.7,120.7,120.3|Y=121.6,121.7,121.6,122.1,121.8,122.0,121.8,122.8,121.8,122.2,122.8,122.0,122.7,123.0,122.9,123.6,123.6,124.5,124.6,125.7,126.0,126.8,127.8,129.5,130.3,131.3,132.9,134.1,135.7,137.0,138.0,139.1,141.0,141.7,143.1,144.2,144.7,145.5,145.9,145.8,145.5,144.9,143.9,143.0,141.9,139.6,137.4,135.1,132.6,129.0,125.7,121.3,116.8,112.0,106.3,100.4,94.3,87.5,79.6,72.3,63.8,56.0,48.2,39.9,32.4,26.9,21.4,17.7,15.2,13.5,12.3,12.4,11.6,12.3,12.1,12.5,13.2,14.3,15.2,16.6,18.3,19.9,22.6,25.0,28.4,30.6,34.4,38.3,42.1,45.8,49.6,53.2,57.8,61.8,65.2,69.5,73.3,77.2,80.5,84.0,87.0,89.9,93.5,96.2,98.6,101.6,103.2,105.6,107.4,109.5,111.2,112.9,114.7,115.8,117.0,118.3,119.6,120.2,121.1,121.1,122.1,122.3,122.6,123.0,123.5,123.1,123.1,122.9,123.3,122.8,122.8,123.3,122.9,123.3,122.4,123.0,122.6,122.4,122.1,121.9,122.1</t>
  </si>
  <si>
    <t>POS(MIN,MAX,STEP)=-420,420,6|X=119.5,119.7,119.7,119.7,120.0,119.8,119.8,119.9,120.3,120.1,120.3,120.4,120.6,120.7,121.2,121.3,121.9,122.3,122.9,123.8,124.5,125.1,125.9,126.9,128.0,129.0,131.1,132.4,133.7,135.2,136.6,137.8,139.5,140.6,141.6,142.8,143.4,143.8,144.1,144.1,144.0,143.2,142.5,141.5,139.4,137.8,135.1,132.5,129.3,125.8,121.9,117.3,112.2,106.9,100.7,94.0,87.2,79.4,71.4,62.8,53.9,45.0,36.5,28.7,21.6,16.7,13.0,10.7,9.6,8.5,8.6,8.3,8.8,8.6,8.9,9.7,10.1,11.3,12.8,14.3,16.2,18.3,21.1,24.2,27.3,30.9,34.6,38.4,42.4,46.5,50.6,54.7,58.7,62.7,66.4,70.4,74.1,77.6,81.4,84.8,88.0,90.9,94.1,96.6,99.2,101.7,103.8,105.8,108.0,109.6,111.1,112.5,113.6,115.0,116.4,117.2,118.2,119.0,119.4,120.0,120.6,120.8,121.0,121.4,121.4,121.6,121.6,121.6,121.5,121.4,121.6,121.5,121.2,121.2,121.2,121.1,120.6,120.7,120.8,120.5,120.6|Y=121.8,121.5,121.9,121.5,121.7,122.0,121.7,122.0,122.2,122.3,122.2,122.4,122.7,123.2,123.2,123.6,124.5,124.3,125.1,125.8,126.5,127.3,128.5,129.4,130.6,132.0,133.1,135.0,135.7,137.4,138.8,140.2,141.8,143.1,144.3,145.2,145.9,147.0,146.7,147.2,147.2,145.8,144.7,143.9,142.3,140.2,137.9,135.3,132.7,129.3,125.0,120.5,115.4,110.9,104.6,98.0,91.9,83.5,76.3,67.4,58.7,49.9,40.8,33.2,25.7,20.2,16.3,13.7,12.3,10.9,10.6,9.5,9.8,10.2,10.9,11.5,12.0,12.2,13.3,14.9,16.2,18.5,20.6,23.6,27.0,29.9,33.3,37.1,41.4,45.2,48.6,52.7,57.6,61.4,65.2,68.8,73.3,76.9,80.2,83.6,87.4,90.7,93.7,96.6,99.0,101.3,103.5,105.9,107.9,109.5,111.6,113.6,114.6,116.2,117.2,118.8,119.6,120.2,120.7,121.2,121.2,122.2,122.6,122.8,123.0,123.3,122.9,123.0,123.2,122.8,122.9,123.3,122.8,122.8,122.8,122.7,122.2,122.2,122.1,122.1,122.4</t>
  </si>
  <si>
    <t>ZL=70.0|ZR=-230.0|ZSWP=0.0</t>
  </si>
  <si>
    <t>ZL=91.6</t>
  </si>
  <si>
    <t>ZL=122.5</t>
  </si>
  <si>
    <t>ZL=153.1</t>
  </si>
  <si>
    <t>ZL=160.0</t>
  </si>
  <si>
    <t>ZL=160.0|ZR=-230.0|ZSWP=0.0</t>
  </si>
  <si>
    <t>ZL=181.6</t>
  </si>
  <si>
    <t>ZL=212.8</t>
  </si>
  <si>
    <t>ZL=240.0</t>
  </si>
  <si>
    <t>ZL=240.0|ZR=-230.0|ZSWP=0.0</t>
  </si>
  <si>
    <t>ZL=261.6</t>
  </si>
  <si>
    <t>ZL=292.5</t>
  </si>
  <si>
    <t>ZL=322.8</t>
  </si>
  <si>
    <t>ZL=340.0</t>
  </si>
  <si>
    <t>ZL=340.0|ZR=-230.0|ZSWP=0.0</t>
  </si>
  <si>
    <t>ZL=273.1|ZR=-230.0|ZSWP=0.0</t>
  </si>
  <si>
    <t>ZL=-59.4|ZR=52.4|ZSWP=0.0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</si>
  <si>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15.0,24.0,30.5,36.4,41.9,46.7,51.5,55.8,59.9,64.1,68.0,71.8,75.2,78.8,81.8,85.2,88.3,90.8,93.4,96.1,98.1,100.6,102.7,104.5,106.2,108.6,109.7,111.5,112.7,113.7,115.0,115.7,116.7,117.2,117.8,118.3,118.9,119.5,119.9,120.1,120.1,120.5,120.5,120.7,120.4,120.7,120.3,120.5,120.6,120.7,120.5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12.0,20.8,27.9,33.8,39.7,45.1,49.4,53.9,58.3,62.8,67.1,70.8,74.1,77.6,81.2,84.7,87.6,90.0,92.6,95.4,98.4,100.6,102.6,104.8,106.3,109.3,110.6,111.7,113.2,114.7,115.6,116.8,117.8,119.0,119.4,120.0,121.0,121.3,121.7,121.8,122.2,122.6,122.7,122.9,123.0,122.6,122.9,122.8,122.8,122.3,122.9</t>
  </si>
  <si>
    <t>POS(MIN,MAX,STEP)=-400,400,100|X=0.0,0.0,0.0,79.1,116.8,121.4,119.5,119.6,119.8|Y=0.0,0.0,0.0,79.1,118.5,123.7,121.6,121.5,121.3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</si>
  <si>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13.1,22.9,30.0,36.0,41.6,46.4,51.4,55.7,59.9,64.0,68.0,71.8,75.6,78.8,81.9,85.1,88.2,90.9,93.6,96.3,98.4,100.6,102.8,104.7,106.4,108.7,110.1,111.3,112.7,113.7,115.0,115.9,116.6,117.4,118.0,118.3,118.9,119.6,119.9,120.1,120.3,120.5,120.5,120.3,120.5,120.7,120.5,120.6,120.7,120.6,120.5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19.0,27.3,33.2,39.2,43.9,49.1,53.8,58.8,62.8,67.0,70.4,74.2,77.7,81.3,85.1,87.7,90.3,92.7,96.1,98.4,100.7,103.1,104.7,106.3,108.9,110.5,112.2,113.7,114.4,115.8,117.2,118.2,119.0,119.4,120.2,121.0,121.1,121.9,122.1,122.4,122.3,122.7,122.4,122.7,123.0,123.0,122.7,123.2,122.8,122.7</t>
  </si>
  <si>
    <t>POS(MIN,MAX,STEP)=-420,420,6|X=153.6,146.1,137.4,126.8,114.4,99.7,80.0,52.7,0.0,0.0,0.0,0.0,0.0,0.0,0.0,0.0,0.0,0.0,0.0,0.0,0.0,0.0,0.0,0.0,0.0,0.0,0.0,0.0,0.0,0.0,0.0,0.0,0.0,0.0,0.0,0.0,0.0,0.0,0.0,0.0,0.0,0.0,0.0,0.0,0.0,0.0,0.0,0.0,0.0,0.0,0.0,14.5,26.5,38.5,48.3,56.3,63.1,69.1,74.6,79.8,84.3,88.5,92.2,95.5,98.8,101.7,104.0,106.6,108.6,110.7,112.2,114.3,115.4,116.8,117.8,118.5,119.4,119.9,120.2,120.8,121.0,121.3,121.4,121.4,121.5,121.4,121.7,121.6,121.4,121.8,121.6,121.2,121.0,121.1,120.8,120.6,120.4,120.4,120.5,120.3,120.1,120.1,120.0,120.0,119.5,119.8,119.7,119.4,119.6,119.4,119.4,119.5,119.5,119.5,119.4,119.4,119.7,119.6,119.6,119.6,119.8,119.8,119.6,120.0,119.9,119.9,119.7,119.8,119.7,120.0,119.7,120.0,119.7,119.9,119.9,120.1,119.9,119.6,119.9,119.9,120.0|Y=153.5,145.5,137.0,126.5,112.8,97.0,78.7,54.1,0.0,0.0,0.0,0.0,0.0,0.0,0.0,0.0,0.0,0.0,0.0,0.0,0.0,0.0,0.0,0.0,0.0,0.0,0.0,0.0,0.0,0.0,0.0,0.0,0.0,0.0,0.0,0.0,0.0,0.0,0.0,0.0,0.0,0.0,0.0,0.0,0.0,0.0,0.0,0.0,0.0,0.0,0.0,16.5,25.9,36.7,46.7,55.1,62.0,69.2,74.6,79.4,85.0,88.7,92.9,96.0,99.8,102.5,105.4,108.1,109.4,111.7,113.6,115.6,116.8,118.7,119.2,120.7,121.3,122.1,122.4,123.0,123.2,123.7,123.5,123.7,123.8,123.8,123.5,123.4,123.6,123.6,124.0,123.1,122.8,122.9,122.8,122.5,122.4,122.1,122.5,122.0,122.2,121.8,121.9,122.3,121.8,122.0,121.5,121.8,121.6,121.6,121.7,121.7,121.5,121.1,121.7,121.6,121.7,121.5,121.3,121.5,121.6,121.6,121.5,121.6,121.4,121.6,121.7,121.6,121.8,121.7,121.3,121.1,121.6,121.6,121.7,121.3,121.4,121.1,121.4,121.9,121.7</t>
  </si>
  <si>
    <t>ZL=-2055.0|ZR=-3287.0|ZSWP=0.0</t>
  </si>
  <si>
    <t>ZL=-2119.4|ZR=-3287.0|ZSWP=0.0</t>
  </si>
  <si>
    <t>ZL=-2425.0|ZR=-3032.5|ZSWP=0.0</t>
  </si>
  <si>
    <t>POS(MIN,MAX,STEP)=-400,400,100|X=121.1,0.0,0.0,27.9,108.5,121.1,119.9,119.6,119.7|Y=120.2,0.0,0.0,27.2,109.5,123.0,122.2,121.5,122.0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</si>
  <si>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20.3,28.2,34.7,40.6,45.8,50.6,55.4,59.7,63.7,67.8,71.6,75.4,78.8,81.9,85.3,88.5,91.1,93.7,96.2,98.8,100.8,102.9,104.7,106.6,108.8,110.1,111.7,112.9,113.8,114.8,116.0,116.7,117.3,117.9,118.5,119.1,119.5,119.8,120.1,120.5,120.5,120.6,120.6,120.5,120.5,120.5,120.5,120.6,120.5,120.3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16.5,25.1,31.9,38.3,44.0,48.9,53.4,58.0,62.5,66.7,70.2,73.6,77.6,81.6,84.8,87.4,90.1,93.1,96.0,98.7,100.9,103.4,105.0,106.4,109.0,111.0,112.2,113.7,114.7,115.9,117.3,118.0,118.7,119.2,120.0,120.9,121.3,121.7,122.0,121.9,122.4,123.4,122.4,122.9,122.5,123.0,123.4,122.9,122.8,122.8</t>
  </si>
  <si>
    <t>POS(MIN,MAX,STEP)=-420,420,6|X=120.3,106.9,89.9,68.2,32.1,0.0,0.0,0.0,0.0,0.0,0.0,0.0,0.0,0.0,0.0,0.0,0.0,0.0,0.0,0.0,0.0,0.0,0.0,0.0,0.0,0.0,0.0,0.0,0.0,0.0,0.0,0.0,0.0,0.0,0.0,0.0,0.0,0.0,0.0,0.0,0.0,0.0,0.0,0.0,0.0,0.0,0.0,0.0,0.0,0.0,0.0,0.0,0.0,0.0,6.5,16.0,27.5,38.5,47.7,55.5,62.4,68.2,73.4,78.3,82.6,86.3,89.7,92.7,95.7,98.1,100.5,103.4,105.2,107.0,108.5,110.0,111.4,112.5,113.4,114.4,115.1,115.9,116.6,117.0,117.7,118.0,118.4,118.7,119.3,119.5,119.8,119.9,119.8,120.1,120.0,120.1,120.1,120.2,120.0,119.8,120.0,119.9,120.0,119.8,119.8,119.9,119.8,119.9,119.8,119.7,119.7,119.6,119.8,119.9,119.7,119.4,119.5,119.4,119.4,119.4,119.3,119.3,119.6,119.3,119.5,119.6,119.6,119.6,119.5,119.4,119.5,119.6,119.5,119.7,119.6,119.8,119.6,119.6,119.8,119.6,119.5|Y=118.5,104.9,87.3,66.2,38.9,0.0,0.0,0.0,0.0,0.0,0.0,0.0,0.0,0.0,0.0,0.0,0.0,0.0,0.0,0.0,0.0,0.0,0.0,0.0,0.0,0.0,0.0,0.0,0.0,0.0,0.0,0.0,0.0,0.0,0.0,0.0,0.0,0.0,0.0,0.0,0.0,0.0,0.0,0.0,0.0,0.0,0.0,0.0,0.0,0.0,0.0,0.0,0.0,0.0,0.0,16.6,26.2,36.6,46.2,54.3,61.2,67.7,73.2,77.6,82.6,86.5,89.9,93.6,95.9,98.5,101.3,104.5,106.6,108.2,109.7,111.0,112.4,113.7,114.9,116.0,116.8,117.8,118.7,119.0,119.8,120.2,120.2,120.8,121.2,121.5,121.1,122.0,122.0,122.0,122.2,122.0,121.9,122.0,121.8,121.7,121.7,121.8,121.8,121.8,121.7,121.8,122.2,121.6,121.8,121.8,121.6,121.4,121.7,121.7,121.6,121.5,121.6,121.5,121.4,121.7,121.7,121.3,121.7,121.4,121.8,121.3,122.0,121.6,121.4,121.4,121.5,121.2,121.9,121.8,121.3,121.5,121.4,121.3,121.1,121.7,121.6</t>
  </si>
  <si>
    <t>ZL=-2475.0|ZR=-3236.0|ZSWP=0.0</t>
  </si>
  <si>
    <t>ZL=-2545.9|ZR=-3236.0|ZSWP=0.0</t>
  </si>
  <si>
    <t>ZL=-2825.6|ZR=-3009.3|ZSWP=0.0</t>
  </si>
  <si>
    <t>POS(MIN,MAX,STEP)=-400,400,100|X=139.4,0.0,0.0,12.2,98.3,117.5,119.8,119.5,119.5|Y=139.6,0.0,0.0,14.3,99.5,119.4,122.5,121.7,121.8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</si>
  <si>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17.7,26.9,33.7,39.7,45.0,50.2,55.1,59.4,63.8,67.8,71.6,75.4,78.9,82.0,85.5,88.5,91.3,93.6,96.5,98.7,100.9,103.1,104.9,106.7,108.8,110.3,111.9,112.9,113.9,115.4,116.1,116.7,117.3,117.8,118.6,119.1,119.5,119.8,120.0,120.3,120.5,120.4,120.8,120.7,120.5,120.4,120.6,120.6,120.7,120.5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13.8,22.4,30.9,36.6,42.7,47.8,53.2,57.9,62.1,67.1,70.3,74.5,77.6,81.3,84.8,87.8,90.5,93.2,95.8,98.5,101.1,102.7,104.9,106.8,109.1,111.0,112.3,113.5,114.9,116.0,117.0,118.0,119.0,119.4,120.7,120.8,121.4,121.6,122.3,122.6,122.7,122.8,122.7,123.2,122.4,123.0,122.9,123.0,122.6,122.9</t>
  </si>
  <si>
    <t>POS(MIN,MAX,STEP)=-420,420,6|X=164.8,161.5,157.4,152.7,147.0,140.5,132.6,123.9,113.4,100.9,85.6,65.0,33.2,0.0,0.0,0.0,0.0,0.0,0.0,0.0,0.0,0.0,0.0,0.0,0.0,0.0,0.0,0.0,0.0,0.0,0.0,0.0,0.0,0.0,0.0,0.0,0.0,0.0,0.0,0.0,0.0,0.0,0.0,0.0,0.0,0.0,0.0,0.0,0.0,0.0,0.0,0.0,0.0,7.8,10.7,13.9,19.6,27.4,35.0,41.8,47.9,53.6,58.8,63.7,68.3,72.5,76.6,80.3,83.6,86.9,90.1,94.1,96.6,99.0,101.5,103.6,105.7,107.5,109.3,110.8,112.1,113.4,114.8,115.8,116.7,117.4,118.2,119.1,119.6,120.0,120.3,120.8,120.8,121.0,121.0,120.9,121.2,121.2,121.3,121.2,121.0,120.8,120.8,120.7,120.7,120.5,120.3,120.4,120.3,120.2,119.9,119.8,119.8,119.9,119.6,119.7,119.6,119.8,119.7,119.8,119.9,119.9,119.7,119.8,119.8,119.9,119.8,119.8,119.6,119.7,119.8,119.8,119.9,119.8,119.7,119.9,119.8,119.9,119.8,119.9,119.9|Y=166.2,163.3,158.2,153.9,147.5,141.0,133.1,123.7,113.5,99.9,84.4,65.3,38.2,0.0,0.0,0.0,0.0,0.0,0.0,0.0,0.0,0.0,0.0,0.0,0.0,0.0,0.0,0.0,0.0,0.0,0.0,0.0,0.0,0.0,0.0,0.0,0.0,0.0,0.0,0.0,0.0,0.0,0.0,0.0,0.0,0.0,0.0,0.0,0.0,0.0,0.0,0.0,0.0,11.5,15.0,14.9,18.9,27.0,33.7,40.6,47.5,53.2,58.4,63.6,68.3,72.5,76.3,80.3,84.2,87.4,90.7,95.1,96.7,99.9,102.5,104.9,107.2,108.7,110.3,112.0,113.6,114.4,115.9,117.6,118.4,119.6,120.0,120.7,121.6,122.3,122.5,122.6,122.9,123.2,123.6,123.1,123.4,123.2,123.7,123.1,122.8,123.5,123.2,123.0,122.6,122.6,122.7,122.3,122.2,121.6,121.4,121.7,121.9,121.8,122.1,121.7,121.9,122.0,121.9,121.7,121.6,121.7,121.5,121.4,121.8,121.2,121.7,121.5,121.5,121.4,121.9,121.5,121.5,121.8,121.4,121.4,121.5,121.6,121.6,121.6,121.3</t>
  </si>
  <si>
    <t>ZL=-2845.0|ZR=-3213.0|ZSWP=0.0</t>
  </si>
  <si>
    <t>ZL=-2920.6|ZR=-3213.0|ZSWP=0.0</t>
  </si>
  <si>
    <t>ZL=-3270.0|ZR=-2916.3|ZSWP=0.0</t>
  </si>
  <si>
    <t>POS(MIN,MAX,STEP)=-400,400,100|X=0.0,0.0,0.0,67.7,113.2,121.3,119.7,119.5,119.5|Y=0.0,0.0,0.0,68.1,114.8,123.2,121.6,121.7,121.6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</si>
  <si>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16.1,24.3,32.8,41.2,49.4,56.9,65.8,71.8,77.6,82.9,87.7,91.9,95.9,99.3,102.5,105.4,107.9,110.4,112.4,114.4,115.8,117.3,118.5,119.6,120.5,120.9,121.8,122.0,122.5,122.9,123.0,123.0,122.9,122.9,122.8,122.9,122.9,122.6,122.4,122.2,122.1,121.8,121.8,121.6,121.4,121.2,121.1,120.9,120.4,120.4,120.4,120.1,119.9,120.0,120.0,120.0,119.8,119.7,119.7,119.6,119.4,119.7,119.5,119.7,119.7,119.7,119.8,119.6,119.8,119.9,120.0,119.7,119.6,119.9,119.9,119.8|Y=0.0,0.0,0.0,0.0,0.0,0.0,0.0,0.0,0.0,0.0,0.0,0.0,0.0,0.0,0.0,0.0,0.0,0.0,0.0,0.0,0.0,0.0,0.0,0.0,0.0,0.0,0.0,0.0,0.0,0.0,0.0,0.0,0.0,0.0,0.0,0.0,0.0,0.0,0.0,0.0,0.0,0.0,0.0,0.0,0.0,0.0,0.0,0.0,0.0,0.0,0.0,0.0,0.0,0.0,0.0,0.0,0.0,0.0,0.0,0.0,0.0,0.0,0.0,0.0,0.0,16.0,22.4,30.0,39.1,47.3,54.6,64.2,70.4,77.0,81.3,86.9,91.7,95.5,99.5,102.5,105.8,108.0,111.0,113.1,115.2,116.9,118.3,119.3,121.2,121.7,122.4,123.6,124.5,124.3,125.3,125.4,125.5,125.6,125.3,125.0,125.1,124.8,124.7,124.7,124.8,124.4,124.2,123.9,123.6,123.9,123.3,123.2,123.2,122.9,122.9,122.7,122.5,122.5,122.6,122.0,122.2,122.4,122.0,122.1,122.5,122.1,121.5,121.7,122.2,122.1,121.8,121.9,121.7,121.9,122.0,121.7,121.8,122.0,121.6,121.6,121.6</t>
  </si>
  <si>
    <t>POS(MIN,MAX,STEP)=-420,420,6|X=119.2,119.2,119.3,119.3,119.5,119.4,119.4,119.6,119.4,119.5,119.7,119.8,120.3,120.7,120.8,121.0,121.6,121.9,122.4,123.0,123.7,124.4,125.0,125.9,127.0,128.0,129.4,130.3,131.7,133.0,134.1,134.8,135.8,136.9,137.7,138.1,138.5,138.7,138.7,138.5,138.1,137.3,136.6,135.0,133.1,131.2,129.0,126.4,123.1,119.5,115.8,111.6,107.2,102.0,96.4,90.8,84.6,78.0,71.0,64.0,57.0,49.9,43.0,36.8,31.5,26.7,23.3,20.5,18.8,17.3,16.8,17.1,17.9,18.8,20.2,22.6,24.8,27.9,30.8,34.4,37.9,41.7,45.8,49.6,53.7,57.5,61.5,65.3,68.9,72.7,76.3,79.6,82.7,85.4,88.8,91.4,94.0,96.5,98.9,101.3,103.3,105.2,107.4,108.7,109.9,111.7,113.0,114.2,115.3,116.3,117.0,117.8,118.3,118.8,119.3,119.8,120.4,120.7,120.7,120.9,121.1,121.1,121.0,121.2,121.0,120.8,120.7,120.8,120.6,120.6,120.5,120.5,120.4,120.4,120.3,120.1,120.1,120.0,119.8,119.9,119.7|Y=122.0,122.1,121.5,122.0,122.2,122.3,122.1,122.3,122.3,122.4,122.6,122.5,122.2,123.1,122.6,124.2,123.6,124.6,124.5,125.0,125.8,126.9,127.4,128.3,129.0,130.3,131.7,133.0,134.1,135.1,136.4,137.1,138.2,139.5,140.0,140.8,141.4,141.1,141.0,141.4,140.7,140.2,138.6,137.5,136.2,133.7,131.6,129.2,126.4,122.9,118.9,114.4,110.6,105.8,100.1,94.5,88.7,81.9,75.5,67.4,60.9,54.0,47.0,40.6,34.3,30.2,26.1,22.9,20.2,19.1,18.6,18.8,18.8,19.3,20.5,22.4,24.9,27.1,30.3,33.5,37.1,41.0,45.0,48.5,52.5,56.8,60.2,64.4,68.3,71.9,75.2,79.0,82.4,85.7,88.0,90.8,93.8,96.8,99.1,101.7,103.4,105.3,107.2,109.3,111.1,113.1,114.3,115.3,116.4,117.9,118.8,119.3,119.9,120.7,121.0,121.5,122.1,122.3,122.6,122.2,122.6,122.9,122.6,122.7,122.8,122.6,122.7,122.5,123.0,122.8,122.7,122.4,122.7,122.6,122.1,122.2,122.3,122.2,121.8,122.7,122.1</t>
  </si>
  <si>
    <t>POS(MIN,MAX,STEP)=-420,420,6|X=78.1,78.0,77.7,77.6,77.6,77.3,77.2,77.1,76.8,76.6,76.4,76.2,75.7,75.5,75.2,74.8,74.7,74.4,74.1,73.8,73.4,73.1,72.7,72.4,71.9,71.6,71.3,70.7,70.4,69.9,69.6,69.2,68.8,68.4,68.0,67.5,67.1,66.9,66.2,66.1,65.7,65.2,64.8,64.4,64.1,63.6,63.4,63.1,62.7,62.4,62.1,61.9,61.6,61.5,61.3,61.1,60.7,60.5,60.4,60.3,60.0,60.1,59.9,60.0,60.0,60.0,60.0,60.1,60.3,60.2,60.4,60.4,60.6,60.7,60.8,61.1,61.4,61.5,61.8,62.0,62.3,62.6,62.9,63.2,63.4,63.8,64.0,64.6,64.8,65.0,65.5,65.9,66.3,66.6,66.9,67.3,67.8,68.0,68.4,68.7,69.2,69.5,69.8,70.3,70.7,70.9,71.2,71.6,71.8,72.1,72.4,72.6,73.0,73.1,73.6,73.6,74.0,74.2,74.5,74.7,74.9,75.2,75.4,75.5,75.7,75.7,75.8,76.2,76.3,76.5,76.5,76.7,76.9,76.9,77.1,77.1,77.2,77.3,77.4,77.2,77.4|Y=127.2,126.9,126.6,126.2,126.1,125.9,125.6,125.3,125.0,124.6,124.3,124.1,123.5,123.2,122.4,121.9,121.6,121.0,120.6,120.1,119.5,118.8,118.2,117.5,117.0,116.3,116.0,115.2,114.6,113.9,113.3,112.5,112.1,111.3,110.5,109.8,109.3,108.5,108.2,107.4,106.6,105.8,105.1,104.7,104.3,103.6,103.0,102.3,101.9,101.4,101.0,100.4,99.9,99.7,99.5,98.9,98.5,98.4,97.9,97.8,97.9,97.5,97.4,97.6,97.3,97.4,97.3,97.3,97.5,97.7,97.7,97.7,98.0,98.4,98.7,98.9,99.3,99.6,100.2,100.6,100.8,101.4,101.8,102.3,102.9,103.6,104.1,104.6,104.9,105.7,106.6,107.2,107.5,108.0,108.6,109.3,110.1,110.5,111.1,111.7,112.2,112.8,113.3,113.9,114.5,114.8,115.3,116.3,116.4,117.0,117.6,117.9,118.4,118.9,119.2,119.7,119.8,120.6,120.7,121.7,121.5,122.0,122.5,122.6,122.7,123.1,123.5,123.9,124.0,124.0,124.1,125.0,124.8,124.9,125.2,125.1,125.4,125.7,125.5,125.7,125.6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</si>
  <si>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15.4,22.7,28.1,33.8,38.8,43.9,48.6,53.3,57.4,61.3,65.3,68.9,72.5,75.9,79.2,82.5,85.6,88.2,90.9,93.5,96.0,98.2,100.6,102.5,104.5,106.1,108.4,109.8,111.4,112.5,113.6,114.8,115.6,116.5,117.1,117.8,118.4,118.9,119.3,119.6,120.0,120.1,120.2,120.7,120.8,120.7,120.5,120.8,120.8,120.9,120.7,120.5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13.6,20.2,25.9,31.7,36.8,41.9,46.7,51.3,56.0,60.0,64.1,68.0,71.3,74.4,78.4,82.1,84.8,87.7,90.5,93.0,95.8,98.0,100.2,102.4,104.6,106.4,108.8,110.6,111.9,112.8,114.5,115.6,116.8,117.8,118.5,118.9,120.4,120.6,121.2,121.6,122.4,122.4,122.2,122.8,122.9,123.1,122.7,122.5,122.8,122.8,123.1,122.5</t>
  </si>
  <si>
    <t>POS(MIN,MAX,STEP)=-420,420,6|X=78.9,78.8,78.5,78.4,78.2,78.2,78.0,77.8,77.4,77.1,76.9,76.8,76.5,76.1,75.8,75.5,75.3,74.8,74.5,74.1,73.7,73.3,73.0,72.6,72.2,71.8,71.1,70.6,70.2,69.7,69.2,69.0,68.2,67.9,67.4,67.0,66.5,66.0,65.7,65.1,64.7,63.9,63.6,63.3,62.7,62.4,62.1,61.5,61.2,60.9,60.5,60.4,60.0,59.7,59.4,59.2,58.9,58.8,58.7,58.4,58.3,58.4,58.3,58.1,58.2,58.2,58.2,58.1,58.5,58.4,58.6,58.7,58.8,59.0,59.2,59.6,59.7,60.0,60.4,60.8,61.0,61.2,61.5,61.9,62.4,62.9,63.2,63.7,64.0,64.4,64.6,65.2,65.5,66.1,66.4,66.9,67.3,67.7,68.1,68.4,69.0,69.4,69.9,70.2,70.6,71.0,71.4,71.7,72.0,72.1,72.7,72.9,73.3,73.5,74.0,74.1,74.4,74.7,74.9,75.3,75.4,75.7,75.8,75.9,76.2,76.3,76.4,76.7,76.8,76.9,77.0,77.1,77.5,77.3,77.4,77.4,77.7,77.6,77.8,77.9,77.9|Y=128.2,128.2,127.9,127.8,127.2,127.3,126.9,126.6,126.2,125.9,125.3,124.7,124.5,124.0,123.3,122.6,122.2,121.9,121.1,120.5,120.1,119.1,118.6,117.8,117.0,116.4,115.5,115.1,114.5,113.5,113.0,112.1,111.3,110.5,110.0,109.0,108.2,107.5,106.6,105.9,105.0,104.3,103.8,102.9,102.1,101.5,100.6,100.2,99.8,98.9,98.6,98.1,97.7,97.0,96.6,96.4,95.9,95.8,95.3,95.2,95.0,95.0,94.9,94.5,94.6,94.6,94.3,94.8,94.9,94.6,95.0,95.2,95.4,95.9,96.1,96.5,96.9,97.1,97.6,98.4,98.7,99.5,99.8,100.4,101.0,101.8,102.4,103.1,103.7,104.5,105.3,105.9,106.2,107.0,108.0,108.4,109.2,110.0,110.8,111.2,111.8,112.6,113.6,114.1,114.5,114.9,115.5,116.2,116.8,117.4,118.2,118.5,119.0,119.7,119.6,120.4,120.9,121.3,121.6,122.2,122.6,123.0,123.2,123.4,123.9,124.3,124.2,124.5,124.8,124.7,125.6,125.6,125.5,125.7,126.0,126.2,126.1,126.2,126.3,126.6,126.6</t>
  </si>
  <si>
    <t>POS(MIN,MAX,STEP)=-420,420,6|X=79.3,79.1,78.9,78.8,78.7,78.5,78.2,78.1,77.6,77.5,77.2,77.0,76.7,76.4,76.1,75.7,75.3,75.1,74.5,74.2,73.9,73.4,72.9,72.5,72.0,71.6,71.3,70.6,70.0,69.7,69.1,68.6,68.1,67.5,67.1,66.7,66.1,65.6,65.2,64.6,64.1,63.5,63.1,62.7,62.2,61.8,61.3,60.9,60.6,60.1,59.7,59.5,59.2,58.9,58.6,58.3,58.1,57.9,57.7,57.5,57.4,57.4,57.4,57.3,57.3,57.3,57.4,57.4,57.4,57.6,57.5,57.9,58.2,58.3,58.4,58.6,58.9,59.2,59.5,59.9,60.3,60.7,61.0,61.4,61.8,62.3,62.8,63.2,63.6,63.9,64.5,64.9,65.3,65.7,66.3,66.7,66.9,67.4,68.0,68.2,68.9,69.4,69.8,70.1,70.6,70.9,71.3,71.7,72.0,72.4,72.8,73.0,73.4,73.9,74.0,74.4,74.7,74.8,75.2,75.4,75.7,75.8,76.0,76.2,76.4,76.6,76.7,76.8,76.9,77.3,77.3,77.4,77.6,77.7,77.8,77.8,77.9,77.8,78.0,77.9,78.1|Y=129.0,128.6,128.5,128.3,127.8,127.6,127.5,127.1,126.4,126.2,125.7,125.5,124.9,124.1,123.9,123.4,122.8,122.0,121.6,120.8,120.3,119.5,118.7,117.9,117.2,116.4,115.4,114.9,114.3,113.4,112.7,112.0,110.8,109.9,109.3,108.6,107.8,106.7,105.9,105.1,104.6,103.4,102.5,101.8,101.2,100.4,100.0,99.0,98.2,98.0,97.3,96.9,96.3,95.8,95.3,94.7,94.4,93.9,93.7,93.3,93.3,93.0,93.1,92.7,92.7,92.6,93.1,93.1,93.1,93.3,94.0,93.7,94.3,94.4,94.8,95.2,95.7,96.1,96.6,97.0,97.7,98.1,98.9,99.3,99.9,100.7,101.9,102.4,103.1,103.7,104.7,105.4,105.8,106.4,107.2,108.1,109.1,109.7,110.5,111.2,111.7,112.5,113.2,113.9,114.3,115.1,115.6,116.5,117.0,117.7,118.2,118.5,119.3,119.7,119.9,120.4,121.0,121.5,122.1,122.3,122.8,123.4,123.5,124.0,124.5,124.7,124.7,124.9,125.4,125.9,125.8,126.2,126.2,126.3,126.4,126.5,126.4,126.6,126.7,126.8,126.8</t>
  </si>
  <si>
    <t>ZL=354.0|ZR=65.0|ZSWP=0.0</t>
  </si>
  <si>
    <t>LOADCELL=0.566667</t>
  </si>
  <si>
    <t>LOADCELL=0.533333</t>
  </si>
  <si>
    <t>LOADCELL=0.500000</t>
  </si>
  <si>
    <t>POS(MIN,MAX,STEP)=-420,420,6|X=119.7,119.7,119.8,119.5,119.6,119.6,119.6,119.8,119.6,119.9,119.8,120.1,120.1,120.2,120.3,120.4,120.6,121.0,121.2,121.6,122.0,122.6,123.2,123.8,124.6,125.3,126.4,127.2,128.4,129.4,130.2,131.1,132.0,133.2,134.0,134.4,134.9,135.3,135.6,135.8,135.5,135.3,134.7,134.0,132.9,131.8,130.2,128.3,125.9,123.5,120.5,117.1,113.8,109.9,105.7,101.0,96.2,91.0,85.7,79.5,74.0,67.6,61.6,55.5,49.6,44.3,39.0,34.4,30.8,28.1,25.2,23.9,23.0,22.9,23.6,24.6,26.0,27.9,30.1,32.7,35.3,38.2,41.4,44.9,47.8,51.6,54.7,57.9,61.4,64.8,68.1,71.2,74.3,77.4,80.4,83.1,85.8,88.7,91.3,93.5,96.0,98.1,100.3,101.9,103.9,105.4,107.3,108.7,109.8,111.3,112.6,113.3,114.3,115.4,116.2,116.8,117.3,117.8,118.1,118.7,119.1,119.5,119.7,120.0,120.1,120.0,120.0,120.2,120.0,120.1,120.0,120.1,120.2,120.1,120.1,120.1,120.0,119.7,120.3,120.1,119.8|Y=121.4,122.2,121.4,121.5,121.5,122.1,121.7,121.4,121.8,121.6,122.1,122.1,121.8,122.6,122.1,122.8,123.3,123.2,123.5,123.6,124.1,124.7,125.8,126.3,127.0,127.5,129.1,129.9,130.9,131.8,132.3,133.4,134.6,135.4,136.3,136.7,137.1,138.2,137.8,138.3,137.7,138.0,137.1,136.5,135.4,134.4,132.3,130.9,128.6,126.2,123.1,120.3,116.3,112.9,108.8,104.3,99.6,94.6,89.3,83.5,77.6,71.0,64.9,59.2,52.4,47.4,41.8,37.2,33.7,29.9,26.6,25.5,24.6,24.0,23.9,25.2,26.0,28.1,29.9,32.4,35.1,37.6,40.4,43.8,47.5,50.8,54.0,57.4,60.7,64.5,68.0,70.8,74.2,77.0,80.3,83.1,85.9,88.2,90.5,93.6,96.5,98.7,100.6,102.7,104.1,106.4,107.6,109.1,111.0,112.5,113.7,115.1,116.0,116.8,117.5,118.3,119.1,119.3,120.4,120.3,120.6,121.2,121.7,121.7,121.9,121.4,121.4,121.7,121.7,122.0,121.9,122.0,121.9,121.9,121.9,122.2,122.1,122.0,121.9,121.8,122.0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</si>
  <si>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13.4,19.5,23.9,28.4,33.8,38.9,43.8,48.7,53.7,58.1,62.6,66.7,71.3,75.2,78.9,82.6,85.8,89.4,92.3,95.5,97.9,100.5,102.9,105.0,107.2,109.2,111.4,113.0,114.2,115.7,116.6,117.5,118.5,119.1,119.9,120.5,120.9,121.5,122.0,122.0,121.9,122.1,121.9,122.0,122.0,121.9,121.7,121.6,121.5,121.6,121.4,121.4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11.9,17.7,22.2,26.5,31.3,36.3,41.8,46.5,51.3,56.2,60.9,65.6,69.5,74.0,78.1,81.7,84.6,88.2,92.0,94.2,97.5,100.4,102.5,104.8,106.8,108.9,111.9,113.2,115.2,116.4,117.8,118.7,119.7,120.5,121.1,122.1,122.5,122.7,123.1,123.7,123.2,123.8,123.7,123.7,123.8,123.9,123.4,123.7,123.4,123.3,123.5,122.9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</si>
  <si>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9.3,17.9,22.7,27.7,32.8,38.2,43.1,48.3,53.1,57.7,62.5,66.9,71.2,75.1,79.0,82.5,86.0,89.4,92.5,95.3,97.9,100.8,103.1,105.2,107.4,109.2,111.6,113.0,114.2,115.6,116.7,117.8,118.5,119.1,120.0,120.5,120.8,121.6,121.8,121.8,122.2,122.2,122.2,122.0,122.0,122.1,121.8,121.8,121.4,121.6,121.4,121.2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16.2,21.3,25.9,31.0,35.4,41.0,46.5,50.9,55.9,60.8,65.4,69.5,74.0,77.8,81.4,85.3,88.4,91.8,94.9,97.5,100.4,102.6,105.0,107.0,109.0,111.9,113.7,115.5,116.4,117.7,119.1,119.9,120.4,121.4,121.4,122.4,122.7,123.0,123.4,123.7,123.8,123.8,124.1,123.8,124.0,123.8,123.5,123.5,123.4,123.2,123.4</t>
  </si>
  <si>
    <t>POS(MIN,MAX,STEP)=-420,420,6|X=106.4,88.2,62.3,22.0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16.2,23.0,29.0,34.7,40.1,45.5,50.1,55.1,59.7,64.0,68.4,72.4,76.4,80.0,83.5,86.9,90.3,93.4,95.9,98.6,101.3,103.5,105.6,107.3,109.4,111.1,112.4,114.3,115.1,116.2,117.5,118.5,119.0,119.6,120.1,120.8,121.2,121.3,121.5,121.7,121.9,121.9,121.6,122.0,121.9,121.9,121.7,121.6,121.5,121.5,121.1,121.1,121.0,120.5,120.5,120.4,120.5,120.3,120.4,120.2,119.9|Y=104.3,85.1,62.7,33.4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15.3,20.1,27.0,32.1,38.3,43.2,48.2,53.8,58.2,62.8,67.5,71.5,74.7,78.9,82.6,86.3,89.6,92.9,95.7,98.1,100.8,103.6,105.9,108.1,109.7,111.3,113.3,114.5,116.1,117.4,118.4,119.5,121.0,121.5,122.1,122.6,123.1,123.9,123.8,123.8,124.1,123.8,123.8,123.9,123.7,123.5,124.1,123.5,123.6,122.9,123.6,122.8,122.8,122.1,122.2,122.5,122.1,121.8,122.2,121.7,121.9</t>
  </si>
  <si>
    <t>POS(MIN,MAX,STEP)=-400,400,100|X=0.0,0.0,0.0,0.0,0.0,97.7,122.2,121.3,119.6|Y=0.0,0.0,0.0,0.0,0.0,98.2,124.2,123.1,121.7</t>
  </si>
  <si>
    <t>POS(MIN,MAX,STEP)=-420,420,6|X=105.1,86.0,59.8,0.0,0.0,0.0,0.0,0.0,0.0,0.0,0.0,0.0,0.0,0.0,0.0,0.0,0.0,0.0,0.0,0.0,0.0,0.0,0.0,0.0,0.0,0.0,0.0,0.0,0.0,0.0,0.0,0.0,0.0,0.0,0.0,0.0,0.0,0.0,0.0,0.0,0.0,0.0,0.0,0.0,0.0,0.0,0.0,0.0,0.0,0.0,0.0,0.0,0.0,0.0,0.0,0.0,0.0,0.0,0.0,0.0,0.0,0.0,0.0,0.0,0.0,0.0,0.0,0.0,0.0,0.0,0.0,17.4,26.0,33.5,40.3,46.6,52.6,57.9,63.3,68.1,72.8,77.2,81.2,85.4,88.9,92.6,95.8,98.9,101.4,104.0,106.5,108.7,110.6,112.4,114.3,115.3,116.8,118.1,118.9,119.7,120.5,121.2,121.8,122.2,122.6,122.7,122.6,122.8,122.8,122.9,122.7,122.7,122.6,122.1,122.3,122.0,121.8,121.8,121.5,121.4,121.1,120.9,120.8,120.5,120.4,120.3,120.3,120.2,120.1,120.0,119.8,119.8,119.8,119.8,119.7,119.7,119.8,119.8,119.8,119.7,119.9|Y=102.1,83.3,60.5,26.5,0.0,0.0,0.0,0.0,0.0,0.0,0.0,0.0,0.0,0.0,0.0,0.0,0.0,0.0,0.0,0.0,0.0,0.0,0.0,0.0,0.0,0.0,0.0,0.0,0.0,0.0,0.0,0.0,0.0,0.0,0.0,0.0,0.0,0.0,0.0,0.0,0.0,0.0,0.0,0.0,0.0,0.0,0.0,0.0,0.0,0.0,0.0,0.0,0.0,0.0,0.0,0.0,0.0,0.0,0.0,0.0,0.0,0.0,0.0,0.0,0.0,0.0,0.0,0.0,0.0,0.0,0.0,16.7,23.5,31.1,38.4,45.3,50.4,56.3,62.5,66.7,71.8,76.2,80.6,84.8,88.4,91.9,95.5,98.9,101.7,104.0,106.4,109.0,111.1,113.4,115.1,116.6,117.9,119.2,120.4,121.7,122.7,123.7,123.6,124.3,124.7,125.2,125.1,124.9,125.3,125.3,125.3,125.1,125.0,125.0,124.8,124.1,123.9,124.1,123.8,123.5,123.2,123.4,123.1,122.5,122.9,122.5,122.3,122.1,122.0,121.9,121.8,121.7,122.0,122.1,121.5,121.7,121.3,122.1,121.2,121.3,121.6</t>
  </si>
  <si>
    <t>ZL=-3355.0|ZR=-2851.0|ZSWP=0.0</t>
  </si>
  <si>
    <t>POS(MIN,MAX,STEP)=-400,400,100|X=0.0,0.0,0.0,14.3,91.8,119.3,120.4,119.8,119.9|Y=0.0,0.0,0.0,16.4,91.8,122.1,122.8,121.3,121.7</t>
  </si>
  <si>
    <t>POS(MIN,MAX,STEP)=-420,420,6|X=119.3,119.3,119.5,119.5,119.3,119.6,119.6,119.9,120.1,120.1,120.3,120.5,121.0,120.9,121.3,121.8,122.4,123.3,123.8,124.5,125.5,126.3,127.3,128.7,129.8,131.1,132.8,134.1,135.9,136.9,138.3,139.4,141.0,141.8,142.7,143.2,143.4,143.5,143.3,143.0,142.2,141.0,139.5,137.8,135.3,132.6,129.3,125.8,121.7,117.4,112.1,106.5,100.0,93.4,86.2,78.3,69.6,60.2,50.5,40.8,31.1,22.8,16.2,12.1,9.6,8.5,7.5,7.5,7.4,7.3,7.8,7.5,7.2,8.0,8.7,9.1,10.0,11.1,12.3,14.2,16.1,18.8,21.2,24.2,27.6,30.8,34.6,37.9,41.3,44.7,48.4,51.9,55.5,59.2,62.6,66.2,69.6,72.4,75.7,78.9,82.0,84.7,87.4,90.3,92.7,95.3,97.3,99.7,101.7,103.7,105.3,107.1,108.5,110.0,111.3,112.9,114.2,115.0,115.8,116.7,117.5,118.2,118.5,119.0,119.6,119.9,120.1,120.3,120.5,120.4,120.5,120.6,120.5,120.8,120.7,120.8,120.6,120.6,120.5,120.6,120.6|Y=122.0,122.2,122.1,122.2,122.3,122.1,122.1,122.5,122.5,122.4,123.1,123.1,122.8,123.6,124.2,124.1,124.7,125.4,126.1,126.8,127.4,128.5,129.7,130.8,132.7,133.7,134.9,136.7,137.9,139.0,141.0,141.8,143.4,144.6,144.9,145.4,146.1,146.3,146.2,145.8,144.9,144.0,142.1,139.7,137.8,135.3,132.6,129.0,125.0,120.1,116.0,110.1,104.3,97.4,90.4,82.5,73.9,64.7,55.1,45.7,35.6,27.1,20.5,15.6,12.6,10.8,10.5,9.1,8.6,8.6,8.7,8.8,10.5,10.1,10.7,11.8,11.9,12.3,14.0,14.7,16.7,19.3,21.4,23.8,26.9,30.1,33.2,36.8,40.5,43.7,46.9,51.0,54.7,57.9,61.0,65.2,68.8,71.8,74.7,78.2,81.4,84.6,87.3,89.8,92.4,94.8,97.3,100.1,101.5,103.4,105.5,107.6,108.9,110.7,112.5,113.9,115.3,116.3,117.3,117.8,118.9,119.7,120.1,120.7,120.9,121.9,121.7,122.5,122.6,123.0,122.3,122.8,122.8,122.9,122.6,123.1,122.9,122.8,122.8,122.9,122.6</t>
  </si>
  <si>
    <t>POS(MIN,MAX,STEP)=-420,420,6|X=0.0,0.0,0.0,0.0,0.0,0.0,0.0,0.0,0.0,0.0,0.0,0.0,0.0,0.0,0.0,0.0,0.0,0.0,0.0,0.0,0.0,0.0,0.0,0.0,0.0,0.0,0.0,0.0,0.0,0.0,0.0,0.0,0.0,0.0,0.0,0.0,0.0,0.0,0.0,0.0,0.0,0.0,0.0,0.0,0.0,0.0,0.0,0.0,0.0,0.0,0.0,0.0,0.0,10.5,19.5,25.0,30.2,35.1,40.4,45.0,50.1,54.8,59.1,63.8,68.1,72.3,76.2,79.9,83.6,86.9,90.3,94.4,97.0,99.6,102.4,104.4,106.8,108.5,110.6,112.1,114.0,114.8,116.1,117.5,118.5,119.0,119.8,120.4,120.9,121.4,121.8,122.1,122.2,122.2,122.4,122.1,122.2,122.3,122.1,122.1,121.7,121.5,121.6,121.2,120.9,120.9,120.9,120.7,120.6,120.4,120.3,120.2,120.1,120.2,119.9,120.0,120.0,119.9,119.6,119.8,120.0,119.8,119.7,119.7,119.8,119.7,120.0,119.8,120.0,119.9,119.6,119.7,119.6,119.7,119.6,119.9,119.9,119.6,119.8,119.7,119.8|Y=0.0,0.0,0.0,0.0,0.0,0.0,0.0,0.0,0.0,0.0,0.0,0.0,0.0,0.0,0.0,0.0,0.0,0.0,0.0,0.0,0.0,0.0,0.0,0.0,0.0,0.0,0.0,0.0,0.0,0.0,0.0,0.0,0.0,0.0,0.0,0.0,0.0,0.0,0.0,0.0,0.0,0.0,0.0,0.0,0.0,0.0,0.0,0.0,0.0,0.0,0.0,0.0,0.0,14.3,19.0,24.3,29.1,34.4,40.0,44.1,49.2,54.0,58.6,63.0,68.1,71.7,75.7,79.8,83.9,86.9,89.8,94.4,97.2,100.5,102.5,105.0,106.8,109.2,111.5,113.5,115.2,116.2,117.9,119.2,119.7,120.6,121.1,122.1,122.3,122.9,123.7,123.6,123.9,124.2,124.5,124.6,124.4,124.0,124.9,124.0,123.9,123.6,124.0,123.5,123.4,122.8,123.0,122.8,122.7,122.8,122.3,122.3,122.0,121.9,122.2,122.1,122.1,122.1,121.3,121.9,121.1,122.0,121.9,121.9,122.1,121.7,121.7,121.8,121.9,121.5,121.3,121.4,122.0,122.3,121.7,122.1,121.8,121.8,121.8,122.0,121.8</t>
  </si>
  <si>
    <t>ZL=-1210.0|ZR=-1102.0|ZSWP=0.0</t>
  </si>
  <si>
    <t>POS(MIN,MAX,STEP)=-400,400,100|X=0.0,0.0,0.0,14.4,97.5,118.2,119.9,120.0,119.9|Y=0.0,0.0,0.0,19.6,98.3,119.9,122.4,121.7,122.1</t>
  </si>
  <si>
    <t>POS(MIN,MAX,STEP)=-420,420,6|X=119.6,119.6,119.6,119.5,119.7,119.7,119.6,119.8,119.8,119.9,120.0,120.2,120.2,120.4,120.7,120.8,121.1,121.3,122.0,122.3,122.7,123.1,123.6,124.8,125.5,126.0,127.2,128.3,128.9,129.9,131.2,132.1,132.7,133.6,134.2,134.5,134.8,135.0,135.0,134.8,134.7,134.3,133.7,132.3,131.0,129.3,127.5,125.2,122.7,119.9,116.6,113.1,109.2,105.1,100.4,95.4,90.5,85.0,79.5,73.6,67.7,61.5,55.8,49.9,44.3,39.5,35.1,31.2,27.8,25.6,23.5,21.8,21.4,21.1,21.1,21.9,22.4,23.7,25.0,26.6,28.6,30.7,33.1,35.5,38.0,40.6,43.7,46.7,49.8,52.8,56.2,59.4,62.6,65.8,68.6,71.7,75.0,77.9,80.7,83.6,86.4,88.8,91.4,93.8,96.2,98.4,100.3,102.3,104.2,105.8,107.7,108.9,110.2,111.8,112.8,113.9,115.2,116.0,116.7,117.3,117.8,118.3,118.6,119.1,119.4,119.6,119.6,119.8,120.0,120.0,120.3,120.4,120.3,120.2,120.5,120.3,120.4,120.2,120.3,120.0,120.2|Y=121.9,121.9,122.2,121.8,121.9,122.8,122.3,122.3,122.7,122.4,122.4,122.2,123.2,122.6,123.0,123.6,123.5,123.8,124.0,124.9,125.1,125.6,126.3,127.0,127.5,128.1,129.4,129.8,130.8,131.7,133.2,134.1,134.7,136.2,136.7,137.0,137.8,137.6,137.3,137.8,137.5,136.6,136.0,134.4,133.1,131.6,129.8,127.5,125.7,122.2,119.7,116.0,112.1,108.7,103.4,99.0,94.3,88.5,82.8,77.8,71.5,65.0,59.6,53.4,48.1,43.2,37.8,33.6,30.3,28.2,26.2,24.1,23.5,22.4,22.2,23.0,23.3,24.1,26.2,26.9,28.6,30.5,32.3,34.8,37.2,40.2,43.4,45.9,48.7,51.9,55.3,58.6,61.4,64.7,68.0,71.3,74.7,78.2,80.4,83.2,86.3,88.4,91.0,93.8,96.2,98.6,100.5,102.6,104.3,106.4,107.9,109.3,110.9,112.0,114.2,115.1,116.8,117.3,117.9,118.6,118.9,120.0,120.3,120.9,121.2,121.0,121.3,121.9,121.8,121.9,121.6,122.1,122.3,122.0,122.1,122.1,122.4,121.6,122.4,122.1,121.9</t>
  </si>
  <si>
    <t>POS(MIN,MAX,STEP)=-420,420,6|X=119.6,119.4,119.4,119.3,119.3,119.5,119.6,119.6,119.8,119.9,120.4,120.5,120.7,120.9,121.6,121.8,122.4,122.9,123.8,124.3,125.0,125.7,127.1,128.1,129.2,130.4,131.8,133.3,134.2,135.3,136.4,137.2,138.0,138.9,139.3,139.5,139.6,139.5,139.1,138.3,137.3,136.2,134.5,132.6,130.1,127.3,124.5,120.8,117.3,113.1,108.5,103.5,98.0,92.1,86.0,79.1,72.3,65.2,57.6,50.2,43.4,36.9,30.6,25.4,21.6,18.5,16.1,15.2,14.3,13.5,13.2,13.1,13.3,13.6,14.4,15.2,16.1,17.3,19.0,20.6,23.1,25.3,27.8,30.7,33.7,37.0,40.3,43.9,47.4,51.0,54.8,58.3,62.1,65.7,69.4,72.8,76.6,79.6,83.0,85.9,88.9,92.0,94.7,97.0,99.8,101.8,104.1,105.8,108.1,109.4,111.2,112.6,113.8,115.2,116.2,117.3,118.0,118.9,119.5,119.9,120.3,120.7,120.9,121.1,121.2,121.4,121.2,121.2,121.3,121.5,121.2,121.1,120.8,121.0,120.7,120.8,120.5,120.6,120.4,120.2,120.4|Y=121.8,122.0,121.7,121.9,122.1,121.7,122.0,122.3,122.2,122.4,122.6,123.1,123.2,123.3,123.6,124.5,124.9,125.3,125.6,127.1,127.9,128.4,129.9,130.7,131.6,132.9,134.5,135.6,136.3,137.4,138.4,139.6,140.4,141.1,141.5,142.0,141.8,142.0,141.5,140.6,139.4,138.5,136.7,134.8,133.2,130.5,127.4,123.9,120.3,116.6,112.0,106.4,101.8,95.9,89.4,83.4,76.2,68.8,61.8,54.7,47.1,40.4,34.2,28.7,24.1,20.9,18.8,17.4,15.7,15.4,15.4,15.3,14.4,15.4,15.8,16.3,16.8,18.0,19.4,21.2,22.4,24.6,27.1,29.7,33.0,36.1,39.2,42.8,46.3,50.2,53.4,57.0,60.8,64.7,68.3,72.1,75.3,78.8,82.2,85.7,88.5,91.5,94.1,96.6,99.3,101.9,104.2,106.5,107.7,109.6,111.8,113.0,114.8,115.6,117.0,118.8,119.5,120.1,121.2,122.4,122.3,122.6,122.9,122.9,123.4,123.4,123.3,123.2,123.3,123.0,123.3,123.5,123.1,123.4,122.9,123.0,122.7,123.4,123.4,122.5,122.3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</si>
  <si>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15.4,25.5,33.3,39.9,45.3,50.5,55.3,59.4,63.5,67.1,70.9,74.2,77.4,80.6,83.2,86.4,88.8,91.4,94.1,96.1,98.3,100.2,102.3,103.8,105.7,107.4,108.8,110.2,111.7,113.1,114.1,114.9,115.7,116.6,117.1,117.9,118.2,118.8,119.4,119.6,119.9,120.0,120.2,120.3,120.4,120.2,120.4,120.3,120.4,120.0,120.2,120.4,120.5,120.3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21.9,29.8,36.4,43.2,48.1,53.0,58.0,62.1,66.0,69.6,73.4,76.1,79.8,82.9,85.9,88.9,90.8,93.7,95.8,98.5,100.3,102.4,104.5,106.1,107.4,109.1,110.7,112.1,114.1,115.2,116.0,116.7,117.5,118.9,119.2,120.2,120.3,120.9,121.4,121.4,121.9,122.0,122.4,122.4,122.5,122.8,122.9,122.6,122.7,122.3,122.6,122.7,122.8</t>
  </si>
  <si>
    <t>ZL=-2655.0|ZR=-2317.0|ZSWP=0.0</t>
  </si>
  <si>
    <t>POS(MIN,MAX,STEP)=-420,420,6|X=119.2,119.2,119.2,119.3,119.3,119.4,119.4,119.4,119.5,119.7,119.8,119.7,119.9,120.2,120.7,120.9,121.1,121.6,122.0,122.5,122.8,123.5,124.3,125.0,125.6,126.9,128.3,129.3,130.6,131.7,133.2,134.1,135.0,136.1,136.9,137.4,138.3,139.1,139.4,139.1,139.0,138.7,138.1,137.6,136.0,134.4,132.6,130.2,128.1,124.9,121.4,117.8,113.7,109.3,104.2,99.0,93.5,87.1,80.7,74.0,66.7,59.7,52.5,45.5,39.0,33.2,28.0,23.9,20.7,18.1,17.0,16.0,15.7,16.1,16.7,18.0,19.7,22.1,24.7,27.7,31.4,35.1,39.4,43.2,47.2,51.4,55.5,59.4,63.5,67.5,71.0,74.7,78.0,81.2,84.7,87.7,90.3,93.1,95.8,98.1,100.6,102.8,104.7,106.4,108.3,110.0,111.4,112.9,114.1,115.2,116.1,117.0,118.0,118.4,119.1,119.8,120.4,120.7,120.8,121.0,121.0,121.1,121.2,121.1,121.0,121.1,121.2,121.3,120.9,121.0,121.0,120.8,120.8,120.6,120.4,120.4,120.2,120.3,120.2,120.2,120.1|Y=122.1,122.2,122.6,122.8,122.4,122.4,122.5,122.1,122.2,122.7,122.8,122.7,122.8,122.8,123.0,123.5,123.0,124.1,124.3,124.7,125.3,126.0,126.8,127.1,128.2,129.1,130.6,131.5,132.7,134.1,135.2,136.3,137.7,138.8,139.3,140.3,141.2,141.6,141.2,141.9,142.0,141.4,140.7,139.8,138.8,137.4,135.2,133.1,130.1,127.8,124.5,120.9,116.8,112.5,107.9,102.7,96.6,91.2,84.4,77.8,70.7,64.1,56.7,49.4,43.1,36.9,31.2,26.7,23.2,20.5,18.4,16.9,16.9,17.1,17.5,18.8,20.1,21.9,24.4,27.4,30.2,33.6,37.2,41.9,46.5,49.8,54.1,58.5,62.6,66.2,69.7,73.7,77.7,80.9,83.9,87.4,90.2,92.5,95.6,98.3,100.9,103.2,104.9,106.8,108.7,110.4,112.0,114.2,115.4,116.3,117.4,118.4,119.5,120.1,120.6,121.5,121.9,122.4,122.7,122.5,122.9,123.1,122.9,123.3,123.1,122.7,123.1,122.7,122.8,122.6,122.8,122.5,122.4,122.5,122.4,122.0,122.2,121.8,122.4,122.3,121.7</t>
  </si>
  <si>
    <t>POS(MIN,MAX,STEP)=-420,420,6|X=119.5,119.4,119.4,119.6,119.8,119.9,119.8,119.9,119.8,120.0,120.0,120.4,120.5,120.6,120.9,121.1,121.4,121.8,122.5,122.9,123.6,124.4,125.3,126.0,127.0,127.8,129.4,130.4,131.6,132.6,133.6,134.5,135.6,136.1,136.5,136.7,137.0,137.2,137.2,136.9,136.3,135.4,134.3,132.8,130.9,128.8,126.5,123.5,120.6,116.9,113.2,109.0,104.3,99.5,94.0,88.4,82.5,76.3,70.2,63.5,57.0,50.5,44.3,38.5,33.5,28.9,25.2,22.3,20.1,18.7,17.4,16.8,16.7,17.0,17.7,18.8,19.8,20.9,22.4,24.1,26.5,28.5,31.3,33.7,37.0,40.0,43.3,46.4,49.9,53.4,56.8,60.3,63.6,67.2,70.3,73.8,77.1,80.3,83.1,85.9,88.8,91.5,94.0,96.5,98.7,100.9,102.8,104.8,106.6,108.4,109.9,111.0,112.5,113.5,114.7,115.7,116.6,117.5,118.1,118.4,119.0,119.3,119.5,119.7,119.9,120.0,120.3,120.1,120.6,120.3,120.5,120.4,120.4,120.4,120.4,120.6,120.2,120.4,120.3,120.5,119.9|Y=122.1,121.7,121.6,121.7,121.5,121.6,121.9,122.0,122.3,122.1,122.2,122.1,122.6,123.3,123.2,123.3,123.8,124.7,124.8,125.4,125.8,127.0,127.4,128.2,129.5,130.3,131.8,132.7,133.9,134.6,136.0,136.7,137.4,138.0,138.7,139.4,139.8,139.7,139.5,139.0,138.6,137.7,136.5,135.0,133.4,131.3,129.5,126.4,123.2,119.7,116.5,112.0,107.7,103.0,97.8,92.2,86.2,80.1,73.9,67.7,61.0,53.9,48.3,42.3,36.9,31.9,28.5,24.3,22.3,20.5,19.1,18.4,18.5,18.2,18.7,18.9,20.3,20.6,22.6,24.4,25.7,27.6,30.9,33.3,36.9,39.0,42.3,45.4,49.0,52.8,55.9,59.0,62.6,66.7,70.1,72.5,76.2,79.8,83.0,85.5,88.5,90.7,93.0,96.7,98.9,101.0,103.7,105.0,106.8,108.5,110.4,112.1,112.7,114.5,116.2,117.0,117.8,118.6,119.5,120.1,120.6,121.2,121.6,121.4,122.3,122.5,122.6,122.4,122.5,123.0,122.7,122.2,122.6,123.0,122.6,122.6,122.8,122.4,122.4,122.6,122.0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</si>
  <si>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11.0,17.6,23.3,29.0,34.4,39.7,44.7,49.2,53.5,58.0,62.1,65.9,69.8,73.1,76.6,79.9,82.9,85.7,88.7,91.3,93.7,96.4,98.5,100.8,102.8,104.7,106.8,108.4,110.2,111.4,112.5,113.8,114.8,115.6,116.6,117.4,118.1,118.7,119.0,119.4,119.7,120.2,120.3,120.7,120.7,120.7,120.9,120.7,121.0,121.1,120.9,120.8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16.9,21.9,27.4,32.6,38.0,43.0,47.2,51.3,56.7,60.7,64.9,68.4,72.8,75.8,79.2,82.0,85.3,88.2,90.7,93.2,96.7,98.8,100.8,102.9,104.7,107.2,109.0,110.7,112.5,113.7,114.9,116.2,117.5,118.0,118.7,119.4,120.0,120.8,121.0,121.3,121.7,122.0,121.8,122.7,122.8,122.6,122.7,122.5,122.6,122.7,122.4</t>
  </si>
  <si>
    <t>ZL=-1725.0|ZR=-924.0|ZSWP=0.0</t>
  </si>
  <si>
    <t>ZL=-1202.5|ZR=-924.0|ZSWP=0.0</t>
  </si>
  <si>
    <t>POS(MIN,MAX,STEP)=-400,400,100|X=119.5,122.3,153.2,183.0,0.0,0.0,77.6,114.0,120.8|Y=121.7,124.6,156.3,186.0,0.0,0.0,76.6,115.0,122.7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</si>
  <si>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14.5,20.9,26.8,32.7,40.5,46.4,51.8,57.4,62.6,67.1,71.7,76.3,80.4,84.2,87.9,91.2,94.3,97.2,100.2,102.5,104.9,107.1,109.0,110.9,112.2,114.0,115.2,116.3,117.6,118.4,119.1,119.6,120.4,121.1,121.3,121.5,122.0,122.0,122.0,122.1,122.0,121.7,121.6,121.6,121.5,121.4,121.3,121.1,121.0,120.9,120.9,120.6,120.5,120.2,120.2,120.4,120.0,120.1,120.0,119.8,119.8,119.6,119.9,119.8,119.8,119.8,120.1,119.9,119.8,119.8,119.8,120.0,119.8,120.0|Y=0.0,0.0,0.0,0.0,0.0,0.0,0.0,0.0,0.0,0.0,0.0,0.0,0.0,0.0,0.0,0.0,0.0,0.0,0.0,0.0,0.0,0.0,0.0,0.0,0.0,0.0,0.0,0.0,0.0,0.0,0.0,0.0,0.0,0.0,0.0,0.0,0.0,0.0,0.0,0.0,0.0,0.0,0.0,0.0,0.0,0.0,0.0,0.0,0.0,0.0,0.0,0.0,0.0,0.0,0.0,0.0,0.0,0.0,0.0,0.0,0.0,0.0,0.0,0.0,0.0,0.0,0.0,14.3,19.8,25.9,31.7,39.0,44.7,50.7,56.6,61.4,65.9,71.1,75.8,80.1,83.9,87.7,91.1,94.6,97.4,100.2,102.9,105.3,107.8,109.9,111.5,113.5,115.2,116.4,117.9,119.3,120.0,120.5,121.4,122.2,122.5,122.9,123.4,123.4,123.9,124.1,123.6,124.2,123.5,124.2,123.9,123.7,123.4,123.4,123.7,123.3,122.8,122.8,122.8,122.8,122.8,123.0,122.6,122.9,122.2,122.2,122.5,122.5,122.0,122.2,122.1,122.1,122.0,122.2,121.9,122.2,122.1,121.8,122.1,122.3,122.0</t>
  </si>
  <si>
    <t>POS(MIN,MAX,STEP)=-400,400,100|X=0.0,0.0,0.0,0.0,31.7,105.2,122.1,120.8,119.7|Y=0.0,0.0,0.0,0.0,30.0,105.3,124.4,122.8,121.5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</si>
  <si>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9.1,17.1,22.6,28.3,34.2,39.3,44.5,49.3,53.6,57.8,62.1,66.0,69.6,73.1,76.6,79.8,82.9,85.8,88.8,91.4,93.9,96.4,98.7,100.8,102.8,104.8,107.1,108.5,110.1,111.5,112.4,113.9,114.8,115.9,116.7,117.2,118.1,118.5,119.0,119.4,119.7,120.1,120.5,120.6,120.8,120.9,120.9,120.7,120.7,121.0,120.8,120.8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15.5,21.0,26.5,31.9,37.5,42.9,47.3,52.3,56.7,60.6,64.4,68.3,72.0,75.6,79.4,82.1,85.3,88.4,90.5,93.5,96.3,99.0,101.1,102.9,104.4,107.2,109.1,110.4,112.4,113.7,115.3,116.0,116.9,117.6,118.4,119.1,120.3,120.1,121.0,121.6,121.9,122.5,122.0,122.7,122.8,123.0,122.5,122.4,122.8,122.9,122.5</t>
  </si>
  <si>
    <t>ZL=-1195.0|ZR=-924.0|ZSWP=0.0</t>
  </si>
  <si>
    <t>ZL=-1718.4|ZR=-924.0|ZSWP=0.0</t>
  </si>
  <si>
    <t>POS(MIN,MAX,STEP)=-400,400,100|X=0.0,0.0,0.0,0.0,0.0,0.0,77.5,114.0,120.8|Y=0.0,0.0,0.0,0.0,0.0,0.0,76.8,115.2,122.3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</si>
  <si>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15.3,21.9,27.8,33.6,38.8,44.0,49.1,53.5,57.7,61.9,66.0,69.7,73.2,76.5,79.8,83.1,85.8,88.9,91.7,94.1,96.5,98.8,100.6,102.9,104.8,107.0,108.5,110.3,111.5,112.7,114.0,114.9,115.7,116.6,117.4,118.0,118.6,118.9,119.3,119.7,120.0,120.4,120.3,120.9,120.7,120.7,121.2,120.9,120.7,120.9,120.9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14.0,19.5,25.7,31.1,36.4,42.5,46.7,51.8,56.6,60.5,64.3,68.7,71.9,75.5,79.3,82.7,85.5,88.3,90.7,93.2,96.5,99.0,100.9,103.2,104.9,107.5,108.4,110.4,112.5,113.8,114.9,116.1,117.2,118.0,119.3,119.8,120.1,120.7,121.3,121.1,121.6,122.2,122.2,122.7,122.1,122.4,122.6,122.5,122.6,122.9,122.4</t>
  </si>
  <si>
    <t>ZL=-1157.2|ZR=-924.0|ZSWP=0.0</t>
  </si>
  <si>
    <t>ZL=-1793.4|ZR=-924.0|ZSWP=0.0</t>
  </si>
  <si>
    <t>POS(MIN,MAX,STEP)=-400,400,100|X=0.0,0.0,0.0,0.0,0.0,0.0,77.7,114.0,120.9|Y=0.0,0.0,0.0,0.0,0.0,0.0,76.9,115.2,122.5</t>
  </si>
  <si>
    <t>POS(MIN,MAX,STEP)=-420,420,6|X=119.2,119.7,119.5,119.5,119.6,119.5,119.9,119.8,119.9,119.8,120.2,120.4,120.7,120.9,121.2,121.7,122.1,122.6,123.2,123.6,124.4,125.3,126.2,127.5,128.4,129.4,131.5,132.6,134.1,135.0,136.3,137.7,138.3,139.0,140.1,140.4,140.7,141.0,140.7,140.6,140.0,138.9,137.7,135.8,134.1,131.4,128.9,125.6,122.3,118.3,113.5,108.7,103.6,97.4,91.2,84.5,77.1,69.3,61.4,53.0,44.8,36.7,29.3,23.3,18.4,14.9,12.7,10.9,10.1,9.2,9.2,9.4,10.1,10.6,11.8,13.5,15.7,18.8,22.2,25.9,30.2,34.6,39.2,43.4,48.2,52.8,57.2,61.5,65.8,70.0,73.8,77.5,80.9,84.5,87.7,90.8,93.9,96.6,99.1,101.8,103.8,106.1,107.9,109.9,111.5,113.0,114.4,115.7,116.6,117.8,118.7,119.4,120.1,120.5,121.0,121.3,121.5,121.8,121.9,121.8,122.0,121.9,121.9,121.9,121.9,121.9,121.7,121.6,121.3,121.3,121.0,120.8,120.7,120.7,120.6,120.2,120.3,120.4,120.4,120.2,120.0|Y=122.2,122.3,122.1,122.3,122.1,122.0,122.3,122.5,122.6,122.8,122.9,123.0,123.4,123.6,123.7,124.3,124.4,125.0,125.6,126.0,126.5,128.1,128.5,129.6,130.6,132.2,133.4,134.7,136.0,137.3,138.4,139.8,141.0,141.7,142.5,143.2,143.3,143.7,143.2,143.0,142.3,141.4,140.5,138.7,136.7,134.0,131.3,128.4,125.4,121.5,116.6,112.0,107.0,100.7,95.2,88.3,81.4,73.2,65.3,57.2,49.1,41.1,33.9,26.7,22.0,17.9,14.6,13.7,11.4,10.9,10.6,11.5,11.3,11.4,12.8,14.7,15.8,18.2,21.0,25.3,29.1,32.6,37.6,42.4,46.9,51.3,55.6,60.6,64.5,68.7,72.5,76.9,80.1,84.2,86.9,89.8,93.2,96.2,99.2,101.6,104.1,106.3,108.1,110.1,112.2,114.3,115.4,116.6,118.1,119.1,120.1,120.7,121.2,121.8,122.4,123.1,123.3,123.9,124.0,123.6,124.1,124.1,124.3,123.8,123.7,123.6,123.8,123.4,123.5,123.3,123.3,123.0,123.3,122.8,122.8,122.1,122.5,122.2,121.9,122.2,122.4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</si>
  <si>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11.4,17.6,20.7,24.2,28.4,33.2,37.7,42.6,47.1,51.7,56.1,60.4,64.8,68.9,73.1,76.8,80.3,83.9,87.2,90.5,93.3,96.0,98.7,101.3,103.4,105.9,107.6,109.9,111.8,113.4,114.5,115.6,117.0,118.0,118.8,119.6,120.2,120.6,121.1,121.4,121.8,121.8,121.9,122.1,122.1,121.8,122.0,121.9,122.0,121.9,121.6,121.8,121.4,121.3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15.9,20.2,23.5,26.8,31.3,35.3,40.1,45.3,49.6,54.3,59.5,63.4,67.2,71.7,75.8,80.0,82.8,86.2,89.2,92.5,95.4,98.4,101.0,103.7,105.4,107.8,109.1,112.1,113.6,115.1,116.8,117.8,118.9,119.9,120.8,121.7,122.0,122.6,123.2,123.0,123.5,124.0,123.7,124.0,123.8,124.2,124.3,123.9,123.6,123.7,123.4,123.3,123.5</t>
  </si>
  <si>
    <t>ZL=-3080.0|ZR=-1617.0|ZSWP=0.0</t>
  </si>
  <si>
    <t>ZL=-3080.0|ZR=-1394.8|ZSWP=0.0</t>
  </si>
  <si>
    <t>POS(MIN,MAX,STEP)=-400,400,100|X=0.0,0.0,0.0,11.3,82.4,118.1,121.3,119.9,119.9|Y=0.0,0.0,0.0,13.2,82.5,119.7,123.3,121.6,121.7</t>
  </si>
  <si>
    <t>POS(MIN,MAX,STEP)=-420,420,6|X=0.0,0.0,0.0,0.0,0.0,0.0,0.0,0.0,0.0,0.0,0.0,0.0,0.0,0.0,0.0,0.0,0.0,0.0,0.0,0.0,0.0,0.0,0.0,0.0,0.0,0.0,0.0,0.0,0.0,0.0,0.0,0.0,0.0,0.0,0.0,0.0,0.0,0.0,0.0,0.0,0.0,0.0,0.0,0.0,0.0,0.0,0.0,0.0,0.0,0.0,0.0,0.0,0.0,8.8,15.9,19.6,23.1,27.0,31.3,35.8,40.8,45.4,49.8,54.6,59.1,63.3,67.4,71.5,75.3,79.3,82.3,87.0,90.1,93.1,95.9,98.5,101.0,103.4,105.5,107.6,109.2,111.0,112.7,114.2,115.0,116.4,117.4,118.3,119.0,119.4,120.1,120.7,121.2,121.5,121.7,122.0,121.9,121.5,121.8,121.6,121.4,121.5,121.5,121.3,121.3,121.1,121.0,120.9,120.6,120.7,120.4,120.1,120.1,120.0,120.0,120.1,120.0,120.0,120.0,119.8,120.0,120.1,120.0,119.7,119.6,119.9,119.7,119.7,119.8,119.7,119.9,119.6,119.7,119.9,119.6,119.7,119.5,119.8,119.6,119.8,119.8|Y=0.0,0.0,0.0,0.0,0.0,0.0,0.0,0.0,0.0,0.0,0.0,0.0,0.0,0.0,0.0,0.0,0.0,0.0,0.0,0.0,0.0,0.0,0.0,0.0,0.0,0.0,0.0,0.0,0.0,0.0,0.0,0.0,0.0,0.0,0.0,0.0,0.0,0.0,0.0,0.0,0.0,0.0,0.0,0.0,0.0,0.0,0.0,0.0,0.0,0.0,0.0,0.0,0.0,0.0,15.6,20.3,23.1,26.5,31.1,35.2,40.0,44.9,49.2,54.2,58.9,62.7,66.7,70.8,75.7,79.1,82.5,86.8,90.2,93.4,96.6,99.1,101.5,104.0,106.1,108.0,110.2,112.0,113.8,115.5,116.9,117.8,118.7,119.9,120.6,121.2,121.7,122.6,122.9,122.7,123.5,123.3,123.4,123.5,123.5,123.7,123.7,123.8,123.7,123.5,123.2,123.5,123.1,123.1,122.5,122.6,122.4,122.3,122.3,121.9,122.0,122.0,122.2,121.4,121.7,121.9,121.6,121.7,121.6,121.3,121.9,121.7,121.5,121.7,121.8,121.8,121.8,122.0,121.7,121.6,121.4,122.0,121.3,121.7,121.3,121.8,121.6</t>
  </si>
  <si>
    <t>POS(MIN,MAX,STEP)=-400,400,100|X=0.0,0.0,0.0,0.0,35.8,103.9,122.5,120.3,119.9|Y=0.0,0.0,0.0,0.0,34.3,104.2,124.7,122.8,122.2</t>
  </si>
  <si>
    <t>POS(MIN,MAX,STEP)=-420,420,6|X=191.8,190.1,187.5,184.7,180.9,176.3,171.3,164.8,157.8,149.4,139.9,128.4,115.0,98.4,76.3,43.5,0.0,0.0,0.0,0.0,0.0,0.0,0.0,0.0,0.0,0.0,0.0,0.0,0.0,0.0,0.0,0.0,0.0,0.0,0.0,0.0,0.0,0.0,0.0,0.0,0.0,0.0,0.0,0.0,0.0,0.0,0.0,0.0,0.0,0.0,0.0,0.0,0.0,0.0,0.0,0.0,0.0,0.0,9.7,11.1,14.9,20.8,28.2,35.6,42.0,48.1,54.0,59.4,64.6,69.5,74.0,79.4,83.4,87.3,90.8,94.0,97.2,99.9,102.7,105.0,107.7,109.2,111.3,113.0,114.6,115.8,117.0,118.0,119.1,120.0,120.5,121.1,121.6,122.1,122.3,122.5,122.5,122.6,122.4,122.6,122.4,122.5,122.3,121.9,121.8,121.6,121.5,121.4,121.0,121.1,120.9,120.7,120.7,120.1,120.2,120.2,120.1,120.0,120.0,119.9,120.0,120.0,119.9,119.7,119.8,119.8,119.5,119.7,119.8,119.9,119.5,119.6,119.6,119.8,119.6,119.5,119.7,119.7,119.6,119.7,119.6|Y=193.8,192.0,189.7,186.3,182.4,177.4,172.5,166.0,158.3,150.9,140.6,128.8,114.3,97.8,78.1,51.6,0.0,0.0,0.0,0.0,0.0,0.0,0.0,0.0,0.0,0.0,0.0,0.0,0.0,0.0,0.0,0.0,0.0,0.0,0.0,0.0,0.0,0.0,0.0,0.0,0.0,0.0,0.0,0.0,0.0,0.0,0.0,0.0,0.0,0.0,0.0,0.0,0.0,0.0,0.0,0.0,0.0,0.0,16.6,15.2,17.2,20.0,27.0,33.7,40.6,47.3,53.1,58.5,64.0,69.2,72.6,79.5,83.5,87.2,90.7,94.3,97.4,100.5,103.0,105.7,107.8,110.1,111.7,114.0,115.3,117.0,118.6,119.8,120.8,121.9,122.8,123.3,123.8,124.2,124.2,124.8,124.7,124.7,124.6,124.6,125.1,124.9,124.6,124.5,124.1,124.2,124.0,123.9,123.7,123.7,122.8,122.5,122.9,122.2,122.6,122.3,122.1,122.0,122.1,121.7,121.8,121.8,121.5,121.4,121.4,121.5,121.5,121.5,121.9,121.3,121.5,121.6,121.1,121.3,121.6,121.5,121.6,121.7,121.7,121.5,121.3</t>
  </si>
  <si>
    <t>ZL=-1845.0|ZR=-3253.0|ZSWP=0.0</t>
  </si>
  <si>
    <t>ZL=-1645.0|ZR=-3471.0|ZSWP=0.0</t>
  </si>
  <si>
    <t>ZL=-1692.8|ZR=-3471.0|ZSWP=0.0</t>
  </si>
  <si>
    <t>ZL=-2083.4|ZR=-3132.9|ZSWP=0.0</t>
  </si>
  <si>
    <t>POS(MIN,MAX,STEP)=-420,420,6|X=18.7,0.0,0.0,0.0,0.0,0.0,0.0,0.0,0.0,0.0,0.0,0.0,0.0,0.0,0.0,0.0,0.0,0.0,0.0,0.0,0.0,0.0,0.0,0.0,0.0,0.0,0.0,0.0,0.0,0.0,0.0,0.0,0.0,0.0,0.0,0.0,0.0,0.0,0.0,0.0,0.0,11.5,16.9,24.1,32.2,38.8,44.8,50.9,55.9,60.8,65.3,69.7,73.7,78.0,81.5,85.0,88.0,91.2,94.4,97.1,99.8,101.8,104.4,106.4,108.4,109.8,111.8,113.1,114.4,115.9,116.8,117.8,118.9,119.6,120.2,120.7,120.9,121.2,121.3,121.3,121.6,121.6,121.6,121.5,121.6,121.5,121.4,121.4,121.2,120.8,120.9,120.9,120.5,120.3,120.2,120.1,119.9,119.9,119.8,119.5,119.7,119.6,119.4,119.5,119.7,119.4,119.6,119.5,119.5,119.5,119.7,119.6,119.4,119.4,119.6,119.7,119.6,119.8,119.7,119.7,119.5,119.8,119.6,119.4,119.6,119.6,119.9,119.9,120.0,119.9,119.8,119.8,119.9,119.7,119.8,119.9,119.7,119.8,119.8,120.0,119.7|Y=0.0,0.0,0.0,0.0,0.0,0.0,0.0,0.0,0.0,0.0,0.0,0.0,0.0,0.0,0.0,0.0,0.0,0.0,0.0,0.0,0.0,0.0,0.0,0.0,0.0,0.0,0.0,0.0,0.0,0.0,0.0,0.0,0.0,0.0,0.0,0.0,0.0,0.0,0.0,0.0,0.0,16.7,18.7,24.9,32.2,38.6,44.9,51.0,56.5,61.1,65.8,70.1,74.2,78.4,82.4,85.8,89.0,92.0,94.9,98.1,100.6,103.2,105.5,107.7,110.0,111.3,112.8,114.3,116.0,117.1,118.8,120.3,120.3,121.7,122.0,122.7,123.1,123.4,123.4,123.9,123.9,124.0,124.1,123.7,123.5,123.6,123.8,123.5,123.3,123.1,123.4,123.2,122.5,122.6,122.7,122.0,122.1,122.6,122.1,122.2,122.0,122.1,121.7,122.0,121.3,121.7,122.0,121.7,121.5,121.7,121.3,121.7,121.5,121.6,122.1,121.4,121.3,121.8,121.0,121.6,121.7,121.6,121.5,121.9,121.7,121.5,121.4,121.6,121.7,121.5,121.4,121.3,121.2,121.8,121.3,121.5,121.9,121.5,121.4,121.7,121.8</t>
  </si>
  <si>
    <t>ZL=-1885.0|ZR=-3340.0|ZSWP=0.0</t>
  </si>
  <si>
    <t>ZL=-1935.0|ZR=-3340.0|ZSWP=0.0</t>
  </si>
  <si>
    <t>ZL=-2252.5|ZR=-3075.1|ZSWP=0.0</t>
  </si>
  <si>
    <t>POS(MIN,MAX,STEP)=-400,400,100|X=122.9,0.0,0.0,42.1,112.2,121.9,119.9,119.5,120.0|Y=122.0,0.0,0.0,40.7,113.7,123.6,122.0,121.5,121.6</t>
  </si>
  <si>
    <t>POS(MIN,MAX,STEP)=-420,420,6|X=119.4,119.4,119.4,119.4,119.5,119.5,119.7,119.6,119.7,120.1,120.0,120.1,120.4,120.6,121.1,121.2,121.5,121.9,122.9,123.6,124.1,124.8,125.7,126.6,127.5,128.7,130.2,131.2,132.5,133.6,134.7,136.0,136.7,137.6,138.3,138.9,139.2,139.3,139.3,139.2,138.7,138.0,136.8,135.3,133.2,131.6,129.0,126.2,123.4,119.5,115.8,111.2,106.6,101.6,95.9,90.0,83.8,76.8,69.7,63.0,55.4,47.9,41.2,34.7,28.9,23.9,20.1,17.2,14.7,13.5,12.6,12.1,11.4,11.4,11.6,11.9,12.3,13.0,13.9,14.9,15.8,17.7,19.4,21.6,23.5,26.2,28.9,32.2,35.4,39.0,42.5,46.4,50.2,53.9,57.8,61.7,65.5,69.3,73.3,76.6,80.5,83.6,87.2,90.1,93.2,96.2,98.8,100.9,103.7,105.5,107.9,109.4,111.4,112.9,114.3,116.0,117.2,118.1,118.9,119.5,120.4,120.6,121.4,121.6,121.8,121.9,121.9,122.1,122.1,122.1,121.8,121.7,121.6,121.4,121.4,121.2,120.9,121.1,120.8,120.9,120.6|Y=122.3,121.7,122.4,122.5,122.3,122.3,122.6,122.8,122.6,122.8,123.0,122.9,123.0,123.5,123.7,124.1,124.2,124.8,125.6,125.6,126.7,127.2,127.3,128.6,129.7,130.6,132.1,133.6,134.5,135.9,136.9,138.5,138.9,140.3,140.9,141.4,141.6,141.9,142.0,141.8,141.4,140.7,139.4,137.6,136.1,134.0,131.9,129.2,126.1,122.7,118.8,114.0,110.0,105.1,99.1,94.0,87.5,80.8,74.1,66.6,59.5,51.9,45.2,38.2,32.6,27.3,22.8,19.6,17.6,15.6,14.7,13.9,13.0,13.9,13.6,14.2,14.7,14.7,15.5,16.8,17.4,18.6,19.7,21.3,23.6,25.6,28.0,31.3,34.9,37.9,41.4,44.7,49.0,52.8,56.2,60.0,64.8,68.8,72.4,76.2,79.3,82.8,86.0,89.8,93.0,95.6,98.1,101.2,102.9,106.0,107.8,109.8,111.8,113.3,114.9,116.4,118.4,119.4,120.6,121.2,122.2,122.7,123.1,123.0,123.8,123.9,123.9,124.2,124.1,123.6,124.1,123.8,123.5,123.8,124.0,123.5,123.3,123.3,123.0,123.1,122.6</t>
  </si>
  <si>
    <t>POS(MIN,MAX,STEP)=-420,420,6|X=152.4,144.6,135.8,125.2,112.5,96.9,77.2,47.3,0.0,0.0,0.0,0.0,0.0,0.0,0.0,0.0,0.0,0.0,0.0,0.0,0.0,0.0,0.0,0.0,0.0,0.0,0.0,0.0,0.0,0.0,0.0,0.0,0.0,0.0,0.0,0.0,0.0,0.0,0.0,0.0,0.0,0.0,0.0,0.0,0.0,0.0,0.0,0.0,0.0,0.0,0.0,0.0,12.9,23.9,36.0,45.9,54.1,61.1,67.3,72.9,77.9,82.3,86.4,89.9,93.3,96.5,99.3,101.6,104.2,106.1,108.3,110.5,112.1,113.5,114.6,115.8,116.8,117.6,118.5,118.9,119.4,119.8,120.4,120.9,120.9,120.9,121.2,121.1,121.1,121.2,120.8,120.9,121.1,120.8,120.7,120.6,120.5,120.6,120.3,120.3,120.1,119.8,119.9,120.0,119.7,119.8,119.8,119.8,119.9,119.9,119.8,119.7,119.7,119.8,119.4,119.5,119.6,119.6,119.6,119.5,119.5,119.2,119.6,119.5,119.4,119.5,119.5,119.6,119.6,119.5,119.5,119.4,119.6,119.5,119.6,119.8,119.6,119.5,119.8,119.7,119.8|Y=152.8,144.2,135.3,124.0,111.1,94.5,76.4,49.4,0.0,0.0,0.0,0.0,0.0,0.0,0.0,0.0,0.0,0.0,0.0,0.0,0.0,0.0,0.0,0.0,0.0,0.0,0.0,0.0,0.0,0.0,0.0,0.0,0.0,0.0,0.0,0.0,0.0,0.0,0.0,0.0,0.0,0.0,0.0,0.0,0.0,0.0,0.0,0.0,0.0,0.0,0.0,0.0,16.4,23.2,33.9,44.4,53.0,60.3,67.1,72.9,77.3,82.1,86.6,90.3,93.9,96.8,99.3,102.8,105.2,107.2,109.5,111.7,113.0,114.8,116.2,117.4,119.1,119.5,120.2,121.1,121.6,122.2,122.6,122.5,123.3,122.8,123.0,123.2,123.5,123.4,123.2,123.3,122.9,122.7,122.9,122.9,122.5,122.6,122.6,122.4,122.0,122.4,122.0,122.1,122.3,121.8,121.7,121.4,121.8,121.3,121.7,121.6,121.7,121.4,121.7,121.5,121.7,121.4,121.6,121.8,121.7,122.1,121.6,121.7,121.6,121.9,121.3,121.9,121.5,122.2,122.1,121.8,121.7,122.0,121.8,121.4,121.6,121.4,121.7,121.2,121.6</t>
  </si>
  <si>
    <t>ZL=-2225.0|ZR=-3250.0|ZSWP=0.0</t>
  </si>
  <si>
    <t>ZL=-2340.3|ZR=-3250.0|ZSWP=0.0</t>
  </si>
  <si>
    <t>ZL=-2623.4|ZR=-3018.8|ZSWP=0.0</t>
  </si>
  <si>
    <t>POS(MIN,MAX,STEP)=-400,400,100|X=58.3,0.0,0.0,0.0,100.7,118.6,119.8,119.5,119.6|Y=59.3,0.0,0.0,0.0,101.6,120.5,121.9,121.9,121.3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</si>
  <si>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9.3,14.7,16.8,17.5,17.6,19.4,21.9,25.0,27.8,31.4,34.9,39.1,42.7,46.7,50.9,54.8,59.1,62.9,67.0,71.0,74.9,78.5,81.7,85.2,88.6,91.6,94.8,97.4,100.2,102.6,104.7,106.7,109.0,110.8,112.5,114.5,115.3,116.7,118.0,118.7,119.4,120.0,120.6,121.1,121.6,121.8,122.0,122.2,121.9,121.9,121.8,121.8,121.8,121.8,121.5,121.7,121.7,121.6,121.3,121.1,121.0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13.6,17.0,18.1,18.1,19.2,21.5,23.8,27.3,30.5,33.7,37.9,41.4,45.1,49.4,53.7,57.5,61.3,66.1,69.9,73.4,77.2,80.7,85.1,88.0,91.0,94.2,97.1,99.4,102.4,104.9,107.5,109.6,111.3,112.7,114.8,116.4,117.5,119.0,119.8,121.5,122.0,122.2,122.9,123.4,123.9,123.5,124.3,124.3,124.3,123.5,124.3,123.9,123.9,123.8,123.8,123.2,123.4,123.3,122.8,122.6</t>
  </si>
  <si>
    <t>POS(MIN,MAX,STEP)=-420,420,6|X=158.3,153.9,148.1,141.7,134.3,125.5,115.5,103.7,89.0,70.2,42.1,0.0,0.0,0.0,0.0,0.0,0.0,0.0,0.0,0.0,0.0,0.0,0.0,0.0,0.0,0.0,0.0,0.0,0.0,0.0,0.0,0.0,0.0,0.0,0.0,0.0,0.0,0.0,0.0,0.0,0.0,0.0,0.0,0.0,0.0,0.0,0.0,0.0,0.0,0.0,0.0,0.0,7.5,11.1,17.2,26.6,35.8,44.0,51.1,57.5,63.3,68.4,73.2,77.5,81.3,85.0,88.2,91.1,93.7,96.4,98.1,101.0,103.0,104.7,106.1,107.7,109.0,110.5,111.5,112.6,113.6,114.2,115.0,115.8,116.3,116.9,117.2,117.6,118.4,118.5,118.9,118.9,119.2,119.4,119.6,119.3,119.4,119.3,119.4,119.6,119.7,119.7,119.7,119.8,119.8,119.8,119.7,119.7,119.7,119.6,119.3,119.3,119.3,119.4,119.5,119.5,119.7,119.6,119.9,119.8,119.7,119.6,119.6,119.6,119.9,119.7,119.8,119.7,119.6,119.7,119.5,119.5,119.6,119.7,119.5,119.7,119.7,119.7,119.7,119.6,119.8|Y=159.2,154.8,148.3,142.0,134.4,125.5,115.8,102.7,87.8,69.8,45.6,0.0,0.0,0.0,0.0,0.0,0.0,0.0,0.0,0.0,0.0,0.0,0.0,0.0,0.0,0.0,0.0,0.0,0.0,0.0,0.0,0.0,0.0,0.0,0.0,0.0,0.0,0.0,0.0,0.0,0.0,0.0,0.0,0.0,0.0,0.0,0.0,0.0,0.0,0.0,0.0,0.0,0.0,13.0,16.4,25.2,34.7,42.6,50.3,56.7,62.9,68.4,73.4,77.7,81.6,85.2,88.8,92.1,94.4,97.0,99.2,102.4,104.0,105.8,107.5,109.0,110.1,112.1,113.2,114.4,115.2,116.2,117.3,117.4,118.3,119.2,119.8,119.2,120.3,120.6,120.8,121.1,121.5,121.6,121.9,121.9,122.2,122.1,121.7,122.4,122.1,121.9,122.3,122.4,122.6,122.2,122.0,122.2,122.0,122.4,122.0,122.2,122.0,121.9,122.5,121.7,121.9,122.0,121.9,122.0,121.6,121.8,121.8,122.0,121.5,121.7,121.2,121.8,121.8,122.0,121.7,121.9,121.6,122.3,122.0,121.8,121.9,121.7,122.0,122.2,121.6</t>
  </si>
  <si>
    <t>ZL=-2680.0|ZR=-3227.0|ZSWP=0.0</t>
  </si>
  <si>
    <t>ZL=-2738.7|ZR=-3227.0|ZSWP=0.0</t>
  </si>
  <si>
    <t>ZL=-3021.6|ZR=-2995.9|ZSWP=0.0</t>
  </si>
  <si>
    <t>POS(MIN,MAX,STEP)=-400,400,100|X=151.0,0.0,0.0,8.7,90.0,118.7,120.8,119.8,119.9|Y=151.8,0.0,0.0,12.2,90.6,120.9,122.8,121.4,121.8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</si>
  <si>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12.5,16.5,17.5,18.8,20.9,24.0,28.0,31.9,36.0,40.5,44.9,49.3,53.4,58.1,62.6,66.7,70.7,74.6,78.5,82.2,85.7,89.0,92.0,95.2,97.9,100.7,103.0,105.2,107.4,109.5,111.2,112.8,114.9,116.0,117.3,118.3,118.9,119.6,120.4,120.9,121.5,121.7,121.9,122.1,122.1,122.2,122.2,122.1,121.9,121.8,121.8,122.0,121.6,121.4,121.4,121.5,121.1,121.3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12.5,16.7,18.7,19.7,20.8,23.5,26.9,31.2,34.3,38.8,43.4,47.7,52.0,56.5,60.3,65.0,69.6,73.2,77.1,81.2,84.6,88.4,91.8,94.7,97.4,100.1,103.0,105.3,107.8,109.6,111.7,113.3,115.3,116.8,118.3,119.5,120.7,121.8,122.0,122.8,123.2,123.8,124.1,124.5,124.1,124.3,124.4,124.2,124.3,124.2,124.1,123.5,123.8,123.4,123.3,122.8,123.0,122.8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</si>
  <si>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19.8,28.5,35.2,41.1,46.5,51.7,57.9,62.4,66.5,70.4,74.3,77.8,81.2,84.4,87.6,90.3,92.9,95.6,98.0,100.1,102.6,104.3,106.0,107.9,109.4,110.7,112.1,113.3,114.5,115.5,116.0,116.9,117.4,117.9,118.8,119.1,119.6,119.9,120.1,120.0,120.2,120.2,120.3,120.3,120.5,120.4,120.4,120.4,120.1,120.2,120.0,120.1,120.1,120.1,119.9,120.0,120.2,120.0,119.9,119.8,120.0,119.9,119.7,119.9,120.0,119.9,119.9,119.8,119.9,119.7,119.5,119.7,120.0,119.9,119.8,119.9|Y=0.0,0.0,0.0,0.0,0.0,0.0,0.0,0.0,0.0,0.0,0.0,0.0,0.0,0.0,0.0,0.0,0.0,0.0,0.0,0.0,0.0,0.0,0.0,0.0,0.0,0.0,0.0,0.0,0.0,0.0,0.0,0.0,0.0,0.0,0.0,0.0,0.0,0.0,0.0,0.0,0.0,0.0,0.0,0.0,0.0,0.0,0.0,0.0,0.0,0.0,0.0,0.0,0.0,0.0,0.0,0.0,0.0,0.0,0.0,0.0,0.0,0.0,0.0,0.0,0.0,18.5,26.3,33.3,40.3,45.4,50.3,56.7,61.5,65.7,69.8,73.4,77.5,81.5,84.8,87.3,90.2,93.1,96.0,98.7,100.7,102.9,104.7,106.7,108.7,110.0,111.8,113.5,114.8,115.9,117.1,117.7,118.4,119.2,119.7,120.3,121.1,121.8,121.8,122.4,122.6,122.6,123.1,121.9,122.4,123.0,122.9,122.5,122.6,122.9,122.8,122.8,122.4,122.4,122.5,122.1,122.1,122.1,122.3,122.3,122.4,122.2,122.3,122.1,122.7,122.3,121.9,122.0,122.4,121.8,122.4,122.4,122.1,122.1,122.0,122.1,122.2</t>
  </si>
  <si>
    <t>POS(MIN,MAX,STEP)=-420,420,6|X=0.0,0.0,0.0,0.0,0.0,0.0,0.0,0.0,0.0,0.0,0.0,0.0,0.0,0.0,0.0,0.0,0.0,0.0,0.0,0.0,0.0,0.0,0.0,0.0,0.0,0.0,0.0,0.0,0.0,0.0,0.0,0.0,0.0,0.0,0.0,0.0,0.0,0.0,0.0,0.0,0.0,0.0,0.0,0.0,0.0,15.9,23.2,29.8,35.9,41.9,47.4,52.7,57.1,62.0,66.6,70.8,74.7,78.5,82.1,85.4,88.9,92.0,94.7,97.3,100.0,102.4,104.5,106.5,108.5,110.3,111.6,113.5,114.6,115.9,116.9,117.8,118.6,119.0,119.6,120.0,120.5,120.7,120.8,121.1,121.2,121.3,121.3,121.2,121.0,121.1,121.1,121.0,120.9,120.8,120.8,120.6,120.6,120.2,120.3,120.3,120.2,120.2,120.1,119.7,119.9,119.8,119.6,119.9,119.8,119.6,119.5,119.8,119.7,119.6,119.5,119.7,119.6,119.6,119.4,119.7,119.6,119.6,119.6,119.7,119.5,119.7,119.7,119.7,119.7,119.7,119.7,119.5,119.7,119.9,119.7,119.9,119.9,119.8,119.7,119.9,119.8|Y=0.0,0.0,0.0,0.0,0.0,0.0,0.0,0.0,0.0,0.0,0.0,0.0,0.0,0.0,0.0,0.0,0.0,0.0,0.0,0.0,0.0,0.0,0.0,0.0,0.0,0.0,0.0,0.0,0.0,0.0,0.0,0.0,0.0,0.0,0.0,0.0,0.0,0.0,0.0,0.0,0.0,0.0,0.0,0.0,0.0,16.8,22.5,29.8,35.4,41.1,47.3,52.1,56.9,61.7,66.7,70.6,74.6,78.6,82.2,86.0,89.4,92.4,95.4,98.2,100.1,102.9,105.3,107.6,109.6,111.2,112.6,115.0,115.7,116.5,118.5,119.6,120.2,121.7,122.4,122.4,122.4,122.9,123.4,123.4,123.4,123.4,123.6,123.5,123.5,123.2,123.1,123.1,123.1,123.2,122.8,122.9,122.8,123.0,122.2,122.3,122.3,122.4,122.1,122.3,122.0,122.2,121.6,122.3,121.6,121.6,121.9,122.2,121.7,121.9,121.9,121.9,121.9,121.9,122.0,121.7,121.9,122.0,121.8,122.2,121.9,121.5,121.9,122.0,121.7,122.0,121.2,122.3,121.9,122.1,121.8,121.6,122.0,122.0,121.8,122.1,122.2</t>
  </si>
  <si>
    <t>ZL=-2190.0|ZR=92.0|ZSWP=0.0</t>
  </si>
  <si>
    <t>ZL=-2237.8|ZR=92.0|ZSWP=0.0</t>
  </si>
  <si>
    <t>ZL=-2700.0|ZR=335.0|ZSWP=0.0</t>
  </si>
  <si>
    <t>POS(MIN,MAX,STEP)=-400,400,100|X=0.0,0.0,0.0,12.9,91.0,118.4,120.5,119.8,119.6|Y=0.0,0.0,0.0,14.8,91.3,120.1,122.5,121.5,121.9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</si>
  <si>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10.7,16.7,21.2,26.1,30.8,35.8,40.3,44.9,49.2,53.4,57.4,61.2,65.2,68.8,72.2,75.5,78.9,82.2,85.0,87.9,90.7,93.3,95.6,97.8,100.4,102.1,104.2,105.9,108.3,109.7,111.3,112.4,113.4,114.4,115.3,116.4,117.1,117.8,118.5,118.9,119.2,119.7,119.9,119.9,120.5,120.5,120.5,120.4,120.7,120.8,120.6,120.6,120.6,120.5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15.2,19.7,24.7,29.4,33.7,38.4,42.8,47.9,52.3,56.0,59.6,64.0,67.9,71.1,75.0,77.9,81.3,84.5,87.4,90.0,93.1,95.4,98.0,99.7,102.4,104.2,106.5,108.6,110.5,112.0,112.7,114.2,115.4,116.4,117.3,118.7,119.4,119.9,120.7,121.0,121.8,121.8,122.4,122.6,123.2,123.0,122.7,122.8,122.8,122.8,122.7,122.9,122.8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</si>
  <si>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11.0,17.8,22.0,26.4,30.7,35.5,40.2,45.1,49.6,54.1,58.6,63.0,67.3,71.6,75.2,78.9,82.2,85.8,89.1,92.1,95.2,97.9,100.4,102.4,104.8,106.7,109.1,111.1,112.6,113.9,115.5,116.4,117.3,118.4,119.2,119.9,120.2,120.8,121.4,121.6,121.9,121.8,122.1,122.1,121.8,121.7,121.9,121.9,121.5,121.6,121.6,121.2,121.3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16.0,20.7,24.5,28.7,33.8,38.2,42.8,47.6,52.3,57.2,61.8,66.0,69.7,73.9,78.1,80.9,85.1,88.1,91.6,94.2,97.3,100.1,102.5,104.5,106.6,108.7,111.7,113.1,114.9,116.3,117.5,118.7,119.2,120.0,121.5,122.1,122.1,122.6,123.4,123.5,123.5,123.8,123.9,123.7,123.8,123.8,123.3,123.8,123.5,123.9,123.4,123.0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</si>
  <si>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11.7,19.4,26.3,32.4,37.8,43.2,48.0,53.0,57.3,61.4,65.2,69.0,72.8,76.0,79.4,82.7,86.0,88.6,91.0,93.8,96.1,98.4,100.7,102.5,104.5,106.2,108.6,109.8,111.3,112.7,113.7,114.8,116.0,116.4,117.3,118.0,118.6,119.0,119.4,119.8,120.0,120.4,120.5,120.7,120.6,120.8,120.7,120.7,120.8,120.7,120.7,120.5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16.5,23.6,29.9,35.6,41.4,46.2,51.5,55.9,59.4,64.2,68.0,71.4,75.0,78.4,82.5,85.0,87.9,90.5,93.8,96.3,98.4,100.9,102.9,104.9,106.7,109.0,110.5,111.9,113.1,114.4,115.9,116.6,118.0,118.6,119.3,120.5,120.8,121.4,121.5,121.7,122.3,122.4,122.9,122.9,123.1,122.8,123.2,122.8,122.6,122.8,122.9</t>
  </si>
  <si>
    <t>ZL=-1215.0|ZR=-750.0|ZSWP=0.0</t>
  </si>
  <si>
    <t>POS(MIN,MAX,STEP)=-420,420,6|X=119.5,119.4,119.7,119.4,119.4,119.7,119.6,119.7,119.7,119.8,119.7,119.7,120.1,120.2,120.3,120.6,120.6,120.8,121.0,121.6,121.8,122.2,123.0,123.3,124.0,124.6,125.6,126.4,127.2,128.1,129.3,130.0,130.7,131.2,132.2,132.8,133.4,133.7,134.0,133.9,133.8,133.7,133.2,132.5,131.5,130.1,128.6,127.2,124.9,122.8,120.1,117.0,113.7,110.5,106.4,102.6,98.2,93.3,88.6,83.4,78.4,72.6,67.1,61.9,56.6,51.6,46.8,42.2,38.5,35.5,32.3,30.5,29.6,29.0,29.1,29.5,30.3,32.1,33.5,35.8,38.0,40.4,43.0,46.1,49.2,52.4,55.2,58.3,61.4,64.8,67.9,70.7,73.8,76.9,80.0,82.7,85.2,88.3,90.7,93.1,95.3,97.4,99.8,101.4,103.6,105.3,106.8,108.3,109.7,111.2,112.3,113.1,114.2,115.0,116.0,116.8,117.4,117.7,118.1,118.6,118.9,119.5,119.8,119.8,119.9,120.0,120.0,120.1,120.1,120.1,120.1,120.0,120.1,120.0,120.1,120.1,119.8,119.8,120.0,119.8,119.9|Y=121.6,121.6,121.8,121.4,121.6,121.9,121.8,121.5,121.5,122.0,122.1,122.3,122.3,122.0,122.6,122.4,122.5,122.9,123.1,123.7,124.2,124.5,125.3,125.3,126.5,127.1,127.5,128.8,129.7,131.2,132.1,132.2,133.1,134.0,134.9,135.4,136.0,136.1,136.1,136.2,135.8,136.5,135.8,134.7,133.9,132.7,131.2,129.8,127.4,125.3,122.6,119.9,116.9,113.5,109.6,105.9,101.1,96.7,92.2,86.4,81.4,76.0,70.4,65.0,60.0,54.8,49.6,45.0,41.2,37.8,33.9,32.3,30.8,30.0,29.5,30.1,30.8,32.0,33.6,35.8,38.1,39.8,42.9,46.0,48.2,52.1,54.9,57.8,60.7,64.3,67.6,70.4,73.5,76.7,79.7,82.4,85.4,87.9,90.4,92.8,95.7,98.1,100.3,102.1,103.9,105.7,107.3,108.7,110.6,112.2,113.7,114.8,115.8,116.6,117.6,118.4,118.9,119.5,120.0,120.4,120.7,121.1,121.3,121.1,121.2,121.7,121.8,121.8,122.0,121.8,121.5,121.7,121.9,122.1,121.8,122.4,121.9,121.8,121.7,121.7,121.9</t>
  </si>
  <si>
    <t>POS(MIN,MAX,STEP)=-420,420,6|X=119.2,119.2,119.3,119.4,119.4,119.1,119.5,119.5,119.6,119.6,119.8,120.0,120.4,120.7,121.0,121.3,121.7,122.2,122.8,123.3,124.1,124.6,125.5,126.4,127.9,128.6,130.2,131.3,132.7,134.0,135.2,136.2,137.3,138.2,139.1,139.6,140.0,140.2,140.3,140.0,139.5,138.7,137.9,136.3,134.2,132.1,129.9,126.9,123.5,119.9,115.8,111.1,105.8,100.5,94.6,88.3,81.3,73.9,66.2,58.4,50.8,43.0,35.5,29.1,23.5,19.3,16.4,13.7,12.6,11.7,11.4,11.6,11.7,12.7,14.4,16.3,19.3,22.8,26.7,31.2,35.7,40.3,45.7,50.4,55.0,59.5,64.0,68.2,72.3,76.1,79.6,83.3,86.8,89.6,92.5,95.3,97.8,99.8,102.3,104.1,106.4,107.9,109.8,111.0,112.2,113.9,114.7,115.8,116.6,117.5,118.1,118.6,119.1,119.8,119.8,120.3,120.4,120.5,120.6,120.5,120.6,120.5,120.7,120.7,120.7,120.6,120.5,120.6,120.5,120.5,119.9,120.3,120.1,120.1,120.1,120.2,120.0,120.1,120.0,120.1,119.8|Y=122.1,121.9,121.9,121.9,121.7,122.0,121.7,121.9,121.9,122.1,122.2,122.3,122.4,122.6,123.2,123.5,124.1,124.2,125.0,125.1,126.0,126.9,127.9,128.9,130.0,131.1,132.5,133.7,134.9,136.2,137.2,138.1,139.5,140.6,141.3,142.1,142.2,143.1,142.8,142.1,141.7,140.9,139.7,138.5,136.7,134.9,132.5,129.5,126.3,122.4,119.1,114.5,109.9,104.4,98.1,91.9,84.9,77.8,70.2,62.6,54.7,47.4,39.5,32.8,27.3,23.0,19.1,16.3,15.3,13.6,13.5,13.4,14.1,14.4,15.7,17.3,19.6,22.8,25.4,29.5,34.3,39.1,43.8,48.6,53.6,58.1,62.3,67.4,71.4,75.3,79.3,82.8,86.3,89.1,92.2,95.0,98.1,100.3,102.4,104.9,106.9,108.7,110.1,111.9,113.3,114.7,116.0,116.9,117.8,119.1,119.9,120.9,121.0,121.5,122.2,122.5,122.8,122.9,123.2,122.8,122.6,122.8,123.0,122.7,122.6,123.0,122.9,122.7,123.1,123.0,122.3,122.6,122.1,122.1,122.4,122.4,122.2,121.9,122.1,122.0,122.3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</si>
  <si>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14.8,25.9,33.7,40.6,47.2,53.1,58.8,64.1,68.8,73.3,77.6,81.4,85.2,88.7,91.6,94.7,97.4,99.9,102.1,104.2,106.4,108.1,109.9,111.4,112.6,113.9,114.9,116.1,116.6,117.7,118.4,118.9,119.5,120.0,120.2,120.3,120.6,120.8,120.9,120.7,120.7,121.0,120.9,120.9,120.9,120.9,120.7,120.8,120.6,120.6,120.3,120.4,120.4,120.2,120.2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22.1,30.7,37.1,44.4,50.9,56.6,62.2,67.2,72.0,75.9,80.7,84.5,88.2,91.0,94.0,96.7,99.9,102.3,104.4,105.9,108.4,109.8,112.0,113.3,115.1,116.3,117.3,118.2,119.1,119.9,120.5,121.4,122.0,122.1,122.8,122.5,122.4,123.1,123.3,122.9,123.6,123.4,123.5,123.0,122.6,122.9,122.8,123.0,123.0,122.3,122.7,122.6,122.8,122.5</t>
  </si>
  <si>
    <t>ZL=-2310.0|ZR=-1628.0|ZSWP=0.0</t>
  </si>
  <si>
    <t>ZL=-2310.0|ZR=-1388.1|ZSWP=0.0</t>
  </si>
  <si>
    <t>POS(MIN,MAX,STEP)=-400,400,100|X=0.0,0.0,0.0,45.0,106.7,120.6,119.6,119.7,119.7|Y=0.0,0.0,0.0,44.6,107.7,122.9,122.2,122.2,122.2</t>
  </si>
  <si>
    <t>POS(MIN,MAX,STEP)=-420,420,6|X=0.0,0.0,0.0,0.0,0.0,0.0,0.0,0.0,0.0,0.0,0.0,0.0,0.0,0.0,0.0,0.0,0.0,0.0,0.0,0.0,0.0,0.0,0.0,0.0,0.0,0.0,0.0,0.0,0.0,0.0,0.0,0.0,0.0,0.0,0.0,0.0,0.0,0.0,0.0,0.0,0.0,0.0,0.0,0.0,0.0,0.0,0.0,0.0,0.0,0.0,19.3,28.6,36.0,43.0,49.1,55.1,60.3,65.7,70.4,74.8,78.9,82.7,86.4,89.6,92.5,95.3,98.2,100.4,102.8,104.9,106.8,109.2,110.4,111.9,113.4,114.4,115.4,116.2,117.1,118.0,118.2,119.0,119.1,119.6,119.7,120.2,120.2,120.7,120.7,120.6,120.7,120.7,120.7,120.6,120.5,120.5,120.4,120.4,120.2,120.2,119.9,119.8,119.7,119.8,120.0,119.6,119.6,119.5,119.6,119.6,119.9,119.7,119.7,119.8,119.7,119.7,119.8,119.7,119.8,119.7,119.8,119.8,119.8,119.6,119.8,119.8,119.7,119.8,119.7,119.7,119.6,119.9,120.0,119.8,119.7,119.6,119.7,119.5,119.9,119.6,119.9|Y=0.0,0.0,0.0,0.0,0.0,0.0,0.0,0.0,0.0,0.0,0.0,0.0,0.0,0.0,0.0,0.0,0.0,0.0,0.0,0.0,0.0,0.0,0.0,0.0,0.0,0.0,0.0,0.0,0.0,0.0,0.0,0.0,0.0,0.0,0.0,0.0,0.0,0.0,0.0,0.0,0.0,0.0,0.0,0.0,0.0,0.0,0.0,0.0,0.0,0.0,18.2,27.5,34.7,42.3,48.3,54.6,60.0,65.2,70.2,74.5,79.2,82.7,86.4,89.6,92.7,96.2,99.0,101.6,103.5,105.7,107.3,109.8,112.0,113.5,114.7,115.8,116.9,118.0,118.8,119.8,120.1,120.5,121.2,122.0,122.2,122.7,122.4,123.0,123.2,122.8,123.5,123.2,122.9,122.9,123.0,122.6,122.9,122.7,122.4,122.6,122.4,122.6,122.2,122.7,122.2,122.5,122.0,122.0,122.4,122.2,122.1,122.3,122.2,122.1,122.4,122.1,121.9,121.8,122.1,121.8,122.2,122.3,121.4,122.0,121.7,121.8,122.2,122.0,121.8,122.1,121.8,121.7,121.6,122.0,122.2,121.9,122.0,122.0,122.3,122.5,122.4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</si>
  <si>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12.8,20.9,26.2,31.1,35.7,40.5,45.1,49.4,54.0,58.1,62.5,66.8,70.7,74.2,78.0,81.4,85.0,88.3,91.3,93.9,96.8,99.3,101.5,104.0,106.0,107.8,110.5,112.0,113.5,115.0,116.1,117.2,118.0,119.2,119.8,120.5,121.1,121.3,121.7,122.0,122.1,122.2,122.1,122.2,122.2,122.3,122.3,122.4,122.3,121.8,121.7,121.4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19.1,24.4,29.6,33.6,38.2,43.3,48.1,52.5,56.7,60.7,65.8,69.2,72.9,76.6,80.9,83.6,87.3,90.8,93.3,96.1,99.0,101.6,103.9,105.6,108.2,110.6,112.5,113.7,115.7,116.5,118.2,119.3,120.6,121.3,122.0,122.3,123.1,123.4,123.8,123.8,124.0,124.1,124.0,124.7,124.6,124.5,124.9,124.2,123.4,124.1,123.9</t>
  </si>
  <si>
    <t>POS(MIN,MAX,STEP)=-420,420,6|X=119.7,119.4,119.6,119.6,119.7,119.7,119.7,119.8,119.8,120.0,120.1,120.0,120.3,120.4,120.5,121.0,121.2,121.5,122.1,122.6,123.0,123.8,124.4,125.2,126.0,127.1,128.3,129.2,130.6,131.4,132.5,133.6,134.2,135.0,135.6,136.3,136.5,136.6,136.5,136.9,136.3,135.7,134.9,133.8,132.0,130.4,128.2,125.9,123.1,120.1,116.6,112.5,108.5,104.1,99.3,94.0,88.4,82.7,76.7,70.3,64.2,57.6,51.3,45.7,39.9,34.8,30.6,26.8,24.2,21.7,20.2,19.1,18.5,18.6,18.9,19.4,20.3,21.5,23.0,24.5,26.8,28.8,31.1,33.4,36.2,39.1,41.9,45.1,48.4,51.5,54.5,57.9,61.2,64.5,67.7,71.0,74.0,77.3,80.0,82.9,85.9,88.4,91.3,93.5,96.1,98.1,100.4,102.2,104.2,105.7,107.9,109.1,110.5,111.6,113.0,114.5,115.3,116.1,117.0,117.8,118.3,118.7,119.2,119.5,119.9,120.2,120.3,120.3,120.6,120.5,120.5,120.5,120.4,120.4,120.5,120.5,120.3,120.5,120.4,120.4,120.3|Y=121.6,121.2,121.6,121.7,121.6,121.9,121.7,122.0,121.9,121.9,122.0,121.9,122.3,122.4,122.7,123.0,123.2,124.0,124.3,124.7,125.2,125.5,127.1,127.5,128.3,129.4,130.5,132.1,132.7,133.4,134.8,135.6,136.5,137.3,137.7,138.8,138.6,139.0,139.1,139.0,138.4,138.3,137.0,135.9,134.8,132.8,130.8,128.5,125.9,122.7,119.2,115.4,112.0,107.4,102.5,97.1,92.5,86.3,80.5,74.4,67.4,61.4,55.2,48.9,43.8,37.7,33.5,30.1,26.7,24.0,22.1,20.6,20.0,19.7,20.4,20.2,21.3,21.8,22.3,24.6,26.6,28.4,30.4,32.8,35.5,38.1,41.3,44.7,47.4,50.5,53.9,57.2,60.8,63.6,67.1,70.2,73.4,76.6,79.8,82.9,85.5,88.1,90.6,93.3,96.2,98.3,100.7,102.2,104.5,105.9,107.8,109.6,111.3,113.1,114.3,115.6,116.8,117.8,118.3,119.2,119.7,120.3,120.8,121.7,121.3,122.2,122.0,122.2,122.2,122.3,122.4,122.3,122.3,122.4,122.3,122.1,122.4,122.1,121.8,122.1,121.9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</si>
  <si>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6.5,10.4,11.6,11.9,13.0,14.7,16.9,19.3,22.6,25.7,29.0,32.7,36.2,39.9,43.8,47.4,51.1,54.4,58.0,61.7,65.2,68.6,72.0,74.8,77.9,81.1,83.9,87.0,89.3,92.2,95.4,97.4,99.9,101.7,103.7,105.4,107.3,108.7,110.0,111.8,112.8,114.0,114.9,115.9,116.8,117.5,118.1,118.6,119.0,119.5,119.7,119.9,120.2,120.4,120.7,120.7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10.7,13.7,13.5,13.1,14.8,16.3,18.7,21.5,24.7,28.4,31.2,34.8,38.2,42.8,45.9,49.6,53.1,56.7,60.0,63.7,67.5,70.4,73.9,77.0,80.4,83.4,85.6,89.0,91.4,95.1,97.7,100.0,101.7,103.4,106.0,107.4,108.8,110.4,112.1,113.8,115.2,116.0,117.0,118.1,118.8,119.7,120.1,120.9,120.9,121.2,121.6,122.1,122.3,122.8,122.8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</si>
  <si>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10.8,24.4,34.4,42.4,49.1,55.0,59.9,64.7,69.0,72.9,76.7,80.2,83.5,86.1,89.1,92.0,94.3,96.6,99.1,100.9,102.9,104.8,106.5,108.0,109.3,110.9,112.6,113.6,114.5,115.7,116.4,117.0,117.7,118.5,118.8,119.2,119.6,119.7,120.1,120.5,120.7,120.8,120.7,120.7,120.8,120.9,120.7,120.9,120.8,120.6,121.0,120.6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19.1,29.9,38.8,46.3,52.1,58.0,63.0,67.4,71.6,75.2,79.2,82.9,86.2,88.6,91.3,94.1,96.6,98.9,101.1,103.0,105.3,106.9,108.5,110.3,112.3,113.8,114.3,115.8,117.0,118.0,118.9,119.4,120.3,120.7,120.7,121.6,122.0,122.5,122.8,122.3,122.1,122.8,123.0,123.0,123.0,122.9,122.9,123.2,122.4,122.7,122.8</t>
  </si>
  <si>
    <t>ZL=-2655.0|ZR=-2107.0|ZSWP=0.0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</si>
  <si>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9.5,11.1,11.6,12.8,14.2,16.5,18.8,21.8,25.2,28.9,32.2,36.0,39.8,43.7,47.3,51.0,54.6,57.9,61.5,65.1,68.7,71.9,75.1,78.0,81.1,84.1,86.8,89.4,92.2,95.5,97.5,100.0,101.8,103.9,105.6,107.5,108.7,110.2,111.7,113.0,114.0,114.9,116.1,117.0,117.5,118.1,118.7,119.0,119.4,119.8,119.9,120.3,120.4,120.6,120.5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13.0,13.5,13.7,14.0,16.3,18.2,20.6,23.9,27.6,31.1,34.6,38.7,42.1,46.0,49.4,53.2,56.7,60.2,63.7,67.4,70.9,74.0,77.0,80.5,83.7,85.8,88.6,91.0,95.0,97.7,99.8,102.1,103.5,105.2,107.3,108.9,110.9,112.4,113.4,114.5,116.3,117.0,117.5,118.7,119.6,120.0,121.4,121.0,121.6,122.0,122.1,122.3,122.5,123.0</t>
  </si>
  <si>
    <t>POS(MIN,MAX,STEP)=-420,420,6|X=119.7,119.5,119.6,119.4,119.4,119.6,119.6,119.9,119.8,120.1,120.3,120.7,120.6,121.3,121.6,122.0,122.2,122.8,123.3,124.1,124.9,125.7,126.8,127.9,128.9,130.2,132.2,133.5,134.8,136.5,137.6,138.8,139.5,140.6,141.4,142.0,142.3,142.6,142.4,142.3,141.4,140.3,138.8,137.5,134.9,132.6,129.6,126.1,122.2,117.6,112.9,107.7,101.5,95.0,87.9,79.8,71.8,62.7,53.5,43.8,34.3,25.7,18.6,13.7,10.6,8.9,8.1,7.7,7.9,7.9,7.8,7.7,8.0,8.6,8.7,9.7,10.5,11.4,12.8,14.9,16.9,19.6,22.5,25.6,28.6,32.3,35.6,39.3,42.8,46.3,49.8,53.3,56.9,60.2,63.5,66.8,70.0,73.4,76.5,79.4,82.1,85.2,87.6,90.4,92.9,95.0,97.3,99.5,101.5,103.2,105.0,106.9,108.1,110.0,111.1,112.6,113.8,114.7,115.5,116.3,116.9,117.6,118.3,118.8,119.1,119.3,119.8,120.0,120.1,120.2,120.4,120.5,120.3,120.3,120.4,120.2,120.4,120.2,120.3,120.2,120.2|Y=122.4,121.8,121.7,122.4,121.8,122.5,122.4,122.2,122.5,122.5,123.3,122.9,123.2,123.9,123.8,124.5,124.9,125.1,125.6,126.5,126.9,128.0,128.9,130.1,131.4,132.5,134.5,135.7,137.2,138.0,140.0,141.5,142.2,143.3,143.5,144.7,145.0,144.7,145.0,144.5,144.0,142.8,141.7,139.7,137.7,135.1,132.3,128.9,125.8,121.3,116.1,110.9,105.6,98.4,92.3,84.5,76.4,67.8,57.8,48.6,39.2,30.3,23.1,17.4,13.5,11.9,10.1,10.3,9.8,9.2,9.2,10.0,10.3,9.9,10.9,10.9,12.1,12.3,13.5,15.0,17.1,19.0,21.9,25.0,28.0,31.4,34.2,38.5,41.6,45.4,48.7,51.8,55.5,58.7,62.4,65.8,69.5,72.3,75.5,78.1,81.9,85.1,87.6,90.1,92.6,94.9,97.4,99.8,101.6,103.6,105.2,107.0,108.8,110.4,111.8,113.7,114.7,115.5,117.0,117.9,118.4,118.9,119.8,120.0,120.3,121.4,122.0,122.1,122.6,121.9,122.3,122.2,122.8,122.8,122.8,122.6,123.0,122.9,122.5,122.8,122.8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</si>
  <si>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7.6,10.7,11.4,12.3,14.0,16.0,18.2,21.5,24.7,28.3,32.0,35.7,39.6,43.2,47.2,50.8,54.3,58.0,61.6,65.0,68.7,72.0,75.1,78.0,81.3,84.4,86.8,89.4,92.3,95.5,97.7,100.0,101.7,103.9,105.5,107.3,108.7,110.4,111.9,113.0,114.0,114.9,115.7,116.8,117.7,118.1,118.8,119.1,119.4,119.8,120.1,120.3,120.2,120.6,120.7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12.4,14.4,13.4,14.0,16.1,17.7,20.7,24.0,26.7,30.7,33.7,37.9,42.2,45.6,49.4,52.9,56.4,60.9,63.7,67.4,71.1,73.7,76.8,80.4,83.2,86.2,88.5,91.4,94.9,97.2,99.8,102.0,103.8,105.0,107.2,109.2,110.4,112.6,113.8,115.2,116.4,116.9,117.8,118.9,120.0,120.7,120.6,121.2,121.6,121.7,122.1,122.4,122.8,122.8</t>
  </si>
  <si>
    <t>POS(MIN,MAX,STEP)=-420,420,6|X=0.0,0.0,0.0,0.0,0.0,0.0,0.0,0.0,0.0,0.0,0.0,0.0,0.0,0.0,0.0,0.0,0.0,0.0,0.0,0.0,0.0,0.0,0.0,0.0,0.0,0.0,0.0,0.0,0.0,0.0,0.0,0.0,0.0,0.0,0.0,0.0,0.0,0.0,0.0,0.0,0.0,0.0,0.0,0.0,0.0,0.0,0.0,0.0,0.0,0.0,0.0,0.0,0.0,15.4,23.8,30.9,36.5,42.0,47.0,51.5,56.5,60.8,65.1,69.0,72.9,76.4,80.1,83.4,86.9,89.8,92.4,96.1,98.8,101.2,103.1,105.7,107.3,108.8,110.5,112.1,113.7,114.7,115.6,116.3,117.8,118.2,118.8,119.3,120.1,120.4,120.6,120.9,120.9,121.0,121.2,120.9,121.0,120.9,121.0,120.8,120.8,120.8,120.6,120.6,120.5,120.7,120.2,120.2,119.8,120.0,119.9,119.6,119.7,119.7,119.7,119.6,119.8,119.8,119.9,119.9,119.6,119.8,119.6,119.9,119.6,119.7,119.9,119.9,119.8,119.8,119.9,119.9,119.9,119.8,119.7,119.8,119.9,120.1,120.0,119.9,119.9|Y=0.0,0.0,0.0,0.0,0.0,0.0,0.0,0.0,0.0,0.0,0.0,0.0,0.0,0.0,0.0,0.0,0.0,0.0,0.0,0.0,0.0,0.0,0.0,0.0,0.0,0.0,0.0,0.0,0.0,0.0,0.0,0.0,0.0,0.0,0.0,0.0,0.0,0.0,0.0,0.0,0.0,0.0,0.0,0.0,0.0,0.0,0.0,0.0,0.0,0.0,0.0,0.0,0.0,16.0,22.8,29.7,35.4,41.2,46.5,51.6,55.8,60.4,65.1,68.7,72.7,76.0,79.8,83.5,87.2,90.2,93.0,96.5,99.1,101.7,103.7,106.3,108.4,109.7,111.6,113.1,114.4,115.6,116.7,118.2,119.3,120.5,121.1,121.4,122.2,122.4,123.0,122.8,123.2,123.5,123.7,123.4,123.4,123.7,123.3,123.2,122.9,123.1,123.1,123.3,122.6,122.4,122.5,122.7,122.2,122.4,122.8,122.2,122.2,121.8,122.2,121.8,122.1,121.7,121.6,121.7,121.9,121.6,121.6,122.0,122.0,121.9,121.8,121.7,122.0,121.6,121.5,121.8,121.9,121.6,122.0,122.0,121.9,122.1,121.9,121.5,121.5</t>
  </si>
  <si>
    <t>POS(MIN,MAX,STEP)=-420,420,6|X=119.5,119.7,119.8,120.0,119.8,119.9,120.1,120.4,120.3,120.5,120.8,120.9,121.6,121.7,122.3,122.7,123.3,124.1,125.2,126.1,127.0,128.4,129.3,131.4,132.5,134.1,136.1,137.8,139.1,141.1,142.6,143.6,144.4,145.2,146.2,146.3,146.5,146.4,146.1,145.5,143.9,142.4,140.2,137.8,135.3,131.8,128.3,124.0,119.2,114.1,108.4,101.5,94.5,86.4,78.2,68.3,58.0,47.1,35.4,23.6,13.9,8.3,6.6,6.5,0.0,6.6,6.4,0.0,0.0,6.6,6.4,6.4,6.3,6.3,6.3,6.2,6.3,6.2,6.6,7.0,9.2,12.9,18.5,25.5,33.4,41.2,48.5,55.9,63.0,69.5,75.7,81.7,87.2,92.3,97.1,101.4,105.2,108.9,112.5,115.6,118.1,120.6,122.4,124.4,125.6,127.2,128.2,129.0,129.3,129.7,130.2,130.3,130.1,129.9,129.6,129.3,128.7,128.4,128.0,127.1,126.5,125.8,125.5,124.9,124.0,123.7,123.1,122.6,122.2,122.1,121.7,121.1,121.2,120.8,120.7,120.6,120.5,120.4,120.3,120.4,119.9|Y=121.9,122.0,121.9,122.3,122.0,122.3,122.5,122.6,122.7,122.7,122.9,123.6,123.6,123.9,124.2,125.7,125.6,126.9,127.4,128.5,129.6,130.7,132.0,133.6,134.9,136.6,138.2,140.0,142.0,143.3,144.7,145.8,146.9,148.1,148.7,149.1,149.2,148.9,148.3,147.3,146.6,144.8,142.9,140.7,137.9,134.3,131.8,127.2,122.5,117.2,111.3,105.4,97.8,90.7,82.3,73.2,63.1,52.4,40.5,29.2,19.0,11.9,9.2,9.3,7.1,7.4,7.7,7.3,0.0,0.0,8.6,0.0,8.9,8.8,9.0,9.4,8.8,7.9,7.7,9.3,9.5,12.6,17.2,22.7,30.3,37.2,45.5,53.1,60.3,66.7,73.5,79.7,85.5,90.6,96.1,100.4,104.7,108.7,112.1,115.3,118.3,120.7,123.2,125.0,127.0,127.9,129.0,129.9,130.9,131.8,131.9,132.0,132.1,131.9,132.3,131.4,131.3,131.1,130.2,129.5,129.3,128.4,127.9,127.1,126.6,126.3,125.3,125.0,124.8,123.9,123.3,123.6,123.1,122.8,122.1,122.9,122.4,122.3,122.1,121.8,121.9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</si>
  <si>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12.3,18.9,24.5,29.8,35.6,43.2,48.4,53.7,58.7,63.6,68.6,72.7,76.8,80.8,84.6,87.8,91.2,94.3,97.2,99.5,102.3,104.8,106.8,108.3,110.5,111.9,113.7,114.6,116.0,117.0,118.1,118.7,119.2,119.8,120.3,121.0,121.2,121.5,121.7,121.5,121.6,121.9,121.6,121.3,121.4,121.4,121.3,121.0,121.0,121.0,120.8,120.9,120.8,120.4,120.5,120.2,120.1,119.9,119.8,120.0,119.9,119.9,120.1,120.1,119.6,119.8,119.9,119.9,119.9,119.9,120.0,120.0,119.8,120.1,119.8|Y=0.0,0.0,0.0,0.0,0.0,0.0,0.0,0.0,0.0,0.0,0.0,0.0,0.0,0.0,0.0,0.0,0.0,0.0,0.0,0.0,0.0,0.0,0.0,0.0,0.0,0.0,0.0,0.0,0.0,0.0,0.0,0.0,0.0,0.0,0.0,0.0,0.0,0.0,0.0,0.0,0.0,0.0,0.0,0.0,0.0,0.0,0.0,0.0,0.0,0.0,0.0,0.0,0.0,0.0,0.0,0.0,0.0,0.0,0.0,0.0,0.0,0.0,0.0,0.0,0.0,0.0,13.6,17.7,23.6,28.8,34.4,41.8,47.1,52.6,57.8,62.8,67.2,72.0,76.5,79.9,83.7,87.6,91.3,94.6,97.1,99.9,102.1,104.6,107.3,109.6,111.5,112.7,114.5,116.0,117.5,118.5,119.5,120.3,121.0,121.4,121.8,122.5,123.2,123.2,123.2,123.7,123.8,123.5,123.4,123.2,123.4,123.5,123.1,123.3,123.2,123.1,122.9,123.0,122.7,122.5,122.8,122.5,122.8,122.6,122.4,122.6,122.1,122.4,122.3,122.1,122.2,122.2,122.2,122.0,122.2,122.4,122.1,121.9,122.4,121.7,122.3</t>
  </si>
  <si>
    <t>POS(MIN,MAX,STEP)=-400,400,100|X=0.0,0.0,0.0,0.0,32.9,104.1,121.8,120.2,119.9|Y=0.0,0.0,0.0,0.0,31.5,104.6,124.0,122.7,122.1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</si>
  <si>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14.5,20.5,24.4,28.0,32.5,37.2,41.8,46.5,51.3,56.0,60.4,64.6,68.6,72.7,77.3,80.9,84.3,87.6,90.2,93.1,95.9,98.1,100.7,102.8,104.8,106.9,108.6,109.8,111.8,113.0,114.2,115.3,116.3,117.4,118.0,118.7,119.1,119.5,120.2,120.4,120.7,120.9,121.0,120.9,121.0,121.1,120.9,120.9,121.0,121.0,120.9,120.8,120.9,120.4,120.3,120.3,120.2,120.3,120.2,120.2,120.1,120.3,120.0,120.0,120.0,119.9,119.9,119.8,119.7,119.8,119.6,119.7,119.7,119.3,119.7,119.5,119.6,119.7,119.9,119.6,119.8,119.6,119.6,119.7|Y=0.0,0.0,0.0,0.0,0.0,0.0,0.0,0.0,0.0,0.0,0.0,0.0,0.0,0.0,0.0,0.0,0.0,0.0,0.0,0.0,0.0,0.0,0.0,0.0,0.0,0.0,0.0,0.0,0.0,0.0,0.0,0.0,0.0,0.0,0.0,0.0,0.0,0.0,0.0,0.0,0.0,0.0,0.0,0.0,0.0,0.0,0.0,0.0,0.0,0.0,0.0,0.0,0.0,0.0,0.0,0.0,0.0,14.1,20.4,24.0,27.7,31.6,36.3,41.1,46.0,50.2,54.8,60.0,63.9,67.6,72.4,77.2,80.6,83.8,87.7,90.4,93.3,95.7,99.2,101.2,103.2,105.6,107.0,109.4,111.1,112.8,114.2,115.8,116.9,117.9,118.7,119.6,120.5,120.5,121.5,121.8,121.8,122.3,122.9,123.1,123.2,123.0,123.1,123.1,123.2,122.7,122.7,123.3,122.5,122.6,122.5,122.6,122.1,122.4,122.5,122.0,122.3,121.7,121.4,121.5,121.8,121.8,121.7,122.1,121.3,121.7,121.4,121.6,121.7,121.6,121.7,121.7,121.7,121.3,121.2,121.6,121.8,121.5,121.7,121.5,121.7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</si>
  <si>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11.4,19.2,25.5,31.8,40.0,45.9,52.0,57.5,62.7,67.7,72.3,76.8,81.1,85.0,88.7,92.3,95.5,98.2,100.9,103.7,105.9,108.3,110.0,111.7,113.4,114.9,116.0,117.3,118.5,119.0,119.7,120.1,121.0,121.4,121.8,122.0,122.0,122.1,122.2,122.0,122.0,122.0,122.0,121.7,121.7,121.4,121.3,121.1,121.0,120.8,120.9,120.7,120.5,120.6,120.5,120.0,120.0,120.0,119.9,119.8,119.8,119.8,119.8,119.8,119.8,120.0,120.0,119.7,120.0,119.7,119.9,120.0,119.8,119.8|Y=0.0,0.0,0.0,0.0,0.0,0.0,0.0,0.0,0.0,0.0,0.0,0.0,0.0,0.0,0.0,0.0,0.0,0.0,0.0,0.0,0.0,0.0,0.0,0.0,0.0,0.0,0.0,0.0,0.0,0.0,0.0,0.0,0.0,0.0,0.0,0.0,0.0,0.0,0.0,0.0,0.0,0.0,0.0,0.0,0.0,0.0,0.0,0.0,0.0,0.0,0.0,0.0,0.0,0.0,0.0,0.0,0.0,0.0,0.0,0.0,0.0,0.0,0.0,0.0,0.0,0.0,0.0,12.9,17.6,24.5,30.3,38.3,44.0,50.8,56.5,61.5,66.5,71.6,75.9,80.7,84.3,88.2,92.1,95.7,97.9,100.9,103.8,106.2,108.1,111.0,112.6,114.5,116.0,117.2,118.8,119.5,120.5,121.5,122.5,123.0,123.1,123.5,124.1,123.9,124.2,124.6,124.6,124.4,124.1,124.6,123.9,124.0,123.9,123.8,124.0,123.6,123.5,123.2,123.1,122.9,122.7,122.5,122.8,122.3,122.8,122.4,122.0,122.4,122.6,122.3,121.6,122.1,121.7,122.0,122.0,122.4,121.8,121.7,122.2,122.0,121.7</t>
  </si>
  <si>
    <t>POS(MIN,MAX,STEP)=-420,420,6|X=119.3,119.3,119.1,119.4,119.4,119.5,119.5,119.6,119.7,119.8,119.9,120.1,120.4,121.0,121.2,121.6,121.8,122.4,122.9,123.5,124.2,124.8,125.8,127.0,128.1,129.1,130.5,131.5,133.3,134.4,135.2,136.5,137.5,137.9,139.3,139.4,140.0,139.9,140.0,139.5,138.8,138.2,137.1,135.3,133.6,131.4,128.5,125.6,122.4,119.0,114.6,109.7,104.7,99.2,93.4,87.1,80.2,73.1,65.6,57.9,50.3,42.7,35.5,29.4,24.2,19.8,16.8,14.4,13.3,12.7,12.5,12.3,12.9,13.5,15.1,16.6,19.2,22.1,24.9,28.7,32.5,36.8,41.1,45.2,49.4,53.6,57.9,61.9,66.2,69.9,73.8,77.6,80.9,84.5,87.7,90.5,93.5,96.4,98.9,101.2,103.6,105.7,107.7,109.4,111.2,112.6,114.0,115.4,116.4,117.4,118.3,119.0,119.8,120.3,120.6,121.5,121.6,121.8,122.0,122.0,121.9,122.0,122.0,121.9,121.8,121.6,121.3,121.5,121.0,121.1,120.9,120.8,120.9,120.5,120.5,120.3,120.2,120.2,119.9,119.8,119.9|Y=122.2,122.2,122.8,122.1,122.3,122.3,122.2,122.6,122.3,122.9,122.8,123.4,123.7,123.3,123.4,124.4,124.4,124.9,124.9,125.8,126.4,126.8,128.0,129.2,130.3,131.1,132.5,134.1,135.2,136.4,138.0,138.8,140.1,140.8,141.2,142.1,142.5,142.2,142.5,142.1,141.5,141.0,139.5,138.0,136.8,133.8,130.7,128.6,125.6,121.6,117.8,112.7,108.4,103.2,96.9,90.7,83.9,77.0,70.2,62.2,54.6,46.4,39.7,33.0,27.5,22.8,19.3,16.5,14.8,14.1,13.9,13.4,14.0,14.7,15.8,16.8,19.1,21.4,24.2,27.5,31.5,35.2,39.9,44.0,48.2,51.9,57.3,61.1,65.1,69.3,72.7,77.2,80.1,83.4,87.2,90.0,93.2,95.8,99.5,101.3,103.5,105.6,107.9,109.7,111.8,113.4,115.2,116.7,117.6,118.7,119.4,120.0,121.1,122.0,122.1,123.0,122.9,123.7,123.8,123.7,123.3,123.8,123.7,123.9,123.6,123.5,123.3,123.3,122.9,123.3,122.9,122.8,122.9,122.6,122.6,122.5,122.5,121.9,121.5,121.8,122.3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</si>
  <si>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10.1,19.7,26.9,32.6,38.2,43.0,47.9,52.1,56.4,60.3,64.5,68.3,72.1,75.5,78.6,81.9,85.1,88.0,90.7,93.3,96.0,97.8,100.3,102.2,104.6,106.0,108.3,109.6,111.2,112.5,113.5,114.8,115.6,116.3,117.1,118.0,118.5,119.1,119.4,119.7,120.1,120.3,120.5,120.6,120.5,120.5,120.4,120.5,120.5,120.5,120.6,120.5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16.5,23.9,30.7,35.4,41.4,45.7,50.2,54.4,58.7,63.2,67.3,71.0,74.3,77.8,81.2,84.6,87.6,89.8,92.8,95.2,97.7,100.2,102.1,104.2,106.4,108.7,110.2,111.8,113.1,114.5,115.7,116.6,118.0,118.6,119.1,119.7,120.3,121.2,121.2,121.9,121.9,122.5,123.3,122.9,123.1,122.7,123.5,122.3,122.9,122.6,122.7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</si>
  <si>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18.3,25.9,32.2,37.7,42.6,47.5,52.0,56.2,60.2,64.3,68.1,72.0,75.1,78.6,81.8,85.1,88.2,90.9,93.3,96.0,98.3,100.5,102.4,104.4,106.0,108.4,109.9,111.5,112.6,113.6,114.7,115.8,116.4,117.3,117.8,118.5,118.9,119.5,119.6,120.0,120.1,120.3,120.4,120.4,120.5,120.8,120.7,120.4,120.4,120.7,120.4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15.6,22.3,29.7,35.0,41.0,45.6,49.8,54.7,58.6,62.9,67.3,70.6,74.3,78.0,81.6,84.6,87.0,90.4,92.7,95.4,98.3,100.2,102.8,104.4,106.3,108.7,110.3,112.0,113.1,114.8,115.5,116.7,118.1,118.7,119.0,120.1,120.2,121.3,121.4,122.0,122.2,122.7,122.7,122.4,122.5,122.6,122.6,122.5,122.6,123.1,122.7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</si>
  <si>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16.5,25.1,31.3,36.9,42.2,46.9,51.7,55.9,60.3,64.0,67.9,72.1,75.4,78.8,81.8,85.0,88.1,90.8,93.3,96.0,98.5,100.4,102.4,104.6,106.1,108.5,109.8,111.5,112.6,113.7,114.9,115.7,116.5,117.2,117.8,118.4,119.0,119.4,119.4,120.1,120.1,120.4,120.5,120.5,120.4,120.7,120.7,120.5,120.4,120.4,120.5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14.7,22.1,28.9,34.5,40.4,45.4,50.0,54.7,58.9,63.1,66.6,70.5,74.2,77.7,81.0,84.4,87.6,90.1,92.9,95.9,98.4,100.5,102.6,104.1,106.5,108.9,110.4,111.8,113.5,114.7,115.4,117.2,118.0,118.8,119.3,120.0,120.2,121.0,121.7,122.2,122.5,122.2,123.1,122.5,122.7,122.7,122.7,122.6,122.8,122.3,122.5</t>
  </si>
  <si>
    <t>POS(MIN,MAX,STEP)=-420,420,6|X=119.6,119.7,119.6,119.8,119.8,119.8,119.9,120.0,120.1,120.2,120.5,120.5,120.8,121.2,121.7,122.0,122.7,123.2,123.9,125.0,125.8,126.5,127.9,128.8,130.4,131.8,133.5,135.0,136.6,137.8,139.0,140.5,141.7,142.4,143.0,143.7,143.9,144.1,143.8,143.5,142.5,141.1,139.5,137.6,135.0,132.4,129.1,125.4,121.3,116.5,111.5,105.6,99.3,92.1,84.6,76.5,67.8,58.0,48.0,38.1,28.5,20.2,14.1,10.8,9.2,8.6,8.6,0.0,8.8,8.5,8.5,8.7,8.5,8.4,8.9,8.9,9.2,10.6,11.2,12.1,13.6,15.8,18.3,20.5,23.7,26.8,30.1,33.3,36.7,40.3,44.3,48.2,51.9,55.6,59.5,63.5,67.1,70.7,74.1,77.5,80.7,83.8,87.1,89.8,92.6,95.1,97.6,99.7,102.1,104.1,106.1,107.6,109.9,110.9,112.3,114.2,115.1,116.2,116.9,117.8,118.4,119.2,119.4,120.0,120.3,120.5,120.6,120.8,120.9,121.1,120.7,121.0,120.9,121.1,121.1,120.8,120.8,120.6,120.8,120.5,120.5|Y=121.8,122.2,121.7,122.0,122.2,122.5,122.2,122.6,122.7,122.6,123.1,123.4,123.6,124.0,123.7,124.5,125.0,125.4,126.3,127.2,127.8,128.9,130.4,131.2,132.6,134.1,135.6,137.4,138.8,140.5,141.3,142.6,144.0,144.9,145.3,146.2,146.3,146.5,145.8,145.7,144.6,143.5,142.4,139.9,138.1,135.5,131.8,128.4,124.9,120.2,114.3,109.2,103.2,96.1,88.4,80.8,72.1,62.6,53.0,43.2,34.0,24.1,18.0,13.2,11.5,11.1,9.4,9.3,8.8,8.5,9.0,9.1,10.0,10.7,10.0,10.1,10.7,11.1,12.3,13.0,14.5,16.0,17.7,20.3,22.7,26.0,29.2,32.3,35.5,39.0,43.6,46.7,50.2,54.4,58.5,62.4,65.5,69.3,73.3,76.5,79.8,83.1,86.6,89.4,91.5,94.7,97.6,100.4,102.4,104.0,106.3,107.8,109.6,111.5,113.5,115.0,116.4,117.3,118.1,119.2,119.7,119.8,120.8,121.5,121.7,121.9,122.4,122.3,123.0,122.8,123.0,122.7,122.9,123.4,123.2,122.8,122.7,122.3,122.5,122.7,122.7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</si>
  <si>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21.4,42.7,55.9,66.4,74.9,81.4,87.7,92.6,97.0,101.1,104.6,107.7,110.0,112.4,114.6,116.0,117.7,118.9,119.7,121.4,121.8,122.3,122.5,123.0,123.2,123.4,123.3,123.4,123.3,123.2,122.9,123.0,122.9,122.7,122.7,122.3,122.3,122.1,122.0,121.7,121.4,121.3,121.2,121.0,120.9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33.3,48.9,61.5,70.6,78.3,85.0,91.2,95.5,99.2,103.8,107.3,109.7,112.1,114.3,116.7,118.1,119.5,120.7,122.1,123.2,123.9,124.4,124.7,124.6,125.3,125.3,125.2,125.1,125.0,125.2,124.6,124.8,124.8,124.2,124.0,124.2,124.0,123.9,123.8,123.6,122.9,123.1,123.1,122.8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</si>
  <si>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9.6,22.0,29.2,34.3,39.0,43.5,48.2,52.7,57.0,61.1,65.3,69.5,73.1,76.7,80.4,83.5,86.9,89.7,92.7,95.5,97.7,100.6,102.3,104.6,106.3,108.5,109.7,111.6,113.2,114.6,115.6,116.6,117.2,118.3,118.9,119.4,119.9,120.5,120.6,121.0,121.3,121.4,121.5,121.7,121.4,121.4,121.3,121.4,121.3,121.1,120.9,121.0,120.9,120.8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18.8,25.7,32.2,37.0,41.1,46.2,50.5,55.3,59.5,63.7,67.7,71.5,76.0,79.3,82.6,86.2,88.7,92.6,94.9,97.7,99.9,102.3,104.7,106.4,108.7,110.2,112.1,113.9,115.7,116.5,117.6,118.5,119.7,120.3,120.8,121.2,121.9,122.1,122.7,122.5,123.0,122.9,123.1,122.8,123.2,122.8,123.0,123.0,122.7,122.9,122.8,122.7,122.7</t>
  </si>
  <si>
    <t>ZL=-2655.0|ZR=-827.0|ZSWP=0.0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</si>
  <si>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13.2,16.4,16.8,16.3,17.3,19.2,21.5,24.1,26.7,30.1,33.1,36.7,40.3,44.1,48.0,51.7,55.5,59.5,63.3,67.3,70.9,74.5,78.3,81.6,85.1,88.6,91.4,94.3,97.1,99.8,102.2,104.4,106.6,108.8,110.3,112.2,114.2,115.2,116.4,117.6,118.5,119.2,119.7,120.4,121.0,121.4,121.8,121.8,121.9,121.9,122.0,121.9,121.9,121.8,121.8,121.6,121.5,121.4,121.4,121.2,121.1,121.2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12.7,16.6,17.7,17.1,17.7,19.1,21.3,24.0,26.1,29.3,31.9,35.7,38.9,42.1,46.0,50.3,54.4,57.9,61.8,66.0,69.9,73.3,77.2,80.5,84.7,87.5,91.0,93.6,96.7,99.4,102.1,104.3,106.8,108.7,110.6,112.3,114.2,115.5,117.1,118.8,119.7,120.6,121.8,122.3,122.7,123.4,123.5,123.8,123.9,124.2,124.2,124.1,123.9,124.1,124.6,123.4,123.4,123.3,123.2,123.0,123.0,123.1</t>
  </si>
  <si>
    <t>POS(MIN,MAX,STEP)=-420,420,6|X=119.5,119.5,119.5,119.6,119.6,119.8,119.8,119.8,119.9,120.0,120.1,120.2,120.4,120.6,120.7,121.1,121.4,121.9,122.3,122.9,123.3,124.2,125.1,126.3,126.8,127.8,129.5,130.8,132.2,133.3,134.6,135.8,136.8,137.9,139.0,139.5,140.0,140.7,141.1,140.8,140.6,140.1,139.4,137.9,136.6,134.8,132.8,129.9,127.0,123.3,119.5,115.5,110.9,105.4,99.9,93.6,86.8,79.8,72.0,64.0,55.7,47.0,38.6,30.9,23.8,18.8,14.9,12.3,11.0,10.0,9.7,9.6,9.9,10.2,10.1,10.5,11.0,12.1,13.4,14.6,16.8,18.6,21.4,24.1,26.8,29.7,33.1,36.4,39.6,42.7,46.3,49.8,53.3,56.7,60.2,63.4,66.9,70.0,73.3,76.6,79.4,82.3,85.2,87.8,90.5,93.1,95.5,97.8,99.8,102.0,103.9,105.7,107.3,109.0,110.3,112.1,113.5,114.5,115.3,116.2,116.9,117.6,118.1,118.7,119.3,119.7,120.0,120.2,120.4,120.5,120.5,120.7,120.5,120.6,120.4,120.5,120.6,120.6,120.4,120.3,120.4|Y=121.9,122.4,122.1,122.7,122.5,122.3,122.7,121.8,122.6,122.9,123.2,122.8,122.8,123.0,123.5,123.8,123.8,124.4,124.8,125.2,125.6,126.5,127.1,128.1,128.8,129.9,131.9,132.7,134.0,134.9,136.7,137.8,139.3,140.3,141.1,141.9,142.8,143.1,143.5,143.7,143.5,142.8,141.8,140.9,139.5,137.6,135.8,132.3,130.1,126.9,123.6,119.2,114.2,109.4,103.8,97.5,91.1,84.0,76.7,69.1,60.9,52.1,43.4,35.5,28.2,22.7,18.1,15.2,12.3,11.8,10.3,10.8,10.8,10.9,11.0,11.2,12.0,12.9,14.1,15.2,17.1,17.9,20.9,23.2,26.6,28.9,31.7,34.9,38.4,41.5,45.6,48.5,52.0,55.7,58.9,62.3,65.9,69.3,72.5,75.4,78.7,81.7,84.6,87.1,90.0,92.4,95.2,97.9,99.9,102.2,103.9,106.0,107.5,109.2,110.8,112.6,114.6,115.5,116.5,117.5,118.0,119.2,119.8,120.2,120.9,121.2,121.6,121.8,122.5,122.4,122.4,122.9,123.0,123.0,122.8,122.7,122.6,122.9,122.4,122.3,122.7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</si>
  <si>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12.7,16.6,17.5,17.8,19.6,22.5,25.9,29.6,33.3,37.3,41.5,45.7,50.0,54.3,58.7,62.8,66.9,70.9,74.8,78.6,82.1,85.7,88.8,92.0,95.0,97.8,100.2,102.9,105.2,107.2,109.4,110.9,112.9,114.5,115.7,117.0,118.0,118.8,119.4,120.1,120.9,121.2,121.5,121.8,122.0,122.1,122.3,122.1,122.2,121.9,121.9,121.8,121.8,121.6,121.4,121.4,121.5,121.1,121.1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12.3,16.4,19.1,19.1,20.1,22.4,25.1,28.8,31.8,36.0,40.0,43.8,48.5,52.8,56.9,61.2,65.8,69.8,73.5,77.4,81.2,84.8,88.2,91.2,94.2,97.3,99.8,102.7,105.2,107.4,109.6,111.3,113.3,115.1,116.8,118.0,119.4,119.8,121.2,122.3,122.3,123.4,123.6,124.0,124.0,124.0,124.5,124.3,124.2,123.6,123.9,124.3,124.2,123.8,123.4,123.1,123.3,123.0,122.4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</si>
  <si>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9.3,10.5,11.1,11.7,12.6,13.9,15.8,17.7,19.7,22.3,25.1,28.0,31.3,34.3,37.7,41.2,44.5,47.9,51.6,54.8,58.3,61.6,65.1,68.3,71.4,74.6,77.6,80.9,83.8,86.1,89.1,91.8,95.0,97.1,99.6,101.3,103.6,105.3,106.9,108.6,109.9,111.5,112.6,113.9,114.8,115.6,116.6,117.6,118.2,118.5,119.1,119.5,119.7,120.3,120.2,120.5,120.5,120.6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11.7,11.9,12.6,13.5,14.9,15.4,17.3,19.0,21.4,24.5,26.8,29.9,33.0,36.2,39.7,43.2,46.1,49.9,53.2,56.8,60.3,63.7,67.3,70.3,73.2,76.5,80.1,82.6,85.7,88.4,90.8,94.3,97.1,99.2,101.7,103.3,105.3,107.0,108.7,110.2,111.9,113.5,114.7,115.7,116.9,117.5,118.2,119.2,120.0,120.7,121.1,121.4,122.0,122.2,122.5,122.4,122.4</t>
  </si>
  <si>
    <t>POS(MIN,MAX,STEP)=-420,420,6|X=26.5,0.0,0.0,0.0,0.0,0.0,0.0,0.0,0.0,0.0,0.0,0.0,0.0,0.0,0.0,0.0,0.0,0.0,0.0,0.0,0.0,0.0,0.0,0.0,0.0,0.0,0.0,0.0,0.0,0.0,0.0,0.0,0.0,0.0,0.0,0.0,0.0,0.0,0.0,0.0,0.0,0.0,0.0,0.0,5.6,12.0,17.9,26.5,35.3,43.2,49.7,55.7,61.1,66.3,70.9,75.2,79.0,83.0,86.5,89.5,92.8,95.5,98.3,100.6,102.9,105.2,107.2,108.9,110.5,112.1,113.2,115.0,116.1,116.9,117.6,118.6,119.0,119.6,119.9,120.4,121.0,121.1,121.2,121.3,121.4,121.2,120.9,121.0,121.0,121.0,120.9,120.9,120.9,120.6,120.5,120.5,120.3,120.1,120.0,120.1,119.9,119.8,120.0,119.8,119.9,119.8,119.8,119.6,119.5,119.5,119.4,119.4,119.6,119.4,119.4,119.2,119.3,119.5,119.4,119.5,119.4,119.6,119.3,119.5,119.5,119.5,119.3,119.5,119.6,119.4,119.6,119.5,119.6,119.5,119.6,119.6,119.8,119.5,119.7,119.8,119.6|Y=34.6,0.0,0.0,0.0,0.0,0.0,0.0,0.0,0.0,0.0,0.0,0.0,0.0,0.0,0.0,0.0,0.0,0.0,0.0,0.0,0.0,0.0,0.0,0.0,0.0,0.0,0.0,0.0,0.0,0.0,0.0,0.0,0.0,0.0,0.0,0.0,0.0,0.0,0.0,0.0,0.0,0.0,0.0,0.0,0.0,14.7,18.3,26.9,34.0,42.7,49.3,55.8,60.7,66.6,71.3,75.1,78.8,83.6,86.9,90.6,93.1,96.1,98.5,101.2,104.1,106.1,108.8,110.0,112.0,113.0,114.4,116.4,117.6,119.0,119.6,120.6,121.0,121.5,122.4,122.4,122.8,123.2,123.2,123.2,123.3,123.3,123.3,123.2,123.3,123.2,122.8,123.0,123.1,122.8,122.4,122.4,122.3,122.2,122.2,122.1,121.8,122.0,121.8,122.0,122.1,121.7,122.1,121.7,121.6,121.6,121.7,121.5,121.5,121.2,121.6,121.4,121.8,121.7,121.5,121.6,121.5,121.6,121.5,121.3,121.5,121.5,121.9,121.2,121.5,121.7,121.1,121.6,121.4,121.0,121.4,121.7,121.6,121.6,121.6,121.5,121.8</t>
  </si>
  <si>
    <t>ZL=-3147.8|ZR=-2916.3|ZSWP=0.0</t>
  </si>
  <si>
    <t>ZL=-230.3|ZR=-828.8|ZSWP=0.0</t>
  </si>
  <si>
    <t>ZL=-230.3|ZR=260.8|ZSWP=0.0</t>
  </si>
  <si>
    <t>ZL=-2069.1|ZR=260.8|ZSWP=0.0</t>
  </si>
  <si>
    <t>ZL=-1850.0|ZR=33.0|ZSWP=0.0</t>
  </si>
  <si>
    <t>ZL=-1950.3|ZR=33.0|ZSWP=0.0</t>
  </si>
  <si>
    <t>ZL=-2125.9|ZR=155.8|ZSWP=0.0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</si>
  <si>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8.5,15.7,18.2,19.3,21.8,25.4,29.7,34.2,38.8,43.5,48.1,52.7,57.3,61.8,66.2,70.7,74.7,78.8,82.3,86.1,89.2,92.5,95.3,98.4,101.0,103.3,105.8,107.7,110.0,111.5,113.2,114.9,116.3,117.9,118.5,119.3,120.0,120.6,121.2,121.8,121.8,122.1,122.3,122.2,122.3,121.9,122.0,121.9,122.0,121.8,121.9,121.6,121.8,121.3,121.3,121.1,121.1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15.1,18.6,20.3,21.6,24.5,28.5,32.3,36.6,41.9,46.3,51.1,55.9,60.3,64.6,69.4,72.9,77.1,81.8,84.9,88.3,91.8,94.7,97.7,101.0,103.0,106.2,108.2,110.2,112.2,113.5,115.4,116.9,118.7,119.9,120.8,121.7,122.2,123.2,123.3,124.1,124.3,124.2,124.3,124.7,124.5,124.4,124.0,124.2,123.9,124.1,123.4,123.6,123.3,122.7,123.0,122.8</t>
  </si>
  <si>
    <t>POS(MIN,MAX,STEP)=-420,420,6|X=119.6,119.6,119.5,119.7,119.7,119.7,120.0,120.0,119.9,120.1,120.1,120.4,120.6,120.9,121.3,121.8,122.1,122.4,123.1,123.7,124.4,125.5,126.4,127.4,128.5,129.7,131.7,132.8,134.3,135.3,137.2,137.9,138.9,140.2,140.8,141.4,141.6,141.7,142.1,141.7,141.2,139.9,138.8,137.5,135.2,132.9,130.3,127.1,123.8,119.8,114.8,109.9,104.5,98.5,91.8,85.1,77.3,69.2,60.8,52.0,43.3,34.9,27.5,21.2,16.3,13.2,11.1,10.1,9.3,9.5,8.8,9.2,9.0,9.9,10.7,12.6,14.4,17.3,20.5,24.5,28.3,32.5,37.0,41.3,45.8,50.2,54.9,59.3,63.6,67.6,71.8,75.6,79.5,82.7,86.0,89.3,92.5,95.2,97.8,100.4,102.6,105.1,107.0,109.1,110.4,112.4,113.6,115.1,116.0,117.1,118.0,118.8,119.4,120.0,120.5,121.3,121.7,121.7,122.0,122.1,122.1,122.0,122.0,121.8,121.6,121.2,121.3,121.2,121.3,121.2,120.9,120.8,120.6,120.5,120.3,120.3,120.1,120.3,120.0,120.3,119.9|Y=122.4,122.1,122.2,122.0,122.1,122.2,122.4,122.9,122.7,122.9,123.1,122.9,123.1,123.6,123.6,124.2,124.1,125.1,125.5,126.2,126.8,127.6,128.7,129.6,130.6,132.1,133.6,135.1,136.9,137.5,139.3,139.9,141.3,142.3,143.2,143.5,144.3,144.5,144.3,144.0,143.3,142.3,141.7,140.1,138.3,135.8,133.4,129.7,126.3,122.8,118.2,112.7,108.2,102.3,95.9,89.0,81.4,73.4,65.2,56.6,47.7,39.1,31.5,24.9,19.8,16.0,13.9,12.1,11.3,10.3,9.4,9.2,10.3,11.0,12.0,12.9,15.1,17.2,19.7,23.7,27.1,30.8,35.0,39.8,44.7,49.2,53.4,59.1,62.0,66.4,70.6,74.5,78.5,82.2,85.8,88.8,91.3,94.5,97.5,100.6,102.5,105.1,107.1,109.2,111.4,112.6,114.3,116.3,117.5,118.4,119.4,119.8,120.8,121.8,121.9,122.6,122.9,123.2,123.7,123.7,123.9,123.7,124.1,123.6,123.6,123.8,123.3,123.3,123.4,122.8,122.7,122.5,122.8,122.7,122.7,122.8,122.6,122.2,121.8,122.6,121.7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</si>
  <si>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22.1,36.3,46.9,55.4,62.7,68.8,74.5,79.5,84.3,88.4,92.3,95.3,98.4,101.5,103.8,106.2,108.2,110.3,111.6,113.3,114.6,115.9,116.9,117.9,119.0,119.5,120.3,120.5,121.0,121.2,121.4,121.6,122.0,122.0,122.0,121.9,121.9,121.9,122.0,121.6,121.7,121.6,121.4,121.1,120.9,120.9,120.6,120.8,120.8,120.5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18.1,30.3,41.7,50.8,59.1,66.2,71.8,77.7,82.5,86.9,90.9,94.7,98.6,101.1,104.0,106.3,108.0,110.6,112.8,114.4,115.7,117.1,117.9,118.7,120.3,120.8,121.6,122.2,122.9,122.8,123.3,123.8,123.7,123.9,124.6,123.7,123.7,124.1,123.7,123.5,123.9,123.8,123.3,123.1,122.9,123.2,123.2,122.7,123.0,122.8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</si>
  <si>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7.7,16.1,20.9,24.9,29.8,34.7,39.5,44.5,49.3,54.0,58.3,63.0,67.0,71.4,75.3,79.0,82.3,85.8,89.2,92.3,95.2,97.6,100.4,102.7,104.9,107.1,108.9,111.6,112.8,114.0,115.4,116.5,117.6,118.5,119.0,120.0,120.2,121.1,121.4,121.6,121.8,122.0,122.1,121.9,121.8,122.0,121.9,121.6,121.4,121.5,121.5,121.4,121.1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14.3,19.5,23.2,27.5,32.6,37.3,42.3,47.0,51.6,56.8,61.5,65.3,68.9,73.9,77.8,81.6,85.1,88.4,91.3,94.5,97.4,100.1,102.3,104.8,106.8,108.4,112.1,113.3,115.1,116.1,117.3,118.7,119.4,120.4,120.7,121.5,122.2,122.8,123.3,123.6,123.6,123.4,124.0,123.8,123.8,123.5,123.6,124.1,123.2,122.9,123.7,123.3</t>
  </si>
  <si>
    <t>POS(MIN,MAX,STEP)=-420,420,6|X=119.4,119.3,119.4,119.3,119.4,119.7,119.7,119.7,119.8,119.9,120.3,120.3,120.3,120.4,120.8,121.1,121.4,121.7,122.2,123.0,123.5,124.1,125.1,125.9,126.9,127.7,129.4,130.5,131.5,132.6,134.0,135.2,135.9,136.7,137.4,138.2,138.5,138.7,138.6,138.5,138.1,137.8,136.4,135.0,133.3,131.4,129.0,126.4,123.6,120.1,116.4,112.1,107.5,102.4,97.0,91.1,84.9,78.3,71.5,64.4,57.2,50.1,43.3,36.8,31.4,26.5,22.8,20.2,18.0,16.8,16.2,16.1,16.9,17.8,19.5,21.9,24.4,27.6,31.2,35.3,39.3,43.7,48.0,52.4,56.3,60.8,64.7,68.8,72.6,75.9,79.8,83.0,86.3,89.1,92.0,94.8,97.1,99.4,101.9,103.7,105.5,107.4,109.0,110.7,112.0,113.1,114.1,115.5,116.3,116.9,117.5,118.1,118.9,119.2,119.7,120.1,120.4,120.4,120.5,120.5,120.8,120.7,120.5,120.7,120.5,120.6,120.5,120.2,120.4,120.5,120.3,120.4,120.3,120.2,120.1,120.1,120.1,120.1,119.8,119.8,119.8|Y=121.9,121.7,121.8,121.1,121.7,122.3,121.8,122.1,121.9,122.0,122.1,121.9,122.4,122.8,123.3,123.3,123.6,124.4,124.6,124.7,126.0,126.6,127.5,128.4,129.3,130.2,131.7,133.1,134.0,134.7,136.2,136.9,137.9,138.7,139.7,140.2,140.8,141.1,140.9,140.9,140.6,139.6,138.9,137.6,136.2,133.9,131.9,128.4,126.2,123.1,119.3,115.4,110.7,105.7,100.3,94.7,88.6,82.0,75.7,68.3,61.2,53.7,47.3,40.8,34.6,30.3,25.9,22.4,20.2,19.4,18.5,17.6,17.8,18.9,20.1,21.6,24.1,27.4,30.8,34.4,38.4,42.2,46.8,51.1,55.3,59.6,64.0,68.0,71.9,75.2,79.2,82.9,85.8,88.9,91.9,94.5,97.2,99.9,102.0,104.1,106.3,107.7,109.6,111.4,113.2,114.2,115.2,116.3,117.3,118.3,119.2,120.3,120.4,121.0,122.0,122.0,122.6,122.7,122.7,122.7,122.9,122.9,122.8,122.8,122.8,123.0,122.4,122.2,122.8,122.6,122.6,122.9,122.6,122.4,122.1,122.7,122.1,122.5,122.2,122.1,121.8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</si>
  <si>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13.5,18.6,23.0,27.6,31.4,36.1,40.2,44.1,48.1,52.2,56.0,59.8,63.8,67.3,71.0,74.3,77.8,81.2,84.3,87.5,90.1,93.0,95.6,98.0,100.5,103.4,105.4,107.3,109.0,110.3,112.0,113.2,114.6,115.7,116.6,117.6,118.3,119.1,119.5,119.9,120.5,120.8,121.1,121.4,121.6,121.6,121.5,121.4,121.3,121.4,121.3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12.6,18.1,21.5,25.2,29.6,34.1,37.7,42.5,46.7,49.8,54.0,58.8,62.3,65.8,69.6,73.0,76.6,80.5,83.0,86.3,88.9,91.9,94.9,97.7,99.8,103.0,105.1,107.0,108.8,110.8,112.5,113.8,115.7,116.4,117.7,118.6,119.5,120.2,120.9,121.0,121.7,122.2,122.2,123.0,123.1,123.5,123.3,123.1,123.2,123.2,123.2</t>
  </si>
  <si>
    <t>ZL=-4275.3|ZR=-1649.3|ZSWP=0.0</t>
  </si>
  <si>
    <t>ZL=-3583.7|ZR=-3162.1|ZSWP=0.0</t>
  </si>
  <si>
    <t>ZL=-2830.9|ZR=-2765.5|ZSWP=0.0</t>
  </si>
  <si>
    <t>ZL=-3005.0|ZR=-2753.0|ZSWP=0.0</t>
  </si>
  <si>
    <t>POS(MIN,MAX,STEP)=-400,400,100|X=93.5,0.0,0.0,16.9,82.2,118.0,121.5,119.9,119.7|Y=91.6,0.0,0.0,17.6,82.0,119.8,124.0,122.3,121.8</t>
  </si>
  <si>
    <t>POS(MIN,MAX,STEP)=-420,420,6|X=138.9,127.8,115.1,99.7,79.4,50.0,0.0,0.0,0.0,0.0,0.0,0.0,0.0,0.0,0.0,0.0,0.0,0.0,0.0,0.0,0.0,0.0,0.0,0.0,0.0,0.0,0.0,0.0,0.0,0.0,0.0,0.0,0.0,0.0,0.0,0.0,0.0,0.0,0.0,0.0,0.0,0.0,0.0,0.0,0.0,0.0,0.0,0.0,0.0,0.0,0.0,0.0,11.3,15.5,19.5,23.2,27.0,31.2,35.2,39.3,43.5,47.5,51.9,55.9,60.0,63.8,67.6,71.5,75.2,78.7,82.2,86.7,90.0,92.6,95.6,98.3,100.5,102.8,105.2,107.4,109.0,111.0,112.4,113.6,115.1,116.2,117.3,118.4,119.1,119.7,120.5,120.8,121.3,121.6,121.8,121.8,121.9,122.0,122.0,122.0,121.9,122.0,122.1,121.6,121.5,121.2,121.3,121.1,121.0,121.0,120.8,120.4,120.4,120.6,120.4,120.2,120.3,120.1,120.2,119.8,119.8,119.8,119.9,119.7,119.7,119.8,119.7,119.9,119.8,119.8,119.8,119.7,119.9,120.0,119.9,119.7,119.8,120.0,120.0,119.9,119.8|Y=137.8,128.0,114.0,98.9,79.0,54.3,0.0,0.0,0.0,0.0,0.0,0.0,0.0,0.0,0.0,0.0,0.0,0.0,0.0,0.0,0.0,0.0,0.0,0.0,0.0,0.0,0.0,0.0,0.0,0.0,0.0,0.0,0.0,0.0,0.0,0.0,0.0,0.0,0.0,0.0,0.0,0.0,0.0,0.0,0.0,0.0,0.0,0.0,0.0,0.0,0.0,0.0,13.2,16.0,19.2,23.5,27.4,31.0,35.0,38.8,43.1,47.1,51.5,55.2,58.9,63.7,67.7,71.1,74.7,78.6,81.9,86.7,89.6,92.7,95.9,98.6,101.1,103.4,105.4,107.3,109.6,111.4,113.0,115.1,116.5,117.7,118.8,120.0,120.6,121.2,122.2,122.8,123.2,123.2,124.0,124.2,124.7,124.5,124.5,124.4,124.5,124.2,124.1,124.1,123.3,123.8,123.1,123.5,122.9,123.1,123.0,122.4,122.3,122.4,122.5,122.0,121.8,121.5,122.3,122.1,121.7,121.4,121.6,121.4,121.3,121.9,121.6,121.7,122.2,121.7,121.2,121.9,121.8,121.3,121.5,121.8,121.9,121.6,121.7,122.0,121.7</t>
  </si>
  <si>
    <t>ZL=-3180.0|ZR=-2735.0|ZSWP=0.0</t>
  </si>
  <si>
    <t>ZL=-3180.0|ZR=-2868.5|ZSWP=0.0</t>
  </si>
  <si>
    <t>POS(MIN,MAX,STEP)=-400,400,100|X=0.0,0.0,0.0,0.0,0.0,53.7,108.0,121.9,120.4|Y=0.0,0.0,0.0,0.0,0.0,52.9,108.2,124.4,121.8</t>
  </si>
  <si>
    <t>POS(MIN,MAX,STEP)=-420,420,6|X=106.5,88.0,62.6,22.4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9.7,17.0,23.0,29.2,34.9,40.1,45.4,50.1,55.3,60.0,64.0,68.4,72.4,76.4,79.8,83.5,87.0,90.1,93.1,95.9,98.6,101.2,103.3,105.6,107.5,109.4,111.0,112.5,114.0,115.1,116.0,117.4,118.3,119.1,119.4,120.1,120.8,121.1,121.3,121.6,121.7,121.8,121.6,121.6,121.7,121.7,121.7,121.8,121.6,121.7,121.3,121.2,121.0,120.9,120.8,120.7,120.4,120.3,120.3,120.2,120.1,120.0|Y=104.1,85.9,62.1,31.8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15.7,21.3,27.5,32.9,38.5,43.3,48.4,53.5,57.8,62.6,67.7,71.6,75.0,79.4,82.9,86.2,89.0,92.6,95.8,98.2,100.9,103.3,106.0,108.2,109.9,111.7,113.1,114.7,116.0,117.1,118.5,119.5,120.6,121.4,122.1,122.6,122.9,123.7,123.7,123.9,124.1,123.8,124.0,123.7,123.5,123.4,123.4,122.9,123.5,123.1,123.3,123.0,122.7,122.9,122.9,122.4,122.2,122.3,121.7,121.8,121.7</t>
  </si>
  <si>
    <t>POS(MIN,MAX,STEP)=-400,400,100|X=0.0,0.0,0.0,0.0,0.0,53.3,108.1,121.7,120.3|Y=0.0,0.0,0.0,0.0,0.0,51.8,108.8,124.4,122.3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</si>
  <si>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9.3,10.9,11.4,12.4,13.5,15.4,17.4,19.8,23.0,26.4,29.5,33.0,36.9,40.3,43.9,47.3,51.2,54.6,58.0,61.5,65.0,68.4,71.9,75.1,78.1,81.1,84.0,86.5,89.2,92.0,95.5,97.3,99.9,101.6,103.8,105.5,107.3,108.7,110.2,111.5,112.8,114.0,115.2,116.0,116.8,117.7,118.0,118.6,119.2,119.3,119.5,120.2,120.3,120.3,120.7,120.6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12.8,13.6,12.7,13.7,15.5,16.7,19.0,22.1,25.1,28.6,31.9,34.4,38.8,43.0,46.4,49.5,53.2,56.9,60.2,63.5,67.4,70.5,73.9,77.1,80.0,83.5,86.0,88.5,90.9,94.6,97.7,99.8,101.7,103.7,105.5,107.1,108.9,110.6,112.4,113.5,114.5,116.1,117.0,117.9,118.9,119.4,119.7,120.8,120.8,121.7,122.1,122.2,122.4,122.4,122.8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</si>
  <si>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7.8,10.8,11.4,12.0,13.3,15.0,17.3,19.6,22.8,25.9,29.5,32.8,36.5,40.4,44.0,47.2,51.1,54.3,58.0,61.5,65.0,68.5,71.8,74.9,77.9,81.2,84.1,86.7,89.4,92.1,95.1,97.5,99.6,101.5,103.8,105.4,107.3,108.8,110.3,111.7,112.9,113.8,114.8,115.8,116.7,117.4,118.1,118.7,119.1,119.4,119.7,120.1,120.3,120.5,120.7,120.6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12.1,13.0,13.1,13.9,14.8,17.0,19.1,21.5,24.8,28.3,31.7,34.9,38.8,42.5,46.0,50.0,53.0,56.9,60.4,63.8,67.5,70.8,73.9,76.7,80.5,83.6,86.4,88.6,91.1,94.8,97.5,99.8,101.8,103.9,105.6,107.2,109.0,110.3,112.3,113.5,114.7,116.3,116.8,118.1,118.4,119.6,119.8,120.5,121.5,121.6,122.0,122.2,122.2,123.1,122.9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</si>
  <si>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15.5,23.1,28.1,32.9,37.3,41.9,45.8,50.2,54.3,58.2,61.9,65.7,69.4,73.1,76.3,79.6,82.8,86.1,88.9,91.6,94.3,96.9,99.2,101.3,103.5,105.4,107.4,109.3,111.1,112.3,113.3,114.8,115.8,116.7,117.4,118.1,119.0,119.5,119.9,120.3,120.7,120.8,121.3,121.2,121.1,121.1,121.3,121.3,121.0,121.1,120.9,121.1,120.8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16.5,21.1,26.2,30.9,35.8,40.3,44.1,48.4,52.1,57.1,60.6,64.2,68.2,71.7,75.7,79.1,81.7,85.5,88.0,91.2,93.9,96.4,98.9,101.2,103.1,105.5,107.1,110.0,111.4,113.1,114.1,115.9,116.8,117.9,118.6,119.7,119.9,120.6,121.2,121.7,122.0,122.4,122.7,122.2,122.8,122.9,122.8,122.9,122.5,122.5,122.9,122.5,122.7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</si>
  <si>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10.1,11.1,11.7,13.0,14.5,16.6,19.1,22.1,25.4,29.0,32.5,36.1,40.0,43.8,47.1,50.9,54.6,58.0,61.5,65.1,68.6,71.8,75.0,78.1,81.1,84.1,86.9,89.3,92.1,95.6,97.6,100.0,101.7,104.0,105.6,107.1,108.9,110.0,111.7,112.8,114.0,115.0,115.7,116.7,117.5,118.2,118.7,119.2,119.4,119.9,120.0,120.4,120.4,120.6,120.6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9.6,13.1,13.5,13.0,14.9,16.3,18.1,21.7,24.0,27.7,31.5,34.4,38.3,42.2,46.1,49.4,53.4,56.7,60.3,63.9,67.6,71.0,74.0,76.8,80.5,83.9,86.2,88.8,91.2,94.9,97.2,99.5,102.2,103.7,105.6,107.2,108.8,110.4,112.2,113.8,114.5,116.3,116.8,118.0,119.1,119.4,120.1,120.6,121.2,121.6,121.5,122.2,122.5,122.8,122.8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</si>
  <si>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18.4,25.6,31.2,35.7,40.2,44.8,49.1,53.5,57.8,61.7,65.5,69.3,73.2,76.4,79.8,83.1,86.4,89.2,91.7,94.5,97.1,99.7,101.5,104.0,105.5,107.5,109.5,111.2,112.5,113.6,115.0,116.2,116.8,117.4,118.4,118.9,119.7,120.0,120.4,120.6,120.8,121.0,121.3,121.0,121.3,121.1,121.2,121.1,121.0,121.1,121.1,121.1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15.7,22.8,28.5,33.5,38.1,42.9,47.2,51.5,56.0,60.8,64.1,67.6,71.8,75.6,79.2,81.4,85.6,88.6,91.1,94.2,96.8,99.1,101.6,103.4,105.6,107.4,109.7,111.6,113.2,114.7,116.0,116.9,117.9,119.0,120.0,120.6,121.0,121.0,121.8,121.8,122.4,122.5,122.8,122.7,122.9,123.1,122.5,122.3,122.9,122.9,122.8,122.6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</si>
  <si>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8.7,10.7,11.5,12.4,14.0,16.1,18.5,21.6,24.8,28.5,32.2,35.9,39.7,43.7,47.3,50.9,54.4,57.9,61.6,65.1,68.8,71.9,75.0,78.0,81.0,84.2,86.8,89.4,92.3,95.5,97.6,100.0,101.8,103.8,105.5,107.3,108.7,110.2,111.8,112.9,113.9,115.0,116.0,116.9,117.6,118.2,118.6,119.1,119.6,119.8,120.0,120.3,120.4,120.5,120.8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12.4,14.4,13.6,14.8,16.3,18.2,21.0,23.6,27.6,31.0,34.7,37.9,42.3,45.6,49.3,53.2,56.6,60.5,63.8,67.2,70.8,74.1,77.1,80.4,83.2,86.0,88.8,91.5,94.7,98.0,99.9,101.6,103.6,105.6,107.2,109.0,110.6,112.4,113.6,115.0,116.1,117.3,117.5,118.6,119.6,120.0,121.2,121.1,121.6,121.8,122.2,122.3,122.4,122.8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</si>
  <si>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10.3,22.0,28.8,33.9,39.2,43.7,48.5,52.9,57.3,61.2,65.6,69.2,73.0,76.7,80.0,83.3,86.6,89.4,92.0,94.9,97.4,99.7,101.7,104.1,105.9,107.9,109.7,111.4,112.8,113.8,115.2,116.1,117.0,117.7,118.3,119.2,119.8,120.1,120.6,120.7,121.0,121.1,121.2,121.3,121.3,121.1,121.1,121.2,121.1,121.3,121.1,121.1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19.2,25.6,31.4,36.7,41.1,46.1,50.5,55.4,60.3,63.6,67.2,71.6,75.5,79.3,82.4,85.9,88.2,91.7,94.3,96.9,99.3,101.6,103.8,105.4,108.0,110.5,111.9,113.7,115.5,115.9,117.1,118.0,119.1,119.7,120.2,120.7,121.4,121.7,122.4,122.4,123.1,122.6,123.0,123.0,123.0,123.0,123.3,122.5,122.5,122.8,122.7</t>
  </si>
  <si>
    <t>POS(MIN,MAX,STEP)=-420,420,6|X=119.3,119.5,119.4,119.7,119.4,119.5,119.4,119.7,119.8,119.7,120.0,119.9,120.3,120.9,120.9,121.5,121.8,121.9,122.5,123.3,123.9,124.6,125.1,126.2,127.0,128.0,129.6,130.5,131.6,132.7,133.9,134.6,135.5,136.0,136.5,136.9,137.2,137.4,137.7,137.3,136.5,135.6,134.6,133.4,131.6,129.9,127.4,124.9,121.7,118.8,115.6,111.6,107.4,102.9,98.1,93.1,87.8,82.3,76.6,70.4,64.7,58.7,53.2,47.7,42.8,38.1,34.1,30.7,28.2,25.9,24.8,23.8,23.9,24.4,25.7,27.6,29.8,32.4,35.6,39.1,43.3,47.5,51.9,56.5,61.2,65.8,70.7,75.3,79.7,84.3,88.4,92.4,96.1,99.9,103.0,106.1,109.0,111.6,113.8,116.4,117.9,120.2,121.3,122.7,123.9,124.8,125.6,126.3,126.6,127.0,127.0,126.9,126.9,126.8,126.7,126.5,126.1,125.6,125.3,124.8,124.3,123.9,123.5,123.2,122.4,122.2,121.7,121.6,121.1,121.1,121.0,120.9,120.6,120.3,120.2,120.3,120.2,120.1,120.0,120.2,119.9|Y=122.2,122.9,122.2,122.4,122.2,122.2,122.3,122.6,122.9,122.7,122.9,123.1,123.5,123.7,123.7,124.5,124.3,125.1,125.2,125.1,126.4,126.8,128.0,128.4,129.4,130.1,131.8,132.7,134.0,135.0,136.3,137.4,138.1,139.1,139.3,140.1,139.8,140.1,140.1,139.8,138.9,138.4,137.4,135.8,134.2,131.9,130.1,127.1,125.0,121.8,118.6,114.6,110.4,106.3,100.8,96.3,91.6,85.6,80.0,74.5,67.9,62.3,56.9,50.9,46.2,41.2,36.3,33.2,30.4,28.4,26.4,24.9,25.0,25.5,26.1,27.8,29.7,31.9,34.9,37.8,41.7,45.7,50.6,55.0,59.4,64.8,69.8,73.5,78.2,82.6,87.5,91.4,95.8,99.0,102.2,105.8,108.7,111.5,114.3,116.8,119.1,120.4,122.7,124.0,125.0,126.3,127.2,128.1,128.3,128.9,128.7,129.2,129.0,128.8,128.9,128.7,128.0,128.0,127.5,126.9,126.6,126.3,126.1,125.2,125.3,124.6,124.1,124.3,124.1,123.3,123.1,122.4,122.0,122.9,122.5,122.4,122.0,122.2,122.2,122.4,121.8</t>
  </si>
  <si>
    <t>POS(MIN,MAX,STEP)=-420,420,6|X=119.7,119.5,119.6,119.6,119.8,119.9,120.0,119.7,119.9,120.1,120.1,120.3,120.4,120.6,120.9,121.3,121.5,121.9,122.3,123.0,123.7,124.6,125.2,126.1,127.0,127.9,129.7,130.7,131.8,133.3,134.2,135.4,136.5,136.9,137.7,138.3,138.9,139.0,138.7,138.9,138.4,138.1,136.9,135.1,133.7,131.8,129.2,126.9,123.8,120.5,116.5,112.3,107.7,102.6,97.2,91.2,85.5,78.7,71.8,64.9,57.4,50.3,43.4,36.6,31.0,26.1,21.6,18.5,16.0,14.3,13.6,12.8,12.5,12.4,12.7,13.2,13.9,14.2,15.4,16.6,18.0,19.8,21.8,23.9,26.1,28.9,31.7,34.6,37.9,41.3,45.1,48.6,52.0,55.5,59.5,63.0,66.5,70.2,73.7,77.1,80.3,83.5,86.7,89.6,92.6,95.1,97.9,100.2,102.5,104.7,106.5,108.4,110.3,111.5,113.1,114.8,115.7,117.0,118.0,118.6,119.4,119.7,120.2,120.7,121.1,121.4,121.4,121.3,121.6,121.6,121.7,121.5,121.4,121.6,121.4,121.3,121.4,121.1,121.4,121.0,120.7|Y=121.7,122.4,122.3,122.5,122.5,122.4,122.6,122.5,122.8,122.5,122.9,123.1,123.2,123.3,123.3,123.7,124.2,124.5,124.4,125.6,125.9,126.7,127.1,128.2,129.1,130.3,131.9,132.9,134.0,135.8,136.7,137.2,138.6,139.6,140.3,141.0,141.2,141.6,141.3,141.3,140.9,140.1,139.3,138.0,136.3,134.6,132.1,129.2,126.6,122.7,119.8,115.3,111.2,106.3,101.1,95.0,89.2,83.0,75.9,68.5,61.2,54.4,47.1,40.4,35.0,29.5,24.4,21.4,18.3,16.4,15.2,13.7,13.8,13.6,13.6,13.9,14.9,15.1,16.0,16.8,18.3,19.9,21.9,23.5,25.4,27.8,30.5,33.6,37.5,40.2,44.1,47.4,50.5,53.9,58.4,62.1,65.6,69.5,72.8,76.6,79.6,82.7,85.9,89.1,92.2,94.5,97.3,99.8,102.1,105.0,106.7,108.8,110.6,111.9,113.6,115.6,116.6,117.9,119.1,120.0,120.8,120.8,121.6,122.2,122.7,123.1,123.3,123.2,123.2,123.3,123.2,123.7,123.5,123.4,123.2,123.2,122.7,122.9,122.8,122.0,122.0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</si>
  <si>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11.2,19.0,23.2,26.6,30.7,35.4,40.3,45.1,49.7,54.3,58.8,63.0,66.9,70.9,74.9,78.3,82.0,85.2,88.4,91.2,93.8,96.5,98.9,101.3,103.3,105.8,107.2,109.8,111.0,112.6,113.9,115.0,116.0,117.2,118.0,118.7,119.3,119.8,120.3,120.7,121.0,121.0,121.4,121.4,121.3,121.4,121.5,121.6,121.4,121.5,121.3,121.2,121.0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15.9,21.6,24.8,29.3,33.6,37.9,43.4,47.4,52.0,57.6,61.6,65.5,69.6,73.8,77.4,80.9,84.0,87.6,90.4,93.4,96.0,98.7,101.0,103.3,105.2,107.2,109.6,112.1,113.6,114.9,116.2,117.5,118.5,118.9,119.7,120.9,121.3,121.6,121.9,122.4,122.8,122.8,123.1,122.6,123.3,122.9,123.5,123.3,122.9,122.9,122.6,123.1</t>
  </si>
  <si>
    <t>ZL=-2830.0|ZR=-1606.0|ZSWP=0.0</t>
  </si>
  <si>
    <t>ZL=-2830.0|ZR=-1397.1|ZSWP=0.0</t>
  </si>
  <si>
    <t>POS(MIN,MAX,STEP)=-400,400,100|X=0.0,0.0,0.0,0.0,72.5,113.8,121.1,120.0,119.6|Y=0.0,0.0,0.0,0.0,72.3,115.2,123.1,122.0,121.6</t>
  </si>
  <si>
    <t>POS(MIN,MAX,STEP)=-420,420,6|X=119.3,119.1,119.3,119.2,119.4,119.4,119.5,119.6,119.7,119.7,120.0,120.1,120.7,121.0,121.3,121.6,122.1,122.6,123.2,123.9,124.6,125.4,126.3,127.7,128.5,129.5,131.2,132.6,133.8,134.8,136.2,137.3,138.0,138.7,139.2,140.0,140.1,140.3,140.0,139.7,139.0,137.7,136.3,134.4,132.5,129.8,127.0,123.7,120.0,116.0,111.3,106.5,100.9,95.3,88.9,82.1,74.7,67.2,59.5,51.5,43.8,36.2,29.5,23.6,19.4,15.9,13.7,12.5,12.1,11.7,11.4,11.8,11.7,12.3,13.0,14.3,15.7,17.1,19.3,21.6,24.1,26.4,29.4,32.5,35.6,39.2,42.4,46.0,49.5,52.9,56.4,60.2,63.6,66.9,70.8,73.8,76.9,80.2,83.4,86.2,88.9,91.9,94.3,96.8,98.8,101.1,103.2,104.8,106.7,108.6,109.7,111.1,112.6,113.5,114.6,115.9,116.5,117.2,117.8,118.5,119.1,119.6,119.9,120.1,120.2,120.2,120.5,120.4,120.4,120.2,120.5,120.3,120.4,120.2,120.3,120.4,120.2,120.3,120.5,120.4,120.4|Y=121.5,121.8,122.0,121.8,122.0,122.2,122.1,121.9,122.2,122.2,122.0,122.8,122.7,122.9,123.4,123.3,124.1,124.9,125.3,126.0,127.3,127.6,129.0,130.4,131.0,132.2,133.4,135.0,135.7,137.2,138.5,139.2,140.4,140.9,141.7,142.2,142.9,142.7,142.5,142.1,141.0,140.1,138.3,136.8,135.2,132.5,130.7,126.6,123.1,119.0,114.9,109.9,104.6,99.1,93.1,85.9,79.1,71.6,63.6,55.9,48.2,40.0,33.2,27.4,22.7,18.8,16.3,14.8,13.3,13.7,13.7,13.2,13.6,14.2,14.6,16.0,16.7,17.6,19.2,21.2,23.7,25.9,28.6,31.8,35.2,38.1,41.5,44.8,48.5,52.5,55.6,58.8,62.2,66.2,69.9,72.9,76.3,79.9,82.7,85.7,88.6,91.1,93.9,96.6,99.2,101.1,103.3,105.1,107.1,109.0,110.4,111.8,113.3,115.0,115.2,116.9,117.6,119.2,119.7,120.2,120.7,121.4,121.5,121.8,122.2,122.6,122.4,122.6,123.3,122.9,122.7,122.7,122.5,122.6,122.6,122.9,122.1,122.7,122.6,122.5,122.5</t>
  </si>
  <si>
    <t>POS(MIN,MAX,STEP)=-420,420,6|X=119.5,119.2,119.5,119.4,119.4,119.4,119.5,119.7,119.5,119.7,120.0,120.0,120.2,120.8,120.9,121.4,121.9,122.1,122.5,123.2,123.9,124.6,125.1,126.4,127.4,128.4,129.8,130.9,132.4,133.6,134.3,135.1,136.3,137.0,137.7,138.2,138.3,138.8,138.8,138.3,138.1,137.1,136.2,134.7,133.0,130.7,128.4,125.5,122.5,118.9,115.4,111.0,105.9,101.0,95.3,89.7,83.3,76.9,69.7,62.8,55.9,48.7,42.0,35.6,30.2,25.6,22.0,19.1,17.4,16.1,15.8,15.7,16.3,17.1,18.6,20.2,22.5,25.1,28.1,31.5,35.3,38.9,42.7,46.7,50.6,54.9,58.8,62.6,66.5,70.1,73.9,77.6,80.9,84.1,87.5,90.5,93.4,96.2,98.5,100.9,103.4,105.3,107.5,109.1,110.9,112.3,113.7,115.1,116.2,117.2,117.9,118.7,119.5,120.2,120.7,121.2,121.6,121.6,121.8,121.9,122.0,121.9,121.9,121.8,121.7,121.5,121.4,121.1,121.0,121.1,120.9,120.6,120.8,120.5,120.3,120.2,120.2,120.1,120.1,119.8,120.0|Y=122.3,121.9,122.2,122.4,122.1,122.2,122.6,122.6,122.7,122.9,122.8,122.4,123.2,123.0,123.6,124.0,124.1,124.7,125.1,125.6,126.1,126.9,127.8,128.3,129.5,130.7,131.6,133.2,134.2,135.5,136.8,137.9,138.7,139.8,140.2,140.6,140.9,141.4,141.6,140.6,140.5,140.0,138.7,137.2,135.7,133.3,131.2,128.1,125.0,122.3,118.1,113.8,109.4,104.5,98.9,93.5,86.9,81.0,74.2,67.0,59.8,52.6,46.0,39.4,33.6,29.0,24.9,21.8,19.4,17.4,17.1,16.8,17.0,18.3,18.6,20.2,22.2,24.7,28.2,30.4,33.7,37.6,41.7,45.1,49.1,53.4,57.7,61.7,65.0,68.9,72.4,76.7,79.9,83.6,86.8,89.7,92.7,95.5,98.6,101.0,103.2,105.3,107.3,109.8,111.2,113.1,114.6,116.1,117.1,118.7,119.1,120.2,120.6,121.8,122.2,122.8,123.2,123.2,123.5,123.5,123.7,123.7,124.0,123.6,123.6,123.2,123.3,123.1,122.6,123.3,122.6,122.8,122.3,122.2,122.5,122.6,122.0,122.4,121.9,121.7,122.1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</si>
  <si>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11.5,21.0,27.7,33.4,38.5,44.0,48.0,52.4,56.5,60.5,64.7,68.5,72.1,75.5,78.7,81.6,84.9,88.1,90.4,93.2,95.6,97.9,100.3,102.2,104.4,106.0,108.4,109.5,111.2,112.4,113.3,114.9,115.6,116.6,117.1,117.7,118.2,118.8,119.5,119.7,119.9,120.2,120.3,120.5,120.6,120.5,120.5,120.3,120.4,120.7,120.6,120.7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18.2,25.1,30.9,35.9,41.5,46.4,50.4,55.3,58.9,62.9,67.1,70.9,74.4,77.8,81.3,84.5,87.3,89.8,92.8,95.0,97.5,100.4,102.2,104.8,106.1,108.8,110.8,112.0,113.2,114.2,115.5,116.5,117.6,118.6,119.6,119.7,120.3,121.1,121.6,121.6,122.0,122.1,123.2,123.3,123.1,123.0,122.9,122.6,122.7,122.4,123.0</t>
  </si>
  <si>
    <t>POS(MIN,MAX,STEP)=-420,420,6|X=221.1,224.1,226.6,228.6,230.0,231.0,231.5,231.6,231.0,229.9,228.3,226.0,223.4,220.0,215.8,211.0,205.6,199.4,192.1,183.9,174.5,163.8,151.3,137.0,120.0,98.6,55.9,0.0,0.0,0.0,0.0,0.0,0.0,0.0,0.0,0.0,0.0,0.0,0.0,0.0,0.0,0.0,0.0,0.0,0.0,0.0,0.0,0.0,0.0,0.0,0.0,0.0,0.0,0.0,0.0,0.0,0.0,0.0,0.0,0.0,0.0,0.0,0.0,0.0,0.0,0.0,0.0,0.0,0.0,0.0,0.0,19.1,30.5,38.5,44.9,50.4,55.7,60.3,64.8,69.2,73.2,76.9,80.8,84.1,87.2,90.3,93.2,96.0,98.6,100.9,103.3,105.4,107.1,109.0,110.8,112.1,113.7,114.8,115.9,117.1,118.0,118.8,119.4,120.0,120.6,120.7,121.1,121.3,121.3,121.6,121.6,121.4,121.6,121.6,121.3,121.4,121.4,121.3,121.3,121.1,120.9,120.7,120.5,120.5,120.5,120.4,120.3,120.2,120.2,120.1,120.0,120.2,119.8,119.9,119.9,120.0,119.7,119.8,119.8,119.8,119.7|Y=226.0,228.6,231.2,232.4,233.8,234.5,234.7,235.2,234.1,232.7,231.1,228.8,225.9,222.7,219.1,213.2,207.9,202.1,194.4,185.9,176.3,165.0,154.2,139.4,122.4,102.0,64.6,0.0,0.0,0.0,0.0,0.0,0.0,0.0,0.0,0.0,0.0,0.0,0.0,0.0,0.0,0.0,0.0,0.0,0.0,0.0,0.0,0.0,0.0,0.0,0.0,0.0,0.0,0.0,0.0,0.0,0.0,0.0,0.0,0.0,0.0,0.0,0.0,0.0,0.0,0.0,0.0,0.0,0.0,0.0,0.0,17.9,27.1,35.3,42.7,48.7,53.7,59.5,63.7,67.6,72.0,76.2,79.9,83.3,86.9,89.5,93.1,96.1,98.6,101.0,103.5,105.4,107.6,109.3,111.2,113.1,115.1,116.1,117.6,118.3,119.6,120.1,121.0,121.9,122.4,122.6,122.8,123.7,123.3,123.5,123.5,123.6,124.3,124.1,123.9,123.8,123.8,123.6,123.6,123.3,123.0,123.3,122.9,122.7,122.3,122.9,122.9,122.2,122.4,122.2,122.2,122.0,122.1,122.3,122.3,122.2,122.0,121.8,122.1,122.3,122.2</t>
  </si>
  <si>
    <t>ZL=-2180.0|ZR=-2893.0|ZSWP=0.0</t>
  </si>
  <si>
    <t>ZL=-2231.6|ZR=-2893.0|ZSWP=0.0</t>
  </si>
  <si>
    <t>ZL=-2502.2|ZR=-2674.9|ZSWP=0.0</t>
  </si>
  <si>
    <t>POS(MIN,MAX,STEP)=-400,400,100|X=180.8,0.0,0.0,0.0,75.0,116.0,121.5,119.8,119.8|Y=182.2,0.0,0.0,0.0,74.5,117.1,123.6,121.9,121.7</t>
  </si>
  <si>
    <t>POS(MIN,MAX,STEP)=-420,420,6|X=191.0,188.8,186.0,182.2,177.9,172.9,166.7,159.8,151.9,142.9,131.8,118.9,103.0,83.1,54.5,0.0,0.0,0.0,0.0,0.0,0.0,0.0,0.0,0.0,0.0,0.0,0.0,0.0,0.0,0.0,0.0,0.0,0.0,0.0,0.0,0.0,0.0,0.0,0.0,0.0,0.0,0.0,0.0,0.0,0.0,0.0,0.0,0.0,0.0,0.0,0.0,0.0,0.0,0.0,0.0,0.0,0.0,0.0,10.9,15.8,21.1,27.8,34.8,41.3,47.0,52.2,57.4,62.1,66.8,71.1,75.1,80.2,83.7,87.2,90.4,93.6,96.1,98.8,101.5,103.5,106.0,107.5,109.7,111.1,112.6,114.2,115.2,116.2,117.5,118.1,119.0,119.4,120.2,120.5,120.8,121.3,121.4,121.4,121.4,121.5,121.3,121.3,121.5,121.4,121.2,121.3,121.2,121.1,121.0,120.8,120.7,120.2,120.6,120.2,120.0,120.2,120.2,119.9,120.0,120.0,119.7,119.8,119.8,119.9,119.7,119.8,119.8,119.7,119.9,119.5,119.8,120.0,119.9,119.6,119.6,119.6,119.8,119.7,119.6,119.6,119.8|Y=192.8,190.3,187.6,183.7,179.0,174.6,168.4,160.3,152.7,143.2,132.6,119.4,102.8,82.1,59.5,0.0,0.0,0.0,0.0,0.0,0.0,0.0,0.0,0.0,0.0,0.0,0.0,0.0,0.0,0.0,0.0,0.0,0.0,0.0,0.0,0.0,0.0,0.0,0.0,0.0,0.0,0.0,0.0,0.0,0.0,0.0,0.0,0.0,0.0,0.0,0.0,0.0,0.0,0.0,0.0,0.0,0.0,0.0,13.5,16.0,20.6,26.6,33.2,39.8,45.6,51.8,56.5,61.4,66.4,70.5,74.6,79.9,84.0,86.8,89.9,93.3,96.1,98.9,101.9,104.0,106.7,108.6,110.3,111.9,113.2,115.0,116.2,117.7,119.2,120.5,121.2,121.7,122.3,122.7,123.4,123.4,123.5,123.9,123.9,123.9,124.2,124.1,124.1,123.4,123.5,123.5,123.9,123.2,122.9,122.9,122.5,122.8,122.6,122.3,122.3,121.8,121.9,121.7,121.8,121.6,121.3,121.6,121.5,121.7,121.3,121.7,121.7,121.3,121.7,121.6,121.3,121.9,121.6,121.6,121.7,121.9,121.3,121.5,121.3,121.4,121.6</t>
  </si>
  <si>
    <t>ZL=-2255.0|ZR=-2902.0|ZSWP=0.0</t>
  </si>
  <si>
    <t>ZL=-2306.2|ZR=-2902.0|ZSWP=0.0</t>
  </si>
  <si>
    <t>ZL=-2664.4|ZR=-2596.6|ZSWP=0.0</t>
  </si>
  <si>
    <t>POS(MIN,MAX,STEP)=-400,400,100|X=0.0,0.0,0.0,69.7,115.0,121.4,119.9,119.5,119.7|Y=0.0,0.0,0.0,69.3,116.2,123.7,121.6,121.4,121.6</t>
  </si>
  <si>
    <t>POS(MIN,MAX,STEP)=-420,420,6|X=67.4,28.2,0.0,0.0,0.0,0.0,0.0,0.0,0.0,0.0,0.0,0.0,0.0,0.0,0.0,0.0,0.0,0.0,0.0,0.0,0.0,0.0,0.0,0.0,0.0,0.0,0.0,0.0,0.0,0.0,0.0,0.0,0.0,0.0,0.0,0.0,0.0,0.0,0.0,0.0,0.0,0.0,0.0,0.0,9.4,16.5,23.2,31.6,38.7,45.7,51.8,57.8,63.1,67.8,72.6,76.8,81.0,84.5,88.5,91.5,94.7,97.3,100.0,102.7,104.8,106.8,109.1,110.5,112.3,113.9,115.0,116.6,117.4,118.5,119.0,120.0,120.4,120.7,121.0,121.2,121.2,121.6,121.5,121.4,121.6,121.4,121.5,121.3,121.7,121.2,121.5,121.3,120.6,120.8,120.4,120.3,120.5,120.3,120.0,119.9,120.0,120.0,119.8,119.6,119.6,119.6,119.4,119.6,119.4,119.7,119.3,119.5,119.4,119.5,119.5,119.3,119.3,119.4,119.5,119.4,119.6,119.5,119.4,119.6,119.4,119.6,119.7,119.5,119.7,119.7,119.8,119.6,119.6,119.8,119.8,119.8,119.7,120.0,119.8,120.1,119.8|Y=66.2,35.1,0.0,0.0,0.0,0.0,0.0,0.0,0.0,0.0,0.0,0.0,0.0,0.0,0.0,0.0,0.0,0.0,0.0,0.0,0.0,0.0,0.0,0.0,0.0,0.0,0.0,0.0,0.0,0.0,0.0,0.0,0.0,0.0,0.0,0.0,0.0,0.0,0.0,0.0,0.0,0.0,0.0,0.0,0.0,16.5,23.2,30.8,38.4,44.9,51.8,57.0,62.9,68.1,72.1,76.8,80.7,85.1,88.6,91.7,95.3,98.0,100.9,103.6,106.0,108.6,110.2,111.5,113.6,115.0,115.9,118.2,119.2,120.2,121.6,122.0,122.3,123.4,123.4,123.4,124.0,124.0,124.5,123.9,124.1,123.9,123.8,123.8,123.7,123.7,123.3,123.2,123.4,123.4,122.6,122.3,122.1,121.9,121.8,122.0,121.9,122.0,121.8,122.2,121.9,121.5,121.3,121.7,121.6,121.7,121.7,121.1,121.4,120.9,121.9,121.5,121.4,121.4,121.7,121.4,121.6,121.7,121.3,121.2,121.3,121.7,121.9,121.6,121.7,121.7,121.3,121.4,121.3,121.8,121.7,121.1,121.5,121.6,121.1,121.3,121.8</t>
  </si>
  <si>
    <t>ZL=-2415.0|ZR=-2824.0|ZSWP=0.0</t>
  </si>
  <si>
    <t>ZL=-2467.5|ZR=-2824.0|ZSWP=0.0</t>
  </si>
  <si>
    <t>ZL=-2745.0|ZR=-2599.8|ZSWP=0.0</t>
  </si>
  <si>
    <t>POS(MIN,MAX,STEP)=-400,400,100|X=183.6,0.0,0.0,0.0,74.2,117.9,121.9,120.0,119.7|Y=184.7,0.0,0.0,0.0,73.3,118.9,124.3,121.8,121.8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</si>
  <si>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18.7,25.0,29.1,32.9,36.4,39.9,43.7,47.6,51.5,55.2,58.8,62.8,66.1,69.7,73.3,76.6,80.1,83.1,86.3,88.9,91.7,94.4,96.7,99.2,101.5,103.5,105.2,107.1,109.0,110.6,112.3,113.5,114.7,115.7,117.0,117.5,118.2,118.8,119.5,120.1,120.1,120.5,120.9,121.0,121.3,121.4,121.1,121.2,121.2,121.2,121.0,121.0,121.0,121.0,120.9,120.9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14.5,22.7,27.4,31.5,35.1,38.3,42.1,46.1,49.8,53.4,57.7,62.0,65.1,68.5,72.3,75.8,78.8,82.6,85.2,88.5,91.1,93.7,96.2,98.9,100.9,103.4,105.5,106.9,108.8,110.6,112.9,114.6,115.9,116.7,117.7,118.5,119.4,120.2,120.9,121.0,121.6,121.9,122.2,122.3,122.7,122.8,123.1,122.9,122.9,122.9,122.4,122.5,122.9,122.9,122.7,122.3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</si>
  <si>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13.4,23.6,29.1,33.4,37.3,41.4,45.6,50.1,54.3,58.0,62.0,65.8,69.4,73.4,76.8,80.2,83.4,86.7,89.4,92.3,95.0,97.3,99.9,102.0,104.1,105.9,107.9,109.3,111.3,112.8,113.8,115.1,116.2,116.9,118.0,118.2,119.2,119.7,120.2,120.5,120.8,120.9,121.4,121.4,121.6,121.4,121.4,121.3,121.3,121.4,121.1,120.9,121.0,120.8,120.9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20.5,26.8,31.5,35.9,39.6,44.2,48.3,52.3,56.7,61.1,64.3,67.8,71.9,75.9,78.8,82.3,85.7,88.7,91.7,94.3,96.9,99.6,101.5,104.0,106.5,108.1,109.6,111.2,113.4,115.3,116.4,117.2,117.8,119.2,119.7,120.5,120.9,121.4,122.2,122.2,122.2,122.6,122.8,123.0,123.3,123.0,122.8,123.0,122.9,122.7,122.8,122.7,122.7,122.5</t>
  </si>
  <si>
    <t>POS(MIN,MAX,STEP)=-420,420,6|X=121.7,122.2,122.8,123.6,124.7,125.9,127.5,129.3,131.9,134.6,138.7,143.1,149.3,156.1,164.3,173.0,182.5,191.8,200.7,209.7,218.2,226.6,233.8,241.0,247.3,253.4,260.5,265.2,269.3,273.3,276.2,279.0,281.2,282.9,284.4,285.2,285.2,285.3,284.9,284.2,282.6,280.8,278.1,275.0,271.7,267.6,262.9,257.8,251.8,245.3,237.8,229.6,220.3,210.4,199.1,186.1,172.0,154.9,134.6,110.0,76.7,25.1,0.0,0.0,0.0,0.0,0.0,0.0,0.0,0.0,0.0,0.0,0.0,0.0,0.0,0.0,0.0,0.0,0.0,0.0,0.0,0.0,0.0,0.0,0.0,0.0,0.0,0.0,0.0,0.0,0.0,0.0,10.4,23.7,31.9,38.6,44.7,50.2,54.8,59.3,63.3,67.1,70.6,74.0,77.3,80.3,83.4,86.0,88.2,90.8,93.3,95.2,97.8,99.4,101.4,103.4,105.0,106.6,107.7,109.3,110.5,111.3,112.4,113.7,114.6,115.0,115.9,116.5,117.0,117.4,118.0,118.1,118.7,119.3,119.3,119.5,119.6,119.7,119.9,119.8,120.1|Y=124.0,124.6,125.5,126.5,126.9,128.6,130.2,132.5,134.7,137.8,141.9,146.4,153.6,161.2,168.5,177.3,187.1,196.2,205.2,213.7,222.1,230.1,237.5,244.5,251.1,256.5,263.6,268.6,272.3,275.7,279.4,282.3,285.0,286.4,287.7,288.7,288.8,288.4,288.8,287.1,286.2,284.4,282.3,279.7,275.4,271.6,267.6,262.4,256.5,250.5,243.1,235.9,225.9,217.0,205.5,193.0,178.9,163.4,145.0,123.0,95.9,55.9,0.0,0.0,0.0,0.0,0.0,0.0,0.0,0.0,0.0,0.0,0.0,0.0,0.0,0.0,0.0,0.0,0.0,0.0,0.0,0.0,0.0,0.0,0.0,0.0,0.0,0.0,0.0,0.0,0.0,0.0,0.0,18.4,27.2,34.8,41.9,47.2,52.5,57.4,61.4,65.5,69.3,73.0,76.0,79.5,82.7,85.3,87.8,90.3,92.5,95.0,97.8,99.4,101.5,103.5,105.1,106.9,108.1,109.8,110.8,112.3,113.5,114.3,115.9,116.6,117.2,117.6,118.7,119.4,119.7,119.8,120.5,120.8,120.9,121.2,121.2,121.3,121.5,121.7,121.6</t>
  </si>
  <si>
    <t>ZL=-1795.9|ZR=-411.0|ZSWP=0.0</t>
  </si>
  <si>
    <t>ZL=-2138.7|ZR=-117.9|ZSWP=0.0</t>
  </si>
  <si>
    <t>POS(MIN,MAX,STEP)=-400,400,100|X=0.0,0.0,0.0,60.8,104.3,118.7,119.5,119.9,119.6|Y=0.0,0.0,0.0,60.4,105.0,120.2,121.5,121.2,121.7</t>
  </si>
  <si>
    <t>POS(MIN,MAX,STEP)=-420,420,6|X=119.5,119.3,119.2,119.3,119.3,119.3,119.5,119.4,119.5,119.5,119.7,119.8,120.0,120.0,120.1,120.4,120.5,120.8,121.1,121.3,121.8,122.3,122.8,123.4,124.1,124.8,125.7,126.5,127.2,128.2,129.0,130.1,130.8,131.8,132.3,132.7,133.1,133.5,133.7,133.9,134.0,133.8,133.1,132.6,131.3,130.3,129.0,126.9,125.1,122.8,120.2,116.9,114.0,110.7,106.8,102.5,98.4,93.7,88.8,83.5,78.4,72.9,67.3,61.6,56.5,51.3,46.2,41.8,37.5,34.3,31.2,28.1,26.6,25.5,24.4,24.2,24.2,24.5,25.5,26.7,27.9,29.5,31.8,33.6,36.1,38.4,41.1,43.8,46.4,49.5,52.9,56.0,59.0,61.9,65.3,68.2,71.4,74.7,77.9,80.3,83.3,86.5,88.7,91.4,94.1,96.2,98.6,100.6,102.7,104.5,106.4,108.0,109.3,110.7,112.2,113.5,114.8,115.6,116.5,117.1,117.6,118.3,118.8,119.1,119.6,120.1,120.2,120.5,120.7,120.4,120.4,120.6,120.5,120.5,120.4,120.5,120.6,120.4,120.3,120.3,120.2|Y=121.8,122.2,122.4,122.0,122.6,122.3,122.5,122.3,122.1,122.4,122.4,122.9,122.9,122.7,123.4,123.2,122.9,123.2,123.8,124.2,124.4,124.7,125.1,125.9,126.6,127.0,128.0,128.8,129.1,130.0,130.7,131.9,132.8,133.7,134.5,134.9,136.1,136.6,136.6,136.7,136.9,136.3,135.6,134.8,133.8,132.9,131.5,129.5,127.4,125.6,123.4,120.3,116.6,113.6,109.9,106.2,101.7,97.2,92.6,87.2,81.9,76.8,70.9,65.3,60.4,55.1,49.4,45.2,40.9,36.7,33.5,29.8,28.7,26.6,25.9,25.3,25.2,25.4,26.2,26.7,28.2,29.6,31.2,33.3,35.3,37.5,40.6,42.9,45.9,48.4,51.5,54.4,57.7,61.2,64.6,67.6,70.9,73.6,77.0,79.9,83.1,85.4,88.5,90.9,93.9,96.1,98.8,101.0,102.7,104.6,106.2,107.6,109.8,111.4,113.0,114.5,116.3,116.7,117.8,118.7,119.0,119.6,120.3,120.6,121.1,121.2,121.5,122.1,122.2,122.3,122.4,122.3,122.0,122.5,121.8,122.3,121.9,122.1,122.1,122.0,121.7</t>
  </si>
  <si>
    <t>POS(MIN,MAX,STEP)=-420,420,6|X=0.0,0.0,0.0,0.0,0.0,0.0,0.0,0.0,0.0,0.0,0.0,0.0,0.0,0.0,0.0,0.0,0.0,0.0,0.0,0.0,0.0,0.0,0.0,0.0,0.0,0.0,0.0,0.0,0.0,0.0,0.0,0.0,0.0,0.0,0.0,0.0,0.0,0.0,0.0,0.0,0.0,0.0,0.0,0.0,0.0,0.0,9.9,23.5,32.0,38.6,44.4,49.9,54.8,59.2,63.4,67.1,70.7,74.2,77.3,80.3,83.1,85.9,88.3,90.7,93.0,95.3,97.2,98.9,101.0,102.8,104.4,106.3,107.7,109.0,110.2,111.3,112.4,113.2,113.9,114.8,115.4,116.1,116.8,117.3,117.8,118.1,118.6,118.7,119.0,119.0,119.4,119.3,119.6,119.7,119.7,119.7,119.8,119.8,119.7,119.8,119.9,119.5,119.5,119.5,119.7,119.7,119.8,119.6,119.7,119.8,119.9,119.9,119.8,119.9,119.5,119.8,119.8,119.7,119.8,119.6,119.7,119.7,119.9,119.6,119.6,119.6,119.7,119.7,119.8,119.5,119.7,119.5,119.8,119.7,119.6,119.6,119.8,119.7,119.8,119.9,119.8|Y=0.0,0.0,0.0,0.0,0.0,0.0,0.0,0.0,0.0,0.0,0.0,0.0,0.0,0.0,0.0,0.0,0.0,0.0,0.0,0.0,0.0,0.0,0.0,0.0,0.0,0.0,0.0,0.0,0.0,0.0,0.0,0.0,0.0,0.0,0.0,0.0,0.0,0.0,0.0,0.0,0.0,0.0,0.0,0.0,0.0,0.0,0.0,21.7,30.4,36.9,44.1,48.5,53.6,59.0,63.0,66.9,70.5,74.3,77.4,80.2,83.5,86.0,88.8,91.2,93.9,95.9,97.9,100.3,102.3,103.4,105.2,107.3,108.9,110.2,112.0,113.1,114.1,114.7,116.3,116.8,117.4,118.1,118.6,119.0,119.6,119.7,119.8,120.9,120.6,120.8,121.1,121.3,121.3,121.5,121.6,121.6,121.4,121.8,121.5,121.6,121.7,121.6,121.6,121.1,121.7,121.6,121.6,122.0,121.5,121.2,121.6,121.6,121.4,121.6,121.5,121.9,121.8,121.7,121.8,121.3,122.0,121.5,121.9,121.8,121.6,121.4,121.5,121.6,121.5,121.7,121.6,121.6,121.7,121.4,121.8,121.4,121.6,121.4,121.4,121.8,121.6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</si>
  <si>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9.7,10.8,11.3,12.0,12.8,14.1,15.7,17.8,20.0,22.7,25.4,28.3,31.3,34.7,37.7,41.2,44.5,48.0,51.4,54.7,58.2,61.5,64.8,68.2,71.5,74.8,77.9,80.8,83.4,86.4,89.0,91.7,95.1,97.3,99.6,101.4,103.6,105.3,107.1,108.6,109.9,111.6,112.6,113.9,114.8,115.8,116.7,117.6,118.1,118.8,119.1,119.4,119.7,120.0,120.2,120.5,120.7,120.5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10.3,11.6,12.2,12.8,13.7,15.1,15.8,17.9,18.8,21.9,24.2,27.4,30.4,33.5,36.5,39.9,43.2,46.3,50.5,53.6,57.0,60.3,63.8,67.2,70.3,73.2,76.8,79.9,83.2,85.5,88.2,90.7,94.3,97.1,99.3,101.2,103.2,105.2,106.9,108.5,110.4,111.8,113.4,114.8,116.0,117.0,117.7,118.6,119.3,119.8,120.6,121.3,121.5,121.8,122.4,122.7,122.6,123.1</t>
  </si>
  <si>
    <t>POS(MIN,MAX,STEP)=-420,420,6|X=119.7,119.5,119.5,119.3,119.6,119.4,119.5,119.5,119.8,119.8,120.0,120.0,120.1,120.4,120.5,120.5,120.7,121.2,121.3,121.8,122.2,122.9,123.5,124.2,124.8,125.5,126.8,127.9,128.4,129.5,130.5,131.6,132.4,133.0,133.8,134.5,135.0,135.0,135.4,135.6,135.2,135.0,134.7,133.9,132.9,131.1,129.6,127.7,125.2,122.8,120.0,116.6,112.8,108.9,104.7,100.3,95.4,89.9,84.8,79.0,72.9,66.8,60.5,54.7,48.5,42.9,37.9,33.3,29.3,25.8,23.4,20.9,19.4,18.8,18.1,18.2,18.3,18.8,19.6,20.3,21.5,23.1,24.9,26.7,28.8,31.1,33.4,36.0,39.0,41.9,45.0,48.1,51.5,54.6,57.9,61.4,65.0,68.2,71.3,74.6,77.6,80.9,83.8,86.8,89.3,92.2,94.9,97.2,99.4,101.6,103.6,105.4,107.4,108.9,110.6,112.4,113.6,114.8,115.8,116.6,117.5,118.3,118.8,119.5,120.0,120.2,120.4,120.4,120.8,121.0,120.9,120.9,120.8,120.9,120.9,120.9,120.9,120.8,120.7,120.7,120.6|Y=121.9,121.8,121.9,121.6,121.4,121.4,121.9,121.9,122.1,121.9,121.6,122.0,121.9,122.6,122.4,122.8,122.6,123.3,123.8,124.0,124.6,125.0,126.0,126.4,126.7,127.8,129.4,130.1,131.8,132.3,133.2,133.9,135.1,135.8,136.4,136.6,137.7,137.9,138.1,138.1,138.0,138.0,137.2,136.1,135.3,134.0,132.2,129.8,128.3,125.7,123.1,120.0,116.0,112.5,108.7,104.1,99.1,93.9,89.0,82.5,77.1,71.0,64.6,58.6,52.2,46.8,41.6,36.4,32.3,29.4,25.6,22.5,20.7,19.9,19.8,19.8,20.0,20.0,20.3,21.8,21.7,23.0,24.5,26.6,28.5,30.9,32.4,35.1,38.0,41.5,44.3,46.9,50.5,53.2,57.2,60.5,63.7,67.1,70.0,73.8,77.2,80.3,83.3,86.0,88.8,92.2,94.4,96.7,99.1,101.8,103.5,105.6,107.6,109.3,110.7,112.8,114.7,115.6,117.0,118.0,119.0,119.9,120.2,120.9,121.6,121.7,122.0,122.2,122.5,122.4,122.8,122.8,122.6,122.6,122.9,122.8,122.7,122.6,122.5,122.6,122.4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</si>
  <si>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14.2,17.5,18.3,19.8,23.1,26.9,30.6,35.2,39.4,43.9,48.7,53.2,57.6,62.2,66.4,70.7,74.8,78.7,82.4,85.9,89.4,92.1,95.3,98.2,100.8,103.2,105.8,107.5,109.9,111.1,113.3,114.8,116.0,117.7,118.5,119.1,119.8,120.6,120.9,121.5,122.0,122.1,122.2,122.2,122.4,122.1,122.2,122.3,122.1,121.8,122.0,121.6,121.8,121.3,121.3,121.2,121.1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13.2,17.4,20.1,20.2,22.7,26.0,29.7,33.6,37.6,42.2,47.1,51.7,56.1,60.8,65.2,69.5,73.3,77.3,81.0,84.8,88.4,92.0,94.5,97.5,100.5,103.0,105.8,108.2,109.9,111.7,113.2,115.1,116.7,117.7,119.7,120.4,121.8,122.3,123.1,123.2,123.9,123.9,124.5,124.5,124.4,124.8,124.5,124.3,124.4,124.3,123.7,123.5,123.8,123.4,123.2,123.2,122.8</t>
  </si>
  <si>
    <t>ZL=-2185.3|ZR=155.8|ZSWP=0.0</t>
  </si>
  <si>
    <t>ZL=-2418.1|ZR=329.0|ZSWP=0.0</t>
  </si>
  <si>
    <t>POS(MIN,MAX,STEP)=-400,400,100|X=0.0,0.0,0.0,63.6,111.7,121.3,119.6,119.7,119.8|Y=0.0,0.0,0.0,63.4,113.0,123.3,122.4,122.0,121.9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</si>
  <si>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9.2,10.2,10.8,11.3,12.6,13.5,15.1,17.3,19.4,21.9,25.0,27.9,30.7,34.0,37.6,41.0,44.5,47.9,51.3,54.7,57.9,61.4,64.9,68.5,71.4,74.7,77.6,80.8,83.7,86.5,88.9,91.7,95.1,97.1,99.7,101.5,103.7,105.2,107.2,108.5,110.3,111.4,112.7,113.8,115.0,115.8,116.6,117.4,118.1,118.4,119.0,119.4,119.6,119.8,120.1,120.4,120.6,120.5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11.9,11.9,12.5,13.6,14.4,15.3,16.9,18.7,20.6,24.1,27.0,29.9,32.8,36.2,39.3,43.1,46.4,50.1,53.2,56.5,60.3,63.8,66.9,70.5,73.2,76.9,80.0,82.9,85.6,88.4,91.0,94.2,97.2,99.1,101.7,103.3,105.3,106.9,108.7,110.4,112.1,113.5,115.1,115.8,116.6,117.5,118.5,119.8,120.0,120.6,120.8,121.4,121.6,122.1,121.9,122.5,122.8</t>
  </si>
  <si>
    <t>POS(MIN,MAX,STEP)=-420,420,6|X=119.3,119.3,119.2,119.3,119.4,119.4,119.4,119.5,119.6,119.6,119.9,120.0,120.5,120.6,121.2,121.2,121.8,122.2,122.5,123.1,124.2,124.7,125.6,126.5,127.6,128.8,130.2,131.4,132.8,134.1,135.2,136.3,137.5,138.1,138.8,139.5,140.0,140.1,140.3,140.1,139.7,138.6,137.4,136.0,134.0,131.9,129.6,126.5,123.0,119.5,115.2,110.8,105.6,100.1,93.8,87.5,80.9,73.7,66.2,58.5,50.2,42.9,35.7,29.4,24.1,19.9,16.7,14.9,13.8,13.4,13.1,13.2,13.2,14.0,15.7,17.6,20.6,23.7,27.1,30.9,35.1,39.6,43.8,48.3,52.6,56.9,60.8,64.9,68.8,72.7,76.4,80.0,82.8,85.9,89.0,92.1,94.3,97.1,99.7,101.5,103.9,105.6,107.7,109.3,110.7,112.1,113.3,114.5,115.8,116.5,117.3,117.7,118.8,119.2,119.6,120.1,120.4,120.9,121.0,121.0,121.4,121.0,121.1,121.1,121.1,121.1,120.8,120.7,120.9,120.7,120.6,120.4,120.5,120.2,120.2,120.3,120.1,120.3,120.3,120.1,119.8|Y=121.7,121.7,121.7,121.5,121.9,121.8,121.8,122.1,122.2,122.1,122.0,122.7,122.4,123.0,123.4,123.0,123.7,123.9,125.1,125.7,126.7,127.4,128.0,128.8,130.0,131.5,132.6,134.2,135.1,136.4,137.7,138.2,139.6,140.3,141.4,142.3,142.7,142.7,142.6,142.4,142.0,140.7,140.0,138.5,136.9,134.5,131.9,129.1,125.8,122.8,118.6,113.4,109.0,103.7,97.5,92.1,84.6,77.7,70.1,62.3,55.0,47.2,39.9,32.9,27.7,23.4,19.3,16.7,15.5,14.5,14.2,14.2,15.0,15.0,16.1,18.2,20.1,23.3,26.7,29.7,33.7,38.0,42.8,46.5,51.2,55.3,59.6,63.5,67.7,71.7,75.0,78.8,82.9,85.5,88.4,91.3,93.9,96.9,99.7,101.9,103.7,105.7,107.4,109.8,111.3,113.2,115.0,115.9,116.8,117.7,118.5,119.8,120.4,120.7,121.1,121.6,122.3,122.7,122.7,122.9,122.8,123.0,122.7,123.0,122.8,123.2,122.6,122.9,123.0,122.5,122.5,122.1,122.8,122.9,122.4,122.2,122.3,122.0,122.2,122.4,122.3</t>
  </si>
  <si>
    <t>POS(MIN,MAX,STEP)=-420,420,6|X=0.0,0.0,0.0,0.0,0.0,0.0,0.0,0.0,0.0,0.0,0.0,0.0,0.0,0.0,0.0,0.0,0.0,0.0,0.0,0.0,0.0,0.0,0.0,0.0,0.0,0.0,0.0,0.0,0.0,0.0,0.0,0.0,0.0,0.0,0.0,0.0,0.0,0.0,0.0,0.0,0.0,0.0,0.0,0.0,0.0,0.0,0.0,0.0,0.0,11.7,17.1,21.2,24.7,29.2,33.0,37.1,41.0,45.0,48.9,52.6,56.4,60.2,63.9,67.6,71.1,74.7,77.9,81.2,84.4,87.5,90.2,93.8,96.5,98.8,101.1,103.1,105.1,106.8,108.7,110.4,112.1,113.3,114.5,115.4,116.5,117.5,118.1,118.8,119.2,119.6,120.2,120.8,120.9,121.1,121.1,121.1,121.1,120.8,121.0,121.0,121.0,120.8,121.0,120.6,120.6,120.6,120.4,120.1,120.4,120.1,120.2,119.9,120.1,119.9,119.7,119.8,119.5,119.6,119.6,119.7,119.5,119.7,119.9,119.7,119.8,119.8,119.7,119.9,119.8,119.9,120.0,119.8,119.8,119.6,119.6,119.8,119.8,119.7,119.8,120.0,119.9|Y=0.0,0.0,0.0,0.0,0.0,0.0,0.0,0.0,0.0,0.0,0.0,0.0,0.0,0.0,0.0,0.0,0.0,0.0,0.0,0.0,0.0,0.0,0.0,0.0,0.0,0.0,0.0,0.0,0.0,0.0,0.0,0.0,0.0,0.0,0.0,0.0,0.0,0.0,0.0,0.0,0.0,0.0,0.0,0.0,0.0,0.0,0.0,0.0,0.0,13.6,17.3,20.9,24.8,29.0,33.3,36.5,40.6,44.7,48.7,52.6,56.1,60.2,63.4,67.2,71.1,74.6,77.7,81.3,84.0,87.3,90.6,94.2,96.8,99.3,101.2,103.9,105.8,107.5,109.9,111.3,112.8,114.5,115.3,116.8,117.9,118.9,119.7,120.2,121.1,121.5,122.2,122.5,122.2,122.9,123.0,123.6,123.5,123.5,123.2,123.7,123.1,123.0,123.2,122.7,122.4,123.0,122.3,122.8,122.1,121.9,122.1,122.0,121.8,121.9,121.6,121.8,122.0,121.7,121.8,121.7,121.7,121.3,121.8,121.7,121.5,121.7,122.1,121.3,121.8,121.8,121.8,122.0,121.5,121.4,121.7,121.5,121.6,121.5,121.9,122.0,121.4</t>
  </si>
  <si>
    <t>ZR=100.0</t>
  </si>
  <si>
    <t>ZL=-4275.3|ZR=100.0|ZSWP=0.0</t>
  </si>
  <si>
    <t>POS(MIN,MAX,STEP)=-400,400,100|X=0.0,0.0,0.0,0.0,0.0,0.0,68.6,111.9,121.6|Y=0.0,0.0,0.0,0.0,0.0,0.0,66.7,112.4,123.0</t>
  </si>
  <si>
    <t>POS(MIN,MAX,STEP)=-420,420,6|X=119.2,119.5,119.3,119.3,119.6,119.3,119.5,119.7,119.5,119.8,119.9,120.2,120.3,120.3,120.5,121.1,121.0,121.4,121.9,122.6,123.2,124.0,124.6,125.3,126.0,126.9,128.2,129.4,130.6,131.4,132.7,133.3,134.4,135.3,136.1,136.5,136.7,136.9,137.1,137.0,136.8,136.0,135.2,133.9,132.4,130.6,128.4,125.9,123.4,120.1,116.6,112.7,108.5,104.0,99.0,94.0,87.9,82.1,75.9,69.7,63.3,56.8,50.4,44.5,39.0,34.3,30.4,27.1,24.6,22.8,21.9,21.6,21.8,22.8,24.7,26.5,29.3,32.3,35.1,38.7,42.3,46.1,50.1,54.1,57.8,61.9,65.2,69.2,72.4,75.8,79.4,82.8,86.0,88.4,91.4,94.2,96.4,99.1,101.1,103.0,105.0,106.8,108.5,110.1,111.1,112.6,113.6,115.0,116.0,116.7,117.2,117.7,118.3,119.2,119.5,120.0,120.1,120.3,120.3,120.4,120.6,120.7,120.7,120.5,120.7,120.7,120.4,120.5,120.3,120.4,120.3,120.3,120.1,120.1,120.1,120.1,120.1,120.1,119.9,119.8,119.6|Y=122.1,122.4,121.9,122.0,121.6,121.9,122.4,122.2,122.2,122.5,122.2,122.4,122.4,123.0,123.0,123.3,123.5,124.2,124.1,125.1,125.0,126.2,127.0,127.3,128.5,129.5,130.8,132.1,133.3,133.9,134.6,135.5,136.6,137.7,138.2,139.0,139.2,139.5,139.4,139.4,139.2,138.6,137.7,136.5,134.8,133.0,131.1,128.9,126.2,123.0,119.7,115.3,111.9,107.3,102.2,97.1,92.2,85.6,79.8,73.5,67.0,60.5,53.9,47.9,42.6,37.1,33.0,29.5,26.8,24.6,23.4,22.8,22.8,23.8,24.5,26.4,28.9,31.7,34.3,38.0,41.2,44.7,48.8,52.8,56.4,60.1,65.1,68.2,71.6,75.5,78.8,82.6,85.5,88.0,91.0,93.5,96.3,99.2,101.2,103.5,105.3,107.4,109.2,110.6,112.6,113.1,114.8,115.9,116.6,118.1,118.8,119.5,120.2,120.9,121.1,122.0,122.3,122.2,122.9,122.4,122.5,122.4,122.9,122.9,122.4,122.9,123.0,122.3,122.8,122.7,122.5,122.8,122.6,122.6,122.3,122.7,122.2,122.1,122.5,122.3,122.2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</si>
  <si>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9.8,15.9,20.2,24.1,28.4,32.5,36.8,40.5,44.3,48.5,52.6,56.1,60.2,63.8,67.5,71.0,74.2,77.6,81.1,84.1,87.2,90.1,92.8,95.5,97.8,100.5,103.1,105.1,107.0,108.7,110.4,112.0,113.2,114.5,115.8,116.7,117.5,118.4,119.0,119.4,120.0,120.7,120.6,121.1,121.2,121.4,121.4,121.6,121.4,121.4,121.4,121.2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15.2,18.9,22.6,26.3,30.4,34.1,38.7,43.1,46.9,50.4,54.4,58.5,62.4,65.7,69.4,73.0,76.5,80.3,83.2,86.4,89.0,91.8,94.6,97.3,100.1,102.6,104.8,107.0,108.5,110.6,112.4,113.6,115.5,116.6,117.7,118.5,119.5,119.9,120.7,121.1,121.7,122.3,122.8,123.0,123.0,123.2,123.1,122.9,123.2,123.3,122.7</t>
  </si>
  <si>
    <t>POS(MIN,MAX,STEP)=-400,400,100|X=0.0,0.0,0.0,0.0,0.0,0.0,68.8,112.1,121.5|Y=0.0,0.0,0.0,0.0,0.0,0.0,67.3,112.7,122.9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</si>
  <si>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9.8,17.7,22.2,26.6,30.6,34.8,38.9,43.1,47.1,51.2,55.2,59.1,63.0,67.0,70.7,74.5,77.8,81.1,84.5,88.1,90.7,93.4,96.2,98.7,101.1,103.4,105.6,107.4,110.0,111.7,113.3,114.4,115.9,116.8,117.6,118.7,119.7,120.1,120.9,121.2,121.5,121.9,122.1,122.1,122.0,122.2,122.2,122.2,122.2,122.3,122.3,121.9,121.8,121.6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15.9,21.4,25.7,28.9,33.1,37.1,41.3,45.2,49.8,54.0,57.4,61.4,65.9,69.9,73.1,76.6,80.6,83.9,87.2,90.1,92.8,95.6,98.7,101.1,103.2,105.6,107.4,109.8,111.9,113.4,114.9,117.0,117.7,119.1,119.6,120.6,121.3,122.4,122.9,123.2,123.7,123.7,124.5,124.3,123.8,124.4,124.1,124.2,123.9,124.0,123.8,123.9,123.6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</si>
  <si>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13.4,20.1,24.8,29.4,33.4,37.7,42.1,46.4,50.7,54.9,58.8,62.9,67.1,70.7,74.5,78.0,81.2,84.7,87.9,90.8,93.6,96.3,98.9,101.4,103.7,105.7,107.5,110.3,111.7,113.3,114.8,115.9,116.9,118.0,119.0,119.7,120.2,120.9,121.2,121.8,122.0,122.0,122.2,122.1,122.2,122.3,122.1,122.2,122.0,122.4,122.1,121.8,121.4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18.7,23.8,27.9,32.2,36.0,40.1,45.1,49.0,53.3,57.4,60.9,65.8,69.5,72.8,76.4,80.1,84.0,87.1,89.9,93.1,96.1,98.9,101.1,103.5,105.6,107.4,110.3,111.9,113.5,115.3,116.8,117.8,118.8,120.0,120.6,121.8,122.1,122.7,123.3,123.7,124.1,123.8,123.7,124.1,123.8,124.0,124.4,123.8,124.5,123.7,123.7,123.9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</si>
  <si>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17.4,23.3,27.6,32.4,36.9,41.3,45.6,50.0,54.5,58.7,62.7,66.8,70.6,74.5,78.0,81.5,84.8,88.0,91.0,93.7,96.5,99.1,101.7,103.8,106.0,107.9,110.4,111.9,113.5,114.8,116.0,117.0,118.0,118.7,119.8,120.4,120.9,121.3,121.6,122.2,122.1,122.2,122.1,122.1,122.3,122.3,122.2,122.2,122.1,122.0,121.7,121.5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15.3,21.6,26.8,30.9,34.6,39.7,44.0,48.8,53.0,56.9,61.0,65.6,69.6,72.7,76.5,80.6,83.6,87.1,90.2,93.0,96.3,99.3,101.6,103.7,105.7,107.8,110.6,112.5,114.0,115.3,116.7,117.8,118.9,120.2,121.7,121.9,122.6,123.0,123.7,123.8,124.5,124.2,124.5,124.1,124.1,124.3,125.0,124.1,123.8,123.6,124.2,124.0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</si>
  <si>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13.6,21.7,26.5,30.5,34.7,38.6,43.0,46.9,50.8,54.5,58.3,62.0,65.6,69.3,73.0,76.3,79.5,82.7,86.1,88.7,91.3,94.0,96.4,98.9,101.1,103.3,105.1,107.0,108.9,110.8,112.0,113.2,114.4,115.7,116.5,117.2,118.0,118.7,119.2,119.9,120.4,120.6,120.9,121.1,121.0,121.0,121.0,121.1,121.2,121.0,121.0,121.1,121.1,121.0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19.9,24.1,28.6,32.7,37.0,41.4,45.4,49.3,52.9,57.1,61.1,64.3,68.4,71.7,75.3,78.6,82.0,85.2,88.0,90.8,93.1,95.7,98.4,101.1,103.3,104.9,106.7,109.5,110.9,112.8,114.7,115.6,116.8,117.7,118.6,119.5,120.1,120.7,121.2,121.4,122.3,122.3,122.4,122.7,122.7,123.1,122.7,122.7,122.7,122.4,122.7,122.5,122.4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</si>
  <si>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9.1,18.9,25.1,29.6,33.8,38.0,42.2,46.3,50.4,54.5,58.2,61.8,65.9,69.6,72.9,76.3,79.5,82.8,85.9,88.8,91.6,94.0,96.7,99.2,101.1,103.6,105.3,107.1,109.2,111.0,112.2,113.5,114.4,115.8,116.6,117.2,118.1,118.9,119.5,120.0,120.3,120.5,120.7,121.1,121.1,121.0,121.0,121.1,121.1,121.1,121.1,121.0,121.0,120.9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18.1,23.0,27.5,32.0,36.6,40.8,45.2,48.8,52.6,56.7,61.0,64.4,68.1,71.7,75.5,78.7,81.9,84.9,88.0,91.1,93.6,96.3,98.8,100.7,103.5,104.9,107.2,109.5,111.4,113.1,114.4,115.4,116.5,117.4,118.9,119.3,120.1,120.9,121.0,121.8,121.8,122.1,122.8,122.8,122.8,122.8,122.9,123.2,122.6,122.7,122.5,122.8,122.7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</si>
  <si>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7.0,6.5,6.3,7.3,10.7,17.5,26.3,35.7,44.7,52.8,60.0,67.2,73.2,78.9,84.0,88.4,92.7,96.3,99.9,102.9,105.6,108.3,110.6,112.2,114.3,115.7,117.3,118.1,119.1,119.8,120.3,121.0,121.5,121.6,122.0,121.9,122.1,122.2,122.1,122.2,122.0,121.9,122.0,121.7,121.7,121.4,121.2,121.1,120.9,120.8,120.6,120.7,120.6,120.4,120.4,120.4,120.1,120.0,120.1,120.0,119.7,119.6,119.9,119.7,119.8,119.7,119.6,119.9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8.4,9.5,10.1,0.0,11.5,10.9,11.4,15.7,23.6,32.8,41.3,49.9,57.2,64.9,71.6,76.9,82.4,87.7,91.9,95.8,99.3,102.5,105.9,108.8,110.9,113.1,114.7,116.2,118.1,119.3,120.4,121.3,122.3,122.7,123.7,123.6,124.4,123.8,124.4,124.5,124.1,124.0,124.2,124.1,123.6,124.1,123.4,123.5,123.0,123.3,123.3,122.9,123.1,122.6,122.8,122.8,122.5,122.4,122.2,122.3,121.9,122.4,122.0,122.2,121.9,122.1,122.3,122.3,122.5,122.0</t>
  </si>
  <si>
    <t>ZL=-3430.0|ZR=-675.0|ZSWP=0.0</t>
  </si>
  <si>
    <t>ZL=-3430.0|ZR=117.4|ZSWP=0.0</t>
  </si>
  <si>
    <t>ZL=-3430.0|ZR=-466.9|ZSWP=0.0</t>
  </si>
  <si>
    <t>ZL=-3430.0|ZR=-242.9|ZSWP=0.0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</si>
  <si>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10.5,21.3,27.0,32.0,36.6,41.0,45.2,49.9,54.0,57.9,61.6,65.9,69.4,73.0,76.6,79.7,83.0,86.4,89.1,91.6,94.6,96.9,99.3,101.5,103.9,105.5,107.7,109.4,111.2,112.5,113.5,115.0,116.0,116.7,117.4,118.2,119.1,119.7,120.2,120.5,120.6,120.9,121.0,121.3,121.0,121.3,121.1,121.1,121.3,121.2,121.0,121.0,120.8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18.2,24.6,28.9,34.7,39.1,43.3,48.0,51.5,56.4,60.8,63.8,67.8,71.9,75.3,78.9,82.2,85.3,88.2,91.8,94.3,96.5,98.8,101.0,103.4,105.4,107.5,109.8,111.7,113.0,114.7,116.0,117.1,117.6,118.9,119.7,120.0,121.0,121.3,121.8,121.9,122.6,122.4,122.9,123.0,122.9,123.0,123.0,122.5,122.7,122.8,122.6,123.0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</si>
  <si>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6.2,4.9,5.4,6.0,7.7,9.0,8.5,16.9,29.8,41.1,50.8,59.8,67.5,74.1,80.4,86.1,90.7,95.1,99.1,102.4,105.4,108.2,111.1,113.0,114.8,116.6,117.7,119.0,120.1,120.9,121.5,122.2,122.6,122.8,122.9,123.1,122.9,123.0,123.0,122.8,122.9,122.6,122.5,122.4,122.3,121.9,121.9,121.7,121.3,121.4,121.1,121.0,121.2,120.5,120.7,120.4,120.1,120.3,120.1,120.2,120.1,120.0,120.0,120.1,120.0,120.0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9.7,8.7,9.0,8.8,10.1,12.1,14.9,24.3,35.4,46.6,56.3,64.3,71.6,78.3,84.3,89.3,93.5,97.8,101.8,105.2,108.2,110.7,113.2,115.5,116.8,118.7,119.8,122.1,122.7,123.0,123.9,124.5,124.5,124.9,124.9,125.2,125.0,125.0,125.0,125.0,124.7,124.9,124.5,123.7,123.9,123.6,123.6,123.2,122.9,123.0,122.8,122.5,122.6,122.4,122.1,122.2,121.9,122.1,121.8,122.0,121.3,121.7,121.4,122.1,121.4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</si>
  <si>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14.9,23.9,29.9,34.9,39.6,44.3,49.0,53.0,57.6,61.3,65.5,69.3,73.1,76.5,79.8,83.1,86.5,89.2,92.2,94.8,97.2,99.7,101.4,103.9,105.8,107.7,109.6,111.3,112.6,113.9,115.0,116.0,116.9,117.7,118.5,119.1,119.9,120.2,120.5,120.7,120.8,121.2,121.2,121.1,121.1,121.3,121.3,120.9,121.0,121.1,121.0,120.9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21.1,26.6,32.3,37.5,42.6,47.2,50.9,56.0,60.3,63.7,67.6,71.5,75.6,78.8,82.2,85.6,88.6,91.6,94.0,96.9,99.6,101.7,103.8,106.1,107.4,110.4,111.8,113.4,114.7,116.2,117.0,118.1,118.9,119.6,120.4,121.1,121.6,121.7,122.3,122.4,122.9,122.7,122.8,123.2,122.6,123.3,122.8,122.8,122.7,122.6,122.6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</si>
  <si>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</t>
  </si>
  <si>
    <t>ZL=-4499.1|ZR=-300.0|ZSWP=0.0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</si>
  <si>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5.3,10.3,11.7,12.5,13.5,15.5,18.2,21.1,24.5,28.1,31.9,35.8,39.5,43.3,47.2,50.9,54.4,57.9,61.9,65.2,68.5,72.2,75.2,78.1,81.1,84.4,87.0,89.5,92.3,95.4,97.8,99.9,101.9,104.1,105.5,107.4,109.0,110.1,111.5,113.2,113.9,114.9,115.9,116.6,117.8,118.2,118.6,119.2,119.4,119.7,120.0,120.4,120.5,120.4,120.8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11.8,13.9,13.9,14.3,15.9,18.0,20.2,23.4,27.1,30.4,34.0,37.3,42.2,45.8,49.5,52.9,56.5,60.1,64.1,67.4,70.9,74.1,77.2,80.4,84.0,86.3,89.0,91.5,95.0,98.1,99.7,102.0,103.7,105.7,107.0,109.1,110.7,112.1,114.2,115.3,116.3,117.1,118.2,118.8,119.8,120.0,121.0,121.3,121.4,121.5,122.3,122.3,122.7,122.6</t>
  </si>
  <si>
    <t>ZL=-2655.0|ZR=-1087.0|ZSWP=0.0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</si>
  <si>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7.8,15.0,17.9,19.9,22.2,25.0,28.6,31.9,35.7,39.4,43.5,47.4,51.7,55.9,59.9,64.0,67.7,71.6,75.2,78.6,82.1,85.3,88.5,91.5,94.3,97.1,99.4,101.8,103.9,106.1,108.1,109.8,111.6,113.4,114.6,115.8,116.8,117.8,118.7,119.3,120.0,120.4,120.9,121.3,121.1,121.7,121.5,121.8,122.0,121.6,121.8,121.7,121.9,121.7,121.8,121.4,121.5,121.3,120.9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13.5,17.5,19.7,22.0,24.4,27.0,30.5,34.0,38.0,42.1,45.8,49.9,54.2,58.5,62.4,66.2,70.7,74.4,77.6,81.2,84.6,87.7,91.3,93.9,96.7,99.0,101.7,103.6,106.3,108.5,110.1,111.6,113.7,115.4,116.9,117.8,119.0,119.7,120.7,121.3,121.6,122.2,122.5,123.3,122.7,123.6,123.3,123.6,123.4,123.5,123.3,123.4,123.3,122.8,122.9,123.2,122.2,122.7</t>
  </si>
  <si>
    <t>POS(MIN,MAX,STEP)=-420,420,6|X=119.3,119.3,119.2,119.2,119.3,119.6,119.5,119.8,119.6,119.9,119.9,120.2,120.4,120.7,121.0,121.2,121.5,122.2,123.0,123.3,124.3,124.9,125.7,126.8,127.8,128.9,130.5,131.4,132.8,134.0,134.9,136.0,136.7,137.3,138.1,138.5,138.8,138.9,138.8,138.4,137.5,136.7,135.4,133.8,131.4,129.6,126.9,123.6,120.3,116.6,112.5,108.0,102.8,97.3,91.6,85.4,78.9,71.8,65.0,57.6,50.3,43.2,37.1,30.8,25.8,22.1,18.9,16.5,15.5,15.3,15.1,14.5,14.8,15.0,15.6,16.3,17.4,19.2,20.9,22.8,24.9,27.7,30.4,33.2,36.2,39.6,42.7,46.2,49.5,53.2,56.6,60.0,63.4,67.1,70.4,73.8,76.9,80.0,83.2,86.1,88.9,91.7,94.1,96.6,98.8,100.9,103.2,104.7,106.5,108.5,109.5,111.2,112.5,113.2,114.9,115.9,116.7,117.2,118.0,118.4,119.0,119.1,119.5,119.7,120.0,120.2,120.2,120.4,120.5,120.5,120.5,120.4,120.5,120.5,120.4,120.3,120.5,120.5,120.3,120.3,120.1|Y=121.9,121.7,121.8,121.5,121.5,122.1,122.0,122.0,122.1,122.4,122.1,122.5,122.6,122.8,123.3,123.3,123.9,124.9,124.8,125.7,126.7,127.8,128.2,129.1,130.4,131.2,132.8,133.9,135.2,135.8,137.2,138.0,138.9,139.5,140.0,140.9,141.1,141.0,141.1,140.9,139.9,138.9,137.8,135.9,134.3,131.9,129.6,126.7,122.9,119.2,115.4,111.1,106.1,101.0,95.2,89.5,82.7,75.7,68.8,61.7,54.0,47.1,40.9,34.3,29.0,24.9,21.5,18.9,17.3,16.8,16.4,16.0,16.2,16.5,17.2,17.5,17.9,19.3,21.0,22.5,24.4,27.0,29.5,32.6,36.1,38.8,41.7,45.3,49.0,52.6,55.5,59.1,62.0,66.6,69.8,72.9,76.1,79.3,82.7,85.2,88.8,91.0,93.6,96.2,98.9,101.1,102.9,105.0,106.9,108.6,110.4,111.9,113.0,114.4,115.5,117.5,118.1,119.0,119.6,119.6,120.3,121.3,121.7,122.0,122.3,122.4,122.5,122.8,122.6,122.6,122.3,122.8,122.8,123.0,122.8,122.1,122.3,122.5,122.4,122.5,122.7</t>
  </si>
  <si>
    <t>POS(MIN,MAX,STEP)=-420,420,6|X=119.6,119.8,119.3,119.7,119.7,119.8,119.9,119.9,119.9,120.0,120.0,120.3,120.5,120.7,121.1,121.3,121.8,122.3,122.7,123.1,123.7,124.5,125.6,126.4,127.4,128.6,129.8,131.0,132.1,133.1,134.1,135.0,135.7,136.6,137.5,137.4,137.9,137.8,137.6,137.3,137.0,136.2,135.0,133.5,132.1,129.7,127.6,125.1,122.1,118.8,115.2,111.2,107.1,102.6,97.3,92.5,86.9,81.2,75.3,69.5,63.2,57.3,51.3,45.8,40.8,36.3,32.4,29.1,26.4,24.2,23.1,22.5,22.5,23.1,23.9,25.9,28.1,30.6,33.9,37.3,41.3,45.4,49.7,54.1,59.2,64.2,68.7,73.1,77.6,82.0,86.4,90.8,94.3,98.2,101.6,104.7,107.9,110.7,113.4,115.4,117.8,119.4,121.3,122.7,123.6,125.2,125.8,126.4,127.0,127.2,127.3,127.6,127.4,127.3,127.2,126.8,126.8,126.1,125.6,125.2,124.8,124.4,124.1,123.6,123.1,122.4,122.2,121.6,121.4,121.3,121.0,121.0,120.9,120.7,120.5,120.4,120.0,120.1,120.0,120.0,120.1|Y=122.4,122.4,122.4,122.5,122.4,122.9,122.7,122.6,122.9,123.1,123.1,123.1,123.3,123.6,123.7,123.9,124.3,124.6,125.0,125.5,126.3,126.9,127.9,128.5,129.5,130.9,131.8,133.1,134.5,135.4,136.1,137.4,138.4,139.3,139.6,140.3,140.4,140.0,140.4,140.2,139.4,138.9,137.9,135.9,134.3,132.4,130.2,127.9,125.2,121.6,117.9,114.0,110.2,106.1,100.4,95.6,90.7,84.7,79.2,73.0,66.3,61.2,54.7,49.0,44.2,39.3,34.8,31.1,28.4,27.1,25.2,24.4,23.8,24.0,25.2,26.1,28.0,30.2,32.9,36.0,39.9,44.2,47.9,52.4,57.6,62.0,66.6,71.7,76.9,81.0,85.4,89.8,94.1,97.6,101.0,104.2,107.7,110.6,113.5,115.9,118.2,119.9,122.1,123.5,125.3,126.0,126.7,127.9,128.6,129.4,129.5,130.3,129.6,129.7,129.8,129.6,129.3,128.9,128.3,127.9,127.7,126.6,125.9,125.8,125.2,124.4,123.9,123.9,123.4,123.4,123.0,122.8,122.4,122.5,122.2,121.9,122.0,121.8,122.1,121.9,121.9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</si>
  <si>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14.0,22.2,28.7,34.2,39.1,43.9,48.3,52.5,56.6,60.8,64.6,68.5,72.2,75.5,78.6,81.9,85.1,87.8,90.6,92.9,95.9,97.8,100.1,102.3,104.3,106.0,108.3,109.6,111.4,112.4,113.4,114.4,115.8,116.3,117.1,117.7,118.4,118.9,119.4,119.6,120.0,120.2,120.4,120.3,120.3,120.4,120.6,120.3,120.8,120.5,120.4,120.3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11.8,19.0,25.9,32.2,36.6,42.4,46.6,51.1,55.4,59.7,63.0,67.5,70.8,74.3,77.8,81.2,84.4,87.2,90.1,92.5,95.7,97.9,100.2,102.3,104.2,106.5,108.6,110.1,111.5,113.1,114.2,115.6,116.8,117.1,118.2,119.2,119.8,120.6,120.7,121.3,122.2,122.6,122.7,122.7,122.8,123.0,122.8,122.7,122.3,122.8,122.8,122.7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</si>
  <si>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9.7,11.0,13.8,22.4,32.1,41.4,50.1,58.0,65.6,72.4,79.1,84.8,90.5,95.6,100.0,104.5,108.3,111.7,115.1,117.8,120.4,122.7,124.7,126.4,127.7,128.8,129.9,130.7,130.9,131.2,131.5,131.1,131.0,130.7,130.3,129.7,129.3,128.6,128.1,127.6,126.8,126.1,125.5,125.1,124.2,123.6,123.1,122.8,122.4,122.0,121.8,121.3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10.8,12.4,14.2,19.4,27.4,37.1,45.7,54.4,62.1,69.4,76.2,82.1,87.8,93.7,98.4,103.0,107.6,110.8,114.5,117.6,120.3,123.0,125.0,126.5,128.6,129.9,131.1,132.5,133.1,133.1,133.3,133.3,133.0,133.3,132.9,132.4,132.0,131.4,130.4,130.1,129.8,128.6,128.1,127.5,127.0,126.2,125.7,125.2,124.1,123.9,123.8,123.1</t>
  </si>
  <si>
    <t>ZL=-2155.0|ZR=-2827.0|ZSWP=0.0</t>
  </si>
  <si>
    <t>ZL=-2202.5|ZR=-2827.0|ZSWP=0.0</t>
  </si>
  <si>
    <t>ZL=-2425.6|ZR=-2656.3|ZSWP=0.0</t>
  </si>
  <si>
    <t>POS(MIN,MAX,STEP)=-400,400,100|X=229.3,174.6,0.0,0.0,0.0,95.0,119.9,120.9,120.0|Y=232.8,176.3,0.0,0.0,0.0,94.9,121.7,123.3,122.2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</si>
  <si>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11.3,17.3,20.5,23.7,27.4,31.3,35.8,40.4,45.2,49.5,54.2,58.6,63.2,67.1,71.2,75.1,79.0,82.6,85.7,89.2,92.3,95.0,97.6,100.3,102.8,104.7,106.8,108.7,110.3,112.1,113.8,115.1,116.4,117.2,118.1,119.1,119.9,120.5,120.8,121.0,121.4,121.4,121.7,122.0,121.9,122.1,121.9,121.9,122.0,121.9,121.8,121.7,121.7,121.2,121.2,121.0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15.9,20.0,23.2,26.2,30.0,34.4,38.6,43.2,47.5,52.3,56.8,61.7,65.3,69.9,73.9,77.7,81.3,84.4,88.5,91.4,94.6,97.1,99.3,102.4,104.8,107.2,109.2,110.9,112.4,114.6,115.8,117.6,118.5,119.1,120.3,121.0,121.8,122.6,122.3,123.0,123.3,123.4,123.6,123.4,123.9,123.8,123.8,123.6,123.5,123.6,123.1,123.2,122.4,122.4,123.0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</si>
  <si>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10.5,18.0,21.8,25.4,29.4,34.0,38.7,43.6,48.4,53.3,57.8,62.7,67.0,71.0,75.0,79.0,82.6,85.9,89.3,92.5,95.4,97.8,100.6,103.0,104.9,107.2,109.1,110.8,112.4,114.4,115.6,116.5,117.4,118.5,119.3,120.0,120.5,120.7,121.3,121.5,121.8,121.9,121.8,122.1,122.0,122.0,122.0,121.9,121.8,121.9,121.9,121.6,121.3,121.3,121.0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15.5,20.8,24.6,28.1,31.9,37.3,41.5,46.7,51.3,55.9,61.0,64.9,69.7,74.0,77.5,81.3,84.9,89.1,92.2,95.0,97.5,100.2,103.1,105.0,107.6,109.3,110.9,113.0,114.7,116.0,117.5,118.5,119.4,120.9,120.8,121.9,122.3,122.9,123.1,123.3,123.5,123.4,123.3,123.7,123.1,123.7,123.5,123.4,123.3,123.7,123.2,123.2,123.0,122.4</t>
  </si>
  <si>
    <t>POS(MIN,MAX,STEP)=-420,420,6|X=119.7,119.7,119.6,119.5,119.7,119.7,119.7,120.0,120.0,119.9,120.1,120.2,120.4,120.5,120.8,121.1,121.5,122.1,122.4,123.1,123.7,124.1,125.2,126.1,126.8,127.8,129.5,130.4,131.6,132.5,133.5,134.7,135.7,136.3,136.8,137.6,137.8,138.1,138.0,137.9,137.5,136.5,135.4,134.2,132.5,130.7,128.4,125.5,122.8,119.5,115.8,111.8,107.2,102.5,97.5,91.9,86.0,80.0,73.3,67.0,60.3,53.6,47.0,40.8,35.3,30.0,26.1,22.6,20.0,17.9,16.8,15.5,15.2,15.2,15.6,16.0,16.6,17.9,19.0,20.2,22.1,24.1,26.3,28.7,31.5,34.2,37.2,40.3,43.6,47.3,50.7,54.4,58.0,61.4,65.1,68.5,71.8,75.4,78.6,81.7,84.8,87.7,90.8,93.1,96.0,98.0,100.5,102.5,104.6,106.6,108.4,109.7,111.4,112.6,113.6,115.4,116.3,117.1,117.8,118.5,119.0,119.5,119.8,120.1,120.3,120.3,120.7,121.0,121.0,120.9,120.9,120.7,120.9,120.7,120.9,120.6,120.6,120.7,120.5,120.4,120.6|Y=122.1,122.4,122.4,122.7,122.5,122.3,122.4,122.6,122.8,123.0,123.2,122.7,123.1,123.4,124.0,123.8,124.2,124.9,125.1,125.4,126.0,126.3,127.1,128.3,129.3,129.6,131.1,132.4,133.5,134.7,136.1,137.2,138.2,138.7,139.3,140.7,140.8,140.7,140.5,140.3,139.5,139.1,137.8,136.8,134.6,133.3,130.9,128.3,125.6,122.2,118.8,114.9,110.7,106.3,100.8,95.2,90.1,83.4,77.4,70.9,64.0,57.6,50.8,44.3,38.5,33.1,29.0,25.3,22.1,19.8,18.1,17.0,16.7,16.6,16.9,17.2,17.8,18.1,19.7,20.4,22.0,24.2,26.4,28.8,30.6,33.4,36.4,39.9,43.3,46.0,49.4,53.1,56.5,60.7,63.8,67.0,71.5,74.8,78.0,80.7,84.6,86.7,90.0,92.7,95.7,98.4,100.3,102.5,104.6,106.3,108.0,110.2,112.0,113.4,115.1,116.8,117.4,118.2,119.1,120.0,120.5,121.4,121.5,121.5,122.4,122.3,122.6,122.6,122.8,122.5,122.8,122.7,122.8,122.6,122.5,122.4,122.8,122.1,122.6,122.1,122.3</t>
  </si>
  <si>
    <t>POS(MIN,MAX,STEP)=-420,420,6|X=119.3,119.4,119.4,119.3,119.4,119.4,119.7,119.4,119.5,119.6,119.7,119.8,119.9,120.2,120.4,120.8,120.9,121.0,121.8,122.0,122.2,122.9,123.3,124.0,124.5,125.3,126.2,127.5,128.1,128.9,129.9,130.7,131.1,132.1,133.2,133.4,134.0,133.8,134.3,134.2,133.6,133.3,132.8,131.8,130.8,129.1,127.4,125.5,123.3,120.5,117.8,114.5,111.1,107.3,103.3,98.9,94.2,89.4,84.5,79.4,73.8,68.4,63.0,57.8,52.6,47.6,43.3,39.2,36.0,33.1,30.7,28.7,28.1,27.1,27.0,27.4,28.0,28.9,30.4,31.9,34.0,35.8,38.3,40.6,43.0,46.0,48.9,51.6,54.8,57.5,60.7,63.7,66.5,69.4,72.5,75.3,78.0,80.8,83.9,86.1,88.7,90.9,93.1,95.3,97.3,99.5,101.3,103.0,104.7,106.3,107.6,108.9,110.3,111.3,112.3,113.9,114.6,115.2,116.0,116.5,117.1,117.3,118.0,118.5,118.6,118.9,119.1,119.5,119.4,119.7,119.7,119.8,119.8,119.8,119.7,119.8,119.8,119.7,120.0,120.2,119.9|Y=121.8,121.8,122.2,121.7,122.1,122.2,122.4,122.5,122.2,122.7,122.6,122.1,122.4,123.0,123.1,123.0,123.4,123.5,123.6,124.2,124.8,125.0,125.5,126.0,126.7,127.9,128.4,129.3,130.1,130.7,132.1,132.7,133.7,134.3,135.2,135.6,136.2,136.5,136.9,136.6,136.1,136.0,135.6,134.0,132.8,131.9,130.1,128.1,126.2,123.5,120.8,117.3,114.4,111.0,107.0,102.5,97.8,93.3,88.2,82.5,77.9,72.7,66.7,61.4,56.3,50.9,46.6,42.6,38.5,35.4,32.6,30.6,29.1,28.4,27.8,28.0,28.2,29.3,30.4,32.1,33.4,35.3,37.9,40.0,42.8,45.1,47.7,50.7,53.8,56.7,60.0,62.3,65.7,68.6,71.7,74.9,77.4,80.6,83.0,85.7,87.9,90.6,93.2,95.0,97.3,99.5,101.4,103.3,104.9,106.5,108.0,110.0,110.9,112.5,113.7,115.1,115.7,116.8,117.6,117.8,118.1,119.1,120.0,120.1,120.3,120.5,120.8,120.9,120.7,121.4,121.4,121.8,121.4,121.5,121.3,121.7,121.5,121.4,121.6,121.4,121.5</t>
  </si>
  <si>
    <t>POS(MIN,MAX,STEP)=-420,420,6|X=119.7,119.6,119.6,119.6,119.7,119.9,120.1,119.8,120.1,120.2,120.2,120.5,120.8,120.9,121.2,121.6,121.9,122.7,123.4,124.1,124.9,125.9,126.6,127.5,129.1,130.3,132.1,133.2,134.8,136.2,137.5,138.7,139.9,141.0,142.0,142.4,142.8,142.9,143.1,142.9,142.0,141.2,140.1,138.2,135.9,133.7,130.7,127.3,123.5,119.3,114.7,109.1,103.6,97.3,90.2,82.5,74.2,65.4,56.3,46.5,37.1,28.0,20.6,15.1,11.6,10.2,9.9,9.4,9.5,9.9,10.1,9.4,9.5,9.5,9.8,10.2,10.9,11.9,13.8,15.9,18.6,21.9,25.1,28.9,32.7,36.4,40.0,43.8,47.7,51.2,54.6,58.2,61.7,65.1,68.4,71.7,74.5,77.6,80.4,83.4,85.6,88.5,90.6,93.1,95.3,97.4,99.3,101.2,103.0,104.5,106.0,107.5,109.0,110.1,111.3,112.6,113.8,114.6,115.1,115.8,116.4,117.2,117.7,118.1,118.3,118.6,118.7,119.4,119.5,119.5,119.9,120.0,119.9,120.0,120.0,120.1,119.9,119.8,120.0,119.8,119.9|Y=121.7,121.8,121.6,122.1,121.7,122.0,122.3,122.2,122.1,122.4,122.4,122.7,122.5,123.2,123.6,123.6,124.5,125.0,125.5,126.6,127.1,128.2,129.2,130.2,131.2,132.7,134.0,135.3,136.9,138.3,139.1,140.6,142.2,143.3,144.4,145.0,145.1,145.8,145.7,145.2,144.6,143.6,142.2,140.9,138.8,136.5,133.7,130.6,127.1,123.2,118.0,113.0,107.7,101.1,95.0,87.3,79.1,70.1,61.4,52.2,42.9,33.2,25.4,19.0,15.0,12.1,11.2,10.4,9.6,8.8,8.4,8.6,9.9,9.5,9.1,10.4,11.3,12.4,13.7,16.1,18.1,20.6,24.3,27.6,31.3,34.9,38.7,43.0,46.0,49.7,53.4,57.3,61.0,63.8,67.5,70.2,73.5,76.6,79.8,82.5,85.3,87.6,90.2,92.6,95.4,97.4,99.6,101.7,103.2,104.6,106.5,108.3,108.9,111.3,112.1,113.7,115.0,115.4,116.6,117.2,118.1,118.4,119.4,119.5,119.9,120.5,120.5,120.9,121.2,121.0,121.4,121.3,122.0,121.5,121.6,121.3,121.9,121.2,121.9,122.1,121.7</t>
  </si>
  <si>
    <t>ZL=-1690.0|ZR=-518.0|ZSWP=0.0</t>
  </si>
  <si>
    <t>ZL=-1690.0|ZR=-411.0|ZSWP=0.0</t>
  </si>
  <si>
    <t>POS(MIN,MAX,STEP)=-400,400,100|X=124.0,218.3,285.3,206.7,0.0,0.0,75.3,110.5,119.9|Y=126.4,222.1,288.8,212.9,0.0,0.0,74.4,111.3,121.2</t>
  </si>
  <si>
    <t>POS(MIN,MAX,STEP)=-420,420,6|X=119.4,119.7,119.9,119.8,119.9,120.3,120.4,120.7,121.0,121.2,121.7,122.1,122.4,123.1,123.9,124.8,125.7,126.8,128.3,129.5,130.9,133.0,134.7,136.6,138.7,140.7,143.5,145.4,147.0,149.0,150.5,151.8,152.6,152.9,153.1,153.1,152.8,152.0,150.5,149.0,146.4,143.5,140.2,136.0,131.6,125.9,120.3,113.1,105.2,96.1,85.5,73.1,58.6,40.5,15.9,0.0,0.0,0.0,0.0,0.0,0.0,0.0,0.0,0.0,0.0,0.0,0.0,0.0,0.0,0.0,0.0,5.1,0.0,0.0,0.0,8.3,5.7,7.4,6.4,5.5,0.0,5.9,8.1,6.9,6.3,8.0,6.6,5.6,7.6,7.9,5.9,5.6,6.9,11.8,21.5,31.9,41.6,50.3,57.6,64.4,70.3,76.2,81.0,85.6,89.7,93.4,96.7,99.8,102.7,105.2,107.4,109.5,111.2,112.9,114.5,116.1,117.2,118.4,118.9,120.0,120.3,120.9,121.1,121.3,121.7,122.0,122.1,122.1,122.2,122.1,122.0,122.0,122.0,121.8,121.9,121.7,121.4,121.3,121.2,121.1,121.0|Y=121.6,122.1,121.8,122.2,122.4,122.5,122.8,123.0,123.4,123.6,123.8,124.3,124.4,125.4,125.8,126.9,128.2,128.9,130.8,131.9,133.5,135.1,136.8,138.7,140.5,142.9,146.0,147.9,149.4,151.3,152.4,153.4,154.8,155.1,155.4,155.8,155.5,154.4,153.2,151.3,148.8,146.3,143.1,139.0,134.5,129.0,124.1,116.3,108.8,100.3,89.8,78.2,64.5,48.2,29.0,0.0,0.0,0.0,0.0,0.0,0.0,0.0,0.0,0.0,0.0,0.0,0.0,0.0,0.0,0.0,0.0,0.0,0.0,0.0,0.0,0.0,9.5,9.5,9.6,0.0,0.0,0.0,0.0,10.4,9.7,0.0,8.8,9.1,9.3,10.1,9.0,8.0,8.5,10.7,17.4,27.2,36.9,45.3,53.9,60.6,68.0,73.6,79.0,84.1,88.6,92.0,95.8,98.8,102.0,104.8,107.6,109.5,111.4,113.3,114.1,116.5,118.1,119.3,120.1,121.3,122.0,122.9,123.0,123.7,123.6,123.8,123.8,123.8,123.7,124.1,123.7,124.2,124.2,123.8,123.4,123.3,123.2,123.0,122.9,122.7,122.6</t>
  </si>
  <si>
    <t>POS(MIN,MAX,STEP)=-420,420,6|X=0.0,0.0,0.0,0.0,0.0,0.0,0.0,0.0,0.0,0.0,0.0,0.0,0.0,0.0,0.0,0.0,0.0,0.0,0.0,0.0,0.0,0.0,0.0,0.0,0.0,0.0,0.0,0.0,0.0,0.0,0.0,0.0,0.0,0.0,0.0,0.0,0.0,0.0,0.0,0.0,0.0,0.0,0.0,0.0,0.0,0.0,10.2,23.4,31.8,38.3,44.2,49.8,54.4,59.1,63.3,67.1,70.8,74.3,77.2,80.1,83.1,85.7,88.4,90.9,93.0,95.2,97.3,99.1,100.9,102.7,104.4,106.4,107.8,109.1,110.2,111.3,112.2,113.3,114.1,114.8,115.4,116.0,116.9,117.4,117.8,118.2,118.4,118.7,118.8,119.0,119.2,119.3,119.7,119.6,119.6,119.7,119.7,119.7,119.7,119.7,119.6,119.7,119.6,119.6,119.6,119.5,119.5,119.7,119.4,119.4,119.8,119.8,119.9,119.6,119.8,119.7,119.8,119.8,119.7,119.7,119.8,119.7,119.7,120.0,119.5,119.7,119.7,119.7,119.8,119.9,119.8,119.8,119.6,119.5,119.7,119.7,119.6,119.6,119.8,119.6,119.6|Y=0.0,0.0,0.0,0.0,0.0,0.0,0.0,0.0,0.0,0.0,0.0,0.0,0.0,0.0,0.0,0.0,0.0,0.0,0.0,0.0,0.0,0.0,0.0,0.0,0.0,0.0,0.0,0.0,0.0,0.0,0.0,0.0,0.0,0.0,0.0,0.0,0.0,0.0,0.0,0.0,0.0,0.0,0.0,0.0,0.0,0.0,0.0,22.1,30.3,37.4,44.1,49.2,53.8,59.1,62.9,67.2,70.7,74.4,77.4,80.4,83.6,86.6,89.0,91.0,93.7,95.9,98.4,100.1,101.9,103.8,105.2,107.2,108.7,110.3,111.7,112.6,114.4,115.0,115.7,116.5,117.4,118.2,118.5,118.9,119.1,119.7,120.2,120.6,120.9,120.8,121.1,121.5,121.3,121.3,121.1,121.5,121.7,121.4,121.6,121.5,121.6,121.6,121.8,121.5,121.2,121.4,121.7,121.5,121.2,121.3,121.3,121.4,121.8,121.9,122.0,121.7,121.6,121.9,121.5,121.6,121.2,121.8,122.0,121.7,121.7,121.6,121.8,121.7,121.2,121.4,121.6,121.6,121.7,121.7,121.8,121.5,121.4,121.9,121.7,121.4,121.6</t>
  </si>
  <si>
    <t>POS(MIN,MAX,STEP)=-400,400,100|X=0.0,0.0,0.0,60.6,104.5,118.6,119.6,119.8,119.8|Y=0.0,0.0,0.0,60.4,105.1,120.3,121.3,121.3,121.2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</si>
  <si>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8.0,19.3,27.2,34.5,41.9,49.0,56.0,62.4,68.6,74.3,79.5,84.3,89.0,92.9,97.1,100.2,103.4,106.5,109.1,111.2,113.3,115.4,117.0,118.4,119.7,120.7,121.3,122.1,123.0,123.2,123.6,123.9,124.0,124.0,123.9,123.7,123.8,123.8,123.4,123.2,122.9,122.7,122.5,122.2,121.9,121.7,121.7,121.4,120.9,120.9,120.7,120.6,120.6,120.4,120.4,120.1,119.8,120.2,119.8,119.9,120.1,120.0,119.8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16.6,25.0,32.3,39.1,46.3,53.7,59.8,66.6,72.4,77.9,82.9,88.0,91.7,96.1,99.6,103.2,106.9,108.9,111.5,113.6,115.4,117.7,119.4,120.6,121.8,122.7,123.2,124.3,124.8,125.2,125.5,125.8,126.0,125.9,126.0,125.2,125.3,125.6,125.4,125.0,124.7,124.8,124.3,124.1,123.7,123.6,123.6,123.0,123.1,122.7,122.4,122.4,122.7,122.3,122.5,122.5,122.4,122.1,122.1,122.3,122.2,122.1</t>
  </si>
  <si>
    <t>ZL=-4540.0|ZR=-1767.0|ZSWP=0.0</t>
  </si>
  <si>
    <t>ZL=-4540.0|ZR=-1546.8|ZSWP=0.0</t>
  </si>
  <si>
    <t>POS(MIN,MAX,STEP)=-400,400,100|X=0.0,0.0,0.0,77.4,121.7,122.1,119.6,119.6,119.8|Y=0.0,0.0,0.0,77.6,123.4,124.1,121.5,122.0,121.7</t>
  </si>
  <si>
    <t>POS(MIN,MAX,STEP)=-420,420,6|X=119.2,119.4,119.5,119.4,119.5,119.5,119.4,119.7,119.9,119.9,120.1,120.2,120.4,120.4,121.0,121.2,121.4,122.1,122.6,122.9,123.6,124.3,125.0,125.9,126.8,128.0,129.7,130.7,132.0,132.9,134.3,135.2,136.4,137.6,138.0,138.6,139.2,139.6,139.6,139.5,139.0,138.3,137.7,136.1,134.6,132.7,130.5,127.9,124.8,121.7,117.9,114.1,109.2,104.3,98.7,93.1,86.9,80.3,73.4,66.2,59.2,51.7,44.3,37.7,31.8,26.2,22.1,19.1,16.3,14.9,13.6,12.7,12.4,12.3,12.6,13.3,13.9,14.7,16.0,17.3,18.9,20.3,22.8,24.9,27.5,30.4,33.3,36.5,39.8,43.2,46.6,50.3,54.0,57.8,61.2,64.7,68.5,71.9,75.4,78.7,81.8,85.0,88.3,90.8,93.6,96.2,98.8,101.2,103.1,105.2,107.1,108.9,110.5,112.2,113.1,114.7,116.0,116.9,117.8,118.4,119.1,119.6,120.0,120.5,120.8,120.9,121.3,121.6,121.5,121.3,121.5,121.2,121.4,121.3,121.2,121.1,121.0,121.1,121.0,120.9,120.9|Y=121.9,121.6,121.5,121.4,121.1,121.8,121.9,121.9,122.0,122.2,121.8,121.8,122.6,122.9,122.9,123.4,123.8,123.9,124.9,125.4,125.9,126.6,127.4,127.7,129.6,130.1,131.6,132.8,134.1,135.1,136.5,137.4,138.9,140.1,140.6,141.1,141.6,141.8,141.9,141.5,141.3,140.9,139.9,138.8,137.0,135.6,133.0,130.6,127.7,124.6,121.1,117.3,112.8,107.9,102.5,97.3,90.8,84.6,78.0,70.7,63.9,56.2,48.9,42.0,35.9,30.2,25.3,22.0,19.3,17.6,16.6,15.3,15.2,15.0,14.9,15.4,15.9,16.2,16.9,18.1,19.3,21.0,22.7,24.9,26.7,29.6,32.4,34.8,37.9,42.3,45.2,48.9,52.1,55.8,60.3,63.6,66.5,70.6,73.9,77.4,80.8,83.8,87.2,90.2,93.0,95.4,97.9,100.4,103.0,105.4,107.2,108.9,110.7,112.0,113.6,115.3,116.9,117.8,118.7,120.0,120.9,121.2,122.0,122.4,122.9,122.8,123.2,123.3,123.4,123.7,123.0,123.3,123.9,123.2,123.4,123.2,122.9,123.5,122.9,122.6,122.4</t>
  </si>
  <si>
    <t>POS(MIN,MAX,STEP)=-420,420,6|X=119.5,119.5,119.8,119.8,119.9,120.3,120.1,120.6,121.0,121.4,121.8,122.3,122.8,123.3,124.0,124.9,125.8,127.4,128.6,130.1,131.4,133.6,135.2,137.3,139.5,141.3,144.0,146.2,147.8,149.7,151.0,152.2,152.9,153.5,153.7,153.5,153.3,152.2,150.7,148.8,146.4,143.5,140.0,135.3,130.6,124.9,119.0,111.6,103.4,93.9,82.8,69.9,54.0,33.9,0.0,0.0,0.0,0.0,0.0,0.0,0.0,0.0,0.0,0.0,0.0,0.0,0.0,0.0,0.0,0.0,0.0,0.0,0.0,0.0,0.0,0.0,6.2,7.5,0.0,5.7,7.0,6.5,6.7,7.0,7.0,0.0,6.0,7.4,6.9,5.8,8.0,7.2,5.9,6.1,8.0,15.7,26.3,36.5,45.7,53.9,60.9,67.3,73.1,78.3,83.2,87.6,91.5,95.0,98.4,101.4,103.9,106.4,108.6,110.5,112.2,114.3,115.5,116.7,117.8,118.5,119.3,120.2,120.8,120.8,121.1,121.8,122.0,122.0,122.1,122.1,122.1,122.0,122.0,122.0,122.0,121.8,121.6,121.4,121.5,121.1,121.1|Y=121.7,122.3,122.1,122.4,122.3,123.1,122.4,123.1,123.3,123.6,123.7,124.4,124.8,125.9,126.0,127.4,128.5,129.2,131.1,132.2,133.8,135.6,137.2,139.3,140.9,143.4,146.5,148.4,150.0,151.6,153.0,154.4,155.0,155.7,156.1,156.2,155.8,154.5,153.6,151.3,148.9,146.3,142.5,138.8,133.7,128.7,122.5,115.1,107.7,98.0,87.6,75.3,60.6,42.8,21.7,0.0,0.0,0.0,0.0,0.0,0.0,0.0,0.0,0.0,0.0,0.0,0.0,0.0,0.0,0.0,0.0,0.0,0.0,0.0,0.0,0.0,0.0,0.0,0.0,10.0,8.3,0.0,0.0,0.0,0.0,9.8,9.7,11.8,9.9,8.1,9.6,10.4,8.7,7.2,9.7,12.5,21.4,31.5,40.6,50.1,57.5,64.4,70.7,76.3,81.0,85.7,90.3,94.0,97.5,100.4,103.1,106.7,108.3,110.6,112.2,114.4,115.8,117.4,118.5,120.0,120.7,121.6,121.8,122.5,123.0,123.2,123.8,123.8,123.9,123.8,124.1,123.8,123.7,124.0,123.8,123.7,123.3,123.2,123.1,122.8,122.8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</si>
  <si>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9.2,10.3,10.7,11.5,12.7,13.8,15.4,17.4,19.6,22.0,25.0,27.9,31.0,34.2,37.6,41.0,44.5,47.9,51.4,54.8,58.1,61.4,65.0,68.2,71.4,74.7,77.6,80.7,83.6,86.4,89.3,91.8,95.0,97.1,99.6,101.5,103.6,105.1,107.1,108.6,110.0,111.4,112.7,114.0,114.9,115.8,116.7,117.5,118.2,118.4,119.2,119.3,119.7,120.1,120.2,120.4,120.6,120.8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11.6,11.9,12.2,13.1,14.6,15.4,17.5,19.0,21.3,24.2,27.1,29.8,32.9,36.0,39.4,43.5,46.6,50.1,53.3,56.4,60.3,63.6,67.4,70.4,73.5,76.7,80.2,82.6,85.9,88.4,90.8,94.4,97.0,99.2,101.6,103.5,105.2,106.7,108.6,110.2,112.0,113.4,114.7,115.7,116.9,117.6,118.4,119.3,119.8,120.1,121.0,121.6,121.5,121.7,122.3,122.5,122.8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</si>
  <si>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14.0,21.2,25.1,28.7,32.6,36.3,40.2,43.8,47.8,51.5,55.0,58.9,62.4,66.0,69.5,72.5,76.1,79.3,82.4,85.5,88.0,91.0,93.7,96.2,98.3,100.7,102.8,104.8,106.9,108.7,110.1,111.8,113.0,114.2,115.6,116.4,117.0,117.9,118.5,119.1,119.7,120.3,120.5,120.7,121.0,121.0,121.1,121.1,121.1,121.2,121.1,121.1,120.9,121.1,121.1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18.9,23.6,27.1,31.2,35.0,38.6,42.4,46.4,49.5,53.9,57.3,61.2,64.9,67.9,71.8,75.3,78.6,81.6,84.8,87.5,90.5,92.7,95.5,98.1,101.1,102.7,104.5,106.6,108.9,111.0,112.5,114.1,115.3,116.6,117.6,118.3,119.3,119.9,120.6,120.7,121.3,121.7,122.2,122.3,122.3,122.7,122.6,122.7,122.8,122.7,122.9,122.9,123.0,122.5</t>
  </si>
  <si>
    <t>POS(MIN,MAX,STEP)=-420,420,6|X=0.0,0.0,0.0,0.0,0.0,0.0,0.0,0.0,0.0,0.0,0.0,0.0,0.0,0.0,0.0,0.0,0.0,0.0,0.0,0.0,0.0,0.0,0.0,0.0,0.0,0.0,0.0,0.0,0.0,0.0,0.0,0.0,0.0,0.0,0.0,0.0,0.0,0.0,0.0,0.0,0.0,0.0,0.0,0.0,0.0,0.0,0.0,0.0,0.0,0.0,0.0,0.0,0.0,8.5,20.6,28.5,35.1,41.1,45.9,51.1,55.4,60.0,64.2,68.3,71.5,75.4,78.8,82.2,85.3,88.1,91.1,94.7,97.0,99.3,101.8,103.6,105.7,107.5,109.1,110.7,111.8,113.4,114.5,115.3,116.5,117.4,117.9,118.6,119.1,119.4,119.8,120.2,120.3,120.5,120.6,120.6,120.6,120.6,120.5,120.8,120.7,120.7,120.6,120.5,120.4,120.3,119.9,119.8,120.0,119.9,119.8,119.7,120.0,120.0,120.0,119.9,119.9,119.8,119.9,119.9,119.7,119.7,119.8,119.8,119.6,119.6,119.6,119.6,119.6,119.8,119.9,119.7,119.5,119.8,119.7,119.7,119.6,119.7,119.6,119.8,119.7|Y=0.0,0.0,0.0,0.0,0.0,0.0,0.0,0.0,0.0,0.0,0.0,0.0,0.0,0.0,0.0,0.0,0.0,0.0,0.0,0.0,0.0,0.0,0.0,0.0,0.0,0.0,0.0,0.0,0.0,0.0,0.0,0.0,0.0,0.0,0.0,0.0,0.0,0.0,0.0,0.0,0.0,0.0,0.0,0.0,0.0,0.0,0.0,0.0,0.0,0.0,0.0,0.0,0.0,0.0,19.8,27.1,34.2,40.1,44.9,50.5,55.1,59.4,63.7,67.2,71.2,75.4,78.6,82.1,85.4,88.2,91.4,94.9,97.6,100.0,102.2,104.3,106.4,108.2,110.4,111.8,113.3,114.9,116.2,116.9,117.8,119.1,119.5,120.2,120.4,121.2,121.8,121.8,122.3,122.3,122.5,122.7,122.4,122.9,122.5,122.8,122.2,122.3,122.5,122.1,122.2,122.1,122.3,121.9,121.7,121.7,121.9,121.5,121.5,121.8,122.0,121.6,121.5,121.2,121.5,121.6,121.9,121.4,121.9,121.5,121.5,121.6,121.7,121.7,121.4,121.8,121.4,121.6,121.5,121.7,121.3,121.7,121.3,121.6,121.6,121.7,121.2</t>
  </si>
  <si>
    <t>ZL=-2700.0|ZR=348.0|ZSWP=0.0</t>
  </si>
  <si>
    <t>ZL=-4275.3|ZR=348.0|ZSWP=0.0</t>
  </si>
  <si>
    <t>POS(MIN,MAX,STEP)=-400,400,100|X=0.0,0.0,0.0,30.2,90.2,118.5,120.6,119.7,119.8|Y=0.0,0.0,0.0,29.7,90.7,120.1,123.3,121.8,121.6</t>
  </si>
  <si>
    <t>POS(MIN,MAX,STEP)=-420,420,6|X=119.7,119.7,119.7,119.5,119.6,119.6,119.5,119.7,119.7,119.8,120.0,120.1,120.1,120.3,120.4,120.8,120.9,121.5,121.7,122.0,122.4,123.2,123.7,124.6,125.3,126.1,127.3,128.4,129.3,130.4,131.9,132.9,134.1,134.9,135.9,136.7,137.4,138.2,138.7,139.0,138.9,138.9,138.7,138.3,137.2,136.1,134.4,132.6,130.5,128.0,125.4,122.1,118.4,114.6,109.9,105.2,100.1,94.7,88.6,82.4,75.7,69.0,62.2,55.2,48.0,41.5,35.4,29.9,25.5,21.8,18.8,16.0,14.9,14.1,13.6,13.5,13.4,13.7,14.1,14.8,15.8,16.8,18.3,19.6,21.5,23.4,25.6,28.1,30.6,33.7,36.8,40.2,43.4,47.1,50.5,54.0,57.5,61.4,64.8,68.7,72.1,75.8,78.9,82.0,85.2,88.3,91.2,94.4,96.8,99.3,101.7,103.9,105.9,107.9,109.5,111.9,113.4,114.7,115.8,117.0,118.1,118.6,119.5,120.1,120.6,121.0,121.2,121.7,122.0,122.1,122.1,122.1,121.7,121.9,121.9,121.9,121.9,121.9,121.4,121.5,121.3|Y=121.9,122.0,122.0,121.8,122.8,122.0,122.6,122.2,122.2,122.9,122.3,122.4,122.8,122.9,122.9,123.6,123.2,123.8,123.9,124.2,124.8,125.0,126.0,126.4,127.5,128.0,129.1,130.1,131.3,132.1,133.6,135.1,136.5,137.5,138.7,139.4,140.3,140.7,141.2,141.5,141.7,141.6,141.0,140.6,139.6,138.4,137.0,135.1,132.8,130.3,127.9,125.1,121.4,117.5,113.3,108.8,103.4,98.1,92.6,86.4,79.6,72.7,66.2,58.6,52.6,44.7,38.8,33.7,27.9,24.3,21.2,18.1,15.9,15.5,15.5,14.2,14.4,14.1,15.0,15.7,16.0,17.6,18.3,20.4,21.4,23.7,24.9,27.4,29.9,32.8,35.8,39.3,42.6,45.3,48.8,53.0,56.2,60.3,63.8,67.1,71.2,74.8,78.1,81.0,84.1,88.1,90.5,93.8,96.2,98.4,100.8,104.3,106.2,107.9,109.8,112.1,114.1,115.1,116.2,117.6,119.0,119.9,121.0,122.3,122.2,123.0,123.3,123.7,123.9,124.0,124.2,124.1,124.3,123.8,124.1,124.0,123.8,123.3,124.1,123.5,123.6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</si>
  <si>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10.5,16.3,20.5,24.4,28.4,32.6,36.4,40.4,44.4,48.4,52.3,56.4,60.1,63.8,67.2,70.9,74.4,77.6,81.0,84.3,87.0,90.1,92.8,95.9,97.7,100.4,103.0,104.8,107.1,108.7,110.5,112.0,113.2,114.4,115.4,116.6,117.4,118.1,118.9,119.5,120.1,120.4,120.8,121.0,121.4,121.5,121.5,121.6,121.4,121.3,121.3,121.4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15.2,19.0,23.2,26.8,30.7,34.4,38.5,43.0,46.8,50.6,54.4,58.3,62.3,65.5,69.4,72.7,76.4,80.1,83.1,86.2,89.1,92.0,94.8,97.2,99.8,102.8,105.3,106.9,108.5,110.6,112.3,113.6,115.3,116.7,117.8,118.2,119.2,120.1,120.8,121.3,121.4,122.3,122.5,122.7,122.9,123.0,123.4,123.1,123.1,123.4,122.8</t>
  </si>
  <si>
    <t>POS(MIN,MAX,STEP)=-400,400,100|X=0.0,0.0,0.0,0.0,0.0,0.0,68.7,112.1,121.7|Y=0.0,0.0,0.0,0.0,0.0,0.0,66.8,112.6,123.1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</si>
  <si>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15.2,20.6,24.1,28.2,31.9,35.7,39.8,43.7,47.6,51.6,55.5,59.4,63.3,67.0,70.8,74.4,78.0,81.2,84.5,87.5,90.5,93.4,96.0,98.5,101.1,103.2,105.6,107.3,109.9,111.4,112.9,114.3,115.6,116.7,117.5,118.5,119.4,119.9,120.4,120.9,121.5,121.9,122.0,122.0,122.0,122.0,122.3,122.4,122.2,122.2,122.1,121.7,121.7,121.8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12.9,19.4,23.6,27.4,30.7,34.7,38.6,42.0,45.9,50.3,54.4,57.5,61.5,66.4,69.4,73.1,76.5,79.9,83.7,86.7,89.5,92.6,95.3,98.4,100.8,102.7,105.3,107.1,109.8,111.2,113.1,115.0,116.4,117.8,118.6,119.6,120.8,121.2,121.9,122.6,122.9,123.7,123.8,123.8,124.2,123.8,124.3,123.7,124.7,123.8,124.1,124.0,123.8,123.3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</si>
  <si>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8.7,10.7,10.9,11.7,12.7,14.1,15.8,18.4,20.8,23.7,26.8,30.1,33.5,37.1,40.6,44.3,47.8,51.2,54.6,58.0,61.5,65.2,68.4,71.7,74.7,77.9,80.9,83.9,86.6,89.2,92.1,95.4,97.4,99.8,101.5,103.8,105.2,107.2,108.7,110.2,111.6,112.9,113.9,114.9,115.8,116.7,117.5,118.1,118.7,119.1,119.4,119.7,119.9,120.3,120.4,120.6,120.6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12.5,12.6,12.8,13.2,14.7,15.7,17.7,20.0,22.5,25.6,28.9,32.1,35.3,39.5,43.1,46.4,50.0,53.3,57.1,60.3,64.2,67.2,70.6,73.7,77.1,80.2,83.1,85.9,88.7,91.0,94.3,97.3,99.6,101.8,103.4,105.1,107.1,108.8,110.6,112.2,113.3,114.4,116.1,117.1,117.3,118.4,119.1,119.9,120.6,121.1,121.4,121.8,121.8,122.3,122.7,122.7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</si>
  <si>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10.6,11.0,11.8,12.5,14.2,15.8,18.0,20.4,23.5,26.9,29.9,33.4,36.9,40.7,44.1,47.7,51.0,54.4,58.1,61.6,65.0,68.3,71.5,74.8,77.8,81.1,84.0,86.5,89.3,92.2,95.3,97.4,99.8,101.7,103.8,105.3,107.2,108.7,110.1,111.6,112.8,113.9,115.0,116.0,116.9,117.5,117.9,118.6,119.1,119.6,119.6,120.0,120.3,120.4,120.6,120.5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10.8,12.3,12.9,13.2,13.7,15.9,17.6,19.6,22.9,25.9,29.3,32.1,35.4,39.0,43.1,46.6,49.9,53.0,56.8,60.0,63.5,67.2,70.9,73.5,76.5,80.1,83.5,85.8,88.8,91.0,94.7,97.8,99.7,101.6,103.4,105.2,106.9,109.1,110.3,112.3,113.3,115.0,115.8,116.8,117.9,118.4,119.9,120.0,120.5,121.1,121.6,121.8,122.1,122.3,122.3,122.7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</si>
  <si>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10.3,10.9,11.7,12.6,13.8,15.7,17.5,20.0,23.4,26.5,29.7,33.4,36.9,40.4,44.2,47.5,51.1,54.6,58.1,61.5,65.0,68.4,71.6,74.8,77.7,81.1,84.0,86.6,89.2,92.0,95.4,97.5,99.9,101.4,103.8,105.4,107.1,108.8,110.5,111.7,112.8,113.9,114.8,115.8,116.8,117.6,118.0,118.5,119.0,119.3,119.7,120.0,120.6,120.6,120.5,120.7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12.9,12.6,13.0,13.9,15.1,17.6,19.4,22.3,25.3,29.0,32.1,35.1,39.4,42.6,45.8,49.5,53.2,56.9,60.3,63.9,67.4,70.9,74.2,76.7,80.3,83.2,85.8,89.1,91.2,95.1,97.7,99.8,101.7,103.2,105.6,107.1,108.7,110.6,111.9,114.0,114.9,116.2,117.1,117.9,118.7,119.2,119.9,120.7,121.2,121.8,122.1,122.1,122.6,122.7,122.7</t>
  </si>
  <si>
    <t>POS(MIN,MAX,STEP)=-420,420,6|X=119.3,119.4,119.4,119.3,119.4,119.5,119.6,119.4,119.8,119.7,119.7,120.1,119.7,120.3,120.6,120.7,121.0,121.2,121.7,122.0,122.5,123.0,123.8,124.3,125.0,125.7,127.1,128.1,128.9,129.8,131.1,132.0,133.1,133.9,134.4,135.1,135.3,135.7,135.6,135.8,135.7,135.5,134.7,134.0,132.5,131.3,129.2,127.2,124.6,121.9,119.0,115.8,111.7,107.7,103.3,98.5,93.5,88.1,82.5,76.4,70.8,64.6,58.7,52.9,47.5,42.2,37.9,34.1,31.0,28.8,27.0,25.9,26.1,26.6,27.5,29.6,31.4,34.1,36.9,39.9,43.3,47.0,50.7,54.4,58.2,61.7,65.7,69.0,72.6,75.8,79.3,82.5,85.4,87.9,91.0,93.6,95.8,98.1,100.5,102.3,104.4,106.1,107.4,109.2,110.5,111.5,112.8,113.8,114.7,115.3,116.3,117.3,117.9,118.1,118.4,118.8,119.2,119.5,119.6,119.7,119.8,120.0,120.0,119.9,120.2,120.2,120.0,120.3,120.1,120.3,120.2,120.1,120.1,120.1,120.0,120.0,120.0,120.0,120.1,119.8,120.0|Y=121.4,121.6,121.6,121.6,121.6,121.7,121.9,121.9,121.6,122.2,122.1,122.6,122.0,122.7,123.1,122.4,123.0,123.5,123.9,123.7,124.9,125.2,125.9,126.4,127.8,128.5,129.5,130.8,131.6,132.3,133.9,134.0,135.0,135.7,136.9,137.1,137.8,138.2,138.1,138.3,137.8,137.5,136.9,136.0,134.5,133.6,131.7,129.6,127.1,124.4,121.5,118.5,114.9,110.6,106.3,102.0,96.7,90.9,85.9,79.9,73.9,68.2,61.8,56.0,51.3,45.5,40.7,36.8,33.5,30.9,28.5,27.8,27.3,27.2,28.0,30.0,31.5,33.4,36.1,39.4,42.8,46.1,49.9,53.1,57.7,61.4,64.8,68.1,72.1,75.8,78.8,81.9,84.8,88.2,90.7,93.5,95.9,98.1,100.7,102.6,104.5,106.5,107.9,110.0,111.2,112.9,114.5,115.3,116.2,117.1,117.4,118.0,119.0,119.5,120.2,120.6,121.2,121.7,121.4,121.4,121.5,121.9,121.9,121.8,122.0,122.0,121.9,122.2,121.9,122.0,121.7,122.0,122.3,122.3,121.9,122.3,122.4,122.3,121.7,122.6,121.8</t>
  </si>
  <si>
    <t>POS(MIN,MAX,STEP)=-420,420,6|X=119.6,119.8,119.8,119.8,119.7,119.9,119.9,120.1,120.1,120.2,120.4,120.3,120.7,121.1,121.1,121.6,122.1,123.0,123.8,124.4,125.0,125.8,127.3,128.2,129.5,130.7,132.6,134.2,135.4,137.2,138.4,139.7,141.0,142.2,143.1,144.0,144.2,144.4,144.5,144.2,143.8,142.9,141.4,139.5,137.4,134.7,131.8,128.3,124.5,120.3,115.3,109.5,103.7,96.7,88.9,80.9,72.0,62.5,52.2,41.8,31.4,21.8,14.2,9.6,7.3,6.1,6.0,5.5,5.1,5.2,5.2,5.4,5.2,5.8,6.1,5.9,6.1,6.9,7.9,9.6,13.1,17.3,23.1,29.4,36.2,42.4,49.0,55.3,60.9,66.3,71.4,75.8,80.2,84.5,88.1,91.5,94.6,97.3,100.2,102.4,104.7,106.8,108.5,110.3,111.5,113.1,114.2,115.2,115.9,116.9,117.9,118.3,118.9,119.2,119.5,120.1,120.3,120.4,120.4,120.5,120.6,120.7,120.6,120.8,120.7,120.7,120.7,120.5,120.5,120.3,120.4,120.5,120.3,120.3,120.3,120.2,120.2,120.1,120.1,120.1,120.1|Y=121.6,121.9,121.8,121.9,122.4,122.1,122.8,122.3,122.2,122.4,122.2,123.3,122.8,122.9,123.7,124.0,124.9,125.2,125.9,126.7,127.2,128.1,129.4,130.7,132.3,133.2,135.2,136.6,137.5,139.6,140.7,141.9,143.8,144.4,145.6,146.5,147.4,147.5,147.2,147.0,146.6,145.2,144.1,142.0,139.6,137.4,134.3,131.3,127.8,123.0,118.4,112.8,106.5,100.4,92.5,85.0,76.2,66.7,57.3,46.9,36.3,26.8,19.5,14.1,11.6,10.0,8.6,8.8,10.3,10.0,9.7,9.5,8.9,9.5,9.0,9.2,10.4,10.7,10.9,12.7,14.4,17.0,21.5,26.9,33.7,40.4,47.2,53.1,59.0,64.5,69.7,74.8,79.4,83.3,86.7,91.1,94.5,97.2,99.8,102.7,104.8,107.2,109.1,111.0,112.6,113.9,115.2,116.6,117.4,118.3,119.2,119.7,120.5,120.8,121.2,121.7,122.2,122.3,122.3,122.5,122.1,122.4,122.4,122.5,122.7,122.6,122.7,122.6,122.3,122.4,122.5,122.4,122.4,122.6,122.2,122.1,122.2,122.1,122.4,122.1,121.9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</si>
  <si>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4.7,5.4,6.0,6.5,0.0,7.6,7.4,13.2,24.2,35.6,45.8,54.9,62.7,69.8,75.9,81.9,87.0,91.4,95.6,99.1,102.6,105.3,108.0,110.5,112.5,114.4,116.1,117.3,118.5,119.7,120.2,120.9,121.6,122.1,122.2,122.6,122.6,122.7,122.5,122.6,122.6,122.4,122.5,122.1,122.2,122.0,121.9,121.8,121.5,121.3,121.2,121.0,120.5,120.9,120.3,120.4,120.2,120.5,120.2,120.2,120.1,120.1,120.0,119.9,120.2,120.1,120.0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9.2,8.7,9.4,9.9,9.5,9.9,11.4,12.6,19.6,30.4,41.4,50.4,59.0,67.1,73.4,80.0,85.4,89.8,94.2,98.7,102.3,105.3,108.4,110.6,112.7,114.3,116.2,118.1,119.5,120.6,122.2,122.9,123.3,124.2,124.5,124.5,124.7,124.6,124.2,124.6,124.6,124.3,124.4,124.4,124.4,123.8,123.5,123.6,123.7,123.2,122.7,123.0,122.5,122.5,122.1,122.4,122.1,122.3,121.8,122.4,121.8,121.9,122.1,121.5,122.0,121.5,121.8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</si>
  <si>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6.4,5.0,5.5,5.8,6.8,0.0,7.6,10.2,20.6,32.9,43.8,53.0,61.4,68.6,75.5,81.2,86.6,91.0,95.3,99.1,102.5,105.6,108.1,110.7,112.7,114.5,116.3,117.5,118.8,120.0,120.5,121.3,121.8,122.3,122.5,122.8,122.7,122.8,122.8,122.6,122.6,122.5,122.5,122.3,122.1,122.1,121.9,121.7,121.5,121.6,121.1,121.1,121.1,120.9,120.7,120.5,120.2,120.4,120.2,120.3,120.2,120.2,120.0,120.2,119.9,120.1,120.1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9.6,8.7,8.7,8.2,8.9,11.2,12.3,16.3,28.4,39.2,48.8,57.9,65.4,72.7,78.8,84.8,89.6,94.0,98.3,101.8,105.3,108.0,110.8,112.7,114.8,116.6,118.3,119.3,121.6,122.5,122.8,123.4,123.9,124.5,124.9,124.7,124.8,124.7,124.9,124.7,124.5,124.6,124.8,124.6,123.8,123.6,123.7,123.2,123.1,122.8,122.9,122.9,122.7,122.0,122.0,122.3,122.1,122.1,122.1,121.9,121.8,121.9,121.6,121.5,121.8,121.0</t>
  </si>
  <si>
    <t>POS(MIN,MAX,STEP)=-420,420,6|X=119.6,119.5,119.9,119.9,119.9,120.1,120.5,120.4,120.9,120.9,121.3,121.8,122.3,122.9,123.6,124.4,125.4,126.5,127.5,128.8,130.4,131.8,133.3,135.4,137.6,139.1,141.9,144.1,145.8,147.9,149.8,150.7,152.2,153.3,153.6,153.9,153.6,153.0,152.4,151.1,149.1,146.3,143.3,139.6,135.3,130.6,124.8,118.9,111.6,103.3,93.1,81.3,67.5,49.6,23.9,0.0,0.0,0.0,0.0,0.0,0.0,0.0,0.0,0.0,0.0,0.0,0.0,0.0,0.0,0.0,0.0,0.0,0.0,0.0,0.0,0.0,0.0,0.0,0.0,0.0,0.0,0.0,0.0,0.0,0.0,0.0,0.0,0.0,11.2,13.4,7.3,8.5,8.8,7.8,8.8,7.7,8.5,11.5,18.2,26.1,33.5,39.6,44.9,49.8,53.8,57.7,61.1,64.5,67.5,70.4,73.1,75.7,78.5,81.0,83.1,86.2,88.3,90.6,92.4,94.8,96.4,98.1,99.8,101.6,103.1,104.8,106.0,107.6,108.7,109.6,110.9,111.8,112.8,113.7,114.6,115.2,115.8,116.3,117.1,117.7,118.0|Y=122.3,122.2,122.7,122.6,122.7,122.9,122.9,123.1,123.5,123.5,123.8,124.7,124.6,125.8,126.3,126.9,127.5,128.5,129.5,130.5,132.2,133.9,135.1,137.3,139.1,141.4,144.1,146.1,148.3,149.9,151.4,153.1,154.2,155.3,156.0,156.4,157.1,156.2,155.4,153.4,151.9,149.5,147.0,143.5,139.7,135.2,129.1,123.9,116.8,109.2,99.7,89.1,76.1,60.5,41.7,0.0,0.0,0.0,0.0,0.0,0.0,0.0,0.0,0.0,0.0,0.0,0.0,0.0,0.0,0.0,0.0,0.0,0.0,0.0,0.0,0.0,0.0,0.0,0.0,0.0,0.0,0.0,0.0,0.0,0.0,0.0,0.0,0.0,0.0,0.0,16.2,12.2,12.9,11.6,11.4,11.1,10.1,11.1,14.6,21.3,27.9,36.1,41.5,46.7,51.6,55.5,59.3,62.8,66.0,69.0,71.8,74.8,77.5,79.4,82.1,85.2,88.0,90.0,92.6,94.1,96.1,98.0,99.8,101.8,103.3,104.3,106.5,107.4,109.2,110.5,111.5,112.2,114.1,114.8,115.6,116.3,117.1,117.5,118.1,118.7,119.2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</si>
  <si>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6.1,5.2,5.6,6.0,0.0,8.7,13.1,26.3,38.6,49.1,58.3,66.4,73.5,80.0,85.3,90.5,95.0,98.9,102.2,105.5,108.6,111.1,113.0,115.0,116.8,118.2,119.6,120.4,121.2,121.8,122.6,122.7,123.3,123.2,123.2,123.1,123.2,123.0,123.0,123.0,122.9,122.6,122.5,122.3,122.2,121.9,121.7,121.5,121.4,121.3,121.2,120.7,120.7,120.3,120.4,120.3,120.4,120.3,119.9,120.0,120.2,120.0,120.0,120.1,120.0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8.7,8.7,9.1,8.9,11.2,12.6,20.3,33.0,44.7,54.0,62.9,70.5,77.1,83.4,88.5,93.4,98.2,101.8,105.0,108.2,110.8,113.3,115.2,117.1,118.9,120.3,121.8,122.6,123.6,124.0,124.6,124.9,125.1,125.6,125.5,125.6,125.2,125.4,124.9,125.1,124.7,125.1,124.7,124.1,123.9,123.7,123.8,123.2,123.2,122.9,122.4,122.5,122.1,122.0,122.2,122.1,121.9,122.0,121.7,121.9,121.3,121.6,121.2,121.6</t>
  </si>
  <si>
    <t>ZL=0.0|ZR=0.0|ZSWP=0.0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</si>
  <si>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11.0,14.9,16.3,17.6,19.0,20.5,23.0,24.6,27.4,30.2,33.0,36.0,39.3,42.7,46.4,49.9,53.5,57.0,60.7,64.4,68.0,71.5,75.0,78.5,81.7,84.6,87.7,90.7,93.6,95.9,98.6,101.0,103.2,105.2,107.1,108.8,110.6,112.7,113.9,115.1,116.2,117.1,118.1,119.0,119.7,120.2,120.4,120.8,121.2,121.3,121.6,121.7,121.7,121.6,121.8,121.6,121.7,121.7,121.4,121.7,121.3,121.3,121.2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15.1,17.2,18.2,20.0,20.8,22.4,24.4,26.5,29.6,32.0,34.9,38.2,41.6,45.2,48.7,52.0,56.2,59.4,63.4,66.8,70.3,74.3,77.3,80.7,83.7,86.9,90.3,92.9,95.5,97.9,100.7,102.9,105.2,107.5,108.9,111.1,112.8,114.6,115.9,117.5,118.5,119.3,119.8,121.0,121.1,121.9,122.2,122.7,122.8,123.2,123.4,123.2,123.3,123.3,123.5,123.4,123.1,123.1,122.8,122.9,122.7,122.2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</si>
  <si>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19.6,27.5,33.2,38.3,43.0,47.7,52.5,57.1,61.1,65.2,69.3,73.1,76.7,80.1,83.3,86.7,89.7,92.5,94.9,97.3,99.8,102.1,104.2,106.0,107.9,109.8,111.6,113.0,114.0,115.3,116.3,116.9,117.8,118.4,119.4,119.7,120.1,120.4,120.8,121.1,121.2,121.4,121.1,121.3,121.1,121.2,121.2,121.2,121.1,120.9,121.0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17.3,23.7,30.2,35.9,40.8,45.7,50.1,54.4,60.1,63.6,67.1,71.6,75.4,78.9,82.3,85.8,88.8,91.7,94.5,97.3,99.4,101.7,103.7,105.8,108.2,110.4,111.9,113.8,115.0,116.0,117.2,118.6,119.3,119.6,120.2,121.0,121.6,121.8,122.0,122.7,122.8,122.9,122.8,122.9,123.0,123.1,122.6,122.6,122.6,123.0,122.9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</si>
  <si>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12.2,19.2,22.5,25.7,28.9,32.0,35.6,38.4,42.1,45.6,48.7,52.2,55.6,59.1,62.6,66.1,69.2,72.8,76.1,79.0,81.9,85.0,88.0,90.6,93.1,95.6,98.0,100.2,102.3,104.4,106.2,108.5,110.2,111.8,112.9,114.1,115.3,116.3,117.0,117.7,118.4,119.3,119.7,120.0,120.5,120.5,120.9,120.8,121.0,121.0,121.3,121.0,121.0,121.1,120.9,121.1,120.9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17.4,21.6,24.5,27.8,30.9,34.1,37.4,41.3,44.4,47.8,50.4,54.0,58.0,61.3,64.8,68.3,71.6,74.7,78.2,81.1,84.1,87.2,89.5,92.2,95.1,98.0,100.1,102.3,104.1,106.1,108.3,110.9,112.6,113.7,115.0,116.2,117.0,118.0,118.8,119.5,120.5,120.9,121.2,122.0,122.3,122.3,122.5,122.7,123.0,123.0,122.9,122.7,123.0,122.4,122.4,122.7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</si>
  <si>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17.0,38.2,52.8,64.2,74.1,83.0,90.2,96.7,102.8,107.7,112.5,116.6,120.3,123.2,125.5,128.0,129.7,131.6,132.6,133.7,134.2,134.6,134.6,134.5,134.6,134.3,133.7,132.9,132.4,131.2,130.6,129.8,129.1,127.9,126.9,126.4,125.8,124.9,124.2,123.4,123.0,122.7,122.3,121.7,121.3,121.1,121.0,120.7,120.5,120.6,120.4,120.0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30.3,45.8,58.7,70.3,79.3,87.2,94.4,100.8,106.1,111.3,116.1,119.8,122.8,125.9,128.1,130.1,132.3,133.4,135.0,135.8,136.8,137.4,137.5,137.2,136.6,136.3,135.5,134.9,134.2,133.3,132.4,131.4,130.8,129.7,129.2,128.4,127.3,126.9,126.3,125.2,125.0,124.3,123.8,123.5,122.7,123.3,122.7,122.2,122.3,122.4,122.4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</si>
  <si>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10.8,24.3,32.4,39.0,44.6,49.8,55.0,59.7,64.3,68.6,72.7,76.4,80.3,83.9,87.1,90.2,93.0,95.7,98.4,100.6,102.9,105.0,106.9,108.8,110.6,112.4,113.4,114.7,115.9,116.7,117.4,118.2,119.0,119.5,120.0,120.4,120.9,121.0,121.3,121.3,121.2,121.3,121.3,121.1,121.1,121.2,121.4,121.1,121.2,121.1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19.1,28.5,35.5,41.0,46.8,52.5,57.5,62.4,66.4,70.7,75.5,78.9,82.3,86.1,89.1,92.7,95.1,97.7,100.4,102.6,104.6,107.0,108.5,111.0,112.5,114.3,115.6,116.9,117.9,118.7,119.4,120.8,120.6,121.3,121.7,122.2,122.4,122.7,122.6,122.9,123.2,123.3,123.1,123.2,122.6,123.1,123.1,123.1,122.6</t>
  </si>
  <si>
    <t>ZL=-140.0|ZR=-627.0|ZSWP=0.0</t>
  </si>
  <si>
    <t>ZL=-2654.7|ZR=-627.0|ZSWP=0.0</t>
  </si>
  <si>
    <t>POS(MIN,MAX,STEP)=-420,420,6|X=119.5,119.4,119.6,119.6,119.7,119.8,120.0,120.2,120.2,120.5,120.7,120.9,121.2,121.7,122.0,122.9,123.5,124.0,124.8,126.0,127.0,127.9,129.7,130.6,132.1,133.8,135.7,137.2,138.7,140.4,141.8,142.9,144.0,144.7,145.4,145.8,146.0,145.8,145.2,144.6,143.5,141.9,140.0,137.9,134.9,131.8,128.4,124.4,119.8,114.7,108.9,102.8,95.9,88.3,80.0,71.3,61.4,51.3,40.4,29.4,19.4,11.9,8.2,6.9,6.4,6.4,6.5,6.4,6.4,6.4,6.3,6.3,6.3,6.1,6.4,6.2,6.3,6.9,7.1,7.7,9.7,13.3,18.4,25.2,32.3,39.5,46.9,54.2,60.8,67.5,73.9,79.5,85.1,90.4,95.0,99.6,103.5,107.4,110.7,113.6,116.5,119.5,121.3,123.6,125.2,126.4,127.8,128.7,129.4,129.9,130.0,130.6,130.2,130.3,130.1,129.7,129.3,128.8,128.5,127.8,127.1,126.7,125.9,125.4,124.4,123.9,123.7,123.0,122.9,122.4,122.0,121.6,121.4,121.0,120.8,120.8,120.6,120.5,120.5,120.2,120.3|Y=121.7,122.3,122.3,121.8,122.2,122.4,122.5,122.5,122.6,122.9,123.1,123.4,123.4,124.3,124.8,125.2,125.6,126.3,127.1,128.1,129.2,130.8,131.7,133.4,134.4,135.9,138.2,140.0,141.3,142.6,143.8,144.9,146.4,146.9,147.9,148.1,147.9,148.1,147.5,146.8,145.8,144.3,142.7,141.0,137.9,134.8,131.3,127.3,123.0,118.1,112.3,106.6,99.4,92.5,84.6,75.5,66.6,55.9,45.4,34.3,24.6,17.1,12.8,10.4,10.1,10.4,0.0,0.0,0.0,0.0,0.0,0.0,0.0,10.2,0.0,9.8,0.0,0.0,11.2,11.1,11.3,13.9,17.1,22.9,29.2,37.1,43.8,51.6,58.3,65.0,71.1,77.7,82.8,88.6,93.5,98.1,102.8,107.2,110.2,113.5,116.5,119.4,122.0,124.1,125.7,127.1,128.6,129.6,131.0,132.0,132.5,132.4,132.7,132.7,132.7,132.4,131.9,131.5,130.7,130.4,129.8,129.3,128.6,128.1,127.0,126.3,125.6,124.9,124.6,124.0,123.7,123.6,123.2,122.6,122.7,122.6,122.6,122.6,122.4,122.2,122.1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</si>
  <si>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11.6,17.1,20.0,22.8,25.8,29.7,33.5,37.6,41.8,46.4,50.7,54.9,59.2,63.3,67.5,71.4,75.1,78.9,82.1,85.6,88.8,92.1,94.8,97.5,100.1,102.4,104.4,106.4,108.6,110.3,111.8,113.4,115.1,116.1,117.0,117.8,118.8,119.8,120.1,120.7,120.9,121.2,121.4,121.8,121.8,121.8,122.0,121.9,122.0,121.9,121.9,121.7,121.8,121.6,121.6,121.4,120.9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16.6,19.9,22.3,24.6,28.0,31.9,36.2,40.1,44.7,49.1,53.3,57.7,61.8,65.9,69.9,74.2,77.6,80.7,84.2,88.2,91.4,93.9,96.8,99.2,101.5,104.3,106.8,108.5,110.5,112.1,114.5,115.5,116.9,118.2,118.8,119.7,120.6,121.1,121.9,122.4,122.8,123.2,123.1,123.8,123.3,123.6,123.3,123.5,123.5,122.8,123.3,123.1,123.5,123.3,123.2,122.6</t>
  </si>
  <si>
    <t>POS(MIN,MAX,STEP)=-420,420,6|X=119.6,119.4,119.6,119.7,119.9,120.0,120.3,120.5,120.9,121.1,121.2,121.8,122.4,123.1,123.5,124.3,125.1,126.1,127.4,128.8,130.0,131.6,133.5,135.1,137.1,139.1,141.6,143.8,145.5,147.0,148.6,150.0,150.9,151.6,151.9,151.9,151.4,150.8,150.0,148.1,146.2,143.6,140.4,136.5,132.5,127.7,122.3,115.9,108.9,100.5,91.1,80.6,68.2,53.5,35.7,13.2,0.0,0.0,0.0,0.0,0.0,0.0,0.0,0.0,4.2,4.2,4.3,0.0,0.0,0.0,5.8,4.5,4.5,5.4,0.0,0.0,6.9,5.4,5.1,5.9,6.7,0.0,0.0,7.1,5.7,5.2,5.5,5.5,5.9,8.4,15.5,25.6,35.5,44.3,52.3,59.7,66.1,72.1,77.1,82.2,86.5,90.7,94.2,97.8,100.2,102.9,105.5,107.7,109.8,111.9,113.2,114.5,116.0,117.0,117.8,119.1,119.7,120.3,120.7,121.2,121.4,121.7,121.9,121.9,122.0,121.9,121.9,121.9,121.8,121.6,121.7,121.6,121.4,121.5,121.2,121.1,121.2,121.0,120.8,120.6,120.6|Y=121.9,122.4,122.4,121.9,122.6,122.3,122.7,122.9,123.2,123.1,124.0,124.3,124.4,125.1,125.6,126.4,127.2,128.5,130.1,131.4,132.3,133.8,135.7,137.1,138.9,141.1,144.5,145.9,148.1,149.2,150.9,152.1,152.8,153.5,153.7,154.3,153.9,153.6,152.1,150.5,148.4,146.0,143.3,139.9,135.4,130.9,125.9,119.1,112.3,104.5,95.4,85.6,73.8,59.0,43.3,24.8,0.0,0.0,0.0,0.0,0.0,0.0,0.0,0.0,0.0,0.0,0.0,0.0,0.0,0.0,0.0,9.0,7.5,7.8,8.0,0.0,0.0,0.0,0.0,9.8,9.7,9.5,10.8,10.4,10.3,9.2,7.7,8.3,7.6,9.3,13.1,21.3,30.7,40.6,49.1,56.7,63.0,69.9,74.9,80.6,85.0,89.5,93.4,96.5,99.9,102.8,105.2,107.6,110.1,112.0,113.6,115.1,116.5,117.6,119.2,120.2,121.3,122.1,122.0,123.2,123.3,123.8,124.1,124.0,124.1,124.2,124.4,124.0,123.7,123.6,123.6,123.3,123.3,123.2,123.1,123.1,123.2,123.1,122.4,122.3,122.2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</si>
  <si>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14.2,18.7,23.2,27.7,32.8,38.0,43.7,49.0,54.8,59.8,64.6,69.9,74.3,78.8,82.9,86.6,90.3,93.8,97.0,99.7,102.4,105.0,107.3,109.2,111.1,113.0,114.4,115.6,116.9,117.9,118.8,119.6,120.4,120.8,121.2,121.8,121.6,122.1,122.1,122.0,122.1,122.2,122.0,121.9,121.9,121.9,121.9,121.7,121.5,121.4,121.2,120.9,120.8,120.7,120.5,120.4,120.5,120.3,120.0,120.2,120.0,120.0,119.8,119.8,119.8,119.9,119.9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12.8,17.9,21.9,26.4,31.0,36.6,41.5,47.1,52.9,58.3,63.3,68.1,73.2,77.6,81.9,85.9,89.9,93.5,96.6,99.8,102.7,105.1,107.4,109.7,111.6,113.5,115.9,116.7,118.0,119.2,120.5,120.7,121.5,122.3,122.8,123.1,123.6,123.9,124.1,124.1,124.2,124.2,124.2,123.7,123.9,123.7,123.9,123.6,123.4,123.3,123.0,123.0,123.0,122.6,123.1,122.6,122.2,122.3,122.3,122.2,122.1,122.2,122.5,121.6,122.1,122.6,121.7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</si>
  <si>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17.4,23.4,26.7,29.5,32.6,35.9,39.0,42.4,46.2,49.3,52.8,56.2,59.7,63.2,66.7,70.0,73.3,76.3,79.6,82.7,85.9,88.3,91.2,94.1,96.2,98.6,100.8,102.9,104.8,106.7,108.5,109.9,112.1,113.0,114.4,115.5,116.4,117.3,117.9,118.5,119.1,119.8,120.2,120.4,120.5,121.2,121.1,121.4,121.2,121.2,121.2,121.3,121.0,121.0,121.0,120.9,120.8,120.8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15.4,21.6,25.7,29.2,31.7,34.6,37.6,40.9,44.7,48.2,51.1,54.9,59.0,62.0,65.2,69.0,72.3,75.9,78.7,82.0,84.8,87.6,90.5,93.2,95.9,98.7,100.8,103.2,104.9,106.1,108.7,110.3,112.7,114.2,115.2,116.8,117.4,118.3,119.3,119.9,120.2,120.6,121.6,122.0,122.1,122.7,122.5,122.8,122.6,122.7,122.7,122.6,122.6,122.6,122.8,122.3,122.9,122.7</t>
  </si>
  <si>
    <t>POS(MIN,MAX,STEP)=-420,420,6|X=119.3,119.3,119.6,119.3,119.5,119.5,119.7,119.8,120.0,119.7,119.7,119.8,120.0,120.1,120.3,120.6,120.7,121.0,121.4,121.9,122.3,122.7,123.4,124.0,124.6,125.7,126.7,127.4,128.7,129.9,130.8,131.7,132.8,133.6,134.6,135.3,135.9,136.4,136.5,136.5,136.5,136.3,136.0,135.4,134.2,132.9,131.1,129.3,126.9,124.5,121.7,118.4,114.9,110.9,106.7,102.1,96.9,91.8,85.9,80.2,74.0,67.8,61.3,55.4,49.3,43.4,38.3,33.6,30.1,27.0,24.8,22.7,22.0,22.0,22.3,23.8,25.5,27.5,29.9,33.2,36.3,39.5,43.4,46.7,50.9,54.7,58.3,62.3,66.0,69.7,73.6,77.2,80.6,83.7,86.8,89.7,92.6,95.4,97.5,100.3,102.3,104.5,106.2,108.3,109.6,111.5,112.7,114.0,115.1,116.2,116.9,117.7,118.4,119.1,119.8,120.1,120.3,120.7,120.7,120.9,121.0,120.8,121.1,121.1,120.9,121.0,120.7,120.9,120.8,120.8,120.4,120.4,120.4,120.1,120.1,120.3,120.0,120.2,120.2,120.1,120.0|Y=122.0,121.5,121.6,121.9,121.5,121.9,122.5,122.2,122.2,121.8,122.1,122.4,122.3,122.9,123.1,123.3,122.8,123.7,123.9,123.7,124.1,125.5,126.1,126.3,127.1,127.9,128.8,130.2,131.3,131.5,132.9,134.3,134.7,135.6,136.7,137.2,138.2,138.8,139.0,139.5,139.2,139.1,138.5,137.8,136.8,135.6,134.2,131.7,129.7,127.8,124.6,121.3,118.0,113.8,109.7,105.3,100.9,95.2,90.7,83.9,78.3,71.9,65.3,59.5,52.6,47.4,42.2,36.8,32.8,29.6,27.2,24.5,23.4,23.4,23.8,24.0,25.7,27.1,29.3,31.9,35.1,38.8,42.4,45.5,49.6,54.3,57.5,61.4,65.4,68.8,72.5,76.2,79.5,83.2,86.3,89.1,91.8,95.4,97.4,100.5,102.7,104.5,106.4,108.5,110.0,112.3,113.7,115.0,116.6,117.2,118.4,119.0,119.9,120.1,120.9,121.8,122.3,122.3,122.5,122.9,122.8,122.7,123.4,122.7,122.4,122.4,123.0,122.5,122.3,122.2,122.6,122.3,122.9,122.0,122.0,122.0,122.1,122.0,121.7,121.7,121.6</t>
  </si>
  <si>
    <t>POS(MIN,MAX,STEP)=-420,420,6|X=119.4,119.8,119.7,120.0,119.9,120.2,120.3,120.6,120.8,121.2,121.6,122.0,122.4,123.0,124.0,124.7,125.3,126.4,127.7,129.2,130.7,132.0,134.2,135.9,138.0,140.0,142.6,144.6,146.4,147.8,149.8,150.8,151.9,152.4,152.6,152.6,152.3,151.4,150.2,148.5,146.3,143.6,140.2,135.8,131.9,126.5,121.2,114.5,106.8,98.1,88.3,76.6,63.2,46.6,25.4,0.0,0.0,0.0,0.0,0.0,0.0,0.0,0.0,0.0,0.0,0.0,0.0,0.0,0.0,0.0,0.0,0.0,0.0,5.0,5.5,0.0,6.5,4.5,7.6,0.0,5.6,6.9,0.0,6.1,5.7,6.1,0.0,6.3,5.4,5.7,6.6,10.4,19.4,29.9,39.5,48.1,55.9,62.6,68.9,74.6,79.8,84.4,88.4,92.2,95.7,99.0,102.0,104.3,106.8,108.9,110.9,112.6,114.1,115.3,116.7,118.0,118.6,119.5,120.1,120.6,120.8,121.4,121.4,121.7,121.9,122.1,122.0,122.1,122.1,121.9,121.9,121.8,121.8,121.6,121.4,121.4,121.2,121.0,120.9,120.8,120.7|Y=122.2,122.4,122.2,122.2,122.4,122.4,122.6,122.4,123.0,123.6,123.5,124.5,124.8,125.2,125.7,126.7,128.0,128.7,129.9,131.7,132.9,134.9,136.0,138.1,139.9,142.0,145.1,147.0,148.7,150.4,151.8,152.8,154.0,154.7,154.8,154.9,154.6,154.1,153.0,150.8,149.0,145.9,143.2,139.6,135.0,130.0,124.9,118.1,110.7,102.0,93.1,81.7,69.2,54.0,36.0,17.1,0.0,0.0,0.0,0.0,0.0,0.0,0.0,0.0,0.0,0.0,0.0,0.0,0.0,0.0,0.0,0.0,0.0,0.0,10.7,8.5,9.0,0.0,0.0,0.0,0.0,9.2,0.0,9.6,8.7,9.1,10.7,10.7,7.9,7.7,7.5,10.4,16.1,25.0,34.2,44.0,52.2,59.4,66.5,72.2,77.8,83.0,87.4,91.7,95.0,98.2,101.3,104.5,106.9,109.1,110.8,112.7,114.2,115.7,117.3,118.8,119.6,120.9,121.4,121.9,122.0,123.2,123.3,123.7,124.0,124.3,124.0,123.7,123.9,123.7,123.7,123.9,123.2,123.4,123.1,123.4,123.1,122.7,123.1,122.8,122.6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</si>
  <si>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15.5,20.3,23.0,26.4,29.2,32.5,35.9,39.0,42.4,45.6,48.8,52.3,55.7,59.2,62.6,66.0,69.3,72.6,76.1,78.9,81.7,85.1,87.9,90.6,93.0,95.8,97.9,100.1,102.3,104.3,106.1,108.3,109.9,111.5,112.9,114.2,115.1,116.1,116.9,117.6,118.3,119.2,119.5,120.0,120.3,120.7,120.8,121.0,120.9,121.1,121.0,121.1,121.0,121.0,121.1,121.0,120.9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13.4,19.0,22.3,25.6,28.7,31.2,34.6,38.0,41.2,44.6,47.9,51.1,54.3,58.2,61.1,64.4,68.0,71.6,74.5,78.0,81.0,84.3,87.0,89.5,92.6,95.2,97.9,100.2,102.6,104.2,106.1,108.6,110.5,111.7,113.8,115.3,116.2,117.6,118.1,118.7,120.0,119.9,120.9,121.6,121.5,122.3,122.3,122.3,122.6,123.3,122.8,122.5,122.7,122.8,123.0,122.8,122.7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</si>
  <si>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11.4,19.7,26.2,32.7,39.4,46.1,52.7,59.1,65.1,70.6,76.2,80.8,85.3,89.5,93.5,97.1,100.2,103.2,106.1,108.6,111.0,112.8,114.6,116.3,117.6,119.0,120.1,120.8,121.5,121.9,122.6,122.9,123.1,123.5,123.5,123.6,123.3,123.3,123.1,122.9,122.6,122.5,122.3,122.4,122.0,121.8,121.7,121.4,121.1,120.9,120.7,120.8,120.6,120.4,120.4,120.2,119.9,120.0,120.1,120.0,120.1,119.8,120.0,119.8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17.0,23.9,31.1,37.9,43.6,50.6,57.1,62.8,68.8,74.1,79.4,83.8,88.8,92.7,96.4,99.8,103.1,106.0,108.7,110.9,113.3,115.1,117.1,118.4,119.8,121.0,121.9,122.8,123.5,124.4,125.2,125.3,125.1,125.6,125.2,124.7,125.5,124.9,124.7,124.9,124.9,124.2,123.9,124.2,123.6,123.9,123.6,122.9,123.1,122.5,123.0,122.7,122.6,122.3,122.4,122.6,122.5,122.8,122.2,122.0,122.0,121.8,122.1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</si>
  <si>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9.9,10.6,11.0,12.0,13.3,14.7,16.7,18.7,21.4,24.5,27.4,30.5,33.9,37.4,40.9,44.5,47.7,51.1,54.4,58.3,61.5,65.1,68.3,71.4,74.8,77.8,80.8,83.7,86.8,89.3,91.8,95.1,97.4,99.6,101.4,103.6,105.3,107.0,108.6,110.1,111.5,112.7,113.6,115.0,115.8,116.7,117.5,118.1,118.5,119.0,119.4,119.7,120.1,120.3,120.2,120.3,120.6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11.8,11.5,13.1,13.9,15.1,16.2,18.3,20.6,23.2,26.5,29.3,32.3,36.2,39.8,43.1,46.6,49.8,53.3,56.7,60.0,63.8,67.2,70.5,73.2,76.6,80.0,83.0,85.4,88.2,90.5,94.2,96.6,99.3,101.8,103.5,105.5,107.2,108.8,110.6,112.2,113.5,114.9,115.6,116.9,117.7,118.7,119.7,120.0,121.2,121.1,121.8,121.5,122.2,122.5,122.6,122.8</t>
  </si>
  <si>
    <t>POS(MIN,MAX,STEP)=-420,420,6|X=0.0,0.0,0.0,0.0,0.0,0.0,0.0,0.0,0.0,0.0,0.0,0.0,0.0,0.0,0.0,0.0,0.0,0.0,0.0,0.0,0.0,0.0,0.0,0.0,0.0,0.0,0.0,0.0,0.0,0.0,0.0,0.0,0.0,0.0,0.0,0.0,0.0,0.0,0.0,0.0,0.0,0.0,0.0,0.0,11.5,21.9,29.3,36.8,44.0,50.9,57.9,64.2,70.3,75.8,81.0,85.7,90.2,94.4,98.0,101.4,104.5,107.1,109.4,112.1,113.9,115.8,117.2,118.5,119.9,120.7,121.6,122.5,122.9,123.1,123.3,123.7,123.6,123.6,123.5,123.3,123.4,123.1,123.1,122.8,122.6,122.5,121.9,122.0,121.6,121.4,121.2,121.1,120.7,120.5,120.3,120.3,120.2,120.0,120.1,119.9,119.8,119.7,119.8,119.7,119.7,119.5,119.6,119.4,119.5,119.3,119.5,119.6,119.4,119.3,119.5,119.5,119.6,119.5,119.6,119.5,119.6,119.5,119.4,119.6,119.7,119.6,119.8,119.5,119.7,119.7,119.6,119.6,119.8,119.7,119.8,119.8,119.7,119.5,119.8,119.9,119.9|Y=0.0,0.0,0.0,0.0,0.0,0.0,0.0,0.0,0.0,0.0,0.0,0.0,0.0,0.0,0.0,0.0,0.0,0.0,0.0,0.0,0.0,0.0,0.0,0.0,0.0,0.0,0.0,0.0,0.0,0.0,0.0,0.0,0.0,0.0,0.0,0.0,0.0,0.0,0.0,0.0,0.0,0.0,0.0,0.0,15.7,21.4,29.7,36.2,43.9,50.6,57.1,64.2,70.1,75.5,80.9,85.7,90.2,94.4,98.4,101.6,105.7,108.1,110.8,112.6,115.5,117.1,118.6,119.5,121.1,122.2,123.1,124.5,124.9,125.7,125.4,125.7,125.9,125.6,125.5,125.4,125.8,124.9,125.3,125.1,125.0,124.5,124.6,124.2,123.6,123.7,123.9,123.4,122.9,122.9,122.5,122.5,122.1,122.3,122.4,122.2,122.0,122.3,122.1,122.1,121.7,122.0,121.8,121.5,121.4,121.7,122.1,121.8,121.5,121.8,121.6,121.6,121.7,122.0,121.4,121.5,121.7,121.9,122.2,122.1,122.1,122.0,122.0,122.2,122.1,121.6,121.5,121.7,122.0,121.1,122.0,121.8,122.0,121.5,121.8,122.0,121.9</t>
  </si>
  <si>
    <t>ZL=-3482.2|ZR=-1546.8|ZSWP=0.0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</si>
  <si>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16.8,21.4,24.6,28.0,31.3,34.9,38.1,41.5,45.1,48.5,52.1,55.6,59.1,62.6,66.0,69.3,72.7,76.1,79.0,81.9,85.0,88.2,90.8,93.3,95.8,98.1,100.5,102.6,104.7,106.4,108.6,110.1,111.6,112.8,114.1,115.3,116.3,116.8,117.8,118.6,119.3,119.5,120.1,120.3,120.6,121.1,121.0,121.0,120.9,121.0,121.1,121.1,121.1,121.0,120.9,120.9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15.2,20.2,24.2,26.8,30.3,33.6,37.0,40.5,44.1,47.5,50.5,54.0,57.8,61.5,64.6,68.1,71.4,75.0,78.3,81.5,84.0,87.4,90.0,92.7,95.2,97.9,100.2,102.5,104.0,106.4,108.8,110.4,112.0,113.7,114.9,116.2,117.4,118.4,118.9,119.5,120.3,120.7,121.5,121.8,121.8,122.5,122.5,122.7,123.0,123.1,122.5,122.8,122.5,122.8,122.3,122.6</t>
  </si>
  <si>
    <t>POS(MIN,MAX,STEP)=-420,420,6|X=119.2,119.4,119.4,119.4,119.6,119.4,119.6,119.6,119.8,120.0,120.1,120.1,120.3,120.5,120.8,121.3,121.6,122.3,122.4,123.1,123.7,124.6,125.5,126.4,127.2,128.3,130.2,131.4,132.6,133.9,135.2,136.4,137.4,138.6,139.7,140.4,140.7,141.0,141.2,141.1,140.9,140.4,139.4,138.4,136.8,134.6,132.2,129.7,126.3,122.6,118.7,114.5,109.1,104.0,97.7,91.5,84.4,76.7,68.6,60.1,51.3,42.3,34.0,26.3,20.2,15.4,12.3,10.8,10.2,9.2,8.8,9.0,9.0,9.4,10.1,10.3,10.8,11.5,12.5,13.5,14.5,16.2,18.0,20.2,22.4,25.0,27.2,30.1,33.1,36.3,39.1,42.6,45.9,49.2,52.7,55.9,59.7,63.1,66.6,70.1,73.0,76.5,79.5,82.7,85.9,88.3,91.1,93.9,96.1,98.7,100.8,102.9,104.9,106.7,108.3,110.5,111.7,113.3,114.4,115.3,116.4,117.1,118.0,118.8,119.3,119.5,119.9,120.1,120.6,120.8,120.9,121.0,121.1,120.9,121.1,121.2,120.9,120.9,120.9,120.7,120.8|Y=121.9,122.1,122.0,122.1,121.5,122.2,122.2,121.8,122.2,122.2,122.1,122.6,122.9,123.0,123.0,122.9,124.0,124.5,124.8,125.7,125.4,127.0,127.8,129.2,129.9,130.9,132.5,133.8,134.7,135.8,136.9,138.5,139.6,141.0,142.2,143.1,143.6,143.9,143.9,143.9,143.2,142.8,142.2,140.7,139.5,137.5,134.8,132.4,129.2,126.5,122.4,117.7,112.6,107.8,101.8,95.4,88.8,81.4,73.6,64.6,56.2,47.1,38.9,30.4,24.1,18.9,15.5,12.8,11.6,10.5,10.6,10.6,11.7,10.5,11.1,11.4,11.7,12.5,12.9,14.1,15.1,16.7,18.1,19.8,21.9,24.4,27.0,29.4,32.2,34.8,38.3,41.7,44.7,47.7,51.4,55.2,58.2,62.0,65.2,68.6,72.0,75.6,78.9,81.8,85.3,88.0,90.2,92.8,95.8,98.3,100.5,102.7,104.5,106.5,108.3,111.1,112.2,113.9,115.5,116.6,117.1,118.6,119.4,119.9,120.4,120.7,121.3,121.8,122.3,122.3,122.3,122.3,122.5,123.2,122.5,122.6,123.1,122.4,122.7,122.5,122.5</t>
  </si>
  <si>
    <t>POS(MIN,MAX,STEP)=-420,420,6|X=119.7,119.8,120.0,120.0,120.1,120.3,120.7,120.9,121.3,121.8,122.0,122.4,123.2,124.0,124.6,125.5,127.0,128.3,129.4,130.8,133.1,134.9,137.0,139.2,141.0,143.6,146.3,148.2,150.2,151.9,153.1,154.1,155.2,155.4,155.2,155.0,154.2,153.0,151.3,149.1,146.3,142.9,138.9,133.1,128.6,122.2,115.1,107.2,97.5,86.8,73.8,57.9,37.0,0.0,0.0,0.0,0.0,0.0,0.0,0.0,0.0,0.0,0.0,0.0,0.0,0.0,0.0,0.0,0.0,0.0,0.0,0.0,0.0,0.0,0.0,0.0,0.0,0.0,0.0,0.0,0.0,5.8,0.0,0.0,8.2,6.8,0.0,5.7,0.0,6.4,0.0,7.3,0.0,6.0,8.1,6.3,6.0,0.0,6.7,5.7,7.1,12.5,23.0,33.5,43.0,51.3,58.9,65.7,71.7,76.9,81.9,86.5,90.6,94.3,97.5,101.6,104.2,106.7,108.7,110.6,112.2,113.9,115.2,116.5,117.7,118.5,119.2,120.1,120.5,121.1,121.2,121.7,122.0,122.1,122.3,122.1,122.2,122.1,122.1,122.0,121.8|Y=121.6,121.7,122.2,122.2,122.8,123.2,122.8,123.3,123.6,124.1,124.3,125.0,125.7,125.9,127.4,128.1,129.1,130.9,132.0,133.5,135.6,136.9,139.2,140.6,143.7,145.7,148.5,150.3,152.0,154.0,155.4,156.7,157.1,157.6,157.7,157.6,156.9,155.3,154.3,151.8,148.5,145.1,141.6,137.2,131.4,125.6,119.0,111.2,101.9,90.9,78.8,64.6,46.2,24.9,0.0,0.0,0.0,0.0,0.0,0.0,0.0,0.0,0.0,0.0,0.0,0.0,0.0,0.0,0.0,0.0,0.0,0.0,0.0,0.0,0.0,0.0,0.0,0.0,0.0,0.0,0.0,0.0,0.0,0.0,0.0,0.0,0.0,8.4,0.0,0.0,0.0,0.0,9.3,10.4,11.0,8.7,8.5,9.8,9.6,7.9,8.3,10.8,17.6,27.7,37.8,47.1,54.5,62.2,68.7,73.8,79.8,84.6,89.1,92.7,96.6,100.2,104.3,106.3,108.8,110.8,112.5,113.8,115.2,116.8,118.2,119.6,120.6,120.9,121.8,122.4,122.4,123.0,123.9,124.2,124.1,123.9,124.5,124.6,124.0,124.0,123.6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</si>
  <si>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11.4,17.3,19.2,21.1,24.5,28.6,33.2,37.8,42.6,47.4,52.5,57.0,61.6,65.9,70.6,74.5,78.5,82.4,86.1,89.5,92.6,95.5,98.5,101.1,103.5,106.1,107.9,110.0,111.6,113.5,115.1,116.5,117.9,118.6,119.3,120.2,120.7,121.2,121.8,121.9,122.2,122.3,122.4,122.4,122.2,122.2,122.0,122.0,122.0,121.9,121.6,121.6,121.5,121.4,121.2,121.2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12.2,16.3,19.6,21.3,23.8,27.5,31.2,35.9,40.7,45.9,50.6,55.3,59.8,65.0,69.2,73.0,77.5,81.5,85.0,88.0,92.0,94.6,97.8,101.3,103.6,105.9,108.0,110.4,111.9,113.6,115.7,117.3,118.1,119.8,120.7,122.0,122.6,122.9,123.4,123.6,124.2,124.1,124.4,124.6,124.5,124.4,124.5,124.3,123.9,124.1,123.9,123.2,123.3,123.1,122.9,122.8</t>
  </si>
  <si>
    <t>ZL=-2655.0|ZR=-1697.0|ZSWP=0.0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</si>
  <si>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5.1,5.8,6.0,7.5,0.0,7.8,6.4,7.4,11.5,20.9,31.3,41.3,50.4,58.3,65.5,71.9,77.7,83.0,87.8,92.1,96.2,99.2,102.5,105.3,107.7,110.0,112.0,113.6,115.4,116.4,117.6,118.6,119.5,120.3,120.8,121.4,121.7,122.0,122.1,122.3,122.3,122.2,122.1,122.1,122.0,121.8,121.9,121.8,121.6,121.6,121.4,121.1,121.0,121.0,120.7,120.6,120.8,120.5,120.2,120.4,120.3,120.2,120.1,120.1,120.0,120.0,119.9,120.2,120.0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9.8,9.6,9.4,9.8,10.1,0.0,9.8,11.9,17.2,27.2,36.8,46.6,55.3,62.4,69.6,75.2,81.2,86.1,90.7,95.0,98.5,102.2,104.3,107.9,110.2,112.3,114.4,115.5,117.4,118.6,119.8,120.9,122.5,122.5,123.2,123.6,123.9,124.4,124.5,124.2,124.6,124.1,123.9,124.1,124.1,123.3,123.3,123.2,123.5,123.0,123.1,122.6,122.4,122.7,122.3,122.3,122.3,122.5,122.2,122.2,121.9,121.4,121.8,121.7,121.8,121.3,121.7,121.5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</si>
  <si>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13.1,19.0,22.1,25.7,29.6,33.1,37.1,40.8,44.5,48.4,52.5,56.0,59.7,63.3,67.0,70.7,74.3,77.9,80.9,84.1,87.4,90.2,92.9,96.0,98.4,100.6,102.9,105.2,107.2,109.7,111.2,112.7,114.4,115.7,116.5,117.5,118.7,119.3,120.1,120.7,121.1,121.4,121.8,121.7,122.1,122.0,122.1,122.2,122.2,122.1,122.2,122.0,121.6,121.6,121.6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13.1,17.5,21.7,25.4,28.3,31.9,35.6,39.5,43.2,47.3,50.9,54.6,58.5,62.2,66.1,69.3,72.7,76.4,80.0,83.4,86.5,89.2,92.2,95.3,98.0,100.8,102.5,104.9,107.1,110.0,111.4,113.4,114.5,116.0,117.2,118.6,119.2,120.4,120.9,122.4,122.8,123.3,123.2,123.9,123.6,124.2,124.4,124.6,124.2,124.4,124.5,124.2,124.0,124.2,123.8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</si>
  <si>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10.2,10.6,11.3,11.9,12.7,14.5,16.0,18.4,21.0,23.6,26.8,30.3,33.6,37.3,40.7,44.4,47.8,51.4,54.6,58.1,61.5,65.1,68.5,71.6,74.9,77.8,80.8,83.9,86.6,89.3,92.0,95.0,97.4,99.7,101.6,103.8,105.3,107.1,108.7,109.9,111.7,112.8,113.8,114.9,115.8,116.7,117.4,118.2,118.5,119.2,119.4,119.8,120.1,120.1,120.5,120.5,120.6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12.5,12.5,12.6,13.9,14.9,16.1,17.9,20.3,23.1,25.8,29.3,32.3,35.5,39.5,42.8,46.3,49.7,53.2,57.0,59.9,63.9,67.4,70.7,73.6,76.7,79.9,83.4,85.9,88.6,91.2,94.5,97.3,99.5,101.8,103.7,105.5,107.5,108.8,110.4,112.1,113.6,114.9,116.1,117.3,118.0,118.6,119.2,120.2,120.4,121.3,121.4,121.5,122.4,122.3,122.7,122.9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</si>
  <si>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11.5,23.8,30.6,36.4,42.0,47.1,51.7,56.5,60.6,64.9,68.9,73.0,76.6,80.2,83.5,86.7,89.7,92.5,95.1,97.7,100.1,102.3,104.3,106.2,108.2,110.1,111.7,113.0,114.1,115.5,116.3,117.0,118.0,118.8,119.2,119.8,120.3,120.5,120.7,120.9,121.1,121.2,121.1,121.4,121.0,121.1,121.2,121.2,121.2,121.0,120.9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20.1,27.7,34.5,39.6,44.2,49.3,54.6,59.1,63.5,67.0,71.5,75.8,79.3,82.3,85.8,89.2,92.2,94.9,97.1,99.8,102.0,104.1,106.1,108.1,110.5,112.6,113.9,115.5,116.3,117.4,118.4,119.1,119.9,120.3,121.0,121.3,121.9,122.3,122.5,122.9,122.7,122.6,123.2,123.2,122.6,123.1,123.1,122.4,122.6,122.6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</si>
  <si>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9.5,21.5,29.4,35.6,41.1,46.3,51.4,56.1,60.5,64.9,69.0,73.0,76.7,80.3,83.6,86.8,89.9,92.6,95.5,97.9,100.4,102.4,104.5,106.6,108.5,110.3,111.9,113.2,114.4,115.5,116.5,117.4,118.0,119.0,119.4,119.9,120.4,120.8,120.7,121.0,121.2,121.3,121.3,121.3,121.4,121.2,121.2,121.1,121.3,121.3,120.9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18.7,25.9,33.1,38.7,43.5,48.6,54.0,58.7,63.0,67.1,71.5,75.3,79.1,82.0,86.0,89.1,92.1,94.9,97.3,100.2,102.1,104.7,106.3,108.4,110.7,112.5,113.6,115.7,116.6,117.8,118.3,119.2,120.0,120.6,121.4,121.7,122.0,122.6,122.6,122.7,122.6,123.1,123.1,123.0,123.2,123.1,123.0,123.3,123.1,122.4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</si>
  <si>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18.3,23.7,27.8,31.6,35.8,39.7,43.5,47.1,51.0,54.8,58.8,62.4,65.9,69.7,73.0,76.2,79.5,82.6,85.8,88.6,91.2,93.7,96.4,98.6,100.9,102.9,104.9,106.9,109.0,110.4,112.2,113.1,114.6,115.6,116.5,117.2,118.0,118.7,119.6,120.0,120.2,120.5,120.8,121.1,121.1,121.2,121.0,121.2,121.2,120.9,121.1,121.1,120.9,121.0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16.5,21.5,26.3,30.5,34.2,37.9,41.8,46.2,49.4,53.0,57.7,61.2,64.4,67.7,71.7,74.8,78.9,81.3,84.5,88.0,90.4,93.5,95.8,98.8,100.6,102.7,105.1,106.7,109.2,111.1,112.6,114.3,115.8,116.4,117.6,118.3,119.3,120.0,120.4,121.2,121.3,121.6,122.3,122.5,122.8,122.8,122.9,122.7,123.6,122.9,122.7,122.8,122.7,122.6</t>
  </si>
  <si>
    <t>POS(MIN,MAX,STEP)=-420,420,6|X=0.0,0.0,0.0,0.0,0.0,0.0,0.0,0.0,0.0,0.0,0.0,0.0,0.0,0.0,0.0,0.0,0.0,0.0,0.0,0.0,0.0,0.0,0.0,0.0,0.0,0.0,0.0,0.0,0.0,0.0,0.0,0.0,0.0,0.0,0.0,0.0,0.0,0.0,0.0,0.0,0.0,0.0,0.0,0.0,0.0,0.0,0.0,0.0,13.0,22.9,32.8,41.2,47.8,53.6,58.3,62.2,66.0,69.2,72.3,75.2,78.0,80.0,82.8,85.0,87.2,89.3,91.3,93.4,95.1,97.0,98.7,101.0,102.4,103.8,105.5,106.7,107.7,109.1,110.3,111.2,112.2,113.0,113.8,114.6,115.4,116.0,116.4,117.0,117.2,117.8,118.2,118.5,118.7,118.8,119.0,119.0,119.2,119.4,119.7,119.7,119.6,119.5,119.7,119.4,119.4,119.5,119.6,119.5,119.6,119.8,119.7,119.8,119.8,119.9,119.7,119.7,119.5,119.7,119.8,119.7,119.7,119.5,119.4,119.7,119.6,119.5,119.5,119.5,119.5,119.5,119.5,119.5,119.5,119.6,119.6,119.6,119.5,119.6,119.5,119.6,119.7|Y=0.0,0.0,0.0,0.0,0.0,0.0,0.0,0.0,0.0,0.0,0.0,0.0,0.0,0.0,0.0,0.0,0.0,0.0,0.0,0.0,0.0,0.0,0.0,0.0,0.0,0.0,0.0,0.0,0.0,0.0,0.0,0.0,0.0,0.0,0.0,0.0,0.0,0.0,0.0,0.0,0.0,0.0,0.0,0.0,0.0,0.0,0.0,0.0,13.5,21.6,30.2,39.0,46.6,52.5,57.8,62.4,65.5,69.1,72.3,75.5,78.2,80.5,83.0,85.6,87.7,89.4,91.5,93.8,96.1,98.0,99.7,101.6,103.5,104.9,106.4,107.5,108.8,110.4,111.4,112.2,113.8,114.5,115.3,116.0,116.8,117.4,118.0,118.5,119.4,119.5,119.9,120.1,120.2,120.6,121.0,121.3,121.1,121.2,121.3,121.5,121.3,121.7,121.4,121.7,121.4,121.7,121.9,121.8,121.4,121.5,121.4,121.6,121.4,121.7,121.7,121.3,121.7,121.4,121.6,121.1,121.2,121.6,121.7,121.3,121.6,121.5,121.3,121.3,121.4,121.2,121.7,121.7,121.6,121.6,121.5,121.8,121.7,121.4,121.2,121.2,121.5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</si>
  <si>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5.1,5.5,5.9,6.8,0.0,8.1,6.5,8.8,16.7,27.7,38.7,48.1,56.4,64.0,70.7,76.7,82.3,87.2,91.7,95.8,99.3,102.3,105.5,107.8,110.3,112.0,114.0,115.7,116.9,118.1,119.0,119.9,120.7,121.1,121.7,122.0,122.3,122.2,122.5,122.4,122.3,122.4,122.4,122.1,122.1,122.0,122.1,121.9,121.4,121.5,121.1,121.3,120.9,120.9,120.5,120.7,120.4,120.4,120.3,120.2,120.0,120.1,120.1,120.0,120.1,120.1,120.1,119.9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9.6,10.1,9.2,9.6,9.5,0.0,10.9,14.5,23.6,34.0,44.2,52.9,60.7,68.2,74.4,80.8,85.7,90.4,94.7,98.5,102.1,105.2,107.9,110.3,112.4,114.2,116.2,118.0,118.9,120.4,121.5,122.3,122.8,123.5,123.5,124.2,124.3,124.6,124.3,124.1,124.5,124.5,124.2,124.5,123.9,123.8,123.6,123.4,122.9,123.1,123.1,122.7,122.7,122.9,122.5,122.1,122.2,122.3,121.7,121.8,121.8,121.9,121.4,121.7,121.4,121.3,121.8</t>
  </si>
  <si>
    <t>POS(MIN,MAX,STEP)=-420,420,6|X=121.5,122.0,122.6,123.3,123.8,125.2,126.4,128.1,129.6,132.2,135.0,138.2,142.7,147.9,154.3,161.9,170.8,180.0,189.9,200.1,210.0,220.3,229.8,238.9,247.5,255.3,265.7,272.6,278.9,284.8,290.2,294.9,299.5,303.2,306.8,310.2,312.6,314.9,316.4,317.9,318.7,319.0,318.9,318.9,318.5,317.3,315.8,314.0,311.3,308.2,304.8,301.0,296.6,291.5,286.2,280.2,273.1,266.1,257.8,248.2,238.8,227.9,215.5,201.9,187.1,169.6,148.9,124.2,91.9,41.1,0.0,0.0,0.0,0.0,0.0,0.0,0.0,0.0,0.0,0.0,0.0,0.0,0.0,0.0,0.0,0.0,0.0,0.0,0.0,0.0,0.0,0.0,0.0,0.0,0.0,0.0,0.0,0.0,0.0,0.0,0.0,0.0,11.8,26.5,35.0,40.5,45.2,49.7,53.7,58.1,61.9,65.7,69.5,72.8,76.4,80.6,83.8,86.9,89.5,92.6,95.2,97.5,100.2,102.3,104.1,106.2,107.8,109.6,111.2,112.6,113.9,115.0,116.0,117.1,118.1,118.7,119.1,119.6,120.1,120.5,120.7|Y=124.6,124.4,125.2,126.0,126.7,127.7,128.9,130.2,132.2,134.6,138.3,141.4,145.8,151.8,159.3,167.2,175.6,186.0,195.5,205.7,215.9,225.1,234.4,243.3,251.5,258.9,269.3,275.9,282.6,288.0,293.6,298.5,303.0,306.8,310.2,313.4,316.3,318.4,320.4,321.7,322.9,322.9,323.0,322.7,322.2,321.2,319.8,317.8,315.7,312.6,309.3,306.0,301.1,296.3,291.3,284.7,278.4,271.5,263.1,254.8,245.8,234.1,222.9,210.1,195.7,178.9,160.6,137.1,109.6,70.7,0.0,0.0,0.0,0.0,0.0,0.0,0.0,0.0,0.0,0.0,0.0,0.0,0.0,0.0,0.0,0.0,0.0,0.0,0.0,0.0,0.0,0.0,0.0,0.0,0.0,0.0,0.0,0.0,0.0,0.0,0.0,0.0,0.0,20.7,29.6,37.6,42.6,47.6,52.2,56.0,59.9,63.8,67.4,71.6,75.1,79.3,82.3,85.8,89.2,91.9,94.6,96.9,99.0,101.4,103.9,106.2,108.1,110.3,111.5,113.0,114.3,115.4,117.2,118.3,118.6,119.4,120.5,120.9,121.8,121.8,122.6</t>
  </si>
  <si>
    <t>ZL=-2140.0|ZR=-564.0|ZSWP=0.0</t>
  </si>
  <si>
    <t>ZL=-2267.5|ZR=-564.0|ZSWP=0.0</t>
  </si>
  <si>
    <t>ZL=-2685.6|ZR=-158.4|ZSWP=0.0</t>
  </si>
  <si>
    <t>POS(MIN,MAX,STEP)=-400,400,100|X=0.0,0.0,0.0,86.0,117.0,120.7,119.9,119.7,119.9|Y=0.0,0.0,0.0,86.6,118.7,123.1,121.4,121.5,121.5</t>
  </si>
  <si>
    <t>POS(MIN,MAX,STEP)=-420,420,6|X=119.4,119.5,119.7,119.7,119.7,119.8,119.8,119.8,120.0,120.1,120.1,120.4,120.5,120.6,121.0,121.1,121.5,121.8,122.6,123.3,123.5,124.5,125.1,126.1,126.9,127.9,129.4,130.6,131.8,133.0,134.2,135.3,136.2,136.9,137.8,138.5,138.8,138.7,139.0,138.7,138.5,137.8,136.9,135.4,133.9,131.9,129.6,127.0,124.1,120.5,116.8,112.5,108.2,103.1,98.0,91.8,86.0,79.6,72.8,65.5,58.7,51.9,45.1,38.9,33.4,28.5,24.4,21.4,19.5,18.0,17.6,17.5,17.7,18.8,20.7,22.9,25.6,28.3,31.8,35.3,39.2,43.1,47.3,51.4,55.5,59.7,63.6,67.3,71.3,75.1,78.6,82.1,85.3,88.2,91.2,94.0,96.5,99.1,101.4,103.5,105.8,107.4,109.2,110.7,112.1,113.6,114.5,115.4,116.3,117.3,118.0,118.7,119.3,119.7,120.0,120.4,120.6,120.9,120.9,121.0,121.0,120.8,120.8,120.8,120.8,120.7,120.7,120.7,120.6,120.5,120.4,120.5,120.3,120.0,119.9,120.0,120.1,120.0,120.0,120.0,120.1|Y=122.3,122.2,121.9,122.2,122.1,122.2,122.6,122.6,123.0,122.7,122.2,122.5,122.9,123.6,123.8,123.8,123.7,124.7,124.9,125.6,125.7,126.5,127.5,128.1,129.1,130.5,131.4,132.7,134.0,135.3,136.5,137.5,138.4,139.8,139.8,141.2,141.4,141.5,141.6,141.7,141.2,140.7,139.5,138.4,136.4,134.8,132.0,129.4,127.1,123.7,119.8,116.1,111.5,107.2,100.9,95.6,90.1,83.3,77.0,69.7,62.7,55.8,49.3,42.5,36.0,31.2,27.5,24.1,21.4,20.1,18.9,19.4,19.7,20.0,20.7,22.9,25.5,28.0,30.9,34.1,37.8,42.3,46.5,50.0,54.3,58.3,62.3,66.3,70.5,73.9,77.4,81.4,84.5,87.4,90.8,93.5,96.5,99.4,101.5,103.5,105.9,107.4,109.3,111.3,112.8,114.7,115.9,116.8,118.0,118.9,119.4,120.2,120.5,121.5,121.9,122.1,122.3,122.8,122.8,122.5,122.9,122.5,122.9,122.8,122.7,122.2,123.1,122.6,122.2,122.6,122.2,122.2,122.4,122.1,122.0,122.1,121.7,121.5,121.7,121.9,122.1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</si>
  <si>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13.1,16.2,19.1,22.4,26.2,30.4,34.9,39.5,44.2,49.2,54.0,58.8,63.3,67.5,72.0,75.9,79.9,83.5,87.3,90.6,93.7,96.4,99.2,101.8,104.3,106.3,108.3,110.2,111.6,113.5,114.5,115.6,116.8,118.1,118.6,119.3,120.0,120.3,120.8,121.0,121.2,121.4,121.4,121.5,121.5,121.5,121.5,121.6,121.4,121.4,121.5,121.3,121.1,121.0,120.8,120.7,120.5,120.5,120.5,120.4,120.5,120.3,120.0,120.0,120.0,120.0,120.0,119.8,119.9,119.9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11.1,15.7,19.9,21.8,25.4,29.2,33.5,38.2,42.6,47.4,52.3,57.2,62.0,66.2,71.1,75.3,79.3,83.1,86.5,90.5,93.6,96.4,99.1,102.2,103.8,106.3,108.5,110.4,112.5,114.6,115.7,116.9,118.3,119.6,119.9,120.9,121.2,122.3,122.4,122.6,123.4,123.2,123.2,123.3,123.4,123.2,123.3,123.3,123.4,123.6,123.1,123.1,122.6,123.4,123.0,122.8,122.7,122.3,122.3,121.8,122.4,122.2,122.6,122.3,122.0,122.0,121.0,122.1,122.1,122.2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</si>
  <si>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15.8,25.9,31.9,37.2,42.7,47.3,52.1,56.7,60.9,65.0,69.0,73.0,76.7,80.2,83.6,86.6,89.6,92.3,95.2,97.8,99.9,102.2,104.2,106.2,108.1,109.9,111.7,113.0,114.0,115.4,116.5,117.1,118.0,118.7,119.3,119.8,120.3,120.6,120.7,120.9,121.0,121.1,121.1,121.3,121.0,121.2,121.0,121.0,121.2,120.9,120.8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14.7,22.4,29.0,35.0,40.0,44.6,49.9,54.5,59.1,63.5,67.2,71.1,75.7,79.1,82.7,85.2,89.1,92.2,94.5,96.9,100.0,101.9,104.1,106.2,108.0,110.6,112.0,113.8,115.5,116.4,117.3,118.4,119.3,119.6,120.3,121.2,121.4,122.1,122.4,122.3,122.5,122.5,122.6,123.3,123.3,123.2,122.5,122.8,123.1,123.3,122.7</t>
  </si>
  <si>
    <t>POS(MIN,MAX,STEP)=-420,420,6|X=119.7,119.7,119.9,119.9,119.9,120.2,120.7,121.1,121.2,121.6,121.8,122.3,123.1,123.8,124.3,125.3,126.4,127.8,129.0,130.6,132.1,134.1,136.4,138.3,140.3,142.6,145.1,147.1,149.2,150.8,152.4,153.3,153.9,154.6,154.6,154.4,153.9,152.7,151.0,148.9,146.4,143.3,139.6,134.4,129.5,123.5,117.3,109.0,100.4,90.0,78.2,63.8,45.6,20.2,0.0,0.0,0.0,0.0,0.0,0.0,0.0,0.0,0.0,0.0,0.0,0.0,0.0,0.0,0.0,0.0,0.0,0.0,0.0,0.0,0.0,0.0,0.0,5.4,0.0,0.0,0.0,5.8,7.2,6.6,6.3,7.1,7.0,6.7,7.4,8.5,6.1,0.0,5.6,6.5,0.0,6.4,5.8,7.3,13.5,24.1,34.3,43.6,51.9,59.3,66.3,72.0,77.4,82.2,86.8,90.7,94.5,97.7,100.7,103.4,106.1,109.0,110.7,112.4,114.0,115.2,116.5,117.8,118.5,119.2,119.8,120.3,120.9,121.3,121.7,122.0,122.0,122.2,122.3,122.1,122.1,122.3,122.0,121.8,121.9,121.6,121.3|Y=122.0,122.2,122.1,122.5,123.0,122.6,123.0,122.8,123.0,123.5,124.1,124.7,125.5,125.6,127.0,127.8,128.8,130.3,131.3,132.8,134.5,136.2,138.3,140.1,142.7,144.9,147.6,149.4,151.1,153.0,154.4,155.3,156.4,157.0,157.0,156.8,156.6,155.5,154.1,151.7,148.8,145.7,142.4,137.9,133.2,127.4,120.9,113.1,104.6,94.8,83.4,69.8,54.2,32.9,0.0,0.0,0.0,0.0,0.0,0.0,0.0,0.0,0.0,0.0,0.0,0.0,0.0,0.0,0.0,0.0,0.0,0.0,0.0,0.0,0.0,0.0,0.0,0.0,0.0,0.0,0.0,0.0,11.6,9.5,9.5,0.0,0.0,0.0,0.0,10.8,10.1,11.5,7.9,8.5,10.2,9.0,8.1,8.1,11.2,19.1,28.6,38.7,47.1,55.4,62.8,69.5,74.8,79.8,85.1,89.4,93.1,96.8,99.6,102.9,106.4,108.6,110.8,112.7,114.3,115.1,116.7,118.4,119.8,120.4,121.5,122.3,122.5,123.2,123.3,123.3,124.2,123.9,124.1,124.2,123.8,124.1,123.7,123.7,123.7,123.8,123.3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</si>
  <si>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13.7,16.5,18.1,20.0,22.0,24.4,27.7,30.8,33.8,37.3,41.0,44.9,48.7,52.6,56.5,60.4,64.1,68.0,71.4,75.2,78.7,81.8,85.1,88.1,91.1,94.1,96.4,99.1,101.7,103.5,105.7,107.5,109.6,111.0,112.9,114.4,115.5,116.6,117.6,118.5,119.2,119.8,120.1,120.7,120.9,121.3,121.4,121.6,121.8,121.8,121.8,121.7,121.9,121.6,121.6,121.8,121.4,121.5,121.2,120.8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13.2,17.4,18.5,20.3,22.1,24.3,26.5,29.5,32.7,36.1,39.7,43.1,47.1,51.1,54.7,58.9,62.9,66.4,70.0,74.3,77.9,80.6,84.1,87.5,90.7,93.5,96.0,98.7,100.6,103.4,105.4,108.0,109.5,111.6,113.5,114.8,116.2,117.6,118.4,119.5,120.3,120.9,121.4,122.1,122.2,122.8,123.1,123.6,123.5,123.1,123.5,123.6,123.7,123.2,123.5,123.1,123.1,122.6,122.9,122.9</t>
  </si>
  <si>
    <t>SF8-MOTOR1MOTORTYPE</t>
  </si>
  <si>
    <t>Motor1 Dirc</t>
  </si>
  <si>
    <t>Motor3 Start Time</t>
  </si>
  <si>
    <t>SF5-MOTOR3STARTTIME</t>
  </si>
  <si>
    <t>Motor3 Finish Time</t>
  </si>
  <si>
    <t>SF5-MOTOR3FINISHTIME</t>
  </si>
  <si>
    <t>Motor3 Initial Speed</t>
  </si>
  <si>
    <t>SF5-MOTOR3INITIALSPEED</t>
  </si>
  <si>
    <t>Motor3 Acceleration</t>
  </si>
  <si>
    <t>SF5-MOTOR3ACCELERATION</t>
  </si>
  <si>
    <t>Motor4 Type</t>
  </si>
  <si>
    <t>SF5-MOTOR4MOTORTYPE</t>
  </si>
  <si>
    <t>Motor4 Dirc</t>
  </si>
  <si>
    <t>SF5-MOTOR4DIRECTION</t>
  </si>
  <si>
    <t>Motor4 Start Time</t>
  </si>
  <si>
    <t>SF5-MOTOR4STARTTIME</t>
  </si>
  <si>
    <t>Motor4 Finish Time</t>
  </si>
  <si>
    <t>SF5-MOTOR4FINISHTIME</t>
  </si>
  <si>
    <t>Motor4 Initial Speed</t>
  </si>
  <si>
    <t>SF5-MOTOR4INITIALSPEED</t>
  </si>
  <si>
    <t>Motor4 Acceleration</t>
  </si>
  <si>
    <t>LCLEAVELENGTH</t>
  </si>
  <si>
    <t>9MM</t>
  </si>
  <si>
    <t>1</t>
  </si>
  <si>
    <t>2</t>
  </si>
  <si>
    <t>3</t>
  </si>
  <si>
    <t>4</t>
  </si>
  <si>
    <t>6</t>
  </si>
  <si>
    <t>7</t>
  </si>
  <si>
    <t>8</t>
  </si>
  <si>
    <t>9</t>
  </si>
  <si>
    <t>11</t>
  </si>
  <si>
    <t>14</t>
  </si>
  <si>
    <t>16</t>
  </si>
  <si>
    <t>17</t>
  </si>
  <si>
    <t>18</t>
  </si>
  <si>
    <t>19</t>
  </si>
  <si>
    <t>21</t>
  </si>
  <si>
    <t>22</t>
  </si>
  <si>
    <t>23</t>
  </si>
  <si>
    <t>24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</si>
  <si>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</si>
  <si>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</si>
  <si>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</si>
  <si>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</si>
  <si>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</si>
  <si>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</si>
  <si>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</si>
  <si>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</si>
  <si>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</si>
  <si>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36</t>
  </si>
  <si>
    <t>37</t>
  </si>
  <si>
    <t>38</t>
  </si>
  <si>
    <t>39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</si>
  <si>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</si>
  <si>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</si>
  <si>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</si>
  <si>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</si>
  <si>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</si>
  <si>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</si>
  <si>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</si>
  <si>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</si>
  <si>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</si>
  <si>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51</t>
  </si>
  <si>
    <t>52</t>
  </si>
  <si>
    <t>53</t>
  </si>
  <si>
    <t>54</t>
  </si>
  <si>
    <t>55</t>
  </si>
  <si>
    <t>SF9-ARCFINISHTIME</t>
  </si>
  <si>
    <t>SF1-MOTOR2MOTORTYPE</t>
  </si>
  <si>
    <t>Motor2 Dirc</t>
  </si>
  <si>
    <t>SF1-MOTOR2DIRECTION</t>
  </si>
  <si>
    <t>Motor2 Start Time</t>
  </si>
  <si>
    <t>SF1-MOTOR2STARTTIME</t>
  </si>
  <si>
    <t>Motor2 Finish Time</t>
  </si>
  <si>
    <t>SF1-MOTOR2FINISHTIME</t>
  </si>
  <si>
    <t>Motor2 Initial Speed</t>
  </si>
  <si>
    <t>SF1-MOTOR2INITIALSPEED</t>
  </si>
  <si>
    <t>Motor2 Acceleration</t>
  </si>
  <si>
    <t>SF1-MOTOR2ACCELERATION</t>
  </si>
  <si>
    <t>LongTaper</t>
  </si>
  <si>
    <t>OFFSETDIRECTIONY</t>
  </si>
  <si>
    <t>Y Align Target</t>
  </si>
  <si>
    <t>YALIGNTARGET</t>
  </si>
  <si>
    <t>SF5-LOWERLIMITLOSSEST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</si>
  <si>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14.8,26.5,33.6,39.6,45.1,50.6,55.3,60.0,64.4,68.7,72.8,76.5,80.6,83.9,87.0,90.0,92.7,95.4,98.2,100.5,102.8,104.8,106.8,108.6,110.5,112.1,113.4,114.4,115.8,116.6,117.2,118.2,118.9,119.5,120.0,120.4,120.7,120.8,121.2,121.1,121.3,121.3,121.2,121.2,121.2,121.2,121.0,121.1,121.2,121.0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23.0,29.5,36.4,42.3,47.5,52.7,57.9,62.7,67.3,70.6,75.5,79.3,82.3,86.0,88.9,92.6,94.9,97.3,100.8,102.4,104.4,106.2,108.1,111.0,112.4,114.2,115.9,116.7,117.8,118.8,119.7,120.1,120.9,121.0,121.9,122.1,122.2,123.1,122.7,122.7,123.1,123.4,122.9,123.0,122.9,123.0,122.9,123.0,123.0</t>
  </si>
  <si>
    <t>POS(MIN,MAX,STEP)=-420,420,6|X=119.5,119.7,119.9,120.2,120.3,120.4,120.9,121.0,121.2,121.7,122.2,122.8,123.3,124.2,124.9,126.0,127.3,128.5,129.8,131.5,133.7,135.3,137.8,140.0,141.7,144.1,146.9,149.0,151.0,152.8,153.9,155.0,155.8,156.0,155.7,155.5,154.8,153.2,151.3,148.9,146.0,142.8,138.4,132.7,127.6,121.5,114.1,105.5,95.8,84.1,70.0,53.1,28.7,0.0,0.0,0.0,0.0,0.0,0.0,0.0,0.0,0.0,0.0,0.0,0.0,0.0,0.0,0.0,0.0,0.0,0.0,0.0,0.0,0.0,0.0,0.0,0.0,0.0,0.0,0.0,0.0,0.0,0.0,0.0,6.5,0.0,0.0,0.0,6.0,8.4,6.1,7.8,6.1,0.0,6.3,8.8,6.4,7.0,8.3,6.0,7.9,7.5,5.9,6.6,9.9,19.6,30.3,40.2,48.7,56.5,63.3,69.6,75.4,80.6,84.9,90.2,94.0,97.5,100.7,103.2,105.8,107.7,110.2,111.9,113.7,114.8,116.3,117.3,118.3,119.1,119.9,120.1,120.8,121.4,121.5,122.0,122.1,122.2,122.2,122.3,122.2|Y=121.8,121.7,122.1,122.7,122.5,123.1,123.3,123.5,123.6,124.0,124.5,125.0,125.4,126.0,127.1,128.7,129.4,130.9,132.7,134.1,135.7,137.4,139.5,141.8,144.3,146.6,149.3,151.2,152.7,154.5,156.1,157.0,158.2,158.4,158.5,158.0,157.0,155.7,154.4,151.7,148.6,145.4,141.2,136.5,130.9,124.8,117.8,109.3,100.1,88.5,75.4,59.3,40.5,0.0,0.0,0.0,0.0,0.0,0.0,0.0,0.0,0.0,0.0,0.0,0.0,0.0,0.0,0.0,0.0,0.0,0.0,0.0,0.0,0.0,0.0,0.0,0.0,0.0,0.0,0.0,0.0,0.0,0.0,0.0,0.0,0.0,0.0,0.0,0.0,0.0,9.2,0.0,0.0,0.0,0.0,9.5,10.2,10.4,9.4,8.6,8.8,10.5,8.4,8.1,10.4,15.2,24.4,34.6,43.6,52.3,59.5,66.8,72.4,77.9,83.4,88.8,92.8,96.2,99.3,102.7,105.2,108.2,110.0,111.8,113.0,115.1,116.2,117.4,119.2,120.1,121.0,121.5,122.4,122.8,123.4,123.4,124.0,124.0,124.3,124.6,123.9</t>
  </si>
  <si>
    <t>POS(MIN,MAX,STEP)=-420,420,6|X=119.3,119.3,119.2,119.4,119.1,119.3,119.5,119.5,119.5,119.5,119.5,119.9,120.0,120.3,120.6,120.7,120.9,121.3,121.6,122.3,122.9,123.5,124.2,124.7,125.5,126.5,127.6,129.0,130.1,131.1,132.2,133.4,134.3,135.3,136.1,136.9,137.6,137.9,138.2,138.6,138.3,138.2,137.6,136.5,135.1,133.8,131.7,129.9,127.2,124.2,121.1,117.4,113.7,109.3,104.6,99.4,94.1,88.1,81.9,75.3,68.9,61.7,54.9,48.3,42.0,35.7,30.6,26.6,22.8,19.8,17.9,16.0,15.2,14.7,14.7,14.9,15.5,16.4,17.1,18.2,19.6,21.3,22.8,25.2,27.6,30.1,32.9,35.6,38.8,42.0,45.2,48.5,52.0,55.5,59.1,62.7,66.1,69.5,72.3,75.8,79.2,82.1,85.3,87.9,90.8,93.5,95.7,98.2,100.5,102.6,104.5,106.4,108.4,109.6,111.3,112.9,114.2,115.6,116.4,116.9,117.8,118.5,119.0,119.7,120.1,120.4,120.7,120.8,120.9,121.1,121.0,121.2,121.3,121.0,120.9,120.8,120.8,120.9,120.7,120.7,120.6|Y=121.7,122.2,122.3,122.3,122.5,122.4,122.5,122.0,122.6,122.5,122.3,123.0,122.8,122.8,123.2,124.1,123.7,123.9,124.5,124.7,125.4,125.6,126.6,127.1,127.8,128.8,129.7,130.8,131.8,132.9,134.6,135.5,136.5,137.9,138.8,139.4,140.4,140.7,140.8,140.9,140.8,141.0,140.2,139.4,137.8,136.2,134.9,131.9,130.5,127.1,124.6,120.4,117.0,112.9,108.4,103.2,97.8,92.3,85.7,79.7,73.2,66.0,59.0,52.1,46.4,40.0,34.0,29.3,25.8,22.4,19.7,17.5,16.7,15.9,16.4,16.6,16.6,17.0,17.7,18.9,20.0,21.3,22.7,25.1,27.0,29.6,31.9,34.4,37.7,41.0,44.4,47.2,50.7,54.4,58.3,61.3,64.9,68.0,71.5,74.8,78.2,81.7,84.8,87.5,89.7,93.0,95.4,98.1,100.6,102.4,104.3,106.7,107.8,110.0,112.0,113.9,115.4,116.6,117.5,118.4,119.2,119.9,120.4,121.3,121.8,122.2,121.8,122.6,122.6,122.5,122.4,122.9,123.0,123.2,123.0,122.4,122.7,122.7,122.5,122.9,122.5</t>
  </si>
  <si>
    <t>POS(MIN,MAX,STEP)=-420,420,6|X=0.0,0.0,0.0,0.0,0.0,0.0,0.0,0.0,0.0,0.0,0.0,0.0,0.0,0.0,0.0,0.0,0.0,0.0,0.0,0.0,0.0,0.0,0.0,0.0,0.0,0.0,0.0,0.0,0.0,0.0,0.0,0.0,0.0,0.0,0.0,0.0,0.0,0.0,0.0,23.3,33.0,38.9,43.9,48.4,52.8,56.9,60.6,64.3,68.2,71.7,75.1,78.5,81.9,84.9,87.9,90.7,93.5,95.9,98.5,100.7,102.7,104.8,106.8,108.5,110.0,111.5,112.7,114.0,115.2,116.5,117.0,117.8,118.5,119.3,119.7,120.1,120.3,120.5,120.8,120.9,121.3,121.1,121.1,120.9,120.9,121.0,120.6,120.7,120.5,120.6,120.7,120.4,120.4,120.2,120.3,119.9,120.1,119.8,119.7,119.8,119.8,119.9,119.9,119.8,119.9,120.0,119.8,119.9,119.9,119.9,119.9,119.9,119.9,119.5,119.9,119.8,119.8,119.9,120.0,119.9,119.7,119.8,119.6,119.8,119.5,119.8,119.8,119.8,119.8,119.6,119.7,119.7,119.6,119.6,119.9,119.6,119.7,119.9,119.9,119.7,119.9|Y=0.0,0.0,0.0,0.0,0.0,0.0,0.0,0.0,0.0,0.0,0.0,0.0,0.0,0.0,0.0,0.0,0.0,0.0,0.0,0.0,0.0,0.0,0.0,0.0,0.0,0.0,0.0,0.0,0.0,0.0,0.0,0.0,0.0,0.0,0.0,0.0,0.0,0.0,0.0,22.4,32.2,38.7,43.8,48.7,53.1,56.9,60.7,64.3,68.3,72.5,76.0,79.3,82.2,85.9,88.7,91.9,94.6,96.8,98.8,101.4,103.9,105.9,108.1,110.1,111.4,112.3,114.0,115.4,116.5,118.2,118.9,120.3,120.6,121.2,121.6,122.0,122.6,122.6,123.0,123.0,123.0,123.4,123.1,123.2,122.8,123.1,122.9,122.7,122.6,122.8,122.7,122.6,122.1,122.3,122.3,121.9,122.0,122.0,121.7,122.2,122.1,121.9,121.4,121.7,121.9,121.8,121.7,121.7,121.7,122.0,121.4,121.8,121.6,121.4,121.7,121.8,121.7,121.5,121.8,121.5,121.5,121.8,121.5,121.9,121.3,121.8,121.9,121.7,120.9,122.0,121.7,121.4,121.8,121.9,121.6,121.3,121.5,121.4,121.8,122.0,121.6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</si>
  <si>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5.1,6.0,6.5,0.0,0.0,7.2,6.5,6.6,8.6,14.8,24.5,34.6,43.9,52.4,60.1,66.6,72.7,78.6,83.4,88.4,92.2,95.9,99.3,102.5,104.9,107.5,109.7,111.7,113.2,115.0,116.2,117.5,118.3,118.9,119.6,120.3,121.1,121.6,121.5,121.9,121.8,122.1,121.9,122.0,122.0,121.8,121.9,121.8,121.6,121.6,121.5,121.2,121.2,121.0,121.1,120.5,120.7,120.4,120.3,120.1,120.3,120.2,119.9,120.0,120.0,120.3,120.0,120.2,119.7,120.0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9.6,9.2,9.0,9.2,10.0,0.0,10.9,10.4,13.5,20.3,30.4,39.4,49.0,56.9,64.2,70.8,76.5,81.9,86.6,91.1,95.1,98.7,102.2,104.7,107.6,109.9,111.9,113.8,115.1,117.1,118.3,119.5,120.9,121.3,122.1,122.9,123.1,123.4,123.7,123.8,123.9,124.3,124.2,124.2,123.1,124.0,123.6,123.5,123.2,123.2,123.1,122.6,122.8,122.7,122.5,122.3,122.1,122.5,122.4,121.7,122.0,121.9,121.9,122.0,121.8,121.9,122.1,121.7,121.4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</si>
  <si>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4.9,8.0,15.7,28.0,39.5,49.3,58.1,65.9,73.0,79.2,84.8,89.5,94.6,98.7,102.5,105.8,108.9,111.7,113.9,115.9,117.9,119.4,120.7,122.0,122.8,123.6,124.3,124.7,124.7,124.9,125.0,124.8,124.8,124.8,124.8,124.6,124.3,124.1,123.7,123.3,122.8,122.6,122.2,121.9,121.6,121.4,121.4,121.2,120.7,120.8,120.6,120.4,120.5,120.2,120.1,120.0,119.9,120.0,120.0,120.2,120.0,119.9,119.7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10.1,13.6,23.0,34.8,44.9,54.8,63.0,70.1,77.0,82.8,88.1,93.2,97.1,101.7,105.4,108.9,111.3,114.1,116.1,118.6,119.8,121.7,122.8,124.1,125.0,125.7,126.4,126.8,127.1,127.0,127.4,126.8,126.9,126.7,126.9,126.4,126.3,126.0,125.3,125.0,124.3,124.5,123.9,124.1,123.5,123.2,122.9,122.6,122.3,122.4,122.2,122.3,122.1,122.1,122.0,122.0,122.0,122.0,121.6,121.9,122.4,122.1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</si>
  <si>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14.9,20.8,26.3,31.9,38.0,44.1,50.4,56.7,62.0,67.2,72.5,77.5,81.9,86.2,89.9,93.6,97.1,100.1,103.1,105.5,108.1,110.0,112.1,113.8,115.6,116.8,117.8,119.0,119.8,120.5,121.2,121.8,122.2,122.4,122.7,122.8,122.9,122.6,122.6,122.8,122.5,122.5,122.3,122.1,122.1,121.8,121.6,121.4,121.2,121.1,120.8,120.7,120.6,120.5,120.5,120.3,120.1,120.1,120.1,119.9,119.8,120.0,120.0,120.1,119.7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13.6,19.5,25.3,30.2,36.5,41.8,48.6,54.1,60.1,65.4,70.7,76.6,80.6,85.2,89.8,93.2,96.3,99.8,103.2,105.3,108.0,110.8,112.3,114.4,116.4,117.7,119.0,120.0,121.4,122.1,122.6,123.3,123.9,123.6,124.8,124.7,124.5,124.8,124.8,124.5,124.6,124.6,124.4,123.9,124.3,123.7,123.7,123.5,123.2,123.3,122.9,122.7,122.6,122.4,122.8,122.3,122.9,122.3,122.0,122.3,122.3,121.9,121.9,122.1,121.7</t>
  </si>
  <si>
    <t>POS(MIN,MAX,STEP)=-420,420,6|X=0.0,0.0,0.0,0.0,0.0,0.0,0.0,0.0,0.0,0.0,0.0,0.0,0.0,0.0,0.0,0.0,0.0,0.0,0.0,0.0,0.0,0.0,0.0,0.0,0.0,0.0,0.0,0.0,0.0,0.0,0.0,0.0,0.0,0.0,0.0,0.0,0.0,0.0,0.0,0.0,0.0,0.0,0.0,0.0,8.4,18.6,27.5,36.7,43.9,50.2,55.0,59.5,63.0,66.2,69.6,72.1,75.0,77.8,79.9,82.4,84.8,86.8,89.1,91.0,93.0,94.8,96.7,98.3,100.0,101.7,103.0,105.0,106.5,107.5,108.7,110.1,111.1,112.0,112.9,113.6,114.6,115.3,115.8,116.5,116.9,117.5,117.8,118.0,118.4,118.6,118.8,118.9,119.3,119.4,119.5,119.7,119.7,119.5,119.5,119.7,119.6,119.7,119.6,119.5,119.7,119.8,119.5,119.8,119.6,119.7,119.8,119.6,119.7,119.6,119.5,119.6,119.7,119.8,119.4,119.5,119.7,119.5,119.6,119.6,119.6,119.6,119.6,119.4,119.4,119.5,119.6,119.4,119.4,119.5,119.6,119.5,119.4,119.7,119.6,119.6,119.7|Y=0.0,0.0,0.0,0.0,0.0,0.0,0.0,0.0,0.0,0.0,0.0,0.0,0.0,0.0,0.0,0.0,0.0,0.0,0.0,0.0,0.0,0.0,0.0,0.0,0.0,0.0,0.0,0.0,0.0,0.0,0.0,0.0,0.0,0.0,0.0,0.0,0.0,0.0,0.0,0.0,0.0,0.0,0.0,0.0,0.0,17.4,25.5,35.5,42.2,49.1,54.4,58.4,62.8,66.5,69.3,72.6,75.6,78.0,80.2,82.2,85.0,87.6,90.0,92.1,94.3,96.0,97.3,99.4,101.2,103.0,104.0,106.3,107.6,109.1,110.1,111.5,112.5,113.6,114.6,115.2,116.3,117.0,117.7,118.3,118.8,118.7,119.6,119.8,120.0,120.3,120.8,120.8,120.9,120.8,121.0,121.1,121.4,121.4,121.2,121.3,121.7,121.2,121.5,121.3,121.8,121.7,121.5,121.4,121.5,121.4,121.3,121.4,121.5,121.3,121.2,121.0,121.5,121.3,121.2,121.3,121.3,121.5,121.0,121.2,121.3,121.5,121.5,121.2,121.1,121.3,121.8,121.5,120.8,121.7,121.3,121.3,121.2,121.3,121.4,121.4,121.6</t>
  </si>
  <si>
    <t>ZL=-3691.9|ZR=-581.2|ZSWP=0.0</t>
  </si>
  <si>
    <t>ZL=-3691.9|ZR=-527.6|ZSWP=0.0</t>
  </si>
  <si>
    <t>POS(MIN,MAX,STEP)=-400,400,100|X=0.0,0.0,0.0,0.0,0.0,0.0,83.5,111.3,119.8|Y=0.0,0.0,0.0,0.0,0.0,0.0,83.1,112.4,121.4</t>
  </si>
  <si>
    <t>POS(MIN,MAX,STEP)=-420,420,6|X=119.5,119.6,120.0,119.9,120.0,120.4,120.6,120.6,121.2,121.3,121.9,122.3,122.9,123.5,124.3,125.1,126.1,127.7,128.6,130.2,131.6,133.8,135.7,137.7,140.1,141.8,144.5,146.6,148.8,150.3,151.6,152.8,153.6,154.2,154.3,154.2,153.4,152.6,150.9,149.0,146.5,143.4,139.8,135.0,130.3,124.4,118.2,110.6,101.8,92.1,80.4,67.0,50.2,27.6,0.0,0.0,0.0,0.0,0.0,0.0,0.0,0.0,0.0,0.0,0.0,0.0,0.0,0.0,0.0,0.0,0.0,0.0,0.0,0.0,0.0,5.5,0.0,0.0,0.0,5.4,8.2,6.4,6.7,7.2,6.8,7.4,7.6,0.0,6.3,8.3,6.3,6.2,0.0,6.4,5.7,7.0,11.0,20.6,31.2,41.2,49.5,57.2,64.0,70.2,75.9,80.9,85.3,89.6,93.3,96.8,99.6,102.7,105.1,107.4,109.7,111.9,113.5,115.0,116.2,117.3,118.3,119.0,119.7,120.4,120.8,121.1,121.5,121.9,121.8,122.0,122.0,122.2,122.1,122.2,122.1,121.9,122.0,121.7,121.8,121.3,121.2|Y=122.0,121.8,122.2,122.6,122.7,122.6,123.1,123.3,123.2,123.6,124.0,125.0,125.0,125.4,126.5,127.6,128.5,129.7,131.7,132.9,134.3,135.8,137.8,139.7,141.6,144.6,147.0,149.1,150.8,152.2,153.3,154.6,156.3,156.9,156.4,156.6,156.4,155.5,153.9,151.5,149.0,146.1,142.6,138.5,133.3,128.2,121.6,114.0,105.9,96.5,85.9,72.5,56.7,38.6,17.2,0.0,0.0,0.0,0.0,0.0,0.0,0.0,0.0,0.0,0.0,0.0,0.0,0.0,0.0,0.0,0.0,0.0,0.0,0.0,0.0,0.0,0.0,0.0,0.0,0.0,0.0,0.0,9.3,0.0,0.0,0.0,11.2,10.0,10.5,11.4,8.2,8.3,9.7,9.6,8.2,7.6,10.2,16.0,26.2,36.2,45.3,53.5,60.2,67.7,73.1,78.7,83.6,88.2,91.8,95.5,99.1,102.3,105.1,107.2,109.5,111.9,113.6,115.4,116.4,118.3,119.2,120.1,121.0,121.7,122.1,122.3,123.4,123.7,123.4,123.9,124.3,123.8,124.1,123.7,123.8,123.7,124.0,123.6,123.4,123.2,123.1</t>
  </si>
  <si>
    <t>POS(MIN,MAX,STEP)=-420,420,6|X=119.3,119.5,119.4,119.7,119.5,119.7,119.7,119.9,120.0,120.1,120.2,120.7,121.3,121.5,122.0,122.3,122.8,123.3,124.3,125.0,125.9,127.1,128.3,129.6,130.9,132.1,134.0,135.5,137.1,138.9,140.2,141.2,142.5,143.7,144.0,144.6,144.8,144.9,144.6,143.9,143.1,141.4,139.8,137.5,135.2,132.0,128.4,124.6,119.8,114.9,109.3,103.0,96.3,88.5,80.0,70.9,61.0,50.7,39.5,28.6,19.2,12.0,8.5,8.0,8.0,0.0,0.0,0.0,0.0,0.0,0.0,0.0,0.0,0.0,0.0,0.0,8.6,8.9,9.6,10.5,13.8,18.4,24.7,31.2,38.1,44.7,50.9,56.3,62.0,67.0,71.7,76.3,80.4,84.4,87.7,91.2,94.1,97.0,99.8,102.0,104.5,106.4,108.4,110.1,111.8,113.0,114.2,115.7,116.6,117.3,118.4,118.6,119.5,120.0,120.2,120.7,121.1,121.1,121.3,121.4,121.4,121.7,121.3,121.4,121.1,121.4,121.0,121.1,121.1,120.8,120.8,120.7,120.5,120.7,120.6,120.4,120.2,120.4,120.2,120.0,120.2|Y=122.2,122.2,122.3,122.1,122.5,122.8,122.7,123.2,123.1,122.8,123.4,123.6,123.7,124.3,124.0,124.7,125.7,126.1,126.2,127.1,128.3,129.1,130.5,131.8,132.9,134.4,136.9,138.1,139.8,140.9,142.2,143.9,144.3,145.5,146.3,146.9,146.9,147.3,146.9,146.1,144.9,144.0,142.2,140.8,137.7,134.8,131.8,127.9,122.8,118.2,112.9,106.3,100.1,92.2,84.4,75.2,65.6,54.9,44.2,33.4,23.7,17.1,12.5,10.1,9.1,9.4,9.7,9.9,9.5,9.8,9.3,8.8,8.9,8.7,8.9,8.4,9.3,10.2,9.8,11.7,14.7,17.4,22.4,28.7,35.8,41.3,48.4,54.3,59.7,65.1,70.3,75.1,79.0,83.4,87.2,90.5,94.0,96.9,99.7,102.4,104.5,107.0,108.6,111.0,112.1,113.8,115.0,116.2,117.8,118.8,119.8,120.3,121.0,121.5,121.9,122.4,122.8,123.1,123.1,123.5,123.7,123.1,123.1,123.3,123.3,122.4,122.6,122.5,122.4,122.2,122.5,122.5,122.7,122.2,122.4,121.9,122.1,121.7,121.8,121.5,121.8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</si>
  <si>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9.9,10.7,10.9,12.2,13.5,14.7,17.0,19.0,21.7,24.8,27.5,30.5,34.1,37.4,40.9,44.3,48.1,51.2,54.9,58.0,61.5,65.0,68.3,71.6,74.5,77.8,80.8,83.7,86.4,89.3,92.0,95.0,97.1,99.7,101.3,103.7,105.2,106.9,108.7,110.1,111.5,112.7,113.7,114.9,115.7,116.6,117.6,118.2,118.6,119.1,119.5,119.8,120.2,120.5,120.4,120.6,120.5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12.2,11.5,12.4,12.9,14.0,15.5,16.8,18.7,20.9,23.6,26.5,29.6,32.9,35.7,39.3,43.8,46.5,49.8,53.3,56.6,60.3,63.6,66.8,70.7,73.7,76.2,80.4,82.8,85.6,88.5,90.7,94.3,97.2,99.4,101.6,102.9,105.3,107.5,108.9,110.2,112.2,113.4,114.6,116.0,116.9,117.6,118.4,119.5,120.2,120.6,120.8,121.7,121.6,122.1,122.5,123.0,122.4</t>
  </si>
  <si>
    <t>POS(MIN,MAX,STEP)=-420,420,6|X=119.5,119.7,120.0,119.7,119.9,120.0,119.9,120.3,120.5,120.8,120.9,121.5,121.9,122.4,122.9,123.4,124.2,125.1,126.2,127.3,128.5,129.8,131.6,133.0,134.5,136.7,138.9,140.8,142.6,144.3,145.5,147.2,148.1,149.1,149.6,149.8,149.8,149.1,148.4,147.5,145.4,143.6,140.7,137.7,134.1,129.9,125.3,119.9,113.7,106.7,98.9,90.0,79.9,68.6,55.8,40.4,23.4,9.9,0.0,0.0,0.0,0.0,0.0,0.0,0.0,0.0,0.0,0.0,0.0,0.0,0.0,0.0,0.0,0.0,0.0,0.0,0.0,0.0,0.0,0.0,0.0,7.3,0.0,7.1,7.5,8.3,13.0,21.8,31.0,39.9,48.0,55.2,61.5,67.9,73.3,78.5,83.0,87.1,90.9,94.5,97.7,100.3,103.2,105.4,108.0,109.4,111.6,112.9,114.4,115.6,116.7,117.7,118.4,119.7,120.0,120.5,120.9,121.2,121.2,121.4,121.6,121.7,121.7,121.6,121.9,121.9,121.9,121.7,121.7,121.4,121.4,121.2,120.9,121.0,120.8,120.8,120.8,120.6,120.5,120.4,120.3|Y=122.3,122.1,122.5,122.7,122.7,122.6,122.9,123.1,123.2,123.3,123.4,124.0,124.1,124.5,125.5,126.1,126.6,127.4,128.4,129.3,130.2,132.0,133.8,135.4,137.2,138.9,141.0,143.1,144.4,146.1,147.7,149.1,150.2,151.3,151.5,152.3,151.9,151.5,150.8,149.8,148.3,145.9,143.4,140.5,136.7,133.4,129.1,122.7,117.3,110.7,102.6,94.3,84.6,73.3,61.3,47.3,31.2,15.7,7.4,0.0,0.0,0.0,0.0,0.0,0.0,8.6,7.7,7.4,6.7,6.9,6.9,8.1,8.0,0.0,8.9,9.3,9.4,8.9,9.3,8.5,9.1,8.4,8.8,8.9,7.7,8.5,11.6,18.4,27.4,35.4,43.8,52.3,58.7,65.7,71.4,76.2,81.8,85.7,89.7,93.7,97.0,99.8,102.8,106.0,108.1,110.0,111.3,113.2,114.9,116.5,118.0,118.6,120.0,121.1,121.7,122.2,122.8,123.2,123.1,123.4,123.7,123.8,124.0,123.9,123.7,124.0,123.7,123.5,123.5,123.3,122.9,123.0,122.9,122.8,122.8,122.7,122.3,122.6,122.1,121.8,122.2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</si>
  <si>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9.8,10.6,11.1,11.9,13.2,14.4,16.4,18.5,21.2,24.2,27.0,30.5,33.7,37.2,40.8,44.4,47.8,51.1,54.4,58.0,61.6,64.8,68.5,71.5,74.6,77.9,80.8,83.6,86.5,89.3,91.9,95.0,97.3,99.7,101.5,103.6,105.3,107.0,108.7,110.2,111.6,112.6,113.7,114.9,115.7,116.7,117.6,118.2,118.5,119.0,119.4,119.8,120.0,120.2,120.4,120.3,120.6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12.9,12.4,12.9,13.8,15.0,16.4,18.1,20.5,22.9,26.6,29.6,32.3,35.4,39.3,42.8,46.0,49.8,53.2,56.6,60.2,63.8,67.2,70.6,73.4,76.5,79.9,83.0,85.8,88.6,90.6,94.5,97.0,99.4,102.2,103.4,105.2,107.0,108.4,110.6,112.2,113.5,114.7,116.1,116.9,117.6,118.4,119.5,119.9,120.6,120.9,121.5,121.4,122.0,122.5,122.8,122.5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</si>
  <si>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5.6,5.2,5.8,6.9,8.0,8.2,9.7,11.7,17.3,24.6,33.1,41.0,48.6,55.6,62.3,68.3,73.5,78.8,83.6,87.8,91.7,95.5,98.9,102.1,104.7,107.2,109.4,111.7,113.2,115.1,116.6,117.7,118.7,119.6,120.5,121.3,121.8,122.2,122.5,122.6,122.7,122.7,122.7,122.8,122.7,122.6,122.7,122.5,122.2,122.2,122.0,121.8,121.6,121.5,121.4,121.1,120.8,120.9,120.5,120.4,120.4,120.3,120.3,120.2,120.2,120.1,120.0,120.1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8.5,7.8,7.1,9.6,11.3,10.3,13.5,16.6,22.3,29.0,37.5,45.1,52.7,60.1,65.9,71.9,77.6,82.0,86.9,91.3,94.7,97.9,101.6,105.0,107.5,110.0,112.2,113.9,115.9,117.3,118.7,119.8,120.9,121.8,122.4,122.8,123.6,123.8,124.1,124.2,124.5,125.1,124.3,124.1,124.1,124.4,124.4,123.8,124.0,124.1,123.6,123.1,123.2,122.5,122.9,123.3,122.5,122.7,122.4,122.3,122.5,122.1,122.0,121.3,121.7,122.2,122.1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</si>
  <si>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10.5,18.7,23.0,26.6,30.0,33.5,37.4,41.0,44.6,48.1,51.7,55.4,58.9,62.7,66.3,69.5,72.7,76.0,79.2,82.2,85.1,88.4,90.7,93.3,96.1,98.2,100.6,102.5,104.8,106.4,108.9,110.3,111.8,113.0,114.4,115.4,116.2,117.0,118.2,118.6,119.3,119.8,120.1,120.2,120.5,120.9,120.9,121.0,121.1,121.2,121.1,121.1,121.0,121.2,121.0,120.9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16.7,21.9,24.9,28.4,32.2,35.1,39.5,43.2,46.9,50.2,53.6,57.8,61.2,64.7,68.0,71.7,74.8,78.6,81.7,84.3,87.4,90.8,92.8,95.7,98.0,100.4,102.9,104.8,106.5,108.9,111.3,112.0,113.9,115.6,116.4,117.4,117.9,119.2,120.1,120.0,120.9,120.9,121.7,122.0,122.3,122.3,122.6,123.2,122.7,123.1,122.8,122.8,123.0,122.4,122.3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</si>
  <si>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10.8,32.9,50.3,63.0,73.3,81.6,88.8,96.9,101.8,106.5,110.3,113.7,116.4,118.9,121.1,122.8,124.4,125.7,126.5,127.1,127.8,128.1,128.2,128.1,128.1,127.9,127.8,127.4,127.0,126.6,126.2,125.8,125.3,124.8,124.1,123.7,123.4,122.9,122.4,122.4,121.8,121.7,121.3,121.0,120.9,120.8,120.6,120.4,120.2,120.2,120.1,120.2,120.0,119.9,120.1,119.8,120.0,119.9,120.0,119.9,119.9,119.9,119.8,120.0,120.0,120.1,119.7,119.9,120.0,120.0,119.8,119.9,119.9,119.8,119.9,119.8,120.0|Y=0.0,0.0,0.0,0.0,0.0,0.0,0.0,0.0,0.0,0.0,0.0,0.0,0.0,0.0,0.0,0.0,0.0,0.0,0.0,0.0,0.0,0.0,0.0,0.0,0.0,0.0,0.0,0.0,0.0,0.0,0.0,0.0,0.0,0.0,0.0,0.0,0.0,0.0,0.0,0.0,0.0,0.0,0.0,0.0,0.0,0.0,0.0,0.0,0.0,0.0,0.0,0.0,0.0,0.0,0.0,0.0,0.0,0.0,0.0,0.0,0.0,0.0,0.0,0.0,0.0,27.4,44.4,58.5,69.5,78.8,86.4,95.0,100.8,105.3,109.6,113.9,116.7,119.2,121.3,123.3,125.1,126.6,127.8,128.8,129.7,129.9,130.3,129.8,130.3,130.0,129.8,129.9,129.2,128.7,128.5,127.7,127.6,126.8,126.5,126.5,125.8,125.3,124.8,124.6,124.3,124.2,123.7,123.7,123.2,123.1,122.6,122.7,122.4,122.6,122.7,122.1,122.2,121.8,121.8,121.8,122.4,121.9,121.6,121.6,121.9,121.9,121.6,121.6,121.4,121.8,121.8,122.1,122.1,121.9,121.9,122.0,121.6,121.7,121.7,121.3,122.1</t>
  </si>
  <si>
    <t>LOADCELL=0.100000</t>
  </si>
  <si>
    <t>POS(MIN,MAX,STEP)=-420,420,6|X=119.6,119.7,119.9,120.1,120.3,120.7,120.8,121.2,121.6,121.9,122.3,122.8,123.5,124.3,125.2,126.3,127.8,128.9,130.3,132.4,134.2,136.0,138.4,140.7,143.3,145.0,148.0,149.9,151.7,153.5,155.1,156.0,156.3,156.8,156.4,156.1,154.9,153.3,151.6,148.9,145.7,142.1,137.7,131.8,126.5,119.9,111.9,103.3,92.7,80.5,65.5,45.8,17.1,0.0,0.0,0.0,0.0,0.0,0.0,0.0,0.0,0.0,0.0,0.0,0.0,0.0,0.0,0.0,0.0,0.0,0.0,0.0,0.0,0.0,0.0,0.0,0.0,0.0,0.0,0.0,0.0,0.0,0.0,0.0,0.0,0.0,0.0,0.0,0.0,5.9,0.0,0.0,0.0,6.8,0.0,5.6,0.0,6.6,0.0,6.6,0.0,5.9,7.9,6.6,6.3,0.0,6.4,5.9,7.2,12.8,23.1,33.7,43.0,51.6,59.0,67.6,73.3,78.7,83.6,87.9,91.8,95.3,98.7,101.6,104.0,106.4,108.9,110.6,112.5,114.0,115.3,116.6,117.8,118.7,119.3,120.1,120.5,121.0,121.7,121.9,121.9|Y=121.8,122.4,122.4,122.8,122.7,123.1,123.2,123.4,123.7,124.0,124.2,125.7,125.5,126.6,127.7,128.9,129.7,131.8,132.9,134.6,136.4,138.3,140.1,142.9,145.3,147.6,150.0,152.2,153.7,155.5,157.3,157.8,158.5,159.2,158.9,158.3,157.6,156.3,154.2,151.3,148.4,144.9,141.0,135.3,129.7,122.9,116.1,107.1,97.3,85.5,71.1,53.9,32.9,0.0,0.0,0.0,0.0,0.0,0.0,0.0,0.0,0.0,0.0,0.0,0.0,0.0,0.0,0.0,0.0,0.0,0.0,0.0,0.0,0.0,0.0,0.0,0.0,0.0,0.0,0.0,0.0,0.0,0.0,0.0,0.0,0.0,0.0,0.0,0.0,0.0,0.0,0.0,0.0,10.2,0.0,9.1,0.0,0.0,0.0,0.0,10.7,9.9,10.8,9.3,8.7,9.7,8.9,7.8,8.8,10.7,17.8,27.1,37.6,46.1,54.6,64.0,70.2,75.9,81.0,86.1,90.1,93.7,97.3,100.5,103.0,106.5,108.9,110.5,112.2,113.8,115.3,116.9,118.5,120.1,121.1,121.2,121.8,122.7,123.3,123.4,123.9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</si>
  <si>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6.8,5.9,5.1,5.3,5.6,5.5,6.5,7.0,8.6,12.4,19.2,27.5,36.1,44.3,51.7,58.8,65.1,70.7,76.2,81.0,85.1,89.4,92.9,96.4,99.3,101.8,104.6,107.0,108.7,110.7,112.2,113.9,115.0,116.0,117.0,118.0,118.7,119.2,119.5,120.4,120.6,120.9,121.0,121.3,121.3,121.5,121.3,121.1,121.2,121.3,121.4,121.3,121.0,121.0,121.0,120.7,121.0,120.6,120.4,120.3,120.2,120.3,120.1,120.1,120.2,120.2,120.1,120.1,119.9,120.0,120.1,119.6|Y=0.0,0.0,0.0,0.0,0.0,0.0,0.0,0.0,0.0,0.0,0.0,0.0,0.0,0.0,0.0,0.0,0.0,0.0,0.0,0.0,0.0,0.0,0.0,0.0,0.0,0.0,0.0,0.0,0.0,0.0,0.0,0.0,0.0,0.0,0.0,0.0,0.0,0.0,0.0,0.0,0.0,0.0,0.0,0.0,0.0,0.0,0.0,0.0,0.0,0.0,0.0,0.0,0.0,0.0,0.0,0.0,0.0,0.0,0.0,0.0,0.0,0.0,0.0,0.0,0.0,0.0,0.0,0.0,0.0,10.2,10.4,10.9,10.1,10.0,8.5,7.8,10.5,10.0,12.3,16.8,24.9,32.5,41.0,48.8,55.8,62.2,69.0,74.4,79.0,84.6,88.7,92.3,95.5,99.0,102.3,104.8,107.2,109.3,111.2,112.7,114.6,115.8,117.0,118.5,119.5,120.0,120.9,121.6,122.1,122.4,122.5,123.0,122.9,123.4,123.2,123.5,123.3,123.2,123.2,123.0,123.2,123.0,122.6,123.0,122.8,122.5,122.5,122.4,122.0,121.6,122.1,121.7,122.2,121.9,122.1,121.8,122.0,121.9,121.7,121.3,121.9</t>
  </si>
  <si>
    <t>POS(MIN,MAX,STEP)=-420,420,6|X=119.8,119.7,119.8,119.8,119.8,120.0,120.0,120.1,120.3,120.4,120.5,120.6,121.0,121.4,121.8,122.3,123.0,123.7,124.3,125.6,126.4,127.2,128.7,130.0,131.4,132.9,134.8,136.4,137.9,139.9,141.1,142.5,143.6,144.8,145.6,146.0,146.3,146.4,146.0,145.4,144.6,143.2,141.2,139.1,136.9,133.7,130.2,125.9,121.3,116.1,110.2,104.0,96.9,89.0,80.1,70.4,60.0,48.6,36.9,25.0,15.0,8.9,6.8,0.0,0.0,0.0,0.0,6.6,0.0,0.0,6.6,6.4,6.4,6.3,6.2,6.5,6.5,6.4,6.9,7.5,9.5,13.3,18.6,25.6,32.9,39.7,46.7,52.6,58.7,64.4,69.5,74.3,78.8,83.2,87.2,90.6,94.0,97.0,99.8,102.5,105.1,107.1,109.4,110.8,112.8,114.1,115.3,116.6,117.4,118.4,119.1,119.6,120.3,120.7,121.2,121.3,121.6,121.8,121.8,121.8,121.8,121.7,121.6,121.7,121.6,121.3,121.0,120.9,121.0,121.1,120.8,120.6,120.7,120.6,120.4,120.4,120.3,120.2,120.2,120.1,120.0|Y=121.9,122.1,122.4,121.9,122.0,121.9,122.4,122.5,122.8,122.5,122.9,122.4,123.1,123.1,124.3,124.8,125.1,126.2,126.7,127.8,128.5,130.2,131.1,132.0,133.7,135.1,137.1,139.1,140.2,141.8,143.5,144.7,146.1,146.7,147.9,148.3,148.7,148.7,148.1,147.7,146.8,145.4,144.2,142.3,139.9,136.2,132.8,128.8,124.7,119.8,113.7,107.9,100.9,93.2,84.6,75.3,65.0,54.1,42.4,30.7,20.7,14.2,11.5,0.0,0.0,0.0,0.0,0.0,0.0,0.0,0.0,0.0,9.8,9.9,9.8,10.2,9.4,0.0,10.3,10.5,11.8,13.3,17.1,23.2,29.5,36.9,43.8,50.2,56.3,62.2,67.4,73.2,77.5,81.9,86.2,90.1,93.5,96.5,99.3,102.6,104.8,107.2,108.9,111.7,113.5,115.2,116.5,117.8,118.8,119.6,120.2,121.1,121.6,122.2,122.5,123.1,123.2,123.8,123.4,123.4,123.3,123.7,123.3,123.2,123.5,123.3,123.2,122.7,122.6,122.7,122.3,122.4,122.1,122.0,122.2,122.1,122.1,122.0,121.4,121.9,122.0</t>
  </si>
  <si>
    <t>POS(MIN,MAX,STEP)=-420,420,6|X=119.5,119.5,119.6,119.9,120.0,120.3,120.4,120.6,121.0,121.2,121.6,121.8,122.4,123.1,123.6,124.3,125.8,126.4,127.4,128.8,130.0,131.9,133.4,135.7,137.6,139.3,142.5,144.3,146.2,148.1,150.0,151.1,152.6,153.6,154.0,154.3,153.9,153.3,152.7,151.2,149.6,146.9,143.9,140.1,135.7,131.4,125.2,119.1,111.5,103.0,93.2,81.2,67.0,49.2,22.2,0.0,0.0,0.0,0.0,0.0,0.0,0.0,0.0,0.0,0.0,0.0,0.0,0.0,0.0,0.0,0.0,0.0,0.0,0.0,0.0,0.0,0.0,0.0,0.0,0.0,0.0,0.0,0.0,0.0,0.0,0.0,0.0,0.0,0.0,20.5,10.4,12.6,8.8,8.3,7.3,8.8,7.6,7.8,9.6,13.9,21.8,29.4,36.5,42.3,47.2,51.6,55.7,59.3,62.4,65.9,68.9,71.7,74.5,76.8,79.4,82.8,84.8,87.3,89.3,91.4,93.5,95.3,97.2,99.0,100.7,102.4,103.9,105.1,106.6,108.0,109.0,110.2,111.5,112.3,113.2,113.9,114.9,115.5,116.0,116.5,117.3|Y=122.5,122.6,122.8,122.5,122.8,122.9,122.6,123.2,123.8,123.8,124.0,124.4,124.8,125.6,125.9,126.5,127.4,128.5,129.6,130.5,132.5,134.1,135.3,137.6,139.4,141.4,143.8,146.7,148.1,150.0,151.6,153.5,154.4,155.6,156.2,156.6,156.9,156.8,155.2,154.4,152.4,150.1,147.4,144.1,140.2,135.5,129.9,124.2,116.8,108.8,99.0,88.4,75.8,59.1,40.2,0.0,0.0,0.0,0.0,0.0,0.0,0.0,0.0,0.0,0.0,0.0,0.0,0.0,0.0,0.0,0.0,0.0,0.0,0.0,0.0,0.0,0.0,0.0,0.0,0.0,0.0,0.0,0.0,0.0,0.0,0.0,0.0,0.0,0.0,0.0,0.0,15.9,13.9,11.3,10.9,12.4,11.6,11.5,10.4,11.6,16.5,24.3,32.0,38.3,43.9,49.1,53.2,57.2,61.0,64.2,67.0,70.7,73.4,76.0,78.5,81.8,83.9,86.1,88.4,91.3,93.0,95.1,96.8,98.7,100.4,102.2,103.7,105.1,106.8,107.9,109.5,110.8,111.9,113.3,114.1,115.3,116.1,116.3,117.2,117.9,118.6</t>
  </si>
  <si>
    <t>POS(MIN,MAX,STEP)=-420,420,6|X=119.5,119.5,119.7,119.7,119.6,119.7,119.6,119.9,119.8,120.0,120.1,120.3,120.4,120.5,120.8,121.2,121.5,122.0,122.4,123.0,123.4,124.1,125.1,126.1,127.2,128.1,129.5,130.9,132.2,133.4,134.6,135.5,136.7,137.9,138.5,139.1,139.7,140.1,140.1,140.1,139.9,139.1,138.0,136.8,135.4,133.4,131.0,128.4,125.5,121.8,118.1,113.9,109.1,104.1,98.1,92.3,85.6,79.0,71.2,64.0,56.5,48.7,41.1,34.3,28.1,23.2,19.3,16.4,14.4,13.2,12.7,12.5,12.7,13.5,14.4,16.1,18.5,21.0,23.9,27.6,31.4,35.3,39.6,43.9,48.2,52.5,56.7,61.0,65.4,69.1,72.9,76.7,80.2,83.6,87.0,90.0,93.1,95.6,98.4,100.7,102.9,105.1,106.9,108.7,110.5,111.9,113.6,114.7,115.6,116.9,117.5,118.3,119.2,119.8,120.3,120.6,120.8,121.1,121.1,121.0,121.1,121.4,121.1,121.1,121.2,121.3,121.2,121.2,120.9,120.8,120.9,120.8,120.6,120.4,120.2,120.4,120.3,120.3,120.3,120.2,120.0|Y=122.3,122.4,122.2,122.2,122.4,122.6,122.5,122.2,122.5,122.6,122.5,122.9,122.9,123.3,123.3,124.2,124.0,124.2,125.1,125.4,125.7,126.3,127.3,127.6,128.9,130.2,131.6,132.7,134.4,135.7,137.6,138.1,139.2,140.2,141.3,141.7,142.0,142.5,142.7,142.4,141.9,141.8,140.8,139.1,137.9,136.0,133.6,130.6,127.9,125.1,121.0,116.8,112.1,107.4,101.7,95.9,90.1,82.7,75.4,67.9,60.6,53.1,45.3,38.2,31.8,26.3,22.4,18.3,16.9,15.1,13.8,13.7,14.3,14.4,15.5,16.8,18.4,20.4,23.9,26.9,30.5,33.8,38.1,42.6,46.9,51.2,55.8,60.2,64.0,68.2,72.2,75.9,79.3,82.9,85.9,89.5,92.9,95.7,98.3,100.9,103.3,104.9,107.2,109.3,111.1,112.8,114.1,115.7,117.0,118.2,118.7,120.0,120.1,120.9,121.4,122.0,122.5,123.0,123.2,123.0,123.1,123.4,123.5,123.4,123.2,122.8,122.9,123.2,122.2,122.6,122.8,122.2,121.8,122.2,122.3,122.2,122.2,122.1,122.0,122.2,121.8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</si>
  <si>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15.5,25.6,34.2,43.2,51.3,59.1,66.1,72.8,78.8,84.4,89.4,94.2,98.4,102.2,105.6,108.8,111.7,113.9,116.2,118.3,119.9,121.6,122.6,123.6,124.6,125.1,125.6,125.9,126.0,125.9,125.9,125.9,125.9,125.9,125.4,125.2,124.8,124.5,124.2,123.9,123.3,122.9,122.7,122.3,122.0,121.9,121.7,121.4,121.2,120.9,120.8,120.6,120.3,120.3,120.3,120.3,120.2,120.0,120.2,119.9,119.9,120.0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17.5,22.1,30.9,39.3,48.2,55.9,63.2,70.4,76.7,82.9,87.9,92.9,97.5,101.2,105.3,108.4,111.2,114.0,116.5,119.0,120.9,122.6,123.7,125.0,125.8,126.9,127.1,127.9,128.8,128.7,128.3,128.0,127.8,128.4,128.0,128.1,127.1,126.4,126.0,125.5,125.7,125.3,124.3,124.0,124.1,123.6,123.3,123.3,123.0,122.7,122.5,122.6,122.4,122.3,121.7,121.7,122.3,121.7,121.5,121.3,121.5,121.6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</si>
  <si>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18.5,28.1,34.6,40.3,45.6,51.0,55.6,60.1,64.4,68.7,72.8,76.7,80.3,83.6,86.9,90.0,92.5,95.2,98.1,100.3,102.6,104.7,106.5,108.6,110.4,112.1,113.2,114.5,115.8,116.6,117.4,118.3,119.0,119.5,120.0,120.4,120.6,121.0,121.1,121.1,121.3,121.3,121.2,121.2,121.0,121.2,121.1,121.1,120.9,121.1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15.1,24.5,31.0,37.4,43.0,48.7,53.5,58.1,62.8,66.8,70.9,75.5,79.1,82.2,86.0,89.1,92.5,94.7,97.4,100.2,102.6,104.2,106.5,108.8,110.7,112.4,114.4,115.5,116.6,117.4,118.4,119.1,120.1,120.8,121.1,121.6,122.0,122.0,122.5,122.4,123.0,123.3,123.2,123.0,122.8,123.0,122.6,123.1,122.5,122.6</t>
  </si>
  <si>
    <t>POS(MIN,MAX,STEP)=-420,420,6|X=119.6,119.6,119.3,119.8,119.6,119.7,119.9,119.7,119.8,120.1,120.3,120.2,120.3,120.6,120.8,121.0,121.2,121.8,122.4,123.0,123.4,124.1,125.1,126.0,126.6,127.9,129.4,130.4,132.0,132.8,133.8,135.1,136.3,137.2,138.0,138.5,138.8,139.2,139.5,139.4,139.1,138.4,137.4,136.2,134.7,132.8,130.7,128.0,125.4,121.9,118.1,114.1,109.4,104.4,98.9,93.3,87.0,80.4,73.6,66.5,59.2,51.8,44.5,37.9,32.0,26.8,22.7,19.5,17.3,16.0,15.1,14.8,15.1,16.1,17.6,18.9,21.5,23.8,27.0,30.5,34.4,38.1,42.1,46.4,50.2,54.6,58.6,62.7,66.6,70.4,74.2,77.6,81.1,84.4,87.4,90.4,93.3,95.9,98.3,100.8,103.2,105.1,106.9,108.7,110.0,111.9,113.0,114.2,115.4,116.6,117.1,118.0,118.8,119.1,119.6,120.0,120.6,120.7,121.1,121.1,121.2,121.0,121.1,120.8,120.8,120.9,120.9,121.0,120.8,120.8,120.6,120.3,120.3,120.3,120.0,120.0,120.0,120.1,120.2,120.1,120.0|Y=122.2,122.2,122.2,122.1,122.2,122.5,122.5,122.9,122.4,122.2,122.5,123.0,122.8,122.9,123.3,124.2,123.6,124.7,124.9,125.5,126.0,126.6,127.3,128.0,129.0,129.9,131.1,132.8,134.0,135.4,136.4,137.4,138.6,139.5,140.3,141.5,141.7,141.6,142.1,142.0,141.2,141.2,140.3,138.8,137.3,135.9,133.1,130.3,128.0,124.9,121.5,116.7,112.5,108.0,102.6,96.9,91.0,84.4,77.5,70.7,63.6,55.6,48.3,41.5,35.4,30.0,25.9,22.1,19.4,17.7,16.5,16.7,16.6,17.2,17.9,19.1,20.8,23.5,27.1,29.9,32.8,36.5,41.2,44.7,48.9,53.5,57.4,61.0,65.7,69.4,73.0,76.6,80.6,84.0,87.1,89.6,92.7,95.9,98.4,101.3,103.1,104.9,106.9,108.7,110.9,112.6,113.8,115.4,116.9,117.5,118.6,119.4,120.1,120.6,121.4,122.0,122.6,122.6,123.1,122.9,123.1,123.2,123.3,123.3,123.1,123.7,123.6,123.2,122.7,123.2,122.8,122.7,122.7,122.9,122.9,122.4,122.1,122.3,122.6,122.2,122.4</t>
  </si>
  <si>
    <t>POS(MIN,MAX,STEP)=-420,420,6|X=119.2,119.4,119.3,119.3,119.4,119.4,119.5,119.6,119.8,119.6,119.8,120.0,120.2,120.4,120.7,120.8,121.2,121.5,122.1,122.8,123.4,124.0,124.6,125.3,126.5,127.4,128.8,129.7,130.8,131.9,133.3,134.4,135.6,136.3,137.0,137.6,138.0,138.4,138.8,138.5,138.3,137.7,136.8,135.9,134.3,132.4,130.4,128.0,125.1,122.0,118.3,114.4,110.2,105.5,100.0,94.7,88.7,82.4,75.6,69.0,61.8,54.7,47.4,40.7,34.3,28.9,24.7,20.9,18.0,15.7,14.4,13.2,12.8,12.8,12.6,13.4,13.9,14.8,15.9,17.3,18.8,20.8,22.9,25.3,28.0,30.6,33.8,37.1,40.9,44.5,47.8,51.6,55.2,58.6,62.5,66.3,69.7,73.4,76.9,80.2,83.3,86.6,89.3,92.2,94.8,97.3,99.4,101.9,103.9,105.9,107.6,109.4,110.9,112.2,113.7,115.0,116.2,117.0,117.8,118.5,119.4,119.5,120.0,120.5,120.6,120.7,120.9,121.0,121.0,121.1,121.2,121.1,121.1,120.9,120.9,120.8,120.7,120.6,120.7,120.7,120.6|Y=122.0,122.3,122.4,122.4,122.3,122.2,122.6,122.6,122.6,122.4,122.0,122.8,122.9,123.2,123.3,123.9,123.7,124.2,124.2,125.1,125.6,126.2,127.3,127.2,128.6,129.0,130.8,131.7,132.8,134.4,135.1,137.2,137.6,139.0,139.2,140.4,140.9,141.3,141.0,141.3,140.6,140.4,139.8,138.2,136.8,135.1,132.6,130.6,128.0,125.0,121.8,117.8,113.5,108.9,104.1,98.6,92.8,86.2,79.9,73.6,66.1,58.9,52.2,44.7,38.6,32.9,27.2,23.6,20.6,18.1,16.1,14.4,14.0,14.0,14.1,14.1,14.8,15.3,16.0,17.1,19.2,20.6,22.5,24.9,27.3,30.2,32.8,36.2,39.3,42.7,46.3,50.0,53.7,58.3,61.4,65.1,68.2,72.3,76.0,78.9,82.1,85.6,88.8,91.8,94.2,96.8,99.3,101.6,103.9,105.9,107.7,110.0,111.6,112.9,114.0,115.9,116.9,118.4,118.8,119.0,120.6,120.9,121.4,121.7,122.1,121.9,122.4,122.9,122.8,122.4,122.5,122.9,122.3,122.9,122.3,122.4,122.3,122.0,122.1,122.1,122.0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</si>
  <si>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42.5,74.3,95.0,115.5,127.5,137.0,146.0,153.7,159.4,164.6,169.0,172.3,175.1,176.9,178.1,178.8,179.1,178.5,177.5,175.6,173.6,170.8,167.7,163.8,160.0,156.0,151.8,147.4,143.3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58.2,82.0,107.0,120.4,131.7,141.5,149.3,157.2,162.1,167.7,171.4,175.1,177.3,178.9,180.7,181.1,180.9,180.1,178.9,177.1,174.6,171.3,168.4,164.8,161.0,156.8,152.2,147.9</t>
  </si>
  <si>
    <t>POS(MIN,MAX,STEP)=-420,420,6|X=119.8,119.8,119.9,119.9,120.0,120.2,120.5,120.4,120.7,120.9,121.1,121.4,121.8,122.5,123.2,123.8,124.8,125.9,126.8,127.9,129.2,130.9,132.5,134.0,136.1,138.1,140.6,142.4,144.3,145.7,147.5,148.5,149.8,150.4,150.7,150.9,150.7,150.3,149.1,147.8,146.0,143.6,140.5,136.7,133.2,128.5,123.5,117.6,111.0,103.5,94.6,84.9,73.6,60.6,45.5,26.6,0.0,0.0,0.0,0.0,0.0,0.0,0.0,0.0,0.0,0.0,0.0,0.0,0.0,0.0,0.0,0.0,0.0,0.0,0.0,0.0,0.0,0.0,0.0,6.8,6.8,6.5,6.5,6.4,6.5,6.3,6.3,7.6,12.7,21.9,31.7,41.0,49.0,56.5,63.0,69.2,74.6,79.6,84.3,88.2,92.2,95.6,98.8,101.6,104.2,106.5,108.7,110.3,112.3,113.6,115.2,116.3,117.3,118.2,119.2,119.9,120.4,120.9,121.3,121.5,121.4,121.6,121.7,121.8,121.8,122.1,121.9,121.9,121.9,121.7,121.5,121.2,121.3,121.1,120.9,121.0,120.8,120.7,120.7,120.7,120.4|Y=122.4,122.5,122.6,122.8,122.4,122.8,122.5,123.0,124.0,123.5,123.8,124.0,124.7,125.3,125.6,126.5,127.0,128.1,129.3,129.9,131.5,133.0,134.6,136.1,138.6,140.3,142.8,144.5,146.3,147.6,149.3,150.4,151.9,152.4,152.8,153.2,153.0,152.9,151.6,150.2,148.8,146.6,143.7,139.9,136.4,132.0,127.0,121.2,114.9,107.0,98.8,89.7,78.6,66.4,51.8,35.5,17.5,0.0,0.0,0.0,0.0,0.0,0.0,0.0,0.0,0.0,0.0,0.0,8.6,8.0,7.3,7.5,7.0,8.1,0.0,0.0,8.8,8.9,10.5,8.1,9.1,8.0,8.9,8.0,8.5,8.0,8.1,8.0,11.3,17.9,27.2,36.3,45.4,53.2,60.2,67.0,72.0,77.8,83.4,87.2,90.9,94.6,98.1,101.5,103.7,106.6,109.1,110.9,112.7,113.9,115.4,116.6,117.9,119.3,120.4,121.4,122.2,122.7,123.1,123.2,123.7,123.6,124.1,123.9,124.0,124.0,123.8,124.2,123.8,123.1,123.2,123.6,123.0,123.1,122.6,122.9,122.8,122.6,122.4,122.3,122.3</t>
  </si>
  <si>
    <t>POS(MIN,MAX,STEP)=-420,420,6|X=119.3,119.4,119.4,119.2,119.5,119.3,119.4,119.5,119.6,119.8,119.9,120.2,120.3,120.2,120.8,121.1,121.6,121.9,122.3,122.6,123.1,123.8,124.9,125.7,126.5,127.3,128.6,129.3,130.6,131.8,132.6,133.7,134.2,135.2,135.8,136.3,136.3,136.5,136.4,136.2,135.6,134.9,134.0,132.7,130.7,128.9,126.6,123.9,121.1,117.9,114.4,110.2,105.8,100.9,96.2,90.4,84.8,79.0,72.9,66.7,60.1,54.2,47.9,42.8,37.7,33.4,30.0,27.1,25.1,24.2,23.6,23.8,24.7,26.1,28.1,30.2,33.3,36.2,39.3,42.5,46.2,49.9,53.6,57.3,61.0,64.7,68.3,72.0,74.9,77.9,81.1,84.2,87.0,89.5,92.6,94.4,96.9,99.2,101.1,103.1,104.8,106.5,108.1,109.4,110.9,112.0,113.0,113.8,115.2,116.0,116.4,117.2,117.6,118.1,118.8,119.4,119.5,119.7,119.9,120.1,120.1,120.1,120.2,120.3,120.2,120.3,120.3,120.2,120.1,120.2,119.9,120.3,119.9,119.9,120.0,119.9,120.0,119.8,119.9,119.9,120.0|Y=121.9,122.4,122.3,122.2,122.1,122.4,122.5,122.3,122.7,122.9,122.8,123.2,122.9,122.8,123.7,123.9,124.0,124.3,124.7,125.3,126.2,126.5,127.0,127.7,128.3,129.8,130.4,131.9,132.5,133.9,134.8,135.7,136.9,137.8,138.4,138.6,139.1,139.1,139.3,138.8,138.2,137.2,136.5,135.1,133.4,131.3,129.1,127.0,124.1,120.6,116.9,112.7,109.2,104.4,99.4,93.9,88.5,82.7,76.7,70.7,63.8,57.8,51.6,46.1,41.3,36.1,32.3,29.6,27.5,26.5,25.3,24.8,25.9,27.0,27.8,30.3,32.3,35.1,38.2,41.8,45.3,49.0,52.3,56.2,60.4,63.8,66.8,70.9,74.7,77.6,80.4,83.6,86.8,89.6,92.1,94.7,96.8,99.1,101.0,103.4,105.4,107.3,108.5,110.4,111.9,113.0,114.0,115.4,116.2,117.1,117.9,118.3,119.1,119.4,120.4,121.3,121.2,121.2,121.3,121.7,121.8,122.3,122.0,122.3,121.9,122.2,122.2,122.1,122.0,122.0,122.2,121.9,122.3,122.5,122.3,122.2,121.7,121.6,122.1,122.0,122.0</t>
  </si>
  <si>
    <t>POS(MIN,MAX,STEP)=-420,420,6|X=119.4,119.5,119.3,119.3,119.3,119.4,119.8,119.7,119.7,119.7,120.0,120.2,120.5,120.7,121.3,121.6,122.1,122.3,122.8,123.4,124.4,125.4,126.2,127.3,128.6,129.6,131.5,132.7,134.6,135.9,137.2,138.7,140.1,141.3,142.3,143.0,143.6,144.2,144.6,144.5,144.2,143.6,142.5,140.8,139.2,136.9,134.6,131.1,127.9,123.7,119.4,114.4,108.8,102.5,95.5,88.1,80.2,71.2,61.5,51.0,40.6,29.9,20.4,13.5,9.2,7.0,6.3,5.9,5.5,5.4,5.4,5.6,5.6,5.6,5.8,6.2,6.1,6.1,7.0,7.5,9.3,11.6,15.5,20.8,27.0,33.2,39.7,46.5,52.2,58.0,63.4,68.8,73.6,77.9,82.0,86.0,89.7,93.2,96.4,99.0,101.9,104.1,106.5,108.4,110.4,111.9,113.6,114.9,115.9,117.4,118.0,118.9,119.7,120.4,120.8,121.2,121.4,121.8,121.8,122.0,121.9,121.8,121.9,122.2,121.8,121.7,121.3,121.5,121.6,121.3,121.3,120.9,120.9,120.7,120.5,120.5,120.6,120.5,120.4,120.3,120.2|Y=121.7,121.7,122.1,122.1,121.7,122.0,122.2,122.3,122.1,122.3,122.4,122.6,122.5,123.0,123.1,123.7,124.4,124.5,124.9,125.7,126.8,127.6,128.9,129.8,130.9,132.6,134.1,135.5,136.6,137.7,139.2,141.0,142.3,143.7,144.5,145.7,146.5,147.3,147.1,146.9,146.7,145.7,144.8,143.7,142.1,140.2,137.1,134.0,130.7,127.5,123.0,117.5,112.0,107.0,99.6,92.9,84.8,75.9,66.0,56.5,46.3,36.3,25.7,18.5,13.4,11.1,10.6,9.9,8.6,8.9,9.1,9.0,9.0,8.3,8.2,8.5,9.0,8.7,10.1,9.9,10.5,11.8,14.7,18.4,23.8,30.2,36.8,43.3,49.3,55.3,61.3,66.7,71.7,76.8,81.1,84.7,88.7,92.1,95.6,99.0,101.1,103.7,106.4,108.7,110.6,112.6,114.5,116.0,117.1,118.5,119.3,120.1,121.1,121.7,121.9,122.6,122.8,123.4,123.6,123.4,123.9,123.6,123.9,123.5,123.5,123.7,123.2,123.3,123.0,122.7,122.9,123.1,122.3,122.4,122.4,122.3,122.4,121.9,122.1,122.0,121.8</t>
  </si>
  <si>
    <t>POS(MIN,MAX,STEP)=-420,420,6|X=119.4,119.4,119.6,119.7,119.6,120.1,120.0,120.4,120.6,120.9,121.4,121.9,122.2,122.6,123.1,124.3,124.8,125.7,127.3,128.6,130.1,131.4,133.9,135.5,137.8,139.9,142.7,144.8,146.8,149.0,150.7,152.4,153.7,154.5,155.5,155.7,155.3,154.9,154.1,152.8,150.8,148.4,145.4,141.8,137.5,132.2,127.0,121.1,114.0,106.0,96.2,85.5,72.8,57.4,36.7,11.3,0.0,0.0,0.0,0.0,0.0,0.0,0.0,0.0,0.0,0.0,0.0,0.0,0.0,0.0,0.0,0.0,0.0,0.0,0.0,0.0,0.0,0.0,0.0,0.0,0.0,0.0,0.0,0.0,0.0,0.0,0.0,0.0,0.0,0.0,17.5,38.7,53.4,64.9,73.8,81.6,88.2,93.8,98.6,102.8,106.4,109.3,112.2,114.1,116.3,117.7,119.0,119.9,120.7,121.7,122.0,122.5,122.6,122.7,122.7,122.7,122.5,122.6,122.4,122.4,122.2,122.0,122.2,121.9,121.8,121.5,121.4,121.4,121.0,121.1,120.8,120.5,120.5,120.6,120.3,120.3,120.4,120.2,120.3,120.2,119.9|Y=122.2,122.1,122.2,122.5,122.5,122.6,122.7,123.5,123.3,123.5,123.9,124.3,124.6,125.3,125.3,126.4,127.2,128.1,129.3,130.5,131.7,134.0,135.6,137.7,139.9,142.0,144.7,147.1,148.8,150.9,152.8,154.3,155.9,157.1,157.3,157.2,157.6,157.7,155.9,154.6,153.2,151.2,148.8,145.2,140.9,136.0,131.1,124.7,118.5,110.4,101.3,91.2,79.4,64.5,46.7,25.3,0.0,0.0,0.0,0.0,0.0,0.0,0.0,0.0,0.0,0.0,0.0,0.0,0.0,0.0,0.0,0.0,0.0,0.0,0.0,0.0,0.0,0.0,0.0,0.0,0.0,0.0,0.0,0.0,0.0,0.0,0.0,0.0,0.0,0.0,0.0,28.4,45.4,59.2,69.2,78.2,85.4,91.5,97.0,101.5,105.7,108.7,112.1,114.5,116.9,118.3,119.6,121.0,121.9,123.1,123.4,124.4,124.7,124.9,125.2,125.5,124.8,124.9,124.9,124.4,124.8,124.1,124.2,124.8,124.0,123.9,123.7,123.1,123.1,123.2,123.1,123.0,122.9,122.7,122.4,123.0,122.1,122.3,122.3,121.8,122.4</t>
  </si>
  <si>
    <t>ANOTHER</t>
  </si>
  <si>
    <t>&amp;MTRARC|ZSWP,340,0.5</t>
  </si>
  <si>
    <t>Motor2 Dirc</t>
  </si>
  <si>
    <t>SF2-MOTOR2DIRECTION</t>
  </si>
  <si>
    <t>Motor2 Start Time</t>
  </si>
  <si>
    <t>SF2-MOTOR2STARTTIME</t>
  </si>
  <si>
    <t>Motor2 Finish Time</t>
  </si>
  <si>
    <t>SF2-MOTOR2FINISHTIME</t>
  </si>
  <si>
    <t>Motor1 Type</t>
  </si>
  <si>
    <t>SF10-MOTOR1MOTORTYPE</t>
  </si>
  <si>
    <t>Motor1 Dirc</t>
  </si>
  <si>
    <t>Target Low Limit P Meter DB</t>
  </si>
  <si>
    <t>SF2-LOWERLIMITPMETERDB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</si>
  <si>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14.7,19.8,23.1,26.0,29.4,32.5,35.8,38.9,42.2,45.6,48.7,52.3,55.5,59.1,62.6,65.9,69.2,72.6,76.0,78.7,82.0,84.9,88.0,90.3,93.2,95.7,97.9,100.3,102.3,104.5,106.2,108.7,110.0,111.5,113.0,113.9,115.1,116.1,116.8,117.8,118.4,119.1,119.6,120.1,120.5,120.6,120.9,120.9,121.0,121.1,121.0,121.0,120.9,121.0,121.1,120.9,120.9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12.8,18.8,22.3,25.3,28.2,31.5,34.2,37.4,40.5,44.4,47.9,51.2,54.6,57.6,61.6,64.9,68.4,71.7,74.9,78.5,81.1,84.2,87.0,90.0,92.4,95.3,97.8,100.1,102.2,104.3,106.1,108.7,110.5,112.1,113.9,115.5,116.4,117.0,118.3,118.7,119.5,120.4,120.8,121.1,121.5,121.9,122.4,122.4,122.9,122.7,122.6,122.7,122.9,122.7,122.8,122.6,122.3</t>
  </si>
  <si>
    <t>SF9-UPPERLIMITDIAMETER</t>
  </si>
  <si>
    <t>Target Low Limit Diameter</t>
  </si>
  <si>
    <t>Distance (mm)</t>
  </si>
  <si>
    <t>Splice No:</t>
  </si>
  <si>
    <t>Saved file names</t>
  </si>
  <si>
    <t>Image No:</t>
  </si>
  <si>
    <t>To view the measured points and dotted line, please move the mouse out of the taper image</t>
  </si>
  <si>
    <t>For measuring please hold left mouse button at point A, drag mouse to point B, and then release the button</t>
  </si>
  <si>
    <t>File name:</t>
  </si>
  <si>
    <t>670</t>
  </si>
  <si>
    <t>671</t>
  </si>
  <si>
    <t>672</t>
  </si>
  <si>
    <t>673</t>
  </si>
  <si>
    <t>674</t>
  </si>
  <si>
    <t>675</t>
  </si>
  <si>
    <t>676</t>
  </si>
  <si>
    <t>677</t>
  </si>
  <si>
    <t>678</t>
  </si>
  <si>
    <t>679</t>
  </si>
  <si>
    <t>680</t>
  </si>
  <si>
    <t>681</t>
  </si>
  <si>
    <t>682</t>
  </si>
  <si>
    <t>683</t>
  </si>
  <si>
    <t>684</t>
  </si>
  <si>
    <t>685</t>
  </si>
  <si>
    <t>686</t>
  </si>
  <si>
    <t>687</t>
  </si>
  <si>
    <t>688</t>
  </si>
  <si>
    <t>689</t>
  </si>
  <si>
    <t>690</t>
  </si>
  <si>
    <t>691</t>
  </si>
  <si>
    <t>692</t>
  </si>
  <si>
    <t>693</t>
  </si>
  <si>
    <t>694</t>
  </si>
  <si>
    <t>695</t>
  </si>
  <si>
    <t>696</t>
  </si>
  <si>
    <t>Arc Finish Time</t>
  </si>
  <si>
    <t>SF8-ARCFINISHTIME</t>
  </si>
  <si>
    <t>Arcpower Abs</t>
  </si>
  <si>
    <t>SF8-ARCPOWERABS</t>
  </si>
  <si>
    <t>Arcpower Rel</t>
  </si>
  <si>
    <t>SF8-ARCPOWERREL</t>
  </si>
  <si>
    <t>Motor1 Type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</si>
  <si>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14.4,21.2,26.9,32.9,38.3,43.0,48.2,53.2,57.6,62.3,66.8,71.0,74.9,78.1,81.9,85.2,88.6,91.6,94.6,97.1,100.0,101.4,104.0,106.3,108.1,110.7,112.1,113.3,114.6,115.6,116.8,117.5,118.5,119.2,120.2,120.5,120.9,121.0,121.2,121.6,121.3,121.5,121.9,0.0,121.7,121.8,121.4,121.3,0.0,121.1,121.0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23.8,28.8,33.9,39.7,44.4,49.6,54.2,59.1,63.1,68.5,71.7,75.9,79.9,82.4,86.9,89.0,92.1,96.0,98.4,100.9,103.2,105.3,108.0,110.5,111.2,112.2,0.0,0.0,0.0,0.0,118.9,119.6,0.0,0.0,0.0,0.0,0.0,0.0,0.0,0.0,0.0,0.0,0.0,0.0,0.0,0.0,0.0,123.3,0.0</t>
  </si>
  <si>
    <t>R_NAK</t>
  </si>
  <si>
    <t>Target Low Limit P Meter DB</t>
  </si>
  <si>
    <t>SF1-ARCPOWERREL</t>
  </si>
  <si>
    <t>Motor1 Type</t>
  </si>
  <si>
    <t>SF1-MOTOR1MOTORTYPE</t>
  </si>
  <si>
    <t>SWP</t>
  </si>
  <si>
    <t>Motor1 Dirc</t>
  </si>
  <si>
    <t>SF1-MOTOR1DIRECTION</t>
  </si>
  <si>
    <t>REVERSE</t>
  </si>
  <si>
    <t>FORWARD</t>
  </si>
  <si>
    <t>Motor1 Start Time</t>
  </si>
  <si>
    <t>SF1-MOTOR1STARTTIME</t>
  </si>
  <si>
    <t>Motor1 Finish Time</t>
  </si>
  <si>
    <t>SF1-MOTOR1FINISHTIME</t>
  </si>
  <si>
    <t>Motor1 Initial Speed</t>
  </si>
  <si>
    <t>SF1-MOTOR1INITIALSPEED</t>
  </si>
  <si>
    <t>0.100</t>
  </si>
  <si>
    <t>Actual v2</t>
  </si>
  <si>
    <t>SF10-MOTOR1DIRECTION</t>
  </si>
  <si>
    <t>Motor1 Start Time</t>
  </si>
  <si>
    <t>SF10-MOTOR1STARTTIME</t>
  </si>
  <si>
    <t>Motor1 Finish Time</t>
  </si>
  <si>
    <t>SF10-MOTOR1FINISHTIME</t>
  </si>
  <si>
    <t>Motor1 Initial Speed</t>
  </si>
  <si>
    <t>SF10-MOTOR1INITIALSPEED</t>
  </si>
  <si>
    <t>Motor1 Acceleration</t>
  </si>
  <si>
    <t>SF10-MOTOR1ACCELERATION</t>
  </si>
  <si>
    <t>Motor2 Type</t>
  </si>
  <si>
    <t>SF10-MOTOR2MOTORTYPE</t>
  </si>
  <si>
    <t>Motor2 Dirc</t>
  </si>
  <si>
    <t>SF10-MOTOR2DIRECTION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</si>
  <si>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11.7,18.5,22.2,25.3,28.6,31.8,35.3,38.3,41.8,45.4,48.6,52.2,55.5,59.1,62.7,66.0,69.3,72.6,76.0,79.1,81.9,85.1,87.9,90.6,93.0,95.9,98.0,100.4,102.2,104.4,106.0,108.6,109.9,111.7,112.8,114.0,115.6,116.3,116.9,117.7,118.4,119.1,119.5,120.1,120.4,120.5,121.0,120.9,121.0,121.2,120.9,121.2,121.1,121.0,121.1,120.8,120.8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15.6,21.2,24.6,27.3,30.6,33.9,36.7,40.6,44.2,47.4,50.7,54.5,57.8,61.5,64.7,68.1,71.6,74.7,78.2,81.7,84.4,86.7,90.0,92.4,95.4,98.5,100.5,102.0,104.0,106.3,108.6,110.9,112.3,113.8,115.1,116.1,117.2,118.0,119.1,120.0,120.3,120.5,121.1,122.0,122.0,122.5,122.5,122.5,122.5,122.9,122.6,122.4,122.4,122.7,122.3,122.4</t>
  </si>
  <si>
    <t>SF7-MOTOR1FINISHTIME</t>
  </si>
  <si>
    <t>Motor1 Initial Speed</t>
  </si>
  <si>
    <t>SF7-MOTOR1INITIALSPEED</t>
  </si>
  <si>
    <t>Motor1 Acceleration</t>
  </si>
  <si>
    <t>SF7-MOTOR1ACCELERATION</t>
  </si>
  <si>
    <t>Motor2 Type</t>
  </si>
  <si>
    <t>SF7-MOTOR2MOTORTYPE</t>
  </si>
  <si>
    <t>Motor2 Dirc</t>
  </si>
  <si>
    <t>SF7-MOTOR2DIRECTION</t>
  </si>
  <si>
    <t>Motor2 Start Time</t>
  </si>
  <si>
    <t>SF7-MOTOR2STARTTIME</t>
  </si>
  <si>
    <t>Motor2 Finish Time</t>
  </si>
  <si>
    <t>SF7-MOTOR2FINISHTIME</t>
  </si>
  <si>
    <t>Motor2 Initial Speed</t>
  </si>
  <si>
    <t>SF7-MOTOR2INITIALSPEED</t>
  </si>
  <si>
    <t>Motor2 Acceleration</t>
  </si>
  <si>
    <t>SF9-MOTOR1INITIALSPEED</t>
  </si>
  <si>
    <t>SF6-LOWERLIMITPMETERDB</t>
  </si>
  <si>
    <t>Target Up Limit P Meter DBM</t>
  </si>
  <si>
    <t>SF6-UPPERLIMITPMETERDBM</t>
  </si>
  <si>
    <t>Target Low Limit P Meter DBM</t>
  </si>
  <si>
    <t>SF6-LOWERLIMITPMETERDBM</t>
  </si>
  <si>
    <t>Target Up Limit Axis Ofs</t>
  </si>
  <si>
    <t>SF6-UPPERLIMITAXISOFS</t>
  </si>
  <si>
    <t>Target LowL imit Axis Ofs</t>
  </si>
  <si>
    <t>SF6-LOWERLIMITAXISOFS</t>
  </si>
  <si>
    <t>Target Up Limit Diameter</t>
  </si>
  <si>
    <t>SF6-UPPERLIMITDIAMETER</t>
  </si>
  <si>
    <t>Target Low Limit Diameter</t>
  </si>
  <si>
    <t>SF6-LOWERLIMITDIAMETER</t>
  </si>
  <si>
    <t>Next Action &lt;L</t>
  </si>
  <si>
    <t>SF6-BELOWTHRESHOLD</t>
  </si>
  <si>
    <t>Next Action L to U</t>
  </si>
  <si>
    <t>SF6-INRANGE</t>
  </si>
  <si>
    <t>SF5-ARCPOWERABS</t>
  </si>
  <si>
    <t>Arcpower Rel</t>
  </si>
  <si>
    <t>Target Low Limit P Meter DBM</t>
  </si>
  <si>
    <t>SF2-LOWERLIMITPMETERDBM</t>
  </si>
  <si>
    <t>Target Up Limit Axis Ofs</t>
  </si>
  <si>
    <t>SF2-UPPERLIMITAXISOFS</t>
  </si>
  <si>
    <t>&amp;MTRARC|ZL,-80000,0.8|ZR,80000,0.8</t>
  </si>
  <si>
    <t>&amp;MTRARC|ZR,-30,0.05</t>
  </si>
  <si>
    <t>174</t>
  </si>
  <si>
    <t>175</t>
  </si>
  <si>
    <t>176</t>
  </si>
  <si>
    <t>177</t>
  </si>
  <si>
    <t>178</t>
  </si>
  <si>
    <t>179</t>
  </si>
  <si>
    <t>180</t>
  </si>
  <si>
    <t>524</t>
  </si>
  <si>
    <t>525</t>
  </si>
  <si>
    <t>526</t>
  </si>
  <si>
    <t>527</t>
  </si>
  <si>
    <t>528</t>
  </si>
  <si>
    <t>529</t>
  </si>
  <si>
    <t>531</t>
  </si>
  <si>
    <t>532</t>
  </si>
  <si>
    <t>533</t>
  </si>
  <si>
    <t>534</t>
  </si>
  <si>
    <t>535</t>
  </si>
  <si>
    <t>536</t>
  </si>
  <si>
    <t>537</t>
  </si>
  <si>
    <t>538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</si>
  <si>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</si>
  <si>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</si>
  <si>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</si>
  <si>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</si>
  <si>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</si>
  <si>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</si>
  <si>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</si>
  <si>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</si>
  <si>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</si>
  <si>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</si>
  <si>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</si>
  <si>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</si>
  <si>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</si>
  <si>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</si>
  <si>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</si>
  <si>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</si>
  <si>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</si>
  <si>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</si>
  <si>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</si>
  <si>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</si>
  <si>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</si>
  <si>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</si>
  <si>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</si>
  <si>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</si>
  <si>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</si>
  <si>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</si>
  <si>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</si>
  <si>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</si>
  <si>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</si>
  <si>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</si>
  <si>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</si>
  <si>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</si>
  <si>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</si>
  <si>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</si>
  <si>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</si>
  <si>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</si>
  <si>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POS(MIN,MAX,STEP)=-420,420,6|X=119.6,119.7,119.9,120.2,120.4,120.4,120.9,121.0,121.5,121.8,122.2,122.7,123.3,124.1,125.1,126.0,127.4,128.8,130.0,131.8,133.9,135.6,137.9,140.0,142.5,144.5,147.3,149.6,151.3,153.0,154.4,155.7,155.9,156.0,156.0,155.4,154.6,153.2,151.4,148.9,145.8,142.2,138.2,132.4,126.9,120.6,113.3,104.6,94.2,82.4,68.0,49.9,24.3,0.0,0.0,0.0,0.0,0.0,0.0,0.0,0.0,0.0,0.0,0.0,0.0,0.0,0.0,0.0,0.0,0.0,0.0,0.0,0.0,0.0,0.0,0.0,0.0,0.0,0.0,0.0,0.0,0.0,0.0,0.0,0.0,0.0,0.0,0.0,0.0,7.0,7.6,8.4,5.8,0.0,7.6,7.4,8.1,8.9,6.0,0.0,6.1,6.8,0.0,6.3,6.2,7.8,14.9,25.6,36.2,45.0,53.6,60.5,67.2,73.1,78.2,84.7,89.0,92.7,96.0,99.4,102.4,104.5,107.1,109.5,111.2,112.7,114.5,115.6,117.1,118.0,118.9,119.3,120.2,120.6,121.1,121.7,121.7,121.9,122.3,122.1,122.3|Y=122.0,122.4,122.6,122.6,122.4,122.6,123.0,123.4,123.6,124.1,124.5,125.1,125.7,126.4,127.6,128.4,129.7,131.1,132.5,134.7,135.6,138.0,139.8,142.2,144.8,147.1,149.7,151.5,153.4,154.7,156.5,157.7,158.2,158.7,158.3,158.3,157.1,155.7,154.5,151.3,148.0,144.4,141.1,136.0,130.4,123.9,116.9,108.6,99.1,87.3,73.8,57.5,36.6,0.0,0.0,0.0,0.0,0.0,0.0,0.0,0.0,0.0,0.0,0.0,0.0,0.0,0.0,0.0,0.0,0.0,0.0,0.0,0.0,0.0,0.0,0.0,0.0,0.0,0.0,0.0,0.0,0.0,0.0,0.0,0.0,0.0,0.0,0.0,0.0,0.0,11.1,10.2,8.8,0.0,0.0,0.0,0.0,9.3,10.0,10.5,8.4,9.1,11.0,8.7,7.6,9.4,12.2,20.2,29.6,39.8,48.8,56.1,63.6,70.1,75.3,82.2,87.0,91.4,95.0,98.3,101.2,104.0,107.0,109.2,111.0,112.4,114.5,115.8,117.5,118.6,120.0,120.5,121.6,122.2,122.9,123.0,123.8,123.9,124.0,124.5,124.2</t>
  </si>
  <si>
    <t>POS(MIN,MAX,STEP)=-420,420,6|X=119.6,119.7,119.9,120.1,120.2,120.5,120.9,121.2,121.5,121.9,122.2,122.9,123.6,124.3,125.0,126.1,127.6,128.7,130.4,131.8,134.1,135.7,138.2,140.3,142.9,144.7,147.6,149.8,151.5,153.1,154.5,155.8,156.1,156.4,156.4,155.7,154.7,153.5,151.6,148.9,145.8,142.3,137.9,132.3,126.8,120.0,112.5,103.9,93.4,81.5,66.8,48.3,20.6,0.0,0.0,0.0,0.0,0.0,0.0,0.0,0.0,0.0,0.0,0.0,0.0,0.0,0.0,0.0,0.0,0.0,0.0,0.0,0.0,0.0,0.0,0.0,0.0,0.0,0.0,0.0,0.0,0.0,0.0,0.0,0.0,0.0,0.0,5.6,0.0,0.0,0.0,6.3,7.9,6.3,7.1,7.1,0.0,6.0,8.5,6.5,7.1,0.0,5.9,7.2,7.6,6.0,6.5,9.6,18.5,29.4,39.6,48.0,55.8,62.9,69.3,76.7,81.5,86.3,90.2,93.9,97.2,100.3,103.0,105.8,107.8,110.0,111.5,113.4,114.9,115.9,117.3,118.2,119.1,119.7,120.4,120.9,121.3,121.8,122.1,122.0,122.1|Y=121.9,122.0,122.1,122.4,122.7,123.2,122.9,123.4,123.5,124.0,124.4,125.5,125.7,126.4,127.4,128.8,129.8,131.4,133.0,134.4,135.8,138.1,140.2,142.7,145.1,147.3,149.9,152.0,153.5,155.4,156.9,157.9,158.2,159.1,158.3,158.4,157.7,156.0,154.0,151.6,148.4,144.9,140.8,135.8,130.4,123.7,115.8,107.8,98.0,86.5,72.0,55.7,34.2,0.0,0.0,0.0,0.0,0.0,0.0,0.0,0.0,0.0,0.0,0.0,0.0,0.0,0.0,0.0,0.0,0.0,0.0,0.0,0.0,0.0,0.0,0.0,0.0,0.0,0.0,0.0,0.0,0.0,0.0,0.0,0.0,0.0,0.0,0.0,0.0,0.0,0.0,0.0,0.0,9.6,9.3,0.0,0.0,0.0,12.1,9.6,11.3,9.2,8.6,8.7,9.5,7.6,7.6,10.3,14.5,23.3,33.5,42.2,51.8,58.5,66.0,74.0,79.3,84.1,88.5,92.6,96.2,99.1,102.0,105.2,108.0,109.7,111.6,113.3,114.5,116.2,117.3,119.3,120.3,121.5,121.7,122.2,123.1,123.5,123.6,123.8,123.9</t>
  </si>
  <si>
    <t>POS(MIN,MAX,STEP)=-420,420,6|X=120.3,120.3,120.3,120.4,120.5,120.8,120.8,121.0,120.9,120.8,120.8,121.2,121.0,121.1,120.8,120.7,120.4,120.3,120.0,119.3,118.6,117.7,117.2,116.4,115.7,114.4,112.7,111.2,109.9,107.7,106.1,104.1,102.0,99.9,97.2,94.5,92.0,88.9,85.7,82.4,79.0,75.2,71.4,67.4,63.2,58.6,54.0,48.7,44.2,39.0,33.2,27.8,22.8,18.3,14.4,11.8,9.8,8.8,8.2,7.1,7.4,7.3,7.2,6.9,6.8,6.9,7.0,7.0,7.3,7.5,7.6,8.0,8.0,8.4,0.0,0.0,0.0,0.0,0.0,0.0,0.0,0.0,0.0,7.3,8.1,8.5,11.2,16.8,25.6,35.5,45.4,55.1,63.4,71.4,78.8,85.5,91.5,97.2,102.0,106.5,110.7,114.4,117.4,120.3,122.8,124.9,126.8,128.1,129.2,130.4,131.2,131.7,132.1,132.0,131.9,131.4,131.2,130.7,130.0,129.4,128.7,128.1,127.4,127.0,126.1,125.3,124.8,124.2,123.7,123.0,122.7,122.1,121.8,121.6,121.0,120.8,120.9,120.6,120.4,120.3,120.1|Y=122.3,123.1,122.9,122.9,122.7,123.0,122.9,123.2,123.5,123.1,123.1,123.1,122.7,122.9,122.8,122.9,122.8,122.1,121.9,121.7,121.0,120.3,119.8,118.4,117.4,116.5,114.9,113.4,111.8,109.7,107.9,105.9,104.2,101.7,99.7,96.5,93.9,90.6,87.9,84.5,81.2,77.1,73.8,70.0,65.4,61.4,56.3,51.7,46.9,42.2,35.9,30.6,26.4,21.0,17.2,14.3,12.4,11.0,10.6,10.7,10.3,9.3,8.9,8.5,8.8,9.5,9.3,9.9,10.8,10.0,10.1,8.9,8.2,7.9,7.7,7.3,0.0,0.0,0.0,0.0,0.0,0.0,0.0,0.0,9.5,10.5,11.6,15.8,21.8,30.9,40.3,50.0,59.3,68.1,75.7,83.2,89.7,95.4,100.8,105.2,110.1,113.5,117.0,120.4,122.9,125.8,127.2,129.0,130.5,131.3,132.6,133.0,134.0,134.3,134.1,134.2,133.6,133.7,132.4,132.1,131.9,131.0,130.1,129.3,129.0,128.1,127.3,126.0,126.1,126.0,124.7,124.2,123.7,123.5,123.3,123.0,122.6,122.5,122.3,121.6,122.2</t>
  </si>
  <si>
    <t>ZL=-1725.0|ZR=-3284.0|ZSWP=0.0</t>
  </si>
  <si>
    <t>ZL=-2221.6|ZR=-3284.0|ZSWP=0.0</t>
  </si>
  <si>
    <t>ZL=-2415.9|ZR=-3142.6|ZSWP=0.0</t>
  </si>
  <si>
    <t>POS(MIN,MAX,STEP)=-400,400,100|X=0.0,0.0,0.0,0.0,42.7,128.8,126.5,120.2,119.7|Y=0.0,0.0,0.0,0.0,39.4,129.5,129.2,121.8,121.3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</si>
  <si>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6.8,9.0,13.0,21.1,31.9,42.8,56.0,64.9,72.9,80.6,87.2,93.5,99.0,103.6,108.2,112.2,116.0,119.1,121.7,124.2,126.0,127.9,129.3,130.5,131.2,131.8,132.1,132.2,132.0,131.9,131.7,131.2,130.7,130.5,129.6,128.9,128.0,127.1,126.6,126.1,125.4,124.3,123.8,123.3,123.0,122.5,121.8,121.5,121.3,120.9,120.7,120.2,120.5,120.2,120.2,119.9,120.0,119.9,120.0,119.8,119.9,119.9,119.9,119.7,119.6,119.9,119.7,119.9,119.9,119.8,119.9,119.6,119.8,119.5,119.8,119.8|Y=0.0,0.0,0.0,0.0,0.0,0.0,0.0,0.0,0.0,0.0,0.0,0.0,0.0,0.0,0.0,0.0,0.0,0.0,0.0,0.0,0.0,0.0,0.0,0.0,0.0,0.0,0.0,0.0,0.0,0.0,0.0,0.0,0.0,0.0,0.0,0.0,0.0,0.0,0.0,0.0,0.0,0.0,0.0,0.0,0.0,0.0,0.0,0.0,0.0,0.0,0.0,0.0,0.0,0.0,0.0,0.0,0.0,0.0,0.0,0.0,0.0,0.0,0.0,0.0,0.0,0.0,11.1,13.4,19.0,27.7,39.2,52.8,61.4,70.7,78.2,85.0,92.5,97.8,103.5,107.8,111.9,115.7,119.3,122.5,125.0,126.8,128.6,130.5,131.7,132.5,133.4,134.3,134.6,134.6,134.7,134.1,134.2,133.8,133.2,132.4,131.3,130.8,130.5,129.6,128.2,128.2,126.9,126.6,126.0,124.9,124.9,124.1,123.7,123.6,123.1,122.6,122.7,122.1,122.1,121.8,122.0,121.6,121.6,121.7,121.6,121.3,121.5,121.8,121.4,121.3,121.1,121.7,121.3,121.5,121.2,121.6,121.2,121.2,121.2,121.8,121.2</t>
  </si>
  <si>
    <t>SF9-MOTOR2STARTTIME</t>
  </si>
  <si>
    <t>Motor2 Finish Time</t>
  </si>
  <si>
    <t>SF9-MOTOR2FINISHTIME</t>
  </si>
  <si>
    <t>Motor3 Dirc</t>
  </si>
  <si>
    <t>SF8-MOTOR3DIRECTION</t>
  </si>
  <si>
    <t>Motor3 Start Time</t>
  </si>
  <si>
    <t>SF8-MOTOR3STARTTIME</t>
  </si>
  <si>
    <t>Motor3 Finish Time</t>
  </si>
  <si>
    <t>SF8-MOTOR3FINISHTIME</t>
  </si>
  <si>
    <t>Motor3 Initial Speed</t>
  </si>
  <si>
    <t>SF8-MOTOR3INITIALSPEED</t>
  </si>
  <si>
    <t>Motor3 Acceleration</t>
  </si>
  <si>
    <t>SF8-MOTOR3ACCELERATION</t>
  </si>
  <si>
    <t>Motor4 Type</t>
  </si>
  <si>
    <t>SF8-MOTOR4MOTORTYPE</t>
  </si>
  <si>
    <t>Motor4 Dirc</t>
  </si>
  <si>
    <t>SF8-MOTOR4DIRECTION</t>
  </si>
  <si>
    <t>Motor4 Start Time</t>
  </si>
  <si>
    <t>SF8-MOTOR4STARTTIME</t>
  </si>
  <si>
    <t>Motor4 Finish Time</t>
  </si>
  <si>
    <t>SF8-MOTOR4FINISHTIME</t>
  </si>
  <si>
    <t>Motor4 Initial Speed</t>
  </si>
  <si>
    <t>SF8-MOTOR4INITIALSPEED</t>
  </si>
  <si>
    <t>Motor4 Acceleration</t>
  </si>
  <si>
    <t>SF4-MOTOR4DIRECTION</t>
  </si>
  <si>
    <t>POS(MIN,MAX,STEP)=-420,420,6|X=119.4,119.8,119.7,120.1,120.0,120.3,120.4,120.4,120.8,121.1,121.7,122.1,122.5,123.0,123.6,124.5,125.7,126.6,127.5,129.1,130.5,132.1,133.8,135.6,137.8,139.8,142.4,144.7,146.7,148.4,150.1,151.5,152.7,153.7,154.4,154.6,154.4,153.8,152.9,151.3,149.7,146.7,143.6,140.0,135.3,131.1,124.7,118.7,110.8,102.3,91.7,80.1,65.1,46.1,17.5,0.0,0.0,0.0,0.0,0.0,0.0,0.0,0.0,0.0,0.0,0.0,0.0,0.0,0.0,0.0,0.0,0.0,0.0,0.0,0.0,0.0,0.0,0.0,0.0,0.0,0.0,0.0,0.0,0.0,0.0,0.0,0.0,0.0,0.0,0.0,0.0,23.9,13.0,7.3,11.0,9.2,7.4,10.1,7.4,8.2,10.3,15.9,24.1,31.7,38.1,43.8,48.5,52.8,56.8,60.4,63.7,66.7,69.7,72.3,75.1,78.6,81.1,83.3,85.9,88.0,90.2,92.0,94.2,95.8,98.1,99.4,101.1,102.8,104.3,105.5,107.1,108.4,109.3,110.7,112.0,112.8,113.6,114.6,115.0,115.6,116.3|Y=122.3,122.4,122.8,122.2,123.0,123.1,122.8,123.3,123.0,123.6,124.6,124.5,124.8,125.5,126.0,127.0,127.8,128.7,129.7,131.0,132.3,134.2,135.7,137.9,139.4,142.0,144.1,146.7,148.7,150.3,151.9,153.8,154.6,156.1,156.5,157.1,157.3,156.2,156.0,154.5,152.5,150.1,146.8,144.0,139.8,135.0,129.4,123.9,116.6,107.8,98.7,86.9,74.3,58.2,37.1,0.0,0.0,0.0,0.0,0.0,0.0,0.0,0.0,0.0,0.0,0.0,0.0,0.0,0.0,0.0,0.0,0.0,0.0,0.0,0.0,0.0,0.0,0.0,0.0,0.0,0.0,0.0,0.0,0.0,0.0,0.0,0.0,0.0,0.0,0.0,0.0,0.0,0.0,15.5,15.5,12.7,12.1,11.7,11.0,10.3,9.8,12.9,19.3,26.6,34.2,39.7,45.5,50.6,54.3,58.5,62.2,64.7,68.2,71.0,74.1,77.7,80.1,82.1,84.9,86.9,89.3,91.6,93.7,95.8,97.6,99.3,101.2,103.2,104.0,106.0,107.4,108.8,109.9,110.9,112.5,113.6,114.7,115.3,115.9,117.0,117.3</t>
  </si>
  <si>
    <t>ZL=-4499.1|ZR=-630.0|ZSWP=0.0</t>
  </si>
  <si>
    <t>ZL=-4316.2|ZR=-630.0|ZSWP=0.0</t>
  </si>
  <si>
    <t>ZL=-4254.7|ZR=-630.0|ZSWP=0.0</t>
  </si>
  <si>
    <t>ZL=-4218.4|ZR=-630.0|ZSWP=0.0</t>
  </si>
  <si>
    <t>ZL=-4068.7|ZR=-630.0|ZSWP=0.0</t>
  </si>
  <si>
    <t>ZL=-3909.1|ZR=-630.0|ZSWP=0.0</t>
  </si>
  <si>
    <t>ZL=-3371.9|ZR=-630.0|ZSWP=0.0</t>
  </si>
  <si>
    <t>ZL=-3315.3|ZR=-630.0|ZSWP=0.0</t>
  </si>
  <si>
    <t>ZL=-2981.9|ZR=-630.0|ZSWP=0.0</t>
  </si>
  <si>
    <t>ZL=-3258.7|ZR=-630.0|ZSWP=0.0</t>
  </si>
  <si>
    <t>ZL=-3691.9|ZR=-247.1|ZSWP=0.0</t>
  </si>
  <si>
    <t>POS(MIN,MAX,STEP)=-400,400,100|X=0.0,0.0,0.0,67.6,103.2,118.0,119.5,119.5,119.3|Y=0.0,0.0,0.0,67.2,104.1,119.7,121.3,121.4,121.3</t>
  </si>
  <si>
    <t>Target Low Limit P Meter DB</t>
  </si>
  <si>
    <t>SF8-LOWERLIMITPMETERDB</t>
  </si>
  <si>
    <t>Target Up Limit P Meter DBM</t>
  </si>
  <si>
    <t>SF8-UPPERLIMITPMETERDBM</t>
  </si>
  <si>
    <t>TYPE1</t>
  </si>
  <si>
    <t>SF1-MOTOR1ACCELERATIONTYPE</t>
  </si>
  <si>
    <t>SF1-MOTOR2ACCELERATIONTYPE</t>
  </si>
  <si>
    <t>SF2-MOTOR1ACCELERATIONTYPE</t>
  </si>
  <si>
    <t>SF2-MOTOR2ACCELERATIONTYPE</t>
  </si>
  <si>
    <t>SF3-MOTOR1ACCELERATIONTYPE</t>
  </si>
  <si>
    <t>SF3-MOTOR2ACCELERATIONTYPE</t>
  </si>
  <si>
    <t>SF4-MOTOR1ACCELERATIONTYPE</t>
  </si>
  <si>
    <t>SF4-MOTOR2ACCELERATIONTYPE</t>
  </si>
  <si>
    <t>SF5-MOTOR1ACCELERATIONTYPE</t>
  </si>
  <si>
    <t>SF5-MOTOR2ACCELERATIONTYPE</t>
  </si>
  <si>
    <t>SF6-MOTOR1ACCELERATIONTYPE</t>
  </si>
  <si>
    <t>SF6-MOTOR2ACCELERATIONTYPE</t>
  </si>
  <si>
    <t>SF7-MOTOR1ACCELERATIONTYPE</t>
  </si>
  <si>
    <t>SF7-MOTOR2ACCELERATIONTYPE</t>
  </si>
  <si>
    <t>SF8-MOTOR1ACCELERATIONTYPE</t>
  </si>
  <si>
    <t>SF8-MOTOR2ACCELERATIONTYPE</t>
  </si>
  <si>
    <t>SF9-MOTOR1ACCELERATIONTYPE</t>
  </si>
  <si>
    <t>SF3-MOTOR4INITIALSPEED</t>
  </si>
  <si>
    <t>SF7-MOTOR3INITIALSPEED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</si>
  <si>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</si>
  <si>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</si>
  <si>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</si>
  <si>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</si>
  <si>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</si>
  <si>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</si>
  <si>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</si>
  <si>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</si>
  <si>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</si>
  <si>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</si>
  <si>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</si>
  <si>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</si>
  <si>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</si>
  <si>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151</t>
  </si>
  <si>
    <t>152</t>
  </si>
  <si>
    <t>153</t>
  </si>
  <si>
    <t>SHAPING</t>
  </si>
  <si>
    <t>MANUAL</t>
  </si>
  <si>
    <t>ZL=3000|ZR=-18000|ZSWP=-5000</t>
  </si>
  <si>
    <t>SF5-UPPERLIMITAXISOFS</t>
  </si>
  <si>
    <t>Target LowL imit Axis Ofs</t>
  </si>
  <si>
    <t>SF5-LOWERLIMITAXISOFS</t>
  </si>
  <si>
    <t>Target Up Limit Diameter</t>
  </si>
  <si>
    <t>SF5-UPPERLIMITDIAMETER</t>
  </si>
  <si>
    <t>Target Low Limit Diameter</t>
  </si>
  <si>
    <t>SF5-LOWERLIMITDIAMETER</t>
  </si>
  <si>
    <t>Next Action &lt;L</t>
  </si>
  <si>
    <t>SF5-BELOWTHRESHOLD</t>
  </si>
  <si>
    <t>THINSENSITIVITY</t>
  </si>
  <si>
    <t>Hot Spot Sensitivity</t>
  </si>
  <si>
    <t>HOTSPOTSENSITIVITY</t>
  </si>
  <si>
    <t>Special Func1</t>
  </si>
  <si>
    <t>Arc Start Time</t>
  </si>
  <si>
    <t>SF1-ARCSTARTTIME</t>
  </si>
  <si>
    <t>Arc Finish Time</t>
  </si>
  <si>
    <t>SF1-ARCFINISHTIME</t>
  </si>
  <si>
    <t>200</t>
  </si>
  <si>
    <t>Arcpower Abs</t>
  </si>
  <si>
    <t>SF1-ARCPOWERABS</t>
  </si>
  <si>
    <t>Arcpower Rel</t>
  </si>
  <si>
    <t>v1/v2 (dist)</t>
  </si>
  <si>
    <t>ZR_forward (mm)</t>
  </si>
  <si>
    <t>Motor2 Dirc</t>
  </si>
  <si>
    <t>SF8-MOTOR2DIRECTION</t>
  </si>
  <si>
    <t>Motor2 Start Time</t>
  </si>
  <si>
    <t>SF8-MOTOR2STARTTIME</t>
  </si>
  <si>
    <t>Motor2 Finish Time</t>
  </si>
  <si>
    <t>SF8-MOTOR2FINISHTIME</t>
  </si>
  <si>
    <t>Motor2 Initial Speed</t>
  </si>
  <si>
    <t>SF8-MOTOR2INITIALSPEED</t>
  </si>
  <si>
    <t>Motor2 Acceleration</t>
  </si>
  <si>
    <t>SF8-MOTOR2ACCELERATION</t>
  </si>
  <si>
    <t>Motor3 Type</t>
  </si>
  <si>
    <t>SF8-MOTOR3MOTORTYPE</t>
  </si>
  <si>
    <t>Proof Test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</si>
  <si>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12.4,22.5,32.4,40.9,47.8,53.5,58.4,62.4,65.8,69.3,72.4,75.2,77.8,80.4,82.6,84.9,87.0,89.5,91.3,93.4,95.2,97.1,98.8,100.5,102.0,103.4,105.4,106.7,108.3,109.0,110.2,111.5,112.4,113.1,114.0,114.8,115.4,116.0,116.6,117.2,117.8,118.1,118.6,118.7,119.1,119.3,119.5,119.7,120.0,119.8,119.8,119.9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17.4,26.6,36.3,43.7,50.8,55.8,60.2,63.9,67.7,71.4,74.7,76.9,79.7,82.2,84.3,86.5,89.1,91.0,93.5,95.1,97.1,98.8,100.7,102.4,104.0,105.7,107.4,108.5,109.8,111.0,112.1,113.4,114.4,115.0,115.9,116.9,117.5,118.0,117.9,118.8,119.6,119.5,120.1,120.7,120.5,121.3,120.8,121.0,121.3,121.6,121.0</t>
  </si>
  <si>
    <t>ZL=-3691.9|ZR=-264.4|ZSWP=0.0</t>
  </si>
  <si>
    <t>POS(MIN,MAX,STEP)=-400,400,100|X=0.0,0.0,0.0,55.4,98.5,116.7,119.5,119.7,119.5|Y=0.0,0.0,0.0,55.1,100.2,118.5,121.7,121.2,121.5</t>
  </si>
  <si>
    <t>POS(MIN,MAX,STEP)=-420,420,6|X=123.6,124.1,124.8,125.4,126.3,126.9,127.6,128.8,129.6,130.4,131.4,132.1,132.5,132.9,133.7,133.9,134.1,133.7,133.4,132.8,132.0,130.4,128.8,126.4,123.5,120.2,115.0,110.2,104.8,98.1,90.4,81.0,69.5,54.7,32.6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10.4,36.9,53.6,69.6,78.7,86.0,92.1,97.2,101.6,105.2,108.5,111.2,113.5,115.3,116.8,118.2,119.3,120.3,121.0,121.6,122.0,122.0,122.3,122.4,122.5,122.4,122.4,122.3,122.2|Y=126.3,126.2,126.8,127.9,128.6,129.5,130.0,130.8,131.5,132.7,133.5,133.7,134.7,136.0,135.9,136.3,136.6,136.1,135.5,134.9,134.4,132.9,130.9,129.0,126.2,122.9,118.0,113.0,108.0,100.5,93.5,84.3,73.5,59.9,42.6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23.3,41.1,61.4,72.5,81.1,87.7,94.5,99.1,103.6,107.0,110.3,113.2,115.3,117.0,118.5,119.9,121.2,122.2,122.7,123.0,124.0,123.7,124.3,124.2,124.5,124.5,123.7,123.9</t>
  </si>
  <si>
    <t>ZL=-2370.0|ZR=-1239.0|ZSWP=0.0</t>
  </si>
  <si>
    <t>ZL=-2370.0|ZR=-1191.8|ZSWP=0.0</t>
  </si>
  <si>
    <t>NEXTSTEP</t>
  </si>
  <si>
    <t>Distance:</t>
  </si>
  <si>
    <t>Offset</t>
  </si>
  <si>
    <t>SF10-MOTOR4INITIALSPEED</t>
  </si>
  <si>
    <t>Motor4 Acceleration</t>
  </si>
  <si>
    <t>SF10-MOTOR4ACCELERATION</t>
  </si>
  <si>
    <t>Target Measure Method</t>
  </si>
  <si>
    <t>SF10-MEASUREMETHOD</t>
  </si>
  <si>
    <t>Target Measure Mode Loss Est</t>
  </si>
  <si>
    <t>SF10-MEASUREMODELOSSEST</t>
  </si>
  <si>
    <t>Target Measure Mode P Meter</t>
  </si>
  <si>
    <t>SF10-MEASUREMODEPMETER</t>
  </si>
  <si>
    <t>UM</t>
  </si>
  <si>
    <t>XY Individually</t>
  </si>
  <si>
    <t>XYINDIVIDUALLY</t>
  </si>
  <si>
    <t>Align Target [um]</t>
  </si>
  <si>
    <t>XYALIGNTARGETUM</t>
  </si>
  <si>
    <t>0.0</t>
  </si>
  <si>
    <t>Align Target [dB]</t>
  </si>
  <si>
    <t>XYALIGNTARGETDB</t>
  </si>
  <si>
    <t>XYALIGNTARGETDBM</t>
  </si>
  <si>
    <t>Offset Direction X</t>
  </si>
  <si>
    <t>OFFSETDIRECTIONX</t>
  </si>
  <si>
    <t>UP</t>
  </si>
  <si>
    <t>X Align Target</t>
  </si>
  <si>
    <t>XALIGNTARGET</t>
  </si>
  <si>
    <t>Offset Direction Y</t>
  </si>
  <si>
    <t>POS(MIN,MAX,STEP)=-420,420,6|X=119.5,119.7,119.5,119.6,119.6,119.7,119.7,120.0,120.2,120.7,120.7,121.4,121.6,121.9,122.5,123.0,123.5,124.3,125.3,126.5,127.7,128.6,130.0,131.7,133.4,134.8,137.2,138.7,140.5,142.1,143.7,144.7,145.8,146.8,147.3,147.5,147.6,147.7,147.2,146.1,144.7,142.8,140.5,137.9,134.7,130.9,126.8,122.1,116.5,110.4,103.8,95.6,87.3,77.4,66.9,54.6,41.3,26.6,13.0,0.0,0.0,0.0,0.0,0.0,0.0,0.0,0.0,0.0,0.0,0.0,0.0,0.0,0.0,0.0,0.0,0.0,0.0,0.0,0.0,0.0,0.0,0.0,8.5,10.6,16.2,24.3,32.7,40.7,48.3,55.1,61.3,67.1,72.2,77.1,81.9,85.8,89.6,93.1,96.3,99.2,101.7,104.3,106.5,108.5,109.9,112.0,113.3,114.8,116.0,116.8,117.8,118.6,119.5,120.0,120.4,120.6,121.0,121.4,121.5,121.5,121.5,121.7,121.7,121.7,121.6,121.7,121.6,121.5,121.3,121.2,120.8,120.6,120.9,120.7,120.6,120.4,120.5,120.4,120.4,120.3,120.0|Y=122.6,122.5,122.1,122.6,122.4,122.7,123.0,123.2,122.9,123.1,123.3,123.7,124.4,124.2,125.1,125.7,126.1,126.9,127.5,128.8,129.5,130.6,132.0,133.6,135.0,137.2,139.4,141.1,143.0,144.0,145.5,146.8,147.9,149.0,149.6,150.4,150.4,150.2,149.8,148.4,147.3,145.8,143.2,140.5,137.5,134.1,130.2,124.6,119.7,114.4,106.8,99.9,91.1,82.2,71.5,60.5,47.1,33.0,19.2,10.6,8.4,0.0,0.0,7.7,8.6,7.6,6.5,6.4,7.3,7.7,9.1,8.1,9.5,9.6,9.9,9.0,9.1,8.1,8.5,8.0,8.7,7.8,8.8,10.3,14.3,20.6,28.6,37.2,45.3,52.0,58.3,64.7,70.8,75.4,80.1,84.8,89.0,92.2,95.6,98.5,101.6,104.3,107.1,109.2,110.6,112.4,113.6,115.3,116.8,117.9,119.1,120.1,120.8,121.1,121.8,123.0,123.0,123.6,123.4,123.1,123.5,123.9,123.5,124.1,123.5,123.1,123.4,122.7,122.8,122.9,122.7,122.8,122.3,122.9,122.6,122.4,122.3,122.3,122.3,122.2,121.9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</si>
  <si>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17.6,22.3,27.3,31.6,36.6,41.2,45.8,50.1,54.8,58.9,63.0,67.0,70.9,74.8,78.3,81.6,85.1,88.5,91.7,94.0,96.7,99.1,101.5,103.8,105.6,107.6,109.9,111.4,113.0,114.0,115.4,116.3,117.0,117.9,118.9,119.6,119.8,120.5,120.5,121.1,121.6,121.4,122.0,121.7,121.1,121.2,121.3,121.5,120.8,121.2,121.0,121.1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28.8,33.3,37.2,42.7,46.7,52.6,56.0,60.7,64.3,68.3,72.4,76.1,80.1,82.8,86.2,89.7,92.7,95.3,97.5,100.4,102.2,105.3,106.7,109.5,111.5,112.2,114.3,114.9,116.2,117.1,0.0,0.0,0.0,0.0,0.0,0.0,0.0,0.0,0.0,0.0,0.0,0.0,0.0,0.0,0.0,0.0,0.0,0.0,121.7</t>
  </si>
  <si>
    <t>POS(MIN,MAX,STEP)=-420,420,6|X=119.6,119.6,119.7,119.7,119.8,119.7,119.9,119.8,120.1,120.1,120.3,120.4,120.5,120.7,121.0,121.2,121.9,122.3,122.7,123.1,123.9,125.2,125.9,126.6,127.6,128.7,130.3,131.6,132.6,134.1,134.9,135.9,136.9,137.9,138.5,139.0,139.4,139.6,139.6,139.5,138.9,137.9,137.1,135.1,133.8,131.4,129.2,126.1,122.9,119.5,115.4,110.9,106.1,100.8,95.1,89.3,82.8,75.8,68.8,61.5,54.5,47.3,40.2,34.4,29.0,24.7,21.3,18.4,17.1,15.8,15.6,15.7,16.4,18.0,19.6,21.7,24.7,27.3,30.9,34.5,38.3,42.4,46.6,50.7,55.2,59.2,63.2,67.1,71.1,74.8,78.5,81.8,85.1,88.2,91.1,93.9,96.6,99.0,101.7,103.5,105.7,107.5,109.3,110.9,112.2,113.5,114.8,115.8,116.9,117.6,118.4,119.1,119.6,120.0,120.4,120.9,120.9,121.2,121.1,121.2,121.4,121.2,121.4,121.2,121.0,121.1,120.8,120.8,120.7,120.5,120.4,120.5,120.5,120.3,120.2,120.1,119.8,120.0,119.9,119.8,120.0|Y=121.7,121.6,122.2,122.4,122.3,122.5,122.4,122.8,122.4,122.4,123.0,122.9,123.4,123.5,123.4,124.2,124.4,124.7,125.2,126.1,126.5,127.1,127.8,128.9,129.7,130.7,132.3,133.6,134.6,136.3,137.5,138.3,139.4,140.6,141.2,141.7,141.9,142.0,142.1,141.8,141.3,140.5,139.4,138.1,136.2,134.1,131.4,128.7,126.1,122.3,118.4,113.9,109.7,104.5,98.5,92.8,87.4,80.0,72.9,65.4,58.6,50.6,44.3,37.0,32.2,27.8,24.0,21.0,19.0,17.4,17.7,17.5,17.8,18.9,19.6,21.4,24.7,27.0,30.0,33.6,37.3,41.5,45.8,49.8,53.4,57.9,62.3,66.4,70.1,73.6,77.1,81.0,84.7,87.3,90.1,93.6,96.3,99.2,102.0,103.7,105.9,107.4,110.2,111.3,113.4,114.4,116.0,117.3,118.1,119.0,120.1,120.9,121.6,122.1,122.6,122.7,122.9,123.4,123.3,123.4,123.1,123.1,123.5,122.9,123.6,123.1,123.1,123.3,123.2,123.4,122.5,122.5,122.3,122.4,121.8,122.4,122.8,122.4,122.5,122.2,122.4</t>
  </si>
  <si>
    <t>Arc Center Offset Limit</t>
  </si>
  <si>
    <t>ARCCENTEROFFSETLIMIT</t>
  </si>
  <si>
    <t>Bubble Sensitivity</t>
  </si>
  <si>
    <t>BUBBLESENSITIVITY</t>
  </si>
  <si>
    <t>STANDARD</t>
  </si>
  <si>
    <t>Fat Error Sensitivity</t>
  </si>
  <si>
    <t>FATSENSITIVITY</t>
  </si>
  <si>
    <t>Thin Error Sensitivity</t>
  </si>
  <si>
    <t>&amp;IMGSIZEMODE|X=3|Y=3</t>
  </si>
  <si>
    <t>&amp;FBRTRC|STEP=100</t>
  </si>
  <si>
    <t>Target LowL imit Axis Ofs</t>
  </si>
  <si>
    <t>SF2-LOWERLIMITAXISOFS</t>
  </si>
  <si>
    <t>Target Up Limit Diameter</t>
  </si>
  <si>
    <t>SF2-UPPERLIMITDIAMETER</t>
  </si>
  <si>
    <t>Target Low Limit Diameter</t>
  </si>
  <si>
    <t>SF2-LOWERLIMITDIAMETER</t>
  </si>
  <si>
    <t>Next Action &lt;L</t>
  </si>
  <si>
    <t>SF2-BELOWTHRESHOLD</t>
  </si>
  <si>
    <t>Next Action L to U</t>
  </si>
  <si>
    <t>SF2-INRANGE</t>
  </si>
  <si>
    <t>Next Action &lt; U</t>
  </si>
  <si>
    <t>SF2-ABOVETHRESHOLD</t>
  </si>
  <si>
    <t>Special Func3</t>
  </si>
  <si>
    <t>Arc Start Time</t>
  </si>
  <si>
    <t>SF3-ARCSTARTTIME</t>
  </si>
  <si>
    <t>Arc Finish Time</t>
  </si>
  <si>
    <t>SF3-ARCFINISHTIME</t>
  </si>
  <si>
    <t>Arcpower Abs</t>
  </si>
  <si>
    <t>SF3-ARCPOWERABS</t>
  </si>
  <si>
    <t>Arcpower Rel</t>
  </si>
  <si>
    <t>SF3-ARCPOWERREL</t>
  </si>
  <si>
    <t>Motor1 Type</t>
  </si>
  <si>
    <t>ZL_B (mm)</t>
  </si>
  <si>
    <t>Group</t>
  </si>
  <si>
    <t>Parameter Title</t>
  </si>
  <si>
    <t>Code</t>
  </si>
  <si>
    <t>Attribute</t>
  </si>
  <si>
    <t>Fundamental Settings</t>
  </si>
  <si>
    <t>LOADCELL=0.000000</t>
  </si>
  <si>
    <t>LOADCELL=0.033333</t>
  </si>
  <si>
    <t>CANCELLED</t>
  </si>
  <si>
    <t>ZL=0.0|ZR=669.0|ZSWP=0.0</t>
  </si>
  <si>
    <t>ZL=-57.8|ZR=669.0|ZSWP=0.0</t>
  </si>
  <si>
    <t>ZL=-313.7|ZR=911.4|ZSWP=0.0</t>
  </si>
  <si>
    <t>POS(MIN,MAX,STEP)=-400,400,100|X=68.2,0.0,0.0,58.8,123.2,123.4,119.9,119.8,119.6|Y=67.2,0.0,0.0,56.7,124.7,125.5,122.2,121.6,122.0</t>
  </si>
  <si>
    <t>POS(MIN,MAX,STEP)=-420,420,6|X=119.7,119.8,119.9,120.0,120.2,120.5,120.6,120.9,121.0,121.5,122.1,122.6,123.2,123.7,124.7,125.3,126.5,128.0,129.1,130.7,132.6,134.7,136.7,138.8,140.6,143.3,145.6,147.9,149.7,151.4,152.8,153.8,154.8,154.9,154.9,154.7,154.1,152.9,151.1,149.2,146.1,143.4,139.2,134.0,129.2,122.8,116.0,108.2,99.0,88.5,75.9,60.8,41.5,15.9,0.0,0.0,0.0,0.0,0.0,0.0,0.0,0.0,0.0,0.0,0.0,0.0,0.0,0.0,0.0,0.0,0.0,0.0,0.0,0.0,0.0,0.0,0.0,0.0,0.0,5.2,0.0,0.0,0.0,6.4,8.9,5.2,7.5,6.7,0.0,5.8,8.8,6.3,6.7,8.3,6.0,7.5,7.4,6.0,6.3,9.0,18.3,29.3,39.0,47.9,55.7,62.8,69.0,74.6,79.9,84.6,88.7,92.5,95.9,99.1,102.2,105.5,107.6,109.9,111.5,113.2,114.8,116.0,117.1,118.1,118.8,119.6,120.4,120.9,121.3,121.4,121.8,121.9,122.0,122.1,122.3,122.2,122.1,121.9,122.2,122.0,121.7|Y=121.9,122.4,122.0,122.4,122.5,122.9,123.0,123.1,123.3,124.1,124.3,124.7,125.1,126.0,127.0,127.7,129.2,130.4,131.9,132.9,134.8,136.9,138.6,140.7,143.0,145.8,147.8,149.9,151.7,153.4,154.6,156.2,156.9,157.7,157.6,157.5,156.7,155.4,154.2,151.9,148.9,145.8,142.1,137.5,132.3,126.4,119.8,112.1,103.3,92.9,81.2,67.3,50.0,27.6,0.0,0.0,0.0,0.0,0.0,0.0,0.0,0.0,0.0,0.0,0.0,0.0,0.0,0.0,0.0,0.0,0.0,0.0,0.0,0.0,0.0,0.0,0.0,0.0,0.0,0.0,0.0,0.0,0.0,0.0,0.0,9.7,9.2,0.0,0.0,0.0,10.1,10.0,10.4,9.3,8.3,8.9,10.3,7.9,7.1,9.2,14.1,23.8,33.2,43.0,51.7,58.8,65.9,71.8,76.8,82.5,87.0,91.1,95.0,98.2,101.3,105.0,107.6,109.8,111.9,113.4,115.1,116.2,117.7,119.2,120.3,121.0,121.7,122.1,122.8,123.3,123.5,123.6,123.8,124.4,123.9,124.6,123.8,124.1,123.8,123.1,123.3</t>
  </si>
  <si>
    <t>POS(MIN,MAX,STEP)=-420,420,6|X=122.9,121.6,120.3,117.9,115.8,113.1,110.0,106.3,102.3,97.2,91.8,85.5,78.4,69.9,59.6,47.0,29.5,0.0,0.0,0.0,0.0,0.0,0.0,0.0,0.0,0.0,0.0,0.0,0.0,0.0,0.0,0.0,0.0,0.0,0.0,0.0,0.0,0.0,0.0,0.0,0.0,0.0,0.0,0.0,0.0,17.1,29.5,39.4,47.8,54.7,60.9,66.2,70.4,74.4,78.1,81.2,84.2,87.3,89.6,92.3,94.3,96.6,98.0,100.1,101.5,103.2,104.6,106.2,107.4,108.4,109.8,111.1,111.9,112.7,113.8,114.4,115.0,115.4,116.1,116.5,117.2,117.3,117.6,118.1,118.3,118.8,118.7,118.9,119.2,119.3,119.1,119.2,119.3,119.3,119.5,119.4,119.5,119.1,119.5,119.3,119.1,119.4,119.2,119.3,119.1,119.2,119.4,119.4,119.2,119.4,119.4,119.4,119.4,119.4,119.4,119.6,119.5,119.5,119.5,119.6,119.5,119.5,119.6,119.8,119.6,119.7,119.6,119.7,119.6,119.6,119.7,119.8,119.7,119.6,119.8,119.8,119.7,119.9,119.8,119.8,119.8|Y=124.7,122.9,121.7,119.7,117.5,114.9,111.7,108.1,103.6,98.9,93.5,87.1,79.4,71.5,61.5,48.8,35.2,19.2,0.0,0.0,0.0,0.0,0.0,0.0,0.0,0.0,0.0,0.0,0.0,0.0,0.0,0.0,0.0,0.0,0.0,0.0,0.0,0.0,0.0,0.0,0.0,0.0,0.0,0.0,0.0,18.9,26.8,37.2,46.3,53.6,60.2,65.1,70.1,74.5,78.5,81.3,84.8,87.7,89.9,93.0,95.3,97.2,99.1,101.5,102.6,104.6,106.0,107.0,108.5,110.4,110.9,112.9,114.3,115.1,115.6,116.5,116.5,117.9,117.7,118.8,118.7,119.4,120.1,120.3,120.3,120.5,120.6,120.7,120.9,120.7,121.0,121.2,121.5,121.1,121.0,121.2,121.3,121.5,121.2,121.5,121.0,121.4,121.3,121.3,121.5,120.8,121.5,121.1,121.6,121.2,121.2,121.5,121.4,121.4,121.2,121.7,121.2,121.4,121.3,121.3,121.5,121.3,121.4,121.7,121.6,121.6,121.3,121.3,121.3,121.9,121.5,121.4,121.4,121.3,121.7,121.9,121.4,121.4,121.5,121.6,121.5</t>
  </si>
  <si>
    <t>ZL=-750.0|ZR=-660.0|ZSWP=0.0</t>
  </si>
  <si>
    <t>Motor2 Dirc</t>
  </si>
  <si>
    <t>SF5-MOTOR2DIRECTION</t>
  </si>
  <si>
    <t>Motor2 Start Time</t>
  </si>
  <si>
    <t>SF5-MOTOR2STARTTIME</t>
  </si>
  <si>
    <t>Motor1 Initial Speed</t>
  </si>
  <si>
    <t>SF6-MOTOR1INITIALSPEED</t>
  </si>
  <si>
    <t>Motor1 Acceleration</t>
  </si>
  <si>
    <t>SF6-MOTOR1ACCELERATION</t>
  </si>
  <si>
    <t>Motor2 Type</t>
  </si>
  <si>
    <t>Target Up Limit P Meter DBM</t>
  </si>
  <si>
    <t>SF2-UPPERLIMITPMETERDBM</t>
  </si>
  <si>
    <t>Fiber Type</t>
  </si>
  <si>
    <t>FIBERTYPE</t>
  </si>
  <si>
    <t>BASIC1STD</t>
  </si>
  <si>
    <t>SF3-MOTOR3FINISHTIME</t>
  </si>
  <si>
    <t>Motor3 Initial Speed</t>
  </si>
  <si>
    <t>POS(MIN,MAX,STEP)=-420,420,6|X=119.6,119.6,120.1,120.0,119.9,120.4,120.8,120.7,121.2,121.7,122.1,122.7,123.2,124.0,124.8,125.8,127.3,128.5,129.6,131.1,133.5,135.1,137.3,139.4,141.4,143.9,146.6,148.9,150.6,152.3,153.6,155.1,155.5,155.5,155.7,155.1,154.5,153.3,151.4,149.1,145.9,142.8,138.5,133.0,128.1,121.8,114.7,106.2,96.6,85.2,71.8,55.4,32.2,0.0,0.0,0.0,0.0,0.0,0.0,0.0,0.0,0.0,0.0,0.0,0.0,0.0,0.0,0.0,0.0,0.0,0.0,0.0,0.0,0.0,0.0,0.0,0.0,0.0,0.0,0.0,0.0,0.0,0.0,6.2,0.0,0.0,6.9,6.8,7.9,5.9,8.4,7.7,7.3,7.9,8.3,6.3,0.0,5.8,6.4,0.0,6.2,5.8,7.9,15.1,25.5,36.0,44.9,53.2,60.2,66.9,72.9,78.0,83.0,87.3,91.4,95.9,99.2,102.3,104.4,107.0,109.3,111.0,112.7,114.1,115.6,116.9,117.9,118.8,119.3,120.0,120.5,121.1,121.4,121.8,122.0,122.2,122.2,122.3,122.2,122.1,122.1|Y=121.9,122.4,122.5,122.5,122.8,122.6,123.1,123.0,123.4,123.9,124.2,124.9,125.5,126.5,127.3,128.1,129.5,130.9,132.5,133.7,135.7,137.5,139.6,141.6,144.4,146.3,148.8,151.0,152.7,154.3,155.8,156.9,157.8,158.7,158.1,157.8,157.4,156.0,154.5,151.8,148.3,145.0,141.4,137.1,131.3,125.0,118.4,110.1,100.8,89.8,77.0,61.9,42.9,20.8,0.0,0.0,0.0,0.0,0.0,0.0,0.0,0.0,0.0,0.0,0.0,0.0,0.0,0.0,0.0,0.0,0.0,0.0,0.0,0.0,0.0,0.0,0.0,0.0,0.0,0.0,0.0,0.0,0.0,0.0,0.0,0.0,0.0,0.0,9.8,9.6,0.0,0.0,0.0,0.0,9.7,10.7,10.6,8.7,8.3,10.5,8.4,7.5,9.0,12.0,20.1,30.3,39.9,49.2,56.3,63.4,69.9,75.2,81.0,85.7,89.9,95.1,98.1,101.8,104.3,106.7,109.0,110.9,113.1,114.2,116.2,117.9,118.5,120.0,120.9,121.6,122.4,122.7,123.2,124.1,123.8,124.0,123.6,124.4,124.0,124.0,123.9</t>
  </si>
  <si>
    <t>POS(MIN,MAX,STEP)=-420,420,6|X=119.3,119.4,119.4,119.4,119.6,119.4,119.6,119.9,119.5,119.8,119.7,119.8,120.0,120.0,120.2,120.6,120.6,120.9,121.1,121.5,121.9,122.4,123.0,123.4,123.8,124.8,126.0,126.4,127.3,128.4,129.2,129.9,130.7,131.6,132.2,132.6,133.2,133.1,133.3,133.4,133.3,132.9,132.6,131.8,130.8,129.6,127.9,126.1,123.8,121.8,118.9,115.9,112.7,109.3,105.4,101.0,96.8,92.2,87.5,82.5,77.4,72.4,67.2,62.0,57.5,52.9,48.8,45.1,42.0,39.5,37.9,36.4,35.9,36.2,36.9,38.6,40.0,42.3,44.7,47.5,50.3,53.8,56.8,60.3,63.6,66.6,69.8,73.2,76.6,79.5,82.4,85.2,88.1,90.0,92.9,95.3,97.1,99.4,101.1,103.3,104.7,106.0,107.9,109.1,110.2,111.6,112.7,113.5,114.1,115.2,116.0,116.4,116.9,117.4,117.6,118.3,118.7,119.1,119.2,119.3,119.5,119.4,119.6,119.7,119.7,119.7,119.8,119.9,119.8,119.8,119.8,120.0,119.8,119.8,120.0,120.2,119.8,120.0,120.0,120.0,119.9|Y=122.5,122.2,122.2,122.5,122.2,122.6,122.5,122.7,122.0,122.8,122.4,122.3,122.7,122.9,123.1,123.1,123.2,123.8,123.9,124.0,124.1,124.9,125.4,125.7,126.5,127.2,128.0,128.5,129.6,130.3,130.9,132.1,132.3,133.7,134.1,134.5,135.7,135.9,136.3,136.3,136.0,135.5,134.7,133.6,132.9,132.0,130.4,128.4,126.5,124.4,121.8,118.2,115.1,112.0,108.6,104.8,99.7,95.7,90.9,86.0,81.1,76.2,70.3,65.7,60.8,56.1,51.5,47.8,44.6,41.6,39.6,37.5,36.7,36.8,37.0,38.5,40.0,42.4,44.8,47.4,49.7,52.6,56.5,59.6,62.9,65.7,69.2,73.0,76.0,78.9,81.6,84.7,87.6,90.6,92.8,95.0,97.2,99.2,101.3,103.6,105.4,107.3,108.7,109.9,111.6,112.3,113.4,115.0,115.5,116.5,117.1,118.0,118.1,119.1,119.4,119.8,120.2,120.5,121.0,120.9,121.4,122.0,121.7,122.0,121.1,121.7,121.8,121.8,121.7,121.9,121.8,121.4,121.9,121.8,121.7,121.4,121.7,121.6,121.3,121.2,121.8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</si>
  <si>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6.8,5.9,5.6,5.6,6.1,7.1,9.4,14.8,22.8,32.0,40.6,49.0,56.4,63.1,69.3,75.0,80.1,84.7,88.9,92.5,96.0,99.2,102.2,104.9,106.9,108.9,110.9,112.6,113.9,115.4,116.5,117.7,118.4,119.0,119.4,120.3,120.5,121.1,121.2,121.5,121.6,121.7,121.6,121.3,121.5,121.7,121.3,121.4,121.4,121.1,121.1,121.0,121.2,121.0,120.5,120.5,120.4,120.4,120.4,120.2,120.0,120.0,120.0,120.0,119.8,120.1,120.0,119.9,120.0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10.0,9.6,10.6,0.0,9.6,9.1,10.0,9.8,13.5,19.8,28.4,37.1,45.3,53.6,60.3,67.1,72.8,78.3,83.6,87.7,91.7,95.5,98.5,101.9,104.7,107.2,109.6,111.4,113.0,114.6,115.9,117.2,118.5,119.9,121.0,121.1,122.0,122.5,123.0,122.8,123.4,123.7,123.4,123.4,123.2,123.8,123.6,123.1,122.9,123.4,122.6,123.0,122.6,122.2,122.9,122.4,122.1,122.5,122.0,122.2,122.0,121.5,122.1,121.7,121.7,121.9,121.6,121.6,121.5,121.9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</si>
  <si>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6.6,0.0,0.0,7.1,6.2,6.4,6.0,7.5,11.0,18.9,28.5,37.7,46.6,54.3,61.7,67.9,74.1,79.2,84.2,88.4,92.6,95.9,99.4,102.3,105.0,107.4,109.2,111.6,113.1,114.5,115.7,116.8,118.1,118.7,119.2,119.7,120.7,121.1,121.2,121.5,121.5,122.0,121.7,121.8,122.0,121.7,121.6,121.7,121.6,121.5,121.0,121.1,121.1,120.9,120.6,120.7,120.6,120.3,120.3,120.4,120.1,120.0,119.8,120.1,120.1,120.0,120.0,120.0,120.2,120.0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9.8,9.0,10.3,10.0,10.6,10.1,9.1,9.7,11.7,16.2,24.6,33.7,42.9,51.6,58.4,66.0,71.6,77.1,82.6,87.4,91.3,95.6,98.8,102.3,104.6,107.4,109.6,111.6,112.9,114.8,116.6,118.0,119.3,120.3,121.3,121.5,122.6,123.1,123.1,123.4,123.7,123.6,123.7,123.6,124.0,123.9,123.8,123.4,123.3,123.2,123.3,123.0,123.1,122.6,122.7,122.7,122.5,122.6,122.2,122.0,121.7,122.2,122.1,121.8,122.1,122.2,121.8,121.6,121.6,121.4</t>
  </si>
  <si>
    <t>POS(MIN,MAX,STEP)=-420,420,6|X=119.3,119.3,119.3,119.2,119.5,119.5,119.5,119.6,119.8,119.9,119.8,120.2,120.0,120.3,120.7,121.0,121.3,121.8,122.0,122.8,123.3,123.9,124.7,125.4,126.5,127.7,128.8,130.1,131.5,132.6,134.1,135.0,136.0,137.4,138.1,138.8,139.4,139.7,139.9,140.0,139.7,139.2,138.2,137.0,135.7,133.7,131.7,129.1,126.1,122.8,118.7,114.7,110.2,105.1,99.5,93.6,87.7,80.5,73.4,66.0,58.7,51.0,43.5,36.6,30.8,25.4,21.2,18.0,15.9,14.7,14.6,14.4,14.3,14.6,16.2,18.0,21.0,24.5,28.4,32.8,37.6,42.3,47.6,52.9,57.7,62.3,67.1,71.4,76.0,79.5,83.1,86.3,89.6,92.6,95.5,97.5,100.2,102.1,104.3,106.0,107.6,109.0,110.6,111.6,112.7,113.7,114.5,115.5,116.2,116.7,117.3,117.8,118.3,118.6,118.9,119.4,119.4,119.9,119.9,119.9,119.9,120.0,120.0,120.2,120.0,120.1,120.1,120.2,120.1,119.9,119.9,120.1,119.9,119.8,119.6,119.9,119.8,119.9,119.6,119.9,119.9|Y=122.3,122.0,122.2,122.1,122.3,122.5,122.2,122.4,122.6,122.2,122.5,122.1,122.6,123.2,123.2,123.4,123.9,124.0,124.9,124.9,125.5,126.6,127.1,128.2,128.5,129.8,131.4,132.6,134.0,135.0,136.0,137.5,138.2,139.8,140.5,141.2,142.2,142.7,142.7,142.7,142.4,142.0,141.3,139.6,138.3,136.6,134.4,131.4,128.7,125.5,122.5,118.0,113.1,108.6,103.2,97.3,91.1,84.7,77.4,70.4,62.7,55.1,47.8,40.6,34.0,29.2,23.7,20.9,18.2,16.1,15.3,14.4,14.4,15.2,15.8,17.7,20.2,23.3,27.5,31.3,36.2,41.0,46.0,50.6,56.6,61.2,65.4,70.1,74.7,79.0,82.2,86.2,89.8,92.2,95.2,97.5,100.1,102.3,104.8,106.7,108.2,109.6,111.0,112.7,113.8,115.2,115.9,117.0,117.4,118.5,119.1,119.6,119.6,120.1,120.2,121.1,120.8,121.3,121.3,121.5,121.5,121.7,121.7,121.7,121.9,121.6,121.6,121.4,121.7,121.6,121.5,122.0,121.5,121.9,121.6,121.7,121.8,121.7,121.7,121.6,121.7</t>
  </si>
  <si>
    <t>POS(MIN,MAX,STEP)=-420,420,6|X=119.9,120.3,120.2,120.7,120.6,120.8,120.8,120.9,121.1,121.2,121.2,121.4,121.4,121.4,121.7,121.6,121.7,121.4,121.1,120.3,119.9,119.6,118.8,117.8,117.1,116.2,114.3,112.9,111.2,109.8,107.5,105.5,103.2,100.5,97.7,94.8,91.8,88.0,84.0,79.9,75.7,71.0,66.0,61.1,55.4,49.0,42.8,35.8,28.2,20.8,14.4,10.3,8.3,7.7,6.7,6.6,6.5,6.6,6.5,6.5,6.5,6.5,6.5,6.4,6.6,6.4,6.4,6.4,6.4,6.5,6.7,6.3,0.0,0.0,0.0,0.0,0.0,0.0,0.0,0.0,0.0,0.0,0.0,0.0,0.0,0.0,0.0,0.0,0.0,0.0,6.0,6.5,8.4,14.1,22.5,32.2,41.4,49.5,56.4,63.4,69.4,75.2,80.4,84.9,89.2,93.4,96.8,100.1,103.2,106.1,108.5,110.5,112.6,114.4,116.1,117.8,119.0,119.9,120.6,121.2,121.9,122.3,122.6,122.9,122.9,122.9,123.0,123.0,122.7,122.8,122.6,122.5,122.5,122.3,121.9,121.7,121.4,121.2,121.1,121.1,120.8|Y=122.9,123.2,123.1,123.2,123.3,124.1,123.4,123.8,123.8,123.7,123.5,123.4,123.8,124.1,123.6,123.9,123.5,123.7,123.2,122.7,122.0,121.8,120.9,119.9,119.1,117.9,116.5,114.9,112.9,112.0,109.8,107.8,105.0,102.6,99.8,96.8,93.6,90.5,86.8,82.5,77.7,73.9,68.6,63.3,58.1,52.0,45.9,38.6,31.6,24.8,17.9,13.1,10.5,10.3,9.1,9.1,9.7,9.3,9.2,9.5,9.1,9.1,8.7,9.5,9.4,9.5,9.4,10.3,8.8,10.1,9.0,9.5,0.0,0.0,0.0,0.0,0.0,0.0,0.0,0.0,0.0,0.0,0.0,0.0,0.0,0.0,0.0,0.0,0.0,0.0,0.0,9.4,9.5,12.7,19.1,26.8,37.1,45.0,53.6,60.3,66.9,72.6,77.9,83.1,87.3,91.9,95.8,99.1,102.6,105.6,108.5,110.8,112.9,114.6,116.4,118.5,120.1,121.3,122.4,123.4,123.8,124.1,124.7,124.9,125.0,125.0,124.9,125.0,124.7,124.8,124.5,124.3,123.9,123.5,123.9,123.9,123.5,123.2,122.7,122.9,122.7</t>
  </si>
  <si>
    <t>ZL=-2615.0|ZR=-3342.0|ZSWP=0.0</t>
  </si>
  <si>
    <t>ZL=-3042.5|ZR=-3342.0|ZSWP=0.0</t>
  </si>
  <si>
    <t>POS(MIN,MAX,STEP)=-400,400,100|X=6.7,0.0,0.0,0.0,0.0,0.0,86.1,122.1,121.4|Y=0.0,0.0,0.0,0.0,0.0,0.0,84.9,124.0,123.3</t>
  </si>
  <si>
    <t>POS(MIN,MAX,STEP)=-420,420,6|X=119.7,119.5,119.8,119.6,119.7,119.9,119.9,119.8,120.0,119.9,120.1,120.2,120.1,120.5,120.8,121.1,121.3,121.7,122.4,123.0,123.6,124.0,125.3,125.9,126.6,127.5,129.0,130.0,131.0,132.4,133.2,134.0,135.3,136.0,136.7,137.1,137.4,137.4,137.8,137.4,137.0,136.2,135.0,133.5,132.1,129.9,127.8,125.2,122.2,118.6,115.0,111.2,106.7,101.8,96.6,91.2,85.2,79.0,72.7,66.3,59.5,53.0,46.5,40.7,35.5,30.7,27.2,24.3,22.2,20.7,20.4,20.5,20.9,22.3,24.1,26.2,29.1,31.9,35.1,38.4,42.1,45.9,49.9,53.7,57.7,61.6,65.2,68.9,72.6,76.0,79.2,82.4,85.3,88.1,90.9,93.8,96.2,98.6,100.9,102.9,104.8,106.7,108.2,110.1,111.1,112.4,113.8,114.9,115.7,116.7,117.3,117.8,118.6,119.3,119.6,120.2,120.4,120.5,120.7,120.9,120.9,120.9,120.9,121.0,120.9,120.7,120.7,120.5,120.6,120.5,120.5,120.4,120.6,120.1,120.3,120.2,120.0,120.1,120.0,119.9,119.9|Y=121.7,122.1,122.0,121.7,122.2,122.0,122.3,122.3,122.6,122.1,122.3,122.5,122.8,123.0,123.5,123.4,124.1,124.2,124.7,125.4,125.7,126.2,127.1,128.2,128.4,129.7,131.1,132.3,133.4,134.6,135.3,136.3,137.3,138.2,138.7,139.6,139.8,139.8,139.8,139.6,139.4,138.4,137.3,136.1,134.8,132.7,130.4,127.7,124.8,121.6,118.3,113.7,109.6,104.9,100.1,94.6,88.8,83.0,75.9,69.9,62.9,56.2,50.2,43.7,38.5,34.2,29.3,26.1,24.0,22.6,21.4,21.8,21.9,22.6,24.4,25.8,28.7,31.3,34.3,37.7,41.5,45.1,48.9,52.6,56.5,60.5,64.3,67.7,71.7,75.4,78.5,81.7,84.7,87.9,91.0,93.9,95.9,98.4,100.6,102.8,105.0,107.4,109.0,110.6,111.8,112.9,114.4,116.3,116.6,117.8,118.7,119.8,120.4,120.5,121.2,122.0,122.1,122.3,122.4,122.2,122.7,123.1,122.2,122.5,122.4,122.6,122.5,122.4,122.4,122.5,122.2,122.1,121.9,122.6,122.0,122.0,122.1,121.3,121.8,122.0,122.0</t>
  </si>
  <si>
    <t>Rearc On Time</t>
  </si>
  <si>
    <t>REARCONTIME</t>
  </si>
  <si>
    <t>500</t>
  </si>
  <si>
    <t>Rearc Off Time</t>
  </si>
  <si>
    <t>REARCOFFTIME</t>
  </si>
  <si>
    <t>V1 speed= (if constant)</t>
  </si>
  <si>
    <t>V2 speed= (if constant)</t>
  </si>
  <si>
    <t>Motor4 Start Time</t>
  </si>
  <si>
    <t>SF1-MOTOR4STARTTIME</t>
  </si>
  <si>
    <t>Motor4 Finish Time</t>
  </si>
  <si>
    <t>SF1-MOTOR4FINISHTIME</t>
  </si>
  <si>
    <t>Motor4 Initial Speed</t>
  </si>
  <si>
    <t>SF1-MOTOR4INITIALSPEED</t>
  </si>
  <si>
    <t>Motor4 Acceleration</t>
  </si>
  <si>
    <t>SF1-MOTOR4ACCELERATION</t>
  </si>
  <si>
    <t>Target Measure Method</t>
  </si>
  <si>
    <t>Motor1 Acceleration</t>
  </si>
  <si>
    <t>SF1-MOTOR1ACCELERATION</t>
  </si>
  <si>
    <t>0.0000</t>
  </si>
  <si>
    <t>Motor2 Type</t>
  </si>
  <si>
    <t>SF3-MOTOR1MOTORTYPE</t>
  </si>
  <si>
    <t>Motor1 Dirc</t>
  </si>
  <si>
    <t>SF3-MOTOR1DIRECTION</t>
  </si>
  <si>
    <t>Motor1 Start Time</t>
  </si>
  <si>
    <t>SF3-MOTOR1STARTTIME</t>
  </si>
  <si>
    <t>Motor1 Finish Time</t>
  </si>
  <si>
    <t>SF3-MOTOR1FINISHTIME</t>
  </si>
  <si>
    <t>Motor1 Initial Speed</t>
  </si>
  <si>
    <t>SF3-MOTOR1INITIALSPEED</t>
  </si>
  <si>
    <t>Motor1 Acceleration</t>
  </si>
  <si>
    <t>SF3-MOTOR1ACCELERATION</t>
  </si>
  <si>
    <t>Motor2 Type</t>
  </si>
  <si>
    <t>SF3-MOTOR2MOTORTYPE</t>
  </si>
  <si>
    <t>MODELNAME=LZM-100</t>
  </si>
  <si>
    <t>OPTIONS=</t>
  </si>
  <si>
    <t>SERNUM=   00001</t>
  </si>
  <si>
    <t>SF6-MOTOR2MOTORTYPE</t>
  </si>
  <si>
    <t>Motor2 Dirc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</si>
  <si>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</si>
  <si>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</si>
  <si>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</si>
  <si>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</si>
  <si>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</si>
  <si>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</si>
  <si>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</si>
  <si>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</si>
  <si>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</si>
  <si>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</si>
  <si>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</si>
  <si>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</si>
  <si>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</si>
  <si>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</si>
  <si>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</si>
  <si>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</si>
  <si>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</si>
  <si>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</si>
  <si>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</si>
  <si>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</si>
  <si>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</si>
  <si>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</si>
  <si>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</si>
  <si>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</si>
  <si>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</si>
  <si>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</si>
  <si>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</si>
  <si>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</si>
  <si>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</si>
  <si>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</si>
  <si>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</si>
  <si>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</si>
  <si>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133</t>
  </si>
  <si>
    <t>664</t>
  </si>
  <si>
    <t>665</t>
  </si>
  <si>
    <t>666</t>
  </si>
  <si>
    <t>667</t>
  </si>
  <si>
    <t>668</t>
  </si>
  <si>
    <t>669</t>
  </si>
  <si>
    <t>Motor1 Acceleration</t>
  </si>
  <si>
    <t>SF8-MOTOR1ACCELERATION</t>
  </si>
  <si>
    <t>Motor2 Type</t>
  </si>
  <si>
    <t>SF8-MOTOR2MOTORTYPE</t>
  </si>
  <si>
    <t>SF1-LOWERLIMITPMETERDB</t>
  </si>
  <si>
    <t>Target Up Limit P Meter DBM</t>
  </si>
  <si>
    <t>SF1-UPPERLIMITPMETERDBM</t>
  </si>
  <si>
    <t>Target Low Limit P Meter DBM</t>
  </si>
  <si>
    <t>SF1-LOWERLIMITPMETERDBM</t>
  </si>
  <si>
    <t>Target Up Limit Axis Ofs</t>
  </si>
  <si>
    <t>SF1-UPPERLIMITAXISOFS</t>
  </si>
  <si>
    <t>Target LowL imit Axis Ofs</t>
  </si>
  <si>
    <t>SF1-LOWERLIMITAXISOFS</t>
  </si>
  <si>
    <t>Target Up Limit Diameter</t>
  </si>
  <si>
    <t>SF1-UPPERLIMITDIAMETER</t>
  </si>
  <si>
    <t>115.0</t>
  </si>
  <si>
    <t>Target Low Limit Diameter</t>
  </si>
  <si>
    <t>SF1-LOWERLIMITDIAMETER</t>
  </si>
  <si>
    <t>135.0</t>
  </si>
  <si>
    <t>SF4-LOWERLIMITPMETERDBM</t>
  </si>
  <si>
    <t>Target Up Limit Axis Ofs</t>
  </si>
  <si>
    <t>SF4-UPPERLIMITAXISOFS</t>
  </si>
  <si>
    <t>Target LowL imit Axis Ofs</t>
  </si>
  <si>
    <t>SF4-LOWERLIMITAXISOFS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</si>
  <si>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11.1,14.5,15.5,17.7,20.7,24.2,27.5,31.2,35.6,40.0,44.6,49.0,53.4,57.7,62.0,66.1,70.2,74.2,78.0,81.7,85.1,88.6,91.5,94.5,97.2,99.7,101.8,104.3,106.2,108.3,109.6,111.6,112.8,113.8,115.2,116.2,117.1,118.1,118.5,119.2,119.7,120.1,120.3,120.5,121.0,120.8,121.2,121.1,121.0,121.2,120.9,121.2,121.1,121.1,120.9,120.8,120.8,120.9,120.3,120.5,120.3,120.3,120.1,120.3,120.0,120.1,120.1,120.3,120.0,119.9,120.0,119.9,119.9|Y=0.0,0.0,0.0,0.0,0.0,0.0,0.0,0.0,0.0,0.0,0.0,0.0,0.0,0.0,0.0,0.0,0.0,0.0,0.0,0.0,0.0,0.0,0.0,0.0,0.0,0.0,0.0,0.0,0.0,0.0,0.0,0.0,0.0,0.0,0.0,0.0,0.0,0.0,0.0,0.0,0.0,0.0,0.0,0.0,0.0,0.0,0.0,0.0,0.0,0.0,0.0,0.0,0.0,0.0,0.0,0.0,0.0,0.0,0.0,0.0,0.0,0.0,0.0,0.0,0.0,0.0,0.0,0.0,10.6,14.9,16.0,17.4,20.1,23.4,26.8,30.2,34.6,38.1,43.3,47.8,52.2,56.2,61.1,65.4,69.3,73.1,77.4,81.1,84.6,88.2,91.1,94.3,97.3,100.0,102.1,104.5,106.1,108.4,110.5,112.0,114.2,115.5,116.6,117.6,118.6,119.2,120.4,120.9,121.4,121.7,122.3,123.0,122.7,123.2,123.4,123.2,123.0,123.3,123.1,122.9,122.7,123.3,123.1,123.0,122.9,122.8,122.6,123.1,122.4,122.1,122.1,122.2,122.6,122.3,122.4,122.3,121.8,122.1,122.0,122.4,122.0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</si>
  <si>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16.0,20.4,25.0,29.5,33.9,38.3,42.5,47.0,51.3,55.5,59.6,63.4,67.6,71.2,75.0,78.1,81.4,85.0,88.1,90.8,93.6,96.5,98.6,100.8,103.4,105.6,107.2,109.8,111.2,112.6,114.1,114.8,116.1,117.2,118.3,118.7,119.4,119.9,120.2,120.8,120.9,0.0,121.3,121.4,0.0,120.7,121.6,121.1,121.4,121.4,121.1,121.3,120.5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30.9,35.3,0.0,43.7,47.5,52.4,57.1,59.7,64.7,68.3,72.6,76.6,79.4,82.0,86.9,89.3,91.7,94.5,98.1,100.9,101.9,105.4,107.0,109.5,110.3,112.7,113.9,114.3,116.3,117.5,118.4,0.0,0.0,121.3,122.1,0.0,0.0,0.0,0.0,0.0,123.1,0.0,0.0,0.0,123.6,0.0,0.0,0.0,122.2</t>
  </si>
  <si>
    <t>POS(MIN,MAX,STEP)=-168,168,6|X=84.5,86.6,88.9,91.0,92.6,94.7,96.1,98.2,99.7,101.3,102.6,104.3,105.5,106.9,108.0,109.3,110.3,111.4,112.4,113.3,114.3,114.9,115.8,116.4,117.1,117.5,118.3,118.6,119.1,119.1,119.9,120.0,120.4,120.6,120.6,120.5,121.1,121.0,121.3,121.7,121.8,121.5,121.7,121.4,121.9,121.9,122.0,122.0,122.0,122.1,121.7,122.2,121.9,122.2,121.7,122.0,122.2|Y=84.4,86.6,88.7,90.7,92.6,94.5,96.1,97.7,99.5,101.2,102.5,104.0,105.5,106.8,108.1,109.2,110.3,111.3,112.3,113.4,114.1,115.1,115.8,116.4,117.2,117.7,118.1,118.6,119.2,119.6,119.8,120.0,120.3,120.5,120.9,121.0,121.2,121.4,121.5,121.6,121.6,121.7,121.9,122.0,122.1,121.8,122.2,122.1,122.0,122.0,122.1,122.0,122.1,122.2,122.1,122.2,122.2</t>
  </si>
  <si>
    <t>ZSWP=-264.0</t>
  </si>
  <si>
    <t>ZSWP=-408.0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</si>
  <si>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47.5,74.7,93.5,108.4,120.4,129.9,140.5,147.4,152.7,157.6,161.5,164.3,166.6,168.1,169.4,169.5,169.2,168.4,167.3,165.4,162.9,160.4,157.2,154.0,150.5,146.8,143.2,139.7,136.8,133.8,131.4,129.2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34.0,58.9,81.9,99.5,113.5,125.0,137.1,143.8,150.6,155.8,160.4,163.4,166.1,169.2,170.7,171.2,171.4,171.2,170.2,168.6,166.3,164.3,161.3,158.0,154.7,151.5,147.6,144.5,140.4,137.7,134.7,132.8</t>
  </si>
  <si>
    <t>POS(MIN,MAX,STEP)=-420,420,6|X=0.0,0.0,0.0,0.0,0.0,0.0,0.0,0.0,0.0,0.0,0.0,0.0,0.0,0.0,0.0,0.0,0.0,0.0,0.0,0.0,0.0,0.0,0.0,0.0,0.0,0.0,0.0,0.0,0.0,0.0,0.0,0.0,0.0,0.0,0.0,0.0,0.0,0.0,0.0,6.8,15.9,23.7,30.8,36.6,41.6,46.5,50.6,54.6,58.3,61.7,64.5,67.6,70.6,72.7,75.4,78.1,80.0,82.3,84.5,86.5,88.7,90.3,92.4,94.0,95.8,97.4,98.8,100.4,101.8,103.1,104.6,105.8,107.2,108.3,109.2,110.3,111.2,112.1,112.9,113.4,114.1,114.9,115.4,115.9,116.3,116.7,116.9,117.2,117.4,117.7,118.2,118.1,118.5,118.6,118.7,118.8,118.9,119.1,119.0,119.2,119.3,119.3,119.4,119.6,119.4,119.3,119.7,119.3,119.6,119.6,119.7,119.4,119.5,119.9,119.8,119.7,119.6,119.7,119.8,119.7,119.8,119.9,119.8,119.9,119.9,119.7,119.9,119.7,119.8,119.7,119.6,119.9,120.1,119.9,120.1,119.8,119.8,119.9,120.0,119.9,119.9|Y=0.0,0.0,0.0,0.0,0.0,0.0,0.0,0.0,0.0,0.0,0.0,0.0,0.0,0.0,0.0,0.0,0.0,0.0,0.0,0.0,0.0,0.0,0.0,0.0,0.0,0.0,0.0,0.0,0.0,0.0,0.0,0.0,0.0,0.0,0.0,0.0,0.0,0.0,0.0,0.0,17.2,24.0,30.2,36.1,41.8,46.1,50.8,54.5,58.6,61.8,65.2,68.1,70.8,73.8,76.2,78.4,80.8,83.0,85.8,87.4,89.4,91.3,93.5,95.3,96.6,98.8,100.1,102.2,103.1,104.2,106.1,107.7,109.0,109.5,110.8,112.1,112.9,113.7,114.4,115.6,116.2,116.6,117.6,117.9,118.3,118.3,118.6,119.4,118.7,119.6,119.8,119.8,120.5,120.2,120.4,120.5,121.2,120.8,120.8,121.1,121.2,121.2,121.2,121.2,121.3,121.3,121.1,121.4,121.0,121.2,121.6,121.5,121.2,121.6,121.0,121.3,121.8,121.7,121.2,121.6,121.5,121.6,121.4,121.4,121.7,121.7,121.3,121.2,121.5,121.5,121.5,121.6,121.5,121.2,122.0,121.5,121.9,121.6,121.5,121.1,121.4</t>
  </si>
  <si>
    <t>ZL=-3880.0|ZR=1217.0|ZSWP=0.0</t>
  </si>
  <si>
    <t>ZL=-3880.0|ZR=1040.8|ZSWP=0.0</t>
  </si>
  <si>
    <t>POS(MIN,MAX,STEP)=-400,400,100|X=0.0,0.0,0.0,68.6,101.2,116.3,119.2,119.4,119.9|Y=0.0,0.0,0.0,69.5,102.3,117.8,121.3,122.0,122.7</t>
  </si>
  <si>
    <t>POS(MIN,MAX,STEP)=-420,420,6|X=119.3,119.3,119.3,119.5,119.4,119.7,119.7,119.9,120.1,120.0,120.5,120.7,121.1,121.6,122.0,122.5,122.8,123.4,124.2,125.4,126.4,127.2,128.5,129.8,131.4,132.7,134.6,136.2,137.4,139.1,140.4,141.5,142.5,143.5,143.9,144.7,144.7,144.8,144.3,143.8,142.3,140.6,139.2,136.7,134.1,130.8,126.9,122.7,118.2,112.5,107.0,100.4,93.1,85.3,76.7,67.2,57.3,46.2,35.2,24.9,16.0,10.4,7.5,6.1,5.7,5.3,5.2,5.4,5.4,5.3,5.4,5.7,5.6,6.0,5.8,6.5,6.8,7.9,10.0,13.3,18.0,24.0,30.5,37.1,43.8,50.1,55.8,61.3,66.4,71.4,75.9,79.9,83.6,87.3,90.6,93.6,96.2,98.9,101.5,103.3,105.5,107.2,108.8,110.4,111.9,113.1,114.0,114.9,116.2,116.9,117.4,118.1,118.5,119.4,119.7,120.0,120.2,120.4,120.6,120.4,120.5,120.7,120.6,120.8,120.8,120.5,120.5,120.6,120.6,120.5,120.3,120.5,120.2,120.4,120.4,120.1,119.9,119.9,120.1,119.9,119.8|Y=122.4,122.0,122.1,122.0,122.0,122.2,122.5,122.9,122.5,122.9,122.8,123.2,123.7,123.9,124.7,124.9,125.8,126.4,126.8,127.5,128.6,129.4,131.3,132.4,133.2,135.2,136.7,138.5,140.2,141.0,142.9,144.1,145.0,145.9,146.5,146.5,146.7,146.8,146.4,145.7,144.9,143.8,141.4,139.6,136.8,133.4,130.0,126.0,121.7,116.3,110.8,104.3,97.0,89.2,81.3,71.6,61.5,52.0,40.7,29.4,21.4,16.0,12.0,10.3,10.5,10.6,10.8,10.5,10.3,10.3,10.5,10.1,10.2,9.5,10.4,11.0,11.1,11.0,13.4,14.1,17.8,22.1,27.7,34.3,41.1,47.3,53.5,59.4,64.3,69.7,74.6,78.5,82.4,86.3,90.3,93.0,95.9,98.8,101.4,103.4,106.1,108.0,109.5,111.2,112.8,113.6,115.0,116.4,117.1,118.6,118.9,119.4,120.0,120.6,121.0,121.5,122.1,122.2,122.4,122.1,122.4,122.4,122.2,122.7,122.6,122.5,122.8,122.6,122.6,122.2,122.0,122.0,122.1,122.1,122.0,122.4,122.5,121.6,121.6,121.8,121.9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</si>
  <si>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12.1,18.6,24.5,29.5,34.7,39.7,44.7,49.6,53.7,58.5,62.7,66.8,70.9,74.9,78.4,81.9,84.6,88.6,91.6,93.9,97.0,99.6,101.8,104.2,105.9,108.0,110.3,111.9,113.3,114.8,116.0,116.6,117.4,118.3,119.2,119.5,120.4,120.8,121.0,121.4,121.3,121.4,122.0,122.0,121.4,121.0,121.6,121.4,121.4,121.4,121.4,121.1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36.2,41.2,45.9,50.9,55.8,60.3,64.1,68.6,72.2,76.2,79.4,83.0,87.2,90.0,92.6,95.8,98.5,100.9,103.2,106.4,108.0,110.2,111.0,113.3,114.2,0.0,0.0,0.0,119.1,0.0,0.0,0.0,0.0,0.0,122.3,0.0,0.0,123.4,0.0,123.4,0.0,0.0,0.0,123.4,0.0,0.0,122.5</t>
  </si>
  <si>
    <t>LZM options</t>
  </si>
  <si>
    <t>ROTL</t>
  </si>
  <si>
    <t>ROTR</t>
  </si>
  <si>
    <t>ENDV</t>
  </si>
  <si>
    <t>1550</t>
  </si>
  <si>
    <t>1.00</t>
  </si>
  <si>
    <t>0.20</t>
  </si>
  <si>
    <t>4.0</t>
  </si>
  <si>
    <t>2.0</t>
  </si>
  <si>
    <t>20</t>
  </si>
  <si>
    <t>13</t>
  </si>
  <si>
    <t>SF9-MOTOR2ACCELERATIONTYPE</t>
  </si>
  <si>
    <t>FSM100+ (max 1.1 mm ball &amp; 1.0 mm fiber diameter)</t>
  </si>
  <si>
    <r>
      <t>FSM100</t>
    </r>
    <r>
      <rPr>
        <sz val="10"/>
        <color indexed="22"/>
        <rFont val="Arial"/>
        <family val="2"/>
      </rPr>
      <t xml:space="preserve"> (max 500um ball &amp; 500 um fiber diameter)</t>
    </r>
  </si>
  <si>
    <t>LZM100 (max 2.5 mm ball &amp; 2.3 mm fiber diameter)</t>
  </si>
  <si>
    <t>Max=</t>
  </si>
  <si>
    <t>Max at</t>
  </si>
  <si>
    <t>0.800</t>
  </si>
  <si>
    <t>Break add</t>
  </si>
  <si>
    <t>mm/sec</t>
  </si>
  <si>
    <t>FOCUSLX</t>
  </si>
  <si>
    <t>AUTO</t>
  </si>
  <si>
    <t>Focus LY</t>
  </si>
  <si>
    <t>FOCUSLY</t>
  </si>
  <si>
    <t>Focus RX</t>
  </si>
  <si>
    <t>FOCUSRX</t>
  </si>
  <si>
    <t>Focus RY</t>
  </si>
  <si>
    <t>FOCUSRY</t>
  </si>
  <si>
    <t>Prefuse &amp; Overlap</t>
  </si>
  <si>
    <t>Prefuse Power Abs</t>
  </si>
  <si>
    <t>Target Measure Mode Axis Ofs</t>
  </si>
  <si>
    <t>SF2-MEASUREMODEAXISOFS</t>
  </si>
  <si>
    <t>Target Up Limit Loss Est</t>
  </si>
  <si>
    <t>Arcpower Abs</t>
  </si>
  <si>
    <t>SF9-ARCPOWERABS</t>
  </si>
  <si>
    <t>Arcpower Rel</t>
  </si>
  <si>
    <t>SF9-ARCPOWERREL</t>
  </si>
  <si>
    <t>Motor1 Type</t>
  </si>
  <si>
    <t>Arc power (bit)</t>
  </si>
  <si>
    <t>SF9-BELOWTHRESHOLD</t>
  </si>
  <si>
    <t>Next Action L to U</t>
  </si>
  <si>
    <t>SF9-INRANGE</t>
  </si>
  <si>
    <t>Next Action &lt; U</t>
  </si>
  <si>
    <t>SF9-ABOVETHRESHOLD</t>
  </si>
  <si>
    <t>Special Func10</t>
  </si>
  <si>
    <t>Arc Start Time</t>
  </si>
  <si>
    <t>SF4-MOTOR2MOTORTYPE</t>
  </si>
  <si>
    <t>Motor2 Dirc</t>
  </si>
  <si>
    <t>SF4-MOTOR2DIRECTION</t>
  </si>
  <si>
    <t>Motor2 Start Time</t>
  </si>
  <si>
    <t>SF4-MOTOR2STARTTIME</t>
  </si>
  <si>
    <t>Motor2 Finish Time</t>
  </si>
  <si>
    <t>SF4-MOTOR2FINISHTIME</t>
  </si>
  <si>
    <t>Motor2 Initial Speed</t>
  </si>
  <si>
    <t>SF4-MOTOR2INITIALSPEED</t>
  </si>
  <si>
    <t>Motor2 Acceleration</t>
  </si>
  <si>
    <t>SF4-MOTOR2ACCELERATION</t>
  </si>
  <si>
    <t>Motor3 Type</t>
  </si>
  <si>
    <t>SF4-MOTOR3MOTORTYPE</t>
  </si>
  <si>
    <t>MODETITLE2</t>
  </si>
  <si>
    <t>Target Low Limit P Meter DB</t>
  </si>
  <si>
    <t>SF9-LOWERLIMITPMETERDB</t>
  </si>
  <si>
    <t>Target Up Limit P Meter DBM</t>
  </si>
  <si>
    <t>SF9-UPPERLIMITPMETERDBM</t>
  </si>
  <si>
    <t>Target Low Limit P Meter DBM</t>
  </si>
  <si>
    <t>SF9-LOWERLIMITPMETERDBM</t>
  </si>
  <si>
    <t>539</t>
  </si>
  <si>
    <t>540</t>
  </si>
  <si>
    <t>541</t>
  </si>
  <si>
    <t>542</t>
  </si>
  <si>
    <t>543</t>
  </si>
  <si>
    <t>544</t>
  </si>
  <si>
    <t>545</t>
  </si>
  <si>
    <t>546</t>
  </si>
  <si>
    <t>547</t>
  </si>
  <si>
    <t>548</t>
  </si>
  <si>
    <t>549</t>
  </si>
  <si>
    <t>600</t>
  </si>
  <si>
    <t>Fiber Information R</t>
  </si>
  <si>
    <t>Coating Diameter</t>
  </si>
  <si>
    <t>RCOATINGDIAMETER</t>
  </si>
  <si>
    <t>369</t>
  </si>
  <si>
    <t>370</t>
  </si>
  <si>
    <t>Target Up Limit Axis Ofs</t>
  </si>
  <si>
    <t>SF9-UPPERLIMITAXISOFS</t>
  </si>
  <si>
    <t>Target LowL imit Axis Ofs</t>
  </si>
  <si>
    <t>SF9-LOWERLIMITAXISOFS</t>
  </si>
  <si>
    <t>Target Up Limit Diameter</t>
  </si>
  <si>
    <t>POS(MIN,MAX,STEP)=-420,420,6|X=119.2,119.4,119.5,119.5,120.0,119.5,120.0,120.0,120.3,120.4,120.7,121.1,121.8,122.3,122.7,123.4,124.0,125.0,125.7,127.7,128.8,130.1,130.7,132.4,135.0,136.9,139.1,141.4,142.9,144.6,146.3,148.0,149.6,150.5,150.8,151.2,151.4,150.7,150.2,149.4,147.5,145.6,143.1,139.8,136.3,132.1,127.8,122.6,116.5,109.3,101.4,92.5,82.0,69.8,55.5,38.0,15.3,0.0,0.0,0.0,0.0,0.0,0.0,0.0,0.0,0.0,0.0,0.0,0.0,0.0,0.0,0.0,4.4,3.6,4.1,0.0,0.0,0.0,0.0,0.0,7.1,5.7,4.6,5.2,5.6,5.8,5.9,6.7,7.4,7.8,8.6,8.5,10.8,18.3,29.4,39.8,49.1,57.1,64.1,70.7,76.2,81.2,86.3,90.4,94.3,97.8,100.9,103.4,106.3,108.3,110.6,112.3,114.1,115.6,117.0,118.4,119.2,120.2,120.7,121.1,121.5,121.9,121.9,122.3,122.6,122.6,122.7,122.5,122.6,122.5,122.4,122.4,122.1,121.9,121.7,121.7,121.3,121.2,121.1,121.0,120.9|Y=121.5,121.9,122.1,122.1,122.0,122.2,122.2,122.6,122.9,122.8,122.9,123.4,124.2,124.5,125.0,125.9,126.8,127.6,128.9,129.6,131.1,132.4,133.9,135.4,137.7,139.4,142.1,143.9,145.8,147.1,148.8,150.1,152.1,153.2,154.1,154.2,153.9,154.0,153.2,152.2,150.6,149.1,146.7,144.1,140.1,136.1,131.7,126.4,121.0,113.8,106.3,97.4,87.6,76.5,62.4,47.4,28.4,0.0,0.0,0.0,0.0,0.0,0.0,0.0,0.0,0.0,0.0,0.0,0.0,0.0,0.0,0.0,0.0,0.0,0.0,0.0,0.0,7.8,8.2,7.7,7.8,0.0,0.0,0.0,10.0,9.4,8.6,7.7,7.2,8.0,10.2,9.9,10.5,15.1,23.9,34.7,44.3,53.1,60.3,68.0,73.9,79.6,84.6,88.7,92.9,96.9,100.3,103.5,105.7,108.5,110.9,112.8,114.6,116.2,117.9,119.3,120.3,121.2,121.9,122.8,123.8,124.0,124.1,124.2,124.3,124.7,124.3,124.4,124.3,124.5,124.0,123.5,123.6,123.6,123.6,123.7,122.9,123.1,122.7,122.9,122.7</t>
  </si>
  <si>
    <t>Motor2 Start Time</t>
  </si>
  <si>
    <t>SF10-MOTOR2STARTTIME</t>
  </si>
  <si>
    <t>Motor2 Finish Time</t>
  </si>
  <si>
    <t>SF10-MOTOR2FINISHTIME</t>
  </si>
  <si>
    <t>Motor2 Initial Speed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</si>
  <si>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</si>
  <si>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</si>
  <si>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</si>
  <si>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</si>
  <si>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</si>
  <si>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</si>
  <si>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</si>
  <si>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</si>
  <si>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</si>
  <si>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</si>
  <si>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</si>
  <si>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</si>
  <si>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</si>
  <si>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</si>
  <si>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</si>
  <si>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</si>
  <si>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</si>
  <si>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</si>
  <si>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</si>
  <si>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</si>
  <si>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</si>
  <si>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</si>
  <si>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</si>
  <si>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</si>
  <si>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</si>
  <si>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</si>
  <si>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</si>
  <si>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</si>
  <si>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</si>
  <si>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</si>
  <si>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</si>
  <si>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</si>
  <si>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</si>
  <si>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</si>
  <si>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</si>
  <si>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</si>
  <si>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</si>
  <si>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</si>
  <si>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</si>
  <si>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</si>
  <si>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</si>
  <si>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</si>
  <si>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</si>
  <si>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351</t>
  </si>
  <si>
    <t>352</t>
  </si>
  <si>
    <t>Target Up Limit P Meter DB</t>
  </si>
  <si>
    <t>SF5-UPPERLIMITPMETERDB</t>
  </si>
  <si>
    <t>Target Low Limit P Meter DB</t>
  </si>
  <si>
    <t>SF5-LOWERLIMITPMETERDB</t>
  </si>
  <si>
    <t>Target Up Limit P Meter DBM</t>
  </si>
  <si>
    <t>SF5-UPPERLIMITPMETERDBM</t>
  </si>
  <si>
    <t>Target Low Limit P Meter DBM</t>
  </si>
  <si>
    <t>Clad Diameter</t>
  </si>
  <si>
    <t>Left Fiber</t>
  </si>
  <si>
    <t>Right Fiber</t>
  </si>
  <si>
    <t>Sweep left</t>
  </si>
  <si>
    <t>Sweep right</t>
  </si>
  <si>
    <t>Right motor position:</t>
  </si>
  <si>
    <t>Left motor position:</t>
  </si>
  <si>
    <t>Sweep motor position:</t>
  </si>
  <si>
    <t>Target Up Limit Axis Ofs</t>
  </si>
  <si>
    <t>PROOFTEST</t>
  </si>
  <si>
    <t>100</t>
  </si>
  <si>
    <t>Fiber Information L</t>
  </si>
  <si>
    <t>Coating Diameter</t>
  </si>
  <si>
    <t>LCOATINGDIAMETER</t>
  </si>
  <si>
    <t>250</t>
  </si>
  <si>
    <t>400</t>
  </si>
  <si>
    <t>160</t>
  </si>
  <si>
    <t>530</t>
  </si>
  <si>
    <t>Clad Diameter</t>
  </si>
  <si>
    <t>SF4-MEASUREMODELOSSEST</t>
  </si>
  <si>
    <t>Target Measure Mode P Meter</t>
  </si>
  <si>
    <t>SF4-MEASUREMODEPMETER</t>
  </si>
  <si>
    <t>Target Measure Mode Axis Ofs</t>
  </si>
  <si>
    <t>SF4-MEASUREMODEAXISOFS</t>
  </si>
  <si>
    <t>Target Up Limit Loss Est</t>
  </si>
  <si>
    <t>SF4-UPPERLIMITLOSSEST</t>
  </si>
  <si>
    <t>Target Low Limit Loss Est</t>
  </si>
  <si>
    <t>SF4-LOWERLIMITLOSSEST</t>
  </si>
  <si>
    <t>Target Up Limit P Meter DB</t>
  </si>
  <si>
    <t>SF4-UPPERLIMITPMETERDB</t>
  </si>
  <si>
    <t>Target Low Limit P Meter DB</t>
  </si>
  <si>
    <t>SF4-LOWERLIMITPMETERDB</t>
  </si>
  <si>
    <t>Target Up Limit P Meter DBM</t>
  </si>
  <si>
    <t>SF4-UPPERLIMITPMETERDBM</t>
  </si>
  <si>
    <t>Target Low Limit P Meter DBM</t>
  </si>
  <si>
    <t>Target Measure Mode Axis Ofs</t>
  </si>
  <si>
    <t>SF10-MEASUREMODEAXISOFS</t>
  </si>
  <si>
    <t>Target Up Limit Loss Est</t>
  </si>
  <si>
    <t>SF10-UPPERLIMITLOSSEST</t>
  </si>
  <si>
    <t>Target Low Limit Loss Est</t>
  </si>
  <si>
    <t>SF10-LOWERLIMITLOSSEST</t>
  </si>
  <si>
    <t>Target Up Limit P Meter DB</t>
  </si>
  <si>
    <t>SF10-UPPERLIMITPMETERDB</t>
  </si>
  <si>
    <t>Target Low Limit P Meter DB</t>
  </si>
  <si>
    <t>SF10-LOWERLIMITPMETERDB</t>
  </si>
  <si>
    <t>Target Up Limit P Meter DBM</t>
  </si>
  <si>
    <t>SF10-UPPERLIMITPMETERDBM</t>
  </si>
  <si>
    <t>Target Low Limit P Meter DBM</t>
  </si>
  <si>
    <t>SF10-LOWERLIMITPMETERDBM</t>
  </si>
  <si>
    <t>Target Up Limit Axis Ofs</t>
  </si>
  <si>
    <t>SF10-UPPERLIMITAXISOFS</t>
  </si>
  <si>
    <t>Target LowL imit Axis Ofs</t>
  </si>
  <si>
    <t>SF10-LOWERLIMITAXISOFS</t>
  </si>
  <si>
    <t>Start time</t>
  </si>
  <si>
    <t>245</t>
  </si>
  <si>
    <t>246</t>
  </si>
  <si>
    <t>247</t>
  </si>
  <si>
    <t>248</t>
  </si>
  <si>
    <t>249</t>
  </si>
  <si>
    <t>251</t>
  </si>
  <si>
    <t>252</t>
  </si>
  <si>
    <t>253</t>
  </si>
  <si>
    <t>254</t>
  </si>
  <si>
    <t>255</t>
  </si>
  <si>
    <t>End time</t>
  </si>
  <si>
    <t>Next Action &lt;L</t>
  </si>
  <si>
    <t>SF8-BELOWTHRESHOLD</t>
  </si>
  <si>
    <t>Next Action L to U</t>
  </si>
  <si>
    <t>SF8-INRANGE</t>
  </si>
  <si>
    <t>Next Action &lt; U</t>
  </si>
  <si>
    <t>SF8-ABOVETHRESHOLD</t>
  </si>
  <si>
    <t>Special Func9</t>
  </si>
  <si>
    <t>Arc Start Time</t>
  </si>
  <si>
    <t>SF9-ARCSTARTTIME</t>
  </si>
  <si>
    <t>Arc Finish Time</t>
  </si>
  <si>
    <t>ON</t>
  </si>
  <si>
    <t>NOTSELECTED</t>
  </si>
  <si>
    <t>ACK</t>
  </si>
  <si>
    <t>Motor1 Dirc</t>
  </si>
  <si>
    <t>SF7-MOTOR1DIRECTION</t>
  </si>
  <si>
    <t>Motor1 Start Time</t>
  </si>
  <si>
    <t>SF7-MOTOR1STARTTIME</t>
  </si>
  <si>
    <t>Motor1 Finish Time</t>
  </si>
  <si>
    <t>POS(MIN,MAX,STEP)=-420,420,6|X=119.9,120.2,120.2,120.4,120.4,120.7,120.6,120.9,121.0,121.1,121.2,121.3,121.4,121.5,121.6,121.7,121.7,121.9,121.8,121.7,121.5,120.9,120.8,120.5,120.0,119.2,118.1,117.3,116.0,114.8,113.5,111.6,110.1,108.0,105.6,103.1,100.3,97.1,93.7,89.9,85.4,80.8,75.8,70.1,63.6,57.0,49.6,41.5,32.8,24.2,15.7,10.2,7.9,7.4,6.2,6.0,6.7,6.2,5.6,5.3,4.7,4.6,4.9,5.3,6.0,6.5,6.7,0.0,0.0,0.0,0.0,0.0,0.0,0.0,0.0,0.0,0.0,0.0,0.0,0.0,0.0,0.0,0.0,0.0,0.0,0.0,22.6,42.9,59.6,73.5,85.8,96.0,105.0,113.1,119.8,126.1,130.6,135.6,139.7,143.3,146.1,148.7,150.3,151.6,152.6,153.1,153.2,153.0,152.4,151.6,150.2,149.1,147.3,145.4,143.7,140.9,139.2,136.9,134.9,133.4,131.3,130.1,128.8,127.5,126.4,125.2,124.4,123.5,123.1,122.7,122.1,121.9,121.4,121.2,120.8,120.6,120.5,120.4,120.2,120.1,120.3|Y=122.3,122.5,122.5,122.9,122.7,123.0,123.3,123.2,122.7,123.5,123.1,123.4,123.3,123.9,123.6,123.8,123.9,123.8,123.7,123.3,123.6,123.5,122.8,122.9,122.2,121.7,120.2,119.2,117.9,116.7,115.2,113.5,112.0,110.3,107.7,105.2,102.5,99.2,96.5,92.3,88.1,82.8,78.6,73.0,66.3,59.8,53.1,44.5,36.7,27.8,20.1,15.0,12.7,11.7,11.3,0.0,0.0,0.0,10.9,10.5,10.3,10.6,0.0,0.0,0.0,0.0,0.0,0.0,0.0,0.0,0.0,0.0,0.0,0.0,0.0,0.0,0.0,0.0,0.0,0.0,0.0,0.0,0.0,0.0,0.0,0.0,16.2,33.4,50.9,66.8,80.4,91.2,101.1,110.2,117.5,123.5,129.7,134.6,138.8,142.9,146.2,148.8,151.2,152.6,154.0,155.1,155.1,155.2,155.2,154.7,153.7,151.9,150.6,148.6,147.1,144.3,142.9,140.7,138.7,137.4,134.8,133.5,131.7,130.3,128.8,127.7,126.8,126.3,125.9,124.8,124.4,124.4,123.9,123.6,123.5,123.3,122.7,122.5,122.3,122.3,122.5</t>
  </si>
  <si>
    <t>TL|TR</t>
  </si>
  <si>
    <t>Motor3 Initial Speed</t>
  </si>
  <si>
    <t>SF6-MOTOR3INITIALSPEED</t>
  </si>
  <si>
    <t>Motor3 Acceleration</t>
  </si>
  <si>
    <t>SF6-MOTOR3ACCELERATION</t>
  </si>
  <si>
    <t>Motor4 Type</t>
  </si>
  <si>
    <t>SF9-MOTOR1FINISHTIME</t>
  </si>
  <si>
    <t>Motor1 Initial Speed</t>
  </si>
  <si>
    <t>230</t>
  </si>
  <si>
    <t>350</t>
  </si>
  <si>
    <t>220 bit</t>
  </si>
  <si>
    <t>Target Measure Mode Loss Est</t>
  </si>
  <si>
    <t>SF7-MEASUREMODELOSSEST</t>
  </si>
  <si>
    <t>&amp;MTRARC|ZL,-10,0.4|ZR,-10,0.4</t>
  </si>
  <si>
    <t>ZR(mm)</t>
  </si>
  <si>
    <t>Time (sec)</t>
  </si>
  <si>
    <t>SWP(mm)</t>
  </si>
  <si>
    <t>ZL(mm)</t>
  </si>
  <si>
    <t>Set v1</t>
  </si>
  <si>
    <t>Design time</t>
  </si>
  <si>
    <t>Total time (s)</t>
  </si>
  <si>
    <t>Highest speed</t>
  </si>
  <si>
    <t>Total time (min)</t>
  </si>
  <si>
    <t>&amp;MTRARC|ZL,5027.9,0.4|ZR,-3080.2,0.4|ZSWP,-5100.1,0.4</t>
  </si>
  <si>
    <t>&amp;MTRARC|ARC,2000,284BIT|ZR,200,0.1|ZL,-312,0.156</t>
  </si>
  <si>
    <t>550</t>
  </si>
  <si>
    <t>Motor3 Acceleration</t>
  </si>
  <si>
    <t>SF10-MOTOR3ACCELERATION</t>
  </si>
  <si>
    <t>Motor4 Type</t>
  </si>
  <si>
    <t>SF10-MOTOR4MOTORTYPE</t>
  </si>
  <si>
    <t>Motor4 Dirc</t>
  </si>
  <si>
    <t>SF10-MOTOR4DIRECTION</t>
  </si>
  <si>
    <t>Motor4 Start Time</t>
  </si>
  <si>
    <t>297</t>
  </si>
  <si>
    <t>298</t>
  </si>
  <si>
    <t>299</t>
  </si>
  <si>
    <t>301</t>
  </si>
  <si>
    <t>0.75</t>
  </si>
  <si>
    <t>Taper Length</t>
  </si>
  <si>
    <t>TAPERLENGTH</t>
  </si>
  <si>
    <t>SF5-MEASUREMODELOSSEST</t>
  </si>
  <si>
    <t>56</t>
  </si>
  <si>
    <t>57</t>
  </si>
  <si>
    <t>58</t>
  </si>
  <si>
    <t>59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</si>
  <si>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</si>
  <si>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</si>
  <si>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</si>
  <si>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</si>
  <si>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</si>
  <si>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</si>
  <si>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</si>
  <si>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</si>
  <si>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</si>
  <si>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</si>
  <si>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</si>
  <si>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</si>
  <si>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</si>
  <si>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</si>
  <si>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76</t>
  </si>
  <si>
    <t>77</t>
  </si>
  <si>
    <t>78</t>
  </si>
  <si>
    <t>79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</si>
  <si>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</si>
  <si>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</si>
  <si>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</si>
  <si>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</si>
  <si>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</si>
  <si>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</si>
  <si>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</si>
  <si>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</si>
  <si>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</si>
  <si>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</si>
  <si>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</si>
  <si>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</si>
  <si>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</si>
  <si>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</si>
  <si>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</si>
  <si>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</si>
  <si>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</si>
  <si>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</si>
  <si>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</si>
  <si>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</si>
  <si>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</si>
  <si>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</si>
  <si>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</si>
  <si>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</si>
  <si>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</si>
  <si>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</si>
  <si>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</si>
  <si>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</si>
  <si>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</si>
  <si>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</si>
  <si>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</si>
  <si>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</si>
  <si>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</si>
  <si>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</si>
  <si>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</si>
  <si>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</si>
  <si>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</si>
  <si>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</si>
  <si>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</si>
  <si>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</si>
  <si>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</si>
  <si>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</si>
  <si>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</si>
  <si>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126</t>
  </si>
  <si>
    <t>10320</t>
  </si>
  <si>
    <t>11320</t>
  </si>
  <si>
    <t>SF1-MEASUREMETHOD</t>
  </si>
  <si>
    <t>Target Measure Mode Loss Est</t>
  </si>
  <si>
    <t>SF1-MEASUREMODELOSSEST</t>
  </si>
  <si>
    <t>DBM</t>
  </si>
  <si>
    <t>Target Measure Mode Axis Ofs</t>
  </si>
  <si>
    <t>SF1-MEASUREMODEAXISOFS</t>
  </si>
  <si>
    <t>Target Up Limit Loss Est</t>
  </si>
  <si>
    <t>SF1-UPPERLIMITLOSSEST</t>
  </si>
  <si>
    <t>Target Low Limit Loss Est</t>
  </si>
  <si>
    <t>SF1-LOWERLIMITLOSSEST</t>
  </si>
  <si>
    <t>3.5</t>
  </si>
  <si>
    <t>Target Up Limit P Meter DB</t>
  </si>
  <si>
    <t>SF1-UPPERLIMITPMETERDB</t>
  </si>
  <si>
    <t>Target Low Limit P Meter DB</t>
  </si>
  <si>
    <t>RCLADDIAMETER</t>
  </si>
  <si>
    <t>Core Diamter</t>
  </si>
  <si>
    <t>RCOREDIAMETER</t>
  </si>
  <si>
    <t>MFD</t>
  </si>
  <si>
    <t>RMFD</t>
  </si>
  <si>
    <t>Cleave Length</t>
  </si>
  <si>
    <t>RCLEAVELENGTH</t>
  </si>
  <si>
    <t>Gap Setting</t>
  </si>
  <si>
    <t>Gapset</t>
  </si>
  <si>
    <t>POS(MIN,MAX,STEP)=-420,420,6|X=119.7,119.8,119.8,119.8,119.9,119.9,120.3,120.3,120.4,120.2,120.4,120.3,120.3,120.1,120.2,119.9,119.4,119.0,118.7,118.4,118.0,116.7,116.0,114.9,114.1,112.8,111.1,109.5,108.3,105.9,104.3,102.1,99.8,97.4,94.8,92.1,89.0,86.1,82.8,79.4,75.9,72.3,68.4,64.4,60.1,55.8,51.7,47.2,42.6,38.3,33.8,29.6,25.8,22.1,19.2,16.4,14.8,13.3,12.3,11.6,10.8,10.1,9.8,10.1,9.6,9.2,8.1,0.0,0.0,0.0,0.0,0.0,0.0,0.0,0.0,0.0,0.0,7.1,10.2,10.3,10.1,10.3,10.6,11.3,11.8,12.9,14.7,16.6,19.5,23.2,27.1,31.1,35.6,40.1,44.6,49.5,53.7,58.0,62.1,66.1,70.0,73.9,77.6,81.0,84.2,87.4,90.3,93.1,96.0,98.2,100.7,102.7,105.0,106.7,108.6,110.7,112.1,113.3,114.4,115.8,116.5,117.3,117.9,118.2,119.2,119.5,119.9,120.3,120.5,120.4,120.5,120.7,120.7,120.6,120.6,120.7,120.7,120.7,120.6,120.7,120.4|Y=121.6,122.6,122.1,122.6,122.3,122.8,122.4,122.2,122.6,123.4,122.4,122.2,122.4,122.3,122.1,122.1,121.3,121.0,121.3,120.4,119.7,119.1,118.2,117.3,116.6,115.2,113.1,111.6,109.8,107.4,106.3,103.9,102.2,99.2,96.9,94.3,90.9,88.2,85.0,82.3,77.6,74.2,70.7,66.5,62.2,58.1,53.8,49.5,45.3,41.0,36.5,32.5,28.5,25.0,21.9,18.6,17.1,15.2,14.0,13.4,13.2,13.4,12.5,12.1,11.9,12.3,11.2,0.0,0.0,0.0,0.0,0.0,0.0,0.0,0.0,0.0,0.0,0.0,12.4,13.2,12.5,12.3,12.4,12.8,13.1,14.2,15.0,16.8,19.4,22.2,25.7,29.5,34.0,38.6,42.7,47.8,51.6,56.6,60.5,64.2,68.7,72.5,76.3,80.0,83.5,86.3,90.3,93.2,95.4,98.2,99.8,102.9,105.2,107.3,108.8,111.4,112.7,113.8,115.1,116.3,117.9,118.8,119.5,120.4,121.1,121.2,121.5,122.0,122.4,122.5,122.4,122.2,122.4,122.4,122.5,122.4,122.2,122.4,122.1,122.3,122.0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</si>
  <si>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7.0,14.9,18.3,20.7,23.7,26.8,30.1,33.8,37.5,41.4,45.2,49.4,52.9,56.9,60.8,64.6,68.3,72.1,75.5,79.1,82.2,85.2,88.2,91.8,94.8,97.7,99.9,102.3,104.3,106.2,108.2,109.7,111.5,112.9,114.1,115.5,116.7,117.5,118.2,119.2,119.7,120.2,120.7,120.8,121.1,121.4,121.6,121.4,121.6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13.5,17.3,20.3,23.1,26.0,29.1,32.3,35.4,39.5,43.3,47.3,51.0,55.0,58.3,63.0,66.6,70.4,73.4,77.1,80.9,84.5,87.2,91.0,94.2,97.0,99.8,101.7,103.7,106.1,108.2,109.8,111.6,113.3,115.0,116.3,117.6,118.2,119.0,120.1,120.7,121.5,122.4,122.7,123.3,123.2,123.1,123.8,122.9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</si>
  <si>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6.4,14.6,18.2,20.6,23.6,26.8,30.2,33.7,37.3,41.3,45.2,49.1,53.0,57.0,60.9,64.7,68.3,72.0,75.4,79.0,82.1,85.3,88.6,92.0,95.0,97.7,99.7,102.3,104.3,106.4,108.4,109.8,111.6,113.0,114.1,115.4,116.5,117.4,118.0,119.0,119.8,120.2,120.6,120.8,121.2,121.3,121.5,121.5,121.6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13.6,17.5,20.7,22.8,26.0,29.4,32.2,35.2,39.6,43.1,46.9,51.6,55.0,58.6,62.8,66.6,70.2,73.7,77.3,81.0,84.4,87.3,91.0,94.0,96.9,99.7,101.9,103.9,105.9,108.0,109.7,112.3,113.1,115.1,116.1,117.1,118.4,119.2,119.8,120.9,121.4,121.9,122.9,123.1,123.1,122.8,123.2,123.1</t>
  </si>
  <si>
    <t>Motor4 Start Time</t>
  </si>
  <si>
    <t>SF4-MOTOR4STARTTIME</t>
  </si>
  <si>
    <t>Motor4 Finish Time</t>
  </si>
  <si>
    <t>SF4-MOTOR4FINISHTIME</t>
  </si>
  <si>
    <t>Motor4 Initial Speed</t>
  </si>
  <si>
    <t>SF4-MOTOR4INITIALSPEED</t>
  </si>
  <si>
    <t>Linear</t>
  </si>
  <si>
    <t>Sine</t>
  </si>
  <si>
    <t>Diam (um)</t>
  </si>
  <si>
    <t>12</t>
  </si>
  <si>
    <t>Stuff Speed</t>
  </si>
  <si>
    <t>STUFFSPEED</t>
  </si>
  <si>
    <t>0.10</t>
  </si>
  <si>
    <t>Main Arc</t>
  </si>
  <si>
    <t>Main Arc Power Abs</t>
  </si>
  <si>
    <t>MAINARCPOWERABS</t>
  </si>
  <si>
    <t>Main Arc Power Rel</t>
  </si>
  <si>
    <t>MAINARCPOWERREL</t>
  </si>
  <si>
    <t>Arc Time</t>
  </si>
  <si>
    <t>MAINARCTIME</t>
  </si>
  <si>
    <t>SF10-ARCSTARTTIME</t>
  </si>
  <si>
    <t>Arc Finish Time</t>
  </si>
  <si>
    <t>SF10-ARCFINISHTIME</t>
  </si>
  <si>
    <t>Arcpower Abs</t>
  </si>
  <si>
    <t>SF10-ARCPOWERABS</t>
  </si>
  <si>
    <t>Arcpower Rel</t>
  </si>
  <si>
    <t>SF10-ARCPOWERREL</t>
  </si>
  <si>
    <t>Motor2 Finish Time</t>
  </si>
  <si>
    <t>SF5-MOTOR2FINISHTIME</t>
  </si>
  <si>
    <t>Motor2 Initial Speed</t>
  </si>
  <si>
    <t>SF5-MOTOR2INITIALSPEED</t>
  </si>
  <si>
    <t>Motor2 Acceleration</t>
  </si>
  <si>
    <t>SF5-MOTOR2ACCELERATION</t>
  </si>
  <si>
    <t>Motor3 Type</t>
  </si>
  <si>
    <t>SF5-MOTOR3MOTORTYPE</t>
  </si>
  <si>
    <t>Motor3 Dirc</t>
  </si>
  <si>
    <t>SF5-MOTOR3DIRECTION</t>
  </si>
  <si>
    <t>Motor4 Finish Time</t>
  </si>
  <si>
    <t>SF6-MOTOR4FINISHTIME</t>
  </si>
  <si>
    <t>Motor4 Initial Speed</t>
  </si>
  <si>
    <t>SF6-MOTOR4INITIALSPEED</t>
  </si>
  <si>
    <t>Motor4 Acceleration</t>
  </si>
  <si>
    <t>SF6-MOTOR4ACCELERATION</t>
  </si>
  <si>
    <t>Target Measure Method</t>
  </si>
  <si>
    <t>SF6-MEASUREMETHOD</t>
  </si>
  <si>
    <t>Target Measure Mode Loss Est</t>
  </si>
  <si>
    <t>SF6-MEASUREMODELOSSEST</t>
  </si>
  <si>
    <t>Target Measure Mode P Meter</t>
  </si>
  <si>
    <t>SF6-MEASUREMODEPMETER</t>
  </si>
  <si>
    <t>Target Measure Mode Axis Ofs</t>
  </si>
  <si>
    <t>SF6-MEASUREMODEAXISOFS</t>
  </si>
  <si>
    <t>Target Up Limit Loss Est</t>
  </si>
  <si>
    <t>SF6-UPPERLIMITLOSSEST</t>
  </si>
  <si>
    <t>Target Low Limit Loss Est</t>
  </si>
  <si>
    <t>SF6-LOWERLIMITLOSSEST</t>
  </si>
  <si>
    <t>Target Up Limit P Meter DB</t>
  </si>
  <si>
    <t>SF6-UPPERLIMITPMETERDB</t>
  </si>
  <si>
    <t>Target Low Limit P Meter DB</t>
  </si>
  <si>
    <t>Auto Arc Calibration</t>
  </si>
  <si>
    <t>434</t>
  </si>
  <si>
    <t>435</t>
  </si>
  <si>
    <t>436</t>
  </si>
  <si>
    <t>437</t>
  </si>
  <si>
    <t>438</t>
  </si>
  <si>
    <t>439</t>
  </si>
  <si>
    <t>440</t>
  </si>
  <si>
    <t>441</t>
  </si>
  <si>
    <t>442</t>
  </si>
  <si>
    <t>443</t>
  </si>
  <si>
    <t>444</t>
  </si>
  <si>
    <t>445</t>
  </si>
  <si>
    <t>446</t>
  </si>
  <si>
    <t>447</t>
  </si>
  <si>
    <t>448</t>
  </si>
  <si>
    <t>449</t>
  </si>
  <si>
    <t>450</t>
  </si>
  <si>
    <t>451</t>
  </si>
  <si>
    <t>452</t>
  </si>
  <si>
    <t>453</t>
  </si>
  <si>
    <t>454</t>
  </si>
  <si>
    <t>455</t>
  </si>
  <si>
    <t>456</t>
  </si>
  <si>
    <t>457</t>
  </si>
  <si>
    <t>458</t>
  </si>
  <si>
    <t>459</t>
  </si>
  <si>
    <t>460</t>
  </si>
  <si>
    <t>461</t>
  </si>
  <si>
    <t>462</t>
  </si>
  <si>
    <t>463</t>
  </si>
  <si>
    <t>464</t>
  </si>
  <si>
    <t>465</t>
  </si>
  <si>
    <t>466</t>
  </si>
  <si>
    <t>467</t>
  </si>
  <si>
    <t>468</t>
  </si>
  <si>
    <t>469</t>
  </si>
  <si>
    <t>470</t>
  </si>
  <si>
    <t>471</t>
  </si>
  <si>
    <t>472</t>
  </si>
  <si>
    <t>473</t>
  </si>
  <si>
    <t>474</t>
  </si>
  <si>
    <t>475</t>
  </si>
  <si>
    <t>476</t>
  </si>
  <si>
    <t>477</t>
  </si>
  <si>
    <t>Target Measure Mode P Meter</t>
  </si>
  <si>
    <t>SF8-MEASUREMODEPMETER</t>
  </si>
  <si>
    <t>Target Measure Mode Axis Ofs</t>
  </si>
  <si>
    <t>SF8-MEASUREMODEAXISOFS</t>
  </si>
  <si>
    <t>Target Up Limit Loss Est</t>
  </si>
  <si>
    <t>SF8-UPPERLIMITLOSSEST</t>
  </si>
  <si>
    <t>=MTR|ZL|ZR|ZSWP</t>
  </si>
  <si>
    <t>Target Low Limit Loss Est</t>
  </si>
  <si>
    <t>SF8-LOWERLIMITLOSSEST</t>
  </si>
  <si>
    <t>Target Up Limit P Meter DB</t>
  </si>
  <si>
    <t>SF8-UPPERLIMITPMETERDB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</si>
  <si>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10.9,16.5,22.3,29.2,36.4,43.7,50.5,56.8,62.7,68.4,73.3,78.0,82.5,86.6,90.0,93.4,96.5,99.2,101.8,103.7,106.1,107.6,109.4,110.8,112.1,113.1,114.7,115.5,116.3,117.0,117.8,118.2,118.6,118.9,119.2,119.5,119.9,119.7,120.1,120.1,120.3,120.2,120.1,120.1,120.2,120.2,120.2,120.2,120.1,120.1,120.2,120.2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16.1,20.1,25.4,33.2,39.9,47.3,53.6,60.4,65.6,71.8,76.7,80.4,85.2,89.3,92.9,95.8,98.3,101.3,104.0,106.0,107.8,109.9,111.4,113.1,114.3,115.6,116.9,117.9,118.7,119.0,120.2,119.9,120.3,120.8,121.2,121.2,121.5,121.7,121.6,121.5,122.3,121.8,121.6,121.9,121.8,122.0,121.8,122.0,121.8,122.2,121.7</t>
  </si>
  <si>
    <t>ZL=-1940.0|ZR=-972.0|ZSWP=0.0</t>
  </si>
  <si>
    <t>ZL=-1940.0|ZR=-689.6|ZSWP=0.0</t>
  </si>
  <si>
    <t>POS(MIN,MAX,STEP)=-400,400,100|X=0.0,0.0,0.0,60.2,112.3,120.1,119.5,119.7,120.0|Y=0.0,0.0,0.0,59.5,113.5,122.1,121.7,121.7,121.6</t>
  </si>
  <si>
    <t>SF2-UPPERLIMITLOSSEST</t>
  </si>
  <si>
    <t>Target Low Limit Loss Est</t>
  </si>
  <si>
    <t>SF10-MOTOR4FINISHTIME</t>
  </si>
  <si>
    <t>Motor4 Initial Speed</t>
  </si>
  <si>
    <t>SF6-MOTOR4MOTORTYPE</t>
  </si>
  <si>
    <t>Motor4 Dirc</t>
  </si>
  <si>
    <t>SF6-MOTOR4DIRECTION</t>
  </si>
  <si>
    <t>Motor4 Start Time</t>
  </si>
  <si>
    <t>SF6-MOTOR4STARTTIME</t>
  </si>
  <si>
    <t>Target Up Limit Diameter</t>
  </si>
  <si>
    <t>SF10-UPPERLIMITDIAMETER</t>
  </si>
  <si>
    <t>Target Low Limit Diameter</t>
  </si>
  <si>
    <t>SF10-LOWERLIMITDIAMETER</t>
  </si>
  <si>
    <t xml:space="preserve">Current process: </t>
  </si>
  <si>
    <t>ZL+ZSWP</t>
  </si>
  <si>
    <t>SP.F Splicing</t>
  </si>
  <si>
    <t>Position</t>
  </si>
  <si>
    <t>&amp;MTRARC|ZL,2000,0.4|ZR,-200,0.4|ZSWP,-1000,0.4</t>
  </si>
  <si>
    <t>SF4-LOWERLIMITDIAMETER</t>
  </si>
  <si>
    <t>Next Action &lt;L</t>
  </si>
  <si>
    <t>SF4-BELOWTHRESHOLD</t>
  </si>
  <si>
    <t>Next Action L to U</t>
  </si>
  <si>
    <t>SF4-INRANGE</t>
  </si>
  <si>
    <t>Next Action &lt; U</t>
  </si>
  <si>
    <t>SF4-ABOVETHRESHOLD</t>
  </si>
  <si>
    <t>Special Func5</t>
  </si>
  <si>
    <t>Arc Start Time</t>
  </si>
  <si>
    <t>SF5-ARCSTARTTIME</t>
  </si>
  <si>
    <t>Arc Finish Time</t>
  </si>
  <si>
    <t>SF5-ARCFINISHTIME</t>
  </si>
  <si>
    <t>Arcpower Abs</t>
  </si>
  <si>
    <t>SF5-LOWERLIMITPMETERDBM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</si>
  <si>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</si>
  <si>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</si>
  <si>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</si>
  <si>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</si>
  <si>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</si>
  <si>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</si>
  <si>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</si>
  <si>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</si>
  <si>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</si>
  <si>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</si>
  <si>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</si>
  <si>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</si>
  <si>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</si>
  <si>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</si>
  <si>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</si>
  <si>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</si>
  <si>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</si>
  <si>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</si>
  <si>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</si>
  <si>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201</t>
  </si>
  <si>
    <t>202</t>
  </si>
  <si>
    <t>203</t>
  </si>
  <si>
    <t>204</t>
  </si>
  <si>
    <t>Motor1 formula type</t>
  </si>
  <si>
    <t>Motor2 formula type</t>
  </si>
  <si>
    <t>CONSTACCELERATION</t>
  </si>
  <si>
    <t>Process</t>
  </si>
  <si>
    <t>&amp;MTRARC|ZL,800,0.6|ZR,-800,0.6</t>
  </si>
  <si>
    <t>Motor2 Type</t>
  </si>
  <si>
    <t>SF8-LOWERLIMITPMETERDBM</t>
  </si>
  <si>
    <t>Target Up Limit Axis Ofs</t>
  </si>
  <si>
    <t>SF8-UPPERLIMITAXISOFS</t>
  </si>
  <si>
    <t>Target LowL imit Axis Ofs</t>
  </si>
  <si>
    <t>SF8-LOWERLIMITAXISOFS</t>
  </si>
  <si>
    <t>Target Up Limit Diameter</t>
  </si>
  <si>
    <t>SF8-UPPERLIMITDIAMETER</t>
  </si>
  <si>
    <t>Target Low Limit Diameter</t>
  </si>
  <si>
    <t>SF8-LOWERLIMITDIAMETER</t>
  </si>
  <si>
    <t>Next Action &lt; U</t>
  </si>
  <si>
    <t>SF6-ABOVETHRESHOLD</t>
  </si>
  <si>
    <t>Special Func7</t>
  </si>
  <si>
    <t>Arc Start Time</t>
  </si>
  <si>
    <t>SF7-ARCSTARTTIME</t>
  </si>
  <si>
    <t>Arc Finish Time</t>
  </si>
  <si>
    <t>SF7-ARCFINISHTIME</t>
  </si>
  <si>
    <t>Arcpower Abs</t>
  </si>
  <si>
    <t>SF7-ARCPOWERABS</t>
  </si>
  <si>
    <t>Motor2 Dirc</t>
  </si>
  <si>
    <t>SF3-MOTOR2DIRECTION</t>
  </si>
  <si>
    <t>Motor2 Start Time</t>
  </si>
  <si>
    <t>SF3-MOTOR2STARTTIME</t>
  </si>
  <si>
    <t>Motor2 Finish Time</t>
  </si>
  <si>
    <t>SF3-MOTOR2FINISHTIME</t>
  </si>
  <si>
    <t>Motor2 Initial Speed</t>
  </si>
  <si>
    <t>SF3-MOTOR2INITIALSPEED</t>
  </si>
  <si>
    <t>Motor2 Acceleration</t>
  </si>
  <si>
    <t>SF3-MOTOR2ACCELERATION</t>
  </si>
  <si>
    <t>Motor3 Type</t>
  </si>
  <si>
    <t>SF3-MOTOR3MOTORTYPE</t>
  </si>
  <si>
    <t>Response</t>
  </si>
  <si>
    <t>=FUNCRES|DIAPRF</t>
  </si>
  <si>
    <t>Time</t>
  </si>
  <si>
    <t>Step=</t>
  </si>
  <si>
    <t>um/ms</t>
  </si>
  <si>
    <t>Motor3 Finish Time</t>
  </si>
  <si>
    <t>Motor2 Type</t>
  </si>
  <si>
    <t>SF2-MOTOR2MOTORTYPE</t>
  </si>
  <si>
    <t>AUTOARCCALIBRATION</t>
  </si>
  <si>
    <t>Cleaning Arc Power</t>
  </si>
  <si>
    <t>CLEANINGARCPOWERABS</t>
  </si>
  <si>
    <t>250 bit</t>
  </si>
  <si>
    <t>200 bit</t>
  </si>
  <si>
    <t>Cleaning Arc Power</t>
  </si>
  <si>
    <t>CLEANINGARCPOWERREL</t>
  </si>
  <si>
    <t>0 bit</t>
  </si>
  <si>
    <t>Cleaning Arc Time</t>
  </si>
  <si>
    <t>CLEANINGARCTIME</t>
  </si>
  <si>
    <t>150</t>
  </si>
  <si>
    <t>60</t>
  </si>
  <si>
    <t>300</t>
  </si>
  <si>
    <t>50</t>
  </si>
  <si>
    <t>Gap</t>
  </si>
  <si>
    <t>GAP</t>
  </si>
  <si>
    <t>15</t>
  </si>
  <si>
    <t>10</t>
  </si>
  <si>
    <t>75</t>
  </si>
  <si>
    <t>5</t>
  </si>
  <si>
    <t>Gapset Position</t>
  </si>
  <si>
    <t>GAPSETPOSITION</t>
  </si>
  <si>
    <t>CENTER</t>
  </si>
  <si>
    <t>Theta Align</t>
  </si>
  <si>
    <t>Angle Offset</t>
  </si>
  <si>
    <t>ANGLEOFFSET</t>
  </si>
  <si>
    <t>0.00</t>
  </si>
  <si>
    <t>Theta Align L</t>
  </si>
  <si>
    <t>Alignment Method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</si>
  <si>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</si>
  <si>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</si>
  <si>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</si>
  <si>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</si>
  <si>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</si>
  <si>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</si>
  <si>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</si>
  <si>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</si>
  <si>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</si>
  <si>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</si>
  <si>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</si>
  <si>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</si>
  <si>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</si>
  <si>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</si>
  <si>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</si>
  <si>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</si>
  <si>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</si>
  <si>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</si>
  <si>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</si>
  <si>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</si>
  <si>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</si>
  <si>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</si>
  <si>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</si>
  <si>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</si>
  <si>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231</t>
  </si>
  <si>
    <t>SF4-ARCPOWERABS</t>
  </si>
  <si>
    <t>Arcpower Rel</t>
  </si>
  <si>
    <t>SF4-ARCPOWERREL</t>
  </si>
  <si>
    <t>Motor1 Type</t>
  </si>
  <si>
    <t>SF4-MOTOR1MOTORTYPE</t>
  </si>
  <si>
    <t>Motor1 Dirc</t>
  </si>
  <si>
    <t>SF4-MOTOR1DIRECTION</t>
  </si>
  <si>
    <t>Motor1 Start Time</t>
  </si>
  <si>
    <t>OPERATINGMODE</t>
  </si>
  <si>
    <t>FULL</t>
  </si>
  <si>
    <t>Electrode Gap</t>
  </si>
  <si>
    <t>ELECTRODEGAP</t>
  </si>
  <si>
    <t>1.0</t>
  </si>
  <si>
    <t>3.0</t>
  </si>
  <si>
    <t>2.5</t>
  </si>
  <si>
    <t>V Height Shift</t>
  </si>
  <si>
    <t>VHEIGHTSHIFT</t>
  </si>
  <si>
    <t>0</t>
  </si>
  <si>
    <t>Arc Calibration Method</t>
  </si>
  <si>
    <t>ARCCALIBRATIONMETHOD</t>
  </si>
  <si>
    <t>STD</t>
  </si>
  <si>
    <t>SP</t>
  </si>
  <si>
    <t>OFF</t>
  </si>
  <si>
    <t>=FUNCRES|FBRTRC</t>
  </si>
  <si>
    <t>Motor2 Initial Speed</t>
  </si>
  <si>
    <t>SF9-MOTOR2INITIALSPEED</t>
  </si>
  <si>
    <t>Motor3 Type</t>
  </si>
  <si>
    <t>SF1-MOTOR3MOTORTYPE</t>
  </si>
  <si>
    <t>Motor3 Dirc</t>
  </si>
  <si>
    <t>SF1-MOTOR3DIRECTION</t>
  </si>
  <si>
    <t>Motor3 Start Time</t>
  </si>
  <si>
    <t>SF1-MOTOR3STARTTIME</t>
  </si>
  <si>
    <t>Motor3 Finish Time</t>
  </si>
  <si>
    <t>SF1-MOTOR3FINISHTIME</t>
  </si>
  <si>
    <t>Motor3 Initial Speed</t>
  </si>
  <si>
    <t>SF1-MOTOR3INITIALSPEED</t>
  </si>
  <si>
    <t>Motor3 Acceleration</t>
  </si>
  <si>
    <t>SF1-MOTOR3ACCELERATION</t>
  </si>
  <si>
    <t>Motor4 Type</t>
  </si>
  <si>
    <t>SF1-MOTOR4MOTORTYPE</t>
  </si>
  <si>
    <t>Motor4 Dirc</t>
  </si>
  <si>
    <t>SF1-MOTOR4DIRECTION</t>
  </si>
  <si>
    <t>Target Measure Mode P Meter</t>
  </si>
  <si>
    <t>SF5-MEASUREMODEPMETER</t>
  </si>
  <si>
    <t>Target Measure Mode Axis Ofs</t>
  </si>
  <si>
    <t>SF5-MEASUREMODEAXISOFS</t>
  </si>
  <si>
    <t>Target Up Limit Loss Est</t>
  </si>
  <si>
    <t>SF5-UPPERLIMITLOSSEST</t>
  </si>
  <si>
    <t>Target Low Limit Loss Est</t>
  </si>
  <si>
    <t>PREFUSEPOWERABS</t>
  </si>
  <si>
    <t>Prefuse Power Rel</t>
  </si>
  <si>
    <t>PREFUSEPOWERREL</t>
  </si>
  <si>
    <t>-30 bit</t>
  </si>
  <si>
    <t>Prefuse Time</t>
  </si>
  <si>
    <t>PREFUSETIME</t>
  </si>
  <si>
    <t>220</t>
  </si>
  <si>
    <t>Prefuse On Time</t>
  </si>
  <si>
    <t>PREFUSEONTIME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</si>
  <si>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19.0,23.6,28.5,33.0,37.4,42.0,46.4,50.7,55.2,59.3,63.4,67.2,71.2,74.6,78.4,81.7,84.8,88.4,90.9,93.9,96.4,99.0,101.2,103.9,105.3,107.4,109.8,111.3,112.7,114.0,115.4,116.2,117.4,118.0,118.9,119.5,120.0,120.6,120.4,121.1,121.1,121.2,121.5,121.5,121.6,121.4,121.3,121.4,121.2,121.1,0.0,120.6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24.6,29.1,0.0,39.2,42.2,47.2,52.5,56.8,61.0,65.1,68.3,72.2,75.8,79.9,82.7,86.7,90.0,92.4,95.9,97.7,100.6,102.2,105.2,107.5,109.7,110.6,112.8,114.5,115.5,115.6,117.5,118.7,0.0,0.0,121.1,0.0,0.0,0.0,0.0,0.0,0.0,123.4,123.1,0.0,0.0,0.0,0.0,0.0,0.0,0.0</t>
  </si>
  <si>
    <t>Motor4 Dirc</t>
  </si>
  <si>
    <t>SF2-MOTOR1MOTORTYPE</t>
  </si>
  <si>
    <t>Motor1 Dirc</t>
  </si>
  <si>
    <t>SF2-MOTOR1DIRECTION</t>
  </si>
  <si>
    <t>Motor1 Start Time</t>
  </si>
  <si>
    <t>SF2-MOTOR1STARTTIME</t>
  </si>
  <si>
    <t>Motor1 Finish Time</t>
  </si>
  <si>
    <t>SF2-MOTOR1FINISHTIME</t>
  </si>
  <si>
    <t>Motor1 Initial Speed</t>
  </si>
  <si>
    <t>SF2-MOTOR1INITIALSPEED</t>
  </si>
  <si>
    <t>Motor1 Acceleration</t>
  </si>
  <si>
    <t>SF2-MOTOR1ACCELERATION</t>
  </si>
  <si>
    <t>Pre-heat:</t>
  </si>
  <si>
    <t>SF5-MOTOR4ACCELERATION</t>
  </si>
  <si>
    <t>Target Measure Method</t>
  </si>
  <si>
    <t>SF5-MEASUREMETHOD</t>
  </si>
  <si>
    <t>Target Measure Mode Loss Est</t>
  </si>
  <si>
    <t>&amp;DIAPRF</t>
  </si>
  <si>
    <t>Arcpower Rel</t>
  </si>
  <si>
    <t>SF7-ARCPOWERREL</t>
  </si>
  <si>
    <t>Motor1 Type</t>
  </si>
  <si>
    <t>SF7-MOTOR1MOTORTYPE</t>
  </si>
  <si>
    <t>L=9mm 250um</t>
  </si>
  <si>
    <t>SF4-MOTOR1STARTTIME</t>
  </si>
  <si>
    <t>Motor1 Finish Time</t>
  </si>
  <si>
    <t>SF4-MOTOR1FINISHTIME</t>
  </si>
  <si>
    <t>Motor1 Initial Speed</t>
  </si>
  <si>
    <t>SF4-MOTOR1INITIALSPEED</t>
  </si>
  <si>
    <t>Motor1 Acceleration</t>
  </si>
  <si>
    <t>SF4-MOTOR1ACCELERATION</t>
  </si>
  <si>
    <t>Error Limit</t>
  </si>
  <si>
    <t>Cleave Angle Limit</t>
  </si>
  <si>
    <t>CLEAVELIMIT</t>
  </si>
  <si>
    <t>Cleave Shape Sensitivity</t>
  </si>
  <si>
    <t>CLEAVESHAPESENSITIVITY</t>
  </si>
  <si>
    <t>NORMAL</t>
  </si>
  <si>
    <t>BASIC1SP</t>
  </si>
  <si>
    <t>264 bit</t>
  </si>
  <si>
    <t>Target Low Limit P Meter DB</t>
  </si>
  <si>
    <t>SF3-LOWERLIMITPMETERDB</t>
  </si>
  <si>
    <t>Target Up Limit P Meter DBM</t>
  </si>
  <si>
    <t>SF3-UPPERLIMITPMETERDBM</t>
  </si>
  <si>
    <t>Target Low Limit P Meter DBM</t>
  </si>
  <si>
    <t>SF3-LOWERLIMITPMETERDBM</t>
  </si>
  <si>
    <t>Target Up Limit Axis Ofs</t>
  </si>
  <si>
    <t>SF3-UPPERLIMITAXISOFS</t>
  </si>
  <si>
    <t>Target LowL imit Axis Ofs</t>
  </si>
  <si>
    <t>SF3-LOWERLIMITAXISOFS</t>
  </si>
  <si>
    <t>Target Up Limit Diameter</t>
  </si>
  <si>
    <t>SF3-UPPERLIMITDIAMETER</t>
  </si>
  <si>
    <t>Target Low Limit Diameter</t>
  </si>
  <si>
    <t>SF3-LOWERLIMITDIAMETER</t>
  </si>
  <si>
    <t>Next Action &lt;L</t>
  </si>
  <si>
    <t>SF6-MOTOR2DIRECTION</t>
  </si>
  <si>
    <t>Motor2 Start Time</t>
  </si>
  <si>
    <t>SF6-MOTOR2STARTTIME</t>
  </si>
  <si>
    <t>Motor2 Finish Time</t>
  </si>
  <si>
    <t>SF6-MOTOR2FINISHTIME</t>
  </si>
  <si>
    <t>Motor2 Initial Speed</t>
  </si>
  <si>
    <t>SF6-MOTOR2INITIALSPEED</t>
  </si>
  <si>
    <t>Motor2 Acceleration</t>
  </si>
  <si>
    <t>SF6-MOTOR2ACCELERATION</t>
  </si>
  <si>
    <t>Motor3 Type</t>
  </si>
  <si>
    <t>SF6-MOTOR3MOTORTYPE</t>
  </si>
  <si>
    <t>Motor3 Dirc</t>
  </si>
  <si>
    <t>SF6-MOTOR3DIRECTION</t>
  </si>
  <si>
    <t>Motor3 Start Time</t>
  </si>
  <si>
    <t>SF6-MOTOR3STARTTIME</t>
  </si>
  <si>
    <t>Motor3 Finish Time</t>
  </si>
  <si>
    <t>SF6-MOTOR3FINISHTIME</t>
  </si>
  <si>
    <t>Target Up Limit Loss Est</t>
  </si>
  <si>
    <t>SF7-UPPERLIMITLOSSEST</t>
  </si>
  <si>
    <t>Target Low Limit Loss Est</t>
  </si>
  <si>
    <t>SF7-MOTOR2ACCELERATION</t>
  </si>
  <si>
    <t>Motor3 Type</t>
  </si>
  <si>
    <t>SF7-MOTOR3MOTORTYPE</t>
  </si>
  <si>
    <t>Motor3 Dirc</t>
  </si>
  <si>
    <t>SF7-MOTOR3DIRECTION</t>
  </si>
  <si>
    <t>Motor3 Start Time</t>
  </si>
  <si>
    <t>Motor4 Acceleration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</si>
  <si>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14.5,21.0,25.7,31.1,36.0,40.8,45.2,50.0,54.4,58.7,62.9,67.1,71.1,75.0,78.4,81.9,85.3,88.3,91.3,94.1,96.7,99.1,101.5,103.8,105.7,107.8,110.1,111.8,112.5,114.3,115.3,116.7,117.0,118.2,119.1,119.8,119.8,120.5,120.8,121.1,121.4,121.6,121.7,121.2,121.2,0.0,121.4,121.4,121.1,121.2,121.2,121.1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27.4,30.4,36.8,41.0,46.8,51.2,56.2,60.0,63.7,68.6,72.5,76.4,80.0,83.2,86.7,89.5,93.0,95.8,97.9,100.7,101.8,105.6,107.5,109.7,111.0,112.7,114.2,0.0,0.0,117.6,0.0,119.8,0.0,0.0,0.0,0.0,0.0,0.0,122.9,0.0,0.0,0.0,0.0,0.0,0.0,0.0,122.7,0.0,0.0</t>
  </si>
  <si>
    <t>GAPSET</t>
  </si>
  <si>
    <t>SPLICING</t>
  </si>
  <si>
    <t>No.</t>
  </si>
  <si>
    <t>Load taper to mode</t>
  </si>
  <si>
    <t>SF9-LOWERLIMITDIAMETER</t>
  </si>
  <si>
    <t>Next Action &lt;L</t>
  </si>
  <si>
    <t>Focus</t>
  </si>
  <si>
    <t>Focus LX</t>
  </si>
  <si>
    <t>Fiber Angle Limit</t>
  </si>
  <si>
    <t>FIBERANGLELIMIT</t>
  </si>
  <si>
    <t>Loss Limit</t>
  </si>
  <si>
    <t>LOSSLIMIT</t>
  </si>
  <si>
    <t>Crosstalk Limit</t>
  </si>
  <si>
    <t>ANGLEOFFSETLIMIT</t>
  </si>
  <si>
    <t>SF9-MOTOR3DIRECTION</t>
  </si>
  <si>
    <t>Motor3 Start Time</t>
  </si>
  <si>
    <t>SF9-MOTOR3STARTTIME</t>
  </si>
  <si>
    <t>Motor3 Finish Time</t>
  </si>
  <si>
    <t>SF9-MOTOR3FINISHTIME</t>
  </si>
  <si>
    <t>Motor3 Initial Speed</t>
  </si>
  <si>
    <t>SF9-MOTOR3INITIALSPEED</t>
  </si>
  <si>
    <t>Motor3 Acceleration</t>
  </si>
  <si>
    <t>SF9-MOTOR3ACCELERATION</t>
  </si>
  <si>
    <t>Motor4 Type</t>
  </si>
  <si>
    <t>SF9-MOTOR4MOTORTYPE</t>
  </si>
  <si>
    <t>Motor4 Dirc</t>
  </si>
  <si>
    <t>SF9-MOTOR4DIRECTION</t>
  </si>
  <si>
    <t>Motor4 Start Time</t>
  </si>
  <si>
    <t>311</t>
  </si>
  <si>
    <t>312</t>
  </si>
  <si>
    <t>313</t>
  </si>
  <si>
    <t>314</t>
  </si>
  <si>
    <t>315</t>
  </si>
  <si>
    <t>316</t>
  </si>
  <si>
    <t>317</t>
  </si>
  <si>
    <t>Target Up Limit Axis Ofs</t>
  </si>
  <si>
    <t>SF7-UPPERLIMITAXISOFS</t>
  </si>
  <si>
    <t>Target LowL imit Axis Ofs</t>
  </si>
  <si>
    <t>SF7-LOWERLIMITAXISOFS</t>
  </si>
  <si>
    <t>Target Up Limit Diameter</t>
  </si>
  <si>
    <t>SF7-UPPERLIMITDIAMETER</t>
  </si>
  <si>
    <t>Target Low Limit Diameter</t>
  </si>
  <si>
    <t>SF7-LOWERLIMITDIAMETER</t>
  </si>
  <si>
    <t>Next Action &lt;L</t>
  </si>
  <si>
    <t>SF7-BELOWTHRESHOLD</t>
  </si>
  <si>
    <t>Next Action L to U</t>
  </si>
  <si>
    <t>SF7-INRANGE</t>
  </si>
  <si>
    <t>Next Action &lt; U</t>
  </si>
  <si>
    <t>SF7-ABOVETHRESHOLD</t>
  </si>
  <si>
    <t>Special Func8</t>
  </si>
  <si>
    <t>Next Action L to U</t>
  </si>
  <si>
    <t>SF5-INRANGE</t>
  </si>
  <si>
    <t>Next Action &lt; U</t>
  </si>
  <si>
    <t>SF5-ABOVETHRESHOLD</t>
  </si>
  <si>
    <t>Special Func6</t>
  </si>
  <si>
    <t>Arc Start Time</t>
  </si>
  <si>
    <t>SF6-ARCSTARTTIME</t>
  </si>
  <si>
    <t>Arc Finish Time</t>
  </si>
  <si>
    <t>SF6-ARCFINISHTIME</t>
  </si>
  <si>
    <t>Arcpower Abs</t>
  </si>
  <si>
    <t>SF6-ARCPOWERABS</t>
  </si>
  <si>
    <t>Arcpower Rel</t>
  </si>
  <si>
    <t>SF6-ARCPOWERREL</t>
  </si>
  <si>
    <t>Motor1 Type</t>
  </si>
  <si>
    <t>SF6-MOTOR1MOTORTYPE</t>
  </si>
  <si>
    <t>Motor1 Dirc</t>
  </si>
  <si>
    <t>SF6-MOTOR1DIRECTION</t>
  </si>
  <si>
    <t>Motor1 Start Time</t>
  </si>
  <si>
    <t>SF6-MOTOR1STARTTIME</t>
  </si>
  <si>
    <t>Motor1 Finish Time</t>
  </si>
  <si>
    <t>SF6-MOTOR1FINISHTIME</t>
  </si>
  <si>
    <t>Machine type selection</t>
  </si>
  <si>
    <t>&amp;DIAMETER</t>
  </si>
  <si>
    <t>=FUNCRES|DIAMETER</t>
  </si>
  <si>
    <t>=IMGLINE-X-V-200</t>
  </si>
  <si>
    <t>LALIGNMENTMETHOD</t>
  </si>
  <si>
    <t>PAS</t>
  </si>
  <si>
    <t>Mode PAS</t>
  </si>
  <si>
    <t>LALIGNMODEPAS</t>
  </si>
  <si>
    <t>IPA</t>
  </si>
  <si>
    <t>Mode PM</t>
  </si>
  <si>
    <t>LALIGNMODEPM</t>
  </si>
  <si>
    <t>MIN</t>
  </si>
  <si>
    <t>Correction Angle</t>
  </si>
  <si>
    <t>LCORRECTIONANGLE</t>
  </si>
  <si>
    <t>422</t>
  </si>
  <si>
    <t>423</t>
  </si>
  <si>
    <t>424</t>
  </si>
  <si>
    <t>designed v1</t>
  </si>
  <si>
    <t>Actual v1</t>
  </si>
  <si>
    <t>Y view Diam</t>
  </si>
  <si>
    <t>SF9-MEASUREMODEAXISOFS</t>
  </si>
  <si>
    <t>Target Up Limit Loss Est</t>
  </si>
  <si>
    <t>SF9-UPPERLIMITLOSSEST</t>
  </si>
  <si>
    <t>Target Low Limit Loss Est</t>
  </si>
  <si>
    <t>SF9-LOWERLIMITLOSSEST</t>
  </si>
  <si>
    <t>Process time left:</t>
  </si>
  <si>
    <t>SF10-MOTOR4STARTTIME</t>
  </si>
  <si>
    <t>Motor4 Finish Time</t>
  </si>
  <si>
    <t>551</t>
  </si>
  <si>
    <t>552</t>
  </si>
  <si>
    <t>553</t>
  </si>
  <si>
    <t>554</t>
  </si>
  <si>
    <t>555</t>
  </si>
  <si>
    <t>556</t>
  </si>
  <si>
    <t>557</t>
  </si>
  <si>
    <t>558</t>
  </si>
  <si>
    <t>559</t>
  </si>
  <si>
    <t>560</t>
  </si>
  <si>
    <t>561</t>
  </si>
  <si>
    <t>562</t>
  </si>
  <si>
    <t>563</t>
  </si>
  <si>
    <t>564</t>
  </si>
  <si>
    <t>565</t>
  </si>
  <si>
    <t>566</t>
  </si>
  <si>
    <t>567</t>
  </si>
  <si>
    <t>568</t>
  </si>
  <si>
    <t>569</t>
  </si>
  <si>
    <t>570</t>
  </si>
  <si>
    <t>571</t>
  </si>
  <si>
    <t>572</t>
  </si>
  <si>
    <t>573</t>
  </si>
  <si>
    <t>574</t>
  </si>
  <si>
    <t>575</t>
  </si>
  <si>
    <t>576</t>
  </si>
  <si>
    <t>577</t>
  </si>
  <si>
    <t>POS(MIN,MAX,STEP)=-420,420,6|X=104.9,96.0,85.3,72.9,57.9,38.9,13.9,0.0,0.0,0.0,0.0,0.0,0.0,0.0,0.0,0.0,0.0,0.0,0.0,0.0,0.0,0.0,0.0,0.0,0.0,0.0,0.0,0.0,0.0,0.0,0.0,0.0,0.0,0.0,0.0,0.0,0.0,0.0,0.0,14.1,0.0,10.7,10.4,9.9,7.5,7.6,8.2,8.4,7.8,9.2,18.3,32.7,45.2,55.6,64.8,72.7,79.5,85.8,91.3,96.0,100.4,104.2,107.5,110.5,113.4,115.4,117.6,119.7,120.9,121.9,123.4,124.3,124.9,125.5,125.8,126.1,125.8,125.7,125.7,125.7,125.5,125.0,124.7,124.5,124.3,123.9,123.6,123.0,122.7,122.4,121.9,121.7,121.5,121.2,121.0,120.5,120.5,120.4,120.2,120.3,120.1,120.1,120.0,120.0,119.9,119.7,120.0,119.8,119.8,119.8,119.6,119.7,119.8,119.7,119.9,119.9,119.8,119.9,119.9,119.7,120.0,119.6,119.7,119.7,119.6,119.8,119.8,119.8,119.9,119.8,119.7,119.7,119.9,119.9,119.7,119.7,119.6,119.6,119.8,120.0,119.8|Y=103.8,95.3,84.7,72.0,57.7,41.7,22.9,0.0,0.0,0.0,0.0,0.0,0.0,0.0,0.0,0.0,0.0,0.0,0.0,0.0,0.0,0.0,0.0,0.0,0.0,0.0,0.0,0.0,0.0,0.0,0.0,0.0,0.0,0.0,0.0,0.0,0.0,0.0,0.0,0.0,0.0,0.0,0.0,14.5,10.9,12.1,12.0,11.2,10.8,11.2,16.5,30.1,42.3,53.3,62.7,71.1,78.6,85.0,90.3,95.8,100.5,104.2,108.1,110.9,114.0,116.3,118.6,120.3,122.3,123.9,124.7,126.1,126.9,127.2,127.5,128.4,127.8,127.9,127.8,128.2,127.8,127.2,126.8,126.7,126.6,126.2,126.0,125.5,125.3,125.2,124.3,123.9,123.7,123.3,123.3,123.2,123.2,123.1,122.9,122.7,122.5,122.6,122.2,122.0,121.8,122.3,122.5,122.0,121.7,121.9,121.8,122.1,121.6,121.5,122.1,121.6,121.7,122.2,121.8,121.9,121.8,121.8,121.7,122.0,121.8,121.9,122.2,121.9,121.9,122.1,122.0,122.1,121.7,121.7,121.9,122.0,121.8,121.7,121.9,121.7,121.8</t>
  </si>
  <si>
    <t>ZL=-313.7|ZR=762.0|ZSWP=0.0</t>
  </si>
  <si>
    <t>ZL=-369.1|ZR=762.0|ZSWP=0.0</t>
  </si>
  <si>
    <t>ZL=-651.6|ZR=934.0|ZSWP=0.0</t>
  </si>
  <si>
    <t>POS(MIN,MAX,STEP)=-400,400,100|X=0.0,0.0,0.0,0.0,88.8,128.1,122.2,120.0,119.9|Y=0.0,0.0,0.0,0.0,87.2,129.9,124.6,121.6,121.7</t>
  </si>
  <si>
    <t>POS(MIN,MAX,STEP)=-420,420,6|X=120.1,120.5,120.5,120.9,121.2,121.4,121.6,121.6,121.9,122.0,122.2,122.1,122.3,122.3,122.6,122.7,122.6,122.5,122.5,122.4,121.9,121.4,120.7,119.6,118.6,117.5,116.0,114.1,112.3,110.0,107.6,105.2,102.3,98.9,95.2,91.3,86.9,82.0,76.8,70.8,64.4,57.3,49.1,39.7,28.8,17.2,7.4,5.1,0.0,0.0,0.0,0.0,0.0,0.0,0.0,0.0,0.0,0.0,4.4,4.5,4.5,5.0,4.9,5.0,5.4,5.6,5.9,6.4,6.6,6.1,6.2,6.1,6.3,6.3,6.1,6.4,6.3,6.7,6.8,7.0,7.0,7.2,7.1,7.5,7.4,7.4,7.5,7.2,7.7,7.7,7.6,7.4,7.3,7.4,6.9,6.5,6.0,5.9,6.3,6.8,8.4,13.3,21.2,29.7,37.0,43.6,49.5,54.4,59.2,63.6,67.5,71.1,74.6,77.8,80.9,84.8,87.6,89.9,92.4,94.5,96.8,98.5,100.8,102.4,104.3,105.8,107.5,108.6,109.8,111.2,112.3,113.0,114.1,114.7,115.6,116.3,116.8,117.4,117.8,118.0,118.5|Y=122.9,123.2,123.1,123.2,123.5,123.8,123.8,124.3,124.9,124.7,124.7,125.0,124.8,125.1,124.9,124.9,124.6,125.0,125.2,124.8,124.6,123.6,123.2,122.1,121.2,119.9,118.0,116.5,114.3,112.2,110.1,107.5,104.0,101.1,97.6,93.7,89.5,85.0,79.4,74.0,68.1,60.3,53.5,44.1,33.8,23.1,14.3,8.2,0.0,0.0,0.0,0.0,0.0,0.0,0.0,0.0,0.0,0.0,0.0,9.6,0.0,0.0,0.0,0.0,10.6,0.0,0.0,10.2,0.0,0.0,0.0,11.0,10.6,11.0,10.2,10.5,10.3,10.1,9.1,10.5,10.6,9.4,10.0,9.7,10.0,9.4,9.3,9.1,8.6,8.4,8.6,9.9,9.2,9.0,8.7,8.6,9.4,9.2,10.2,9.1,9.8,11.7,16.0,24.1,32.8,39.8,45.8,51.3,56.8,61.1,65.2,69.3,72.9,76.3,79.3,83.7,86.8,89.1,91.0,93.6,96.5,98.7,100.7,102.2,104.2,105.9,107.7,108.7,110.9,112.1,113.0,114.2,115.3,116.1,116.8,117.1,118.2,118.8,119.3,119.8,120.1</t>
  </si>
  <si>
    <t>ZL=-1940.0|ZR=-1299.0|ZSWP=0.0</t>
  </si>
  <si>
    <t>ZL=-1940.0|ZR=-1222.6|ZSWP=0.0</t>
  </si>
  <si>
    <t>ZL=-2172.8|ZR=-939.9|ZSWP=0.0</t>
  </si>
  <si>
    <t>POS(MIN,MAX,STEP)=-400,400,100|X=0.0,0.0,0.0,0.0,113.5,119.9,119.4,119.8,119.9|Y=0.0,0.0,0.0,0.0,114.6,121.7,121.5,121.6,121.8</t>
  </si>
  <si>
    <t>SF3-MOTOR3INITIALSPEED</t>
  </si>
  <si>
    <t>Ball Lens</t>
  </si>
  <si>
    <t>RONLY</t>
  </si>
  <si>
    <t>3800</t>
  </si>
  <si>
    <t>25440</t>
  </si>
  <si>
    <t>27440</t>
  </si>
  <si>
    <t>0.050</t>
  </si>
  <si>
    <t>TR</t>
  </si>
  <si>
    <t>0.060</t>
  </si>
  <si>
    <t>Make 300 um Ball lens without splice</t>
  </si>
  <si>
    <t>Make 300 um Ball lens with splice</t>
  </si>
  <si>
    <t>POS(MIN,MAX,STEP)=-420,420,6|X=122.3,122.8,123.1,123.6,124.4,125.2,125.9,126.5,127.2,127.9,128.5,129.0,129.6,130.3,130.5,130.8,131.2,131.1,131.0,130.5,130.1,129.0,127.4,125.9,124.0,121.0,117.3,113.6,109.1,103.8,97.8,90.9,82.6,73.3,60.8,44.9,20.8,0.0,0.0,0.0,0.0,0.0,0.0,0.0,0.0,0.0,0.0,0.0,0.0,0.0,0.0,0.0,0.0,0.0,0.0,0.0,0.0,0.0,0.0,0.0,0.0,0.0,0.0,0.0,0.0,0.0,0.0,0.0,0.0,0.0,0.0,0.0,0.0,0.0,0.0,0.0,0.0,0.0,0.0,0.0,0.0,0.0,0.0,0.0,0.0,0.0,0.0,0.0,0.0,0.0,0.0,0.0,0.0,0.0,0.0,0.0,0.0,0.0,0.0,0.0,6.7,0.0,8.0,0.0,7.0,7.4,6.4,8.4,7.8,9.4,9.7,11.9,31.7,49.5,62.7,75.5,83.5,89.9,95.7,100.1,104.2,107.5,110.5,113.0,115.2,116.7,118.1,119.0,120.1,120.7,121.3,121.6,121.8,122.0,122.1,122.2,122.0,121.9,121.9,121.9,121.5|Y=124.6,125.0,125.7,126.6,127.0,127.7,128.4,129.0,129.4,130.4,130.7,132.0,131.6,132.1,132.6,133.3,133.5,133.1,132.9,132.8,132.0,130.9,129.5,127.6,125.7,123.7,119.3,116.1,111.0,105.9,100.6,93.7,85.4,76.5,64.4,50.0,31.8,0.0,0.0,0.0,0.0,0.0,0.0,0.0,0.0,0.0,0.0,0.0,0.0,0.0,0.0,0.0,0.0,0.0,0.0,0.0,0.0,0.0,0.0,0.0,0.0,0.0,0.0,0.0,0.0,0.0,0.0,0.0,0.0,0.0,0.0,0.0,0.0,0.0,0.0,0.0,0.0,0.0,0.0,0.0,0.0,0.0,0.0,0.0,0.0,0.0,0.0,0.0,0.0,0.0,0.0,0.0,0.0,0.0,0.0,0.0,0.0,0.0,0.0,0.0,0.0,0.0,0.0,0.0,0.0,12.0,10.2,11.2,12.2,11.7,12.3,12.6,20.2,37.9,54.1,69.2,79.1,85.9,92.8,97.6,102.6,106.1,109.6,112.4,115.1,116.9,118.3,119.7,120.6,122.0,122.8,123.4,124.3,124.1,124.2,124.2,124.0,124.0,124.1,124.3,124.2</t>
  </si>
  <si>
    <t>ZL=-3465.0|ZR=-1493.0|ZSWP=0.0</t>
  </si>
  <si>
    <t>ZL=-3465.0|ZR=-1874.5|ZSWP=0.0</t>
  </si>
  <si>
    <t>ZL=-1948.1|ZR=-3591.5|ZSWP=0.0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</si>
  <si>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8.8,16.4,20.8,24.8,28.2,31.7,35.8,39.4,43.4,47.7,52.0,56.3,60.1,64.2,68.1,71.9,75.8,79.7,83.2,86.4,89.8,92.9,95.6,98.5,101.1,104.3,106.3,108.3,110.4,112.2,113.5,115.0,116.0,117.5,118.4,119.2,119.9,120.4,121.2,121.8,121.8,122.2,122.4,122.4,122.4,122.4,122.3,122.4,122.3,122.1,122.0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13.9,18.6,23.0,26.7,30.2,33.9,37.8,42.2,45.7,49.8,53.8,58.7,62.4,66.1,70.1,74.6,78.2,81.5,85.4,88.7,91.8,95.1,97.4,100.7,103.8,105.9,108.3,110.3,111.9,113.8,115.4,116.8,118.4,119.1,120.3,120.8,121.8,122.3,123.1,123.2,123.5,123.5,124.0,124.5,124.4,123.7,124.0,123.9,124.2,123.3</t>
  </si>
  <si>
    <t>POS(MIN,MAX,STEP)=-420,420,6|X=119.3,119.4,119.4,119.5,119.5,119.5,119.6,119.7,119.7,119.8,119.9,120.1,120.1,120.0,120.4,120.7,120.8,121.1,121.3,122.0,122.3,122.8,123.5,124.1,124.9,126.0,126.9,127.8,128.7,129.9,130.7,131.7,132.5,133.5,134.3,134.9,135.5,135.7,136.0,136.0,136.0,135.6,134.9,134.0,132.8,131.3,129.7,127.3,125.1,122.5,119.2,115.7,112.1,108.3,103.6,99.5,94.0,88.9,83.7,77.6,71.6,65.8,60.0,54.4,48.8,43.6,39.4,35.6,32.7,30.5,28.7,27.6,27.7,28.3,29.7,31.3,33.8,36.7,39.9,43.0,46.3,50.3,53.9,57.8,61.8,65.5,69.4,72.8,76.4,79.7,82.4,85.5,88.6,91.2,93.5,95.9,98.4,100.4,101.8,104.0,105.5,107.2,108.6,109.6,111.0,112.4,113.2,114.0,115.0,115.8,116.4,116.9,117.3,117.7,118.1,118.7,118.9,119.1,119.3,119.4,119.4,119.8,119.6,119.7,120.0,119.6,119.9,119.8,119.7,119.9,120.0,120.1,119.8,119.8,119.9,119.9,119.9,120.0,119.9,120.1,120.0|Y=122.5,122.2,122.7,122.4,122.2,122.3,122.4,122.0,122.3,122.2,122.4,122.7,122.5,123.3,123.2,123.4,123.7,123.7,123.9,124.2,124.8,126.2,126.2,126.0,127.1,128.1,128.7,129.5,130.6,131.8,132.8,133.9,134.6,136.0,136.7,137.2,138.4,138.5,138.8,138.8,138.5,137.9,137.6,136.2,135.4,133.4,131.9,130.0,127.9,125.2,122.1,118.9,115.2,111.5,107.7,102.9,97.7,92.7,87.1,81.2,75.6,69.6,63.7,57.4,52.0,47.3,42.7,38.6,35.2,32.6,30.3,29.1,28.7,29.2,30.1,31.1,33.3,35.9,39.1,42.3,45.8,49.3,53.1,57.3,61.2,64.7,68.0,71.9,76.2,78.8,82.1,84.9,88.7,91.0,93.7,96.1,98.3,99.9,102.3,104.4,106.4,107.7,109.4,111.2,111.9,113.2,114.7,115.0,116.2,116.9,117.8,118.2,118.7,119.3,120.2,120.1,120.7,120.9,121.0,121.2,121.1,121.5,121.3,121.3,121.7,121.8,121.7,121.8,122.0,121.8,122.1,121.9,121.7,121.8,122.2,121.5,121.7,121.6,121.7,121.8,121.6</t>
  </si>
  <si>
    <t>POS(MIN,MAX,STEP)=-420,420,6|X=119.6,119.7,119.7,119.4,119.5,119.6,119.9,119.7,119.8,119.8,120.0,120.2,120.1,120.2,120.4,120.7,121.0,121.3,121.7,122.1,122.9,123.5,124.2,125.0,125.9,126.8,127.9,129.3,130.2,131.1,132.4,133.9,134.5,135.6,136.1,137.1,137.5,137.9,138.1,138.0,137.8,137.5,136.9,135.9,134.5,132.7,130.9,128.6,126.0,122.6,119.1,115.4,111.3,106.9,101.8,96.7,90.9,84.9,78.3,72.0,65.2,58.5,52.0,45.9,39.8,34.3,29.9,26.4,23.5,21.6,20.5,19.9,20.2,21.1,22.5,24.8,27.4,30.3,34.1,37.8,42.2,46.5,51.2,55.5,59.8,64.4,68.2,72.4,76.2,79.9,82.8,86.1,89.0,92.1,94.4,97.0,99.2,101.2,103.2,105.0,106.5,108.2,109.2,111.1,112.0,112.9,113.7,114.8,115.8,116.2,116.8,117.2,117.7,118.0,118.5,118.9,119.2,119.4,119.7,119.7,119.6,120.0,119.8,120.1,119.9,119.9,119.8,119.6,119.8,119.9,119.9,120.0,120.1,119.8,119.9,120.0,119.8,119.8,120.1,119.9,119.7|Y=122.5,122.4,122.1,122.8,122.2,122.4,122.5,122.7,122.1,122.4,122.8,123.1,122.6,123.2,123.2,123.5,123.9,124.3,124.3,124.8,125.3,126.0,126.4,126.9,127.9,128.8,130.3,131.0,131.8,133.6,134.4,135.7,137.1,137.8,138.9,139.5,140.0,140.6,140.6,141.2,140.8,139.9,139.4,138.5,137.3,135.6,133.3,130.9,128.7,125.6,122.2,118.3,114.0,110.5,105.3,99.9,94.6,88.7,82.5,75.8,69.5,62.4,55.7,48.8,43.4,37.6,33.0,29.0,25.5,23.4,21.8,20.9,21.3,21.8,22.6,24.6,26.9,29.7,33.0,37.0,41.0,45.3,49.6,53.9,58.7,63.1,66.8,71.3,75.4,78.7,82.2,85.4,88.8,91.6,94.4,96.7,99.4,101.6,103.2,105.7,107.6,109.2,110.6,111.9,112.8,114.0,115.2,116.2,116.8,117.7,118.2,118.7,119.1,119.6,120.2,120.2,120.8,121.1,121.2,121.8,121.9,121.8,121.4,121.8,121.8,122.0,121.8,121.9,122.0,121.8,122.1,121.6,121.9,122.0,121.4,121.7,121.8,122.1,121.4,121.8,121.4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</si>
  <si>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14.4,19.8,24.2,27.6,31.5,35.3,39.2,43.1,47.4,51.7,55.9,60.0,64.1,67.9,72.1,75.8,79.5,83.1,86.5,89.9,92.7,96.0,98.3,101.0,104.4,106.6,108.5,110.2,112.2,113.5,115.2,116.2,117.2,118.5,119.3,120.0,120.5,121.0,121.5,121.8,122.2,122.4,122.3,122.3,122.2,122.4,122.4,122.2,122.2,122.0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13.4,18.7,22.4,26.2,30.2,33.6,37.0,41.3,46.1,49.3,54.0,58.7,62.7,66.1,70.1,74.0,78.3,82.1,84.9,88.6,91.5,95.2,97.9,100.4,103.4,106.5,108.4,110.3,112.2,114.1,115.7,117.0,118.5,119.3,120.5,121.3,121.6,122.0,122.6,123.1,123.6,124.1,124.0,124.2,124.3,124.2,124.5,124.2,123.9,124.2</t>
  </si>
  <si>
    <t>POS(MIN,MAX,STEP)=-420,420,6|X=119.6,119.5,119.7,119.4,119.7,119.8,119.8,120.0,120.0,120.3,120.4,120.6,120.8,121.2,121.3,122.1,122.6,123.2,123.8,124.7,125.8,126.6,127.5,129.0,130.4,131.6,133.3,135.1,136.3,137.6,139.1,140.3,141.6,142.3,142.9,143.4,143.8,144.0,143.8,143.5,142.5,141.1,139.9,137.7,135.8,133.2,130.0,126.5,122.9,118.3,113.5,108.1,102.3,95.6,88.6,80.9,73.0,64.4,55.3,46.1,37.3,28.8,22.1,16.4,12.5,10.2,9.2,9.3,8.0,7.6,7.5,8.7,9.1,9.3,10.0,11.3,13.0,14.9,17.7,20.9,24.6,28.4,32.2,36.7,41.0,45.3,49.7,54.3,58.5,62.7,67.0,70.9,75.1,78.8,82.4,86.1,89.4,92.3,95.2,98.0,100.5,103.0,105.4,107.2,109.1,111.0,112.6,114.3,115.6,116.6,117.7,118.5,119.4,119.9,120.6,121.0,121.7,121.8,121.9,122.0,122.1,122.1,121.9,122.0,122.0,122.0,121.9,121.9,121.7,121.7,121.4,121.3,121.1,120.8,120.5,120.6,120.6,120.4,120.4,120.2,120.3|Y=122.3,122.3,122.1,122.3,122.1,122.2,122.3,122.3,122.3,122.6,122.7,123.0,123.0,123.9,124.2,124.9,124.8,125.5,125.8,127.1,127.7,129.0,130.1,131.1,132.1,134.2,135.4,137.1,138.4,139.7,141.3,142.5,143.4,144.5,145.6,146.2,146.5,146.7,146.4,146.2,145.0,143.8,142.5,141.1,138.7,136.4,133.3,129.8,125.8,122.0,117.2,111.9,106.7,99.4,93.2,85.6,78.2,70.0,61.3,51.8,43.2,33.9,27.2,20.0,16.5,13.8,11.2,11.0,10.2,10.5,11.0,10.6,9.9,10.6,12.0,12.7,13.8,15.5,17.9,19.7,23.5,26.8,30.5,34.9,39.2,43.1,48.3,52.5,56.7,60.5,65.3,69.7,73.4,77.2,81.5,85.1,88.3,92.0,94.5,97.5,100.2,102.8,105.2,107.6,109.6,111.4,113.0,114.4,116.3,117.2,118.4,120.3,121.2,121.7,123.0,123.4,123.6,124.3,124.1,124.0,124.2,124.1,124.8,124.4,124.2,124.1,124.1,123.4,123.5,123.3,123.1,123.2,123.1,122.9,122.5,122.7,122.0,122.5,122.5,122.2,121.8</t>
  </si>
  <si>
    <t>POS(MIN,MAX,STEP)=-420,420,6|X=6.7,6.5,6.5,6.6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5.8,6.5,8.3,13.8,22.4,31.9,41.0,49.0,56.4,63.2,69.4,75.3,80.4,84.9,89.2,93.2,96.8,99.9,102.9,106.1,108.3,110.4,112.7,114.5,116.0,117.9,118.8,120.0,120.7,121.3,121.9,122.3,122.6,122.7,123.0,122.8,122.8,122.9,122.8,122.9,122.8,122.4,122.4,122.3,122.0,121.7,121.5,121.2,121.3,121.0,120.8|Y=9.5,10.1,9.7,10.1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9.3,9.8,12.8,19.2,27.0,36.4,44.9,53.5,59.6,66.9,72.8,78.0,83.5,88.0,92.4,95.7,98.9,102.9,105.4,108.4,110.6,112.8,114.7,116.2,118.4,120.3,121.3,122.4,122.7,123.9,124.5,124.6,125.0,125.0,125.3,124.7,124.7,125.1,124.7,124.1,124.3,124.4,124.2,124.1,123.5,123.5,122.9,123.1,122.8,122.9</t>
  </si>
  <si>
    <t>ZL=-3042.5|ZR=-2972.9|ZSWP=0.0</t>
  </si>
  <si>
    <t>POS(MIN,MAX,STEP)=-400,400,100|X=6.7,0.0,13.0,107.5,122.6,119.7,119.3,119.7,119.6|Y=0.0,0.0,15.1,108.2,125.0,122.0,121.7,121.4,121.7</t>
  </si>
  <si>
    <t>Motor3 Dirc</t>
  </si>
  <si>
    <t>SF3-MOTOR3DIRECTION</t>
  </si>
  <si>
    <t>Motor3 Start Time</t>
  </si>
  <si>
    <t>SF3-MOTOR3STARTTIME</t>
  </si>
  <si>
    <t>&amp;MTRARC|STOP</t>
  </si>
  <si>
    <t>Next Action &lt;L</t>
  </si>
  <si>
    <t>SF1-BELOWTHRESHOLD</t>
  </si>
  <si>
    <t>FINISH</t>
  </si>
  <si>
    <t>Next Action L to U</t>
  </si>
  <si>
    <t>SF1-INRANGE</t>
  </si>
  <si>
    <t>Next Action &lt; U</t>
  </si>
  <si>
    <t>SF1-ABOVETHRESHOLD</t>
  </si>
  <si>
    <t>Special Func2</t>
  </si>
  <si>
    <t>Arc Start Time</t>
  </si>
  <si>
    <t>SF3-MOTOR3ACCELERATION</t>
  </si>
  <si>
    <t>Motor4 Type</t>
  </si>
  <si>
    <t>SF3-MOTOR4MOTORTYPE</t>
  </si>
  <si>
    <t>Motor4 Dirc</t>
  </si>
  <si>
    <t>SF3-MOTOR4DIRECTION</t>
  </si>
  <si>
    <t>Motor4 Start Time</t>
  </si>
  <si>
    <t>SF3-MOTOR4STARTTIME</t>
  </si>
  <si>
    <t>Motor4 Finish Time</t>
  </si>
  <si>
    <t>SF3-MOTOR4FINISHTIME</t>
  </si>
  <si>
    <t>Motor4 Initial Speed</t>
  </si>
  <si>
    <t>Feeding: V2</t>
  </si>
  <si>
    <t>POS(MIN,MAX,STEP)=-420,420,6|X=0.0,0.0,0.0,0.0,0.0,0.0,0.0,0.0,0.0,0.0,0.0,0.0,0.0,0.0,0.0,0.0,0.0,0.0,0.0,0.0,0.0,0.0,0.0,0.0,0.0,0.0,0.0,0.0,0.0,0.0,0.0,0.0,0.0,0.0,0.0,0.0,0.0,0.0,0.0,0.0,0.0,0.0,0.0,9.0,17.8,23.8,29.3,35.1,40.1,45.9,50.9,55.7,60.5,65.1,69.4,73.6,77.7,81.4,85.2,88.7,91.7,94.9,97.6,100.3,102.8,105.0,107.2,109.1,111.0,112.5,114.0,115.7,117.0,118.0,118.8,119.7,120.4,120.8,121.0,121.4,121.8,122.1,121.9,122.2,122.2,121.8,122.0,121.8,121.6,121.6,121.6,121.4,121.2,120.9,120.9,120.7,120.6,120.5,120.2,120.1,120.0,119.7,120.0,119.9,119.8,119.9,119.8,119.6,119.7,119.7,119.7,119.8,119.6,119.7,119.8,119.6,119.7,119.8,119.6,119.7,119.7,119.5,119.6,119.6,119.5,119.4,119.5,119.7,119.7,119.4,119.4,119.7,119.4,119.6,119.5,119.6,119.4,119.4,119.6,119.6,119.5|Y=0.0,0.0,0.0,0.0,0.0,0.0,0.0,0.0,0.0,0.0,0.0,0.0,0.0,0.0,0.0,0.0,0.0,0.0,0.0,0.0,0.0,0.0,0.0,0.0,0.0,0.0,0.0,0.0,0.0,0.0,0.0,0.0,0.0,0.0,0.0,0.0,0.0,0.0,0.0,0.0,0.0,0.0,0.0,0.0,16.8,23.6,29.1,34.1,39.8,44.6,50.4,55.2,59.4,64.7,69.4,73.3,77.3,81.3,85.5,88.4,91.7,95.2,97.9,100.8,103.2,106.1,108.2,109.8,111.9,113.4,115.0,116.9,118.4,120.2,120.9,121.8,122.6,122.8,123.8,123.5,124.0,124.3,124.6,124.5,124.5,124.7,124.3,124.4,123.9,124.3,124.2,124.0,123.9,123.8,123.5,122.7,122.6,122.3,122.5,122.4,122.1,122.1,122.2,122.0,121.6,122.1,121.3,121.8,121.7,121.9,121.6,121.6,121.3,121.1,121.5,121.4,121.5,121.4,121.4,121.2,121.4,121.4,121.6,121.5,121.4,121.3,122.1,121.3,121.7,121.4,121.3,121.2,121.5,121.5,121.2,121.3,121.6,121.4,121.5,121.4,121.7</t>
  </si>
  <si>
    <t>Target Up Limit Diameter</t>
  </si>
  <si>
    <t>SF4-UPPERLIMITDIAMETER</t>
  </si>
  <si>
    <t>Target Low Limit Diameter</t>
  </si>
  <si>
    <t>Total minutes</t>
  </si>
  <si>
    <t>Auto Stuff Control</t>
  </si>
  <si>
    <t>AUTOSTUFFCTRL</t>
  </si>
  <si>
    <t>with adjustment</t>
  </si>
  <si>
    <t>Distance =</t>
  </si>
  <si>
    <t>Right strip:</t>
  </si>
  <si>
    <t>Motor3 Acceleration</t>
  </si>
  <si>
    <t>SF7-MOTOR3ACCELERATION</t>
  </si>
  <si>
    <t>Motor4 Type</t>
  </si>
  <si>
    <t>SF7-MOTOR4MOTORTYPE</t>
  </si>
  <si>
    <t>Motor4 Dirc</t>
  </si>
  <si>
    <t>SF7-MOTOR4DIRECTION</t>
  </si>
  <si>
    <t>Motor4 Start Time</t>
  </si>
  <si>
    <t>SF7-MOTOR4STARTTIME</t>
  </si>
  <si>
    <t>Motor4 Finish Time</t>
  </si>
  <si>
    <t>SF7-MOTOR4FINISHTIME</t>
  </si>
  <si>
    <t>Motor4 Initial Speed</t>
  </si>
  <si>
    <t>SF7-MOTOR4INITIALSPEED</t>
  </si>
  <si>
    <t>Motor4 Acceleration</t>
  </si>
  <si>
    <t>SF7-MOTOR4ACCELERATION</t>
  </si>
  <si>
    <t>Target Measure Method</t>
  </si>
  <si>
    <t>SF7-MEASUREMETHOD</t>
  </si>
  <si>
    <t>bit</t>
  </si>
  <si>
    <t>AFL Splicing Engineering</t>
  </si>
  <si>
    <t>Target Measure Mode P Meter</t>
  </si>
  <si>
    <t>SF7-MEASUREMODEPMETER</t>
  </si>
  <si>
    <t>Theta Align R</t>
  </si>
  <si>
    <t>Alignment Method</t>
  </si>
  <si>
    <t>RALIGNMENTMETHOD</t>
  </si>
  <si>
    <t>RALIGNMODEPAS</t>
  </si>
  <si>
    <t>RALIGNMODEPM</t>
  </si>
  <si>
    <t>RCORRECTIONANGLE</t>
  </si>
  <si>
    <t>XY Align</t>
  </si>
  <si>
    <t>XYALIGNMENTMETHOD</t>
  </si>
  <si>
    <t>Alignment Method PAS</t>
  </si>
  <si>
    <t>XYALIGNMODEPAS</t>
  </si>
  <si>
    <t>CLAD</t>
  </si>
  <si>
    <t>CORE</t>
  </si>
  <si>
    <t>Alignment Method P Meter</t>
  </si>
  <si>
    <t>XYALIGNMODEPMETER</t>
  </si>
  <si>
    <t>MAX</t>
  </si>
  <si>
    <t>ECF</t>
  </si>
  <si>
    <t>Attenuation</t>
  </si>
  <si>
    <t>ATTENUATION</t>
  </si>
  <si>
    <t>Unit Of Align Target</t>
  </si>
  <si>
    <t>UNITOFALIGNTARGET</t>
  </si>
  <si>
    <t>SF3-BELOWTHRESHOLD</t>
  </si>
  <si>
    <t>Next Action L to U</t>
  </si>
  <si>
    <t>SF3-INRANGE</t>
  </si>
  <si>
    <t>Next Action &lt; U</t>
  </si>
  <si>
    <t>SF3-ABOVETHRESHOLD</t>
  </si>
  <si>
    <t>Arc Start Time</t>
  </si>
  <si>
    <t>SF4-ARCSTARTTIME</t>
  </si>
  <si>
    <t>Arc Finish Time</t>
  </si>
  <si>
    <t>SF4-ARCFINISHTIME</t>
  </si>
  <si>
    <t>Arcpower Abs</t>
  </si>
  <si>
    <t>Target Measure Mode Axis Ofs</t>
  </si>
  <si>
    <t>SF7-MEASUREMODEAXISOFS</t>
  </si>
  <si>
    <t>318</t>
  </si>
  <si>
    <t>319</t>
  </si>
  <si>
    <t>SF3-MEASUREMODEAXISOFS</t>
  </si>
  <si>
    <t>Target Up Limit Loss Est</t>
  </si>
  <si>
    <t>SF3-UPPERLIMITLOSSEST</t>
  </si>
  <si>
    <t>Target Low Limit Loss Est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</si>
  <si>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4.6,7.6,7.7,9.1,22.9,40.2,53.6,63.7,72.4,79.6,86.2,91.5,96.6,101.1,105.1,108.5,111.5,114.3,116.4,118.4,120.2,121.4,122.9,124.0,124.5,125.0,125.4,126.0,126.2,126.0,125.9,125.9,125.8,125.5,125.0,125.0,124.5,124.0,123.8,123.4,123.0,122.9,122.5,122.2,122.0,121.7,121.6,121.3,121.1,120.9,120.5,120.6,120.2,120.3,120.3,120.1,120.0,119.9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8.8,12.0,10.5,14.8,31.7,46.5,58.1,67.4,76.0,82.6,89.5,94.9,99.0,103.8,107.7,110.8,113.8,116.4,118.4,120.9,122.5,123.8,124.9,125.8,127.0,127.0,127.5,127.6,128.0,128.1,128.0,127.9,127.5,126.9,127.1,126.6,126.1,126.1,125.6,125.3,124.7,124.3,124.1,123.6,123.2,123.1,123.1,122.8,122.6,122.3,122.5,122.4,121.8,122.3,122.0,121.9,121.8</t>
  </si>
  <si>
    <t>ZL=994.0|ZR=645.1|ZSWP=-408.0</t>
  </si>
  <si>
    <t>POS(MIN,MAX,STEP)=-100,100,100|X=50.8,94.5,115.5|Y=50.4,94.3,115.4</t>
  </si>
  <si>
    <t>POS(MIN,MAX,STEP)=-168,168,6|X=0.0,0.0,0.0,0.0,0.0,11.5,19.7,27.6,33.5,39.6,44.4,49.1,53.5,56.9,60.6,63.6,66.9,69.7,72.6,75.3,77.8,80.4,82.3,84.8,86.9,89.1,90.8,92.7,94.4,96.4,98.1,99.8,101.3,102.8,104.1,105.5,106.8,108.3,109.2,110.4,111.4,112.4,113.2,114.2,115.0,115.9,116.7,117.2,117.7,118.0,118.7,119.1,119.2,119.6,120.1,120.0,120.2|Y=0.0,0.0,0.0,0.0,0.0,10.3,18.8,27.0,33.1,39.1,43.7,48.8,53.2,56.7,60.3,63.5,66.8,69.3,72.2,75.0,77.4,80.1,82.4,84.5,86.7,88.7,90.7,92.7,94.4,96.2,97.8,99.5,101.2,102.5,104.0,105.5,106.8,108.1,109.1,110.2,111.2,112.4,113.3,114.2,115.0,115.6,116.4,117.0,117.6,118.0,118.5,119.1,119.4,119.6,119.9,120.4,120.6</t>
  </si>
  <si>
    <t>ZL=994.0|ZR=445.1|ZSWP=-408.0</t>
  </si>
  <si>
    <t>ZSWP=-468.0</t>
  </si>
  <si>
    <t>ZSWP=-612.0</t>
  </si>
  <si>
    <t>ZL=994.0|ZR=397.3|ZSWP=-612.0</t>
  </si>
  <si>
    <t>POS(MIN,MAX,STEP)=-100,100,100|X=0.0,78.7,108.0|Y=0.0,78.3,108.0</t>
  </si>
  <si>
    <t>POS(MIN,MAX,STEP)=-168,168,6|X=0.0,0.0,0.0,0.0,0.0,0.0,0.0,0.0,0.0,0.0,0.0,0.0,0.0,14.6,23.2,29.9,36.2,41.2,46.4,50.5,54.7,58.9,61.8,65.1,68.0,71.0,73.6,76.3,78.6,81.1,83.7,85.5,87.8,89.5,91.8,93.3,95.3,97.2,98.7,100.1,101.7,103.4,104.6,106.0,107.3,108.5,110.0,110.8,112.0,112.9,114.0,114.4,115.2,115.9,116.7,117.4,117.8|Y=0.0,0.0,0.0,0.0,0.0,0.0,0.0,0.0,0.0,0.0,0.0,0.0,0.0,13.7,22.5,29.1,35.6,40.7,46.0,50.2,54.3,58.2,61.6,64.9,67.7,70.8,73.4,76.1,78.3,80.9,83.1,85.4,87.7,89.3,91.3,93.4,94.9,96.8,98.4,100.1,101.5,103.1,104.4,106.2,107.2,108.4,109.6,110.8,111.6,112.7,113.7,114.5,115.2,115.8,116.6,117.4,117.8</t>
  </si>
  <si>
    <t>ZL=-2400.0|ZR=-615.9|ZSWP=0.0</t>
  </si>
  <si>
    <t>ZL=-2400.0|ZR=691.6|ZSWP=0.0</t>
  </si>
  <si>
    <t>POS(MIN,MAX,STEP)=-400,400,100|X=0.0,0.0,0.0,74.1,104.6,117.1,119.5,119.9,119.9|Y=0.0,0.0,0.0,74.4,105.6,118.7,120.9,121.5,121.8</t>
  </si>
  <si>
    <t>POS(MIN,MAX,STEP)=-420,420,6|X=119.7,119.8,120.0,120.3,120.2,120.5,120.7,121.2,121.6,121.9,122.5,123.0,123.6,124.6,125.6,126.5,127.7,129.4,130.7,132.5,134.4,136.3,138.4,140.4,142.4,144.3,146.9,148.7,150.5,151.9,152.6,153.1,153.5,153.7,153.2,152.2,151.0,149.4,146.9,144.2,140.6,136.2,131.9,126.4,121.0,114.2,106.1,97.0,86.6,74.2,59.0,38.9,0.0,0.0,0.0,0.0,0.0,0.0,0.0,0.0,0.0,0.0,0.0,0.0,0.0,0.0,0.0,0.0,0.0,0.0,0.0,0.0,0.0,0.0,0.0,0.0,0.0,0.0,0.0,0.0,8.1,0.0,6.7,6.4,0.0,7.8,8.9,9.5,21.1,34.0,43.5,51.6,58.2,64.3,69.8,74.7,79.1,83.3,87.0,90.5,93.5,96.4,99.3,101.7,103.9,106.2,107.9,109.6,111.3,112.8,114.0,115.4,116.4,117.0,117.7,118.8,119.3,120.0,120.2,120.5,120.9,121.0,121.0,121.0,120.9,121.1,121.1,121.0,121.1,120.9,121.0,121.0,120.9,120.7,120.7,120.5,120.4,120.4,120.2,120.1,120.0|Y=122.3,122.5,122.1,122.7,122.5,123.6,123.1,123.5,123.5,123.9,124.9,125.5,126.4,127.2,128.0,128.9,130.1,131.5,133.2,135.3,136.5,138.5,140.9,142.8,144.7,146.9,149.2,151.2,152.9,153.7,155.2,155.8,156.6,156.4,155.8,155.5,153.6,152.1,150.3,146.8,144.2,139.8,135.2,130.9,124.6,118.0,110.0,101.6,91.2,79.7,66.6,48.6,29.1,0.0,0.0,0.0,0.0,0.0,0.0,0.0,0.0,0.0,0.0,0.0,0.0,0.0,0.0,0.0,0.0,0.0,0.0,0.0,0.0,0.0,0.0,0.0,0.0,0.0,0.0,0.0,0.0,0.0,13.2,12.4,9.9,12.6,11.8,11.8,15.7,27.5,38.3,47.6,54.9,61.8,67.5,72.9,77.3,81.8,85.4,89.2,93.0,95.5,98.8,101.8,103.8,107.0,108.6,110.1,111.7,113.0,114.4,116.0,117.1,118.3,119.2,120.7,121.1,121.9,122.4,122.5,122.9,122.9,123.3,122.9,123.3,123.4,123.2,123.3,123.7,123.0,122.4,122.9,123.1,123.2,123.2,122.5,122.6,122.7,122.0,122.4,122.3</t>
  </si>
  <si>
    <t>POS(MIN,MAX,STEP)=-420,420,6|X=0.0,0.0,0.0,0.0,0.0,0.0,0.0,0.0,0.0,0.0,0.0,0.0,0.0,0.0,0.0,0.0,0.0,0.0,0.0,0.0,0.0,0.0,0.0,0.0,0.0,0.0,0.0,0.0,0.0,0.0,0.0,0.0,0.0,0.0,0.0,0.0,0.0,0.0,0.0,0.0,0.0,6.9,14.8,22.4,29.4,35.8,41.2,46.4,50.7,54.7,58.4,61.5,64.8,67.7,70.7,73.0,75.5,78.1,80.2,82.6,84.4,86.4,88.2,90.1,91.8,93.6,95.3,96.8,98.2,99.9,101.1,103.1,104.4,105.5,106.6,107.8,108.8,109.7,110.7,111.6,112.5,113.0,113.7,114.2,114.9,115.4,115.9,116.3,116.7,117.1,117.0,117.6,117.9,118.1,118.4,118.3,118.7,118.8,118.9,118.8,118.8,118.8,118.9,119.0,119.2,119.1,119.3,119.3,119.2,119.3,119.3,119.3,119.5,119.5,119.4,119.6,119.3,119.4,119.6,119.5,119.8,119.6,119.6,119.6,119.7,119.6,119.4,119.7,119.5,119.5,119.9,119.6,119.5,119.6,119.4,119.7,119.6,119.7,119.9,119.6,119.7|Y=0.0,0.0,0.0,0.0,0.0,0.0,0.0,0.0,0.0,0.0,0.0,0.0,0.0,0.0,0.0,0.0,0.0,0.0,0.0,0.0,0.0,0.0,0.0,0.0,0.0,0.0,0.0,0.0,0.0,0.0,0.0,0.0,0.0,0.0,0.0,0.0,0.0,0.0,0.0,0.0,0.0,0.0,16.1,22.1,29.0,35.0,40.1,45.8,50.1,54.7,58.5,61.8,65.2,68.1,70.9,73.1,76.1,78.7,81.1,82.8,85.4,87.3,89.4,91.1,93.1,94.7,96.5,98.0,99.3,101.3,102.8,104.3,105.7,107.0,108.0,109.4,110.1,111.1,112.4,113.1,113.9,114.4,115.7,116.0,116.8,117.3,117.9,118.2,118.9,118.2,119.1,119.5,119.9,119.8,120.0,120.9,121.0,120.4,120.9,121.3,121.4,121.4,121.1,121.3,121.5,121.4,121.4,121.4,121.4,121.6,121.3,121.6,121.5,121.5,121.5,121.4,121.7,121.7,121.4,121.7,121.8,121.8,121.6,122.6,121.8,122.0,121.9,121.6,121.9,121.4,121.9,121.4,121.6,121.7,121.4,121.8,121.6,122.3,122.1,121.6,121.8</t>
  </si>
  <si>
    <t>ZL=-3880.0|ZR=-382.5|ZSWP=0.0</t>
  </si>
  <si>
    <t>ZL=-3880.0|ZR=-1357.8|ZSWP=0.0</t>
  </si>
  <si>
    <t>ZL=-3880.0|ZR=-1626.6|ZSWP=0.0</t>
  </si>
  <si>
    <t>POS(MIN,MAX,STEP)=-420,420,6|X=120.2,120.3,120.6,120.9,121.3,121.6,122.1,122.4,123.0,124.0,125.0,125.8,127.0,128.3,129.9,131.9,133.7,136.0,138.3,140.8,143.4,145.9,148.7,151.4,153.9,156.0,158.6,160.3,161.5,162.5,163.2,162.8,162.4,161.6,159.9,158.2,155.4,152.2,148.3,143.7,137.9,131.8,124.4,115.4,105.7,93.8,78.7,59.1,29.0,0.0,0.0,0.0,0.0,0.0,0.0,0.0,0.0,0.0,0.0,0.0,0.0,0.0,0.0,0.0,0.0,0.0,0.0,0.0,0.0,0.0,0.0,0.0,0.0,0.0,0.0,0.0,0.0,0.0,0.0,0.0,0.0,0.0,0.0,0.0,0.0,0.0,0.0,0.0,0.0,0.0,0.0,0.0,0.0,0.0,0.0,0.0,0.0,0.0,28.4,46.5,59.5,69.2,77.8,84.7,90.7,96.4,101.0,104.9,108.5,111.6,114.2,116.9,118.9,120.6,122.2,123.4,124.9,125.3,125.9,126.3,126.3,126.5,126.4,126.4,126.4,126.2,125.7,125.6,125.1,125.0,124.5,124.0,123.8,123.5,123.0,122.6,122.3,122.0,121.9,121.5,121.4|Y=122.3,122.4,122.8,122.8,123.1,123.8,124.1,125.0,125.7,126.4,127.6,127.7,129.9,130.6,132.1,134.3,136.3,138.1,140.7,142.9,145.5,147.9,151.3,154.3,156.5,159.1,161.3,163.0,164.2,165.5,165.6,165.7,165.4,164.8,163.0,161.1,158.4,155.2,151.5,146.9,141.9,134.8,128.2,120.4,110.1,99.2,84.0,67.3,43.7,0.0,0.0,0.0,0.0,0.0,0.0,0.0,0.0,0.0,0.0,0.0,0.0,0.0,0.0,0.0,0.0,0.0,0.0,0.0,0.0,0.0,0.0,0.0,0.0,0.0,0.0,0.0,0.0,0.0,0.0,0.0,0.0,0.0,0.0,0.0,0.0,0.0,0.0,0.0,0.0,0.0,0.0,0.0,0.0,0.0,0.0,0.0,0.0,0.0,17.9,37.2,52.3,63.9,73.3,81.5,88.1,93.7,99.2,103.6,107.2,110.9,114.1,116.9,119.0,120.7,123.1,124.5,125.7,126.6,127.4,128.0,128.2,128.3,128.1,128.8,128.2,128.5,128.0,128.2,127.8,127.2,127.0,126.8,125.8,125.7,125.2,124.9,124.4,124.2,123.6,123.1,123.2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</si>
  <si>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16.3,22.9,28.5,33.8,38.8,43.4,49.0,53.4,58.0,62.4,66.9,70.8,74.9,78.4,82.0,85.2,88.6,91.4,94.6,96.7,99.7,101.7,104.2,106.3,108.2,109.8,111.9,113.2,114.5,115.8,116.9,117.4,118.6,119.1,119.8,120.2,120.5,120.6,120.7,121.4,121.5,121.6,120.9,121.5,121.8,0.0,121.3,121.0,121.2,121.4,121.1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23.6,0.0,35.7,40.3,45.3,50.9,55.1,60.0,63.2,68.8,72.2,76.1,79.8,83.4,86.8,90.4,93.1,95.3,98.8,100.7,102.7,104.5,107.5,109.6,112.1,113.2,114.3,0.0,117.0,117.9,119.1,0.0,0.0,0.0,122.6,0.0,122.7,0.0,0.0,0.0,0.0,0.0,0.0,0.0,0.0,0.0,0.0,0.0,122.7</t>
  </si>
  <si>
    <t>POS(MIN,MAX,STEP)=-420,420,6|X=121.8,122.1,122.3,122.4,123.0,123.4,123.9,124.4,124.7,124.9,125.5,125.8,126.1,126.2,126.2,126.5,126.3,126.1,125.7,125.3,124.9,123.9,122.8,121.7,119.8,118.0,115.1,112.2,109.0,105.7,101.8,97.0,92.0,86.1,79.8,71.9,63.3,53.0,39.7,21.1,0.0,0.0,0.0,0.0,0.0,0.0,0.0,0.0,0.0,0.0,0.0,0.0,0.0,0.0,0.0,0.0,0.0,0.0,0.0,0.0,0.0,0.0,0.0,0.0,0.0,0.0,0.0,0.0,0.0,0.0,0.0,0.0,0.0,0.0,0.0,0.0,0.0,0.0,0.0,0.0,0.0,0.0,0.0,0.0,0.0,0.0,0.0,0.0,0.0,0.0,0.0,11.9,18.8,14.2,12.9,12.1,14.5,13.9,12.2,11.7,11.8,10.7,10.7,10.3,9.4,8.7,15.1,33.3,46.0,55.7,63.6,70.3,75.8,80.7,84.9,90.1,93.6,96.3,99.0,101.4,103.9,105.5,107.5,108.9,110.6,111.8,112.9,114.1,114.7,115.6,116.4,117.2,117.7,118.3,118.7,118.8,119.3,119.4,119.8,120.0,120.1|Y=123.7,124.5,124.9,125.1,125.4,125.9,126.3,126.2,126.7,127.3,128.0,127.7,128.2,128.2,128.2,128.4,128.9,128.3,128.3,127.7,126.7,126.0,124.8,123.2,121.8,119.5,116.9,114.6,111.6,107.3,103.6,99.3,94.7,88.9,82.2,75.2,66.5,56.9,44.7,28.4,0.0,0.0,0.0,0.0,0.0,0.0,0.0,0.0,0.0,0.0,0.0,0.0,0.0,0.0,0.0,0.0,0.0,0.0,0.0,0.0,0.0,0.0,0.0,0.0,0.0,0.0,0.0,0.0,0.0,0.0,0.0,0.0,0.0,0.0,0.0,0.0,0.0,0.0,0.0,0.0,0.0,0.0,0.0,0.0,0.0,0.0,0.0,0.0,0.0,0.0,0.0,0.0,0.0,0.0,0.0,0.0,16.0,15.2,15.7,14.0,13.8,12.8,12.2,12.1,13.1,12.4,12.2,23.4,38.2,49.6,58.9,65.9,72.6,78.1,82.6,88.3,92.3,95.5,98.6,100.5,103.1,105.4,107.4,109.1,111.0,112.6,113.7,115.7,116.1,117.1,117.5,118.2,119.0,119.7,120.1,120.1,120.4,121.2,121.0,121.5,121.9</t>
  </si>
  <si>
    <t>353</t>
  </si>
  <si>
    <t>354</t>
  </si>
  <si>
    <t>355</t>
  </si>
  <si>
    <t>356</t>
  </si>
  <si>
    <t>SF7-MOTOR3STARTTIME</t>
  </si>
  <si>
    <t>Motor3 Finish Time</t>
  </si>
  <si>
    <t>SF7-MOTOR3FINISHTIME</t>
  </si>
  <si>
    <t>Motor3 Initial Speed</t>
  </si>
  <si>
    <t>SF2-LOWERLIMITLOSSEST</t>
  </si>
  <si>
    <t>Target Up Limit P Meter DB</t>
  </si>
  <si>
    <t>SF2-UPPERLIMITPMETERDB</t>
  </si>
  <si>
    <t>Arcpower Abs</t>
  </si>
  <si>
    <t>SF2-ARCPOWERABS</t>
  </si>
  <si>
    <t>Arcpower Rel</t>
  </si>
  <si>
    <t>SF2-ARCPOWERREL</t>
  </si>
  <si>
    <t>Motor1 Type</t>
  </si>
  <si>
    <t>628</t>
  </si>
  <si>
    <t>629</t>
  </si>
  <si>
    <t>630</t>
  </si>
  <si>
    <t>3000</t>
  </si>
  <si>
    <t>2500</t>
  </si>
  <si>
    <t>1500</t>
  </si>
  <si>
    <t>Arc Time Comp By Ecc</t>
  </si>
  <si>
    <t>MAINARCTIMECOMPBYECC</t>
  </si>
  <si>
    <t>Tapering</t>
  </si>
  <si>
    <t>Taper</t>
  </si>
  <si>
    <t>TAPER</t>
  </si>
  <si>
    <t>Taper Wait</t>
  </si>
  <si>
    <t>TAPERWAIT</t>
  </si>
  <si>
    <t>Taper Speed</t>
  </si>
  <si>
    <t>TAPERSPEED</t>
  </si>
  <si>
    <t>SF8-MOTOR4ACCELERATION</t>
  </si>
  <si>
    <t>Target Measure Method</t>
  </si>
  <si>
    <t>SF8-MEASUREMETHOD</t>
  </si>
  <si>
    <t>Target Measure Mode Loss Est</t>
  </si>
  <si>
    <t>SF8-MEASUREMODELOSSEST</t>
  </si>
  <si>
    <t>Motor1 Acceleration</t>
  </si>
  <si>
    <t>SF9-MOTOR1ACCELERATION</t>
  </si>
  <si>
    <t>Motor2 Type</t>
  </si>
  <si>
    <t>SF9-MOTOR2MOTORTYPE</t>
  </si>
  <si>
    <t>Motor2 Dirc</t>
  </si>
  <si>
    <t>SF9-MOTOR2DIRECTION</t>
  </si>
  <si>
    <t>Motor2 Start Time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</si>
  <si>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</si>
  <si>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</si>
  <si>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</si>
  <si>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</si>
  <si>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</si>
  <si>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</si>
  <si>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</si>
  <si>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</si>
  <si>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</si>
  <si>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</si>
  <si>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</si>
  <si>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</si>
  <si>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291</t>
  </si>
  <si>
    <t>292</t>
  </si>
  <si>
    <t>293</t>
  </si>
  <si>
    <t>294</t>
  </si>
  <si>
    <t>295</t>
  </si>
  <si>
    <t>SF10-MOTOR2INITIALSPEED</t>
  </si>
  <si>
    <t>Motor2 Acceleration</t>
  </si>
  <si>
    <t>SF10-MOTOR2ACCELERATION</t>
  </si>
  <si>
    <t>Motor3 Type</t>
  </si>
  <si>
    <t>SF10-MOTOR3MOTORTYPE</t>
  </si>
  <si>
    <t>Motor3 Dirc</t>
  </si>
  <si>
    <t>SF10-MOTOR3DIRECTION</t>
  </si>
  <si>
    <t>Fiber Diam</t>
  </si>
  <si>
    <t>Ball diam</t>
  </si>
  <si>
    <t>Feeding speed=</t>
  </si>
  <si>
    <r>
      <t xml:space="preserve">Ball lens right fiber </t>
    </r>
    <r>
      <rPr>
        <b/>
        <sz val="11"/>
        <rFont val="Arial"/>
        <family val="2"/>
      </rPr>
      <t>without</t>
    </r>
    <r>
      <rPr>
        <sz val="11"/>
        <rFont val="Arial"/>
        <family val="2"/>
      </rPr>
      <t xml:space="preserve"> splicing with </t>
    </r>
    <r>
      <rPr>
        <b/>
        <sz val="11"/>
        <rFont val="Arial"/>
        <family val="2"/>
      </rPr>
      <t>rotation:</t>
    </r>
    <r>
      <rPr>
        <sz val="11"/>
        <rFont val="Arial"/>
        <family val="2"/>
      </rPr>
      <t xml:space="preserve"> Set Left coating diam = Ball diam</t>
    </r>
  </si>
  <si>
    <t>2.2</t>
  </si>
  <si>
    <t>2.50</t>
  </si>
  <si>
    <t>3.50</t>
  </si>
  <si>
    <t>270.0</t>
  </si>
  <si>
    <t>260.0</t>
  </si>
  <si>
    <t>REPEAT</t>
  </si>
  <si>
    <t>POS(MIN,MAX,STEP)=-420,420,6|X=119.6,119.4,119.7,119.6,119.8,119.5,119.8,120.0,120.1,120.0,120.2,120.4,120.4,120.7,121.0,121.4,121.5,122.3,122.8,123.5,124.3,125.0,125.8,127.0,128.1,129.0,131.2,132.2,133.4,135.2,136.3,137.3,138.5,139.6,140.6,141.5,141.8,142.0,142.0,142.0,141.4,140.6,139.4,138.0,136.1,133.6,131.4,128.2,124.8,120.8,116.7,112.2,106.9,101.0,94.9,87.8,80.8,73.1,64.9,56.3,47.5,39.0,31.0,24.0,18.6,14.8,11.9,10.4,9.0,8.6,8.5,8.7,8.8,9.1,9.5,10.8,12.1,14.5,17.2,20.6,24.3,28.7,33.1,38.3,42.8,47.3,51.9,56.5,61.0,65.4,69.4,73.5,77.4,81.0,84.6,88.1,91.1,94.2,97.0,99.6,102.2,104.4,106.5,108.4,110.4,111.8,113.8,114.7,115.9,117.2,118.0,118.8,119.5,120.0,120.7,121.6,121.7,121.7,122.0,122.1,122.0,122.1,121.8,122.0,122.1,121.7,121.8,121.6,121.4,121.3,121.0,121.0,120.9,120.5,120.6,120.7,120.5,120.4,120.3,120.1,120.0|Y=121.9,121.3,121.5,122.3,121.7,122.2,121.9,122.6,122.5,122.0,122.0,122.9,122.6,123.1,123.3,123.5,124.4,125.1,125.3,125.5,126.4,127.9,128.2,129.1,130.7,132.2,133.3,134.9,135.8,137.0,138.1,140.1,140.9,142.0,143.3,143.3,144.7,144.5,144.7,144.4,144.2,143.2,141.9,140.4,138.9,136.4,134.2,131.7,128.2,124.4,120.2,115.9,110.6,105.3,99.4,92.5,85.2,77.9,69.5,61.9,52.9,44.9,35.5,28.9,22.4,17.8,14.7,12.6,11.3,10.2,10.1,10.0,10.3,10.3,10.7,12.4,13.3,14.6,16.8,19.4,23.5,26.7,32.1,36.2,40.8,45.8,50.0,54.7,59.5,63.7,68.1,72.2,76.0,80.1,84.0,87.2,90.4,93.8,96.7,99.7,101.6,104.2,106.7,108.7,110.4,112.9,114.5,115.5,117.2,118.3,119.2,120.0,121.0,121.3,121.9,122.8,123.3,123.4,123.6,123.5,123.4,123.9,123.5,123.7,123.4,123.2,123.3,123.3,123.0,123.2,122.9,122.6,122.5,122.8,122.9,122.0,122.1,122.0,122.0,122.1,121.9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</si>
  <si>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8.4,15.2,18.4,21.0,23.9,26.8,30.2,34.0,37.7,41.4,45.3,49.2,53.2,57.0,60.8,64.7,68.4,72.0,75.4,79.0,82.3,85.2,88.5,92.1,94.9,97.7,99.6,102.2,104.0,106.4,108.1,109.9,111.5,112.9,114.2,115.3,116.4,117.6,118.2,119.1,119.7,120.2,120.7,121.0,121.1,121.4,121.6,121.7,121.8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13.5,18.3,20.9,23.2,26.1,29.2,32.3,35.6,39.8,43.8,46.9,51.2,54.9,58.6,62.7,66.7,70.2,74.1,77.4,81.3,84.2,87.2,91.1,93.9,96.6,99.7,101.6,103.8,105.8,107.6,110.2,111.1,113.3,114.7,116.2,117.2,118.6,119.1,119.8,121.0,121.2,122.1,122.2,122.8,122.8,123.1,123.7,124.0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</si>
  <si>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7.8,15.0,18.3,20.7,23.7,26.9,30.0,33.8,37.7,41.2,45.4,49.1,53.0,56.9,60.9,64.7,68.3,71.9,75.3,78.9,82.4,85.2,88.1,91.9,94.9,97.7,99.9,102.2,104.2,106.4,108.0,109.7,111.3,113.0,114.1,115.3,116.6,117.4,118.2,119.1,119.6,120.4,120.5,121.0,121.1,121.4,121.8,121.7,121.8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13.8,17.6,20.7,23.2,26.1,29.1,32.2,35.7,39.6,42.9,47.3,50.9,55.1,58.8,62.9,66.7,70.2,73.7,76.8,80.6,84.1,87.3,90.6,93.7,97.2,99.8,102.0,104.0,106.0,107.9,110.0,111.8,113.4,115.0,116.3,117.4,118.4,119.4,120.0,121.0,121.3,122.1,122.5,122.8,122.9,123.5,123.5,123.4</t>
  </si>
  <si>
    <t>POS(MIN,MAX,STEP)=-420,420,6|X=119.7,119.5,119.6,119.4,119.8,119.7,119.6,119.7,119.8,120.0,120.1,120.0,120.3,120.2,120.8,120.9,121.1,121.5,122.1,122.8,123.4,124.1,124.8,125.6,126.5,127.9,129.0,130.3,131.7,132.9,134.1,135.6,136.5,137.3,138.5,139.3,140.0,140.5,140.6,140.7,140.5,140.4,139.3,138.5,137.0,135.2,133.4,130.7,128.0,124.9,121.2,117.1,112.8,108.0,102.7,96.9,90.6,84.1,76.8,69.5,61.7,54.0,45.8,38.3,31.9,26.0,21.4,17.7,14.9,13.7,12.2,11.5,11.7,12.2,12.9,14.1,16.1,18.0,20.8,24.0,28.0,31.8,35.9,40.4,44.1,48.9,53.0,57.2,61.4,65.5,69.5,73.2,76.8,80.2,83.6,86.9,90.0,93.0,95.7,98.1,100.7,103.0,105.0,107.1,108.7,110.4,112.0,113.3,114.6,115.8,116.8,117.4,118.2,119.1,119.7,120.3,120.5,121.0,121.1,121.3,121.3,121.3,121.4,121.4,121.2,121.4,121.1,121.2,120.9,121.0,120.7,120.8,120.6,120.3,120.4,120.4,120.4,120.3,120.2,120.3,120.2|Y=122.0,121.7,121.6,122.2,121.8,121.8,121.8,122.1,122.0,122.3,121.7,122.8,122.7,122.9,122.4,123.3,123.5,123.6,124.6,124.9,125.6,126.2,127.0,127.9,129.5,130.6,131.7,132.9,133.7,135.1,136.3,137.6,138.6,139.7,140.5,141.6,142.2,142.9,143.3,143.6,143.2,143.0,142.1,140.6,139.2,138.2,135.7,133.5,131.2,127.6,124.1,120.7,116.4,111.9,106.4,101.2,94.8,88.4,81.6,73.9,66.2,59.0,50.4,43.6,36.0,30.3,25.2,20.2,17.5,15.9,14.4,14.2,13.5,14.2,14.4,15.3,16.9,18.0,20.2,23.8,26.9,30.2,34.3,38.5,42.5,47.4,51.5,55.9,60.1,64.2,68.0,72.2,75.3,79.4,82.9,86.4,88.9,92.5,95.3,98.1,100.5,102.4,105.1,107.0,108.5,110.7,113.0,114.1,115.6,117.0,117.8,118.7,119.5,120.3,121.4,121.5,122.3,122.2,123.1,123.1,123.0,123.4,123.5,123.5,123.1,123.1,122.9,123.2,122.6,122.8,122.5,122.4,122.7,122.3,121.9,122.2,122.3,121.8,122.3,121.9,121.5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</si>
  <si>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14.3,18.1,20.8,23.5,26.7,30.1,33.7,37.5,41.3,45.0,49.0,53.1,56.9,60.8,64.5,68.5,72.0,75.4,78.9,82.3,85.4,88.3,92.1,95.0,97.5,99.7,102.3,104.3,106.4,108.1,109.9,111.5,113.0,114.2,115.5,116.6,117.3,118.0,119.3,119.8,120.3,120.9,121.0,121.1,121.6,121.7,121.7,121.7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12.8,17.5,20.0,22.7,25.7,28.9,32.2,35.7,39.8,42.9,47.1,51.1,54.7,58.4,62.8,66.3,70.4,73.8,77.2,81.1,84.0,87.2,91.1,94.0,96.9,99.5,102.1,104.1,106.1,107.8,109.4,111.8,113.5,114.7,116.3,117.3,118.4,119.1,120.3,121.1,121.5,122.1,122.7,122.4,123.1,123.2,123.8,123.9</t>
  </si>
  <si>
    <t>POS(MIN,MAX,STEP)=-420,420,6|X=119.3,119.1,119.2,119.2,119.4,119.4,119.5,119.5,119.7,119.6,119.8,120.2,120.1,120.5,121.0,121.2,121.6,122.0,122.5,122.9,123.3,124.2,125.4,126.2,127.2,128.3,129.8,131.2,132.6,133.5,135.2,136.5,137.4,138.6,139.7,140.6,141.0,141.4,141.5,141.6,141.2,140.2,139.5,138.0,136.4,134.7,132.3,129.2,125.9,122.6,118.4,113.7,108.7,103.1,97.2,90.7,83.5,76.2,68.4,60.1,51.6,43.2,35.3,28.0,22.2,17.6,13.8,11.5,10.3,9.8,9.4,9.1,9.0,9.9,10.6,12.5,15.1,18.3,22.6,27.4,32.5,38.1,44.0,49.7,55.4,60.6,65.6,70.1,75.1,79.0,83.0,86.5,90.0,92.8,95.8,98.6,100.6,102.9,104.9,106.7,108.3,110.0,111.2,112.3,113.6,114.6,115.0,115.7,116.8,117.4,118.0,118.2,118.6,118.9,119.1,119.4,119.5,119.6,119.9,119.8,120.1,120.0,120.0,120.1,120.1,120.0,120.1,120.0,120.1,120.1,120.1,120.2,120.0,120.0,120.0,119.9,120.0,120.1,120.1,120.2,120.0|Y=121.3,122.2,122.1,122.0,121.8,122.2,122.3,122.0,122.3,122.5,122.1,122.4,122.6,122.7,123.3,123.8,124.0,124.6,124.9,125.4,125.7,126.9,127.9,127.9,129.7,130.3,132.3,133.9,135.0,135.9,137.8,138.4,139.8,141.2,142.3,142.7,143.4,143.8,144.1,144.0,143.7,142.6,142.2,141.0,139.7,137.5,134.5,131.6,128.9,125.6,121.8,116.8,111.9,107.3,100.4,94.4,87.9,80.2,72.4,64.3,56.2,47.8,39.5,32.3,26.1,21.2,16.7,14.1,12.5,11.0,11.1,10.4,10.6,11.0,11.9,13.1,15.3,17.4,21.3,25.7,30.6,35.5,42.2,47.5,53.0,59.2,63.9,68.5,73.7,78.2,82.1,85.8,89.6,92.8,95.8,98.1,100.9,103.3,105.2,107.2,108.8,110.4,111.5,113.8,114.8,115.5,117.0,117.5,118.2,118.9,119.2,119.8,119.9,120.7,120.6,121.1,121.1,121.6,121.5,121.5,122.0,121.6,121.7,121.9,121.5,121.7,122.0,121.7,121.5,121.7,121.9,121.6,121.5,122.0,121.5,121.7,121.8,121.4,121.6,121.9,121.9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</si>
  <si>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13.7,17.9,20.5,23.3,26.5,30.0,33.4,37.5,41.1,44.9,49.0,52.9,56.9,60.9,64.6,68.3,72.1,75.6,78.9,82.3,85.2,88.2,92.0,94.8,97.6,99.9,102.2,104.1,106.4,108.0,109.9,111.4,113.0,114.1,115.5,116.5,117.3,118.2,119.2,119.8,120.2,120.6,121.2,121.1,121.4,121.6,121.7,121.5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13.5,17.4,19.8,22.5,25.1,28.6,31.4,35.3,38.8,43.2,47.4,51.3,55.2,58.6,63.0,67.1,70.5,73.7,77.4,81.1,84.2,87.7,91.0,94.0,96.8,99.7,101.5,104.0,105.7,107.6,109.4,111.8,113.8,114.9,116.4,117.4,118.1,119.4,120.1,120.9,121.5,121.9,122.3,123.3,122.5,122.8,123.6,123.5</t>
  </si>
  <si>
    <t>ZL=-160.0|ZR=-270.0|ZSWP=0.0</t>
  </si>
  <si>
    <t>ZL=-160.0|ZR=-164.6|ZSWP=0.0</t>
  </si>
  <si>
    <t>POS(MIN,MAX,STEP)=-420,420,6|X=0.0,0.0,0.0,0.0,0.0,0.0,0.0,0.0,0.0,0.0,0.0,0.0,0.0,0.0,0.0,0.0,0.0,0.0,0.0,0.0,0.0,0.0,0.0,0.0,0.0,0.0,0.0,0.0,0.0,0.0,0.0,0.0,0.0,0.0,0.0,0.0,0.0,0.0,0.0,0.0,0.0,0.0,0.0,0.0,0.0,0.0,11.8,17.4,23.5,30.7,37.8,45.1,51.6,58.1,64.0,69.2,74.5,79.2,83.2,87.2,90.8,94.0,96.9,99.6,101.9,104.2,106.4,108.2,109.5,111.2,112.4,113.6,114.5,115.6,116.3,116.9,117.2,117.7,118.0,118.6,118.9,119.2,119.6,119.7,119.8,119.8,120.1,119.8,119.9,120.1,119.9,120.2,120.0,120.0,119.9,119.8,119.8,119.7,119.6,119.6,119.5,119.5,119.5,119.5,119.6,119.4,119.6,119.4,119.5,119.5,119.8,119.7,119.7,119.6,119.6,119.8,119.7,119.8,119.8,119.7,119.9,119.8,119.8,119.6,119.8,119.9,119.7,119.7,119.8,119.9,119.8,119.7,119.9,119.9,119.7,119.5,119.9,119.9,119.9,120.1,120.0|Y=0.0,0.0,0.0,0.0,0.0,0.0,0.0,0.0,0.0,0.0,0.0,0.0,0.0,0.0,0.0,0.0,0.0,0.0,0.0,0.0,0.0,0.0,0.0,0.0,0.0,0.0,0.0,0.0,0.0,0.0,0.0,0.0,0.0,0.0,0.0,0.0,0.0,0.0,0.0,0.0,0.0,0.0,0.0,0.0,0.0,0.0,14.3,18.5,23.0,30.0,37.1,44.1,50.7,57.4,63.8,68.8,74.5,79.2,83.1,87.3,91.4,94.6,97.2,100.2,102.9,105.1,107.2,109.1,110.6,112.4,113.8,115.1,116.3,117.5,118.4,118.7,119.4,120.0,120.1,120.3,121.2,121.1,121.4,121.3,121.4,121.7,121.4,121.8,122.1,121.5,122.0,121.7,121.7,121.8,121.5,121.9,121.6,121.7,121.7,121.3,121.2,121.3,122.0,121.5,121.7,121.7,121.6,121.7,121.2,122.1,121.3,121.3,121.1,121.6,121.7,120.9,121.4,121.2,121.8,121.4,121.5,121.8,121.1,121.7,121.4,121.5,121.8,121.2,121.2,121.1,121.2,121.2,121.3,121.4,121.4,121.6,121.2,121.5,121.8,121.6,121.2</t>
  </si>
  <si>
    <t>Motor4 Acceleration</t>
  </si>
  <si>
    <t>SF3-MOTOR4ACCELERATION</t>
  </si>
  <si>
    <t>Target Measure Method</t>
  </si>
  <si>
    <t>SF3-MEASUREMETHOD</t>
  </si>
  <si>
    <t>Do not change. Used for Special function only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</si>
  <si>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</si>
  <si>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</si>
  <si>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</si>
  <si>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</si>
  <si>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</si>
  <si>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</si>
  <si>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</si>
  <si>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</si>
  <si>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</si>
  <si>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Next Action &lt;L</t>
  </si>
  <si>
    <t>SF10-BELOWTHRESHOLD</t>
  </si>
  <si>
    <t>Next Action L to U</t>
  </si>
  <si>
    <t>SF10-INRANGE</t>
  </si>
  <si>
    <r>
      <t>Special Func</t>
    </r>
    <r>
      <rPr>
        <sz val="11"/>
        <rFont val="ＭＳ Ｐゴシック"/>
        <family val="3"/>
        <charset val="128"/>
      </rPr>
      <t>４</t>
    </r>
  </si>
  <si>
    <t>0.00000000</t>
  </si>
  <si>
    <t>ZR</t>
  </si>
  <si>
    <t>Special function test</t>
  </si>
  <si>
    <t>Action No</t>
  </si>
  <si>
    <t>35</t>
  </si>
  <si>
    <t>Commands</t>
  </si>
  <si>
    <t>POS(MIN,MAX,STEP)=-420,420,6|X=120.5,120.5,120.7,120.9,121.0,121.1,121.3,121.5,121.6,121.5,121.6,121.8,121.4,121.6,121.6,121.5,121.3,120.9,120.5,120.2,119.2,118.7,118.2,117.1,115.8,114.8,112.9,111.4,109.2,107.7,105.4,102.8,100.2,97.9,94.6,91.5,87.9,84.5,80.5,76.5,71.7,67.2,62.2,57.0,51.8,45.7,39.7,33.2,26.4,20.3,14.7,11.3,9.3,8.4,8.4,8.3,8.1,0.0,0.0,0.0,0.0,0.0,0.0,0.0,0.0,0.0,0.0,0.0,0.0,0.0,0.0,0.0,0.0,0.0,0.0,0.0,0.0,0.0,0.0,0.0,0.0,0.0,0.0,0.0,0.0,0.0,0.0,0.0,0.0,0.0,6.1,6.1,7.5,10.8,17.4,26.1,35.0,43.2,50.6,57.8,64.4,69.9,76.0,80.7,85.3,89.5,93.8,97.3,100.5,103.6,106.5,108.8,111.0,113.0,114.8,116.9,118.0,119.5,120.5,121.0,121.8,122.3,122.8,122.8,123.1,123.2,123.4,123.4,123.0,123.0,123.1,122.9,122.7,122.4,122.2,122.2,122.0,121.4,121.2,121.3,121.0|Y=122.5,123.1,123.2,123.6,123.3,123.8,123.6,123.5,124.0,123.9,124.2,124.4,124.6,124.3,124.4,123.9,123.6,123.0,123.1,122.3,122.0,121.0,120.1,119.1,118.3,116.4,114.4,113.1,111.2,109.6,107.5,104.6,102.5,100.4,96.7,93.8,90.2,86.8,83.0,79.1,74.1,69.4,65.0,59.4,53.9,48.8,42.6,36.3,30.0,23.6,18.5,15.0,12.7,11.4,11.6,10.4,10.5,0.0,0.0,0.0,0.0,0.0,0.0,0.0,0.0,0.0,0.0,0.0,0.0,0.0,0.0,0.0,0.0,0.0,0.0,0.0,0.0,0.0,0.0,0.0,0.0,0.0,0.0,0.0,0.0,0.0,0.0,0.0,0.0,0.0,0.0,7.6,9.3,10.1,14.5,21.3,30.5,38.3,47.2,53.3,60.9,67.0,72.9,79.0,83.7,87.9,92.1,96.1,99.9,102.4,105.7,108.4,110.5,113.3,115.3,117.3,118.9,120.0,121.4,122.2,122.9,124.2,124.7,124.8,125.1,125.9,125.4,125.2,125.5,125.4,125.3,124.7,125.0,124.7,124.5,124.8,123.9,123.8,123.9,123.9,123.1</t>
  </si>
  <si>
    <t>ZL=-3240.0|ZR=-3172.0|ZSWP=0.0</t>
  </si>
  <si>
    <t>ZL=-4457.5|ZR=-3172.0|ZSWP=0.0</t>
  </si>
  <si>
    <t>ZL=-4457.5|ZR=-2884.9|ZSWP=0.0</t>
  </si>
  <si>
    <t>POS(MIN,MAX,STEP)=-400,400,100|X=0.0,0.0,0.0,44.3,114.2,122.7,119.9,119.5,119.8|Y=0.0,0.0,0.0,43.0,115.5,124.9,122.3,121.9,122.0</t>
  </si>
  <si>
    <t>25</t>
  </si>
  <si>
    <t>Prefuse Off Time</t>
  </si>
  <si>
    <t>PREFUSEOFFTIME</t>
  </si>
  <si>
    <t>Overlap</t>
  </si>
  <si>
    <t>OVERLAP</t>
  </si>
  <si>
    <t>SF8-MOTOR1DIRECTION</t>
  </si>
  <si>
    <t>Motor1 Start Time</t>
  </si>
  <si>
    <t>SF8-MOTOR1STARTTIME</t>
  </si>
  <si>
    <t>Motor1 Finish Time</t>
  </si>
  <si>
    <t>SF8-MOTOR1FINISHTIME</t>
  </si>
  <si>
    <t>Motor1 Initial Speed</t>
  </si>
  <si>
    <t>SF8-MOTOR1INITIALSPEED</t>
  </si>
  <si>
    <t>x1</t>
  </si>
  <si>
    <t>x2</t>
  </si>
  <si>
    <t>y1</t>
  </si>
  <si>
    <t>y2</t>
  </si>
  <si>
    <t>SF7-LOWERLIMITPMETERDB</t>
  </si>
  <si>
    <t>Target Up Limit P Meter DBM</t>
  </si>
  <si>
    <t>SF7-UPPERLIMITPMETERDBM</t>
  </si>
  <si>
    <t>Target Low Limit P Meter DBM</t>
  </si>
  <si>
    <t>SF7-LOWERLIMITPMETERDBM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</si>
  <si>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</si>
  <si>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</si>
  <si>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</si>
  <si>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</si>
  <si>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</si>
  <si>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</si>
  <si>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</si>
  <si>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</si>
  <si>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</si>
  <si>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Target Measure Mode Axis Ofs</t>
  </si>
  <si>
    <r>
      <t>a</t>
    </r>
    <r>
      <rPr>
        <sz val="10"/>
        <rFont val="Arial"/>
      </rPr>
      <t>T=</t>
    </r>
  </si>
  <si>
    <t>R=</t>
  </si>
  <si>
    <t>ZL</t>
  </si>
  <si>
    <t>ZR1=</t>
  </si>
  <si>
    <t>ZR2=</t>
  </si>
  <si>
    <t>ZR3=</t>
  </si>
  <si>
    <t>Diam</t>
  </si>
  <si>
    <t>FSM-100 Splice Parameter Download &amp; Upload</t>
  </si>
  <si>
    <t>296</t>
  </si>
  <si>
    <t>Fiber 125 um no coeeficient s/n 008 100P with rotation</t>
  </si>
  <si>
    <t>Fiber 125 um no coeeficient s/n 340 100M+ no rotation</t>
  </si>
  <si>
    <t>PM type?</t>
  </si>
  <si>
    <r>
      <t xml:space="preserve">Ball lens right fiber </t>
    </r>
    <r>
      <rPr>
        <b/>
        <sz val="11"/>
        <rFont val="Arial"/>
        <family val="2"/>
      </rPr>
      <t>with</t>
    </r>
    <r>
      <rPr>
        <sz val="11"/>
        <rFont val="Arial"/>
        <family val="2"/>
      </rPr>
      <t xml:space="preserve"> splicing. No Sweep motor</t>
    </r>
  </si>
  <si>
    <t>516</t>
  </si>
  <si>
    <t>517</t>
  </si>
  <si>
    <t>518</t>
  </si>
  <si>
    <t>519</t>
  </si>
  <si>
    <t>520</t>
  </si>
  <si>
    <t>521</t>
  </si>
  <si>
    <t>522</t>
  </si>
  <si>
    <t>523</t>
  </si>
  <si>
    <t>LCLADDIAMETER</t>
  </si>
  <si>
    <t>125</t>
  </si>
  <si>
    <t>80</t>
  </si>
  <si>
    <t>Core Diamter</t>
  </si>
  <si>
    <t>LCOREDIAMETER</t>
  </si>
  <si>
    <t>8.2</t>
  </si>
  <si>
    <t>MFD</t>
  </si>
  <si>
    <t>LMFD</t>
  </si>
  <si>
    <t>10.5</t>
  </si>
  <si>
    <t>Cleave Length</t>
  </si>
  <si>
    <t>631</t>
  </si>
  <si>
    <t>632</t>
  </si>
  <si>
    <t>633</t>
  </si>
  <si>
    <t>634</t>
  </si>
  <si>
    <t>635</t>
  </si>
  <si>
    <t>636</t>
  </si>
  <si>
    <t>637</t>
  </si>
  <si>
    <t>638</t>
  </si>
  <si>
    <t>639</t>
  </si>
  <si>
    <t>640</t>
  </si>
  <si>
    <t>641</t>
  </si>
  <si>
    <t>642</t>
  </si>
  <si>
    <t>643</t>
  </si>
  <si>
    <t>644</t>
  </si>
  <si>
    <t>645</t>
  </si>
  <si>
    <t>646</t>
  </si>
  <si>
    <t>647</t>
  </si>
  <si>
    <t>648</t>
  </si>
  <si>
    <t>649</t>
  </si>
  <si>
    <t>650</t>
  </si>
  <si>
    <t>651</t>
  </si>
  <si>
    <t>652</t>
  </si>
  <si>
    <t>653</t>
  </si>
  <si>
    <t>654</t>
  </si>
  <si>
    <t>655</t>
  </si>
  <si>
    <t>656</t>
  </si>
  <si>
    <t>657</t>
  </si>
  <si>
    <t>658</t>
  </si>
  <si>
    <t>659</t>
  </si>
  <si>
    <t>660</t>
  </si>
  <si>
    <t>661</t>
  </si>
  <si>
    <t>662</t>
  </si>
  <si>
    <t>663</t>
  </si>
  <si>
    <t>Motor2 Initial Speed</t>
  </si>
  <si>
    <t>SF2-MOTOR2INITIALSPEED</t>
  </si>
  <si>
    <t>Motor2 Acceleration</t>
  </si>
  <si>
    <t>SF2-MOTOR2ACCELERATION</t>
  </si>
  <si>
    <t>Motor3 Type</t>
  </si>
  <si>
    <t>SF2-MOTOR3MOTORTYPE</t>
  </si>
  <si>
    <t>Motor3 Dirc</t>
  </si>
  <si>
    <t>SF2-MOTOR3DIRECTION</t>
  </si>
  <si>
    <t>Motor3 Start Time</t>
  </si>
  <si>
    <t>SF2-MOTOR3STARTTIME</t>
  </si>
  <si>
    <t>Motor3 Finish Time</t>
  </si>
  <si>
    <t>SF2-MOTOR3FINISHTIME</t>
  </si>
  <si>
    <t>Motor3 Initial Speed</t>
  </si>
  <si>
    <t>SF2-MOTOR3INITIALSPEED</t>
  </si>
  <si>
    <t>Motor3 Acceleration</t>
  </si>
  <si>
    <t>SF2-MOTOR3ACCELERATION</t>
  </si>
  <si>
    <t>Motor4 Type</t>
  </si>
  <si>
    <t>SF2-MOTOR4MOTORTYPE</t>
  </si>
  <si>
    <t>POS(MIN,MAX,STEP)=-420,420,6|X=120.1,120.2,120.5,120.6,120.6,120.9,121.0,121.1,121.2,121.2,121.2,121.2,121.2,121.5,121.6,121.7,121.4,121.3,120.8,120.5,119.7,119.2,118.5,117.6,116.5,115.4,113.4,111.9,110.1,107.8,106.0,103.0,100.3,97.5,94.0,90.2,86.3,81.9,77.1,71.7,66.1,60.0,52.6,44.1,35.0,23.8,12.5,7.0,6.2,6.6,6.5,6.6,6.8,6.7,6.9,6.7,6.8,7.0,7.3,7.3,7.7,8.1,7.7,8.1,7.9,8.4,7.8,0.0,0.0,0.0,0.0,0.0,0.0,0.0,0.0,0.0,0.0,0.0,0.0,0.0,0.0,0.0,0.0,0.0,0.0,0.0,0.0,0.0,0.0,0.0,0.0,0.0,0.0,6.7,18.4,33.6,46.1,56.6,65.5,73.2,80.0,86.1,91.2,95.9,100.1,103.5,106.7,109.9,112.2,114.6,116.5,117.7,119.7,120.4,121.4,122.6,123.1,123.3,123.6,123.8,123.7,123.8,123.5,123.4,123.4,123.2,123.1,122.9,122.6,122.5,122.3,122.1,121.8,121.5,121.5,121.4,120.9,120.7,120.9,120.6,120.4|Y=123.2,123.0,123.2,123.5,123.7,123.8,123.7,123.8,124.0,123.9,124.0,123.9,124.2,124.1,124.2,124.4,124.0,124.1,123.6,122.9,122.7,121.7,120.9,119.9,119.2,117.4,115.2,113.5,112.4,110.2,108.2,105.8,102.3,100.3,96.8,93.1,89.0,85.0,80.5,74.7,69.4,62.6,56.5,48.6,39.5,29.9,19.7,11.4,9.0,7.4,7.3,7.5,8.1,7.8,9.1,8.3,8.3,8.4,8.6,8.0,7.9,8.9,8.1,8.0,8.9,8.2,7.6,7.5,9.2,8.7,9.0,9.7,0.0,0.0,9.0,8.2,8.2,9.6,0.0,0.0,0.0,0.0,0.0,0.0,0.0,0.0,0.0,0.0,0.0,0.0,0.0,0.0,0.0,0.0,13.3,24.2,38.1,50.2,60.2,68.7,76.3,82.2,88.8,93.8,98.1,102.4,106.5,109.3,111.8,113.9,116.2,118.5,119.8,121.2,122.4,123.6,124.3,125.4,125.6,125.5,125.5,126.1,126.0,125.7,125.6,124.9,124.9,124.6,124.8,124.6,124.1,123.8,123.6,123.4,123.3,123.1,122.8,122.3,122.1,122.4,122.3</t>
  </si>
  <si>
    <t>SF4-MOTOR4ACCELERATION</t>
  </si>
  <si>
    <t>Target Measure Method</t>
  </si>
  <si>
    <t>SF4-MEASUREMETHOD</t>
  </si>
  <si>
    <t>Target Measure Mode Loss Est</t>
  </si>
  <si>
    <t>Right rotator position:</t>
  </si>
  <si>
    <t>Left rotator position:</t>
  </si>
  <si>
    <t>Rotator controls only for P type machines</t>
  </si>
  <si>
    <t>&amp;MTRARC|TL,256.0,0.05</t>
  </si>
  <si>
    <t>Rotator speed:</t>
  </si>
  <si>
    <t>Target Up Limit P Meter DB</t>
  </si>
  <si>
    <t>SF9-UPPERLIMITPMETERDB</t>
  </si>
  <si>
    <t>478</t>
  </si>
  <si>
    <t>479</t>
  </si>
  <si>
    <t>480</t>
  </si>
  <si>
    <t>481</t>
  </si>
  <si>
    <t>482</t>
  </si>
  <si>
    <t>483</t>
  </si>
  <si>
    <t>484</t>
  </si>
  <si>
    <t>485</t>
  </si>
  <si>
    <t>486</t>
  </si>
  <si>
    <t>487</t>
  </si>
  <si>
    <t>488</t>
  </si>
  <si>
    <t>489</t>
  </si>
  <si>
    <t>490</t>
  </si>
  <si>
    <t>491</t>
  </si>
  <si>
    <t>492</t>
  </si>
  <si>
    <t>493</t>
  </si>
  <si>
    <t>494</t>
  </si>
  <si>
    <t>495</t>
  </si>
  <si>
    <t>496</t>
  </si>
  <si>
    <t>497</t>
  </si>
  <si>
    <t>498</t>
  </si>
  <si>
    <t>499</t>
  </si>
  <si>
    <t>501</t>
  </si>
  <si>
    <t>502</t>
  </si>
  <si>
    <t>503</t>
  </si>
  <si>
    <t>504</t>
  </si>
  <si>
    <t>505</t>
  </si>
  <si>
    <t>506</t>
  </si>
  <si>
    <t>507</t>
  </si>
  <si>
    <t>508</t>
  </si>
  <si>
    <t>509</t>
  </si>
  <si>
    <t>510</t>
  </si>
  <si>
    <t>511</t>
  </si>
  <si>
    <t>512</t>
  </si>
  <si>
    <t>513</t>
  </si>
  <si>
    <t>514</t>
  </si>
  <si>
    <t>515</t>
  </si>
  <si>
    <t>y = 0.677308x + 101.967692</t>
  </si>
  <si>
    <t xml:space="preserve"> y = 0.7671x + 89.847</t>
  </si>
  <si>
    <t>adjusted</t>
  </si>
  <si>
    <t>set</t>
  </si>
  <si>
    <t>actual</t>
  </si>
  <si>
    <t>act</t>
  </si>
  <si>
    <t>diff</t>
  </si>
  <si>
    <t>SF3-LOWERLIMITLOSSEST</t>
  </si>
  <si>
    <t>Target Up Limit P Meter DB</t>
  </si>
  <si>
    <t>SF3-UPPERLIMITPMETERDB</t>
  </si>
  <si>
    <t>DEGCT</t>
  </si>
  <si>
    <t>40</t>
  </si>
  <si>
    <t>Rearc</t>
  </si>
  <si>
    <t>Rearc Power Abs</t>
  </si>
  <si>
    <t>REARCPOWERABS</t>
  </si>
  <si>
    <t>Rearc Power Rel</t>
  </si>
  <si>
    <t>REARCPOWERREL</t>
  </si>
  <si>
    <t>Rearc Time</t>
  </si>
  <si>
    <t>REARCTIME</t>
  </si>
  <si>
    <t>800</t>
  </si>
  <si>
    <t>SF2-MOTOR4DIRECTION</t>
  </si>
  <si>
    <t>Motor4 Start Time</t>
  </si>
  <si>
    <t>SF2-MOTOR4STARTTIME</t>
  </si>
  <si>
    <t>Motor4 Finish Time</t>
  </si>
  <si>
    <t>SF2-MOTOR4FINISHTIME</t>
  </si>
  <si>
    <t>Motor4 Initial Speed</t>
  </si>
  <si>
    <t>SF2-MOTOR4INITIALSPEED</t>
  </si>
  <si>
    <t>Motor4 Acceleration</t>
  </si>
  <si>
    <t>SF2-MOTOR4ACCELERATION</t>
  </si>
  <si>
    <t>Target Measure Method</t>
  </si>
  <si>
    <t>SF2-MEASUREMETHOD</t>
  </si>
  <si>
    <t>Target Measure Mode Loss Est</t>
  </si>
  <si>
    <t>SF2-MEASUREMODELOSSEST</t>
  </si>
  <si>
    <t>Operating Mode</t>
  </si>
  <si>
    <t>BASIC 1 STD</t>
  </si>
  <si>
    <t>Ball Lensing Mode #:</t>
  </si>
  <si>
    <t>Splicing Mode #:</t>
  </si>
  <si>
    <t>SPL+Ball</t>
  </si>
  <si>
    <t>Ball size (um) =</t>
  </si>
  <si>
    <t>Motor3 Dirc</t>
  </si>
  <si>
    <t>SF4-MOTOR3DIRECTION</t>
  </si>
  <si>
    <t>Motor3 Start Time</t>
  </si>
  <si>
    <t>SF4-MOTOR3STARTTIME</t>
  </si>
  <si>
    <t>Motor3 Finish Time</t>
  </si>
  <si>
    <t>SF4-MOTOR3FINISHTIME</t>
  </si>
  <si>
    <t>Motor3 Initial Speed</t>
  </si>
  <si>
    <t>SF4-MOTOR3INITIALSPEED</t>
  </si>
  <si>
    <t>Motor3 Acceleration</t>
  </si>
  <si>
    <t>SF4-MOTOR3ACCELERATION</t>
  </si>
  <si>
    <t>Motor4 Type</t>
  </si>
  <si>
    <t>SF4-MOTOR4MOTORTYPE</t>
  </si>
  <si>
    <t>Motor4 Dirc</t>
  </si>
  <si>
    <t>Motor2 Acceleration</t>
  </si>
  <si>
    <t>SF9-MOTOR2ACCELERATION</t>
  </si>
  <si>
    <t>Motor3 Type</t>
  </si>
  <si>
    <t>SF9-MOTOR3MOTORTYPE</t>
  </si>
  <si>
    <t>Motor3 Dirc</t>
  </si>
  <si>
    <t>POS(MIN,MAX,STEP)=-420,420,6|X=120.8,121.0,121.2,121.8,122.1,122.6,122.5,122.9,123.1,123.5,123.9,124.2,124.6,124.8,124.8,125.2,125.0,125.3,125.0,124.9,124.4,123.5,122.8,121.9,120.5,118.9,116.3,113.9,111.0,107.7,104.0,100.0,95.4,89.6,83.7,76.4,68.2,58.4,45.9,29.8,0.0,0.0,0.0,0.0,0.0,0.0,0.0,0.0,0.0,0.0,0.0,0.0,0.0,0.0,0.0,0.0,0.0,0.0,0.0,0.0,0.0,0.0,0.0,0.0,0.0,0.0,0.0,0.0,0.0,0.0,0.0,0.0,0.0,0.0,0.0,0.0,0.0,0.0,0.0,0.0,0.0,0.0,0.0,0.0,0.0,0.0,0.0,0.0,0.0,0.0,0.0,0.0,0.0,0.0,0.0,0.0,0.0,0.0,0.0,0.0,0.0,0.0,12.2,22.8,32.9,42.0,49.5,55.7,61.2,66.0,70.3,74.3,77.7,81.0,83.9,87.2,90.1,92.3,94.3,96.3,98.3,100.3,101.5,103.6,104.9,106.1,107.7,108.7,109.7,110.8,112.1,112.9,113.4,114.3,115.0,116.0,116.6,117.0,117.2,117.6,118.1|Y=124.0,123.8,124.3,124.4,124.4,124.9,125.4,125.5,125.8,126.2,126.2,126.9,127.0,127.8,127.7,127.7,127.3,127.8,127.8,127.3,126.7,126.2,125.5,124.3,122.5,121.2,118.6,116.8,114.0,109.9,106.4,102.4,98.2,93.2,86.2,79.8,71.8,62.5,50.7,38.9,20.5,0.0,0.0,0.0,0.0,0.0,0.0,0.0,0.0,0.0,0.0,0.0,0.0,0.0,0.0,0.0,0.0,0.0,0.0,0.0,0.0,0.0,0.0,0.0,0.0,0.0,0.0,0.0,0.0,0.0,0.0,0.0,0.0,0.0,0.0,0.0,0.0,0.0,0.0,0.0,0.0,0.0,0.0,0.0,0.0,0.0,0.0,0.0,0.0,0.0,0.0,0.0,0.0,0.0,0.0,0.0,0.0,0.0,0.0,0.0,0.0,0.0,0.0,18.3,26.0,36.4,44.3,51.3,58.0,63.1,67.4,72.3,75.9,79.3,82.0,86.1,89.0,91.5,93.9,96.1,97.7,100.1,101.5,103.5,104.8,106.3,108.0,109.3,111.2,111.8,112.8,114.3,114.7,115.7,117.1,117.7,117.7,118.0,119.1,119.4,119.7</t>
  </si>
  <si>
    <t>POS(MIN,MAX,STEP)=-400,400,100|X=121.8,125.5,56.7,0.0,0.0,0.0,19.4,98.8,116.9|Y=124.9,127.5,61.7,0.0,0.0,0.0,15.7,98.6,117.8</t>
  </si>
  <si>
    <t>SF9-MOTOR4STARTTIME</t>
  </si>
  <si>
    <t>Motor4 Finish Time</t>
  </si>
  <si>
    <t>SF9-MOTOR4FINISHTIME</t>
  </si>
  <si>
    <t>Motor4 Initial Speed</t>
  </si>
  <si>
    <t>SF9-MOTOR4INITIALSPEED</t>
  </si>
  <si>
    <t>Motor4 Acceleration</t>
  </si>
  <si>
    <t>SF9-MOTOR4ACCELERATION</t>
  </si>
  <si>
    <t>Target Measure Method</t>
  </si>
  <si>
    <t>SF9-MEASUREMETHOD</t>
  </si>
  <si>
    <t>Target Measure Mode Loss Est</t>
  </si>
  <si>
    <t>SF9-MEASUREMODELOSSEST</t>
  </si>
  <si>
    <t>Target Measure Mode P Meter</t>
  </si>
  <si>
    <t>SF9-MEASUREMODEPMETER</t>
  </si>
  <si>
    <t>Target Measure Mode Axis Ofs</t>
  </si>
  <si>
    <t>X view Diam</t>
  </si>
  <si>
    <t>127</t>
  </si>
  <si>
    <t>128</t>
  </si>
  <si>
    <t>129</t>
  </si>
  <si>
    <t>130</t>
  </si>
  <si>
    <t>131</t>
  </si>
  <si>
    <t>132</t>
  </si>
  <si>
    <t>134</t>
  </si>
  <si>
    <t>135</t>
  </si>
  <si>
    <t>136</t>
  </si>
  <si>
    <t>9mm</t>
  </si>
  <si>
    <t>578</t>
  </si>
  <si>
    <t>579</t>
  </si>
  <si>
    <t>580</t>
  </si>
  <si>
    <t>581</t>
  </si>
  <si>
    <t>582</t>
  </si>
  <si>
    <t>583</t>
  </si>
  <si>
    <t>584</t>
  </si>
  <si>
    <t>585</t>
  </si>
  <si>
    <t>586</t>
  </si>
  <si>
    <t>587</t>
  </si>
  <si>
    <t>588</t>
  </si>
  <si>
    <t>589</t>
  </si>
  <si>
    <t>590</t>
  </si>
  <si>
    <t>591</t>
  </si>
  <si>
    <t>592</t>
  </si>
  <si>
    <t>593</t>
  </si>
  <si>
    <t>594</t>
  </si>
  <si>
    <t>595</t>
  </si>
  <si>
    <t>596</t>
  </si>
  <si>
    <t>597</t>
  </si>
  <si>
    <t>598</t>
  </si>
  <si>
    <t>599</t>
  </si>
  <si>
    <t>601</t>
  </si>
  <si>
    <t>602</t>
  </si>
  <si>
    <t>603</t>
  </si>
  <si>
    <t>604</t>
  </si>
  <si>
    <t>605</t>
  </si>
  <si>
    <t>606</t>
  </si>
  <si>
    <t>607</t>
  </si>
  <si>
    <t>608</t>
  </si>
  <si>
    <t>609</t>
  </si>
  <si>
    <t>610</t>
  </si>
  <si>
    <t>611</t>
  </si>
  <si>
    <t>612</t>
  </si>
  <si>
    <t>613</t>
  </si>
  <si>
    <t>614</t>
  </si>
  <si>
    <t>615</t>
  </si>
  <si>
    <t>616</t>
  </si>
  <si>
    <t>617</t>
  </si>
  <si>
    <t>618</t>
  </si>
  <si>
    <t>619</t>
  </si>
  <si>
    <t>620</t>
  </si>
  <si>
    <t>621</t>
  </si>
  <si>
    <t>622</t>
  </si>
  <si>
    <t>623</t>
  </si>
  <si>
    <t>624</t>
  </si>
  <si>
    <t>625</t>
  </si>
  <si>
    <t>626</t>
  </si>
  <si>
    <t>627</t>
  </si>
  <si>
    <t>SF5-ARCPOWERREL</t>
  </si>
  <si>
    <t>Motor1 Type</t>
  </si>
  <si>
    <t>SF5-MOTOR1MOTORTYPE</t>
  </si>
  <si>
    <t>Motor1 Dirc</t>
  </si>
  <si>
    <t>SF5-MOTOR1DIRECTION</t>
  </si>
  <si>
    <t>Motor1 Start Time</t>
  </si>
  <si>
    <t>SF5-MOTOR1STARTTIME</t>
  </si>
  <si>
    <t>Motor1 Finish Time</t>
  </si>
  <si>
    <t>SF5-MOTOR1FINISHTIME</t>
  </si>
  <si>
    <t>Motor1 Initial Speed</t>
  </si>
  <si>
    <t>SF5-MOTOR1INITIALSPEED</t>
  </si>
  <si>
    <t>Motor1 Acceleration</t>
  </si>
  <si>
    <t>SF5-MOTOR1ACCELERATION</t>
  </si>
  <si>
    <t>Motor2 Type</t>
  </si>
  <si>
    <t>371</t>
  </si>
  <si>
    <t>372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</si>
  <si>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</si>
  <si>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</si>
  <si>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</si>
  <si>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</si>
  <si>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</si>
  <si>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</si>
  <si>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</si>
  <si>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</si>
  <si>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</si>
  <si>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</si>
  <si>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</si>
  <si>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</si>
  <si>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256</t>
  </si>
  <si>
    <t>257</t>
  </si>
  <si>
    <t>258</t>
  </si>
  <si>
    <t>SF5-MOTOR2MOTORTYPE</t>
  </si>
  <si>
    <t>POS(MIN,MAX,STEP)=-420,420,6|X=119.6,119.7,119.2,119.1,119.4,119.5,119.2,119.9,119.6,119.8,120.2,120.0,120.1,120.5,121.1,121.2,121.8,122.2,122.8,124.2,124.3,125.0,126.0,127.4,128.2,129.1,131.1,132.3,133.6,134.6,136.0,137.3,138.2,138.8,140.2,140.4,141.3,140.8,140.6,140.0,139.8,138.5,137.4,135.7,133.8,131.9,128.7,125.5,122.3,118.3,114.2,109.1,103.5,98.1,91.7,85.4,78.2,70.7,63.2,54.8,47.0,39.2,32.1,26.5,21.4,0.0,15.0,0.0,0.0,0.0,0.0,0.0,0.0,0.0,0.0,0.0,19.1,22.1,24.7,28.4,32.0,35.6,39.4,43.7,47.7,51.9,55.7,59.5,63.4,67.4,70.9,74.7,78.3,81.5,85.0,87.9,90.9,93.6,96.2,98.3,101.1,103.2,105.2,107.1,108.9,110.2,112.4,113.2,114.5,116.0,116.6,117.4,118.2,119.3,119.4,0.0,120.5,120.8,121.1,121.2,121.2,121.5,121.1,121.1,120.9,121.0,0.0,121.0,121.0,120.8,120.9,120.7,120.7,120.0,120.1,120.3,120.3,120.0,120.0,120.2,119.7|Y=0.0,0.0,0.0,0.0,0.0,0.0,0.0,0.0,0.0,0.0,0.0,0.0,122.6,123.5,122.2,123.1,124.2,124.7,125.1,125.3,126.5,127.0,0.0,0.0,130.2,0.0,0.0,134.2,135.4,136.4,137.5,0.0,0.0,0.0,141.7,0.0,142.6,143.2,143.1,142.8,142.6,141.3,140.6,138.0,136.1,134.2,132.0,129.4,127.0,122.7,118.6,112.9,108.6,103.2,97.5,89.7,84.4,76.4,69.3,60.9,54.3,44.7,38.0,30.6,0.0,0.0,0.0,0.0,0.0,0.0,0.0,0.0,0.0,0.0,0.0,0.0,0.0,21.3,0.0,0.0,0.0,33.2,37.4,41.7,43.9,50.1,53.9,57.4,61.2,65.3,68.5,73.2,76.5,79.7,82.9,86.2,89.3,93.0,95.3,97.9,100.0,103.2,104.7,107.3,108.9,110.2,111.8,113.0,0.0,116.4,0.0,0.0,118.2,0.0,120.6,120.8,0.0,121.5,0.0,122.7,0.0,123.1,0.0,0.0,122.4,0.0,0.0,0.0,0.0,0.0,122.7,121.6,121.5,121.7,0.0,123.1,0.0,0.0,0.0,0.0,121.5</t>
  </si>
  <si>
    <t>Motor3 Acceleration</t>
  </si>
  <si>
    <t>SF10-MOTOR1ACCELERATIONTYPE</t>
  </si>
  <si>
    <t>SF10-MOTOR2ACCELERATIONTYPE</t>
  </si>
  <si>
    <t>Target Low Limit P Meter DBM</t>
  </si>
  <si>
    <t>154</t>
  </si>
  <si>
    <t>155</t>
  </si>
  <si>
    <t>156</t>
  </si>
  <si>
    <t>157</t>
  </si>
  <si>
    <t>158</t>
  </si>
  <si>
    <t>159</t>
  </si>
  <si>
    <t>161</t>
  </si>
  <si>
    <t>162</t>
  </si>
  <si>
    <t>163</t>
  </si>
  <si>
    <t>164</t>
  </si>
  <si>
    <t>POS(MIN,MAX,STEP)=-420,420,6|X=0.0,0.0,0.0,0.0,0.0,0.0,0.0,0.0,0.0,0.0,0.0,0.0,0.0,0.0,0.0,0.0,0.0,0.0,0.0,0.0,0.0,0.0,0.0,0.0,0.0,0.0,0.0,0.0,0.0,0.0,0.0,0.0,0.0,0.0,0.0,0.0,0.0,0.0,0.0,0.0,0.0,0.0,0.0,0.0,0.0,0.0,0.0,0.0,0.0,0.0,0.0,0.0,0.0,0.0,14.8,36.1,50.0,61.5,70.9,78.7,84.7,89.9,94.4,98.3,101.6,104.4,106.6,108.8,110.5,111.9,113.7,114.7,115.6,116.6,117.2,117.5,118.0,118.5,118.8,119.1,119.4,119.4,119.5,119.8,119.9,119.9,119.7,119.9,119.9,120.0,119.9,120.0,120.0,120.0,119.9,119.8,119.8,119.8,119.4,119.6,119.4,119.4,119.3,119.4,119.3,119.3,119.4,119.3,119.3,119.3,119.4,119.6,119.7,119.5,119.4,119.6,119.6,119.6,119.8,119.5,119.6,119.6,119.6,119.8,119.8,119.7,119.8,119.5,119.9,119.8,119.9,119.9,119.6,119.7,119.7,119.8,119.9,119.8,119.9,119.9,119.9|Y=0.0,0.0,0.0,0.0,0.0,0.0,0.0,0.0,0.0,0.0,0.0,0.0,0.0,0.0,0.0,0.0,0.0,0.0,0.0,0.0,0.0,0.0,0.0,0.0,0.0,0.0,0.0,0.0,0.0,0.0,0.0,0.0,0.0,0.0,0.0,0.0,0.0,0.0,0.0,0.0,0.0,0.0,0.0,0.0,0.0,0.0,0.0,0.0,0.0,0.0,0.0,0.0,0.0,0.0,19.2,29.3,44.8,58.3,67.5,76.7,83.0,89.2,94.0,97.3,101.4,104.6,107.6,109.5,111.5,113.2,114.9,116.4,117.5,118.3,118.5,119.8,119.9,120.3,120.4,121.0,121.3,121.4,121.5,121.6,121.7,121.8,121.8,122.0,121.6,121.8,121.8,121.5,122.0,121.2,121.7,121.6,121.7,121.6,121.6,121.4,121.8,121.8,121.7,121.8,121.7,121.6,121.7,121.6,121.6,121.6,121.9,121.4,122.0,121.8,121.4,122.1,121.5,121.9,122.2,121.2,121.7,121.6,121.5,121.3,121.6,121.9,121.8,121.8,122.1,121.3,122.0,121.8,122.5,121.8,121.7,121.9,121.6,121.4,121.7,122.0,121.7</t>
  </si>
  <si>
    <t>POS(MIN,MAX,STEP)=-420,420,6|X=119.3,119.2,119.4,119.3,119.4,119.6,119.5,119.6,119.8,120.1,120.0,120.3,120.5,121.0,121.2,121.6,122.1,122.5,122.8,123.4,124.3,125.3,126.2,127.2,128.4,129.5,131.4,132.6,134.0,135.6,136.8,137.8,139.3,140.5,140.9,141.7,142.3,142.4,142.4,142.4,141.8,141.1,139.7,138.2,136.3,134.2,131.4,128.1,124.6,120.6,116.3,111.4,106.0,99.9,93.1,86.2,78.6,70.4,61.9,52.9,43.7,34.9,27.3,20.3,15.4,12.0,10.1,8.7,8.3,8.1,8.1,8.3,8.7,8.6,9.3,10.0,11.4,12.7,14.4,16.1,18.7,21.3,23.9,26.9,29.9,33.3,36.9,40.4,44.0,47.3,51.1,54.7,58.0,62.0,65.6,69.0,72.4,75.5,79.0,82.2,84.7,87.8,90.6,93.1,95.4,98.1,100.1,102.5,104.3,106.2,107.8,109.5,111.0,112.1,113.5,114.8,115.8,116.5,117.4,118.1,118.7,119.1,119.5,120.0,120.0,120.4,120.6,120.7,120.9,120.9,120.8,121.1,120.8,120.6,120.7,120.8,120.5,120.8,120.3,120.5,120.3|Y=121.4,121.8,121.7,121.5,122.0,122.2,122.4,122.1,122.3,122.3,122.5,122.7,122.8,122.9,123.6,123.4,123.8,124.9,125.3,126.2,127.1,127.9,129.0,130.0,131.1,131.9,133.5,135.0,135.9,138.0,139.0,140.0,141.4,142.9,143.8,144.8,145.1,145.3,145.4,145.1,144.8,143.5,142.4,141.0,138.7,136.8,134.1,131.5,127.5,124.2,119.4,115.1,109.5,103.9,96.7,90.7,83.1,74.8,66.4,58.2,48.6,39.4,31.4,24.4,18.9,15.6,13.3,11.6,10.1,10.1,10.9,10.3,10.3,11.1,11.4,12.1,13.0,14.1,15.2,17.0,18.5,20.7,23.4,26.1,29.4,32.4,35.3,39.5,42.5,46.2,50.1,53.3,56.8,60.4,64.8,68.3,71.3,74.5,78.2,81.5,84.3,87.3,89.5,92.8,95.5,98.3,100.7,102.6,104.2,106.3,107.5,109.9,111.3,113.3,114.4,115.9,116.9,117.9,118.6,119.3,120.3,120.6,121.3,121.6,121.8,122.0,122.5,122.5,122.5,122.7,122.5,122.6,122.5,122.5,122.8,122.6,122.5,122.3,122.6,122.6,122.7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</si>
  <si>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8.0,15.6,20.6,24.5,28.1,31.7,35.5,39.5,43.4,47.6,51.7,55.9,60.0,64.1,68.1,72.0,75.8,79.4,83.3,86.5,89.8,92.9,95.8,98.3,101.1,104.2,106.3,108.5,110.5,112.1,113.3,114.8,116.3,117.5,118.2,119.1,120.0,120.6,121.0,121.4,121.9,122.3,122.3,122.2,122.4,122.4,122.3,122.3,122.4,122.2,122.1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14.6,18.6,23.1,26.9,30.2,33.7,37.7,41.7,45.9,49.9,54.5,58.3,62.3,66.3,70.1,74.7,78.3,81.5,85.1,88.9,92.3,95.0,97.9,100.8,104.2,106.4,108.5,110.4,112.2,113.6,115.3,117.1,118.2,119.1,120.4,121.0,121.6,122.9,122.9,122.9,123.7,123.7,124.2,124.4,124.0,124.0,124.2,123.8,124.3,123.9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</si>
  <si>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15.2,20.3,24.2,27.9,31.4,35.2,39.1,43.2,47.5,51.8,55.9,59.9,64.2,68.1,72.2,75.9,79.8,83.0,86.7,89.8,92.8,96.1,98.4,101.2,104.3,106.4,108.5,110.1,112.1,113.3,114.9,116.3,117.4,118.3,119.3,119.9,120.7,121.2,121.6,122.0,122.2,122.3,122.5,122.5,122.4,122.3,122.3,122.4,122.2,121.9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13.6,18.4,22.8,26.0,29.9,33.7,37.1,41.4,46.2,49.6,53.6,58.7,62.2,66.0,70.1,74.1,78.2,81.7,85.4,88.8,92.1,94.6,97.8,100.4,103.8,106.2,108.5,110.1,112.0,114.2,115.3,117.2,118.1,119.3,120.1,121.4,121.9,122.5,123.2,123.2,123.6,123.9,124.4,124.3,124.3,124.1,124.5,124.0,124.0,123.6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</si>
  <si>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9.9,16.0,21.8,26.6,31.0,35.3,39.3,43.6,47.3,51.1,55.2,58.6,62.4,66.1,70.0,73.2,76.4,79.5,83.0,86.0,88.5,91.3,94.1,96.5,98.8,101.0,103.7,105.7,107.1,108.9,110.3,111.9,113.0,114.1,115.4,116.2,116.8,117.9,118.1,118.8,119.5,119.9,120.1,120.4,120.5,120.7,120.8,120.9,120.9,120.9,121.1,120.9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11.4,14.3,19.2,24.9,29.2,33.0,37.4,42.1,45.6,49.7,53.5,57.4,61.2,65.1,68.3,71.8,75.1,78.7,82.3,85.2,87.7,91.0,93.1,96.2,98.7,101.0,103.4,105.6,106.9,108.5,110.8,112.8,114.3,115.1,116.5,117.6,118.1,118.9,119.8,120.6,120.3,121.0,121.7,121.7,122.0,122.6,123.0,122.3,122.4,122.2,122.8,122.5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</si>
  <si>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13.7,19.5,23.6,27.6,31.4,35.1,38.9,43.0,47.4,51.5,55.9,60.0,64.1,68.0,72.1,75.9,79.4,83.2,86.6,89.8,92.9,95.7,98.5,101.1,104.3,106.4,108.6,110.5,112.1,113.4,115.2,116.3,117.3,118.4,119.3,120.1,120.4,121.1,121.6,121.9,122.2,122.4,122.3,122.5,122.4,122.4,122.2,122.2,122.1,122.0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12.9,17.7,22.3,25.8,29.8,33.5,37.0,41.6,45.6,49.8,54.1,58.2,62.2,66.2,70.1,74.3,78.1,81.7,85.4,88.8,92.4,95.0,98.0,100.3,103.7,106.2,108.2,110.5,112.4,113.7,115.3,116.6,118.3,119.2,120.6,121.4,121.5,122.5,122.9,123.5,123.9,124.3,123.9,124.3,124.0,124.0,124.0,124.3,123.9,123.4</t>
  </si>
  <si>
    <t>ZL=-340.0|ZR=-414.0|ZSWP=0.0</t>
  </si>
  <si>
    <t>ZL=-340.0|ZR=-319.9|ZSWP=0.0</t>
  </si>
  <si>
    <t>POS(MIN,MAX,STEP)=-400,400,100|X=0.0,0.0,0.0,0.0,0.0,53.3,108.3,122.5,120.5|Y=0.0,0.0,0.0,0.0,0.0,51.6,108.6,124.5,122.5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</si>
  <si>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12.9,20.3,25.7,31.3,36.7,42.4,47.7,52.5,57.3,62.4,66.7,71.1,75.1,79.3,82.7,86.1,89.7,93.0,96.2,98.5,101.3,103.8,105.9,108.2,110.5,112.4,113.6,115.4,116.6,117.5,118.5,119.6,120.3,120.8,121.2,121.2,122.0,122.2,122.6,122.4,122.5,122.4,122.4,122.3,122.4,122.3,122.1,122.1,122.0,121.6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17.2,23.2,28.3,33.6,39.5,44.5,49.9,55.2,59.2,64.7,69.0,73.0,77.1,81.3,85.3,88.7,91.7,94.7,97.9,100.9,103.1,106.0,107.8,110.7,112.5,114.0,115.4,116.6,118.4,119.4,120.7,121.8,122.3,123.0,123.6,124.0,124.3,124.5,124.6,124.4,124.5,124.6,125.0,124.5,124.3,124.1,123.9,123.7,123.6</t>
  </si>
  <si>
    <t>ZL=-1965.0|ZR=-1846.0|ZSWP=0.0</t>
  </si>
  <si>
    <t>ZL=-1965.0|ZR=-1527.8|ZSWP=0.0</t>
  </si>
  <si>
    <t>POS(MIN,MAX,STEP)=-400,400,100|X=0.0,0.0,0.0,66.2,114.2,122.0,119.9,119.3,119.9|Y=0.0,0.0,0.0,66.3,115.0,124.6,121.9,121.4,121.6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</si>
  <si>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14.4,20.7,25.0,29.1,33.0,36.9,41.2,45.7,50.0,54.3,58.3,63.1,67.2,71.3,75.1,78.9,82.7,86.1,89.5,92.6,95.4,98.1,100.9,103.5,105.4,107.7,109.4,111.5,112.9,114.5,115.9,116.9,118.0,118.9,119.6,120.3,121.0,121.5,122.0,122.2,122.3,122.2,122.4,122.5,122.2,122.2,122.2,122.2,121.9,121.9,121.8,121.8,121.6,121.2,120.9,120.9,120.7,120.7,120.6,120.3,120.3,120.3,120.2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13.2,19.4,23.5,27.3,31.5,35.5,40.1,44.6,48.2,52.2,57.5,61.5,65.6,69.6,74.0,77.6,81.6,84.8,88.9,92.0,94.8,97.7,100.6,103.3,105.3,108.2,110.4,112.0,113.3,115.1,116.7,117.4,118.6,120.4,121.2,121.3,122.3,122.8,123.5,124.0,123.9,124.0,123.9,124.6,124.2,124.1,124.1,124.0,123.7,123.8,123.8,123.4,123.2,123.2,123.4,123.1,122.7,122.8,122.7,122.5,121.9,122.3,122.2</t>
  </si>
  <si>
    <t>POS(MIN,MAX,STEP)=-400,400,100|X=0.0,0.0,0.0,0.0,0.0,52.7,108.3,122.3,120.3|Y=0.0,0.0,0.0,0.0,0.0,50.6,108.9,124.4,122.6</t>
  </si>
  <si>
    <t>POS(MIN,MAX,STEP)=-420,420,6|X=119.6,119.5,119.8,119.9,120.1,120.2,120.6,121.1,121.1,121.7,122.1,122.5,122.8,123.7,124.3,125.5,126.3,127.5,128.8,130.2,131.8,133.4,135.6,137.4,139.4,141.7,143.8,145.8,147.8,149.3,150.9,152.1,152.5,152.8,153.1,152.8,152.1,151.1,149.5,147.7,144.9,142.0,138.3,133.6,129.0,123.7,117.6,110.4,101.8,92.3,81.2,68.6,52.3,31.2,0.0,0.0,0.0,0.0,0.0,0.0,0.0,0.0,0.0,0.0,0.0,0.0,0.0,0.0,0.0,0.0,0.0,0.0,0.0,0.0,0.0,0.0,0.0,0.0,0.0,0.0,0.0,0.0,0.0,4.5,7.4,8.1,9.2,23.0,41.1,53.5,63.9,72.4,79.6,86.2,91.9,96.9,101.2,105.0,108.5,111.6,114.3,116.2,118.5,120.0,121.6,123.0,123.9,124.6,125.0,125.6,125.9,126.1,126.0,126.0,125.9,125.7,125.4,125.2,124.9,124.4,124.0,123.7,123.3,122.9,122.7,122.7,122.3,122.1,121.8,121.8,121.3,121.0,120.6,120.5,120.5,120.4,120.3,120.4,120.2,120.1,120.0|Y=122.1,122.2,122.4,121.7,121.9,122.5,123.1,123.2,123.1,123.7,124.2,124.6,125.5,126.1,126.8,127.7,128.4,129.9,131.1,132.7,133.7,135.9,138.0,139.6,142.0,143.7,146.3,148.2,149.8,151.7,153.2,154.1,155.2,155.6,155.7,155.7,154.6,153.6,152.3,150.6,147.9,145.5,141.4,137.4,133.0,127.4,121.1,114.9,106.9,97.2,86.8,75.3,60.9,43.2,22.7,0.0,0.0,0.0,0.0,0.0,0.0,0.0,0.0,0.0,0.0,0.0,0.0,0.0,0.0,0.0,0.0,0.0,0.0,0.0,0.0,0.0,0.0,0.0,0.0,0.0,0.0,0.0,0.0,0.0,9.1,10.9,11.1,15.1,32.1,46.6,58.1,68.6,76.0,83.4,89.4,94.5,99.6,104.0,107.9,111.3,113.4,116.0,118.3,121.2,122.3,124.2,125.1,126.0,126.8,127.1,127.1,128.0,128.0,127.9,128.0,127.6,127.5,127.1,127.0,126.8,126.6,125.8,125.5,125.5,124.8,125.0,124.6,123.9,123.9,123.4,122.9,122.8,122.5,122.7,122.2,122.3,122.3,121.7,122.1,122.1,121.8</t>
  </si>
  <si>
    <t>ZL=-651.6|ZR=784.0|ZSWP=0.0</t>
  </si>
  <si>
    <t>ZL=-714.1|ZR=784.0|ZSWP=0.0</t>
  </si>
  <si>
    <t>ZL=-1126.6|ZR=784.0|ZSWP=0.0</t>
  </si>
  <si>
    <t>POS(MIN,MAX,STEP)=-400,400,100|X=0.0,0.0,0.0,0.0,0.0,15.7,120.6,124.3,120.3|Y=0.0,0.0,0.0,0.0,0.0,11.7,121.8,126.3,121.9</t>
  </si>
  <si>
    <t>POS(MIN,MAX,STEP)=-420,420,6|X=119.4,119.1,119.4,119.2,119.3,119.5,119.6,119.7,119.7,119.8,120.0,120.4,120.8,120.8,121.4,121.8,122.4,122.7,123.1,123.9,124.7,125.9,126.9,128.0,129.0,130.3,132.2,133.4,135.0,136.3,137.0,138.4,139.9,140.5,141.3,142.1,142.3,142.5,142.4,142.1,141.6,140.3,139.1,137.3,135.3,132.9,129.9,127.2,123.3,119.4,114.7,109.4,104.1,98.1,91.5,84.5,77.0,69.2,60.7,52.1,43.5,35.2,27.6,21.2,16.8,13.1,10.7,9.8,8.8,8.7,8.5,8.7,8.7,9.5,10.1,11.3,13.0,14.9,17.5,20.8,24.1,27.9,32.0,36.1,40.7,45.0,49.6,54.1,58.5,62.8,66.9,71.1,75.2,79.1,82.8,86.4,89.8,92.6,95.7,98.7,101.3,103.6,106.1,107.8,110.0,111.8,113.4,114.8,116.2,117.2,118.3,119.2,120.1,120.5,121.1,121.6,122.1,122.2,122.2,122.4,122.4,122.3,122.2,122.2,122.2,122.2,122.0,121.8,121.7,121.6,121.4,121.1,121.0,121.0,120.9,120.6,120.5,120.3,120.5,120.3,120.0|Y=122.5,122.1,122.1,121.8,122.2,122.3,122.0,122.3,122.2,122.5,122.6,122.8,123.2,123.4,123.5,124.2,124.3,124.9,125.6,126.0,127.4,128.2,129.3,130.0,131.4,132.3,134.2,135.3,137.3,138.3,139.5,140.8,141.8,143.1,143.7,144.3,144.8,144.8,144.6,144.4,143.7,143.1,141.9,140.4,138.6,135.8,133.3,130.1,126.6,122.9,118.2,113.2,108.3,102.3,96.1,89.5,81.5,74.4,66.0,57.8,48.4,40.0,32.3,25.3,20.4,16.5,14.1,11.9,11.6,11.0,10.2,9.7,10.7,10.9,11.5,12.5,13.5,14.8,17.5,19.7,22.9,26.2,30.2,34.3,38.3,43.2,47.9,51.8,56.6,61.2,65.1,69.4,74.0,77.8,81.6,84.9,88.3,92.2,95.5,97.7,100.9,103.2,105.6,107.7,110.4,112.1,113.6,115.7,116.9,118.4,118.9,120.0,121.0,122.0,122.2,123.3,123.4,124.2,124.3,124.0,124.3,124.3,124.0,123.9,124.1,124.1,124.0,123.3,123.5,123.6,122.7,122.8,122.5,122.7,122.3,122.7,122.2,122.1,122.0,121.9,121.6</t>
  </si>
  <si>
    <t>POS(MIN,MAX,STEP)=-420,420,6|X=119.7,119.7,119.6,119.7,119.6,119.6,119.7,119.9,119.8,120.1,120.3,120.3,120.6,120.7,121.1,121.4,122.1,122.7,123.5,124.1,124.7,125.4,126.9,127.8,129.1,130.4,132.3,133.8,135.2,137.1,138.1,139.4,140.9,142.2,143.2,144.2,144.6,144.9,144.8,144.9,144.5,143.7,142.6,141.3,138.6,136.6,133.8,130.4,126.9,122.7,117.8,112.5,106.4,99.8,92.6,84.6,75.4,65.9,54.9,43.7,31.4,20.4,11.5,7.0,5.8,4.8,4.8,4.9,5.0,4.9,5.3,5.7,6.1,6.3,6.4,6.3,6.0,6.2,6.9,7.0,8.5,9.0,10.5,13.0,16.0,20.2,24.3,28.7,33.1,37.3,41.5,45.7,49.7,53.8,57.4,61.6,65.2,68.8,72.1,75.7,78.6,81.8,85.0,88.1,90.6,93.3,96.2,98.2,100.6,102.7,104.7,106.5,108.4,109.7,111.4,112.9,114.2,115.3,116.4,117.1,117.8,118.4,119.3,119.9,120.0,120.5,120.6,120.8,121.0,121.0,121.0,121.0,121.0,121.0,121.1,120.8,120.8,120.7,120.8,120.7,120.6|Y=121.8,121.4,122.0,121.7,122.2,122.0,122.2,122.1,122.2,122.6,122.3,122.7,122.9,123.2,123.5,123.5,124.1,125.1,125.5,126.7,127.1,127.9,129.4,130.4,131.3,132.7,134.5,136.1,137.6,138.8,140.0,141.8,143.4,144.6,145.5,147.0,147.2,147.7,147.8,147.5,147.0,146.5,145.3,143.8,142.0,139.6,136.6,133.7,130.6,126.1,121.2,116.5,110.4,104.3,97.3,89.2,80.9,71.2,60.9,49.7,38.5,27.6,17.3,12.1,8.9,9.5,10.1,9.0,9.3,9.9,9.4,8.4,7.8,8.0,7.6,8.3,9.8,9.9,10.3,8.9,11.1,11.2,12.2,13.7,16.0,19.2,23.2,26.6,30.9,35.8,39.9,44.5,48.3,52.1,56.0,60.2,63.6,67.4,70.9,74.7,78.0,80.8,83.9,87.2,90.2,93.4,95.9,98.3,100.3,103.0,104.6,106.4,108.4,110.2,112.0,113.7,115.9,116.9,117.6,118.4,119.5,119.6,120.5,121.1,121.4,121.9,122.1,122.9,122.3,123.3,123.2,123.0,123.6,123.5,123.4,123.3,123.3,123.0,123.4,123.0,123.0</t>
  </si>
  <si>
    <t>POS(MIN,MAX,STEP)=-420,420,6|X=0.0,0.0,0.0,0.0,0.0,0.0,0.0,0.0,0.0,0.0,0.0,0.0,0.0,0.0,0.0,0.0,0.0,0.0,0.0,0.0,0.0,0.0,0.0,0.0,0.0,0.0,0.0,0.0,0.0,0.0,0.0,0.0,0.0,0.0,0.0,0.0,0.0,0.0,0.0,0.0,0.0,0.0,0.0,0.0,0.0,0.0,0.0,15.8,20.1,24.7,29.5,34.8,40.1,45.1,49.8,54.9,59.2,64.0,68.2,72.5,76.8,80.7,84.3,87.9,91.4,94.0,97.2,100.0,102.3,104.8,106.9,109.5,111.4,112.9,114.5,115.7,117.0,118.0,118.8,119.8,120.3,120.8,121.5,121.8,122.2,122.0,122.2,122.2,122.1,121.9,122.0,121.9,121.8,121.7,121.8,121.5,121.4,121.1,120.8,120.6,120.6,120.6,120.6,120.4,120.2,120.0,120.0,119.9,119.8,119.9,119.6,119.7,119.6,119.4,119.5,119.5,119.7,119.5,119.6,119.4,119.7,119.6,119.5,119.5,119.6,119.5,119.4,119.4,119.5,119.7,119.5,119.6,119.7,119.4,119.7,119.9,119.5,119.7,119.6,119.7,119.7|Y=0.0,0.0,0.0,0.0,0.0,0.0,0.0,0.0,0.0,0.0,0.0,0.0,0.0,0.0,0.0,0.0,0.0,0.0,0.0,0.0,0.0,0.0,0.0,0.0,0.0,0.0,0.0,0.0,0.0,0.0,0.0,0.0,0.0,0.0,0.0,0.0,0.0,0.0,0.0,0.0,0.0,0.0,0.0,0.0,0.0,0.0,0.0,17.1,20.5,24.3,29.0,34.1,38.8,44.0,49.0,53.7,59.5,63.3,67.9,72.4,76.5,80.1,84.2,87.7,91.4,94.2,97.2,100.1,102.9,105.2,108.1,110.4,112.3,114.2,115.7,117.3,118.6,119.8,120.1,121.4,121.8,122.4,123.4,123.1,123.9,123.8,124.0,124.2,124.0,124.1,124.2,123.8,124.1,124.1,123.9,123.7,123.2,123.3,123.3,122.9,122.5,122.4,122.8,121.8,121.9,122.3,122.0,122.0,121.6,121.8,121.4,121.4,121.7,121.3,121.4,121.9,121.0,121.4,121.3,121.6,121.4,120.7,121.4,121.2,121.5,121.2,121.4,120.9,121.5,121.0,121.5,121.4,121.3,121.3,121.7,121.7,121.6,121.7,121.5,121.2,121.6</t>
  </si>
  <si>
    <t>POS(MIN,MAX,STEP)=-420,420,6|X=120.2,120.1,120.1,120.5,121.0,121.3,121.6,122.1,122.5,123.2,123.7,124.7,126.1,127.0,128.5,130.4,131.8,133.9,136.1,138.2,140.7,143.0,145.9,148.4,150.9,152.8,155.8,157.5,158.9,159.8,160.4,160.6,160.2,159.7,158.4,156.6,154.4,151.4,147.8,143.5,138.6,132.9,126.1,117.8,109.0,98.5,85.4,69.3,47.1,0.0,0.0,0.0,0.0,0.0,0.0,0.0,0.0,0.0,0.0,0.0,0.0,0.0,0.0,0.0,0.0,0.0,0.0,0.0,0.0,0.0,0.0,0.0,0.0,0.0,0.0,0.0,0.0,0.0,0.0,0.0,0.0,0.0,0.0,0.0,0.0,0.0,0.0,0.0,0.0,0.0,0.0,0.0,3.9,6.4,15.9,33.0,46.1,56.2,64.5,71.5,77.4,83.1,87.6,92.3,95.9,99.8,102.8,105.6,108.3,110.7,112.6,114.4,116.1,117.3,118.6,119.9,120.8,121.7,122.1,122.5,122.9,123.3,123.3,123.5,123.3,123.3,123.7,123.3,123.2,123.1,122.7,122.9,122.5,122.2,122.3,122.0,121.6,121.6,121.5,121.2,121.0|Y=122.2,122.6,122.9,122.8,122.9,123.3,124.0,124.3,125.0,126.0,126.3,127.3,128.4,129.4,130.8,132.6,133.8,136.3,139.0,140.9,143.2,145.2,148.1,150.4,153.5,155.4,158.2,159.9,161.5,162.6,163.0,163.4,162.7,162.6,160.9,159.3,157.2,154.0,151.1,146.5,142.0,136.0,129.5,122.5,113.0,103.4,91.4,76.2,57.5,32.9,0.0,0.0,0.0,0.0,0.0,0.0,0.0,0.0,0.0,0.0,0.0,0.0,0.0,0.0,0.0,0.0,0.0,0.0,0.0,0.0,0.0,0.0,0.0,0.0,0.0,0.0,0.0,0.0,0.0,0.0,0.0,0.0,0.0,0.0,0.0,0.0,0.0,0.0,0.0,0.0,0.0,0.0,0.0,0.0,13.2,23.9,39.5,51.0,59.5,67.9,74.4,80.4,85.8,90.7,94.7,98.5,101.7,105.3,108.4,110.7,112.2,114.1,116.1,117.5,119.4,120.5,122.2,123.5,123.4,124.2,124.4,125.0,125.2,125.4,125.5,125.0,125.4,125.0,125.3,125.0,124.7,124.4,124.7,124.6,124.4,123.9,123.6,123.2,123.3,123.2,122.8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</si>
  <si>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</si>
  <si>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</si>
  <si>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</si>
  <si>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</si>
  <si>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</si>
  <si>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</si>
  <si>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</si>
  <si>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</si>
  <si>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</si>
  <si>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&amp;MTRARC|X,-50.0,0.02</t>
  </si>
  <si>
    <t>&amp;DSPMAG=420</t>
  </si>
  <si>
    <t>&amp;MTRARC|Y,-5.0,0.02</t>
  </si>
  <si>
    <t>Arc Start Time</t>
  </si>
  <si>
    <t>SF8-ARCSTARTTIME</t>
  </si>
  <si>
    <t>SF9-MOTOR1MOTORTYPE</t>
  </si>
  <si>
    <t>Motor1 Dirc</t>
  </si>
  <si>
    <t>SF9-MOTOR1DIRECTION</t>
  </si>
  <si>
    <t>Motor1 Start Time</t>
  </si>
  <si>
    <t>SF9-MOTOR1STARTTIME</t>
  </si>
  <si>
    <t>Motor1 Finish Time</t>
  </si>
  <si>
    <t>Loss Estimation Method</t>
  </si>
  <si>
    <t>LOSSESTIMATIONMETHOD</t>
  </si>
  <si>
    <t>NEW</t>
  </si>
  <si>
    <t>SF7-LOWERLIMITLOSSEST</t>
  </si>
  <si>
    <t>Target Up Limit P Meter DB</t>
  </si>
  <si>
    <t>SF7-UPPERLIMITPMETERDB</t>
  </si>
  <si>
    <t>POS(MIN,MAX,STEP)=-420,420,6|X=119.3,119.2,119.3,119.2,119.2,119.5,119.4,119.5,119.5,119.7,119.9,120.0,120.1,120.4,120.7,121.1,121.7,122.1,122.4,122.8,123.5,124.4,125.3,126.2,127.2,128.2,129.9,131.6,132.6,133.7,135.3,136.5,137.5,138.6,139.8,140.5,141.1,141.5,141.6,142.0,141.5,141.1,140.0,138.7,137.1,135.6,133.1,130.4,127.6,124.1,120.2,115.9,110.8,105.9,99.8,93.9,86.9,79.7,72.1,64.3,56.1,47.8,39.7,32.1,26.0,20.7,16.6,14.0,12.2,11.1,10.0,9.9,9.9,10.4,11.4,12.8,14.2,16.9,20.1,23.2,27.2,31.5,35.8,40.5,44.8,49.6,53.9,58.3,62.8,66.7,71.0,74.7,78.4,81.7,85.2,87.8,90.8,93.9,96.6,99.0,101.3,103.7,105.5,107.2,109.3,110.6,112.3,113.4,114.9,115.8,116.8,117.4,118.4,119.0,119.6,120.2,120.5,120.8,121.0,121.0,121.3,121.2,121.2,121.3,121.3,121.3,121.2,121.2,121.2,121.4,120.7,120.9,120.9,120.8,120.6,120.2,120.3,120.2,120.2,120.3,120.0|Y=121.7,122.0,121.7,122.1,121.8,122.4,122.1,121.9,122.4,122.0,122.6,122.6,122.8,123.1,123.2,124.1,123.9,124.7,124.5,125.8,126.2,126.7,127.7,128.6,129.5,130.8,131.8,133.6,135.0,136.2,137.5,138.4,140.1,141.0,142.4,143.4,143.7,143.8,144.2,144.2,143.7,143.3,142.4,141.8,140.1,138.2,136.2,133.3,129.9,126.9,123.9,119.1,114.4,109.5,103.6,97.5,91.4,84.2,77.0,69.0,61.0,52.9,44.3,36.7,29.9,24.2,20.4,16.6,14.4,12.5,12.1,12.3,11.2,12.1,12.7,13.3,15.4,16.4,19.0,22.3,25.9,29.6,34.2,38.7,43.3,48.0,52.4,56.9,61.2,65.0,69.2,73.8,77.1,80.5,83.6,87.3,90.4,93.4,96.3,98.8,100.9,103.8,105.6,108.3,109.7,111.3,112.7,114.3,115.8,116.8,117.9,118.8,119.4,120.6,121.1,121.6,121.8,122.1,122.6,123.0,122.8,123.1,123.4,123.2,123.1,122.7,123.1,122.7,122.7,123.2,122.4,122.3,122.3,122.5,122.0,122.8,122.1,122.0,122.0,122.1,121.8</t>
  </si>
  <si>
    <t>POS(MIN,MAX,STEP)=-420,420,6|X=119.8,120.0,120.2,120.1,120.4,120.5,120.7,120.9,121.7,121.8,122.6,123.2,123.8,124.7,125.6,126.7,128.0,129.8,131.0,133.0,134.9,136.9,139.4,141.3,143.6,146.1,148.9,150.6,152.4,154.1,155.4,156.1,156.6,156.6,156.6,155.8,154.8,153.4,150.9,148.3,145.1,141.1,136.5,130.7,124.7,118.4,110.5,101.7,90.6,77.8,62.3,41.7,0.0,0.0,0.0,0.0,0.0,0.0,0.0,0.0,0.0,0.0,0.0,0.0,0.0,0.0,0.0,0.0,0.0,0.0,0.0,0.0,0.0,0.0,0.0,0.0,0.0,0.0,0.0,0.0,0.0,0.0,0.0,0.0,0.0,5.6,8.2,9.5,5.6,7.2,8.2,7.8,9.7,9.8,19.2,33.4,43.7,52.6,60.5,67.0,73.1,78.7,83.6,88.3,92.6,96.5,100.0,103.1,105.9,108.2,110.7,113.0,114.6,116.2,117.8,119.5,120.6,121.2,122.1,122.6,123.2,123.6,123.8,123.9,123.9,124.0,124.0,123.8,123.9,123.7,123.4,123.0,123.0,122.5,122.4,122.4,121.9,121.7,121.6,121.4,121.2|Y=122.0,122.5,122.1,122.5,123.0,123.1,123.4,123.8,123.8,124.7,124.9,125.5,125.7,126.9,128.0,129.5,130.1,131.9,133.5,135.6,137.1,139.4,141.8,143.7,145.9,147.6,150.7,152.8,154.9,156.3,157.5,158.6,159.2,159.3,159.1,158.3,157.1,155.5,153.7,151.1,148.3,144.4,139.6,134.8,129.1,122.0,114.8,105.9,95.7,83.9,69.6,52.2,29.8,0.0,0.0,0.0,0.0,0.0,0.0,0.0,0.0,0.0,0.0,0.0,0.0,0.0,0.0,0.0,0.0,0.0,0.0,0.0,0.0,0.0,0.0,0.0,0.0,0.0,0.0,0.0,0.0,0.0,0.0,0.0,0.0,0.0,0.0,0.0,10.5,9.1,9.8,12.0,10.6,11.2,15.4,25.6,37.6,47.9,56.4,64.1,70.5,75.9,82.2,86.5,90.7,94.9,98.9,102.2,105.3,107.7,111.0,113.0,115.1,117.0,118.7,120.3,121.2,122.9,123.9,124.5,124.8,125.4,125.6,125.7,125.9,126.2,125.6,125.7,125.4,125.9,125.0,125.1,125.1,125.1,124.5,124.4,124.3,123.9,123.5,123.6,123.3</t>
  </si>
  <si>
    <t>Motor3 Start Time</t>
  </si>
  <si>
    <t>SF10-MOTOR3STARTTIME</t>
  </si>
  <si>
    <t>Motor3 Finish Time</t>
  </si>
  <si>
    <t>SF10-MOTOR3FINISHTIME</t>
  </si>
  <si>
    <t>Motor3 Initial Speed</t>
  </si>
  <si>
    <t>SF10-MOTOR3INITIALSPEED</t>
  </si>
  <si>
    <t>&amp;MTRARC|ARC,25000,247BIT|ZR,-1400,0.056|ZSWP,-3900,0.156</t>
  </si>
  <si>
    <t>BLANK</t>
  </si>
  <si>
    <t>Mode Title 1</t>
  </si>
  <si>
    <t>MODETITLE1</t>
  </si>
  <si>
    <t>SF2-ARCSTARTTIME</t>
  </si>
  <si>
    <t>Arc Finish Time</t>
  </si>
  <si>
    <t>SF2-ARCFINISHTIME</t>
  </si>
  <si>
    <t>&amp;MTRARC|ARC,1000,320BIT|ZL,50,0.1</t>
  </si>
  <si>
    <t>Mode Title 2</t>
  </si>
  <si>
    <t>Ball-lens Software for Fujikura FSM-100 and LZM-100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</si>
  <si>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12.7,20.1,25.7,31.1,36.7,42.0,47.3,52.5,57.4,62.1,66.5,70.7,74.7,78.5,82.1,85.4,88.6,91.7,94.2,97.0,99.6,101.8,104.0,105.8,108.0,110.1,111.8,113.1,114.2,115.6,116.6,117.4,118.2,118.9,119.3,119.9,120.5,120.8,120.8,121.1,121.1,121.2,121.4,121.4,121.2,121.4,121.2,121.3,121.3,121.1,121.0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18.5,22.9,27.8,34.3,39.5,44.9,49.9,55.2,60.0,64.3,68.8,73.0,77.3,81.0,83.8,88.0,90.9,93.9,96.4,99.0,101.5,103.8,106.3,108.3,110.5,112.2,113.5,114.7,116.4,117.9,118.4,119.3,120.1,120.9,121.2,121.8,122.2,122.4,123.1,122.7,123.3,123.4,123.2,123.2,123.0,123.2,123.4,123.0,122.9,122.5</t>
  </si>
  <si>
    <t>ZL=-1710.0|ZR=-979.0|ZSWP=0.0</t>
  </si>
  <si>
    <t>ZL=-1710.0|ZR=-752.8|ZSWP=0.0</t>
  </si>
  <si>
    <t>POS(MIN,MAX,STEP)=-400,400,100|X=0.0,0.0,0.0,0.0,83.7,117.5,120.9,119.9,119.7|Y=0.0,0.0,0.0,0.0,83.0,118.6,122.9,121.7,121.9</t>
  </si>
  <si>
    <t>POS(MIN,MAX,STEP)=-420,420,6|X=122.0,122.5,122.8,123.3,123.7,124.4,124.8,125.4,126.0,126.5,127.2,127.4,128.1,128.3,128.5,128.9,128.9,128.8,128.6,128.4,127.8,126.8,125.9,124.2,122.6,120.5,117.1,114.2,110.6,106.5,101.9,96.6,90.8,83.7,75.8,66.5,55.2,40.5,18.8,0.0,0.0,0.0,0.0,0.0,0.0,0.0,0.0,0.0,0.0,0.0,0.0,0.0,0.0,0.0,0.0,0.0,0.0,0.0,0.0,0.0,0.0,0.0,0.0,0.0,0.0,0.0,0.0,0.0,0.0,0.0,0.0,0.0,0.0,0.0,0.0,0.0,0.0,0.0,0.0,0.0,0.0,0.0,0.0,0.0,0.0,0.0,0.0,0.0,0.0,0.0,0.0,0.0,0.0,0.0,0.0,9.8,0.0,9.7,8.3,12.1,9.6,8.5,9.9,10.2,9.7,10.9,9.3,10.2,10.3,12.5,30.5,44.6,55.3,63.7,71.1,79.0,84.2,88.8,92.8,96.3,99.2,102.6,104.9,107.0,109.2,110.8,112.5,113.8,115.2,116.2,117.1,117.9,118.8,119.2,119.7,120.0,120.2,120.5,120.8,121.0,121.0|Y=124.3,124.7,125.1,125.7,126.3,127.2,127.7,128.1,128.6,129.3,129.1,130.0,130.1,130.9,131.3,130.8,131.2,131.1,131.0,130.4,129.8,128.9,127.4,126.2,124.6,122.5,119.3,116.1,112.9,108.3,104.8,99.1,92.9,86.5,78.4,69.4,59.2,45.4,30.6,0.0,0.0,0.0,0.0,0.0,0.0,0.0,0.0,0.0,0.0,0.0,0.0,0.0,0.0,0.0,0.0,0.0,0.0,0.0,0.0,0.0,0.0,0.0,0.0,0.0,0.0,0.0,0.0,0.0,0.0,0.0,0.0,0.0,0.0,0.0,0.0,0.0,0.0,0.0,0.0,0.0,0.0,0.0,0.0,0.0,0.0,0.0,0.0,0.0,0.0,0.0,0.0,0.0,0.0,0.0,0.0,0.0,0.0,0.0,0.0,0.0,0.0,0.0,0.0,11.6,12.2,10.0,12.2,11.3,12.0,13.9,19.7,35.3,48.0,58.4,66.3,75.1,81.9,86.6,90.6,95.3,98.7,101.6,104.0,106.7,109.1,111.3,112.8,114.4,116.1,116.9,118.0,119.2,120.0,120.3,121.5,121.9,122.3,122.7,122.9,122.5,123.3</t>
  </si>
  <si>
    <t>ZL=-3120.0|ZR=-1424.0|ZSWP=0.0</t>
  </si>
  <si>
    <t>ZL=-3120.0|ZR=-1391.0|ZSWP=0.0</t>
  </si>
  <si>
    <t>POS(MIN,MAX,STEP)=-420,420,6|X=119.1,119.2,119.2,119.3,119.3,119.3,119.5,119.5,119.8,120.1,120.3,120.5,120.8,121.1,121.6,122.0,122.4,123.1,123.7,124.6,125.4,126.6,127.8,129.5,130.8,132.6,135.4,138.1,140.7,143.8,147.1,150.3,154.2,157.9,161.5,165.4,169.4,172.8,176.4,179.6,182.5,185.2,187.2,189.2,191.0,191.8,192.3,192.2,192.1,190.9,189.8,187.6,185.1,181.8,177.7,173.1,167.9,161.8,155.0,146.8,137.3,126.0,112.7,96.7,76.1,46.2,0.0,0.0,0.0,0.0,0.0,0.0,0.0,0.0,0.0,0.0,0.0,0.0,0.0,0.0,0.0,0.0,0.0,0.0,0.0,0.0,5.2,6.9,11.1,15.9,21.9,27.6,32.5,37.4,42.0,46.2,50.6,54.6,58.7,62.8,66.5,70.5,74.0,77.5,80.6,83.9,87.1,90.0,93.0,95.6,97.8,100.5,102.6,104.7,106.6,109.1,110.8,112.4,113.7,114.9,115.9,117.1,118.0,118.5,119.4,119.7,120.2,120.7,121.0,121.1,121.4,121.4,121.4,121.6,121.5,121.6,121.6,121.3,121.6,121.1,121.4|Y=122.1,121.8,121.6,121.8,121.8,122.1,121.9,122.7,122.2,122.6,122.3,123.0,123.3,123.6,124.0,124.4,125.2,125.4,126.2,126.9,127.8,128.8,130.3,131.6,133.3,135.2,137.6,140.2,142.8,145.9,148.9,152.3,156.6,160.2,163.5,167.9,171.7,175.4,178.7,181.9,184.7,187.2,189.5,191.8,193.6,194.2,195.1,195.4,194.8,194.1,192.8,190.7,188.3,185.5,181.2,176.7,171.9,165.8,159.6,152.5,143.2,131.8,120.3,105.8,87.2,63.1,28.7,0.0,0.0,0.0,0.0,0.0,0.0,0.0,0.0,0.0,0.0,0.0,0.0,0.0,0.0,0.0,0.0,0.0,0.0,0.0,0.0,9.6,10.4,14.5,19.4,25.6,30.6,34.8,40.0,44.6,48.5,53.0,57.1,61.0,64.8,68.8,72.7,75.9,79.9,83.3,86.1,89.4,92.3,95.1,97.8,100.5,102.6,104.2,106.5,109.1,111.4,112.9,114.6,115.6,117.0,118.2,119.0,119.3,120.6,121.6,121.6,122.2,122.3,123.6,123.1,123.1,123.3,123.5,123.4,123.3,123.1,123.2,123.2,123.5,122.8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</si>
  <si>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13.5,25.1,33.5,40.6,47.4,53.7,59.2,64.7,69.4,73.9,78.3,82.6,86.3,89.6,92.8,96.1,98.8,101.4,104.2,106.0,108.3,110.1,112.1,113.6,114.8,116.4,117.6,118.5,119.3,119.9,121.0,121.2,121.7,122.0,122.2,122.3,122.5,122.4,122.3,122.3,122.2,122.2,122.1,122.0,122.1,121.9,121.7,121.6,121.5,121.3,121.0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20.2,28.5,36.7,43.6,50.0,55.9,61.7,67.0,71.8,76.8,80.6,84.7,88.5,92.1,94.6,98.0,100.4,103.1,106.1,108.0,110.3,111.6,114.1,115.7,117.0,118.3,119.6,120.4,120.8,121.8,122.8,122.7,123.5,124.0,123.8,124.2,123.9,124.4,124.0,124.0,123.9,124.2,123.9,123.7,123.2,123.2,123.4,123.4,122.9,122.8</t>
  </si>
  <si>
    <t>POS(MIN,MAX,STEP)=-420,420,6|X=119.5,119.7,119.5,119.5,119.6,119.7,119.7,119.7,119.9,119.9,120.0,120.1,120.3,120.4,120.4,121.0,121.0,121.5,121.7,122.2,123.0,123.6,124.5,125.1,126.0,127.0,128.5,129.4,130.6,131.7,133.1,134.1,135.1,136.1,137.4,138.1,138.5,139.0,139.0,139.1,139.0,138.7,138.4,137.4,135.8,134.3,132.7,130.3,127.7,124.8,121.3,117.7,113.5,109.1,104.3,99.1,93.3,87.2,80.9,74.1,67.1,59.9,53.1,45.8,39.4,33.7,28.6,24.4,21.2,19.1,17.1,16.8,16.4,16.6,17.3,18.4,20.6,22.4,24.9,27.8,31.1,34.5,38.1,42.0,46.2,50.3,54.1,58.2,62.1,66.2,69.8,73.4,76.7,80.2,83.5,86.7,89.9,92.4,95.2,97.9,100.1,102.7,104.4,106.5,108.3,110.0,111.6,113.0,114.2,115.7,116.4,117.2,117.9,118.9,119.6,120.2,120.5,120.9,120.9,121.2,121.3,121.4,121.2,121.4,121.4,121.2,121.2,121.2,121.0,121.1,121.1,120.7,120.7,120.5,120.5,120.6,120.4,120.4,120.4,120.2,120.0|Y=122.0,121.7,121.9,121.8,121.8,121.9,121.9,121.9,121.9,122.1,121.9,122.2,122.3,122.3,122.7,122.6,123.6,123.7,123.9,124.2,125.3,126.2,126.9,127.2,128.6,129.9,131.0,131.7,133.3,134.1,135.6,136.1,137.2,138.4,138.8,139.9,140.8,141.5,141.8,141.6,141.7,140.8,140.5,139.6,138.6,136.9,135.6,133.2,130.7,128.2,124.4,120.8,117.5,112.9,107.9,102.7,97.4,91.7,85.2,78.7,71.7,64.6,57.7,50.4,44.1,37.0,32.6,27.7,23.8,21.3,18.9,18.4,17.9,18.2,18.6,19.6,20.6,22.0,24.4,27.3,30.3,33.1,37.1,40.8,44.8,48.8,52.6,56.9,60.6,64.7,68.4,72.5,75.4,79.4,82.8,85.9,89.1,91.6,95.1,97.2,100.2,102.6,104.1,106.5,108.4,110.2,112.3,114.1,115.5,116.6,117.7,118.3,119.3,120.3,120.9,121.6,122.0,122.1,122.8,123.1,123.0,123.2,122.9,123.2,123.3,123.2,123.1,123.0,123.1,122.6,122.5,122.7,122.5,122.5,122.0,122.2,122.2,121.8,121.7,122.0,121.9</t>
  </si>
  <si>
    <t>POS(MIN,MAX,STEP)=-420,420,6|X=119.5,119.5,119.6,119.4,119.7,119.6,119.8,119.5,119.7,119.8,119.7,120.0,120.0,120.2,120.1,120.3,120.4,120.7,120.8,121.0,121.5,122.0,122.7,123.1,123.7,124.3,125.3,126.0,126.6,127.3,128.5,129.2,129.9,130.7,131.2,131.7,132.4,132.8,133.2,133.2,133.1,132.9,132.4,131.8,130.8,129.9,128.7,126.9,124.9,122.9,120.7,117.9,115.3,111.8,108.2,104.5,100.7,96.4,92.1,87.1,82.5,77.5,72.4,67.3,62.7,57.9,53.4,49.5,45.8,42.4,38.9,36.8,35.5,34.8,34.4,34.5,34.9,35.6,36.9,38.8,40.4,42.3,44.4,46.8,49.5,51.6,54.4,57.0,59.6,62.3,65.1,67.6,70.6,73.1,75.6,77.9,80.5,82.9,85.3,87.5,89.8,92.0,94.1,96.0,97.9,99.6,101.5,103.0,104.5,106.3,107.3,108.6,109.9,110.9,112.0,113.3,114.2,115.0,115.6,116.3,116.8,117.3,117.9,118.4,118.6,119.0,119.1,119.5,119.5,119.7,119.7,120.1,119.8,120.1,119.9,120.1,120.1,119.9,120.1,120.2,120.1|Y=121.3,121.6,121.9,121.7,121.2,121.5,121.4,122.0,121.8,122.0,121.5,121.8,122.0,121.9,122.5,122.2,122.4,122.8,123.1,123.7,123.8,124.3,125.1,125.4,126.0,126.8,128.1,128.2,129.2,130.0,131.0,131.6,132.4,133.3,133.9,134.6,134.8,135.7,135.9,135.4,135.8,135.4,134.7,134.1,133.8,132.4,131.1,129.8,127.6,125.5,123.1,120.9,118.1,114.9,111.4,107.6,103.6,99.7,95.1,90.8,86.1,81.2,76.0,71.3,66.0,61.2,56.7,52.2,48.4,45.3,41.2,39.3,37.3,35.6,35.5,35.0,35.2,36.0,37.5,38.7,40.1,42.3,44.2,46.3,48.6,51.4,53.9,56.4,58.9,61.9,64.7,67.0,70.0,72.7,75.5,77.8,80.6,83.0,85.1,87.6,89.5,91.9,94.3,96.1,98.1,100.6,101.7,103.8,105.0,106.6,108.4,109.7,110.9,112.4,113.3,114.7,115.6,116.7,116.8,117.8,118.5,118.7,119.3,119.9,119.9,120.7,120.4,120.9,121.1,121.3,121.5,121.2,121.5,121.8,121.4,121.6,121.9,121.4,121.5,121.6,121.5</t>
  </si>
  <si>
    <t>POS(MIN,MAX,STEP)=-420,420,6|X=119.1,119.3,119.4,119.2,119.4,119.4,119.5,119.5,119.7,119.7,119.7,120.0,120.3,120.3,120.8,121.4,121.6,122.2,122.5,123.0,123.5,124.4,125.4,126.3,127.2,128.5,130.0,131.2,132.4,133.9,135.2,136.5,137.6,139.1,140.1,140.8,141.3,141.8,142.2,142.3,142.0,141.7,140.5,139.2,137.9,135.9,133.9,131.1,127.9,124.8,120.8,116.5,111.5,106.0,100.3,94.1,87.2,80.0,72.1,63.7,55.3,46.8,38.2,30.5,24.2,18.5,14.6,12.2,10.3,9.3,8.8,8.8,8.7,9.2,10.1,11.2,12.9,15.1,17.9,21.2,25.1,29.3,33.5,38.1,42.9,47.5,52.0,56.6,60.8,65.1,69.2,73.1,76.7,80.5,84.0,87.2,90.2,93.1,96.1,98.2,100.9,103.2,105.2,107.3,109.0,110.6,112.1,113.4,114.7,116.1,116.9,117.8,118.7,119.2,119.8,120.4,120.8,120.9,121.2,121.4,121.4,121.4,121.3,121.4,121.4,121.6,121.2,121.3,121.2,121.0,120.9,120.9,120.7,120.5,120.5,120.3,120.4,120.3,120.3,120.2,120.2|Y=121.7,121.9,121.7,122.0,121.9,121.5,122.2,122.3,122.4,121.8,122.3,122.5,122.8,122.8,123.2,123.8,123.9,124.4,124.9,125.0,125.9,127.1,128.0,128.6,129.4,131.1,132.2,133.8,135.1,136.2,137.5,138.4,139.7,141.4,142.3,143.6,144.6,145.1,145.1,145.3,144.5,144.2,143.1,142.0,140.3,138.9,136.5,134.1,131.5,127.8,123.8,119.8,115.5,110.3,104.5,98.2,92.0,84.2,76.9,68.4,60.5,51.4,43.5,34.8,28.8,22.4,18.3,15.6,13.8,11.7,11.6,10.4,11.1,11.1,11.4,13.1,13.9,15.5,17.9,20.3,23.8,28.0,32.3,36.5,41.0,46.1,50.0,55.0,59.3,63.5,67.9,71.9,75.4,79.3,83.2,86.4,89.6,92.0,95.6,98.0,101.0,103.2,105.1,107.1,108.8,111.3,113.5,114.9,116.0,117.4,118.3,119.2,119.8,121.1,121.1,122.2,122.7,122.8,123.1,122.9,123.5,123.5,123.3,123.5,123.4,122.9,123.2,122.9,122.8,123.4,122.7,122.9,122.8,122.7,122.1,122.3,121.7,121.9,121.8,122.0,121.6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</si>
  <si>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13.8,18.0,20.5,23.4,26.4,29.8,33.6,37.3,41.4,45.0,49.0,52.9,57.0,60.8,64.8,68.2,72.1,75.4,79.0,82.3,85.2,88.2,91.9,95.0,97.7,99.9,102.2,104.4,106.4,107.9,110.0,111.2,113.0,114.2,115.4,116.6,117.5,118.2,118.8,119.8,120.2,120.7,120.8,121.1,121.6,121.4,121.6,121.6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13.3,16.7,19.9,22.3,25.9,28.8,32.1,35.5,39.5,43.0,46.9,51.2,54.8,59.0,62.9,66.6,70.0,73.4,77.2,80.9,84.6,87.1,91.2,93.6,97.0,99.4,102.2,103.6,106.1,107.9,109.7,111.9,113.4,115.2,116.1,117.6,118.6,119.4,120.2,120.8,121.6,121.7,122.4,123.3,122.7,123.5,123.3,123.7</t>
  </si>
  <si>
    <t>POS(MIN,MAX,STEP)=-420,420,6|X=0.0,0.0,0.0,0.0,0.0,0.0,0.0,0.0,0.0,0.0,0.0,0.0,0.0,0.0,0.0,0.0,0.0,0.0,0.0,0.0,0.0,0.0,0.0,0.0,0.0,0.0,0.0,0.0,0.0,0.0,0.0,0.0,0.0,0.0,0.0,0.0,0.0,0.0,0.0,0.0,0.0,0.0,0.0,0.0,0.0,0.0,0.0,0.0,0.0,0.0,0.0,0.0,8.8,14.0,21.4,28.6,35.0,41.1,47.1,52.3,57.6,62.2,67.0,71.4,75.2,79.2,82.8,86.6,89.6,92.7,96.6,99.3,101.3,103.9,105.5,108.1,109.5,111.1,112.6,114.0,115.1,116.4,117.4,118.2,118.8,119.3,119.8,120.4,120.7,121.1,121.4,121.5,121.6,121.5,121.7,121.7,121.6,121.4,121.5,121.1,121.1,121.1,120.8,120.7,120.5,120.2,120.3,120.2,120.1,119.9,119.9,119.9,120.0,119.5,119.8,119.8,119.9,119.8,119.8,119.6,120.0,120.0,119.9,120.0,119.9,119.9,119.6,119.7,119.7,119.7,119.6,120.0,119.7,119.7,120.0,119.9,119.8,119.9,119.8,119.9,119.9|Y=0.0,0.0,0.0,0.0,0.0,0.0,0.0,0.0,0.0,0.0,0.0,0.0,0.0,0.0,0.0,0.0,0.0,0.0,0.0,0.0,0.0,0.0,0.0,0.0,0.0,0.0,0.0,0.0,0.0,0.0,0.0,0.0,0.0,0.0,0.0,0.0,0.0,0.0,0.0,0.0,0.0,0.0,0.0,0.0,0.0,0.0,0.0,0.0,0.0,0.0,0.0,0.0,11.7,14.0,20.1,26.7,33.7,40.4,45.9,50.9,56.6,61.8,66.0,70.6,75.3,79.1,82.2,86.5,89.3,92.8,96.7,99.2,101.4,104.3,106.4,108.6,110.2,111.8,113.5,115.2,116.8,118.1,118.9,119.7,120.4,121.1,121.4,121.9,122.6,122.6,123.0,123.3,123.4,123.5,123.3,123.2,123.5,122.9,123.2,122.9,123.6,123.0,122.7,122.7,122.6,122.6,122.1,122.2,121.7,121.8,121.8,122.2,121.7,121.2,121.4,121.3,121.4,121.6,121.4,121.2,121.3,121.0,121.4,121.4,121.5,121.4,121.7,120.9,121.4,121.5,121.7,121.5,121.3,121.5,121.3,121.6,121.5,121.5,121.5,121.2,121.0</t>
  </si>
  <si>
    <t>ZL=-1080.0|ZR=-618.4|ZSWP=0.0</t>
  </si>
  <si>
    <t>POS(MIN,MAX,STEP)=-400,400,100|X=0.0,0.0,0.0,0.0,0.0,57.3,110.5,121.9,120.2|Y=0.0,0.0,0.0,0.0,0.0,55.6,110.8,123.7,122.6</t>
  </si>
  <si>
    <t>POS(MIN,MAX,STEP)=-420,420,6|X=6.4,6.5,6.4,6.5,0.0,0.0,0.0,0.0,0.0,0.0,0.0,0.0,0.0,0.0,0.0,0.0,0.0,0.0,0.0,0.0,0.0,0.0,0.0,0.0,0.0,0.0,0.0,0.0,0.0,0.0,0.0,0.0,0.0,0.0,5.2,6.1,8.8,15.7,25.0,34.7,43.3,51.0,58.3,65.0,70.8,76.6,81.4,86.0,90.5,94.2,97.7,100.9,103.8,106.2,108.7,111.0,112.9,114.8,116.3,117.4,118.4,119.7,120.4,120.9,121.6,121.8,122.4,122.2,122.5,122.6,122.5,122.3,122.5,122.4,122.0,121.8,121.6,121.5,121.2,121.2,120.9,120.7,120.5,120.5,120.1,120.0,119.8,119.5,119.7,119.5,119.4,119.5,119.6,119.7,119.5,119.4,119.5,119.5,119.6,119.5,119.4,119.5,119.5,119.7,119.3,119.6,119.8,119.5,119.6,119.5,119.4,119.4,119.6,119.4,119.5,119.6,119.5,119.4,119.3,119.3,119.2,119.6,119.5,119.5,119.5,119.6,119.2,119.4,119.6,119.5,119.5,119.6,119.5,119.5,119.4,119.6,119.4,119.6,119.6,119.4,119.4|Y=9.7,10.2,10.4,9.3,0.0,0.0,0.0,0.0,0.0,0.0,0.0,0.0,0.0,0.0,0.0,0.0,0.0,0.0,0.0,0.0,0.0,0.0,0.0,0.0,0.0,0.0,0.0,0.0,0.0,0.0,0.0,0.0,0.0,0.0,9.8,9.6,12.6,16.7,25.0,33.6,42.5,51.5,57.9,65.0,71.0,76.7,81.8,86.7,90.8,94.9,98.4,101.5,104.8,107.9,109.8,112.6,114.0,116.0,117.1,119.1,120.8,121.8,122.6,123.5,123.8,124.2,124.7,124.7,124.9,125.1,124.9,125.0,125.2,124.7,124.3,124.3,124.1,124.2,123.6,123.3,122.8,123.1,122.5,122.4,122.3,122.2,122.2,122.2,122.0,122.0,121.6,121.5,121.4,122.1,121.6,121.5,121.4,121.7,121.2,121.5,121.7,121.1,121.1,121.1,121.4,121.2,121.6,121.3,121.4,121.1,121.4,121.2,121.4,121.3,121.6,121.1,121.5,120.8,120.9,121.0,121.2,121.7,121.5,121.2,121.0,121.3,121.9,121.6,121.5,121.9,121.2,121.6,121.8,122.0,121.6,122.0,121.1,121.5,121.5,121.6,121.3</t>
  </si>
  <si>
    <t>POS(MIN,MAX,STEP)=-420,420,6|X=119.6,119.7,119.7,119.6,119.5,119.6,119.7,119.8,119.8,120.1,120.0,120.2,120.4,120.7,120.8,121.0,121.3,122.0,122.6,123.1,123.6,124.7,125.4,126.6,127.2,128.9,130.3,131.5,132.9,134.2,135.3,136.5,137.5,138.7,139.8,140.2,140.5,140.9,141.2,141.2,140.7,140.3,139.0,138.0,136.1,134.3,131.7,128.9,125.8,122.4,118.6,113.9,109.0,103.9,98.0,91.9,85.0,78.2,70.7,62.9,55.3,47.5,40.1,33.0,27.0,22.2,18.5,15.9,14.3,13.7,13.1,13.0,12.9,13.5,14.8,16.8,19.0,22.5,26.0,30.0,34.1,38.6,43.2,48.1,52.7,57.0,61.4,65.7,69.5,73.4,77.4,80.8,84.1,87.5,90.7,93.4,95.7,98.6,100.7,102.9,105.2,106.8,108.3,110.3,111.6,112.9,114.1,115.3,116.2,117.3,117.8,118.4,119.0,119.4,119.8,120.3,120.7,120.8,120.7,121.1,121.0,120.8,120.8,120.9,120.9,120.9,120.7,120.8,120.7,120.5,120.6,120.4,120.5,120.3,120.1,120.2,120.0,120.0,120.0,120.0,119.8|Y=121.8,122.0,121.9,122.3,122.0,122.2,122.2,122.2,122.7,122.6,122.4,122.4,123.9,123.2,123.5,124.0,124.2,124.7,124.9,125.6,126.2,127.0,127.8,128.9,129.2,130.8,132.5,133.3,135.0,136.0,137.3,138.6,140.0,141.2,142.1,143.0,143.1,143.6,143.6,143.7,143.0,142.6,141.6,140.3,138.8,137.0,134.3,131.6,128.7,125.6,121.9,117.1,112.4,107.8,101.5,95.6,89.5,82.0,74.9,67.2,59.2,51.7,43.7,36.5,30.7,25.6,21.7,18.3,15.9,14.9,13.6,13.2,13.5,14.0,15.3,17.0,19.6,21.3,25.1,29.0,33.1,37.6,42.1,46.7,50.6,56.0,60.4,64.4,68.5,72.1,76.8,79.9,83.1,86.2,89.6,93.0,95.7,98.4,100.7,103.0,105.4,107.4,109.5,110.8,112.4,114.0,114.9,116.8,117.5,118.7,119.3,119.8,120.9,120.8,121.0,121.9,122.2,122.4,122.3,122.4,122.4,122.8,122.9,122.8,122.4,122.0,122.5,122.3,122.0,121.9,121.9,122.5,121.8,122.0,122.1,121.6,121.6,121.7,121.6,122.0,121.1</t>
  </si>
  <si>
    <t>POS(MIN,MAX,STEP)=-420,420,6|X=0.0,0.0,0.0,0.0,0.0,0.0,0.0,0.0,0.0,0.0,0.0,0.0,0.0,0.0,0.0,0.0,0.0,0.0,0.0,0.0,0.0,0.0,0.0,0.0,0.0,0.0,0.0,0.0,0.0,0.0,0.0,0.0,0.0,0.0,0.0,0.0,0.0,0.0,0.0,0.0,0.0,0.0,0.0,0.0,0.0,0.0,5.4,6.2,7.0,9.6,16.0,24.6,33.3,41.7,49.4,56.7,63.2,69.2,74.8,79.8,84.6,88.9,92.8,96.7,100.1,103.1,105.7,108.4,110.6,112.7,114.3,116.5,117.7,118.8,120.1,120.6,121.3,121.7,122.2,122.7,122.8,123.1,123.0,123.0,123.0,122.6,122.6,122.5,122.1,122.1,122.0,121.7,121.6,121.2,121.1,120.8,120.8,120.6,120.3,120.2,120.2,120.0,120.0,119.9,119.7,119.8,119.9,119.8,119.5,119.7,119.8,119.6,119.5,119.5,119.4,119.3,119.3,119.4,119.5,119.4,119.6,119.3,119.5,119.6,119.5,119.4,119.4,119.4,119.4,119.4,119.6,119.5,119.6,119.5,119.5,119.5,119.3,119.6,119.8,119.7,119.6|Y=0.0,0.0,0.0,0.0,0.0,0.0,0.0,0.0,0.0,0.0,0.0,0.0,0.0,0.0,0.0,0.0,0.0,0.0,0.0,0.0,0.0,0.0,0.0,0.0,0.0,0.0,0.0,0.0,0.0,0.0,0.0,0.0,0.0,0.0,0.0,0.0,0.0,0.0,0.0,0.0,0.0,0.0,0.0,0.0,0.0,0.0,0.0,8.6,9.9,11.6,16.0,23.3,31.4,40.4,48.1,55.4,62.2,68.2,74.3,79.0,84.2,88.5,92.8,96.6,100.5,103.4,106.1,108.8,111.4,113.8,115.4,117.6,119.0,120.5,121.7,122.5,123.0,124.3,124.0,124.8,124.9,125.2,125.5,125.4,125.3,125.4,125.0,125.2,124.9,124.7,124.4,124.3,124.2,123.8,123.2,123.2,123.6,123.4,122.9,122.7,122.9,121.8,122.6,122.7,122.2,122.1,122.0,122.0,122.1,122.4,122.1,122.2,122.1,121.1,122.2,122.2,122.0,121.7,121.9,121.8,122.0,122.1,121.7,121.9,121.9,121.7,121.8,121.9,122.2,121.9,122.0,121.9,121.6,122.2,122.1,122.1,122.1,122.1,122.4,121.8,122.1</t>
  </si>
  <si>
    <t>ZL=-1202.5|ZR=-2884.9|ZSWP=0.0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</si>
  <si>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11.3,16.5,21.8,28.1,34.4,40.9,46.9,52.5,58.1,63.1,67.7,72.3,76.6,80.6,84.4,88.1,91.0,93.9,96.8,99.5,101.6,104.0,106.1,108.1,109.7,111.3,113.2,114.5,115.4,116.5,117.4,118.2,118.7,119.5,120.0,120.2,120.6,120.9,121.1,121.1,121.1,121.3,121.2,121.3,121.2,121.2,121.2,121.1,121.1,121.0,120.9,121.1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16.0,19.8,25.1,31.7,37.7,43.8,50.0,55.7,61.1,65.4,70.7,75.3,79.2,82.9,86.5,90.5,93.5,96.5,98.9,101.6,103.9,106.0,107.9,110.3,111.8,114.1,115.0,116.1,117.5,118.3,119.0,120.3,120.5,121.5,121.9,121.9,122.2,122.2,122.9,122.7,123.1,123.1,122.6,122.7,122.6,122.7,122.9,122.7,122.7,122.2,122.1</t>
  </si>
  <si>
    <t>ZL=-2170.0|ZR=-909.0|ZSWP=0.0</t>
  </si>
  <si>
    <t>ZL=-2170.0|ZR=-638.0|ZSWP=0.0</t>
  </si>
  <si>
    <t>POS(MIN,MAX,STEP)=-400,400,100|X=0.0,0.0,0.0,46.6,107.0,121.0,120.0,119.6,119.7|Y=0.0,0.0,0.0,45.4,108.2,122.8,121.8,121.4,121.4</t>
  </si>
  <si>
    <t>POS(MIN,MAX,STEP)=-420,420,6|X=120.1,120.4,120.6,120.5,120.6,120.7,120.9,121.0,121.0,121.0,120.8,121.0,121.0,120.8,120.8,120.3,120.1,119.8,119.3,118.5,117.9,116.9,116.3,115.0,113.7,112.3,110.1,108.1,106.3,104.0,101.9,98.9,96.0,93.0,89.7,86.1,82.1,78.3,73.9,69.4,64.3,58.9,53.2,47.4,41.0,34.2,27.3,20.4,15.2,11.3,9.0,7.9,7.9,8.1,7.7,0.0,0.0,0.0,0.0,0.0,0.0,0.0,0.0,0.0,0.0,0.0,0.0,0.0,0.0,0.0,0.0,0.0,0.0,0.0,0.0,0.0,0.0,0.0,0.0,0.0,0.0,0.0,0.0,0.0,0.0,0.0,0.0,6.8,8.4,9.1,9.1,9.4,9.3,9.8,10.5,12.7,14.9,18.5,23.1,27.8,32.7,37.2,41.4,45.5,49.4,53.3,56.3,60.0,63.4,66.5,69.4,72.3,75.2,77.8,80.6,84.1,86.2,88.8,91.1,93.1,95.4,97.1,99.2,100.9,102.7,104.3,105.6,107.0,108.3,109.5,111.0,112.0,112.7,113.5,114.2,115.4,116.0,116.6,117.0,117.3,117.9|Y=122.4,122.9,123.2,123.3,123.1,123.5,123.6,123.7,123.2,123.5,123.7,123.4,123.3,123.3,123.2,123.5,122.6,122.3,121.7,121.0,120.5,119.0,118.0,116.9,116.0,114.0,112.1,110.7,108.4,106.8,104.2,101.2,98.4,95.6,92.2,88.7,85.3,80.7,76.5,72.0,67.2,62.3,56.3,50.7,44.1,37.6,30.7,24.2,18.8,15.4,13.1,12.4,12.7,11.6,11.9,0.0,0.0,0.0,0.0,0.0,0.0,0.0,0.0,0.0,0.0,0.0,0.0,0.0,0.0,0.0,0.0,0.0,0.0,0.0,0.0,0.0,0.0,0.0,0.0,0.0,0.0,0.0,0.0,0.0,0.0,0.0,0.0,0.0,10.1,9.7,9.2,9.4,9.8,11.6,11.2,12.9,14.6,16.9,20.2,24.9,30.0,34.5,38.9,43.5,47.4,51.1,54.7,58.5,61.8,64.8,67.9,71.1,73.9,77.0,79.6,82.7,85.8,87.8,90.4,92.7,94.7,97.3,99.0,101.1,102.5,104.4,105.9,107.2,109.1,110.6,111.4,112.9,113.8,115.0,115.9,116.2,117.3,117.8,118.6,118.7,119.2</t>
  </si>
  <si>
    <t>ZL=-1600.0|ZR=-1376.0|ZSWP=0.0</t>
  </si>
  <si>
    <t>POS(MIN,MAX,STEP)=-400,400,100|X=121.7,124.1,61.7,0.0,0.0,0.0,26.1,98.3,116.6|Y=124.4,126.6,65.5,0.0,0.0,0.0,20.8,98.2,118.0</t>
  </si>
  <si>
    <t>POS(MIN,MAX,STEP)=-420,420,6|X=119.5,119.2,119.8,119.5,119.5,119.7,119.7,119.8,119.9,120.0,120.0,120.4,120.3,120.6,120.9,121.1,121.3,122.0,122.3,122.9,123.3,124.1,125.3,126.0,127.0,128.2,129.3,130.9,132.0,133.3,135.0,135.8,136.8,137.9,138.7,139.7,140.0,140.6,140.8,140.7,140.6,139.9,139.0,137.8,136.2,134.5,132.3,129.4,126.7,123.4,119.7,115.6,110.8,105.9,100.6,94.5,88.2,81.0,73.7,66.3,58.7,50.8,43.0,35.8,29.4,23.7,19.4,16.3,14.0,13.3,12.8,11.9,11.7,12.0,12.5,13.9,15.4,17.6,20.2,23.3,26.7,30.4,34.5,38.7,42.9,47.2,51.7,55.9,60.1,64.3,68.4,72.5,76.2,80.1,83.4,86.9,90.4,93.4,96.0,98.9,101.4,103.7,106.0,107.8,109.8,111.3,113.2,114.6,115.6,116.9,117.9,118.7,119.3,120.0,120.6,121.4,121.8,121.8,122.0,122.2,122.0,122.1,121.8,121.9,121.8,121.7,121.7,121.5,121.3,121.3,121.1,121.0,120.7,120.7,120.6,120.4,120.5,120.2,120.2,120.1,120.0|Y=122.2,121.7,122.1,121.8,122.0,122.2,122.6,122.5,122.2,122.0,122.7,122.7,122.4,123.3,123.3,123.7,123.6,124.3,124.8,125.3,126.0,126.6,127.6,128.0,129.6,130.3,131.6,133.0,134.6,135.3,136.4,138.1,139.4,140.4,141.0,141.9,142.6,142.8,143.1,143.1,142.7,142.4,141.8,140.3,139.3,137.5,135.0,132.1,129.5,126.6,122.8,118.3,113.7,109.4,104.3,98.0,91.9,85.3,78.4,70.8,62.8,55.7,46.8,39.9,33.0,27.3,22.1,19.1,15.5,14.4,13.5,13.2,12.2,13.2,13.5,14.5,16.0,17.0,19.9,23.0,25.5,29.4,33.1,36.9,41.4,45.6,49.8,54.2,59.0,63.3,66.8,71.3,75.5,79.3,82.5,86.1,89.9,92.9,95.9,98.4,101.3,103.9,106.0,108.9,110.3,112.0,113.6,115.0,117.1,118.0,118.8,119.6,120.3,121.6,122.0,123.1,123.5,123.4,123.2,123.9,123.9,123.6,123.8,123.5,123.7,123.7,123.5,123.5,123.1,123.0,122.8,122.9,122.6,122.7,122.1,122.2,122.0,122.6,121.9,121.5,122.1</t>
  </si>
  <si>
    <t>POS(MIN,MAX,STEP)=-420,420,6|X=121.0,121.2,121.5,121.9,122.3,122.5,123.0,123.2,123.7,124.1,124.5,124.9,125.2,125.4,125.6,125.5,125.9,126.0,126.0,125.8,125.5,124.5,123.7,122.7,121.1,119.7,116.7,114.2,111.2,107.8,103.8,99.4,94.1,88.2,81.4,73.6,64.3,52.6,37.7,15.5,0.0,0.0,0.0,0.0,0.0,0.0,0.0,0.0,0.0,0.0,0.0,0.0,0.0,0.0,0.0,0.0,0.0,0.0,0.0,0.0,0.0,0.0,0.0,0.0,0.0,0.0,0.0,0.0,0.0,0.0,0.0,0.0,0.0,0.0,0.0,0.0,0.0,0.0,0.0,0.0,0.0,0.0,0.0,0.0,0.0,0.0,0.0,0.0,0.0,0.0,0.0,0.0,0.0,0.0,0.0,0.0,0.0,0.0,0.0,0.0,0.0,0.0,0.0,15.3,27.7,38.0,46.9,53.9,60.1,65.3,70.0,74.2,77.6,81.2,84.2,87.8,90.4,92.7,94.9,97.0,98.8,100.4,102.1,103.9,105.2,106.5,107.9,109.2,110.0,111.3,112.4,113.1,113.7,114.8,115.5,115.9,116.5,117.0,117.3,117.9,118.2|Y=123.9,123.9,124.2,123.9,124.7,125.7,125.9,126.0,126.5,126.7,126.9,127.1,127.7,127.7,128.2,128.4,128.1,128.2,128.1,128.3,127.5,126.9,125.9,124.4,123.5,121.9,119.2,116.6,113.8,110.8,106.7,101.9,96.8,91.6,84.3,76.8,68.0,56.7,44.3,28.3,0.0,0.0,0.0,0.0,0.0,0.0,0.0,0.0,0.0,0.0,0.0,0.0,0.0,0.0,0.0,0.0,0.0,0.0,0.0,0.0,0.0,0.0,0.0,0.0,0.0,0.0,0.0,0.0,0.0,0.0,0.0,0.0,0.0,0.0,0.0,0.0,0.0,0.0,0.0,0.0,0.0,0.0,0.0,0.0,0.0,0.0,0.0,0.0,0.0,0.0,0.0,0.0,0.0,0.0,0.0,0.0,0.0,0.0,0.0,0.0,0.0,0.0,0.0,0.0,20.4,31.1,40.8,49.6,56.1,61.8,66.6,71.7,75.8,79.2,83.0,86.7,89.2,91.8,94.3,96.3,98.2,100.4,102.5,104.0,105.3,106.9,108.2,109.4,111.4,112.4,113.1,114.4,115.4,115.8,116.2,117.5,117.6,118.2,118.8,118.9,119.1</t>
  </si>
  <si>
    <t>ZL=-1600.0|ZR=-1194.9|ZSWP=0.0</t>
  </si>
  <si>
    <t>ZL=-1744.1|ZR=-999.5|ZSWP=0.0</t>
  </si>
  <si>
    <t>POS(MIN,MAX,STEP)=-400,400,100|X=117.2,0.0,0.0,76.1,109.9,119.0,119.4,119.4,119.6|Y=119.1,0.0,0.0,75.6,111.4,120.4,121.1,121.2,121.2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</si>
  <si>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13.6,18.5,24.1,30.1,35.7,41.6,47.4,52.8,57.8,62.6,67.7,72.1,76.4,80.2,84.3,87.9,91.4,94.2,97.1,100.1,102.5,104.8,107.1,109.3,111.4,113.2,114.5,116.0,117.2,118.4,119.0,119.7,120.5,121.1,121.4,122.0,122.2,122.3,122.4,122.3,122.5,122.3,122.2,122.2,122.1,122.1,121.8,121.9,121.7,121.5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13.3,17.7,22.0,26.8,33.0,38.8,44.5,50.5,55.9,60.8,65.2,70.6,74.9,79.3,82.9,86.6,90.6,93.5,96.4,99.4,102.1,104.7,107.1,109.2,111.6,113.2,115.0,116.8,117.8,119.2,120.5,120.9,121.8,122.9,123.1,123.4,123.7,124.0,124.3,124.9,124.4,124.4,124.4,124.6,124.1,124.2,124.0,123.6,123.0,123.2</t>
  </si>
  <si>
    <t>ZL=-2400.0|ZR=-858.0|ZSWP=0.0</t>
  </si>
  <si>
    <t>ZL=-2400.0|ZR=-496.6|ZSWP=0.0</t>
  </si>
  <si>
    <t>POS(MIN,MAX,STEP)=-400,400,100|X=0.0,0.0,19.8,96.7,121.3,120.8,119.6,119.6,119.8|Y=0.0,0.0,21.1,97.7,123.1,122.9,121.7,121.4,121.5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</si>
  <si>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22.8,26.6,31.0,35.4,39.7,43.4,47.3,51.9,55.7,60.0,64.1,67.7,71.5,74.5,77.9,81.5,85.0,88.2,90.7,93.5,96.0,99.0,101.0,103.5,105.0,107.1,109.5,111.1,112.7,114.0,115.1,116.2,117.1,117.9,118.4,119.1,119.9,120.1,120.8,121.1,121.4,121.3,121.7,121.5,121.4,121.2,121.2,121.4,121.5,121.2,121.1,0.0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27.5,33.3,36.1,40.1,44.0,48.0,53.4,57.1,61.0,64.5,69.0,72.9,76.8,79.1,82.5,86.7,89.7,92.5,94.9,97.6,100.2,101.6,104.2,106.6,109.4,111.5,113.1,114.3,0.0,116.3,117.1,0.0,0.0,120.3,0.0,0.0,0.0,0.0,0.0,122.7,0.0,0.0,0.0,0.0,0.0,0.0,122.5,0.0,0.0,0.0</t>
  </si>
  <si>
    <t>POS(MIN,MAX,STEP)=-100,100,100|X=104.8,119.0,121.9|Y=104.7,119.2,121.9</t>
  </si>
  <si>
    <t>POS(MIN,MAX,STEP)=-420,420,6|X=119.4,119.2,119.3,119.3,119.4,119.6,119.7,119.5,119.8,119.8,119.6,119.7,120.0,120.2,120.3,120.6,121.0,121.1,121.7,122.1,122.6,123.0,123.5,124.3,125.2,125.9,126.8,127.6,128.8,129.9,130.8,131.5,132.5,133.1,134.0,134.2,134.6,134.9,134.9,135.1,134.6,133.8,133.2,132.4,131.3,129.3,127.9,125.2,122.9,120.1,117.2,113.7,109.9,105.7,101.3,96.2,91.4,86.1,80.6,75.0,68.9,63.0,57.1,51.9,46.1,41.5,37.2,33.6,30.8,28.6,26.6,26.0,26.3,26.8,27.7,29.4,31.4,34.1,36.2,39.5,42.6,45.7,49.0,52.3,55.5,59.1,62.4,65.9,69.1,71.7,75.0,78.2,81.0,83.5,86.5,88.7,91.1,93.5,95.6,98.1,99.9,101.8,103.5,105.2,106.5,108.3,109.3,110.7,111.5,112.7,113.6,114.4,115.3,116.0,116.6,117.3,117.7,118.1,118.4,118.7,118.9,118.8,119.1,119.4,119.4,119.4,119.3,119.5,119.5,119.6,119.4,119.9,119.5,119.9,119.6,119.6,119.7,120.0,120.0,119.8,119.8|Y=121.9,122.0,121.6,121.7,121.7,121.7,121.9,122.1,122.0,122.0,122.1,122.0,122.2,122.4,122.5,122.7,123.2,123.7,123.4,123.7,124.8,125.3,126.7,126.2,127.2,128.7,129.5,130.6,131.4,132.4,133.1,134.1,134.7,135.6,136.3,137.0,137.3,137.6,137.3,137.4,137.3,136.5,135.6,134.9,133.6,131.8,130.7,127.7,125.9,122.6,120.3,116.5,112.5,108.9,104.2,100.0,94.9,90.0,83.9,78.5,72.2,66.2,60.6,55.0,49.3,44.7,40.3,35.3,33.2,31.0,28.8,27.5,27.5,27.7,28.4,29.9,31.2,33.2,36.0,38.3,41.8,44.9,48.0,51.4,54.6,58.2,61.6,65.1,67.8,71.2,74.5,77.6,80.8,83.5,86.3,88.9,91.2,93.9,95.8,97.9,100.0,101.7,104.1,106.0,107.8,109.2,110.2,112.0,112.6,113.5,115.1,115.9,116.4,117.2,118.0,118.7,118.9,119.7,120.0,120.3,120.6,120.9,121.1,121.5,121.5,121.4,121.5,121.9,121.5,121.8,121.5,121.5,121.4,121.8,122.2,122.2,121.9,122.2,121.8,121.8,121.7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</si>
  <si>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8.8,13.7,18.7,23.9,28.2,32.3,36.2,40.1,44.2,48.0,51.6,55.2,59.3,62.7,66.3,69.8,73.4,76.3,79.5,82.9,85.9,88.4,91.3,93.8,96.2,98.6,100.8,103.4,105.4,107.2,108.9,110.2,111.7,112.9,114.0,115.1,116.2,116.9,117.5,118.4,118.8,119.5,119.8,120.3,120.4,120.6,120.8,120.7,120.9,120.8,120.8,120.9,120.9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12.0,16.5,21.8,26.9,31.2,34.4,38.8,42.1,46.4,50.0,54.2,57.8,61.3,65.3,68.5,72.5,75.6,78.9,82.0,84.9,87.8,90.2,93.0,96.0,98.5,101.0,103.2,105.3,107.0,108.5,110.7,112.3,114.3,114.7,116.2,117.2,118.1,119.0,119.4,120.3,120.6,121.1,121.4,121.8,122.2,122.3,122.3,122.1,122.3,122.5,122.9,122.7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</si>
  <si>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7.5,11.9,17.6,22.5,27.4,31.8,35.8,39.8,43.9,47.6,51.6,55.0,59.0,62.7,66.1,69.8,73.1,76.3,79.5,82.8,85.8,88.5,91.3,94.1,96.5,98.7,100.8,103.5,105.4,107.2,108.7,110.2,111.7,113.0,114.2,115.3,116.2,116.9,117.6,118.4,119.0,119.5,119.8,120.1,120.5,120.5,120.6,120.9,120.9,121.0,120.9,121.0,120.9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11.3,15.4,20.8,25.7,30.3,33.7,37.7,42.8,46.1,49.8,53.7,57.3,61.1,64.9,68.8,71.9,74.8,78.6,82.3,85.2,87.9,90.7,93.0,96.0,98.2,100.9,103.5,105.2,107.1,108.7,110.8,112.8,114.4,115.7,116.2,117.4,118.3,118.9,119.8,120.1,120.8,121.4,121.7,122.0,122.1,122.1,122.5,122.3,122.3,122.4,123.0,122.9</t>
  </si>
  <si>
    <t>POS(MIN,MAX,STEP)=-420,420,6|X=119.3,119.3,119.2,119.3,119.3,119.4,119.3,119.4,119.6,119.7,119.6,119.8,120.2,120.5,120.9,121.5,121.6,122.0,122.5,123.0,123.8,124.5,125.5,126.4,127.2,128.4,130.0,131.3,132.6,133.5,135.0,136.1,137.1,138.1,139.0,139.5,140.1,140.3,140.3,140.0,139.5,138.9,137.9,136.5,134.7,132.5,130.1,127.2,123.9,120.1,115.6,111.0,105.8,100.4,94.1,87.4,80.4,72.7,64.8,56.7,48.4,40.3,32.5,26.0,20.3,16.2,13.3,11.6,10.5,10.2,9.6,10.0,10.1,10.8,12.1,14.0,16.8,20.0,23.8,28.1,32.7,37.6,42.5,47.3,51.7,56.2,60.5,64.8,68.7,72.4,75.9,79.3,82.1,85.2,88.2,90.7,93.3,95.5,97.7,99.9,101.6,103.7,105.3,106.8,108.4,109.5,110.7,111.8,113.0,113.9,114.6,115.2,115.8,116.4,117.2,117.8,118.1,118.3,118.7,119.0,119.1,119.2,119.6,119.7,119.5,119.7,119.8,119.6,120.0,119.8,119.8,120.0,119.8,119.7,120.0,119.9,119.9,120.0,119.9,120.0,119.9|Y=122.2,122.5,121.7,122.5,122.7,122.7,122.4,122.2,122.6,122.8,122.8,123.2,122.8,123.1,123.5,123.7,124.3,124.5,125.4,125.5,126.0,126.9,127.8,128.4,129.6,131.1,132.4,133.8,134.8,136.3,137.3,138.0,139.1,140.5,141.2,142.1,142.5,143.1,142.9,142.5,142.3,141.6,140.1,138.8,137.4,135.0,132.5,130.0,127.0,123.1,119.1,114.5,109.5,103.9,97.7,91.4,84.4,77.0,68.8,61.6,52.3,44.6,36.4,30.2,24.1,19.5,16.1,14.4,12.7,11.4,11.8,12.2,11.8,12.3,13.4,14.8,16.6,19.0,22.9,26.8,31.4,35.8,41.3,45.8,50.3,54.8,59.1,63.1,67.4,71.3,74.8,78.9,81.9,84.7,87.7,90.5,93.3,95.6,98.2,100.3,102.1,104.0,105.7,107.5,108.9,110.6,111.8,113.1,114.4,115.1,115.9,116.7,117.5,118.0,118.8,118.9,119.7,119.6,120.4,120.5,120.7,121.0,120.8,121.4,121.1,121.3,121.4,121.1,122.3,121.3,121.3,121.6,121.3,121.7,122.1,121.5,121.4,121.8,121.4,121.5,121.7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</si>
  <si>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8.9,14.6,20.5,25.8,30.2,34.9,39.1,43.3,47.0,51.1,55.0,58.6,62.2,66.0,69.9,73.2,76.5,79.7,82.9,86.1,88.8,91.4,94.2,96.6,98.9,101.1,103.6,105.7,107.2,109.0,110.6,111.8,113.0,114.3,115.3,116.1,117.0,117.9,118.2,119.0,119.6,119.8,120.1,120.3,120.5,120.8,120.8,120.9,120.8,121.0,120.9,120.7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12.8,18.0,23.4,29.1,32.9,37.0,42.0,45.6,49.6,53.5,57.3,61.4,64.9,68.4,71.9,75.1,78.7,82.1,85.2,87.7,90.4,93.5,96.2,98.6,101.0,103.7,105.6,106.9,108.9,111.3,112.6,114.3,115.2,116.2,117.3,118.0,119.1,119.6,120.1,120.6,121.2,121.2,122.0,122.1,122.7,122.6,122.3,122.9,122.5,122.5,122.5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</si>
  <si>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8.6,16.5,21.8,25.7,29.6,33.6,37.8,41.9,45.8,50.2,54.7,59.0,63.3,67.4,71.2,75.1,78.8,82.6,86.0,89.2,92.5,95.3,98.3,100.8,103.5,105.4,107.5,109.4,111.6,112.9,114.4,115.7,117.0,118.1,118.8,119.4,120.3,120.8,121.6,122.0,122.3,122.2,122.4,122.3,122.2,122.3,122.3,122.1,122.2,122.0,121.9,121.8,121.5,121.5,121.4,121.0,120.9,120.8,120.5,120.6,120.4,120.1,120.3,120.1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15.0,20.3,24.5,28.4,32.0,35.9,40.5,44.6,49.1,53.2,58.1,61.9,65.4,69.8,74.4,77.8,81.3,84.8,88.5,92.0,95.0,97.6,100.3,103.0,105.3,107.6,110.2,111.5,113.0,115.1,116.5,117.9,118.6,119.7,120.9,121.6,122.1,122.9,123.4,123.9,124.3,124.3,123.9,124.0,124.8,124.7,124.0,124.0,124.0,123.8,123.5,123.3,123.0,123.2,123.3,122.9,122.3,122.9,122.5,122.7,122.4,121.5,122.0</t>
  </si>
  <si>
    <t>POS(MIN,MAX,STEP)=-400,400,100|X=0.0,0.0,0.0,0.0,0.0,53.0,108.6,122.4,120.3|Y=0.0,0.0,0.0,0.0,0.0,50.8,108.7,124.5,122.8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</si>
  <si>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10.8,17.9,23.8,29.0,33.6,38.1,42.2,46.6,50.6,54.8,58.5,62.2,66.0,69.8,73.3,76.6,79.9,83.2,85.9,88.8,91.5,94.3,97.0,99.0,101.2,103.9,105.9,107.4,108.9,110.5,112.1,113.1,114.4,115.3,116.3,116.9,117.8,118.6,119.0,119.4,119.9,120.3,120.4,120.7,120.9,120.9,120.9,120.8,121.0,121.0,120.8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13.0,15.0,21.3,26.7,31.4,36.3,40.4,45.1,48.8,52.9,57.5,61.3,64.9,68.4,72.0,75.3,79.1,82.5,85.3,88.0,91.0,93.3,96.4,99.1,101.0,103.8,106.0,107.4,109.2,110.9,112.9,114.4,115.3,116.3,117.9,118.4,119.1,119.8,120.3,121.0,121.5,121.5,121.9,122.4,122.5,122.4,122.1,122.5,122.5,122.7,123.2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</si>
  <si>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12.6,18.9,26.0,31.8,37.1,42.5,47.7,52.5,57.4,61.8,66.4,70.5,74.7,78.3,82.0,85.5,88.5,91.6,94.5,97.4,100.0,101.4,104.6,106.3,108.5,110.2,112.2,113.5,114.8,115.9,117.1,117.8,118.8,119.2,119.8,120.5,120.7,121.0,121.8,121.8,121.8,121.9,121.6,121.7,121.7,0.0,121.5,121.5,0.0,121.2,120.8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27.3,33.0,38.1,0.0,50.0,54.1,58.2,63.7,67.5,72.0,75.8,80.1,83.2,87.0,90.0,93.3,96.3,98.5,100.4,104.5,106.4,108.4,110.0,111.2,114.0,115.1,114.6,117.6,117.8,0.0,0.0,0.0,0.0,0.0,0.0,0.0,122.7,122.9,0.0,0.0,122.7,122.3,0.0,0.0,0.0,123.1,0.0,0.0</t>
  </si>
  <si>
    <t>ZL=-1000.0|ZR=-880.0|ZSWP=0.0</t>
  </si>
  <si>
    <t>ZL=-1000.0|ZR=-603.8|ZSWP=0.0</t>
  </si>
  <si>
    <t>POS(MIN,MAX,STEP)=-420,420,6|X=119.5,119.4,119.7,119.5,119.5,119.8,119.7,119.8,119.9,119.9,120.0,120.2,120.4,120.7,120.8,121.0,121.4,121.9,122.4,123.0,123.9,124.6,125.3,126.4,127.6,128.4,130.0,131.6,132.7,133.8,135.3,136.4,137.4,138.5,139.7,140.5,140.7,141.0,141.1,141.2,140.8,140.3,139.2,138.1,136.3,134.5,132.1,129.7,126.5,122.9,118.9,114.9,109.8,104.7,99.0,92.7,86.2,79.2,71.7,63.7,55.7,47.6,39.7,32.7,26.2,21.0,17.3,14.2,12.5,11.2,10.3,10.2,10.1,10.0,10.5,11.0,11.3,12.1,13.5,14.6,16.0,17.5,19.4,21.9,23.9,27.0,30.0,32.8,36.0,39.6,43.1,46.8,50.7,54.0,57.8,61.6,65.4,69.0,72.6,75.9,79.4,82.8,85.8,88.7,91.4,94.5,97.2,99.3,101.8,103.5,106.1,107.6,109.6,111.1,112.4,114.5,115.3,116.6,117.5,118.2,118.9,119.6,120.2,120.7,121.0,121.0,121.4,121.6,121.5,121.6,121.7,121.5,121.3,121.5,121.4,121.3,121.3,121.1,121.0,120.9,120.8|Y=122.1,122.0,122.5,122.4,122.0,122.0,122.0,122.1,122.9,122.3,122.1,122.9,122.8,123.1,123.5,123.9,124.6,124.8,125.5,125.2,125.9,127.0,127.8,129.3,129.8,130.6,132.6,133.9,134.5,136.1,137.4,138.5,139.9,140.6,142.3,142.4,143.9,143.9,144.0,144.0,142.8,143.0,141.8,140.5,139.1,137.5,135.0,132.7,129.7,126.3,121.9,118.4,113.9,108.4,103.3,97.6,90.4,83.6,76.8,68.5,60.9,52.5,44.9,36.9,30.6,25.0,20.1,18.0,15.4,13.5,13.1,12.6,12.4,12.2,13.0,13.4,13.9,14.0,14.8,16.1,17.1,18.3,20.3,21.5,23.8,26.1,29.1,32.2,35.1,38.2,42.1,45.2,49.1,52.7,56.4,60.1,64.3,67.7,71.3,74.7,78.1,81.6,85.3,87.8,90.8,93.7,96.6,99.2,102.0,103.5,106.0,107.3,109.1,111.6,112.7,115.0,116.9,117.4,118.3,119.3,120.3,120.8,121.5,121.7,122.5,122.8,122.5,123.4,122.7,123.6,123.4,123.4,123.6,123.5,123.3,122.6,123.1,123.0,123.2,122.5,122.6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</si>
  <si>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13.8,18.8,22.9,27.8,32.6,38.1,43.1,48.4,53.1,57.7,62.4,66.9,71.2,75.2,79.3,83.1,86.6,90.1,93.2,96.2,99.0,101.7,104.2,106.3,108.5,111.0,112.7,114.0,115.6,116.8,117.8,119.1,119.9,120.4,121.0,121.5,121.9,122.1,122.4,122.8,122.5,122.6,123.0,122.6,122.5,122.4,122.0,122.3,122.0,121.8,121.7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12.4,17.5,21.3,25.5,30.3,35.2,40.5,45.3,50.3,55.4,60.6,64.4,68.6,73.6,78.1,81.1,84.5,88.4,92.1,94.9,97.9,101.2,103.5,105.8,108.6,110.8,113.0,114.6,116.3,117.5,119.2,119.7,120.8,121.4,122.0,122.9,123.1,123.7,124.4,124.3,124.4,124.6,124.5,124.6,124.2,124.6,124.2,124.1,123.7,123.6,123.2</t>
  </si>
  <si>
    <t>ZL=-1480.0|ZR=-1043.0|ZSWP=0.0</t>
  </si>
  <si>
    <t>ZL=-1480.0|ZR=-759.2|ZSWP=0.0</t>
  </si>
  <si>
    <t>POS(MIN,MAX,STEP)=-400,400,100|X=0.0,0.0,0.0,46.6,107.0,122.3,120.3,119.7,119.7|Y=0.0,0.0,0.0,46.0,107.7,124.1,122.1,121.6,121.3</t>
  </si>
  <si>
    <t>POS(MIN,MAX,STEP)=-420,420,6|X=119.4,119.3,119.3,119.3,119.3,119.5,119.5,119.8,119.7,119.6,120.1,120.1,120.4,120.5,121.2,121.4,122.0,122.4,122.7,123.4,124.3,125.3,126.2,126.9,128.4,129.6,131.2,132.7,134.0,135.2,136.4,137.9,139.3,140.4,141.1,141.8,142.7,143.1,143.1,142.8,142.6,141.6,140.5,138.9,137.1,135.1,132.5,129.9,126.4,122.6,118.3,113.3,108.2,102.0,96.0,88.8,81.4,73.5,65.0,55.9,46.9,38.0,29.2,22.0,16.8,13.1,10.6,9.6,9.6,8.8,9.1,9.2,9.3,9.3,9.6,9.6,10.0,10.6,11.4,12.5,14.1,15.9,17.8,20.0,22.9,25.4,28.6,31.9,35.4,39.1,42.4,46.2,50.3,53.8,57.7,61.5,65.3,69.0,72.4,75.9,79.5,82.7,86.2,88.9,91.5,94.7,97.2,99.4,102.0,103.7,106.2,107.8,109.7,111.2,112.7,114.5,115.5,116.7,117.3,118.2,119.1,119.6,120.1,120.5,120.9,121.3,121.2,121.3,121.5,121.5,121.7,121.3,121.4,121.3,121.3,121.2,121.1,121.1,121.0,120.8,120.6|Y=122.2,122.3,122.0,122.2,123.0,122.3,122.6,123.0,122.6,122.6,122.8,123.2,122.8,123.6,123.5,124.1,124.5,124.5,125.1,126.1,127.2,127.5,128.2,129.7,130.4,131.8,133.5,134.9,136.0,137.7,139.1,140.3,141.7,142.8,143.8,144.8,145.5,145.9,145.9,145.7,145.2,144.5,143.6,141.7,139.8,138.0,135.6,132.6,129.8,125.8,121.5,117.1,112.0,106.3,100.1,93.6,86.4,78.1,70.0,61.5,51.5,43.6,34.2,27.4,21.0,16.4,13.4,11.6,10.7,10.4,10.8,11.0,10.9,11.1,11.0,11.1,12.1,12.2,13.2,14.1,15.0,16.7,18.2,20.2,22.4,24.8,27.9,30.7,34.0,37.8,40.8,44.9,49.0,52.6,56.5,60.2,64.2,67.9,71.0,74.6,78.2,81.8,85.1,87.9,90.8,93.6,96.7,99.2,101.8,103.5,105.9,107.4,109.3,111.5,113.3,115.0,116.6,117.3,118.9,119.5,120.2,120.9,121.5,121.9,122.5,122.1,123.4,123.9,123.7,123.7,123.3,122.9,123.5,123.4,123.4,123.0,122.9,122.9,122.8,122.5,122.7</t>
  </si>
  <si>
    <t>POS(MIN,MAX,STEP)=-420,420,6|X=119.4,119.3,119.4,119.5,119.4,119.6,119.5,119.7,119.8,119.9,119.8,120.2,120.3,120.4,120.7,120.9,121.2,121.7,122.2,122.5,123.2,124.2,124.8,125.7,126.5,127.9,129.3,130.5,131.7,132.9,134.1,135.0,136.3,137.6,138.4,139.0,139.6,140.0,140.1,140.5,140.1,139.8,138.9,137.6,136.3,134.7,132.5,130.1,127.6,124.2,120.4,116.4,112.1,107.2,102.1,96.1,90.4,83.6,76.7,69.5,62.0,54.6,47.0,40.2,33.8,28.0,23.4,20.0,17.4,15.8,15.0,14.5,14.3,14.8,15.6,17.2,19.3,21.5,24.4,27.7,31.0,34.8,38.8,42.9,47.1,51.1,55.3,59.3,63.3,67.2,70.9,74.7,78.2,81.6,84.6,87.7,90.7,93.8,96.0,98.7,100.9,103.0,105.1,106.8,108.6,110.4,111.6,113.2,114.5,115.4,116.5,117.6,118.0,118.7,119.0,119.6,120.4,120.6,121.0,121.2,121.3,121.2,121.3,121.3,121.5,121.4,121.2,120.9,121.0,120.9,120.9,120.8,120.7,120.5,120.4,120.5,120.4,120.3,120.2,120.3,120.2|Y=121.7,121.8,122.0,121.9,122.7,122.4,122.2,122.4,122.1,122.1,123.0,123.0,123.0,123.6,123.7,123.9,124.2,124.1,124.9,125.0,125.9,126.2,126.8,127.8,129.0,129.8,131.5,132.4,134.2,134.9,136.3,137.7,139.3,140.4,140.8,141.4,142.2,142.7,143.0,143.0,143.0,142.5,141.4,140.8,139.5,137.5,135.2,132.9,129.9,127.2,124.0,119.7,115.6,111.3,106.2,100.2,94.3,88.1,81.3,74.3,66.8,59.2,51.9,44.1,37.7,32.2,26.6,22.7,20.4,17.7,15.8,14.8,15.0,15.6,16.3,18.0,19.0,20.7,23.3,26.8,29.8,33.8,37.1,41.3,45.3,49.7,54.3,58.2,62.0,65.9,69.5,73.6,77.3,80.5,83.5,87.1,90.0,93.1,95.7,97.9,100.6,103.1,105.6,107.3,109.1,110.9,112.4,113.7,114.9,116.3,117.6,118.5,119.6,119.9,120.7,121.5,121.9,122.6,122.5,122.9,122.7,122.9,123.4,123.3,123.3,123.1,123.1,122.7,122.8,122.3,122.7,122.6,122.4,122.9,122.4,122.3,122.0,122.1,122.2,121.9,122.0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</si>
  <si>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10.5,16.7,19.2,21.3,24.5,27.7,30.7,34.5,38.0,41.7,45.5,49.4,53.4,57.0,60.9,64.6,68.2,72.0,75.4,78.9,82.3,85.3,88.1,92.1,95.0,97.7,99.7,102.4,104.5,106.2,107.9,109.8,111.4,113.0,114.3,115.4,116.4,117.4,118.1,119.1,119.7,120.2,120.6,120.9,121.0,121.3,121.8,121.6,121.6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14.8,18.8,21.3,23.7,26.8,29.8,32.8,36.3,39.8,43.7,47.3,51.2,55.0,59.1,63.1,66.8,70.3,73.6,76.8,81.0,84.4,87.2,91.0,93.7,97.2,99.2,102.1,103.7,105.8,107.8,109.7,111.5,113.6,114.9,116.5,117.4,118.4,119.4,119.8,121.0,121.2,121.8,123.1,122.5,123.3,122.8,123.4,123.5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</si>
  <si>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16.1,22.1,27.2,32.5,37.7,42.8,48.4,53.2,57.6,62.4,66.7,70.9,74.7,78.5,82.0,85.1,88.4,91.6,94.3,97.0,99.7,101.9,104.0,105.7,107.9,110.0,111.8,112.7,114.3,115.3,116.3,117.2,118.1,118.8,119.4,119.9,120.2,120.4,120.8,121.1,121.3,121.5,121.3,121.2,121.3,121.4,121.2,121.4,121.4,121.1,121.1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13.9,20.0,24.6,29.7,35.4,40.4,45.4,50.5,55.7,60.5,64.6,68.6,73.1,77.2,80.5,83.8,87.4,90.7,93.9,96.2,98.7,101.3,103.7,106.2,107.7,110.2,112.0,113.1,115.0,115.8,117.2,117.9,119.7,120.0,120.8,121.2,121.7,122.0,122.5,123.0,122.9,123.5,123.4,123.6,123.5,123.4,123.6,123.2,123.0,122.9,122.9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</si>
  <si>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9.3,16.0,18.9,20.9,24.0,27.1,30.7,34.0,38.0,41.4,45.6,49.0,53.1,57.0,60.8,64.7,68.4,72.0,75.4,78.8,82.3,85.1,88.1,92.0,94.8,97.5,99.8,102.1,104.4,106.4,108.1,109.9,111.4,112.9,114.1,115.5,116.4,117.5,118.2,119.1,119.8,120.2,120.6,120.9,121.3,121.5,121.6,121.5,121.3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15.1,18.0,21.1,22.9,26.6,29.5,32.3,36.1,39.9,43.4,47.2,51.1,55.1,58.9,62.7,66.6,69.9,73.3,76.8,80.9,84.4,87.4,91.5,93.9,96.5,99.6,101.6,104.0,105.8,108.0,109.6,111.5,113.2,114.8,116.1,117.7,118.2,119.8,120.1,120.9,121.4,122.2,122.5,122.8,122.9,123.2,123.2,123.5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</si>
  <si>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16.4,22.8,28.2,33.8,39.4,44.6,49.8,54.8,59.5,64.0,68.2,72.4,76.5,80.2,83.7,88.1,91.0,93.7,96.6,99.1,101.5,103.4,105.5,107.7,109.2,110.8,112.0,114.0,114.8,115.7,116.7,117.7,118.4,118.9,119.3,120.1,120.2,120.5,120.7,120.7,121.2,120.9,121.2,121.3,121.0,120.9,121.0,120.9,120.9,120.7,120.5,120.6,120.5,120.3,120.4,120.3,120.2,120.2,120.0,120.0,120.0,120.0,119.9,119.6,119.6,119.7,119.6,119.7,119.8,119.4,119.8,119.6,119.9,119.6,119.5,119.9,119.6,119.8,119.7,119.6,119.7,119.8,119.9,119.9,119.7|Y=0.0,0.0,0.0,0.0,0.0,0.0,0.0,0.0,0.0,0.0,0.0,0.0,0.0,0.0,0.0,0.0,0.0,0.0,0.0,0.0,0.0,0.0,0.0,0.0,0.0,0.0,0.0,0.0,0.0,0.0,0.0,0.0,0.0,0.0,0.0,0.0,0.0,0.0,0.0,0.0,0.0,0.0,0.0,0.0,0.0,0.0,0.0,0.0,0.0,0.0,0.0,0.0,0.0,0.0,0.0,0.0,16.1,22.1,27.1,32.7,38.3,43.3,49.0,53.7,58.6,63.3,67.5,72.0,76.5,79.8,83.2,87.7,91.4,94.1,96.3,98.8,101.5,104.3,106.3,108.3,110.0,111.2,113.1,114.5,116.0,117.0,118.3,119.0,119.9,120.6,121.4,121.7,122.4,122.3,123.2,123.0,123.4,123.3,123.2,124.0,123.1,123.1,123.1,122.7,123.1,122.9,122.5,122.7,122.2,122.2,122.6,122.3,122.1,122.2,122.0,122.0,121.9,122.0,121.9,121.7,122.1,121.6,121.5,121.6,122.1,121.2,122.2,121.7,121.4,121.5,121.3,121.4,121.4,121.4,121.8,121.9,121.5,121.7,122.1,121.5,121.9</t>
  </si>
  <si>
    <t>POS(MIN,MAX,STEP)=-420,420,6|X=78.2,78.3,78.4,78.4,78.7,78.9,79.1,79.5,79.7,79.9,80.2,80.6,81.3,81.6,82.1,82.6,82.9,83.5,84.0,84.4,85.1,85.3,85.9,86.1,86.4,86.5,86.6,86.7,86.5,86.5,86.3,85.9,85.2,84.6,83.8,82.8,81.9,80.6,79.4,77.7,76.0,73.5,71.4,69.2,67.1,64.5,62.1,59.2,56.4,53.7,50.6,47.7,44.8,41.7,39.0,36.3,33.0,30.7,28.7,27.3,25.9,24.9,24.0,23.6,23.4,23.7,23.9,24.5,25.3,26.5,27.6,29.3,30.7,32.1,33.9,35.7,37.4,39.2,40.8,42.6,44.4,45.9,47.7,49.5,50.9,53.0,54.7,56.1,57.5,59.0,60.2,61.6,62.8,64.0,64.9,66.2,67.1,68.1,69.1,69.8,71.0,71.6,72.2,73.0,73.6,74.0,74.4,74.9,75.3,75.7,76.0,76.2,76.5,76.7,76.9,77.0,77.2,77.4,77.5,77.6,77.7,77.8,77.8,77.8,77.9,78.0,77.9,78.0,78.0,78.0,78.1,77.9,78.1,78.1,78.0,78.1,78.1,78.0,78.2,78.2,78.1|Y=127.0,127.4,127.6,127.8,128.0,128.4,128.7,129.2,129.8,130.3,130.7,131.5,132.1,132.9,133.8,134.4,135.4,136.4,137.2,137.9,138.6,139.1,139.6,139.9,140.4,140.1,140.5,140.6,140.2,139.7,139.1,138.3,137.2,135.8,134.4,132.3,130.2,127.8,125.4,122.3,119.2,115.9,112.2,108.3,104.0,99.4,95.0,90.2,85.3,82.0,77.1,72.0,67.2,62.6,58.0,53.6,50.0,46.7,44.0,41.8,39.9,38.7,37.9,37.8,38.0,39.0,40.1,41.3,43.4,45.2,46.9,49.3,51.7,54.5,57.5,60.1,63.2,66.2,69.2,71.9,74.7,77.6,80.5,83.2,86.0,88.5,91.0,93.2,95.6,97.7,100.4,102.1,103.5,105.2,107.2,108.8,110.1,111.7,113.3,114.8,115.9,117.2,118.2,119.1,119.9,120.8,121.3,122.0,122.8,123.0,123.6,124.0,124.3,124.7,124.8,125.0,125.4,125.3,125.5,125.8,126.0,126.1,126.0,125.8,125.9,126.0,126.0,125.9,126.0,126.0,126.3,126.0,126.3,126.3,126.1,126.1,126.2,125.9,125.9,125.9,126.0</t>
  </si>
  <si>
    <t>POS(MIN,MAX,STEP)=-420,420,6|X=120.1,120.4,120.8,121.0,121.7,121.9,122.6,123.1,123.9,125.2,126.2,127.3,129.4,131.1,133.3,136.3,139.6,143.2,147.0,151.7,156.2,161.5,166.6,171.6,176.1,181.2,187.0,191.1,195.2,198.4,201.1,203.3,205.4,206.5,207.5,207.6,207.6,207.4,205.5,203.7,201.2,198.5,194.5,190.1,184.8,178.7,171.7,163.4,154.2,142.9,130.3,115.5,96.5,71.4,31.8,0.0,0.0,0.0,0.0,0.0,0.0,0.0,0.0,0.0,0.0,0.0,0.0,0.0,0.0,0.0,0.0,0.0,0.0,0.0,0.0,0.0,0.0,0.0,0.0,0.0,0.0,0.0,0.0,0.0,0.0,0.0,0.0,0.0,0.0,0.0,0.0,0.0,0.0,0.0,19.4,31.5,40.6,47.5,53.7,59.3,64.3,69.3,74.0,77.7,81.6,85.3,88.9,91.7,94.8,97.5,100.3,102.4,104.7,106.5,108.5,110.7,112.6,113.9,114.9,116.1,117.0,118.3,118.8,119.4,120.0,120.7,120.8,121.2,121.4,121.7,121.7,121.8,121.7,122.0,122.2,121.9,121.9,121.8,121.6,121.5,121.4|Y=122.8,122.8,123.1,123.1,123.4,124.6,124.9,126.1,126.6,127.0,128.7,130.2,132.1,134.1,136.2,139.0,142.0,146.2,150.4,155.1,159.5,164.4,169.9,174.9,180.5,184.7,190.6,194.7,197.8,201.4,204.2,206.4,208.1,209.4,210.3,210.7,211.0,209.6,208.8,207.1,204.7,202.1,198.1,194.0,188.6,182.5,176.0,167.8,158.2,147.9,136.5,121.7,105.1,83.4,52.2,0.0,0.0,0.0,0.0,0.0,0.0,0.0,0.0,0.0,0.0,0.0,0.0,0.0,0.0,0.0,0.0,0.0,0.0,0.0,0.0,0.0,0.0,0.0,0.0,0.0,0.0,0.0,0.0,0.0,0.0,0.0,0.0,0.0,0.0,0.0,0.0,0.0,0.0,0.0,15.8,25.0,35.6,44.4,50.8,57.2,62.5,67.6,71.9,76.7,80.1,84.2,87.5,90.5,93.9,97.0,100.1,102.2,104.1,106.3,108.5,111.4,113.4,114.6,116.0,117.0,118.4,119.0,120.0,120.6,121.4,122.0,122.5,122.8,123.0,123.5,123.7,123.9,123.6,123.3,123.6,123.3,123.6,123.3,123.3,123.1,123.0</t>
  </si>
  <si>
    <t>ZL=-1070.0|ZR=-745.0|ZSWP=0.0</t>
  </si>
  <si>
    <t>ZL=-1070.0|ZR=-531.6|ZSWP=0.0</t>
  </si>
  <si>
    <t>POS(MIN,MAX,STEP)=-400,400,100|X=0.0,0.0,0.0,0.0,74.7,115.9,121.6,119.9,119.8|Y=0.0,0.0,0.0,0.0,74.2,117.5,123.1,122.0,121.4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</si>
  <si>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22.4,33.9,42.3,49.3,55.3,60.5,65.8,70.5,75.9,79.8,83.9,87.2,90.3,93.4,96.5,99.1,101.3,103.9,105.8,107.8,109.4,111.3,112.7,113.8,115.3,116.3,117.1,118.1,118.8,119.3,120.0,120.4,120.9,121.2,121.4,121.4,121.5,121.4,121.3,121.4,121.4,121.4,121.4,121.3,121.2,121.2,121.0,120.7,120.8,120.6,120.5,120.4,120.3,120.0,120.0,119.8,119.8,119.8,119.9,119.9,120.0,120.1,120.0,120.1,119.7,119.9,119.8,119.8,119.8,119.8,119.7,119.9,120.0,119.9,119.7,119.7,119.8,119.9,119.8|Y=0.0,0.0,0.0,0.0,0.0,0.0,0.0,0.0,0.0,0.0,0.0,0.0,0.0,0.0,0.0,0.0,0.0,0.0,0.0,0.0,0.0,0.0,0.0,0.0,0.0,0.0,0.0,0.0,0.0,0.0,0.0,0.0,0.0,0.0,0.0,0.0,0.0,0.0,0.0,0.0,0.0,0.0,0.0,0.0,0.0,0.0,0.0,0.0,0.0,0.0,0.0,0.0,0.0,0.0,0.0,0.0,0.0,0.0,0.0,0.0,0.0,0.0,19.5,31.1,40.1,47.6,53.7,59.7,64.7,69.8,75.9,79.7,83.1,87.1,90.3,93.7,96.8,99.5,101.9,104.1,105.7,108.2,110.3,112.0,113.8,115.4,116.5,117.4,118.6,119.2,120.4,120.9,121.8,122.1,122.5,122.5,123.2,123.2,123.0,123.2,123.4,123.3,123.3,123.5,123.0,122.9,123.0,122.9,122.7,122.5,122.5,122.4,122.3,122.6,122.3,122.0,122.5,122.1,122.1,121.5,121.7,121.6,121.6,121.3,121.4,121.3,121.3,121.7,121.4,121.6,121.1,121.8,121.6,121.5,121.4,121.4,121.7,121.3,121.2,121.7,121.8</t>
  </si>
  <si>
    <t>POS(MIN,MAX,STEP)=-420,420,6|X=78.4,78.6,78.8,79.0,79.3,79.6,79.9,80.2,80.6,81.0,81.6,82.2,82.8,83.6,84.2,84.8,85.5,86.3,87.0,87.6,88.2,88.8,89.4,89.9,90.3,90.5,90.6,90.6,90.4,90.2,89.7,89.2,88.4,87.4,86.3,85.0,83.6,82.0,80.0,77.9,75.6,72.1,69.3,66.4,63.2,59.7,55.9,52.2,48.2,44.2,40.0,36.1,31.9,28.4,24.9,21.9,18.5,16.3,14.8,13.9,13.2,12.8,12.8,13.2,13.3,14.7,15.3,16.8,18.1,19.7,21.6,24.3,26.5,28.4,30.7,33.2,35.3,37.5,39.5,41.9,44.0,45.9,47.9,49.8,51.5,53.7,55.3,57.0,58.5,59.9,61.4,62.5,63.9,64.9,66.0,66.9,68.1,69.0,69.8,70.5,71.7,72.2,72.8,73.4,73.9,74.5,74.9,75.4,75.6,75.9,76.3,76.5,76.8,76.9,77.1,77.3,77.4,77.7,77.6,77.8,77.7,77.7,77.8,77.9,77.9,77.9,77.9,78.0,78.0,77.9,77.9,78.0,77.9,78.1,78.1,78.1,78.1,78.1,78.1,78.1,78.1|Y=127.5,127.7,128.2,128.6,129.3,129.4,130.1,130.7,131.4,132.5,133.1,134.2,135.2,136.3,137.4,138.7,139.8,141.2,142.2,143.3,144.5,145.0,145.7,146.0,146.5,146.8,146.9,146.7,146.4,145.4,144.3,143.1,141.6,139.8,137.6,135.0,132.3,128.9,125.4,121.3,116.8,112.1,107.1,101.5,95.9,89.5,82.9,76.5,69.6,65.0,58.1,51.5,45.2,39.4,34.3,30.4,27.1,24.2,22.5,21.4,20.7,20.7,21.3,21.9,23.5,25.2,27.6,29.9,32.8,36.1,38.5,42.0,45.6,49.3,53.2,57.1,60.7,64.3,67.9,71.4,74.6,77.9,81.5,84.2,87.0,90.0,92.2,94.8,97.6,99.6,101.9,103.7,104.9,106.7,108.5,110.1,111.6,113.4,114.7,116.0,117.1,117.9,118.9,120.1,120.9,121.4,122.0,122.6,123.1,123.7,123.9,124.1,124.5,124.6,125.0,124.9,125.6,125.4,125.5,125.8,125.5,125.7,125.8,125.9,126.0,126.0,126.1,126.2,126.3,126.3,126.2,126.1,126.0,126.1,125.9,125.8,126.1,126.1,126.1,126.1,126.0</t>
  </si>
  <si>
    <t>POS(MIN,MAX,STEP)=-420,420,6|X=119.5,119.6,119.6,119.6,119.4,119.6,119.8,119.6,119.8,119.9,119.9,119.9,120.1,120.3,120.3,120.5,120.6,120.9,121.1,121.6,122.0,122.5,123.2,123.9,124.4,125.1,126.3,126.9,127.7,128.8,129.9,130.6,131.6,132.6,133.4,134.0,134.5,134.6,134.9,134.9,135.0,134.8,134.5,133.9,132.7,131.4,130.2,128.5,126.2,124.0,121.2,118.3,115.0,111.4,107.7,103.6,98.8,93.9,88.9,83.5,78.3,72.8,66.9,61.5,55.8,51.0,46.0,41.6,37.5,34.4,31.5,29.6,28.6,28.1,28.3,29.3,30.0,31.4,33.4,35.4,37.6,40.3,42.6,45.4,48.1,51.1,53.7,56.7,59.3,62.1,65.2,67.9,70.6,73.2,75.7,78.3,81.0,83.4,85.7,88.1,90.3,92.2,94.4,96.2,98.2,99.9,101.7,103.3,104.8,106.2,107.7,108.9,110.1,111.2,112.2,113.6,114.3,115.0,115.7,116.2,116.9,117.3,117.9,118.2,118.6,118.9,118.9,119.5,119.6,119.7,119.8,119.7,120.1,120.0,119.9,120.0,120.0,120.0,120.0,120.0,120.2|Y=122.2,121.4,121.9,121.6,121.5,121.5,121.5,121.6,122.1,122.0,121.9,121.7,121.8,122.2,122.9,122.5,123.0,123.2,123.3,123.8,124.2,124.3,125.1,125.8,126.8,127.8,128.1,129.4,130.3,131.2,132.6,133.5,134.0,135.1,135.3,136.0,136.5,137.3,137.8,137.7,137.4,137.2,136.5,136.3,135.1,134.3,132.6,131.2,129.2,126.6,124.0,121.3,118.1,114.7,111.0,106.6,102.4,97.4,92.8,87.9,81.9,76.5,71.0,64.9,59.9,53.9,48.9,44.6,40.6,36.9,33.3,31.6,30.0,29.9,29.5,30.0,30.4,31.7,33.6,35.3,37.4,39.9,42.4,44.6,47.4,50.8,52.7,55.7,59.2,61.8,64.7,67.2,70.2,72.9,75.7,78.2,80.5,83.6,85.7,88.0,90.2,92.0,94.8,96.9,98.7,100.4,102.2,104.1,105.1,106.7,107.9,109.7,110.8,112.5,113.6,114.9,115.5,116.3,117.3,117.4,118.4,118.7,119.2,119.7,120.5,120.6,120.9,120.5,120.7,121.2,121.1,121.2,121.1,121.4,121.3,121.5,121.8,121.9,121.8,121.8,121.5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</si>
  <si>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7.8,12.0,18.7,26.1,33.0,38.9,44.6,50.5,55.6,60.5,65.1,69.5,73.6,77.7,81.5,85.1,88.3,91.2,94.3,97.1,99.7,101.9,104.3,106.3,108.2,109.7,111.7,113.0,114.7,115.9,116.9,117.9,118.6,119.5,120.0,120.4,121.0,121.1,121.3,121.6,121.3,121.9,121.6,121.6,121.7,121.5,121.4,121.4,121.6,121.2,121.0,121.0,120.9,120.9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11.6,15.2,22.7,29.8,35.9,42.3,47.9,52.5,58.5,63.2,67.4,72.0,76.3,80.4,83.5,87.4,90.7,94.1,96.4,99.3,101.8,104.1,105.8,108.2,110.4,112.2,113.7,115.1,116.4,118.1,119.1,120.0,120.5,120.8,121.7,122.4,122.8,123.0,123.0,123.0,123.3,123.2,123.3,123.3,123.5,123.2,123.3,123.3,122.9,123.0,122.9,122.7,122.8</t>
  </si>
  <si>
    <t>ZL=-1080.0|ZR=-596.0|ZSWP=0.0</t>
  </si>
  <si>
    <t>ZL=-1080.0|ZR=-361.9|ZSWP=0.0</t>
  </si>
  <si>
    <t>POS(MIN,MAX,STEP)=-400,400,100|X=0.0,0.0,0.0,16.5,95.6,120.1,120.4,119.8,120.1|Y=0.0,0.0,0.0,16.1,95.4,122.1,122.5,121.6,121.2</t>
  </si>
  <si>
    <t>POS(MIN,MAX,STEP)=-420,420,6|X=119.5,119.4,119.5,119.3,119.5,119.7,119.8,119.7,119.9,119.7,120.1,120.0,120.2,120.2,120.7,120.7,120.9,121.4,121.8,122.1,122.7,123.5,124.2,124.8,125.7,126.6,128.2,128.9,130.0,131.6,132.5,133.5,134.7,135.9,136.5,137.4,138.0,138.5,138.7,138.8,138.8,138.5,138.2,137.0,136.0,134.4,132.5,130.5,127.9,125.0,121.4,118.2,114.0,109.5,104.7,99.6,94.0,87.7,81.4,74.6,67.5,60.8,53.4,46.5,40.2,34.0,29.1,25.1,21.8,19.9,18.0,17.4,17.5,17.7,18.3,20.2,21.8,24.4,26.7,29.7,33.0,36.2,39.5,42.7,46.0,49.6,52.9,56.4,59.2,62.4,65.4,68.6,71.3,74.1,76.7,79.2,82.2,84.1,86.7,88.8,90.9,92.7,95.0,97.0,98.7,100.5,102.3,103.7,105.5,106.7,107.7,109.3,110.4,111.4,112.5,113.9,114.5,115.2,115.8,116.4,117.1,117.6,118.1,118.4,118.8,118.8,119.2,119.4,119.6,119.6,119.8,119.8,119.8,120.1,120.0,120.2,120.0,120.1,120.2,120.1,120.1|Y=121.4,122.0,122.1,121.7,121.7,121.8,121.7,121.9,121.5,122.0,121.9,122.0,122.2,122.8,122.7,123.3,122.8,123.6,123.5,124.2,124.9,125.3,126.4,126.8,128.5,128.8,130.3,131.9,132.6,133.7,135.1,136.2,136.7,138.2,138.6,140.3,140.8,141.4,141.7,141.4,141.5,141.1,140.0,139.5,138.6,136.9,135.1,132.8,130.7,127.9,124.8,121.0,117.4,113.1,108.6,103.1,97.5,92.3,85.6,79.0,71.6,64.8,58.1,51.0,44.6,37.6,32.8,28.1,24.7,22.2,19.7,19.4,19.1,18.9,20.1,20.7,21.9,24.1,26.6,29.0,32.0,35.0,38.9,41.8,45.1,48.8,52.6,55.3,58.4,61.9,64.6,67.7,70.7,73.2,76.2,78.4,81.5,84.2,86.4,88.5,90.6,92.9,95.2,97.9,99.9,101.1,102.7,104.3,105.7,107.0,108.8,110.2,111.2,112.9,113.5,115.0,116.1,116.5,117.7,117.7,118.4,119.1,119.8,119.8,119.9,120.5,120.6,121.1,121.2,121.2,121.5,121.7,121.9,121.7,122.0,121.5,121.4,121.6,121.7,121.8,121.4</t>
  </si>
  <si>
    <t>POS(MIN,MAX,STEP)=-420,420,6|X=119.3,119.5,119.4,119.4,119.3,119.5,119.6,119.7,119.7,119.8,119.9,120.3,120.4,120.3,120.7,120.9,121.5,122.0,122.2,122.7,123.3,123.7,125.1,125.9,126.8,127.6,129.0,130.3,131.7,132.6,133.9,135.3,136.2,136.9,137.8,138.6,139.1,139.3,139.7,139.2,139.0,138.7,138.0,136.8,134.9,133.2,131.2,128.6,125.7,122.4,119.2,115.2,110.7,106.1,100.6,95.1,89.1,82.6,75.7,68.9,62.0,54.9,48.2,41.6,35.8,30.8,26.5,23.2,20.5,19.2,18.2,18.0,18.5,19.5,20.7,22.5,25.2,27.8,31.0,34.4,38.3,42.1,46.1,50.2,54.3,58.3,62.1,66.2,70.0,73.6,77.3,80.5,84.0,86.9,89.7,92.6,95.2,97.7,100.1,102.2,104.6,106.3,108.0,109.6,111.1,112.3,113.7,114.7,115.8,116.8,117.6,118.1,118.6,119.4,119.7,120.3,120.5,120.6,120.8,120.8,120.9,120.8,120.7,121.0,120.9,120.9,120.8,121.0,120.8,120.6,120.6,120.4,120.3,120.2,120.1,120.0,119.9,119.9,120.0,120.1,119.6|Y=122.5,122.4,122.4,122.6,122.2,122.5,122.8,122.2,122.5,122.6,123.3,122.7,122.9,123.2,123.2,123.6,124.0,124.2,124.5,125.3,125.9,126.6,127.4,128.1,128.9,130.0,131.0,132.4,133.8,135.1,136.6,137.7,139.0,139.7,140.4,141.2,141.6,142.0,142.3,142.0,141.6,141.4,140.5,139.3,138.1,136.2,133.4,130.9,128.2,125.5,122.4,118.2,113.7,109.4,103.8,98.6,93.0,86.6,80.2,73.3,65.9,58.7,51.6,45.9,39.1,34.2,28.8,26.0,23.0,20.5,19.4,19.1,19.4,19.4,21.0,22.5,24.7,27.3,30.0,33.5,37.4,41.4,44.9,48.9,52.8,57.7,61.4,65.2,69.1,72.9,76.8,79.5,83.1,86.4,90.0,92.3,95.4,97.6,100.1,102.5,104.4,106.8,108.4,110.4,112.0,113.2,114.7,115.7,117.1,118.1,118.9,119.5,119.7,120.4,121.1,122.1,122.3,122.4,122.7,122.5,122.5,122.8,122.6,122.4,122.7,122.5,122.5,122.3,122.6,122.2,122.1,122.4,122.1,122.0,121.9,122.4,121.7,121.4,121.6,122.0,121.7</t>
  </si>
  <si>
    <t>POS(MIN,MAX,STEP)=-420,420,6|X=119.4,119.1,119.5,119.3,119.2,119.6,119.5,119.6,119.9,119.9,120.3,120.2,121.0,121.2,121.7,122.0,122.5,123.0,123.6,124.5,125.6,126.2,127.2,128.3,129.7,130.8,132.7,134.1,135.2,136.4,137.8,138.8,139.6,140.5,140.9,141.1,141.5,141.4,141.2,140.8,139.9,138.6,137.1,135.3,132.9,130.3,127.2,123.6,119.9,115.5,110.8,105.9,100.0,93.9,87.3,80.3,72.7,64.5,56.4,48.0,40.2,32.3,26.0,20.2,16.0,13.2,11.4,10.0,9.4,8.6,8.7,8.6,8.7,9.2,9.9,9.8,10.5,11.5,12.3,13.5,15.1,16.9,18.8,21.0,23.4,26.3,29.4,32.9,36.4,40.1,43.9,47.8,51.8,55.8,59.7,63.7,67.6,71.5,75.2,78.9,82.6,86.0,89.1,92.2,95.0,97.9,100.4,102.8,105.1,107.3,109.1,111.0,112.6,114.1,115.3,117.0,117.8,118.9,119.7,120.4,121.1,121.1,121.3,121.9,121.9,122.1,122.1,122.0,121.9,122.0,122.0,121.9,121.8,121.6,121.4,121.5,120.9,121.2,120.9,120.8,120.8|Y=122.5,122.8,122.4,122.3,122.6,122.9,122.6,122.5,122.7,123.0,123.2,124.2,123.7,123.7,124.0,124.3,124.9,125.8,126.3,126.9,127.8,128.4,129.8,130.7,131.9,133.5,134.8,136.4,137.6,139.1,139.8,140.9,142.1,143.1,143.4,143.8,144.1,144.3,143.9,143.4,142.2,141.0,139.1,137.6,135.5,133.1,130.3,127.0,123.4,118.9,114.6,109.3,103.9,98.6,91.3,84.4,76.9,69.5,61.4,52.9,45.2,37.2,30.1,24.3,19.3,16.3,14.3,12.9,12.0,12.1,11.8,11.5,11.0,12.3,12.2,11.4,13.4,13.3,14.1,14.8,15.9,17.7,18.9,20.6,23.2,25.6,28.5,31.4,34.3,38.8,42.5,46.2,50.3,54.2,58.0,62.2,66.3,70.4,74.3,77.9,81.5,84.6,88.1,91.1,94.3,97.2,99.9,102.5,104.5,107.0,109.2,111.1,112.8,114.6,116.3,117.6,119.3,120.2,120.7,121.5,122.2,122.8,123.0,123.6,123.5,123.2,124.2,124.0,124.1,123.7,124.0,124.0,123.4,123.4,123.2,123.4,123.3,122.9,123.0,122.5,122.4</t>
  </si>
  <si>
    <t>POS(MIN,MAX,STEP)=-420,420,6|X=119.4,119.5,119.3,119.3,119.5,119.5,119.6,119.8,119.7,119.8,120.0,120.3,120.5,120.6,121.0,121.4,121.6,122.2,122.8,123.6,124.3,124.8,125.9,127.1,128.3,129.4,130.9,132.5,133.7,135.0,136.3,137.8,138.8,139.8,140.8,141.6,142.0,142.1,142.4,141.9,141.8,141.0,140.2,138.5,136.8,134.4,131.9,129.3,126.1,121.9,117.8,113.1,107.8,101.8,95.8,89.1,81.7,74.3,66.2,57.4,48.9,40.4,32.4,25.8,20.1,15.9,12.8,10.9,10.1,9.0,9.5,9.2,9.0,9.7,10.5,12.4,14.6,17.7,21.5,25.6,30.3,35.4,40.7,45.6,50.5,55.7,60.3,64.7,69.3,73.4,77.5,81.0,84.3,87.4,90.8,93.7,96.4,98.9,101.4,103.3,105.6,107.5,109.0,110.8,112.0,113.2,114.4,115.7,116.6,117.3,118.1,118.8,119.3,119.9,120.2,120.5,120.7,121.1,120.9,121.3,121.0,121.1,121.0,121.4,121.1,121.1,120.9,120.6,120.7,120.6,120.4,120.5,120.5,120.3,120.3,120.3,120.2,120.2,120.1,120.0,120.1|Y=121.9,121.9,121.6,121.3,122.3,122.3,121.9,121.9,122.2,122.2,122.4,122.9,122.9,123.2,123.1,124.0,124.2,124.6,124.9,126.0,126.7,127.3,128.2,129.3,130.5,131.8,133.2,134.6,136.0,137.4,138.6,140.0,141.3,142.3,142.9,144.0,144.4,144.9,145.0,144.7,144.4,143.5,142.7,141.5,139.7,137.8,134.6,131.8,128.8,125.1,121.5,116.4,111.4,106.0,99.4,93.2,86.2,78.3,70.5,61.7,53.3,44.5,37.3,29.6,23.6,18.9,16.1,13.7,11.6,10.8,10.7,9.4,10.5,10.4,12.1,12.9,15.0,17.6,20.3,24.5,29.4,33.9,38.9,44.1,48.8,53.6,59.3,63.5,67.7,72.2,76.4,79.7,83.7,87.1,90.4,93.6,96.4,98.7,101.3,103.5,105.6,107.6,109.6,111.6,113.0,114.6,115.7,116.7,117.8,118.7,119.3,120.1,120.8,121.1,121.7,121.9,122.6,122.6,122.7,122.7,122.7,122.6,122.9,122.5,122.5,122.6,122.8,122.7,122.6,122.5,122.5,122.1,122.2,121.5,122.0,122.1,122.0,122.1,121.9,121.8,121.6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</si>
  <si>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13.4,18.6,22.5,25.8,29.0,32.6,36.2,40.1,44.0,48.2,52.1,56.2,60.2,64.1,68.0,71.9,75.8,79.7,83.0,86.5,89.5,92.5,95.9,98.2,100.8,104.3,106.2,108.5,109.9,111.9,113.5,114.8,116.4,117.1,118.1,119.1,120.0,120.5,121.0,121.6,121.9,122.1,122.2,122.2,122.3,122.5,122.2,122.2,122.2,122.3,122.0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11.8,17.0,20.8,24.3,28.0,31.0,34.2,38.9,42.7,46.8,50.2,54.9,58.7,62.3,66.6,70.8,74.6,78.0,81.6,85.4,88.4,92.1,95.0,97.7,100.3,103.6,105.6,108.2,110.2,111.5,113.7,115.4,116.5,118.0,119.1,120.3,121.2,121.5,122.8,122.6,123.2,123.7,124.0,124.1,124.4,123.9,124.1,124.6,123.9,123.7,123.9</t>
  </si>
  <si>
    <t>POS(MIN,MAX,STEP)=-420,420,6|X=0.0,0.0,0.0,0.0,0.0,0.0,0.0,0.0,0.0,0.0,0.0,0.0,0.0,0.0,0.0,0.0,0.0,0.0,0.0,0.0,0.0,0.0,0.0,0.0,0.0,0.0,0.0,0.0,0.0,0.0,0.0,0.0,0.0,0.0,0.0,0.0,0.0,0.0,0.0,0.0,0.0,0.0,0.0,0.0,0.0,0.0,0.0,7.2,14.4,19.5,25.2,31.6,38.4,44.2,50.3,55.6,61.0,65.9,70.4,74.9,79.0,82.9,86.5,89.8,92.7,95.6,98.4,100.5,103.1,105.4,107.1,109.7,110.8,112.3,113.9,114.8,115.8,116.7,117.8,118.3,118.9,119.2,119.8,120.2,120.6,120.8,120.9,120.7,121.1,121.1,120.8,120.9,120.9,120.9,120.8,120.8,120.7,120.6,120.6,120.4,120.4,120.3,120.2,120.2,120.2,120.1,119.6,119.9,119.8,119.7,119.6,119.6,119.7,119.5,119.6,119.4,119.7,119.6,119.5,119.6,119.6,119.5,119.4,119.8,119.7,119.4,119.6,119.6,119.7,119.7,119.7,119.5,119.5,119.7,119.8,119.7,119.6,119.7,119.8,119.6,119.6|Y=0.0,0.0,0.0,0.0,0.0,0.0,0.0,0.0,0.0,0.0,0.0,0.0,0.0,0.0,0.0,0.0,0.0,0.0,0.0,0.0,0.0,0.0,0.0,0.0,0.0,0.0,0.0,0.0,0.0,0.0,0.0,0.0,0.0,0.0,0.0,0.0,0.0,0.0,0.0,0.0,0.0,0.0,0.0,0.0,0.0,0.0,0.0,0.0,16.3,20.2,24.6,30.8,37.9,43.6,49.7,55.6,60.8,65.7,70.3,75.0,78.8,82.7,86.7,89.9,93.4,96.2,98.9,101.4,103.4,106.1,107.7,110.2,112.0,113.2,115.1,116.2,118.0,118.7,119.0,119.6,120.7,121.1,121.4,122.2,122.5,122.7,122.9,122.8,122.4,123.0,122.5,123.2,123.1,122.6,123.0,122.2,122.6,122.6,122.3,122.2,122.2,122.1,122.1,121.8,122.0,121.6,121.8,121.5,121.6,121.6,121.4,121.6,121.4,121.4,121.4,121.7,121.3,121.5,121.3,121.6,121.5,121.1,121.7,121.7,121.1,121.7,121.3,121.0,121.4,121.3,121.5,121.7,121.3,121.4,121.5,121.2,121.3,121.5,121.3,121.6,121.3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</si>
  <si>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12.2,18.1,22.0,25.3,28.6,32.3,35.8,39.8,44.1,48.2,52.0,56.2,60.0,64.1,68.1,72.0,75.8,79.4,83.0,86.5,89.7,92.8,95.8,98.3,101.0,104.2,106.3,108.4,110.1,112.1,113.6,115.0,116.1,117.2,118.3,119.1,119.8,120.5,121.1,121.5,121.9,122.1,122.3,122.3,122.4,122.5,122.4,122.2,122.3,122.3,122.0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16.0,20.6,24.1,27.8,30.5,34.5,38.3,42.6,46.2,50.0,54.1,58.8,62.6,66.3,70.3,74.6,78.7,81.4,85.8,88.4,91.5,94.9,97.7,100.5,103.5,105.6,108.4,110.0,112.2,113.9,115.3,117.0,118.2,119.3,120.2,121.0,121.4,122.4,122.9,123.4,123.7,123.7,124.4,124.3,124.0,124.2,123.6,123.5,123.9,123.7</t>
  </si>
  <si>
    <t>POS(MIN,MAX,STEP)=-420,420,6|X=119.7,119.5,119.6,119.5,119.7,119.8,119.7,119.9,119.9,119.9,120.2,120.2,120.4,120.6,120.7,121.1,121.4,122.1,122.5,123.2,123.9,124.6,125.5,126.4,127.5,128.8,130.4,131.4,133.0,134.2,135.8,136.8,137.9,139.0,140.0,140.7,141.2,141.5,142.0,142.0,141.6,141.1,139.9,138.6,137.1,135.1,132.7,129.8,126.7,123.3,119.3,114.8,109.6,104.3,98.5,92.0,85.2,77.7,69.7,61.6,53.0,44.5,36.1,28.8,22.3,17.3,13.6,11.7,10.0,9.4,9.2,9.3,8.8,8.6,9.4,10.4,11.4,13.6,16.1,19.2,22.9,27.1,31.3,35.9,40.5,45.4,50.1,54.8,59.2,63.7,68.0,72.2,76.2,80.2,83.6,87.3,90.3,93.6,96.5,99.2,101.7,104.4,106.3,108.4,110.1,112.1,113.4,115.0,116.2,117.1,118.3,119.1,119.7,120.5,121.0,121.5,121.8,122.0,122.2,122.3,122.2,121.9,122.2,122.0,122.0,121.8,121.7,121.8,121.3,121.2,121.2,120.9,120.7,120.7,120.5,120.5,120.5,120.3,120.4,120.3,120.3|Y=121.6,121.9,121.6,121.7,121.4,121.6,122.1,122.1,122.4,122.4,122.2,122.1,122.8,123.0,122.7,123.1,123.8,124.9,124.7,125.7,126.3,127.1,127.8,129.5,129.6,131.0,132.7,133.8,135.5,136.5,137.6,139.1,140.2,141.4,141.7,143.3,143.8,144.1,144.6,144.5,144.0,143.3,142.4,141.4,140.1,137.7,135.2,132.7,129.8,126.3,122.6,117.8,112.9,108.5,102.4,95.9,89.5,81.8,74.0,65.6,57.4,48.9,40.7,33.0,26.2,21.0,16.9,13.8,12.8,11.6,10.8,10.3,10.3,10.6,11.0,11.6,12.6,13.8,15.8,18.5,22.0,25.4,29.6,34.6,39.0,43.9,48.2,53.1,58.0,62.3,66.6,71.0,75.0,79.0,82.8,86.0,90.1,93.1,96.1,99.1,101.5,103.6,106.5,108.8,110.5,112.2,113.8,115.5,117.2,118.2,119.5,120.2,121.0,121.7,122.1,122.9,123.5,124.0,123.8,123.7,124.0,124.0,123.8,124.1,123.8,123.8,123.9,123.4,123.4,123.3,123.3,122.5,122.8,122.3,122.3,122.2,122.1,122.1,121.8,121.8,121.7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</si>
  <si>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10.5,17.0,21.4,24.9,28.5,31.9,35.7,39.6,43.6,47.8,52.1,56.0,60.0,64.2,68.1,72.0,75.6,79.8,83.0,86.6,89.8,92.9,95.8,98.3,101.1,104.3,106.2,108.4,110.1,112.0,113.6,114.9,116.1,117.4,118.4,119.1,119.9,120.6,121.0,121.7,121.8,122.2,122.3,122.4,122.4,122.5,122.4,122.2,122.5,122.1,122.1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14.9,20.4,23.9,27.6,30.5,33.9,37.8,42.5,45.8,49.9,53.8,58.5,62.9,66.5,70.1,74.1,78.1,81.4,85.1,88.7,91.6,95.1,97.8,100.4,104.0,106.1,108.1,110.5,112.1,114.0,115.2,117.0,118.2,119.1,120.5,121.0,121.2,122.4,122.9,123.4,123.4,123.9,124.3,124.4,124.1,124.2,124.2,124.0,123.5,123.9</t>
  </si>
  <si>
    <t>POS(MIN,MAX,STEP)=-420,420,6|X=0.0,0.0,0.0,0.0,0.0,0.0,0.0,0.0,0.0,0.0,0.0,0.0,0.0,0.0,0.0,0.0,0.0,0.0,0.0,0.0,0.0,0.0,0.0,0.0,0.0,0.0,0.0,0.0,0.0,0.0,0.0,0.0,0.0,0.0,0.0,9.8,16.1,21.5,27.2,33.3,39.2,44.9,50.2,55.7,60.6,65.4,70.3,74.6,78.6,82.6,86.4,89.7,93.1,95.8,98.4,101.3,103.9,106.2,108.1,110.2,112.0,113.3,114.7,116.2,117.1,118.3,119.0,119.6,120.5,121.0,121.3,121.6,121.7,122.0,122.1,122.2,122.2,121.9,122.1,122.0,121.8,121.8,121.4,121.5,121.0,120.9,120.8,120.7,120.8,120.4,120.2,120.0,120.0,120.1,119.9,119.8,119.6,119.7,119.6,119.6,119.4,119.4,119.6,119.6,119.2,119.5,119.5,119.6,119.5,119.5,119.7,119.5,119.4,119.5,119.4,119.3,119.6,119.6,119.5,119.5,119.5,119.7,119.4,119.7,119.5,119.5,119.5,119.4,119.4,119.6,119.7,119.5,119.6,119.6,119.7,119.6,119.6,119.9,119.8,119.7,119.6|Y=0.0,0.0,0.0,0.0,0.0,0.0,0.0,0.0,0.0,0.0,0.0,0.0,0.0,0.0,0.0,0.0,0.0,0.0,0.0,0.0,0.0,0.0,0.0,0.0,0.0,0.0,0.0,0.0,0.0,0.0,0.0,0.0,0.0,0.0,0.0,13.2,18.4,22.5,27.0,33.7,39.0,45.4,50.6,55.7,61.0,65.4,70.5,74.9,79.4,82.4,86.8,90.4,93.2,96.6,99.1,101.6,104.5,107.3,109.1,111.4,113.0,114.8,116.1,117.4,118.8,120.3,121.1,121.4,121.9,123.0,123.7,124.2,124.5,124.2,124.5,124.3,124.3,123.9,124.4,124.1,124.1,124.0,123.4,123.5,123.2,123.2,123.2,122.7,123.0,122.4,122.7,122.2,122.1,122.1,121.6,122.0,121.9,121.8,121.9,122.0,121.9,121.8,121.2,121.8,121.9,121.6,121.6,121.7,121.5,121.6,121.6,121.2,121.6,121.7,121.5,121.3,121.6,121.5,121.6,121.5,122.0,121.7,121.7,121.6,122.0,121.6,121.5,121.7,121.3,121.7,121.3,121.1,121.9,121.7,121.5,121.4,121.7,121.5,121.7,121.5,121.6</t>
  </si>
  <si>
    <t>LOADCELL=0.066667</t>
  </si>
  <si>
    <t>ZL=1157.0|ZR=885.0|ZSWP=0.0</t>
  </si>
  <si>
    <t>NOFIN</t>
  </si>
  <si>
    <t>TL=0.0|TR=0.0</t>
  </si>
  <si>
    <t>ZL=1123.7|ZR=885.0|ZSWP=0.0</t>
  </si>
  <si>
    <t>MODELNAME=FSM-100P</t>
  </si>
  <si>
    <t>ZL=1087.0|ZR=896.4|ZSWP=0.0</t>
  </si>
  <si>
    <t>ZL=994.0|ZR=896.4|ZSWP=0.0</t>
  </si>
  <si>
    <t>ZSWP=-56.0</t>
  </si>
  <si>
    <t>ZSWP=-204.0</t>
  </si>
  <si>
    <t>ZL=994.0|ZR=988.3|ZSWP=-204.0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</si>
  <si>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13.1,11.3,10.5,10.6,10.2,9.6,9.1,9.3,10.1,10.6,11.8,12.5,12.5,11.5,11.2,10.6,9.9,9.6,8.9,8.5,9.2,11.4,9.8,11.8,13.0,17.6,23.0,29.1,35.4,42.1,48.6,54.6,61.2,67.0,72.8,78.1,84.8,89.4,94.1,98.2,101.6,105.5,108.5,111.4,114.2,116.6,119.1,121.2,123.0,124.6,126.2,127.5,128.8,129.7,130.8,131.1,131.8,132.3,132.6,133.1,133.0,133.1,132.7,132.9,133.1,132.7,132.6,132.4,132.3,131.9,131.8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8.5,13.4,10.2,10.6,10.5,9.8,9.0,8.9,8.6,8.6,9.8,10.9,11.1,10.7,10.3,10.1,9.5,8.8,8.1,8.0,8.4,10.8,10.2,9.6,12.5,16.2,20.5,25.6,32.1,39.5,46.2,53.1,59.3,65.3,71.4,77.0,82.4,87.1,92.0,96.1,99.9,103.7,107.1,110.5,113.1,115.7,117.3,119.4,121.5,123.3,125.0,126.7,127.5,128.7,129.5,130.1,130.7,131.2,131.8,131.9,132.0,132.0,131.6,132.0,131.7,131.8,131.5,131.2,131.0,130.8,130.5</t>
  </si>
  <si>
    <t>POS(MIN,MAX,STEP)=-420,420,6|X=119.5,119.3,119.5,119.6,119.4,119.7,119.7,119.7,119.7,119.9,119.8,120.1,120.2,120.3,120.6,120.8,121.0,121.5,121.7,122.4,122.9,123.3,124.2,125.1,126.0,126.6,127.9,129.1,130.1,131.1,132.1,133.4,134.1,135.0,135.6,136.1,136.6,136.8,136.6,136.8,136.3,136.1,135.7,134.1,132.5,130.9,128.8,126.3,123.5,120.5,117.1,113.3,108.9,104.2,99.1,94.1,88.2,82.2,75.9,69.3,62.5,56.3,49.6,43.4,37.7,32.7,28.6,25.3,22.8,21.0,19.8,19.6,20.1,20.8,22.6,24.2,26.9,29.6,32.6,36.0,39.6,43.2,47.3,50.9,54.8,58.5,62.3,65.6,68.9,71.9,75.4,78.7,81.6,84.2,87.0,89.6,91.9,94.5,96.4,98.5,100.6,102.4,104.0,105.7,107.3,108.7,109.7,110.8,112.2,113.2,113.9,114.7,115.5,116.4,116.8,117.4,117.9,118.0,118.4,118.8,118.9,119.1,119.3,119.3,119.3,119.5,119.6,119.5,119.5,119.7,119.5,119.6,119.7,119.8,119.6,119.7,119.7,119.8,119.8,119.7,119.9|Y=122.0,121.9,121.7,121.6,122.2,122.3,122.2,121.8,122.1,122.6,122.3,122.4,122.4,122.8,122.9,123.3,123.1,124.0,124.3,124.8,125.5,125.8,126.7,127.4,128.2,129.5,130.5,131.8,132.6,133.5,134.4,135.4,136.1,137.2,138.1,138.7,138.8,139.6,139.4,139.4,138.5,138.1,136.9,136.2,135.5,133.1,131.6,129.1,126.4,123.0,120.2,116.4,111.9,107.5,102.5,97.6,92.3,86.0,79.7,73.2,66.2,60.5,53.0,46.9,41.1,35.7,31.3,28.0,25.1,23.0,21.4,20.9,21.0,22.2,22.8,24.3,26.8,29.2,32.4,35.3,38.9,42.8,46.7,49.4,53.5,57.1,61.6,64.8,67.9,71.5,75.0,78.1,81.2,83.6,86.4,89.3,92.4,94.2,96.6,98.9,100.6,103.1,104.5,106.0,107.7,109.8,110.9,112.0,112.8,114.3,115.1,116.4,117.0,117.3,118.2,119.1,119.4,119.9,120.2,120.2,120.4,120.9,120.5,121.7,121.4,121.1,121.3,121.6,121.7,121.5,122.0,121.3,121.6,121.8,121.7,121.8,121.6,122.0,121.7,121.8,121.9</t>
  </si>
  <si>
    <t>POS(MIN,MAX,STEP)=-420,420,6|X=119.3,119.7,119.6,119.5,119.5,119.7,119.4,119.8,119.8,120.0,120.0,120.1,120.4,120.4,121.0,121.0,121.2,121.5,122.0,122.8,123.4,124.2,124.7,125.4,126.5,127.6,128.9,129.9,131.1,132.4,133.5,134.6,135.3,136.4,137.6,138.2,138.5,138.7,138.8,138.6,138.2,137.5,136.6,135.6,133.4,131.9,129.4,126.7,123.9,120.3,116.4,112.3,107.7,102.4,96.8,91.0,84.6,77.7,70.5,63.5,56.0,48.6,41.5,34.9,29.2,24.0,20.5,17.7,16.0,15.6,15.6,15.1,15.0,15.7,17.2,19.3,22.2,24.7,28.6,32.2,36.3,40.4,45.1,48.8,53.7,57.5,61.5,65.0,69.1,72.1,75.6,79.0,82.1,84.8,87.5,89.9,92.7,94.9,97.3,99.5,101.1,103.0,104.8,106.1,107.8,109.0,110.1,111.4,112.4,113.2,114.5,115.2,115.7,116.4,117.0,117.7,117.8,118.1,118.7,118.8,119.1,119.2,119.4,119.7,119.7,119.4,119.6,119.6,119.5,119.8,119.8,119.6,119.7,119.7,119.7,119.8,119.6,119.8,119.7,119.8,119.8|Y=122.3,122.1,122.2,122.3,122.2,122.2,122.1,122.6,122.2,122.1,122.3,122.3,122.4,123.2,123.2,123.7,123.6,124.0,124.7,125.1,125.8,126.5,127.2,128.2,129.0,130.2,131.3,132.8,133.9,134.7,135.8,136.9,137.8,138.8,139.4,140.1,141.5,141.1,140.9,141.2,140.6,139.5,138.9,137.5,136.2,134.2,132.4,129.6,127.0,122.8,119.6,115.7,111.1,106.0,100.7,94.5,88.5,82.0,74.6,66.9,60.7,52.5,46.2,37.9,32.1,27.8,23.4,20.3,18.4,16.6,16.7,16.2,15.7,16.3,17.7,19.8,21.0,24.5,28.0,31.6,35.0,39.5,43.8,48.0,52.0,56.4,60.7,64.1,68.0,71.6,75.1,78.3,81.7,84.3,87.1,89.8,92.8,95.1,97.2,99.6,101.5,103.5,105.1,106.6,108.5,110.0,111.4,112.4,113.9,115.0,115.9,116.3,117.1,118.0,118.0,119.1,119.4,119.9,120.4,120.2,120.8,120.7,120.9,121.1,121.1,121.2,121.1,121.4,121.3,121.5,121.4,121.7,122.0,121.7,121.5,121.7,121.0,121.4,121.5,121.8,121.7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</si>
  <si>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10.5,13.9,10.7,10.2,10.2,9.8,9.0,8.6,9.9,11.3,11.6,12.3,12.0,11.7,10.9,9.9,9.6,9.5,9.1,8.7,9.6,11.7,9.7,12.2,13.0,17.3,22.6,28.8,35.2,41.9,48.4,54.7,61.3,66.8,72.8,78.1,84.7,89.7,93.8,97.9,101.8,105.3,108.4,111.5,114.0,116.7,119.0,121.2,123.0,124.6,126.3,127.6,128.5,129.5,130.9,131.4,131.8,132.4,132.7,132.9,133.0,133.0,133.0,132.8,132.8,132.7,132.6,132.7,132.0,131.8,131.6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11.0,14.0,10.1,10.4,10.2,9.1,8.4,8.6,10.1,10.9,12.1,11.5,10.6,10.2,9.5,9.1,8.7,7.8,7.7,8.7,11.0,10.0,9.5,12.4,15.9,20.3,25.6,32.5,39.3,45.9,53.0,59.1,65.3,71.4,76.9,82.1,87.1,91.7,96.0,99.9,103.6,107.5,110.5,113.4,115.7,117.1,119.4,121.9,123.4,125.0,126.3,127.7,128.7,129.4,129.9,130.7,131.4,131.5,131.8,132.2,132.0,131.8,131.8,131.9,131.7,131.5,131.4,131.3,130.8,130.4</t>
  </si>
  <si>
    <t>POS(MIN,MAX,STEP)=-420,420,6|X=119.1,119.4,119.4,119.3,119.3,119.4,119.5,119.6,119.9,119.9,120.0,120.4,120.5,120.8,121.0,121.3,121.9,122.2,122.8,123.5,124.0,124.9,126.0,126.7,127.9,129.6,130.8,132.1,133.4,134.8,136.0,137.2,138.3,139.6,140.3,140.9,141.2,141.5,141.5,141.2,141.0,140.1,138.7,137.5,135.1,133.1,130.2,127.0,123.6,119.5,114.8,109.5,104.0,98.0,91.0,83.9,75.8,67.7,58.9,49.6,40.5,31.8,24.0,17.9,13.2,10.5,8.7,7.6,7.7,6.5,6.2,6.8,7.4,7.6,8.5,9.9,12.2,15.0,18.6,23.3,28.2,33.7,39.2,44.6,49.7,54.7,59.1,63.7,68.3,72.1,75.7,79.5,82.6,85.4,88.4,91.3,94.0,95.9,98.3,100.2,102.5,103.9,105.8,107.1,108.6,110.0,111.1,112.0,113.3,114.2,114.8,115.4,116.4,116.7,117.4,118.0,118.2,118.3,118.7,118.9,119.0,119.3,119.4,119.4,119.6,119.4,119.5,119.8,119.6,119.5,119.8,119.6,119.8,119.7,119.7,120.0,120.0,120.0,119.9,119.9,120.0|Y=122.1,122.5,122.1,122.5,122.5,122.0,122.2,122.9,122.6,122.2,122.9,123.0,122.9,123.0,123.6,124.0,124.5,124.8,125.2,125.8,126.8,127.1,128.0,129.5,130.3,131.8,133.2,134.6,135.8,137.0,138.4,139.0,140.8,142.2,143.1,143.5,144.3,144.2,144.5,144.4,143.6,142.5,141.4,139.0,137.8,135.7,133.2,129.6,126.9,122.4,118.1,113.0,107.7,102.0,94.9,87.6,80.1,72.0,63.6,54.2,45.5,36.2,28.7,21.7,16.8,13.6,10.8,9.8,8.8,8.9,9.2,9.6,8.4,9.7,10.1,11.4,13.0,14.9,17.7,21.7,26.7,31.6,36.9,43.0,48.0,52.9,58.2,62.7,66.4,71.2,74.9,78.5,82.2,85.3,88.0,90.9,93.7,96.3,98.6,100.8,102.9,104.3,106.1,107.6,109.6,110.8,112.2,113.4,114.6,115.6,115.9,117.0,117.7,118.3,118.3,119.4,120.1,120.2,120.4,120.5,120.5,120.8,121.2,121.4,121.3,120.9,121.2,121.1,121.5,121.5,121.5,121.3,121.4,121.6,121.2,121.5,121.7,121.9,121.5,121.5,121.5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</si>
  <si>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6.9,12.8,19.3,24.9,29.7,34.2,38.7,42.7,47.1,50.9,54.9,58.5,62.4,66.2,69.6,73.1,76.6,79.9,82.9,86.4,88.9,91.3,94.2,96.6,98.9,101.0,103.9,105.6,107.3,108.9,110.5,111.9,113.0,114.2,115.4,116.4,117.0,117.8,118.3,119.0,119.5,119.9,120.2,120.2,120.8,120.8,121.0,121.0,121.1,120.9,121.2,120.9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12.6,17.1,22.6,28.0,32.2,36.4,41.5,45.2,49.1,53.1,57.6,61.3,64.9,68.4,71.9,75.4,79.1,82.3,84.8,88.2,91.0,93.6,96.6,98.5,101.0,103.7,105.4,107.3,109.2,110.9,113.2,114.3,115.5,116.4,117.2,118.4,118.9,119.7,120.3,121.0,121.2,121.6,122.1,122.0,122.3,122.9,122.5,122.3,122.8,122.3,122.7</t>
  </si>
  <si>
    <t>POS(MIN,MAX,STEP)=-420,420,6|X=119.2,119.3,119.3,119.2,119.3,119.4,119.4,119.5,120.0,119.9,120.0,120.2,120.3,120.8,121.0,121.2,121.4,122.1,122.6,123.1,123.9,124.5,125.2,126.3,127.1,128.3,129.4,130.6,131.7,133.0,134.0,134.9,135.9,136.9,137.5,137.8,138.3,138.4,138.5,138.2,137.5,136.9,136.0,134.3,132.6,130.5,128.3,125.3,122.6,118.9,114.9,110.9,106.3,101.3,95.8,90.4,84.1,77.8,71.1,64.3,57.6,50.7,44.1,38.2,32.5,27.8,24.0,21.8,19.5,18.4,17.3,17.2,17.3,18.1,18.7,20.1,21.9,23.5,25.5,28.0,30.9,33.7,36.7,40.0,43.0,46.6,49.9,53.7,57.3,60.7,64.1,67.8,71.2,74.6,77.8,80.8,84.1,87.0,89.7,92.6,95.1,97.5,99.7,101.8,104.2,106.0,107.5,109.1,110.7,112.2,113.1,114.4,115.6,116.4,117.1,118.2,118.8,119.2,119.7,120.1,120.3,120.4,120.6,120.7,120.6,120.6,120.7,120.7,120.7,120.6,120.6,120.5,120.6,120.3,120.2,120.3,120.1,120.2,120.4,120.2,120.1|Y=122.0,121.7,121.7,122.1,122.1,122.3,122.2,121.7,122.0,121.9,122.3,122.5,122.7,122.9,123.1,123.4,123.6,123.8,125.0,125.3,125.8,127.2,128.0,128.9,129.7,130.7,131.8,133.3,134.3,134.9,136.0,137.1,138.3,138.5,139.6,140.3,140.5,140.9,141.0,140.1,139.5,138.8,138.3,136.8,135.3,133.5,131.1,128.4,124.9,121.7,118.6,114.2,109.4,104.7,99.5,94.0,87.9,81.5,75.1,68.1,61.3,54.4,47.8,41.3,35.3,31.4,27.3,23.6,21.5,19.5,19.0,18.7,18.1,18.8,19.2,20.2,21.6,23.6,25.3,27.4,29.4,33.3,36.8,39.3,42.5,45.5,49.1,52.8,56.2,59.5,63.0,67.4,70.3,73.7,77.2,80.3,83.6,86.7,89.5,92.6,94.2,97.4,99.7,102.2,104.3,106.4,108.2,110.2,111.6,112.9,114.3,115.3,116.7,117.4,119.1,119.7,120.4,121.0,121.3,121.8,122.1,122.3,122.8,123.1,122.9,122.7,123.0,122.5,123.2,122.9,122.9,122.9,122.7,122.9,122.7,122.6,122.3,122.5,122.2,122.3,122.5</t>
  </si>
  <si>
    <t>POS(MIN,MAX,STEP)=-420,420,6|X=119.7,119.6,119.6,119.6,119.8,119.7,119.8,119.7,119.9,120.1,120.0,120.0,120.4,120.6,120.7,121.0,121.2,121.6,122.2,122.8,123.4,124.3,124.8,125.8,126.8,128.0,129.3,131.0,131.9,132.9,134.2,135.5,136.4,137.4,138.4,138.9,139.3,139.9,140.0,139.9,139.6,139.1,138.5,137.5,135.7,133.9,131.7,129.3,126.5,123.2,119.4,115.4,111.1,105.9,100.7,95.1,88.7,82.4,75.6,68.3,61.1,53.5,46.4,39.2,32.6,27.4,22.7,19.3,16.3,14.6,12.8,12.2,11.8,11.7,11.7,12.1,12.5,13.4,14.5,15.4,16.7,18.7,20.2,22.9,24.9,27.7,30.4,33.6,36.8,39.9,43.7,47.2,50.9,54.4,58.0,61.8,65.4,69.2,72.8,76.4,79.7,82.7,85.9,88.8,91.5,94.5,97.0,99.5,101.7,103.9,106.0,107.5,109.6,111.1,112.7,114.5,115.2,116.4,117.5,118.4,118.9,119.4,120.2,120.6,121.0,121.4,121.6,121.5,121.7,121.8,121.7,121.6,121.7,121.7,121.4,121.4,121.3,121.1,121.1,120.9,120.8|Y=121.4,121.5,121.5,122.2,122.1,122.2,122.0,122.2,122.0,122.1,122.1,122.6,122.7,123.2,123.3,123.3,123.8,123.7,125.0,125.6,125.2,126.4,127.5,128.3,129.4,130.5,131.8,132.8,133.7,135.6,136.3,137.4,138.4,139.4,140.3,141.4,142.1,142.7,142.6,142.8,142.4,141.6,140.9,139.5,138.0,136.6,135.2,132.2,130.0,126.1,122.3,118.7,114.7,110.0,104.6,99.5,93.2,86.9,80.3,72.8,65.4,58.8,50.6,44.1,37.1,31.1,26.6,22.4,19.1,17.0,15.4,14.4,14.3,14.5,14.0,14.5,15.0,15.0,16.5,17.0,17.5,19.1,20.6,22.4,24.0,26.9,29.3,32.2,35.1,38.8,41.9,46.0,49.3,53.2,56.6,60.2,64.6,68.7,71.2,74.3,78.1,81.9,85.2,88.1,90.6,93.2,96.9,99.4,101.9,103.9,105.5,107.7,109.7,111.2,113.5,115.3,116.2,117.7,118.4,119.4,120.0,121.0,121.5,122.0,122.2,122.9,122.8,123.3,123.2,123.2,123.3,123.5,123.5,123.3,123.4,123.3,123.3,122.9,122.8,122.7,122.5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</si>
  <si>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12.3,20.5,26.2,30.9,35.3,40.2,45.0,49.7,54.7,59.1,63.8,68.5,72.6,76.7,80.4,84.4,87.8,91.3,94.6,97.4,100.4,102.8,105.2,107.5,109.3,111.6,113.1,114.7,116.0,117.1,118.3,119.0,119.8,120.7,121.3,121.8,122.2,122.4,122.5,122.7,122.4,122.5,122.5,122.5,122.6,122.4,122.2,122.1,121.8,121.8,121.7,121.2,121.0,120.8,120.9,120.5,120.6,120.6,120.4,120.3,120.2,120.0,120.1,119.8,119.6,119.9,119.7,119.8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20.1,24.4,29.3,34.1,38.7,43.2,47.6,52.6,57.6,62.5,66.9,71.2,75.5,79.4,83.5,86.9,91.0,93.6,97.0,99.7,102.5,105.2,107.9,110.0,112.0,113.6,115.2,116.9,118.5,119.7,120.0,121.6,121.9,122.4,123.6,124.1,124.5,124.3,124.6,124.6,124.6,124.3,124.1,124.5,124.3,124.1,124.2,123.8,124.1,123.3,123.4,123.3,122.9,122.8,122.6,122.5,122.4,122.0,122.4,122.1,122.0,121.9,121.8,121.9,122.3,122.0,121.6</t>
  </si>
  <si>
    <t>POS(MIN,MAX,STEP)=-400,400,100|X=0.0,0.0,0.0,0.0,0.0,78.6,119.1,122.3,119.9|Y=0.0,0.0,0.0,0.0,0.0,77.7,120.0,123.9,122.0</t>
  </si>
  <si>
    <t>POS(MIN,MAX,STEP)=-420,420,6|X=119.6,119.4,119.4,119.5,119.4,119.5,119.6,119.6,119.8,119.9,119.9,120.2,120.6,120.7,120.9,121.3,121.7,122.1,122.6,123.2,124.1,124.9,125.8,126.8,127.8,128.8,130.8,132.1,133.3,134.6,136.0,137.1,138.3,139.5,140.4,141.1,141.6,142.0,142.3,142.1,141.4,141.1,140.0,138.6,136.9,134.9,132.4,129.6,126.5,122.7,118.5,114.2,108.9,103.6,97.3,90.4,83.9,76.1,68.1,59.6,51.0,42.7,34.4,26.9,21.0,16.5,13.2,11.1,9.9,9.6,9.6,9.4,9.6,9.5,9.5,10.0,10.4,11.2,12.4,13.7,15.1,16.6,18.6,20.8,23.5,26.3,29.1,32.2,35.7,39.5,43.0,46.6,50.4,54.1,57.7,61.8,65.2,69.0,72.7,75.9,79.4,82.9,85.8,88.8,91.6,94.5,97.2,99.5,101.8,103.7,105.9,107.4,109.7,111.1,112.7,114.4,115.5,116.5,117.3,118.2,119.1,119.6,120.1,120.6,120.7,121.2,121.2,121.3,121.4,121.4,121.4,121.2,121.5,121.3,121.5,121.2,121.1,121.1,121.0,120.8,120.8|Y=122.6,122.2,122.5,122.2,122.6,122.7,122.4,122.4,122.5,123.0,123.1,122.8,122.7,123.4,123.5,123.7,123.7,124.4,125.5,125.9,126.2,127.2,128.3,129.1,130.7,131.5,133.1,134.3,135.5,136.8,138.5,139.2,140.3,141.6,142.7,143.5,144.6,144.8,145.1,144.7,144.9,143.7,142.3,141.0,139.5,138.2,135.5,132.9,129.8,126.0,121.6,117.7,113.1,106.9,101.7,95.3,88.6,80.8,72.9,65.0,56.1,48.1,39.5,31.2,25.7,19.7,16.3,14.2,12.3,12.1,11.5,11.5,11.1,11.6,12.3,12.1,12.9,13.4,14.2,14.6,16.1,17.5,18.8,21.1,23.1,25.3,27.5,31.5,34.5,38.2,41.2,44.9,49.1,53.1,56.8,59.8,64.1,67.9,71.4,74.6,78.2,81.8,85.3,87.6,90.8,94.0,96.8,99.0,101.4,103.6,106.0,107.4,109.3,111.0,113.2,115.7,116.7,117.3,118.5,119.1,120.3,120.9,121.3,121.9,122.3,122.9,122.9,123.4,123.7,123.9,123.4,123.8,123.5,123.2,123.0,123.6,123.3,122.9,122.6,123.1,122.5</t>
  </si>
  <si>
    <t>POS(MIN,MAX,STEP)=-420,420,6|X=119.3,119.2,119.3,119.2,119.3,119.7,119.5,119.6,119.9,119.8,120.0,120.2,120.4,120.7,121.1,121.4,121.8,122.4,122.8,123.4,124.1,125.1,126.0,127.0,127.8,129.0,130.8,131.9,132.9,134.5,135.6,136.4,137.3,138.4,139.4,139.8,140.0,140.0,140.1,140.1,139.2,138.3,137.1,135.3,133.7,131.3,128.6,125.8,122.4,118.7,114.7,110.2,104.8,99.8,93.5,87.3,80.6,73.5,66.2,58.7,50.9,43.5,36.3,30.0,24.8,20.5,17.1,14.6,13.2,11.8,11.3,11.0,11.0,11.1,11.4,12.0,12.4,13.5,14.7,16.0,17.5,19.4,21.3,23.7,26.2,28.8,31.9,35.4,38.6,42.2,45.6,49.4,53.1,56.9,60.7,64.4,68.2,71.9,75.3,78.6,82.1,85.3,88.6,91.7,94.1,97.0,99.4,101.6,104.2,106.1,108.2,109.7,111.4,112.9,114.4,115.7,116.8,117.6,118.7,119.2,120.0,120.4,120.9,121.1,121.4,121.5,121.5,121.8,121.7,121.6,121.5,121.6,121.6,121.5,121.1,121.2,121.2,120.8,120.8,120.9,120.5|Y=121.5,121.7,122.0,121.7,121.6,122.4,122.4,121.9,121.9,122.7,122.9,122.7,123.1,123.1,123.3,123.7,124.0,124.6,125.1,125.7,126.7,127.4,128.4,129.4,130.4,132.1,132.8,134.3,135.4,136.5,137.9,138.5,139.9,140.9,141.2,141.6,142.5,142.9,142.3,142.1,141.2,140.7,139.1,138.0,136.3,134.1,132.3,129.2,125.6,122.0,117.7,113.7,108.7,103.3,98.3,91.7,85.4,77.9,70.7,63.6,56.3,48.7,40.4,34.1,28.6,24.1,20.2,17.7,15.7,14.8,13.7,13.3,13.3,13.4,13.4,14.5,14.5,15.1,16.1,16.6,18.0,19.3,21.3,23.2,25.4,28.4,31.2,34.1,37.7,40.7,44.4,47.8,51.6,55.3,58.9,63.3,66.8,70.7,74.0,77.5,81.5,84.1,87.3,90.5,93.1,96.2,98.9,101.5,103.9,105.8,107.6,109.4,111.8,113.5,115.3,116.7,118.0,119.0,119.9,120.6,121.1,121.9,122.3,122.5,122.9,122.9,123.7,123.1,123.5,123.4,123.7,123.1,123.5,123.1,123.2,123.2,123.0,122.8,122.6,122.8,122.2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</si>
  <si>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11.5,16.9,19.2,21.6,24.7,27.4,30.7,34.4,38.1,41.7,45.6,49.2,53.2,57.2,60.9,64.7,68.3,72.2,75.4,78.8,82.4,85.1,88.2,92.0,95.0,97.6,99.7,102.1,103.9,106.3,108.0,110.0,111.3,112.9,114.2,115.4,116.5,117.2,117.9,119.0,119.7,120.3,120.7,120.9,121.3,121.4,121.6,121.5,121.6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15.4,18.3,21.2,23.7,26.9,29.8,32.5,36.2,40.3,43.8,47.5,51.9,55.2,58.7,63.1,66.5,69.9,73.9,77.1,80.9,84.4,87.0,91.0,94.0,96.8,99.9,101.6,103.9,105.9,107.8,109.7,111.4,113.3,115.0,116.2,117.4,118.3,119.3,119.8,121.2,121.5,121.9,122.2,122.7,123.2,123.3,123.3,123.8</t>
  </si>
  <si>
    <t>POS(MIN,MAX,STEP)=-420,420,6|X=119.4,119.2,119.3,119.3,119.4,119.3,119.4,119.6,119.8,120.0,120.1,120.5,120.7,120.9,121.2,121.8,122.2,122.6,123.4,124.1,125.0,125.9,126.6,127.9,129.0,130.3,132.1,133.6,134.7,135.7,137.4,138.5,139.6,140.4,141.3,141.9,142.2,141.8,141.8,141.5,140.8,139.8,138.5,136.7,134.4,132.0,129.2,125.8,122.1,117.9,113.3,107.6,102.3,96.1,89.3,81.9,74.1,65.9,57.6,48.4,39.9,31.7,24.6,18.4,14.3,11.9,10.6,9.8,9.8,9.4,9.4,9.5,9.8,9.7,9.9,10.3,11.0,11.7,13.1,14.3,16.1,17.7,20.0,22.2,25.0,27.8,31.1,34.3,37.9,41.6,45.4,49.3,52.9,56.7,60.6,64.3,68.0,71.7,75.3,78.6,82.0,85.2,88.5,91.6,94.2,97.0,99.5,101.8,103.9,106.2,107.8,109.8,111.4,112.9,114.3,115.6,116.9,118.1,118.7,119.3,119.8,120.3,120.9,121.3,121.6,121.6,122.0,121.8,121.8,122.0,121.7,121.8,121.7,121.6,121.4,121.3,121.4,121.0,120.9,120.9,120.5|Y=122.1,122.1,122.1,122.3,122.2,121.7,122.6,122.4,122.9,122.3,123.1,122.9,122.9,123.5,123.8,124.6,124.9,124.9,125.9,126.3,127.2,128.0,129.0,130.4,131.5,133.1,134.5,135.7,137.3,137.9,139.3,141.0,141.6,142.6,143.8,144.3,144.7,144.7,144.9,144.4,143.5,141.9,140.6,139.5,136.9,134.8,132.0,129.1,125.3,121.0,116.7,111.8,106.0,100.2,93.8,86.4,78.8,70.9,62.3,53.3,45.0,35.8,29.2,23.0,18.4,15.6,12.8,12.0,11.0,10.0,9.9,10.2,10.8,11.7,12.0,12.2,12.4,13.2,14.7,15.4,16.8,18.3,20.1,22.3,24.3,27.2,30.1,33.7,37.1,39.9,43.2,47.5,51.7,54.9,58.9,62.8,66.8,70.3,73.8,77.3,81.2,84.2,87.1,90.4,93.7,96.3,99.2,101.5,103.9,105.9,107.7,109.9,111.8,114.0,115.1,117.1,118.1,119.2,119.6,120.7,121.4,121.8,122.6,123.1,123.5,123.5,123.1,123.8,123.4,123.2,123.3,123.1,123.1,122.9,123.1,123.1,123.3,122.7,123.2,122.4,122.4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</si>
  <si>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9.7,16.2,19.2,21.3,24.2,27.1,30.2,33.9,37.9,41.6,45.6,49.2,53.0,57.1,60.9,64.8,68.6,72.0,75.3,78.8,82.3,85.3,88.2,91.9,94.9,97.7,99.6,102.3,104.1,106.3,108.1,109.7,111.3,112.8,114.1,115.5,116.4,117.2,118.2,119.0,119.6,120.3,120.5,120.8,121.3,121.4,121.6,121.7,121.7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15.1,18.5,20.9,23.4,26.5,29.3,32.5,35.7,39.9,43.5,47.0,51.2,55.0,58.9,63.0,67.1,70.1,73.8,77.0,81.0,84.1,87.0,91.3,93.6,97.1,99.8,102.1,103.7,105.5,107.8,109.8,111.7,113.2,114.9,116.2,117.6,118.5,119.2,120.5,120.8,121.1,122.1,122.3,122.4,123.1,123.2,123.2,123.7</t>
  </si>
  <si>
    <t>POS(MIN,MAX,STEP)=-420,420,6|X=0.0,0.0,0.0,0.0,0.0,0.0,0.0,0.0,0.0,0.0,0.0,0.0,0.0,0.0,0.0,0.0,0.0,0.0,0.0,0.0,0.0,0.0,0.0,0.0,0.0,0.0,0.0,0.0,0.0,0.0,0.0,0.0,0.0,0.0,0.0,0.0,0.0,0.0,0.0,0.0,0.0,0.0,9.5,20.1,28.3,35.3,41.1,46.1,51.0,55.7,60.0,64.3,68.3,72.5,76.3,80.0,83.6,86.2,89.6,92.5,95.3,98.3,100.5,102.8,105.0,106.8,108.7,110.6,111.8,113.7,115.1,116.3,117.3,117.9,118.9,119.8,120.0,120.6,120.8,121.0,121.3,121.3,121.4,121.2,121.3,121.1,121.4,121.0,121.0,121.2,120.9,120.9,120.7,120.6,120.4,120.3,120.1,120.3,120.3,120.0,119.9,119.9,119.7,119.9,119.8,119.8,119.8,119.6,119.7,119.8,119.8,119.9,119.7,119.7,119.5,119.7,119.7,119.6,119.7,119.7,119.8,119.6,119.7,119.6,119.7,119.8,119.7,119.7,119.8,119.5,119.6,119.7,119.6,119.5,119.7,119.8,119.7,119.7,119.8,119.5,119.7|Y=0.0,0.0,0.0,0.0,0.0,0.0,0.0,0.0,0.0,0.0,0.0,0.0,0.0,0.0,0.0,0.0,0.0,0.0,0.0,0.0,0.0,0.0,0.0,0.0,0.0,0.0,0.0,0.0,0.0,0.0,0.0,0.0,0.0,0.0,0.0,0.0,0.0,0.0,0.0,0.0,0.0,0.0,15.0,20.1,27.3,34.1,40.5,46.1,50.7,55.8,60.2,64.3,68.6,72.3,76.7,79.7,83.1,86.7,89.3,92.8,95.7,98.9,101.4,103.3,105.7,107.9,109.6,112.0,113.6,115.6,116.7,117.9,118.6,119.9,120.8,121.3,121.8,122.3,122.8,122.9,123.1,123.4,123.2,123.4,123.2,123.4,123.1,123.2,123.1,123.1,123.2,122.7,122.7,122.6,122.4,122.8,121.9,122.5,122.2,122.1,121.5,121.7,121.8,121.8,121.3,121.5,121.6,121.7,121.4,121.6,121.1,121.4,121.7,121.2,121.2,121.3,121.4,121.8,121.7,121.5,121.2,121.2,121.5,121.5,121.0,121.2,121.6,121.6,121.5,121.3,121.7,121.6,121.5,121.6,121.8,121.5,121.7,121.2,121.4,121.7,121.3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</si>
  <si>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8.6,15.8,18.7,21.1,23.9,27.0,30.3,34.2,37.6,41.4,45.3,49.1,52.9,56.9,60.8,64.7,68.4,72.2,75.2,78.7,82.2,85.2,88.4,92.2,94.9,97.6,99.8,102.3,104.4,106.4,108.1,109.6,111.5,113.0,114.1,115.4,116.5,117.3,118.3,119.0,119.7,120.2,120.7,121.0,121.2,121.5,121.4,121.6,121.5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13.8,17.7,20.9,23.2,26.2,29.2,32.2,35.6,40.1,43.2,47.4,51.0,55.6,58.5,62.3,66.3,70.2,73.8,77.0,81.3,84.0,87.3,91.2,94.0,97.1,99.1,101.9,103.4,106.0,107.7,110.0,111.6,113.3,114.9,116.4,117.4,118.2,119.5,119.8,121.0,121.7,122.4,122.4,122.7,123.1,123.5,123.5,122.8</t>
  </si>
  <si>
    <t>POS(MIN,MAX,STEP)=-420,420,6|X=130.4,130.6,131.1,131.6,132.6,132.7,133.8,134.2,135.3,136.4,137.7,138.7,139.8,141.2,142.3,143.7,144.8,146.6,147.9,148.9,150.1,150.9,151.7,152.1,152.4,152.3,152.1,152.0,151.2,150.5,149.1,147.7,145.9,143.9,141.3,137.6,134.0,130.3,126.2,121.9,116.8,111.2,106.1,99.4,92.9,85.8,78.5,70.6,62.6,54.7,46.9,39.6,33.0,25.2,21.7,18.4,16.3,13.8,14.9,11.3,10.6,10.5,10.8,15.1,13.4,16.3,16.9,18.0,20.4,23.1,26.3,30.5,34.4,38.3,41.8,46.1,50.1,54.3,58.2,62.3,66.3,70.0,74.0,77.7,81.2,84.7,88.0,91.1,95.1,97.9,100.6,103.3,105.5,107.8,110.0,112.3,113.9,115.5,117.6,119.0,120.5,121.7,122.9,123.7,124.5,125.7,126.5,127.1,127.9,128.3,128.4,128.7,128.9,129.1,129.4,129.2,129.4,129.3,129.5,129.4,129.2,129.0,129.2,129.2,129.0,128.9,128.9,128.8,128.6,128.8,128.6,128.6,128.4,128.4,128.3,128.6,128.5,128.5,128.3,128.3,128.6|Y=128.3,128.8,128.7,129.3,129.7,130.2,130.9,131.7,132.6,133.9,134.9,135.7,136.9,138.2,139.3,140.6,142.1,143.5,144.9,146.2,147.3,148.1,149.2,149.9,150.2,150.2,150.3,150.2,149.8,149.0,147.8,146.4,144.8,142.7,140.5,137.4,134.3,130.9,127.2,122.3,117.5,112.3,106.4,100.1,93.8,86.3,79.1,70.9,65.4,57.5,49.2,41.3,33.9,28.2,22.8,19.0,16.1,14.1,12.8,12.6,12.5,12.5,12.8,12.6,12.6,13.8,16.0,17.3,19.0,21.7,23.9,27.0,30.9,34.6,38.9,42.6,46.9,51.1,55.6,59.6,63.5,67.9,71.7,75.2,79.1,82.7,86.3,89.7,92.7,95.7,98.5,101.2,103.9,105.2,107.7,109.9,111.7,113.7,115.5,116.9,118.2,119.6,121.0,122.3,123.0,124.1,124.7,125.4,126.1,126.3,126.6,127.3,127.3,127.4,127.6,127.6,127.7,127.6,127.5,127.7,127.5,127.4,127.4,127.2,127.5,127.3,127.2,127.1,127.1,127.0,126.7,126.7,126.6,126.4,126.6,126.4,126.1,126.1,126.3,126.3,126.1</t>
  </si>
  <si>
    <t>POS(MIN,MAX,STEP)=-420,420,6|X=78.3,78.3,78.5,78.6,78.8,79.2,79.5,79.8,80.0,80.4,80.6,81.2,81.8,82.3,82.8,83.4,83.9,84.5,85.1,85.7,86.2,86.6,86.9,87.5,87.7,88.0,88.0,88.1,88.0,87.9,87.6,87.2,86.5,85.7,84.9,83.8,82.6,81.1,79.8,77.9,76.1,73.4,71.0,68.6,65.9,63.1,60.1,57.1,54.0,50.6,47.5,44.1,40.7,37.6,34.4,31.4,27.9,25.8,23.8,22.3,20.9,20.3,19.7,19.7,19.7,20.1,20.8,21.7,22.6,24.0,25.4,27.5,29.4,31.0,32.6,34.7,36.6,38.6,40.4,42.2,44.2,46.0,47.7,49.5,51.2,53.2,54.9,56.5,57.8,59.3,60.5,61.9,63.0,64.3,65.4,66.5,67.5,68.5,69.3,70.0,71.1,71.8,72.5,73.0,73.8,74.3,74.6,75.0,75.3,75.8,76.1,76.4,76.5,76.8,77.1,77.2,77.3,77.4,77.5,77.7,77.8,77.9,77.7,77.9,77.9,78.0,78.0,77.9,78.1,78.0,78.0,78.1,78.0,77.9,78.0,78.1,78.0,78.2,78.1,78.0,78.1|Y=127.1,127.5,127.9,128.2,128.5,128.8,129.3,129.6,130.4,131.1,131.6,132.4,133.4,134.1,135.0,136.0,137.1,138.0,138.7,139.7,140.4,141.1,141.8,142.5,142.6,142.6,142.7,142.5,142.3,141.9,141.2,140.4,139.0,137.4,135.7,133.8,131.3,128.4,125.8,122.5,118.9,115.0,111.0,106.2,101.5,96.9,91.3,86.1,80.6,76.8,70.9,65.5,60.1,54.8,49.9,45.7,41.8,38.4,36.0,33.9,32.6,31.7,31.4,31.8,32.5,33.9,35.5,37.4,39.7,41.9,43.9,46.7,49.6,52.8,55.9,58.9,62.2,65.6,68.9,71.7,75.0,77.7,80.6,83.6,86.3,89.0,91.4,93.9,96.0,98.3,100.8,102.5,104.3,105.8,107.7,109.2,110.6,112.3,113.7,115.2,116.3,117.4,118.6,119.3,120.1,120.9,121.8,122.2,122.8,123.3,123.8,124.1,124.4,124.8,124.8,125.1,125.2,125.3,125.5,125.6,125.8,126.0,126.0,126.2,126.1,126.1,126.2,126.0,126.0,126.1,126.0,126.0,125.9,126.0,126.2,126.1,126.3,126.2,126.0,126.1,126.0</t>
  </si>
  <si>
    <t>POS(MIN,MAX,STEP)=-420,420,6|X=78.3,78.4,78.6,78.8,79.1,79.5,79.8,80.0,80.3,80.6,81.1,81.7,82.4,82.9,83.6,84.1,84.9,85.5,86.1,86.7,87.2,87.8,88.3,88.8,89.0,89.2,89.4,89.4,89.2,89.0,88.8,88.2,87.5,86.7,85.6,84.7,83.1,81.5,80.0,78.1,76.0,72.8,70.2,67.5,64.5,61.4,58.0,54.7,51.0,47.4,43.7,40.0,36.4,32.7,29.4,26.4,22.9,20.8,18.8,17.5,16.6,15.9,15.9,15.9,16.0,17.1,17.7,18.8,20.1,21.8,23.4,25.9,27.7,29.7,31.9,33.9,36.0,37.9,40.1,41.9,44.0,45.8,47.8,49.6,51.3,53.6,55.1,56.8,58.1,59.7,60.9,62.2,63.4,64.6,65.7,66.7,67.6,68.8,69.5,70.4,71.4,72.0,72.7,73.2,73.9,74.3,74.8,75.1,75.5,75.8,76.2,76.5,76.7,76.9,77.1,77.2,77.3,77.5,77.5,77.8,77.8,77.9,77.8,77.9,77.9,77.9,77.9,78.2,78.0,78.0,78.1,78.0,77.9,78.1,78.2,78.1,78.1,78.0,78.1,78.1,78.1|Y=127.4,127.7,128.1,128.5,128.9,129.2,129.7,130.2,130.8,131.7,132.3,133.2,134.4,135.3,136.3,137.6,138.6,139.9,140.8,141.7,142.4,143.3,144.0,144.4,144.6,144.6,144.9,144.7,144.5,143.8,142.9,141.8,140.7,138.8,136.9,134.6,132.0,128.9,125.6,122.1,118.3,113.7,109.0,104.2,98.8,93.1,87.2,81.3,74.8,70.5,64.3,58.4,52.2,46.9,41.8,37.2,33.7,30.7,28.6,26.7,25.9,25.5,25.6,26.4,27.7,29.0,31.1,33.4,36.1,39.2,40.9,44.2,47.7,51.0,54.7,58.0,61.4,64.9,68.2,71.6,74.8,77.9,81.0,83.8,86.7,89.5,92.0,94.5,96.7,99.0,101.4,103.4,104.5,106.3,108.2,109.8,111.3,112.8,114.1,115.7,116.7,117.7,118.7,119.6,120.7,121.2,121.7,122.5,122.8,123.3,123.6,123.9,124.4,124.9,124.9,125.3,125.3,125.3,125.5,125.6,125.7,125.8,125.9,126.1,126.2,126.3,126.2,126.2,126.1,126.0,126.0,126.0,126.1,126.1,126.1,126.2,126.0,125.9,126.3,126.2,126.3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</si>
  <si>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14.1,18.5,22.4,27.6,33.6,39.8,45.7,51.1,56.0,63.0,67.7,72.2,76.4,80.4,84.1,88.1,91.2,94.7,97.9,100.5,103.2,106.0,108.6,110.5,112.7,114.8,116.6,118.7,120.1,121.3,122.7,123.5,124.8,125.7,126.5,127.2,127.9,128.6,128.7,129.0,129.2,129.8,129.8,129.9,130.1,130.0,130.0,129.9,129.8,129.8,129.7,129.9,130.0,129.7,129.6,129.5,128.9,129.4,128.9,129.2,128.9,129.0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9.5,16.1,20.1,25.2,31.4,37.8,43.6,49.5,54.8,60.0,64.9,69.8,74.2,78.5,81.0,84.8,88.5,92.3,95.4,98.3,101.5,103.9,106.4,108.8,110.9,113.1,115.1,116.6,118.1,119.8,120.7,122.2,122.9,123.7,124.6,125.2,125.8,126.1,126.6,126.8,127.4,127.6,127.9,127.7,127.7,127.8,127.5,127.5,127.8,127.6,127.5,127.6,127.4,127.2,127.2,127.4,127.1,127.0,126.9,126.9,126.9,126.8</t>
  </si>
  <si>
    <t>POS(MIN,MAX,STEP)=-420,420,6|X=78.6,78.8,78.9,79.1,79.4,79.7,80.0,80.5,80.8,81.3,81.9,82.6,83.4,84.1,84.8,85.4,86.2,87.1,87.7,88.4,89.1,89.8,90.1,90.8,91.1,91.2,91.3,91.3,91.2,91.0,90.6,89.7,88.9,87.9,86.8,85.4,83.8,81.9,80.0,77.7,75.1,71.4,68.3,65.2,61.6,57.8,53.8,49.8,45.5,41.1,36.7,32.3,27.9,24.4,20.7,17.8,14.8,13.0,11.7,11.4,10.3,10.3,10.3,10.7,11.4,12.5,13.5,14.9,16.2,17.8,20.0,22.7,25.0,27.4,29.8,32.2,34.7,37.0,39.4,41.5,43.7,45.7,47.8,49.8,51.7,54.1,55.5,57.2,58.7,60.1,61.4,62.9,64.1,65.1,66.3,67.3,68.2,69.2,70.0,70.7,71.6,72.6,73.0,73.6,73.9,74.6,75.1,75.4,75.6,76.0,76.3,76.6,77.0,77.1,77.3,77.4,77.5,77.6,77.7,77.7,77.7,77.7,77.8,77.9,77.9,77.9,78.0,78.0,77.8,78.0,77.9,77.9,77.9,78.1,78.0,78.0,78.0,78.0,77.9,77.8,78.1|Y=127.7,128.1,128.5,128.7,129.3,130.0,130.6,131.3,131.9,133.1,133.7,134.6,136.2,137.4,138.5,139.9,141.1,142.5,143.7,144.7,145.7,146.3,147.1,147.8,148.1,148.2,148.2,147.9,147.4,146.8,145.4,144.1,142.5,140.3,137.8,135.3,132.6,128.5,124.8,120.4,115.7,110.5,105.3,99.0,92.7,86.0,78.9,71.5,64.2,59.5,51.9,45.0,38.2,32.9,28.2,24.4,21.3,19.6,18.1,17.5,17.4,17.3,18.7,18.5,19.8,22.2,24.2,27.3,30.2,33.6,36.1,40.0,43.9,47.9,51.9,56.1,59.7,63.6,67.6,71.3,74.7,78.2,81.2,84.4,87.3,90.2,92.7,95.3,97.8,100.0,102.4,104.1,105.7,107.2,108.9,110.5,112.0,113.7,114.9,116.1,117.2,118.4,119.3,120.4,120.9,121.6,122.0,122.6,123.4,123.6,124.2,124.5,124.7,124.9,125.0,125.2,125.5,125.5,125.5,125.8,125.5,125.8,125.9,125.8,126.0,126.0,125.9,126.0,126.2,126.3,126.3,126.1,126.0,126.1,126.0,125.9,125.9,126.0,125.9,125.9,126.0</t>
  </si>
  <si>
    <t>POS(MIN,MAX,STEP)=-420,420,6|X=119.6,119.7,119.6,119.5,119.5,119.6,119.7,119.7,119.7,120.1,120.1,120.0,120.0,120.2,120.4,120.5,120.8,121.0,121.2,121.8,122.3,122.8,123.8,124.3,125.1,125.8,127.1,128.1,129.0,130.0,131.2,132.1,133.1,134.2,134.8,135.5,136.0,136.4,136.8,136.9,137.2,136.8,136.2,135.3,134.5,132.8,131.3,129.5,127.2,124.7,121.5,118.3,114.5,110.8,106.6,101.8,96.7,91.1,85.4,79.7,73.8,67.0,61.0,54.5,48.4,43.0,37.9,33.4,29.6,26.8,24.3,22.9,22.6,22.8,23.1,24.7,26.0,28.1,30.2,32.8,35.5,38.1,41.3,44.5,47.2,50.2,53.3,56.7,59.4,62.1,65.3,68.1,71.0,73.7,76.3,78.9,81.5,83.8,86.0,88.4,90.7,92.5,94.7,96.5,98.6,100.4,102.1,103.4,105.0,106.5,107.7,109.1,110.4,111.3,112.3,113.7,114.5,115.1,115.6,116.5,117.0,117.4,117.8,118.3,118.7,118.8,119.2,119.5,119.6,119.9,119.8,120.0,120.0,119.9,119.9,120.1,120.0,120.0,120.0,120.2,119.9|Y=121.7,122.1,121.4,121.9,121.6,121.6,121.9,121.9,122.0,121.7,122.1,121.7,121.9,122.1,122.8,122.4,122.7,122.7,124.2,124.1,124.5,125.3,125.3,126.3,127.3,128.3,129.6,130.9,131.9,132.5,133.4,134.3,135.5,136.4,137.2,137.6,138.2,139.4,139.7,139.4,139.2,139.0,138.2,137.6,136.7,135.3,133.6,132.4,129.9,127.5,124.7,121.4,117.8,113.7,109.3,104.8,100.2,95.1,89.7,83.0,77.7,71.2,64.7,58.4,52.0,46.6,41.3,36.0,32.5,29.8,26.7,24.5,24.0,23.6,23.7,24.6,26.0,28.1,30.3,31.9,34.9,37.7,40.5,43.4,46.8,49.6,52.3,55.7,58.9,61.5,65.0,67.5,70.7,73.5,75.7,78.5,81.0,83.9,86.0,88.7,90.8,92.1,95.1,97.1,98.8,101.1,102.6,104.1,105.5,106.9,108.5,109.9,111.8,112.6,113.7,114.8,115.6,116.5,117.4,117.7,118.7,119.0,119.7,120.0,119.9,120.4,121.1,121.1,121.5,121.7,121.3,121.3,121.7,122.1,121.6,121.7,121.7,121.6,121.6,121.6,121.7</t>
  </si>
  <si>
    <t>POS(MIN,MAX,STEP)=-420,420,6|X=78.7,79.0,79.2,79.5,79.8,80.0,80.4,80.8,81.4,81.9,82.5,83.4,84.2,84.9,85.8,86.5,87.5,88.3,89.0,89.8,90.5,91.1,91.7,92.2,92.6,92.7,92.8,92.8,92.6,92.2,91.6,90.9,89.9,88.6,87.1,85.8,83.9,81.8,79.4,76.9,74.1,69.9,66.4,62.7,58.6,54.3,49.7,45.0,40.0,34.9,29.9,25.0,20.8,17.1,13.7,11.3,9.2,8.3,7.6,7.6,6.5,6.5,7.1,7.8,7.6,8.4,9.9,10.9,12.3,14.3,16.5,19.8,22.4,25.1,27.9,30.5,33.2,35.8,38.4,40.9,43.3,45.5,47.8,49.7,51.7,54.2,55.9,57.8,59.0,60.6,62.0,63.2,64.4,65.6,66.7,67.8,68.7,69.6,70.5,71.2,72.1,72.8,73.4,73.7,74.3,74.7,75.3,75.6,76.0,76.3,76.6,76.7,77.0,77.0,77.3,77.4,77.4,77.6,77.7,77.8,77.8,77.7,77.8,77.8,77.9,77.9,78.0,77.9,78.0,78.1,77.9,78.0,77.9,77.9,77.9,78.0,77.9,78.0,77.9,78.0,78.1|Y=128.3,128.4,128.8,129.4,130.0,130.5,131.1,132.0,132.7,133.9,135.1,136.5,137.5,139.0,140.7,141.9,143.2,144.3,145.7,147.1,148.0,148.8,149.5,150.0,150.3,150.5,150.4,150.2,149.6,148.4,147.3,145.5,143.6,141.2,138.4,135.3,131.9,127.7,123.4,118.8,113.2,107.2,100.9,94.2,86.7,79.0,70.6,62.7,53.8,48.3,40.1,32.9,26.6,21.4,18.0,15.5,13.6,11.5,12.4,11.2,11.2,12.3,11.6,13.5,13.9,16.0,18.5,21.3,24.5,28.4,30.8,35.4,40.1,44.5,49.2,53.7,58.0,62.4,66.6,70.6,74.5,77.9,81.4,84.9,87.6,90.6,93.5,96.1,98.4,100.8,103.0,104.9,106.3,107.9,109.6,111.2,112.6,114.4,115.4,116.4,117.9,118.8,119.6,120.5,121.2,122.0,122.3,122.9,123.5,124.0,124.3,124.5,124.8,125.0,125.1,125.2,125.3,125.4,125.7,125.6,125.8,125.9,126.0,125.9,125.9,125.9,125.9,126.0,126.1,126.1,126.3,126.2,126.3,126.1,126.1,126.1,126.1,126.1,125.9,126.0,125.9</t>
  </si>
  <si>
    <t>POS(MIN,MAX,STEP)=-420,420,6|X=119.5,119.5,119.5,119.4,119.6,119.9,119.8,119.9,119.9,120.1,120.1,120.4,120.6,120.9,121.3,121.8,122.2,122.7,123.6,124.2,125.1,126.0,126.9,128.1,129.1,130.1,132.2,133.3,134.7,135.9,136.6,137.7,139.1,139.8,140.2,140.4,140.5,140.6,140.4,140.0,139.3,138.0,136.6,134.9,132.5,130.3,127.2,123.7,120.1,116.1,111.4,106.7,101.5,95.4,89.2,82.8,75.5,68.2,60.5,52.7,45.0,37.7,31.1,25.2,20.4,16.8,14.5,12.4,11.1,10.6,9.8,9.7,10.0,9.7,10.1,11.1,11.4,12.2,13.1,14.2,15.9,17.3,19.3,21.5,24.1,26.4,29.7,33.1,36.7,40.2,44.4,48.1,52.2,55.9,59.9,63.9,67.8,71.6,75.5,78.9,82.7,85.9,89.3,92.2,95.1,98.1,100.4,102.9,105.3,107.1,109.1,111.0,112.7,114.1,115.5,116.9,117.8,118.9,119.7,120.4,120.9,121.1,121.3,121.9,122.1,122.1,122.1,121.9,122.0,122.1,121.9,121.7,121.8,121.7,121.6,121.4,121.2,121.0,121.0,121.1,120.9|Y=122.3,122.3,121.9,122.3,122.4,122.4,122.5,123.6,123.1,122.7,123.0,123.2,123.8,124.0,124.5,124.7,125.2,126.0,125.8,126.9,127.3,128.1,129.3,130.1,131.6,133.0,134.0,135.2,137.1,137.8,139.3,140.2,141.8,142.3,142.2,143.5,143.4,143.3,143.1,142.8,141.9,140.2,138.6,137.7,134.9,133.5,130.3,127.0,123.2,119.7,115.4,110.4,105.2,99.5,93.3,86.9,80.1,72.8,65.1,56.8,49.3,42.6,34.7,29.5,24.1,20.0,17.7,15.4,13.6,13.2,12.6,12.1,12.2,11.8,12.6,13.6,13.1,14.3,14.5,15.7,16.5,17.9,18.8,21.3,23.8,26.1,29.0,31.9,34.9,38.3,42.5,46.5,50.3,54.3,58.2,62.5,66.3,70.2,74.3,78.0,81.4,84.8,88.2,91.4,94.4,97.6,100.0,102.7,104.6,107.1,109.4,111.4,112.6,114.1,115.7,117.8,119.1,119.9,120.6,121.4,122.3,122.7,122.7,123.1,123.9,123.8,123.6,123.4,124.3,124.2,123.8,123.5,124.3,123.9,123.4,123.6,123.1,123.1,122.8,122.7,122.7</t>
  </si>
  <si>
    <t>POS(MIN,MAX,STEP)=-420,420,6|X=119.2,119.3,119.4,119.3,119.4,119.5,119.4,119.6,119.8,119.7,119.9,120.0,120.5,120.6,121.0,121.6,121.9,122.6,122.8,123.4,124.1,125.4,126.2,126.8,128.0,129.4,131.0,132.5,133.9,134.9,136.4,137.5,138.6,140.0,140.6,141.1,141.5,141.8,142.0,141.9,141.3,140.6,139.7,138.2,136.4,134.3,131.5,128.7,125.6,121.8,117.6,113.0,107.7,101.9,96.0,89.3,82.4,74.9,66.8,58.6,50.3,42.3,34.4,27.3,22.2,17.7,14.6,12.3,11.2,10.4,10.0,10.3,11.0,11.4,12.1,13.8,15.6,17.7,20.3,23.4,26.8,30.3,33.8,38.1,41.8,45.9,50.0,54.1,58.1,62.0,66.3,70.0,74.1,77.5,81.2,84.5,87.7,90.9,93.6,96.3,98.9,101.6,103.5,105.8,107.6,109.6,111.1,112.7,114.0,115.3,116.4,117.4,118.3,119.0,119.7,120.6,120.8,121.1,121.5,121.5,122.0,121.5,121.6,121.9,121.4,121.6,121.4,121.3,121.4,121.3,121.0,121.2,120.8,120.8,120.8,120.7,120.5,120.5,120.5,120.4,120.1|Y=121.5,121.8,122.0,122.0,121.9,121.8,122.2,122.0,122.6,122.0,121.9,122.7,122.7,122.9,123.1,124.2,124.4,124.6,125.3,125.8,126.7,127.6,129.0,129.3,131.0,131.3,133.3,134.6,135.8,137.4,138.8,139.6,141.0,142.5,143.1,144.9,144.4,144.4,144.9,144.6,144.5,143.3,141.8,141.0,138.8,136.7,134.4,132.0,128.7,125.1,121.1,116.3,111.5,106.2,99.8,93.7,87.0,79.3,72.0,63.1,55.1,46.8,38.9,31.5,25.5,20.7,17.1,14.9,13.7,12.9,11.6,12.5,12.7,13.1,14.4,15.1,16.4,17.2,19.4,22.7,25.9,29.1,32.4,36.6,40.6,44.5,48.5,52.7,56.5,60.9,65.0,69.3,72.6,76.6,80.0,83.5,86.9,90.1,92.7,96.1,98.9,101.3,103.3,106.0,107.5,109.6,111.9,113.3,115.3,116.3,117.4,118.3,119.2,120.5,120.8,121.7,122.3,122.7,122.9,123.4,123.4,123.7,123.5,123.6,123.6,123.6,123.8,123.0,123.6,122.9,123.0,122.9,122.3,122.6,122.5,122.5,122.1,122.5,122.3,121.6,121.6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</si>
  <si>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14.6,19.4,22.7,26.2,29.3,32.8,36.6,40.4,44.2,48.3,52.2,56.3,60.3,64.2,68.3,72.0,75.9,79.7,83.0,86.8,89.5,92.6,95.8,98.2,100.8,104.1,106.0,108.2,109.9,112.1,113.4,114.7,116.2,117.4,118.2,119.2,119.7,120.6,121.0,121.5,122.0,122.1,122.2,122.5,122.5,122.4,122.1,122.4,122.2,122.1,122.1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13.0,17.3,21.6,25.3,28.3,31.2,35.0,38.3,42.7,46.6,50.1,54.7,58.9,62.5,66.5,70.2,74.5,78.1,81.5,85.3,88.3,91.4,95.0,97.9,100.5,103.9,105.6,107.5,110.1,112.2,114.2,115.2,117.2,117.8,118.7,120.4,120.7,121.8,122.0,122.7,122.8,123.7,123.6,124.2,124.3,124.5,123.8,123.8,123.7,124.1,123.7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</si>
  <si>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10.8,21.2,28.4,35.0,40.9,46.2,51.6,56.7,61.5,66.1,70.3,74.4,78.4,82.1,85.7,89.0,92.1,95.1,97.8,100.5,102.9,105.1,107.1,109.0,110.6,112.3,114.3,115.5,116.6,117.7,118.6,119.4,120.2,120.6,120.9,121.5,121.7,121.8,121.9,122.1,121.9,122.0,122.3,122.0,121.6,121.7,121.8,121.5,121.3,121.3,121.1,120.9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18.0,24.7,31.2,38.6,43.4,49.2,54.2,59.8,63.9,68.6,73.1,76.9,80.6,84.3,87.9,91.6,94.2,97.2,100.0,102.7,105.3,107.4,109.0,110.9,113.1,115.3,116.3,117.4,118.4,119.6,120.8,121.5,122.0,122.5,122.9,123.2,123.6,123.8,123.9,123.7,123.7,124.5,123.6,123.9,123.4,123.3,123.4,123.3,122.9,123.0,122.8</t>
  </si>
  <si>
    <t>ZL=-765.0|ZR=-828.0|ZSWP=0.0</t>
  </si>
  <si>
    <t>ZL=-765.0|ZR=-571.6|ZSWP=0.0</t>
  </si>
  <si>
    <t>POS(MIN,MAX,STEP)=-400,400,100|X=0.0,0.0,0.0,36.6,102.7,121.4,120.3,119.8,119.9|Y=0.0,0.0,0.0,35.5,103.2,123.5,122.4,121.4,121.4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</si>
  <si>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12.7,18.5,22.0,25.5,28.9,32.4,36.1,40.2,43.9,48.1,52.0,56.1,60.1,64.2,68.2,72.0,75.8,79.5,83.1,86.4,89.6,92.7,95.6,98.0,100.9,104.2,106.3,108.3,109.9,111.9,113.4,114.8,116.2,117.3,118.2,119.2,119.9,120.5,121.0,121.5,122.0,122.1,122.2,122.4,122.4,122.3,122.3,122.3,122.3,122.1,122.0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12.8,16.8,20.6,24.2,27.8,31.0,34.7,38.0,42.9,46.2,50.2,54.5,58.8,62.8,65.9,70.5,74.0,78.2,81.5,85.4,88.3,92.0,95.0,97.9,100.2,103.6,106.1,108.1,110.1,111.8,113.8,115.3,116.9,118.2,118.9,120.0,120.6,121.6,122.7,122.8,123.9,123.7,123.5,124.4,123.7,124.6,123.7,124.3,123.3,123.9,123.8</t>
  </si>
  <si>
    <t>POS(MIN,MAX,STEP)=-420,420,6|X=119.5,119.6,119.4,119.2,119.7,119.8,119.7,119.8,119.8,119.8,120.2,120.0,120.4,120.5,120.5,120.9,121.1,121.6,122.0,122.6,123.1,123.8,124.9,125.4,126.4,127.2,128.6,129.9,130.9,131.9,133.2,134.1,134.8,135.8,136.8,137.3,137.8,138.0,138.0,138.1,137.7,137.1,136.3,135.3,133.6,132.1,129.7,127.4,124.7,121.4,118.1,114.4,110.1,105.7,100.5,95.3,89.8,83.4,77.3,70.8,64.4,57.5,50.9,44.8,38.7,33.4,28.8,25.1,22.1,19.7,17.9,17.2,16.7,16.1,16.5,17.0,17.7,18.6,19.9,21.6,23.3,25.4,27.6,30.3,32.8,35.5,38.3,41.6,45.2,48.4,51.7,55.1,58.3,61.8,65.5,69.0,72.4,75.3,78.5,81.7,84.7,87.7,90.2,92.9,95.4,97.5,100.0,102.0,104.1,105.7,107.8,109.0,110.5,112.0,113.1,114.7,116.0,116.5,117.2,117.8,118.7,119.1,119.5,120.0,120.2,120.4,120.5,120.5,120.6,120.6,120.8,120.9,120.6,120.7,120.6,120.8,120.5,120.4,120.5,120.3,120.5|Y=122.0,122.2,121.4,121.7,121.9,122.0,121.9,122.0,121.9,122.5,121.7,122.0,122.5,122.7,123.0,122.9,123.4,124.1,124.2,124.6,125.5,126.5,127.2,127.5,128.8,129.9,131.0,132.0,133.4,134.6,135.7,136.0,137.0,137.7,138.8,139.5,140.2,140.9,140.7,140.9,140.1,139.7,138.8,137.5,136.0,134.4,132.5,130.2,127.5,124.7,121.1,116.9,113.3,109.1,104.4,98.5,93.7,87.8,81.2,75.2,68.1,61.6,54.7,48.4,42.4,36.6,32.1,28.1,24.7,22.1,20.0,19.3,18.5,18.6,18.8,18.3,18.7,19.6,20.4,21.6,23.3,24.7,27.7,29.8,32.5,34.9,37.8,40.8,44.0,47.1,50.5,53.9,57.3,61.0,64.5,68.2,71.8,74.3,77.2,81.1,84.1,87.1,89.5,92.4,95.2,97.6,100.1,102.1,104.4,105.8,107.4,109.6,111.1,112.7,114.7,116.0,116.6,117.5,118.7,119.2,120.0,120.6,121.1,121.5,122.2,122.3,122.4,122.5,122.4,122.6,122.3,122.6,122.5,122.4,122.4,122.8,122.3,121.9,122.0,122.4,122.6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</si>
  <si>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11.7,17.6,21.8,25.2,28.4,32.2,36.0,40.0,43.9,47.8,51.9,56.1,59.8,64.0,68.2,72.0,75.8,79.6,83.0,86.5,89.5,92.7,95.7,98.2,100.9,104.4,106.0,108.6,110.4,112.2,113.5,114.9,116.1,117.3,118.4,119.1,119.9,120.6,120.9,121.5,121.9,122.1,122.3,122.5,122.3,122.5,122.4,122.3,122.3,122.2,122.0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15.7,20.1,24.1,27.6,31.1,34.1,38.1,42.1,46.4,50.1,54.3,58.4,62.7,66.3,70.7,74.0,78.4,81.5,85.2,88.6,91.7,95.2,97.9,100.3,103.6,105.7,108.0,110.1,112.2,113.6,115.0,116.6,118.2,119.4,120.3,121.0,121.9,122.5,123.4,123.1,123.7,123.7,124.1,124.2,124.7,124.3,123.9,123.6,123.9,123.6</t>
  </si>
  <si>
    <t>POS(MIN,MAX,STEP)=-420,420,6|X=119.4,119.4,119.5,119.4,119.4,119.7,119.7,119.7,120.0,119.9,120.2,120.2,120.4,120.6,120.7,120.9,121.6,122.1,122.8,123.2,123.8,124.7,125.1,126.5,127.5,128.4,129.9,131.5,132.5,133.6,135.4,136.4,137.3,138.4,139.1,139.8,140.2,140.4,140.6,140.4,139.8,139.1,138.4,136.8,135.1,133.2,130.9,128.1,124.7,121.1,117.3,113.0,108.3,103.0,96.9,90.7,84.2,77.2,69.7,61.9,54.0,46.2,38.6,31.9,26.0,21.3,17.4,15.0,13.1,12.0,10.9,10.9,11.0,11.4,12.2,13.0,14.1,15.2,17.0,18.7,20.9,23.1,25.8,28.4,31.5,34.4,37.7,41.2,44.5,47.9,51.2,54.5,58.2,61.8,65.4,68.9,72.4,75.4,78.7,82.0,84.6,87.6,90.4,93.0,95.3,98.0,100.0,102.2,104.1,106.3,107.7,109.3,110.7,112.1,113.5,114.7,115.6,116.6,117.7,118.1,118.6,118.9,119.2,119.6,120.0,120.3,120.5,120.6,120.9,121.0,120.6,120.8,120.6,120.8,120.7,120.7,120.8,120.4,120.6,120.5,120.3|Y=121.8,121.7,121.7,121.6,122.0,121.9,121.4,121.7,121.8,122.3,121.9,122.6,122.6,122.8,122.9,123.3,123.9,124.0,124.5,125.3,126.1,127.0,127.9,128.5,130.1,131.0,132.5,134.0,135.0,136.0,137.6,138.3,139.8,140.4,141.5,142.4,143.2,143.2,143.0,143.2,142.4,141.6,140.4,139.4,138.1,136.1,133.8,131.0,128.3,124.7,120.6,116.8,111.6,106.6,100.9,94.7,88.5,81.2,74.3,66.1,59.0,50.7,43.3,35.6,30.0,24.7,20.5,17.3,15.3,14.7,13.3,13.5,13.1,14.2,14.9,14.5,15.4,15.9,17.7,19.3,21.3,22.7,25.4,28.0,30.8,33.2,37.0,39.8,43.3,46.6,50.7,53.8,57.2,60.5,65.0,68.1,71.4,74.2,77.6,81.0,84.2,87.1,89.9,92.4,95.4,97.7,100.0,102.6,104.2,105.9,107.8,109.9,111.0,113.2,114.6,115.7,117.1,117.9,118.8,119.2,119.9,120.4,121.2,121.6,121.7,122.0,122.4,122.4,122.4,122.4,122.1,122.7,122.6,122.8,122.2,122.6,122.3,122.1,122.6,121.9,122.1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</si>
  <si>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9.8,16.7,21.1,24.9,28.4,31.7,35.5,39.6,43.6,47.6,51.8,56.1,59.9,64.1,68.0,71.9,75.9,79.5,83.2,86.6,89.8,92.8,95.9,98.1,101.1,104.3,106.2,108.2,110.2,112.1,113.5,114.9,116.3,117.3,118.3,119.2,119.8,120.5,121.1,121.7,122.1,122.3,122.4,122.3,122.3,122.5,122.2,122.3,122.3,122.4,122.1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15.6,19.5,23.3,27.0,30.5,34.0,37.7,42.2,46.0,49.9,53.9,58.5,62.4,66.4,70.4,74.4,78.3,81.5,85.2,88.4,91.9,94.6,97.9,100.5,103.5,105.9,108.5,110.0,112.1,113.7,115.4,116.5,118.2,118.9,119.7,121.5,122.0,122.4,123.0,123.4,123.5,124.2,124.3,124.7,124.1,123.7,124.3,124.0,124.1,123.8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</si>
  <si>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10.2,15.2,18.3,21.7,25.4,29.0,33.1,37.7,43.0,47.2,51.3,55.6,59.7,63.9,67.7,71.4,75.1,79.0,82.3,86.1,89.5,92.5,95.8,98.7,101.4,104.3,107.5,109.5,112.0,114.0,116.4,117.8,119.7,121.2,122.7,124.2,125.6,126.9,127.9,128.6,129.5,130.4,131.1,132.1,132.5,132.8,133.1,133.2,133.4,133.3,133.8,133.4,133.6,133.4,133.2,132.8,132.4,132.4,132.1,131.8,131.4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9.3,14.6,18.1,21.8,25.1,28.8,33.2,37.8,42.0,46.2,50.8,54.9,59.2,62.0,66.1,70.2,74.2,77.9,81.6,85.4,88.6,92.0,95.2,98.1,100.7,103.6,106.1,108.6,111.1,113.0,115.0,116.8,118.8,120.2,121.7,123.2,124.3,125.3,126.4,127.4,128.3,129.2,130.1,130.6,131.0,131.3,131.5,131.9,131.8,132.1,132.3,131.9,131.8,131.5,131.4,131.5,130.9,130.5,130.3,130.2,129.8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</si>
  <si>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11.8,13.4,10.4,10.7,10.0,9.9,8.9,8.9,10.5,10.7,11.8,12.4,12.5,11.7,10.8,10.2,9.8,9.8,9.2,8.4,9.3,11.5,9.6,11.9,13.0,17.6,22.8,29.0,35.2,41.7,48.5,55.0,61.0,67.0,72.7,78.2,84.7,89.6,93.9,97.8,101.7,105.2,108.5,111.5,114.3,116.8,119.0,121.1,123.1,124.6,126.2,127.5,128.6,129.7,130.7,131.3,132.0,132.5,132.7,132.9,132.9,132.8,132.9,132.8,132.8,132.9,132.6,132.5,132.4,132.0,131.7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6.4,12.9,11.4,10.1,10.1,9.7,9.0,8.4,9.5,9.0,10.4,11.6,11.2,10.7,10.3,9.5,8.9,8.7,8.0,8.0,8.4,10.9,10.0,9.5,12.6,16.0,20.6,25.7,32.5,39.4,46.0,52.8,59.3,65.5,71.7,77.0,82.1,86.9,92.0,96.2,99.7,103.8,107.6,110.5,113.4,115.6,117.0,119.6,121.7,123.3,125.1,126.4,127.8,128.6,129.6,130.0,130.8,131.2,131.6,131.7,132.0,132.1,131.5,131.9,131.7,131.7,131.6,131.4,130.8,131.0,130.5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</si>
  <si>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10.6,13.4,10.1,10.3,10.0,9.5,9.0,9.0,10.1,11.1,12.0,12.5,12.3,11.5,10.8,10.3,10.0,9.5,9.0,8.6,9.3,11.2,9.7,12.1,13.2,17.5,22.7,28.7,35.1,41.8,48.1,54.9,61.3,66.9,72.8,78.2,84.7,89.3,93.9,97.8,101.5,105.2,108.4,111.4,114.0,116.7,118.9,121.0,123.0,124.6,126.2,127.6,128.8,129.7,130.9,131.4,131.9,132.3,132.7,132.8,133.2,133.0,132.9,133.1,133.0,132.7,132.6,132.4,132.1,132.0,131.7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12.3,13.5,10.4,10.3,9.7,8.7,8.2,8.9,9.7,10.3,11.6,11.5,10.8,10.2,9.6,8.7,8.6,7.9,7.7,8.3,10.9,9.9,9.9,12.5,15.9,20.4,25.5,32.2,39.2,46.0,52.9,59.2,65.4,71.6,76.9,82.2,87.0,92.2,96.2,100.0,103.5,107.3,110.5,113.2,115.8,117.3,119.5,121.7,123.2,125.0,126.4,127.8,128.6,129.5,130.0,130.7,131.4,131.5,131.8,131.9,131.9,131.6,131.8,131.8,131.7,131.5,131.4,131.0,130.9,130.4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</si>
  <si>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9.7,16.0,19.7,23.5,27.5,31.9,35.9,40.5,44.9,50.6,54.8,59.0,63.2,67.3,71.0,74.9,78.8,82.1,86.0,89.3,92.6,95.4,98.3,101.2,104.2,106.3,109.0,112.1,114.0,116.1,117.9,119.8,121.1,122.8,124.1,125.6,126.7,128.1,129.0,129.6,130.6,131.4,131.8,132.5,133.2,133.5,133.5,133.5,133.4,133.9,133.8,133.7,133.6,133.2,132.9,132.9,132.5,132.5,132.5,131.7,131.6,131.5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15.0,19.5,23.0,27.5,31.6,35.7,40.6,45.2,49.6,53.9,58.4,62.7,66.8,69.6,73.5,77.4,81.2,84.7,88.1,91.4,94.4,97.5,100.7,103.5,105.8,108.0,110.4,112.8,115.0,117.0,118.7,120.3,121.6,123.0,124.3,125.5,126.2,127.2,127.9,129.2,129.8,130.6,130.9,131.1,131.4,131.7,131.8,131.5,131.8,131.6,131.6,131.6,130.7,131.0,130.7,130.2,130.0,129.7,129.3,129.3,129.0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</si>
  <si>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14.1,11.6,10.3,10.8,9.6,9.0,8.7,9.9,11.5,12.1,12.3,12.0,11.6,10.8,9.9,9.8,9.5,9.1,8.7,9.7,11.4,9.6,11.8,13.1,17.4,22.7,28.8,35.0,41.5,48.3,54.6,61.3,66.9,72.6,78.3,84.5,89.4,94.0,98.1,101.9,105.2,108.4,111.6,114.1,116.6,119.1,121.1,123.1,124.8,126.4,127.4,128.5,129.5,130.8,131.2,132.0,132.3,132.7,132.7,132.8,132.9,132.9,132.9,133.0,132.8,132.5,132.3,132.0,132.0,131.7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10.3,14.5,10.5,10.1,10.1,9.0,8.6,8.4,10.4,10.4,12.1,11.6,10.7,10.2,9.4,8.9,8.4,7.8,7.6,8.9,10.9,10.0,9.4,12.5,16.1,20.2,25.4,32.2,39.1,45.9,52.8,58.9,65.4,71.4,76.9,82.3,87.0,91.7,96.2,99.9,103.5,107.3,110.6,113.3,115.7,117.1,119.6,121.6,123.2,125.1,126.6,127.7,128.5,129.6,130.3,131.0,131.4,131.6,131.6,131.8,132.0,131.9,131.7,131.8,131.8,131.4,131.3,131.2,130.8,130.6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</si>
  <si>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17.5,27.7,36.5,44.2,50.9,56.8,62.6,67.5,72.2,76.6,80.5,83.9,87.2,90.3,93.2,95.3,98.0,99.8,102.0,103.9,105.7,107.1,108.7,110.0,111.3,112.6,113.5,114.3,115.1,116.1,116.7,117.1,117.6,118.1,118.3,118.6,119.2,119.1,119.6,119.5,119.6,120.0,120.0,119.9,120.0,119.9,120.1,120.0,120.0,119.8,120.0,120.0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14.7,23.2,31.7,40.0,47.4,54.1,60.1,65.5,70.9,75.6,78.8,82.4,86.8,90.0,92.7,95.0,97.6,99.7,102.1,104.2,106.1,108.0,109.3,110.6,112.2,113.4,114.7,115.9,116.6,117.4,117.7,118.7,119.3,119.6,120.3,120.4,120.7,121.0,120.8,121.8,121.3,121.5,121.7,121.6,121.6,121.8,122.0,121.5,121.9,121.8,122.5,122.2</t>
  </si>
  <si>
    <t>ZL=-1325.0|ZR=-783.0|ZSWP=0.0</t>
  </si>
  <si>
    <t>POS(MIN,MAX,STEP)=-420,420,6|X=130.4,130.1,130.7,131.3,131.7,132.1,133.0,133.6,134.2,135.1,136.2,136.9,137.7,138.8,139.8,140.8,141.9,142.8,143.8,144.9,145.6,146.0,146.4,146.7,146.6,146.5,146.4,145.9,145.4,144.4,143.2,142.1,140.2,138.3,136.4,132.7,130.3,127.1,123.3,119.9,115.8,111.4,106.6,102.0,96.9,91.1,86.0,80.3,74.4,68.7,63.4,57.4,52.1,45.6,41.7,38.0,35.2,32.6,30.3,29.5,28.2,28.3,28.3,28.3,29.0,30.4,32.1,33.9,35.6,38.0,39.9,43.5,46.5,49.5,52.6,55.5,58.6,62.0,65.6,68.8,72.0,75.1,77.9,81.4,84.3,87.5,90.2,93.2,96.8,99.1,101.6,103.8,106.1,108.0,110.3,112.0,113.8,115.2,117.0,118.5,119.7,121.0,122.3,122.8,123.7,124.7,125.8,126.4,126.8,127.1,127.5,127.7,127.9,128.2,128.6,128.7,128.8,128.6,129.2,128.9,128.8,128.9,128.8,128.8,128.6,128.6,128.4,128.8,128.6,128.6,128.6,128.5,128.6,128.4,128.2,128.2,128.2,128.4,128.6,128.5,128.5|Y=128.0,128.2,128.4,128.8,129.5,129.9,130.3,130.9,131.7,132.5,133.3,134.0,135.3,136.3,137.2,138.1,139.3,140.3,141.1,142.3,143.0,143.7,144.2,144.6,144.8,144.9,144.9,144.6,143.9,143.4,142.2,140.9,139.3,137.5,135.4,133.1,130.3,127.4,123.9,120.5,116.1,112.2,107.4,102.6,97.5,91.9,86.3,80.7,76.7,70.7,64.9,59.0,53.3,48.3,43.6,39.1,35.7,33.0,30.4,29.0,27.6,26.9,26.8,27.0,27.8,28.8,30.4,32.1,34.1,36.5,38.1,40.4,43.2,46.1,49.4,52.8,56.0,59.0,62.6,66.1,69.5,72.6,75.7,78.9,82.4,85.6,88.4,91.1,93.9,96.8,99.2,101.9,103.9,105.7,107.6,109.7,111.6,113.2,115.0,116.5,117.7,119.0,120.3,121.0,122.0,123.0,123.8,124.4,125.1,125.3,126.0,126.4,126.7,126.8,126.8,127.1,127.1,127.2,127.1,127.1,127.2,127.0,127.3,127.2,127.3,127.0,126.8,127.0,126.7,126.7,126.6,126.6,126.5,126.7,126.7,126.4,126.4,126.6,126.4,126.5,126.4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</si>
  <si>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12.2,19.3,24.3,28.3,32.4,36.8,40.8,45.2,49.8,54.1,58.4,62.7,67.2,71.2,75.2,79.0,82.6,86.2,89.5,92.5,95.7,98.3,101.1,103.5,105.6,107.8,109.6,111.7,113.0,114.6,116.0,116.9,118.1,118.9,119.7,120.3,120.8,121.7,122.1,122.3,122.2,122.6,122.5,122.4,122.2,122.3,122.3,122.1,122.2,121.9,121.8,121.7,121.1,121.1,120.9,120.9,120.8,120.6,120.6,120.4,120.2,120.0,120.1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18.1,22.9,26.6,31.1,34.9,39.8,43.5,47.7,52.1,57.1,61.7,65.3,69.6,74.0,78.0,81.4,84.8,88.8,92.3,95.3,97.6,100.8,102.9,106.0,108.4,109.8,111.8,113.4,114.9,117.0,118.0,119.1,120.0,120.7,122.0,122.5,123.1,123.7,124.1,124.2,124.2,124.5,124.5,124.1,124.4,124.2,124.2,123.8,123.6,123.7,123.7,123.3,122.9,123.2,123.0,122.9,122.5,122.5,122.1,122.1,121.7,121.7</t>
  </si>
  <si>
    <t>ZL=-340.0|ZR=-278.8|ZSWP=0.0</t>
  </si>
  <si>
    <t>POS(MIN,MAX,STEP)=-400,400,100|X=0.0,0.0,0.0,0.0,0.0,79.4,118.6,122.1,120.0|Y=0.0,0.0,0.0,0.0,0.0,78.0,119.8,123.8,122.0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</si>
  <si>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6.9,14.0,21.1,27.1,32.1,37.1,41.6,46.3,50.2,54.5,58.5,62.2,65.9,69.5,73.2,77.0,80.0,83.3,86.3,89.0,91.7,94.5,96.8,99.1,101.3,104.1,106.2,107.6,109.1,110.6,112.2,113.4,114.4,115.4,116.4,117.3,117.8,118.5,119.1,119.9,119.9,120.2,120.5,120.7,120.7,120.8,121.0,121.0,120.8,120.9,120.8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13.6,18.6,24.3,30.1,34.9,39.6,44.2,48.2,52.2,56.9,60.9,64.6,68.6,72.1,75.6,79.0,82.5,85.2,88.3,91.0,93.6,96.5,99.1,101.0,103.9,106.1,107.5,109.1,111.3,113.1,114.6,115.6,116.6,117.7,118.2,118.9,119.7,120.4,120.5,121.1,121.8,122.0,122.5,122.4,122.7,122.5,122.5,123.1,122.8,122.9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</si>
  <si>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11.6,21.2,27.2,32.5,37.3,42.5,47.5,52.7,57.6,62.7,67.2,71.8,76.3,80.3,84.2,87.9,91.4,94.7,98.2,100.6,103.3,105.8,108.1,110.0,111.8,113.4,115.2,116.5,117.7,118.9,119.6,120.6,121.0,121.6,122.2,122.4,122.7,122.7,122.8,122.7,122.5,122.6,122.7,122.5,122.4,122.3,122.1,122.0,121.7,121.7,121.4,121.3,121.1,120.8,120.8,120.7,120.8,120.3,120.2,120.2,120.0,120.1,119.8,119.9,119.8,120.0,119.8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18.7,25.4,30.7,35.9,40.8,45.6,51.0,55.8,61.2,65.8,70.1,74.5,78.9,83.3,86.8,90.7,93.9,97.0,100.4,103.4,105.6,108.2,110.3,112.3,114.0,115.8,117.3,118.5,119.5,121.2,121.5,122.7,123.3,124.2,124.0,124.5,124.9,124.4,124.6,124.5,124.5,124.6,124.8,124.5,124.4,124.2,123.8,124.5,123.7,123.4,123.2,123.0,122.8,122.6,122.6,122.7,122.3,122.5,122.1,122.1,122.2,121.7,121.8,122.0,122.0,121.7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</si>
  <si>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9.8,18.3,25.0,30.8,35.9,40.9,45.2,49.6,54.0,58.1,62.3,65.8,69.8,73.2,76.8,80.4,83.2,86.5,89.5,91.9,94.5,97.2,99.3,101.7,104.3,106.1,107.8,109.3,110.8,112.5,113.3,114.5,115.6,116.5,117.3,117.8,118.5,119.0,119.8,119.9,120.4,120.6,120.6,120.9,120.8,121.0,121.1,121.1,121.0,121.1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16.1,22.1,28.3,33.7,38.2,43.4,47.9,51.6,56.4,60.7,64.6,68.0,71.9,75.6,79.0,82.7,85.3,88.3,91.4,94.7,96.6,98.9,101.7,103.7,105.9,107.6,109.6,111.5,113.2,114.7,115.7,116.9,117.4,118.7,119.2,119.7,120.5,120.7,121.2,121.7,122.1,122.1,122.5,122.6,122.7,122.2,122.6,122.1,123.0</t>
  </si>
  <si>
    <t>POS(MIN,MAX,STEP)=-420,420,6|X=119.4,119.3,119.4,119.2,119.3,119.5,119.5,119.6,119.6,119.8,120.0,120.2,120.4,120.8,121.1,121.7,122.1,122.4,123.0,123.7,124.4,125.6,126.5,127.3,128.3,129.8,131.4,132.6,134.1,135.2,136.3,137.4,138.5,139.6,140.1,140.6,141.0,140.9,140.9,140.6,140.2,139.1,137.6,136.0,134.3,131.4,129.1,126.0,122.5,118.4,114.0,109.0,103.6,97.8,91.7,84.9,77.4,69.9,61.9,53.9,45.8,37.8,30.5,24.4,19.4,15.7,13.3,11.6,10.4,9.9,9.9,9.8,9.9,10.0,10.5,11.1,11.7,12.4,14.0,15.3,16.7,18.7,20.4,23.1,25.8,28.3,31.6,34.8,38.3,41.9,45.5,49.2,52.8,56.7,60.8,64.6,68.1,72.0,75.3,78.7,81.9,85.4,88.4,91.4,93.8,96.8,99.4,101.8,104.1,106.2,107.9,109.8,111.5,113.0,114.2,115.8,116.8,118.0,118.7,119.3,119.9,120.3,120.8,121.1,121.6,121.6,121.8,121.9,121.8,121.9,121.6,121.7,121.6,121.3,121.5,121.2,121.2,121.1,120.8,120.8,120.6|Y=121.4,121.5,121.7,121.7,122.0,122.4,122.4,122.4,122.5,122.7,122.1,122.8,123.0,123.1,123.3,123.9,124.9,124.5,125.3,126.3,127.1,127.8,128.8,129.6,131.0,132.3,133.7,134.8,136.2,137.2,138.6,139.5,140.6,141.6,142.8,143.1,143.2,144.0,144.1,143.0,142.5,141.1,140.1,138.5,136.3,134.9,132.1,129.0,125.6,121.6,117.6,112.7,106.7,101.7,95.5,89.1,82.0,74.4,66.8,58.9,50.2,42.5,34.7,28.5,23.3,18.8,16.0,14.8,13.3,12.4,12.0,12.0,11.7,12.5,12.9,13.3,13.3,14.8,15.3,16.9,17.4,19.3,21.1,23.0,24.7,27.4,30.3,33.7,37.1,40.4,43.8,47.4,51.6,55.1,58.7,63.0,66.8,70.4,73.9,77.4,81.0,84.3,87.4,90.3,93.0,96.6,99.0,102.1,103.8,105.9,107.8,109.9,111.7,113.2,115.6,116.9,118.2,119.1,120.0,120.5,121.6,121.7,122.2,122.6,122.9,123.2,123.5,123.3,123.3,123.3,123.3,123.2,123.5,123.4,123.2,123.0,123.5,122.7,122.8,122.5,122.4</t>
  </si>
  <si>
    <t>POS(MIN,MAX,STEP)=-420,420,6|X=169.0,161.4,152.5,142.5,130.7,116.6,99.5,77.1,43.4,0.0,0.0,0.0,0.0,0.0,0.0,0.0,0.0,0.0,0.0,0.0,0.0,0.0,0.0,0.0,0.0,0.0,0.0,0.0,0.0,0.0,0.0,0.0,0.0,0.0,0.0,0.0,0.0,0.0,0.0,0.0,0.0,0.0,0.0,0.0,0.0,8.0,18.5,26.6,33.0,38.4,43.6,48.3,52.9,57.3,61.4,65.6,69.4,73.2,76.6,79.8,83.3,86.6,89.1,92.0,94.4,97.2,99.6,101.5,103.8,105.4,107.9,109.3,110.9,112.2,113.2,114.5,115.6,116.4,116.9,117.7,118.2,119.0,119.3,119.6,120.0,120.2,120.4,120.4,120.4,120.6,120.5,120.5,120.7,120.4,120.5,120.3,120.5,120.3,120.4,120.3,120.2,120.2,120.1,120.2,120.0,119.9,119.9,119.8,119.9,119.8,119.9,119.9,119.9,119.7,119.7,119.5,119.9,119.9,119.7,119.7,119.8,119.6,119.8,119.8,119.8,119.7,119.6,119.7,119.6,119.7,119.8,119.9,119.7,119.8,119.8,119.7,119.6,120.0,119.7,119.9,119.8|Y=168.5,161.4,152.0,141.9,129.0,114.7,98.4,77.1,50.3,0.0,0.0,0.0,0.0,0.0,0.0,0.0,0.0,0.0,0.0,0.0,0.0,0.0,0.0,0.0,0.0,0.0,0.0,0.0,0.0,0.0,0.0,0.0,0.0,0.0,0.0,0.0,0.0,0.0,0.0,0.0,0.0,0.0,0.0,0.0,0.0,0.0,19.3,26.3,32.5,38.0,43.4,47.7,52.5,57.9,61.6,65.6,68.8,73.6,77.4,80.6,83.6,86.8,89.8,92.5,95.4,98.3,100.1,102.4,104.4,106.2,108.6,110.8,112.5,113.9,115.2,116.6,117.6,117.6,118.8,119.2,119.7,120.8,121.0,121.4,121.9,122.1,122.2,122.4,122.4,122.2,122.6,122.2,122.7,122.4,122.8,122.4,122.3,122.0,122.1,122.6,122.1,121.7,122.0,121.9,122.2,121.4,121.9,121.9,121.5,121.3,121.5,121.5,121.2,121.5,121.2,121.8,122.0,121.4,121.5,121.3,121.7,121.5,121.4,121.3,121.6,121.3,121.5,121.7,121.3,121.3,121.2,121.8,121.4,121.6,121.6,121.5,121.6,121.1,121.5,121.5,121.7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</si>
  <si>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9.0,20.0,28.5,35.0,40.9,46.3,51.2,55.9,60.3,64.5,68.4,72.4,76.1,79.6,83.2,86.4,89.5,92.7,95.4,98.0,100.5,102.9,105.2,107.3,108.9,110.9,112.2,113.6,115.0,116.4,117.5,118.3,119.3,119.9,120.4,120.9,121.1,121.6,121.9,122.0,121.9,121.8,122.0,122.0,122.0,121.9,121.8,121.6,121.3,121.5,121.3,121.2,120.9,120.7,120.6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16.7,24.6,32.0,38.1,44.1,48.8,53.3,58.4,62.9,66.8,70.8,75.1,78.7,82.2,85.7,88.5,91.7,94.6,97.4,100.5,102.8,105.0,106.8,109.1,111.0,112.9,114.3,116.3,117.2,118.6,119.4,120.0,120.9,121.8,122.4,122.6,123.2,123.4,123.4,123.7,123.8,123.4,123.2,123.6,123.8,123.7,123.8,123.1,123.1,122.9,122.8,122.5,122.4,122.4</t>
  </si>
  <si>
    <t>ZL=-620.0|ZR=-478.0|ZSWP=0.0</t>
  </si>
  <si>
    <t>ZL=-620.0|ZR=-241.8|ZSWP=0.0</t>
  </si>
  <si>
    <t>ZL=-620.0|ZR=-106.2|ZSWP=0.0</t>
  </si>
  <si>
    <t>ZL=-620.0|ZR=-196.7|ZSWP=0.0</t>
  </si>
  <si>
    <t>POS(MIN,MAX,STEP)=-400,400,100|X=0.0,0.0,0.0,73.5,114.8,121.4,119.9,119.5,119.5|Y=0.0,0.0,0.0,74.0,116.7,123.1,121.7,121.6,121.6</t>
  </si>
  <si>
    <t>POS(MIN,MAX,STEP)=-420,420,6|X=119.3,119.4,119.6,119.3,119.3,119.6,119.5,119.6,119.6,119.7,120.0,120.3,120.6,120.9,121.0,121.5,121.9,122.5,123.1,123.8,124.2,125.2,126.1,127.0,128.3,129.2,131.3,132.5,133.7,134.9,136.2,137.4,138.4,139.3,139.9,140.3,140.6,141.1,141.2,140.8,139.9,139.0,138.0,136.3,134.5,132.1,129.2,126.2,122.7,118.8,114.7,110.1,104.6,99.0,92.7,85.8,78.9,71.4,63.5,55.5,47.7,39.4,32.3,25.8,20.9,17.1,14.3,12.6,11.8,10.8,10.9,11.1,11.4,11.8,12.5,13.9,15.2,16.4,18.9,20.8,23.4,26.4,29.0,32.3,35.6,39.2,42.7,46.4,50.1,53.7,57.6,61.4,65.1,68.8,72.4,75.8,79.0,82.3,85.6,88.6,91.5,94.3,96.5,99.1,101.5,103.5,105.7,107.4,109.3,110.9,112.3,113.6,114.9,116.3,116.9,117.8,118.7,119.4,119.8,120.3,120.9,121.0,121.2,121.3,121.4,121.4,121.3,121.2,121.3,121.3,121.1,121.4,121.1,121.3,120.9,120.5,120.7,120.7,120.4,120.5,120.6|Y=121.4,121.7,121.9,122.3,122.1,121.4,122.1,122.0,122.0,122.5,122.4,122.7,122.9,123.4,123.7,123.8,124.6,124.6,125.2,126.0,126.8,127.7,128.8,129.3,131.1,132.1,133.5,134.8,136.0,136.9,138.2,139.0,140.5,141.4,142.2,143.1,143.9,143.8,143.9,143.4,142.5,141.7,140.2,138.7,136.8,134.9,132.3,129.4,125.5,121.9,117.9,113.6,108.0,102.9,96.6,90.0,83.4,75.9,68.3,60.0,51.3,43.8,35.9,30.1,24.5,20.0,16.9,14.6,13.3,12.7,12.7,13.4,13.3,13.5,14.2,15.4,16.1,17.2,18.6,21.2,22.9,25.3,28.5,31.5,35.2,37.9,41.6,45.3,49.0,53.0,56.5,60.2,64.1,67.7,71.1,74.3,77.8,81.9,85.3,87.8,90.9,93.6,96.7,99.3,101.7,103.4,105.9,107.7,109.4,111.6,113.5,114.9,116.2,117.0,118.2,119.1,120.2,120.8,121.4,122.0,122.4,122.6,122.9,122.7,123.1,123.0,123.3,123.1,122.8,123.0,123.2,123.1,123.3,123.2,122.4,122.5,121.9,122.3,122.4,122.4,122.1</t>
  </si>
  <si>
    <t>OPTIONS=ROTR,ROTL,ENDV</t>
  </si>
  <si>
    <t xml:space="preserve">SERNUM=        </t>
  </si>
  <si>
    <t>POS(MIN,MAX,STEP)=-420,420,6|X=119.4,119.6,119.9,119.7,119.6,119.7,119.8,120.0,119.9,120.1,120.2,120.3,120.4,120.8,120.7,120.9,121.5,121.9,122.4,123.2,124.1,124.8,125.3,126.6,127.7,128.8,130.3,131.5,132.8,134.1,135.2,136.4,137.7,138.5,139.0,139.9,140.4,140.8,140.8,140.7,140.4,139.8,138.7,137.1,135.5,133.4,131.1,128.1,124.9,121.5,117.3,113.0,108.1,102.6,97.1,90.4,83.9,76.8,69.0,61.2,53.3,45.5,37.7,30.8,25.0,20.1,16.5,14.0,12.0,11.2,10.7,10.7,11.0,11.6,12.4,14.5,16.1,18.6,21.2,24.3,28.0,32.0,36.1,40.3,44.5,48.9,53.4,57.6,61.9,65.9,70.0,73.8,77.5,81.2,84.8,88.0,90.9,93.8,96.7,99.4,101.7,104.0,106.3,108.0,110.1,111.6,113.2,114.5,115.5,116.7,117.9,118.6,119.3,119.9,120.7,121.3,121.5,121.8,121.9,121.9,122.0,121.9,122.0,121.9,121.9,121.7,121.5,121.6,121.5,121.4,120.9,120.8,120.8,120.6,120.5,120.6,120.4,120.4,120.3,120.3,119.9|Y=121.5,121.3,121.6,122.0,122.1,122.0,121.9,121.8,121.9,122.2,122.8,122.3,122.9,122.8,122.5,123.6,123.7,124.4,125.0,125.1,126.1,127.2,128.0,128.9,129.9,131.6,132.8,134.0,135.1,135.8,137.9,138.6,139.8,140.5,141.6,142.5,143.0,143.1,143.3,143.5,143.1,142.1,140.8,139.4,138.0,136.2,134.0,131.6,127.8,124.6,121.2,116.6,112.0,106.8,100.8,95.2,88.3,81.5,74.3,66.2,58.7,50.0,42.9,35.0,29.0,24.0,20.3,16.7,15.2,13.4,12.7,13.3,12.9,13.0,14.3,15.3,16.3,17.8,20.5,23.7,27.4,30.8,34.2,38.1,43.1,47.0,51.7,56.1,60.3,64.1,68.5,72.4,76.2,80.2,83.4,87.1,89.8,93.2,96.6,99.1,101.6,104.1,105.9,108.2,110.0,112.3,113.9,115.6,116.8,118.1,118.9,119.8,120.5,121.1,121.9,122.4,123.1,123.3,123.7,123.3,123.5,123.4,123.3,123.3,123.2,123.3,123.0,123.4,123.1,123.4,122.9,122.5,122.2,122.5,122.3,122.3,122.4,122.4,121.9,121.5,122.2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</si>
  <si>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12.8,20.3,25.7,29.9,34.8,41.5,46.2,51.0,55.6,59.9,64.3,68.4,72.4,76.5,80.2,84.1,87.6,90.8,94.3,97.0,100.0,102.7,105.6,108.5,110.7,113.2,115.1,117.1,118.8,120.8,122.0,123.4,124.9,126.2,127.3,128.2,129.0,129.9,130.7,131.6,132.1,132.7,132.8,133.1,133.6,133.5,133.5,133.5,133.6,133.2,133.1,132.9,132.6,132.4,131.9,131.9,131.7,131.5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12.3,19.9,25.2,30.3,35.1,40.6,45.5,50.4,55.1,59.8,63.1,67.0,71.1,75.5,79.2,82.9,86.6,90.1,93.5,96.3,99.2,102.1,105.0,107.4,110.1,111.9,114.2,115.9,117.7,119.5,121.0,122.7,123.8,124.8,126.2,127.0,127.7,128.9,129.6,130.1,130.6,131.0,131.1,131.4,131.7,131.8,131.9,131.4,131.7,131.5,131.4,131.1,130.7,130.5,130.1,129.9,129.8,129.6</t>
  </si>
  <si>
    <t>POS(MIN,MAX,STEP)=-420,420,6|X=130.5,130.9,131.6,132.0,132.8,133.0,134.1,134.8,136.2,137.0,138.2,139.4,140.7,142.2,143.5,144.9,146.3,147.9,149.3,150.1,151.2,152.3,153.0,153.4,153.7,153.7,153.5,153.2,152.3,151.7,150.6,148.4,146.5,144.3,141.4,137.2,133.8,129.7,125.4,120.4,115.2,109.6,103.4,96.5,89.3,81.4,73.5,65.0,56.4,47.8,39.6,31.7,25.8,19.0,16.4,13.0,11.8,11.0,12.6,11.6,11.0,12.1,12.9,11.4,9.8,13.6,12.9,15.2,17.3,19.3,22.5,27.9,31.2,35.2,40.1,44.5,48.5,52.8,57.2,61.7,65.5,69.7,73.7,77.2,81.0,84.6,88.0,91.3,95.3,98.4,101.3,103.7,106.0,108.4,110.6,112.6,114.5,116.3,118.0,119.2,120.7,121.9,123.0,124.0,124.8,125.9,126.8,127.3,128.2,128.4,128.8,128.8,129.3,129.2,129.3,129.2,129.3,129.3,129.4,129.2,129.8,129.4,129.3,129.2,129.2,129.0,128.8,128.9,128.7,128.8,128.6,128.7,128.4,128.6,128.7,128.7,128.5,128.4,128.5,128.2,128.5|Y=128.2,128.8,129.2,129.5,130.2,130.7,131.3,132.2,133.2,134.3,135.1,136.5,137.9,139.1,140.2,142.0,143.3,144.7,146.3,147.6,148.6,149.8,150.7,151.2,151.6,151.6,151.6,151.6,151.1,150.0,148.8,147.4,145.5,143.1,140.7,137.6,134.0,130.3,126.2,121.4,115.9,110.4,103.9,97.5,90.3,82.0,74.1,65.3,59.4,50.4,41.6,33.7,26.5,21.0,16.7,13.7,11.6,10.3,9.9,10.5,10.4,10.2,10.6,9.9,9.9,11.5,13.1,14.7,16.3,18.9,20.4,24.0,27.8,31.9,36.0,40.3,45.0,49.8,54.4,58.5,62.9,67.4,71.3,75.3,79.0,82.7,86.4,90.0,93.0,95.9,98.9,101.5,104.2,105.6,108.4,110.4,112.2,114.1,115.7,117.1,118.7,120.0,121.2,122.6,123.6,124.5,125.0,125.7,126.2,126.6,126.7,127.1,127.5,127.6,127.6,127.7,127.7,127.6,127.7,127.7,127.7,127.7,127.6,127.3,127.3,127.1,127.2,127.1,127.0,126.9,126.5,126.9,126.5,126.5,126.3,126.4,126.1,126.1,126.2,126.3,126.3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</si>
  <si>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12.8,16.5,19.4,24.1,29.5,35.3,40.9,46.3,51.8,56.8,63.3,67.9,72.3,76.4,80.6,84.2,88.0,91.3,94.6,97.4,100.7,103.2,105.9,108.4,110.4,112.6,114.4,116.5,118.1,120.2,121.2,122.5,123.7,124.7,125.5,126.4,126.8,127.6,128.2,129.0,129.0,129.4,129.4,129.6,130.1,130.0,130.0,129.9,129.9,129.9,129.9,129.9,129.8,129.8,129.6,129.4,129.4,128.9,129.0,129.1,129.2,129.0,128.8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8.2,13.9,16.8,21.3,26.9,32.9,39.0,44.4,50.2,55.5,60.5,65.2,70.0,74.3,78.6,81.1,84.8,88.5,92.1,95.2,98.2,101.2,103.8,106.4,108.8,111.1,112.9,114.6,116.6,118.2,119.5,120.6,121.9,122.9,123.5,124.4,125.2,125.8,126.1,126.4,126.8,127.0,127.4,127.6,127.7,127.8,127.8,127.6,127.7,127.7,127.8,127.7,127.5,127.6,127.4,127.2,127.3,127.2,127.0,127.1,127.0,126.7,126.6</t>
  </si>
  <si>
    <t>POS(MIN,MAX,STEP)=-420,420,6|X=132.7,133.2,134.0,134.7,135.2,136.1,136.9,137.8,138.7,139.8,140.6,141.8,143.1,143.9,145.0,145.8,146.9,148.0,148.8,149.6,150.3,150.5,150.9,150.7,150.7,150.8,149.8,149.1,148.0,146.7,144.9,143.0,140.7,138.0,135.3,130.3,126.9,123.2,118.5,113.2,108.0,102.1,95.9,89.3,82.1,74.6,67.2,59.2,51.3,43.4,36.0,29.6,23.8,19.1,16.6,13.7,14.9,10.7,10.4,10.8,11.0,10.7,10.3,10.2,13.5,15.2,14.3,12.8,13.7,15.8,15.1,17.0,15.9,18.4,17.1,19.0,21.6,22.8,24.0,25.3,27.8,29.6,32.1,34.3,37.0,40.3,43.2,46.6,51.3,54.9,58.4,62.2,65.4,69.3,73.0,76.6,80.1,83.4,86.3,89.6,93.0,95.6,98.4,101.7,103.9,106.5,109.3,111.5,113.8,115.4,117.3,118.7,120.3,121.8,122.9,124.1,125.2,126.2,127.1,127.5,128.6,129.0,130.0,130.5,130.8,130.9,131.5,131.9,132.1,132.1,132.6,132.5,132.7,132.9,132.8,132.7,132.9,132.7,132.7,132.7,132.5|Y=130.6,131.0,131.5,132.2,133.1,134.0,134.8,135.4,136.3,137.2,138.3,139.4,140.4,141.6,142.5,143.6,144.7,145.6,146.6,147.5,148.0,148.5,148.5,148.5,148.6,148.6,148.1,147.4,146.1,144.9,143.2,141.0,138.7,136.3,133.3,129.5,125.9,121.7,117.0,111.9,106.6,100.7,94.3,86.9,79.9,72.1,64.2,55.6,50.4,42.4,34.4,27.8,22.7,18.1,15.6,13.8,12.2,12.7,12.0,11.3,11.2,11.3,12.1,13.0,12.8,12.1,11.8,13.5,13.8,13.0,13.8,14.9,14.4,16.0,17.7,18.6,19.0,20.8,22.4,24.3,26.5,28.9,31.1,33.8,37.1,40.0,43.1,46.6,50.4,54.1,57.9,61.6,65.4,67.8,71.8,75.5,79.0,82.6,85.9,89.2,92.5,95.4,98.1,100.9,103.4,106.2,108.4,110.5,112.6,114.5,115.9,117.5,119.0,120.3,121.6,122.8,123.7,124.7,125.4,126.4,127.0,127.7,128.3,128.4,129.1,129.4,129.8,129.9,130.2,130.2,130.4,130.7,130.9,130.8,130.6,130.6,130.5,130.6,130.6,130.3,130.6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</si>
  <si>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10.6,15.9,19.8,24.4,30.1,36.5,44.0,49.9,55.1,60.1,65.0,69.7,73.8,77.9,82.1,85.8,89.3,92.8,95.9,99.0,101.9,104.1,107.3,109.4,112.6,114.0,116.2,117.5,119.2,120.7,122.0,123.2,124.2,125.0,126.0,127.0,127.6,128.2,128.8,129.1,129.3,129.5,129.7,130.0,130.0,129.9,130.1,130.0,130.2,129.7,130.0,130.1,129.8,129.3,129.4,129.5,129.6,129.5,129.4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6.4,14.1,18.4,23.1,29.4,35.5,41.5,47.3,53.1,58.4,63.2,66.5,71.1,75.6,79.8,83.7,87.5,91.0,94.5,97.3,100.3,103.0,105.8,108.2,110.3,112.3,114.3,115.9,117.5,119.1,120.5,121.6,122.8,123.6,124.5,125.0,125.5,126.2,126.6,126.9,127.2,127.4,127.7,127.7,128.0,127.8,127.7,128.1,127.6,127.6,127.5,127.7,127.4,127.2,127.3,127.2,127.1,127.0,126.8</t>
  </si>
  <si>
    <t>POS(MIN,MAX,STEP)=-420,420,6|X=78.8,78.8,79.1,79.2,79.5,79.8,80.2,80.8,81.2,81.6,82.2,83.0,83.8,84.5,85.3,86.0,86.9,87.7,88.5,89.2,89.8,90.5,91.1,91.6,92.0,92.0,92.1,91.9,91.8,91.6,91.1,90.5,89.4,88.3,87.0,85.6,83.8,81.8,79.7,77.4,74.8,70.7,67.6,63.9,60.2,56.1,51.8,47.3,42.6,38.0,33.3,28.7,24.3,20.4,17.0,14.5,11.5,10.2,9.0,9.1,8.3,8.1,8.5,9.2,9.2,10.2,11.2,12.6,14.2,16.3,18.2,21.4,23.7,26.2,28.8,31.3,33.9,36.4,38.9,41.3,43.5,45.6,47.7,49.8,51.7,54.1,55.7,57.4,58.9,60.5,61.7,63.1,64.3,65.4,66.5,67.7,68.5,69.3,70.3,71.0,72.0,72.6,73.2,73.6,74.3,74.7,75.2,75.5,75.8,76.1,76.5,76.8,77.0,77.0,77.2,77.4,77.6,77.7,77.6,77.7,77.7,77.7,77.8,77.9,77.9,77.8,77.9,78.1,77.9,77.9,78.0,78.0,78.0,77.9,78.0,78.0,78.0,78.0,78.0,78.0,78.0|Y=128.0,128.3,128.6,129.2,129.6,130.2,130.7,131.6,132.3,133.4,134.3,135.6,136.8,138.1,139.7,141.0,142.5,143.6,144.6,145.8,146.8,147.7,148.7,149.0,149.3,149.4,149.4,149.2,148.6,147.7,146.7,144.8,143.2,141.0,138.2,135.7,132.5,128.3,124.0,119.5,114.5,108.9,103.2,96.6,89.7,82.3,74.8,66.8,59.3,53.4,46.0,38.5,32.2,26.9,22.9,18.9,16.3,15.0,15.1,14.1,13.7,14.4,14.5,15.7,17.0,18.7,21.5,24.1,27.0,30.9,33.8,37.8,42.0,46.1,50.6,54.9,58.9,63.2,67.1,70.9,74.6,78.0,81.6,84.7,87.7,90.4,93.1,95.5,98.2,100.2,102.8,104.6,106.0,107.6,109.5,111.0,112.3,114.0,115.1,116.3,117.7,118.7,119.4,120.1,121.1,121.8,122.3,122.7,123.4,123.8,124.2,124.5,124.8,125.0,125.1,125.2,125.4,125.6,125.5,125.7,125.7,125.8,125.9,125.8,125.9,125.9,126.0,126.0,126.3,126.5,126.2,126.2,126.2,126.0,125.9,126.0,126.1,125.9,126.0,125.9,126.0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</si>
  <si>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10.7,16.3,19.7,24.3,30.3,36.0,43.9,49.7,54.9,60.0,64.6,69.6,73.8,78.2,82.0,85.6,89.4,92.7,95.9,98.9,101.9,104.3,106.9,109.4,111.8,114.4,116.2,117.8,119.4,120.4,122.0,123.2,124.3,125.1,125.9,126.8,127.7,127.9,128.4,128.9,129.1,129.6,129.8,129.8,130.3,130.0,130.1,130.3,130.1,130.0,129.9,130.0,130.2,129.6,130.0,129.4,129.3,129.2,129.3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6.6,14.2,18.3,23.2,29.6,35.6,41.7,47.3,53.3,58.5,63.3,66.7,71.3,75.7,79.9,83.5,87.3,90.9,94.4,97.2,100.2,102.8,105.8,108.2,110.5,112.3,114.4,116.0,117.4,119.2,120.6,121.6,122.6,123.7,123.9,124.8,125.6,126.2,126.8,127.0,127.0,127.5,127.7,127.7,127.8,127.7,127.7,128.0,128.0,128.1,127.8,127.7,127.5,127.3,127.4,127.3,126.9,127.1,127.0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</si>
  <si>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8.0,14.4,22.5,29.5,36.3,42.6,48.5,53.8,59.2,64.0,68.4,72.6,76.8,80.7,84.3,87.9,91.1,93.9,96.6,99.7,101.9,104.2,106.3,108.3,109.7,111.4,113.0,114.6,115.5,116.6,117.8,118.4,119.0,119.7,120.1,120.7,121.2,121.6,121.8,121.9,121.8,122.0,121.9,121.8,121.8,121.6,121.5,121.5,121.6,121.3,121.0,121.0,121.0,120.8,120.7,120.2,120.3,119.9,120.3,120.0,120.0,120.0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13.6,19.2,26.3,33.0,39.7,45.8,51.6,56.5,62.4,67.0,71.1,75.4,79.5,83.4,86.7,90.2,93.5,96.2,99.1,101.4,104.3,105.9,108.2,110.2,112.0,113.5,114.9,116.6,117.8,118.8,120.0,120.7,121.6,122.5,122.9,123.1,123.3,123.8,123.6,123.7,123.5,124.0,124.1,123.9,123.9,124.2,123.8,123.8,123.8,122.8,123.2,123.4,123.1,122.9,122.6,122.5,122.5,122.3,122.6,122.3,122.4</t>
  </si>
  <si>
    <t>ZL=-532.2|ZR=-618.4|ZSWP=0.0</t>
  </si>
  <si>
    <t>POS(MIN,MAX,STEP)=-420,420,6|X=119.1,119.1,119.4,119.3,119.4,119.3,119.3,119.4,120.0,119.7,120.1,120.1,120.3,120.5,120.9,121.3,121.5,121.6,122.4,122.8,123.3,124.1,125.2,126.1,126.8,127.9,129.8,130.8,131.9,133.7,134.9,136.1,137.3,138.6,139.7,140.5,141.0,141.6,141.7,142.0,141.7,141.4,140.7,139.6,137.9,136.0,134.1,131.3,128.2,125.0,121.0,116.8,111.9,106.6,100.7,94.4,87.7,80.3,72.4,63.9,55.2,46.9,38.5,30.5,24.3,18.8,15.0,12.6,10.6,9.7,9.0,9.2,9.4,9.8,10.8,12.7,14.5,17.2,20.1,23.4,27.3,31.8,35.9,39.9,44.1,48.1,51.8,55.5,59.2,62.6,65.8,68.8,71.8,74.8,77.6,79.9,82.7,84.8,87.3,89.5,91.7,93.8,96.1,97.4,99.4,101.2,102.9,104.2,105.5,107.2,108.5,109.5,110.6,111.8,112.5,113.5,114.5,115.3,116.1,116.5,117.2,117.6,117.9,118.3,118.5,119.1,119.2,119.2,119.6,119.7,119.6,119.8,119.9,119.7,119.8,120.3,119.9,120.2,120.0,119.9,120.0|Y=122.0,122.0,121.8,122.0,121.8,122.0,122.8,122.1,121.7,122.1,122.3,122.0,122.8,122.6,123.2,123.5,123.4,124.2,124.4,124.8,125.8,126.5,127.4,128.5,129.7,130.8,132.3,133.6,134.4,136.0,136.9,138.0,139.6,140.5,141.8,142.8,143.9,144.6,144.9,144.7,144.5,144.0,142.6,141.9,140.6,138.7,136.5,134.0,131.1,128.2,124.6,119.9,115.2,110.5,104.4,98.6,91.6,84.1,77.1,68.1,60.5,51.3,43.2,35.0,28.6,22.6,18.5,15.6,13.2,12.5,11.7,12.2,11.7,12.1,12.6,14.1,15.9,17.2,19.2,23.1,26.3,30.0,34.2,38.2,42.2,47.2,50.7,54.5,58.2,61.4,65.3,68.4,71.6,73.7,76.6,79.7,82.5,85.0,87.2,89.5,91.4,94.0,96.2,98.2,100.1,101.6,103.3,104.7,106.1,107.9,109.4,110.6,111.7,112.8,113.9,115.3,116.2,117.1,117.6,117.9,118.5,119.0,119.5,119.8,120.5,120.7,120.9,120.9,121.1,121.2,121.4,121.3,121.4,122.1,121.8,121.8,121.8,122.2,121.4,121.5,121.9</t>
  </si>
  <si>
    <t>POS(MIN,MAX,STEP)=-420,420,6|X=119.2,119.2,119.3,119.1,119.5,119.4,119.4,119.7,119.8,120.0,119.9,120.2,120.8,120.8,121.1,121.7,122.0,122.5,122.9,123.9,124.6,125.7,126.5,127.5,128.7,130.1,131.7,133.5,134.7,135.9,137.5,138.6,139.8,141.0,142.0,142.4,143.0,143.2,143.4,143.3,142.5,141.4,140.5,138.8,136.9,134.5,131.8,128.7,125.2,121.2,116.8,111.6,106.3,99.9,93.6,86.5,78.9,70.5,62.0,53.0,43.8,35.2,27.2,20.4,15.8,12.4,10.5,9.3,8.9,8.4,9.0,8.8,8.7,9.2,9.5,10.7,12.2,14.2,16.7,19.9,23.4,27.4,31.4,35.8,40.0,44.5,48.8,53.2,57.5,61.7,65.9,69.8,73.7,77.5,81.2,84.6,87.8,90.7,93.9,96.8,99.1,101.9,104.1,105.9,108.0,109.8,111.5,113.0,114.4,115.8,116.6,117.4,118.5,119.3,120.1,120.5,120.9,121.2,121.4,121.5,121.8,121.7,121.8,121.6,121.6,121.6,121.5,121.3,121.5,121.2,120.9,121.0,120.9,120.7,120.5,120.6,120.5,120.4,120.4,120.4,120.2|Y=122.2,121.7,121.6,121.7,121.9,122.4,122.4,122.1,122.1,122.5,122.5,122.0,122.8,122.8,123.6,123.9,124.7,124.8,125.5,126.3,126.9,127.7,129.4,130.0,131.1,132.6,134.3,135.4,136.8,137.9,139.7,140.6,142.1,143.6,144.5,145.3,145.7,145.9,146.3,145.7,145.2,144.4,142.9,141.5,139.3,137.0,134.9,131.8,128.5,124.3,120.2,115.4,109.9,104.7,97.2,91.1,83.4,75.4,66.5,58.9,49.1,40.6,32.1,25.0,19.6,15.7,13.1,11.9,10.1,10.8,10.3,10.0,10.7,9.8,10.8,11.8,12.9,14.6,16.9,19.0,22.7,26.5,30.6,34.0,38.2,43.2,47.2,51.5,56.1,60.7,64.2,68.7,72.5,76.4,79.9,83.8,86.9,89.9,93.1,96.1,99.3,101.6,104.0,106.1,108.2,110.1,112.0,113.4,115.3,116.6,118.0,119.0,119.7,120.5,121.2,121.8,122.2,122.9,123.0,123.5,123.7,123.4,123.7,123.5,123.4,123.6,123.4,123.3,123.4,123.2,122.9,122.8,122.7,122.9,122.4,122.4,121.9,121.9,122.0,121.8,121.9</t>
  </si>
  <si>
    <t>POS(MIN,MAX,STEP)=-420,420,6|X=119.7,119.7,119.7,119.3,119.8,119.9,119.9,120.1,120.1,120.4,120.4,120.5,120.7,121.1,121.5,121.8,122.6,123.7,124.1,124.8,125.6,126.6,128.4,129.5,131.4,133.5,136.4,138.9,141.9,144.9,148.2,152.0,155.9,159.4,163.7,167.5,171.5,175.3,178.6,181.8,184.6,187.4,189.5,191.5,193.0,194.0,194.6,194.5,194.0,193.3,191.8,189.8,187.5,184.2,180.0,175.6,170.2,163.9,156.9,149.0,139.4,128.5,115.0,99.2,79.5,50.3,0.0,0.0,0.0,0.0,0.0,0.0,0.0,0.0,0.0,0.0,0.0,0.0,0.0,0.0,0.0,0.0,0.0,0.0,0.0,0.0,0.0,0.0,10.5,16.1,23.9,31.4,38.2,44.6,49.9,54.9,59.2,63.3,67.1,70.5,73.7,76.9,79.6,82.0,84.8,87.0,89.3,91.5,93.3,95.5,97.4,99.1,100.8,102.5,103.7,106.0,107.1,108.4,109.7,110.6,111.7,112.3,113.7,114.4,115.0,115.8,116.2,116.7,117.5,118.2,118.4,118.5,118.9,119.1,119.2,119.5,119.5,119.9,119.8,120.0,120.0|Y=121.7,121.8,121.7,121.7,121.8,121.7,121.7,122.0,122.5,122.6,122.8,123.0,123.3,123.3,124.0,124.1,124.7,125.1,126.3,127.2,128.6,129.2,131.1,132.4,133.6,135.3,138.6,141.2,143.6,147.1,150.4,154.0,158.2,161.9,165.9,169.6,174.0,178.1,181.2,184.3,186.7,189.8,192.2,194.2,195.5,197.0,196.9,197.3,197.0,196.2,194.9,193.2,190.3,187.5,184.3,179.2,174.2,168.5,161.4,154.2,145.0,134.9,122.4,107.4,90.1,67.0,34.7,0.0,0.0,0.0,0.0,0.0,0.0,0.0,0.0,0.0,0.0,0.0,0.0,0.0,0.0,0.0,0.0,0.0,0.0,0.0,0.0,0.0,10.7,14.6,20.2,28.3,35.1,41.9,47.2,53.0,57.5,62.2,66.0,69.4,72.6,75.7,78.9,82.0,84.6,86.9,89.1,90.8,93.7,95.7,97.7,99.3,101.8,103.2,104.4,106.5,108.0,109.2,110.2,111.7,112.7,114.2,115.1,115.9,116.4,117.2,117.6,118.3,118.8,119.2,119.9,120.4,120.8,121.1,121.0,121.1,121.3,121.3,121.7,121.7,121.9</t>
  </si>
  <si>
    <t>ZL=-800.0|ZR=-761.0|ZSWP=0.0</t>
  </si>
  <si>
    <t>ZL=-833.1|ZR=-761.0|ZSWP=0.0</t>
  </si>
  <si>
    <t>ZL=-1094.7|ZR=-553.1|ZSWP=0.0</t>
  </si>
  <si>
    <t>POS(MIN,MAX,STEP)=-400,400,100|X=194.5,93.4,0.0,0.0,77.5,109.5,119.1,119.7,119.9|Y=197.4,95.7,0.0,0.0,77.7,111.0,121.2,121.4,121.3</t>
  </si>
  <si>
    <t>POS(MIN,MAX,STEP)=-420,420,6|X=0.0,0.0,0.0,0.0,0.0,0.0,0.0,0.0,0.0,0.0,0.0,0.0,0.0,0.0,0.0,0.0,0.0,0.0,0.0,0.0,0.0,0.0,0.0,0.0,0.0,0.0,0.0,0.0,0.0,0.0,0.0,0.0,0.0,0.0,0.0,0.0,0.0,0.0,0.0,0.0,0.0,0.0,0.0,0.0,0.0,0.0,0.0,0.0,0.0,0.0,10.7,20.8,28.0,34.6,40.7,46.1,51.5,56.3,61.2,66.1,70.2,74.2,78.2,82.2,85.5,89.0,91.8,95.0,98.0,100.5,103.4,105.8,107.8,109.4,111.2,112.8,114.1,115.5,116.4,117.6,118.4,119.3,119.9,120.5,120.8,121.1,121.3,121.4,121.6,121.8,121.6,121.8,121.6,121.7,121.7,121.6,121.5,121.2,121.3,120.8,120.8,120.7,120.4,120.5,120.3,120.2,120.1,120.1,120.1,119.9,119.7,119.7,120.0,120.0,119.6,119.9,119.8,119.9,120.0,119.8,119.9,119.9,119.7,120.0,119.8,119.7,119.9,120.0,119.8,119.8,119.8,120.0,119.7,119.9,119.7,119.9,119.7,120.1,120.0,119.9,120.0|Y=0.0,0.0,0.0,0.0,0.0,0.0,0.0,0.0,0.0,0.0,0.0,0.0,0.0,0.0,0.0,0.0,0.0,0.0,0.0,0.0,0.0,0.0,0.0,0.0,0.0,0.0,0.0,0.0,0.0,0.0,0.0,0.0,0.0,0.0,0.0,0.0,0.0,0.0,0.0,0.0,0.0,0.0,0.0,0.0,0.0,0.0,0.0,0.0,0.0,0.0,17.9,20.3,26.7,33.3,39.6,45.3,50.8,56.2,61.2,65.0,69.6,74.4,78.3,81.9,85.3,89.0,92.4,95.3,97.8,100.6,104.2,106.5,108.4,110.8,112.0,113.6,115.5,116.8,118.2,118.9,120.0,121.0,121.2,122.1,122.5,123.2,123.8,123.7,123.8,123.9,124.2,124.2,124.1,124.0,124.0,124.2,123.3,123.1,123.3,123.1,122.9,122.8,122.9,122.6,122.1,122.8,122.4,122.0,121.6,121.6,121.7,121.9,122.0,121.7,121.6,121.6,121.7,121.5,121.7,121.7,121.2,121.5,121.5,121.6,121.4,121.7,121.8,121.3,121.7,121.6,121.5,121.5,121.9,121.7,121.7,121.6,121.6,121.8,121.7,121.7,121.8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</si>
  <si>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4.3,13.1,19.0,23.7,29.8,33.8,37.4,40.9,44.0,46.8,49.5,52.0,54.2,56.1,58.0,59.9,61.6,62.9,64.3,66.1,67.2,68.2,69.1,70.1,70.9,71.6,72.4,73.0,73.5,74.3,74.7,75.2,75.6,75.9,76.3,76.6,76.8,77.1,77.3,77.5,77.6,77.7,77.8,77.9,78.0,78.0,78.0,78.2,78.1,78.1,78.1,78.2,78.1,78.2,78.3,78.2,78.2,78.3,78.3,78.3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10.0,23.5,32.7,41.1,48.4,55.1,60.9,66.8,71.9,76.5,80.9,85.0,87.5,90.8,93.7,96.9,99.9,102.1,104.5,106.7,108.4,110.1,111.7,113.3,114.9,116.0,117.2,118.3,119.1,120.0,120.9,121.6,122.2,122.6,123.0,123.5,124.0,124.4,124.6,124.8,125.0,125.2,125.5,125.5,125.7,125.8,125.9,126.0,126.0,126.0,125.9,126.1,126.0,126.0,125.8,126.0,126.0,126.1,126.1,126.3,126.3</t>
  </si>
  <si>
    <t>ZL=-260.0|ZR=-1380.0|ZSWP=0.0</t>
  </si>
  <si>
    <t>ZL=-260.0|ZR=-1069.6|ZSWP=0.0</t>
  </si>
  <si>
    <t>POS(MIN,MAX,STEP)=-400,400,100|X=0.0,0.0,34.3,69.2,77.2,77.9,77.9,77.9,78.1|Y=0.0,0.0,62.4,113.2,124.7,125.7,125.7,125.5,125.7</t>
  </si>
  <si>
    <t>POS(MIN,MAX,STEP)=-420,420,6|X=119.6,119.7,119.7,119.6,119.7,119.7,119.8,119.9,120.0,119.9,120.1,120.2,120.3,120.6,120.7,121.0,121.4,121.7,122.3,122.9,123.7,124.3,125.0,125.6,126.8,127.9,129.2,130.4,131.7,133.0,134.1,135.0,136.2,137.2,138.2,138.5,139.1,139.1,139.2,139.4,138.9,138.4,137.4,136.2,134.6,132.8,130.4,128.0,124.8,121.3,117.7,113.7,109.0,104.3,98.9,93.1,86.8,80.5,73.6,66.4,59.2,52.3,44.9,38.2,32.2,27.1,22.7,19.3,17.0,15.2,14.1,13.4,13.3,13.4,13.7,14.7,15.7,17.0,18.3,20.2,21.8,24.3,26.6,29.4,32.0,35.0,37.8,41.5,44.8,48.0,51.4,55.0,58.3,61.8,65.2,68.8,72.3,75.4,78.5,81.7,84.7,87.4,90.2,92.9,95.2,97.7,99.8,102.1,104.0,106.1,107.6,109.3,110.7,112.0,113.1,114.8,115.6,116.5,117.3,118.0,118.6,119.1,119.5,119.9,120.0,120.4,120.5,120.5,120.5,120.7,120.8,120.8,120.6,120.9,120.7,120.7,120.6,120.5,120.4,120.5,120.5|Y=122.1,121.7,121.7,121.4,121.3,121.9,122.1,121.7,121.7,122.1,121.9,122.3,122.3,122.9,122.5,123.0,123.9,124.2,124.6,125.2,126.2,126.7,128.1,128.7,129.4,130.5,132.0,133.0,134.0,135.4,136.3,137.5,138.5,139.1,140.3,140.9,141.3,141.9,141.8,141.9,142.0,140.4,139.6,138.6,137.3,135.6,133.0,130.8,127.6,124.5,121.1,116.8,112.6,108.2,102.2,96.7,91.1,84.3,78.0,70.5,63.4,56.4,49.0,42.5,35.5,30.6,26.8,21.8,19.0,17.7,15.6,15.5,15.7,15.7,15.7,16.6,17.1,17.8,19.6,20.9,22.2,23.6,26.5,29.1,31.2,34.1,37.0,40.0,43.6,47.1,50.6,53.8,57.6,60.6,64.1,68.0,71.8,74.4,77.6,81.0,84.4,86.8,89.6,92.6,94.9,97.7,100.3,102.2,103.9,106.1,107.4,109.2,111.2,113.6,114.6,115.8,117.1,117.9,118.7,119.5,120.1,120.1,121.0,121.4,121.3,121.8,122.1,122.4,122.8,122.4,122.2,121.9,122.4,122.3,121.9,122.5,122.5,122.3,122.2,122.0,121.7</t>
  </si>
  <si>
    <t>POS(MIN,MAX,STEP)=-420,420,6|X=140.8,143.0,145.6,148.0,150.7,153.3,156.0,159.2,162.4,164.9,167.8,170.5,172.7,175.2,176.9,178.6,180.0,181.2,181.6,181.5,181.4,180.6,179.7,178.1,176.2,173.9,171.1,167.6,163.6,159.3,154.8,148.8,142.5,135.2,127.7,115.9,105.9,94.6,81.6,66.9,50.4,30.3,12.3,0.0,0.0,9.6,0.0,9.4,0.0,8.7,0.0,0.0,0.0,0.0,0.0,0.0,0.0,0.0,11.1,10.9,10.2,9.6,9.6,9.2,8.9,9.2,10.9,10.9,10.5,9.6,9.3,8.9,8.9,9.1,9.6,10.3,11.2,11.1,11.0,10.6,10.0,9.2,8.7,10.3,10.4,11.7,14.1,17.9,25.3,31.5,38.0,45.1,51.4,57.4,63.8,69.8,75.2,80.4,85.4,89.8,94.2,98.2,102.2,105.5,108.6,111.6,115.2,117.6,119.9,121.7,123.5,125.1,126.8,127.8,129.0,129.9,130.6,131.2,131.7,132.1,132.7,132.7,132.5,133.0,133.0,132.8,132.9,132.4,132.3,131.8,131.9,131.5,131.2,131.1,130.6,130.6,130.3,130.0,129.8,129.5,129.2|Y=138.2,140.5,141.6,144.2,146.5,149.3,152.6,155.1,158.5,161.2,164.2,166.8,169.8,172.4,174.4,176.4,178.1,179.0,179.7,180.2,180.2,179.9,179.3,177.9,176.3,175.1,172.3,169.7,165.5,161.6,156.8,151.8,145.7,138.9,131.0,122.6,113.6,103.1,90.8,77.3,61.4,43.4,21.7,8.2,0.0,8.9,9.3,7.8,8.0,7.2,7.1,7.0,6.7,6.5,0.0,0.0,0.0,0.0,0.0,11.0,10.3,9.0,8.2,7.4,7.2,7.4,9.3,10.8,9.9,9.1,8.6,8.2,7.4,7.4,8.1,9.1,9.9,10.7,10.4,10.2,9.4,8.9,8.2,8.9,10.5,10.9,13.4,17.2,22.7,28.9,35.3,42.1,49.1,53.8,59.6,66.2,72.1,77.6,82.5,87.7,92.3,96.6,100.4,103.8,107.9,110.7,113.2,115.9,118.2,120.5,122.4,124.1,125.7,127.1,127.9,129.2,129.4,130.2,130.7,130.9,131.6,131.8,131.9,131.7,131.7,131.8,131.7,131.6,131.5,131.2,130.8,130.8,130.2,130.3,129.7,129.7,129.2,128.7,128.2,128.2,128.2</t>
  </si>
  <si>
    <t>POS(MIN,MAX,STEP)=-420,420,6|X=119.3,119.4,119.4,119.5,119.3,119.8,119.6,119.8,119.8,119.8,119.8,120.1,120.4,120.7,121.1,121.3,121.8,122.3,122.7,123.4,124.4,125.2,126.0,126.9,127.9,129.0,131.0,132.1,133.1,134.7,135.9,137.0,138.4,139.4,140.4,141.0,141.3,141.8,141.7,141.5,141.4,140.3,139.0,137.8,135.8,133.9,131.1,128.1,124.8,121.1,116.7,112.3,107.0,101.3,95.1,88.5,81.6,73.8,65.6,57.2,48.9,40.6,32.6,25.7,20.0,15.7,12.9,11.3,9.9,9.0,8.8,8.9,9.3,9.8,10.6,11.4,12.5,13.8,15.6,17.6,19.8,22.0,24.9,27.6,30.5,33.8,37.4,40.7,44.2,48.0,51.2,54.8,58.2,61.9,65.4,68.8,72.5,75.6,78.7,82.0,84.8,87.7,90.6,92.9,95.5,98.1,99.9,102.2,104.0,106.2,107.6,109.4,110.7,112.2,113.6,114.7,115.5,116.7,117.4,118.1,118.6,119.1,119.5,119.8,120.1,120.5,120.5,120.8,120.8,121.0,120.9,120.5,120.6,120.6,120.9,120.6,120.4,120.6,120.3,120.3,120.1|Y=122.0,121.7,121.9,122.0,121.8,122.1,121.9,122.0,122.0,122.5,122.1,122.7,122.6,122.9,123.2,123.2,123.7,124.4,124.7,125.8,126.5,127.4,128.3,129.6,130.5,131.7,133.2,134.7,135.8,136.9,138.2,139.4,140.4,141.6,142.5,143.8,144.3,144.2,144.5,144.4,143.2,142.5,141.7,140.3,138.3,136.5,134.0,131.2,128.1,124.1,120.0,115.6,110.9,104.9,99.1,92.6,85.2,78.2,69.9,61.9,53.2,45.5,36.6,30.2,24.2,19.4,16.1,14.4,12.5,12.5,11.9,11.8,11.5,11.5,13.3,13.4,14.7,15.1,16.1,17.8,19.6,21.9,24.5,27.1,30.1,32.9,36.0,39.8,43.0,46.0,50.5,53.9,57.2,60.8,64.5,67.8,71.4,74.1,77.8,81.4,84.5,86.8,90.0,92.3,95.4,98.2,100.2,102.5,104.1,106.3,107.6,109.4,111.1,113.1,114.9,115.9,117.1,118.2,118.7,119.5,120.3,119.9,121.1,121.2,121.9,122.1,122.7,122.6,122.3,122.3,122.7,122.2,122.6,122.8,122.7,122.3,122.3,122.7,122.1,122.3,121.7</t>
  </si>
  <si>
    <t>POS(MIN,MAX,STEP)=-420,420,6|X=130.9,131.2,131.8,132.3,133.2,133.9,134.6,135.6,136.8,137.9,138.9,140.7,141.8,142.9,144.5,145.9,147.0,148.5,149.8,150.9,151.8,152.5,153.2,153.6,153.6,153.6,152.8,152.3,151.3,149.9,148.5,146.5,144.0,141.7,138.8,133.9,129.9,125.7,120.7,115.3,109.4,103.3,96.5,89.2,81.3,73.1,64.3,55.8,47.3,38.6,30.5,24.9,19.5,16.6,14.3,10.9,12.6,9.3,8.9,9.0,9.0,8.8,11.8,11.9,10.3,13.6,16.1,17.5,19.2,23.2,27.0,32.6,37.2,41.9,46.7,51.5,56.2,60.6,64.8,69.0,73.2,77.2,80.5,84.4,87.4,90.9,94.2,96.9,100.7,103.2,105.8,107.9,110.3,112.1,114.2,115.9,117.9,119.1,120.7,121.8,123.1,124.0,125.4,126.0,126.8,127.3,128.3,128.8,128.9,129.1,129.6,129.9,129.7,129.6,129.7,129.8,130.0,129.8,129.8,129.7,129.8,129.5,129.4,129.1,129.0,128.9,128.7,129.1,128.5,128.6,128.4,128.4,128.9,128.3,128.3,128.4,128.6,128.5,128.2,128.4,128.1|Y=128.6,129.1,129.2,129.9,130.8,131.5,132.2,133.2,134.0,135.7,136.7,137.9,139.3,140.8,142.1,143.7,144.9,146.2,147.3,148.6,149.5,150.5,150.9,151.1,151.1,151.1,150.8,150.1,149.2,147.9,145.9,143.8,141.6,138.9,135.5,131.9,127.8,123.1,118.4,112.9,106.7,100.2,92.8,84.9,77.0,68.4,59.4,50.3,44.0,35.8,27.8,21.7,17.0,13.7,11.6,11.6,10.2,10.7,8.7,8.1,8.1,9.9,9.9,9.1,11.5,12.9,14.8,17.1,19.8,23.8,26.6,31.3,35.8,40.8,46.2,50.7,55.3,60.3,64.6,68.7,72.8,77.0,80.7,84.1,87.6,90.9,94.3,97.3,99.8,102.4,105.1,107.3,109.9,111.2,113.0,114.8,116.2,118.0,119.3,120.6,121.8,123.2,124.1,124.9,125.5,126.2,126.9,127.1,127.4,127.8,127.9,128.0,128.3,128.1,128.2,128.2,128.1,128.3,127.9,127.8,127.8,127.5,127.5,127.2,127.3,127.0,127.0,126.8,126.6,126.8,126.8,126.8,126.3,126.4,126.4,126.6,126.2,126.5,126.5,126.3,126.2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</si>
  <si>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10.3,16.1,20.2,22.8,26.7,30.5,34.6,38.7,43.0,47.1,52.9,57.1,61.2,65.0,69.5,73.2,77.2,80.5,83.9,87.6,90.8,93.7,96.9,100.1,102.6,105.2,107.8,110.0,113.1,114.9,117.0,118.5,120.3,122.4,123.6,124.9,126.2,127.3,128.3,129.7,130.2,130.9,131.4,132.1,132.9,133.2,133.3,133.6,133.8,133.7,133.3,133.3,133.3,133.7,133.3,133.1,132.6,132.7,132.2,131.9,131.5,131.3,131.1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7.9,14.1,18.0,21.5,25.1,29.2,33.9,38.1,42.4,47.0,51.5,55.7,59.8,64.0,68.3,70.9,74.5,78.5,82.1,85.8,89.2,92.2,95.2,98.5,101.5,103.9,106.7,108.9,111.1,113.3,115.3,117.1,119.0,120.5,121.9,123.3,124.4,125.6,126.6,127.3,128.0,128.7,129.7,130.5,130.9,131.2,131.5,131.9,131.8,131.6,131.8,131.7,131.3,131.3,130.9,130.7,130.6,130.0,130.0,129.6,129.3,129.5,129.2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</si>
  <si>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12.0,17.0,20.8,24.2,28.0,32.0,36.1,40.6,46.1,50.8,54.6,58.8,62.9,67.2,71.0,74.7,78.7,82.2,85.6,89.0,92.4,95.2,98.2,101.1,103.6,106.2,109.3,111.7,113.7,116.2,117.6,119.5,121.1,122.8,124.1,125.5,126.7,127.6,128.6,129.5,130.4,130.9,131.8,132.4,133.0,132.8,133.2,133.2,133.3,133.2,133.2,133.3,133.1,132.8,132.6,132.5,132.3,132.2,131.6,131.5,131.1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9.9,15.7,19.5,23.1,27.0,31.4,36.2,40.4,44.9,49.1,53.7,58.2,62.4,65.4,69.1,73.2,77.1,80.9,84.4,87.9,91.5,94.4,97.3,100.3,102.8,105.5,108.3,110.4,112.7,114.5,116.5,118.0,120.0,121.5,122.8,124.4,125.2,126.1,127.3,128.2,128.8,129.4,130.1,130.4,130.8,131.2,131.1,131.3,131.5,131.2,131.3,131.3,131.1,131.0,130.6,130.4,130.3,130.0,129.6,129.5,129.4</t>
  </si>
  <si>
    <t>POS(MIN,MAX,STEP)=-420,420,6|X=129.3,129.6,129.6,130.3,130.4,130.9,131.3,132.3,132.6,133.1,133.9,134.7,135.7,136.3,137.8,138.6,139.6,140.9,142.0,143.2,144.1,144.9,145.8,146.5,147.0,147.4,147.6,147.5,147.5,147.2,146.9,146.0,145.0,143.8,142.2,139.6,137.4,135.3,132.5,129.3,125.7,122.0,118.0,113.4,108.5,103.9,98.4,93.1,87.4,81.2,75.2,68.8,62.7,54.4,48.9,43.7,38.8,35.0,31.5,28.8,27.5,25.2,24.2,23.0,22.7,23.0,25.1,25.2,27.0,28.8,30.4,33.2,35.8,38.3,41.1,44.5,47.4,50.8,54.4,57.9,61.5,65.0,68.8,72.1,75.8,79.1,82.5,85.7,90.1,93.1,96.0,98.7,101.7,104.0,106.5,108.6,110.7,112.9,114.7,116.7,118.3,119.5,121.1,122.3,123.4,124.7,125.6,126.4,127.0,127.7,128.4,128.7,128.7,129.0,129.3,129.4,129.5,129.7,129.6,129.6,129.9,129.4,129.6,129.6,129.5,129.2,129.4,129.1,128.8,128.8,128.6,128.7,128.9,128.6,128.6,128.7,128.6,128.5,128.6,128.2,128.4|Y=127.1,127.6,127.6,128.0,128.2,128.8,129.3,129.9,130.5,131.0,131.8,132.6,133.8,134.8,135.5,136.5,137.6,139.1,140.0,140.8,141.8,142.8,143.6,144.5,145.1,145.3,145.4,145.5,145.4,145.3,144.7,144.1,142.5,141.2,139.5,137.4,135.2,132.6,129.6,126.6,122.8,118.8,114.6,110.2,105.1,99.5,94.4,88.0,84.1,78.0,71.4,65.2,59.2,52.5,47.1,41.9,36.9,33.0,29.7,27.0,24.7,23.2,22.8,22.6,22.4,22.7,23.5,24.8,26.5,28.3,29.8,32.4,34.6,37.4,40.6,43.9,47.2,50.7,54.2,58.0,61.9,65.4,68.8,72.5,76.3,79.9,83.1,86.5,89.9,92.8,96.1,98.7,101.4,103.4,105.8,108.1,110.4,112.1,114.2,115.8,117.5,118.9,120.2,121.7,122.6,123.5,124.1,124.8,125.5,126.3,126.3,126.9,127.2,127.2,127.6,127.6,127.7,127.7,127.6,127.6,127.3,127.8,127.6,127.1,127.3,127.1,127.0,126.9,126.8,126.6,126.6,126.6,126.7,126.5,126.3,126.4,126.3,126.5,126.3,126.1,126.3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</si>
  <si>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12.8,17.8,21.6,25.6,29.7,34.2,38.2,43.1,47.0,53.2,57.4,61.7,65.4,69.7,73.4,77.2,80.6,84.4,87.7,91.3,94.2,97.5,100.3,102.9,105.5,108.1,110.3,113.2,115.2,117.3,119.0,121.1,122.3,123.5,125.3,126.3,127.4,128.4,129.4,130.1,131.0,131.6,132.3,133.0,133.1,133.6,133.8,133.7,133.7,134.0,133.8,133.7,133.5,133.3,133.0,132.7,132.7,132.5,131.8,131.7,131.3,131.1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10.5,16.7,20.5,24.4,28.7,33.4,37.7,42.3,46.9,51.2,55.8,60.2,64.4,68.4,71.1,75.1,79.1,82.5,86.0,89.6,93.0,95.8,98.8,101.4,104.2,106.7,109.2,111.5,113.9,115.5,117.2,118.9,120.7,122.2,123.6,124.8,126.2,126.6,127.4,128.4,129.3,129.6,130.3,130.4,131.0,131.3,131.2,131.3,131.2,131.2,131.3,131.0,131.1,130.7,130.5,130.2,130.0,129.7,129.5,129.3,129.3,129.1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</si>
  <si>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14.1,12.6,10.1,10.4,10.0,9.5,8.9,9.9,11.2,12.1,12.1,12.0,11.8,10.8,10.0,9.6,9.3,9.2,9.0,9.5,11.2,9.8,11.8,13.1,17.3,22.6,28.5,34.8,41.6,48.4,54.6,61.1,66.8,72.8,77.8,84.7,89.3,93.8,98.0,101.5,105.2,108.5,111.6,113.9,116.6,119.3,121.1,122.9,124.6,126.3,127.4,128.6,129.8,130.6,131.3,131.8,132.6,132.7,132.7,133.0,132.9,132.9,132.9,132.8,132.8,132.6,132.2,132.2,132.0,131.7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10.3,14.1,11.0,10.2,9.8,9.3,8.2,8.5,10.1,10.6,11.9,12.0,10.5,10.2,9.4,8.9,8.3,7.8,7.8,8.6,11.0,10.1,9.8,12.6,15.9,20.2,25.4,31.9,39.1,45.7,52.9,59.0,65.5,71.6,76.8,82.2,87.1,91.7,96.1,100.0,103.6,107.4,110.6,113.1,115.7,117.2,119.4,121.5,123.4,125.1,126.5,127.7,128.9,129.5,130.0,130.8,131.6,131.4,131.7,131.8,132.0,131.7,131.9,131.7,131.7,131.6,131.1,131.2,131.0,130.7</t>
  </si>
  <si>
    <t>ZL=3005.0|ZR=1357.0|ZSWP=0.0</t>
  </si>
  <si>
    <t>LOADCELL=0.300000</t>
  </si>
  <si>
    <t>LOADCELL=0.166667</t>
  </si>
  <si>
    <t>ZL=2371.1|ZR=1357.0|ZSWP=0.0</t>
  </si>
  <si>
    <t>LOADCELL=0.466667</t>
  </si>
  <si>
    <t>ZL=-450.6|ZR=1.4|ZSWP=0.0</t>
  </si>
  <si>
    <t>LOADCELL=0.233333</t>
  </si>
  <si>
    <t>ZL=-450.6|ZR=-645.5|ZSWP=0.0</t>
  </si>
  <si>
    <t>LOADCELL=0.433333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</si>
  <si>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13.9,19.1,22.9,27.4,31.1,35.7,40.5,44.8,50.6,54.9,59.4,63.4,67.5,71.5,75.6,79.0,82.8,86.3,89.7,92.7,95.9,98.9,101.7,104.4,106.9,109.2,112.2,114.3,116.3,118.2,119.9,121.7,123.0,124.5,125.7,126.8,128.1,129.0,129.9,130.7,131.5,132.2,132.6,133.1,133.4,133.4,133.5,133.4,133.8,133.8,134.1,133.8,133.6,133.5,132.7,132.8,132.4,132.3,132.0,131.9,131.5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11.9,18.4,22.3,26.4,31.1,35.5,40.4,45.1,49.4,53.9,58.6,62.9,66.9,69.2,73.7,77.7,81.5,84.7,88.1,91.5,94.9,97.8,100.7,103.5,106.1,108.7,110.8,112.9,115.0,116.8,118.6,120.3,122.0,123.3,124.5,125.7,126.5,127.4,128.3,128.9,129.6,130.4,130.9,131.2,131.4,131.7,131.5,131.2,131.5,131.5,131.4,131.3,131.1,131.1,130.6,130.2,130.0,129.8,129.5,129.4,129.3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</si>
  <si>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8.7,15.9,22.8,28.1,33.0,37.5,41.9,46.5,50.6,54.7,58.3,62.4,66.0,69.7,73.2,76.8,80.1,83.1,86.2,89.4,91.7,94.5,96.9,99.1,101.3,103.9,106.0,107.7,108.9,110.6,112.0,113.3,114.5,115.5,116.3,117.1,117.7,118.5,119.1,119.5,120.0,120.2,120.6,120.8,120.9,120.9,120.8,120.7,121.0,121.2,120.9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14.3,20.3,25.7,30.6,34.9,40.3,44.5,48.4,53.0,57.2,60.9,64.8,68.8,71.7,75.4,79.1,82.4,85.4,88.3,90.9,93.7,96.6,98.9,101.1,103.5,106.0,107.8,108.7,111.2,112.9,114.6,115.3,116.7,117.4,118.4,118.9,119.7,120.6,121.3,121.7,121.9,122.3,122.2,122.4,122.5,122.4,122.8,122.7,122.7,122.5</t>
  </si>
  <si>
    <t>POS(MIN,MAX,STEP)=-420,420,6|X=119.1,119.2,119.4,119.5,119.3,119.6,119.4,119.6,119.5,119.8,120.0,120.2,120.6,120.8,121.4,121.9,122.2,122.5,123.0,123.8,124.4,125.3,126.7,127.5,128.5,129.8,131.3,132.5,134.0,135.6,136.3,137.4,138.8,139.7,140.2,140.8,141.4,141.6,141.4,140.8,140.0,139.0,138.0,136.3,134.1,131.8,128.9,125.7,122.1,118.1,113.8,108.8,103.2,97.4,91.0,84.0,76.7,68.9,60.8,52.6,44.3,36.6,29.0,23.2,18.7,14.9,12.8,11.7,10.6,10.6,10.7,10.4,10.9,11.4,12.6,14.0,16.0,18.1,21.0,24.0,27.1,30.4,34.1,37.6,41.4,45.2,48.9,52.9,56.7,60.4,64.2,67.8,71.3,74.8,78.4,81.4,84.3,87.4,90.4,93.0,95.5,98.1,100.6,102.6,104.5,106.1,107.7,109.9,111.2,112.5,113.6,114.9,115.9,116.7,117.6,118.2,118.7,119.3,119.5,119.8,120.1,120.3,120.6,120.7,120.7,120.6,120.7,120.9,120.5,120.7,120.7,120.7,120.6,120.5,120.4,120.3,120.2,120.3,120.2,120.0,120.2|Y=121.8,121.9,121.7,121.6,122.1,121.9,122.2,122.8,121.9,122.3,122.4,122.2,123.4,123.5,123.5,124.1,124.1,125.0,125.8,126.1,126.5,128.0,129.0,129.9,130.8,132.2,133.7,135.6,136.3,137.3,138.4,139.6,141.2,142.0,142.6,143.3,144.0,143.9,143.7,143.4,142.7,141.5,139.8,138.9,136.6,134.5,131.7,129.0,125.0,121.1,116.8,112.2,106.9,101.4,94.8,88.0,81.1,73.2,64.9,56.6,48.5,40.1,33.1,27.2,21.7,18.2,15.8,14.2,13.7,12.9,12.1,12.8,12.7,13.6,14.6,15.7,16.8,19.0,20.1,22.9,25.7,29.3,33.3,36.8,40.4,43.8,48.3,51.8,55.8,59.4,63.6,67.3,70.8,74.2,77.2,80.5,83.5,87.0,89.9,93.0,95.4,97.6,99.9,102.2,105.0,107.0,108.8,110.3,112.0,113.2,114.7,115.8,116.7,117.7,118.9,120.4,120.1,121.3,121.8,121.7,122.3,122.8,122.9,123.1,122.7,122.9,123.4,123.0,122.9,122.8,122.8,122.9,122.9,122.7,122.6,123.2,121.9,122.2,121.8,122.4,122.1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</si>
  <si>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12.2,19.6,26.1,31.4,36.3,41.2,45.7,49.8,54.4,58.3,62.2,66.0,69.5,73.2,76.9,80.3,83.3,86.4,89.1,91.8,94.5,96.9,99.2,101.7,104.1,106.0,107.7,109.5,110.7,112.2,113.4,114.5,115.5,116.4,117.1,117.8,118.6,118.9,119.6,120.0,120.1,120.5,120.7,120.8,120.9,121.0,121.0,121.2,120.8,121.0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13.4,17.2,23.7,28.9,34.5,39.0,43.8,48.0,52.0,56.4,60.7,64.7,68.6,72.1,75.7,78.7,83.0,85.6,88.5,90.8,94.1,96.8,99.1,101.4,103.5,105.5,107.7,109.5,111.6,113.3,114.6,115.8,116.5,117.6,118.3,119.1,120.2,120.4,121.0,121.9,121.3,121.8,122.4,122.5,122.9,122.4,122.2,122.7,122.4,122.7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</si>
  <si>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9.9,18.7,26.1,32.3,37.6,42.9,47.7,52.7,56.9,61.0,65.0,68.8,72.7,76.2,79.6,82.9,86.1,89.0,91.9,94.4,97.2,99.4,101.6,103.6,105.7,107.4,109.0,111.3,112.6,114.0,114.8,115.7,116.7,117.4,118.4,118.9,119.1,119.4,120.0,120.3,120.7,120.8,120.8,120.9,120.9,121.0,120.8,120.9,120.8,120.7,120.9,120.5,120.4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15.9,24.1,30.0,35.9,41.1,46.4,50.7,55.0,59.2,63.6,67.9,71.8,75.4,78.8,82.0,85.6,88.6,91.5,94.3,96.4,99.7,101.5,103.8,106.2,107.8,109.6,111.3,112.9,114.4,115.8,116.8,118.1,118.8,119.3,120.6,121.1,121.8,121.6,122.2,122.9,123.0,123.0,123.2,123.0,123.2,122.8,123.6,123.3,122.9,123.2,122.9,122.6</t>
  </si>
  <si>
    <t>ZL=-1555.0|ZR=-1013.0|ZSWP=0.0</t>
  </si>
  <si>
    <t>ZL=-1555.0|ZR=-767.4|ZSWP=0.0</t>
  </si>
  <si>
    <t>ZL=-1555.0|ZR=-691.6|ZSWP=0.0</t>
  </si>
  <si>
    <t>POS(MIN,MAX,STEP)=-400,400,100|X=0.0,0.0,0.0,81.0,115.5,120.6,119.6,119.7,119.7|Y=0.0,0.0,0.0,81.4,117.4,123.0,122.4,121.2,121.9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</si>
  <si>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7.5,16.5,24.0,29.7,35.1,40.1,44.9,49.3,53.9,58.0,62.2,65.9,69.6,73.5,76.9,80.2,83.3,86.3,89.6,92.0,94.7,97.2,99.4,101.7,104.3,106.4,108.0,109.7,110.7,112.4,113.7,114.6,115.6,116.5,117.2,117.8,118.5,119.1,119.8,119.9,120.3,120.5,120.7,120.8,121.0,120.9,121.0,121.1,121.0,121.0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14.3,21.1,26.7,32.5,38.4,43.2,47.7,51.6,56.5,60.4,63.9,68.4,72.0,75.8,79.4,82.6,85.6,88.6,91.2,94.0,97.2,99.0,101.6,104.4,106.1,107.8,109.2,112.0,113.2,114.5,115.4,117.0,117.9,118.7,119.3,119.7,120.2,121.1,121.4,121.7,122.6,122.3,122.8,122.2,122.8,122.6,122.5,123.0,122.4</t>
  </si>
  <si>
    <t>ZL=-995.0|ZR=-821.0|ZSWP=0.0</t>
  </si>
  <si>
    <t>ZL=-498.1|ZR=-821.0|ZSWP=0.0</t>
  </si>
  <si>
    <t>ZL=-456.6|ZR=-821.0|ZSWP=0.0</t>
  </si>
  <si>
    <t>ZL=-478.4|ZR=-821.0|ZSWP=0.0</t>
  </si>
  <si>
    <t>ZL=-837.8|ZR=-515.2|ZSWP=0.0</t>
  </si>
  <si>
    <t>POS(MIN,MAX,STEP)=-400,400,100|X=138.9,0.0,0.0,58.9,107.4,120.6,120.0,119.6,119.9|Y=137.6,0.0,0.0,58.9,108.1,122.2,122.2,121.5,121.3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</si>
  <si>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11.7,19.1,24.2,30.1,35.9,42.0,47.7,53.3,58.5,63.1,69.6,73.8,77.8,81.5,85.5,88.8,92.0,95.2,97.9,100.9,103.2,105.9,108.4,110.5,112.4,114.1,115.6,117.4,119.3,120.6,121.8,123.0,123.7,124.7,125.7,126.3,126.7,127.4,128.0,128.2,128.3,128.8,128.8,129.2,129.3,129.5,129.5,129.4,129.2,129.5,129.6,129.2,129.3,129.2,129.2,129.1,129.0,128.8,128.8,129.0,129.1,128.5,128.7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14.5,20.7,26.7,33.0,39.4,45.3,51.3,56.5,61.5,66.4,70.9,75.3,79.5,83.3,85.6,89.1,92.5,95.5,98.4,100.9,103.8,106.3,108.5,110.6,112.3,114.2,115.7,117.2,118.7,119.9,121.1,122.1,123.1,123.8,124.5,125.2,125.8,125.9,126.4,126.7,126.8,127.2,127.2,127.3,127.2,127.4,127.2,127.4,127.2,127.3,127.4,127.0,127.2,127.1,127.0,126.8,126.6,126.4,126.7,126.4,126.7,126.6</t>
  </si>
  <si>
    <t>POS(MIN,MAX,STEP)=-420,420,6|X=119.3,119.4,119.3,119.5,119.4,119.6,119.6,119.7,120.1,120.0,120.1,120.2,120.4,120.6,120.9,121.4,121.7,122.2,122.4,123.2,123.8,124.6,125.5,126.7,127.9,129.0,130.6,131.5,132.9,134.2,134.8,136.3,137.0,138.1,138.8,139.4,139.4,139.4,139.6,139.4,138.9,138.1,136.8,135.6,133.7,131.6,129.1,126.3,122.7,119.3,115.2,110.8,105.7,100.7,95.1,88.7,82.4,75.2,68.2,61.0,53.1,46.1,39.2,32.7,27.3,22.7,19.1,16.8,14.7,13.8,13.4,13.1,13.3,14.1,14.7,15.8,17.0,18.8,20.1,22.4,24.9,27.7,30.2,33.4,36.6,40.1,43.4,46.8,50.4,54.2,57.8,61.6,65.2,68.6,72.3,75.6,78.9,82.5,85.5,88.4,91.4,94.1,96.5,99.2,101.2,103.6,105.5,107.6,109.0,110.8,112.2,113.5,114.8,115.9,116.8,118.0,118.6,119.4,119.7,120.4,120.6,120.8,121.1,121.3,121.0,121.2,121.4,121.3,121.3,121.3,121.5,121.3,121.0,120.9,120.8,120.6,120.8,120.8,120.7,120.4,120.5|Y=121.7,121.6,121.7,121.7,121.7,121.7,122.2,121.7,121.8,122.1,122.1,122.8,122.9,123.3,123.0,123.3,124.0,124.6,125.1,125.7,126.4,127.2,128.1,129.0,129.8,131.2,132.8,134.0,135.2,135.8,137.3,138.2,139.2,140.1,141.0,141.8,142.3,141.8,141.9,141.8,141.2,140.3,139.0,137.7,136.2,134.3,132.3,129.3,125.8,122.2,118.7,114.5,109.8,104.2,98.6,92.6,86.2,79.7,72.2,64.9,57.7,49.7,43.7,36.2,30.8,25.8,22.1,19.0,17.2,16.3,15.9,15.4,15.5,15.4,16.5,17.0,18.1,19.3,20.5,22.5,24.6,26.9,29.8,32.9,35.7,38.6,42.4,46.2,49.0,53.2,56.6,60.6,63.9,67.5,71.1,74.5,78.5,81.4,84.9,87.6,90.2,93.4,96.8,99.1,101.6,103.8,105.5,107.1,109.6,111.2,113.1,114.7,115.9,117.3,118.2,119.2,119.9,121.1,121.1,122.0,122.4,122.3,122.5,122.9,123.0,122.9,123.4,122.7,122.9,122.7,123.4,122.7,123.0,122.6,122.6,122.8,122.3,122.3,121.7,122.1,122.0</t>
  </si>
  <si>
    <t>POS(MIN,MAX,STEP)=-420,420,6|X=130.2,130.2,130.7,131.0,131.9,132.2,132.6,133.4,134.1,134.9,136.0,136.8,137.8,139.0,140.0,140.9,141.9,143.9,144.8,145.7,146.6,147.9,148.4,148.6,149.3,149.1,148.9,148.8,148.6,147.5,146.7,145.7,143.9,142.2,140.5,137.1,134.4,130.9,127.6,123.6,119.9,115.3,110.4,105.4,100.0,93.9,87.9,81.7,75.4,68.5,61.8,55.6,49.1,41.7,36.5,32.5,28.5,25.8,23.2,22.6,21.2,21.6,21.5,21.3,21.0,23.2,24.0,25.4,27.5,30.1,32.6,36.3,39.5,42.5,46.2,49.5,52.9,56.4,60.3,63.5,67.2,70.9,74.3,77.7,81.1,84.6,87.6,90.7,94.5,97.3,100.0,102.3,104.8,107.0,109.4,111.3,113.2,115.0,116.8,118.2,119.5,121.2,122.1,123.2,124.0,125.1,126.2,126.7,127.5,127.9,128.1,128.2,128.8,128.8,129.0,129.3,129.2,129.3,129.7,129.2,129.5,129.3,129.2,129.1,129.2,129.2,128.7,128.7,128.7,128.8,128.5,128.9,128.5,128.4,128.6,128.5,128.4,128.5,128.2,128.2,128.5|Y=127.7,128.0,128.2,128.8,129.0,129.6,130.1,130.8,131.4,132.3,133.2,133.9,135.1,136.4,137.4,138.3,139.4,140.8,141.8,143.0,144.0,145.0,145.6,146.2,146.6,146.9,146.6,146.7,146.6,146.2,145.4,144.3,142.9,141.2,139.2,136.9,134.0,131.2,127.7,123.9,119.9,115.4,110.9,105.7,99.8,94.3,87.6,81.6,77.1,70.1,63.7,56.7,50.3,44.3,38.1,33.7,29.5,26.2,23.5,21.4,20.5,19.1,19.0,19.2,20.4,21.1,23.0,24.4,26.5,28.6,30.6,33.3,36.2,39.4,42.6,46.3,50.1,53.7,57.6,61.0,64.7,68.6,72.2,75.6,79.2,82.8,85.8,88.9,91.7,94.8,97.8,100.6,103.0,104.6,106.9,108.8,111.1,112.9,114.6,116.3,117.7,119.0,120.4,121.4,122.5,123.3,124.2,125.0,125.6,126.2,126.6,126.8,127.1,127.1,127.5,127.5,127.7,127.5,127.3,127.8,127.6,127.5,127.5,127.1,127.1,127.1,127.0,127.0,126.8,126.9,126.8,126.8,126.7,126.6,126.7,126.6,126.6,126.5,126.6,126.6,126.4</t>
  </si>
  <si>
    <t>POS(MIN,MAX,STEP)=-420,420,6|X=119.1,119.3,119.2,119.2,119.3,119.5,119.4,119.4,119.7,119.9,120.1,120.2,120.4,120.9,121.2,121.8,122.3,122.7,123.5,124.0,124.6,125.6,126.5,127.6,129.4,130.2,131.8,133.2,134.6,136.0,137.0,138.2,139.1,140.2,141.3,141.6,142.0,142.0,142.0,141.6,140.9,140.0,138.7,137.2,134.6,132.4,129.5,126.0,122.3,118.3,113.6,108.7,103.0,96.9,90.2,83.1,75.3,67.1,58.7,49.8,41.1,32.9,25.3,19.6,15.2,12.6,10.9,10.3,9.7,9.8,9.9,9.7,9.8,10.2,11.1,11.7,12.9,14.7,16.4,19.1,21.9,24.3,27.8,31.1,34.7,38.3,42.1,46.0,49.6,53.5,57.5,61.2,65.1,68.6,72.4,75.8,79.4,82.3,85.5,88.6,91.7,94.2,96.9,99.4,101.5,104.0,105.6,107.6,109.5,111.0,112.3,113.7,114.9,115.9,117.0,118.2,118.9,119.4,119.9,120.4,120.6,120.9,121.0,121.2,121.4,121.2,121.7,121.6,121.6,121.4,121.4,121.2,121.2,120.9,120.7,120.8,120.8,120.7,120.5,120.5,120.2|Y=122.3,122.0,121.5,122.1,122.1,122.0,122.4,122.3,122.3,122.8,122.9,122.8,122.9,123.3,123.7,124.2,124.2,125.1,125.9,126.6,127.3,127.8,128.7,130.2,131.3,132.7,134.2,135.8,136.6,137.8,139.7,140.3,141.5,142.5,143.6,144.4,145.0,144.7,144.5,144.3,143.7,142.7,141.2,139.4,137.5,135.2,132.7,129.2,125.4,121.4,117.1,112.2,106.6,101.0,94.3,87.0,79.5,71.5,63.3,54.5,46.0,37.0,30.2,23.1,18.5,15.5,13.1,12.5,11.3,11.3,10.0,11.0,11.8,12.4,12.2,13.4,14.0,15.4,17.3,19.0,21.4,23.8,27.1,30.3,33.5,37.1,40.8,44.8,48.8,52.5,55.9,59.8,63.8,68.0,71.6,74.5,77.9,82.2,85.3,87.9,90.8,93.6,97.0,99.4,102.0,103.9,105.9,107.8,109.4,111.6,113.5,114.8,116.2,117.0,118.3,120.0,120.2,120.5,121.3,121.9,122.5,122.4,123.0,123.1,123.3,123.4,123.1,123.4,122.9,123.4,123.1,122.7,122.9,122.3,122.9,123.3,122.7,122.6,122.2,122.0,121.7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</si>
  <si>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11.0,18.5,24.4,29.5,34.7,40.2,45.2,50.8,55.4,59.8,65.3,69.9,74.1,78.0,81.7,85.2,88.4,91.9,95.2,97.7,100.7,103.5,106.2,108.1,110.5,112.3,114.3,116.1,118.1,119.3,121.1,122.4,123.3,124.2,125.3,125.8,126.9,127.1,128.1,128.3,128.8,128.7,129.1,129.3,129.6,129.5,129.7,129.8,129.4,129.7,129.6,129.5,129.7,129.2,129.3,129.6,129.3,129.4,129.4,129.1,129.2,128.8,128.8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12.3,20.4,26.0,31.4,37.0,42.2,47.3,52.7,57.3,62.0,66.7,70.8,75.1,79.0,82.6,85.2,88.4,92.1,95.3,97.8,100.6,103.2,105.9,108.3,110.4,112.4,114.1,115.7,117.1,118.7,119.9,121.1,122.3,123.4,124.1,124.7,125.8,126.2,126.6,126.9,127.0,127.4,127.6,127.8,127.8,127.7,127.8,127.6,127.6,127.6,127.6,127.7,127.6,127.4,127.3,127.4,127.4,127.2,127.2,127.0,127.1,127.0,126.8</t>
  </si>
  <si>
    <t>TL=-9.0|TR=-11.1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</si>
  <si>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15.3,22.1,27.2,32.0,37.3,42.0,48.9,53.2,57.9,62.4,66.8,70.8,75.0,78.8,82.2,85.9,89.3,92.8,95.9,98.9,101.8,104.5,107.0,109.4,112.4,114.5,116.5,118.2,120.3,121.5,123.2,124.7,125.8,126.7,128.2,129.0,130.2,130.6,131.6,132.2,132.8,133.4,133.3,133.9,133.9,133.7,133.8,133.9,133.7,133.5,133.6,132.9,133.1,132.8,132.7,132.3,132.0,131.8,131.7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14.5,21.7,27.2,32.4,37.7,42.7,47.8,52.7,57.2,61.8,66.0,69.0,73.2,77.1,81.0,84.7,88.1,91.9,95.1,98.2,100.7,103.5,106.5,108.8,111.1,113.2,115.2,117.2,118.7,120.3,122.0,123.4,124.4,126.0,126.7,127.6,128.3,129.2,129.8,130.4,131.0,131.4,131.8,131.8,131.9,131.8,131.7,131.9,131.5,131.6,131.2,131.2,131.0,130.3,130.1,129.6,129.5,129.5,129.1</t>
  </si>
  <si>
    <t>ZL=-1231.0|ZR=-1335.0|ZSWP=0.0</t>
  </si>
  <si>
    <t>POS(MIN,MAX,STEP)=-420,420,6|X=132.2,132.6,133.3,133.8,134.7,135.6,136.1,136.9,137.8,138.7,139.5,140.7,141.4,142.6,143.4,144.5,145.6,146.6,147.5,148.5,148.7,149.6,149.8,149.9,150.1,150.0,149.6,148.7,148.1,146.9,145.5,143.9,142.1,139.6,137.1,133.1,129.7,126.2,121.7,117.2,112.6,107.1,101.7,95.6,89.2,82.3,75.3,67.7,60.4,52.6,45.1,37.9,31.9,24.8,21.7,18.4,16.2,13.7,14.8,10.2,10.5,11.2,11.3,11.3,10.7,9.9,10.3,14.3,14.7,14.1,12.5,15.4,15.3,14.7,17.0,16.1,17.9,18.6,18.6,21.0,22.8,24.5,26.1,27.9,29.9,32.0,35.1,37.5,41.7,44.7,48.1,51.5,55.5,59.0,63.0,66.4,70.0,73.4,77.1,80.6,84.2,87.3,90.5,93.6,96.5,99.5,102.9,105.2,107.7,110.0,112.1,113.9,115.7,117.3,119.1,120.6,122.1,122.9,124.3,125.4,126.3,127.1,127.9,128.7,129.5,130.5,130.3,130.8,131.4,131.5,131.8,132.1,132.2,132.6,132.6,132.7,132.9,132.8,132.6,132.9,132.8|Y=130.0,130.7,131.0,131.7,132.5,133.1,133.8,134.5,135.5,136.2,137.3,138.2,139.2,140.3,141.4,142.4,143.3,144.3,145.3,146.1,146.7,147.2,147.5,147.7,147.6,147.6,147.2,147.0,146.2,144.7,143.4,141.8,139.8,137.6,135.0,131.7,128.3,124.5,120.4,115.9,110.8,105.5,99.8,93.3,86.9,79.4,72.2,64.6,59.0,51.4,43.7,36.9,30.0,24.4,20.8,17.3,14.4,14.0,12.0,13.1,11.2,10.5,10.3,10.6,11.2,12.6,13.1,12.9,12.1,11.8,13.0,13.7,13.0,14.9,14.7,16.3,16.0,18.0,19.3,20.1,21.6,23.4,25.4,27.2,29.5,32.2,34.7,37.7,41.0,44.6,47.9,51.6,55.3,57.8,61.3,65.1,68.7,72.6,76.4,80.0,83.2,86.5,89.9,93.3,96.3,98.9,101.5,104.2,106.8,109.0,111.1,113.1,114.7,116.5,117.9,119.4,120.1,121.5,123.0,124.1,125.2,125.7,126.7,127.3,127.9,128.4,128.9,129.1,129.4,129.8,129.9,130.1,130.2,130.5,130.9,130.5,130.9,130.7,130.8,130.7,130.7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</si>
  <si>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11.7,21.9,27.2,32.2,37.7,43.2,48.3,53.2,57.7,62.2,66.5,70.8,74.8,78.8,82.6,86.1,89.6,92.6,95.7,99.5,102.1,104.6,107.3,109.5,111.6,113.4,115.3,117.1,118.5,120.0,121.2,122.5,123.3,124.5,125.4,126.4,126.8,127.4,128.5,128.8,128.8,129.2,129.5,129.4,129.6,129.6,129.7,129.5,129.6,129.9,129.7,129.6,129.6,129.4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7.5,17.2,23.6,29.0,34.6,40.1,45.1,48.9,53.9,58.5,63.3,67.8,72.1,76.2,80.0,83.5,87.1,90.5,93.7,96.6,99.3,102.1,104.7,107.2,109.4,111.5,113.2,115.1,116.5,117.9,119.0,120.1,121.5,122.6,123.7,124.6,125.2,126.0,126.3,126.8,127.0,127.3,127.4,127.9,127.6,127.7,127.5,127.8,127.7,128.0,128.0,127.7,127.6,127.7,127.5</t>
  </si>
  <si>
    <t>POS(MIN,MAX,STEP)=-420,420,6|X=133.7,134.1,135.2,135.8,136.5,137.4,138.7,139.7,140.4,141.6,142.5,143.7,144.7,145.8,146.8,147.8,148.6,149.7,150.4,150.9,151.3,151.2,151.3,151.2,150.4,149.9,149.2,147.7,146.1,144.3,142.4,139.7,137.2,134.0,130.3,125.2,120.9,115.8,110.5,104.9,98.5,92.1,85.0,77.5,70.0,61.3,53.3,44.9,37.4,30.3,24.8,20.4,17.1,15.0,11.7,11.4,12.8,13.7,13.7,14.0,13.7,13.1,12.0,11.1,10.3,15.0,14.9,13.2,13.0,16.1,14.8,16.9,16.9,17.7,19.3,20.1,21.3,22.4,24.4,26.1,28.5,31.0,33.8,36.2,39.4,42.3,45.9,49.2,53.7,57.7,61.4,64.9,68.6,72.2,75.6,79.0,82.6,86.3,89.4,92.1,95.4,98.2,100.9,103.3,106.2,108.2,111.2,113.1,115.2,116.6,118.5,120.2,121.2,122.4,123.9,124.8,125.7,126.4,127.5,128.5,128.8,129.7,130.2,130.7,130.9,131.3,131.8,131.8,132.4,132.7,132.5,132.9,132.6,132.8,132.5,132.8,132.9,132.9,132.6,132.7,132.3|Y=131.3,132.0,132.3,133.4,134.4,134.9,135.7,136.7,138.0,138.9,139.8,140.8,142.1,143.1,144.2,145.5,146.5,147.2,147.7,148.3,148.7,148.9,149.0,148.4,148.3,147.8,147.0,145.8,144.1,142.2,140.2,137.7,135.0,131.5,127.9,123.6,119.4,114.5,108.8,103.0,96.6,90.0,82.7,74.7,66.8,58.4,49.6,41.2,36.2,28.9,22.9,18.4,14.9,13.4,12.4,12.2,11.0,11.1,11.2,10.8,10.8,10.5,10.4,11.0,12.6,12.2,11.4,13.2,13.4,12.7,14.5,14.3,16.1,16.3,17.3,18.9,20.7,22.0,23.8,25.6,28.0,30.2,33.3,36.2,39.1,42.1,45.6,49.3,53.4,57.0,60.5,64.0,68.0,70.7,74.2,77.7,81.6,85.0,88.3,91.4,94.3,97.6,100.2,102.8,105.5,107.5,109.8,111.8,113.9,115.6,117.5,118.9,120.1,121.5,122.7,123.6,124.2,125.0,125.9,126.7,127.2,128.0,128.2,128.9,129.3,129.4,129.8,129.9,130.2,130.7,130.7,130.7,130.8,130.5,130.6,130.7,130.8,130.6,130.7,130.6,130.2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</si>
  <si>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10.7,16.5,20.0,24.2,30.2,36.5,44.3,49.7,55.0,60.1,65.1,69.5,74.1,77.9,82.0,85.7,89.2,92.7,96.0,99.0,101.7,104.7,106.7,109.2,112.1,114.0,116.1,117.5,119.6,120.6,122.0,123.3,124.4,125.0,126.0,126.6,127.6,128.0,128.4,129.3,128.9,129.4,129.7,130.1,130.1,129.9,130.2,130.1,130.3,130.1,130.0,130.0,130.0,129.7,129.4,129.3,129.5,129.4,129.1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5.6,14.4,18.5,23.4,29.2,35.5,41.6,47.3,53.3,58.0,63.3,66.4,71.3,75.6,79.8,83.5,87.4,90.9,94.3,97.3,100.4,103.0,105.7,108.2,110.4,112.2,114.4,115.9,117.6,119.0,120.6,121.6,122.5,123.7,124.3,125.0,125.5,126.1,126.6,127.0,127.0,127.6,127.7,127.9,127.8,127.7,127.8,127.8,127.7,127.8,127.9,128.0,127.5,127.4,127.4,127.2,127.0,127.1,126.7</t>
  </si>
  <si>
    <t>POS(MIN,MAX,STEP)=-420,420,6|X=133.2,133.7,134.3,135.2,136.0,136.9,137.5,138.4,139.7,140.5,141.7,142.8,143.9,145.5,146.3,147.3,148.6,150.0,150.8,151.4,151.9,152.3,152.9,152.6,152.6,152.4,151.7,150.7,149.9,148.3,146.3,144.5,142.0,139.0,135.9,131.0,126.9,122.4,117.7,111.9,106.2,99.5,92.8,85.4,77.4,69.5,60.8,51.6,42.7,34.2,27.3,20.8,17.1,13.7,12.6,13.6,11.0,9.9,10.0,9.8,9.9,11.1,14.0,14.1,12.4,10.7,10.8,15.7,13.7,12.1,16.1,14.6,16.8,16.5,17.4,20.1,20.6,21.2,22.7,24.9,27.2,29.7,32.1,34.6,37.3,40.4,43.1,46.9,51.4,55.0,58.8,62.4,65.9,69.5,73.3,76.8,80.5,83.8,87.1,90.4,93.2,96.5,99.2,101.8,104.4,106.9,109.7,111.9,113.8,115.4,117.3,118.8,120.3,121.6,122.9,124.1,125.3,126.4,126.9,128.1,128.5,129.4,129.8,130.3,130.9,131.1,131.4,131.7,132.2,132.2,132.4,132.6,132.5,132.6,132.7,132.8,133.0,132.8,132.9,132.5,132.6|Y=130.9,131.4,131.7,132.5,133.4,134.2,135.1,135.8,137.0,138.1,139.1,140.2,141.3,142.6,143.6,144.9,146.1,147.2,148.3,149.1,149.7,150.0,150.3,150.3,150.3,150.1,149.7,148.9,147.8,146.0,144.3,142.0,139.8,137.0,133.5,129.8,125.5,121.1,116.2,110.5,104.3,98.1,90.7,83.1,75.0,66.2,57.1,47.7,41.7,33.2,25.3,19.2,15.5,12.9,11.4,11.5,12.3,10.7,9.8,10.0,11.0,11.3,11.4,11.1,11.0,12.2,13.0,12.2,12.6,13.9,13.4,14.6,14.7,16.6,16.2,17.4,19.5,20.6,22.5,24.0,26.4,28.5,31.1,34.3,37.2,40.2,43.4,46.8,51.0,54.6,58.1,61.6,65.8,68.5,71.9,75.6,79.1,82.7,86.4,89.5,92.6,95.6,98.6,101.2,103.9,106.2,108.6,110.8,112.7,114.5,116.1,117.7,119.4,120.8,121.8,123.0,123.6,124.9,125.6,126.2,127.1,127.7,128.3,128.5,129.1,129.3,129.5,129.9,130.1,130.3,130.4,130.4,130.8,130.8,130.8,130.7,130.7,130.7,130.6,130.5,130.5</t>
  </si>
  <si>
    <t>POS(MIN,MAX,STEP)=-420,420,6|X=119.3,119.1,119.2,119.3,119.1,119.3,119.5,119.4,119.7,119.7,119.8,120.0,120.1,120.1,120.7,120.9,121.3,121.9,122.1,122.7,123.1,123.5,124.6,125.6,126.4,127.2,128.9,130.0,131.2,132.7,133.7,135.0,136.2,137.0,138.0,139.2,139.8,140.1,140.4,140.5,140.4,140.2,139.4,138.3,137.0,135.3,133.6,130.9,128.2,125.3,121.6,117.6,112.9,108.3,102.9,97.1,90.9,84.2,77.0,69.6,62.1,54.1,46.1,38.7,32.3,26.2,21.6,18.1,15.9,14.0,13.2,12.8,13.2,13.7,14.4,16.5,18.2,21.0,23.7,26.8,30.3,34.1,37.6,41.5,45.3,48.8,52.7,55.8,59.3,62.7,65.8,68.7,71.7,74.4,77.0,79.6,82.3,84.4,86.9,89.5,91.2,93.4,95.2,97.4,99.3,100.8,102.5,104.1,105.7,106.8,108.2,109.4,110.5,111.6,112.6,113.7,114.6,115.1,116.0,116.4,117.0,117.7,118.0,118.4,118.7,118.9,119.0,119.2,119.5,119.5,119.7,119.7,119.6,119.7,120.1,119.8,119.9,119.7,120.1,119.8,119.9|Y=122.0,121.7,121.7,121.9,121.6,121.8,122.1,121.7,122.0,122.3,122.3,122.1,122.3,122.7,123.0,123.7,123.2,123.6,124.1,124.5,125.2,126.4,127.1,127.6,129.0,129.7,130.9,132.3,134.1,134.9,136.4,137.2,138.4,139.3,140.3,141.3,142.2,143.0,143.4,143.2,143.4,142.7,141.7,141.0,139.5,137.7,136.1,133.8,130.9,128.1,124.7,120.6,116.5,111.7,106.4,100.6,94.8,88.5,81.4,74.2,65.7,58.9,50.3,43.4,36.3,30.3,25.0,21.1,18.4,16.5,15.5,15.1,15.4,15.6,16.5,17.5,18.5,20.7,23.1,26.3,29.7,33.0,36.5,40.2,43.8,48.0,51.2,54.7,58.3,61.6,65.3,68.2,70.8,73.6,76.6,79.5,81.9,84.8,86.9,89.2,91.4,93.7,95.8,97.8,100.0,101.9,103.2,104.2,105.9,107.4,109.0,110.3,111.6,112.9,113.6,115.0,116.0,116.6,117.5,118.2,118.8,119.3,119.2,119.9,119.9,120.8,121.0,121.1,121.0,121.7,121.6,121.1,121.7,121.4,121.6,121.8,122.1,121.6,121.7,121.8,121.6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</si>
  <si>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5.4,11.6,15.9,19.9,23.9,27.8,32.7,36.0,39.2,42.0,44.8,47.5,49.7,52.0,54.2,56.0,57.7,59.5,61.2,62.5,63.8,65.6,66.6,67.8,68.7,69.7,70.5,71.1,72.1,72.6,73.2,73.8,74.3,74.8,75.3,75.7,75.9,76.4,76.6,76.8,77.1,77.3,77.5,77.6,77.7,77.8,78.0,78.0,78.1,77.9,78.1,78.1,78.2,78.1,78.1,78.3,78.2,78.1,78.2,78.2,78.3,78.2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8.7,19.4,26.8,33.4,40.2,46.8,52.9,58.3,63.6,68.7,73.1,77.1,81.4,85.0,87.5,90.3,93.3,96.2,98.9,101.4,103.5,105.6,107.5,109.2,111.0,112.3,114.1,115.2,116.3,117.7,118.6,119.5,120.4,121.3,121.7,122.3,122.7,123.1,123.7,124.2,124.6,124.7,124.9,125.3,125.2,125.4,125.4,125.6,125.6,125.9,125.9,126.0,125.9,125.8,125.9,125.9,125.8,125.9,126.1,125.8,125.9,126.2,126.3</t>
  </si>
  <si>
    <t>POS(MIN,MAX,STEP)=-420,420,6|X=119.6,119.5,119.4,119.5,119.8,119.8,119.9,119.8,120.0,120.0,120.3,120.4,120.6,120.5,120.8,121.1,121.3,121.8,122.3,123.0,124.0,124.4,125.4,126.7,127.7,128.7,130.5,131.6,133.0,134.5,135.7,137.2,138.4,139.4,140.7,141.8,142.3,142.8,143.2,142.9,142.9,142.1,141.4,140.3,138.2,136.4,134.2,131.4,127.9,124.5,120.4,115.5,110.6,105.1,98.9,92.2,84.7,76.6,68.0,59.2,50.2,40.6,31.7,24.3,18.0,13.5,10.6,9.0,8.0,7.5,7.8,7.7,7.5,8.0,8.7,10.0,11.9,14.0,17.2,20.8,24.9,29.3,33.7,38.1,42.7,46.7,51.1,55.1,58.8,62.4,65.9,68.8,72.1,75.0,77.8,80.5,83.0,85.3,87.8,89.8,92.1,94.0,96.2,97.7,99.6,101.3,103.2,104.5,105.7,107.3,108.5,109.6,110.7,112.0,112.9,113.9,114.8,115.4,116.1,116.4,117.0,117.4,117.9,118.2,118.5,119.1,119.4,119.6,119.7,120.0,119.9,120.0,120.1,120.0,119.8,120.1,120.1,120.1,120.2,120.1,120.1|Y=121.9,122.0,121.6,121.8,121.6,122.0,121.9,122.1,121.6,122.4,122.0,122.4,122.5,122.6,123.4,123.7,123.7,124.5,125.1,125.4,126.1,127.0,128.3,128.9,129.9,131.4,132.7,134.2,135.3,136.9,138.1,139.2,140.8,141.8,143.0,144.8,145.2,145.7,146.0,146.3,145.5,144.8,144.1,142.7,141.2,139.0,136.8,134.5,131.3,127.5,123.6,119.2,114.1,108.6,102.7,95.6,89.0,81.1,72.6,64.2,54.5,45.9,36.5,29.0,21.8,17.4,13.7,11.9,10.4,10.5,10.2,10.0,10.3,12.2,11.1,11.8,13.1,14.4,17.0,19.4,23.9,27.6,32.1,36.8,40.8,45.7,49.6,53.7,57.9,62.0,64.9,68.6,72.2,74.1,77.0,79.5,82.7,85.3,87.5,89.8,92.2,94.3,95.8,98.9,100.2,101.9,103.9,104.6,106.6,108.3,109.5,110.8,111.9,112.7,113.8,115.5,116.1,116.9,117.8,118.2,119.5,119.3,119.8,120.3,120.1,120.4,121.0,120.7,121.5,121.6,121.4,121.4,122.0,121.6,121.7,121.9,121.9,121.3,121.4,121.7,122.1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</si>
  <si>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10.6,16.6,21.2,25.6,31.0,34.9,38.3,41.4,44.4,47.1,49.6,51.9,54.2,56.2,57.9,59.7,61.4,62.8,64.1,65.8,67.0,68.0,68.9,70.0,70.7,71.4,72.3,72.9,73.4,74.0,74.5,75.0,75.4,75.9,76.2,76.5,76.8,77.1,77.1,77.3,77.6,77.7,77.8,77.8,77.9,78.0,78.1,78.0,78.2,78.0,78.2,78.2,78.1,78.1,78.2,78.2,78.1,78.2,78.2,78.2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19.3,28.3,36.0,43.4,50.4,56.6,62.3,67.5,72.8,77.0,81.1,84.9,87.6,90.5,93.5,96.6,99.6,101.8,104.4,106.1,107.9,109.8,111.4,112.9,114.5,115.7,116.9,118.3,119.0,119.7,120.7,121.5,121.9,122.4,122.9,123.5,123.8,124.3,124.5,124.8,125.0,125.1,125.4,125.4,125.6,125.9,125.8,126.0,126.0,125.9,126.0,125.9,125.9,126.0,126.0,126.0,125.9,126.1,126.1,126.1,126.2</t>
  </si>
  <si>
    <t>POS(MIN,MAX,STEP)=-420,420,6|X=192.0,193.2,194.2,194.4,194.5,194.1,193.1,191.2,189.0,186.4,182.8,178.9,173.8,168.4,161.8,154.6,146.1,136.1,124.2,110.3,93.5,71.4,36.6,0.0,0.0,0.0,0.0,0.0,0.0,0.0,0.0,0.0,0.0,0.0,0.0,0.0,0.0,0.0,0.0,0.0,0.0,0.0,0.0,0.0,0.0,0.0,0.0,0.0,0.0,0.0,0.0,0.0,0.0,0.0,0.0,0.0,8.5,11.8,17.9,26.0,33.4,40.1,45.9,51.2,55.9,60.3,64.4,67.9,71.4,74.3,78.2,81.2,83.7,86.1,88.4,90.8,92.6,94.7,96.5,98.5,100.2,101.6,103.2,104.7,106.1,107.3,108.7,109.9,110.7,111.7,112.7,113.5,114.3,115.0,115.7,116.2,116.9,117.3,117.8,118.2,118.3,118.8,119.0,119.0,119.2,119.3,119.5,119.5,119.5,119.5,119.5,119.6,119.6,119.6,119.7,119.7,119.7,119.8,119.5,119.5,119.9,119.8,119.8,119.8,119.5,119.8,119.7,119.8,119.8,119.9,119.8,119.8,120.0,119.9,120.0,120.1,119.8,119.9,119.9,119.9,119.9|Y=195.2,196.5,197.4,197.7,197.5,197.0,195.0,193.6,191.5,189.0,184.6,180.0,175.6,170.0,163.6,156.0,147.5,137.6,126.0,111.8,94.6,73.9,47.3,0.0,0.0,0.0,0.0,0.0,0.0,0.0,0.0,0.0,0.0,0.0,0.0,0.0,0.0,0.0,0.0,0.0,0.0,0.0,0.0,0.0,0.0,0.0,0.0,0.0,0.0,0.0,0.0,0.0,0.0,0.0,0.0,0.0,9.4,12.6,17.6,24.4,32.2,38.4,44.9,50.2,55.2,59.7,63.9,67.9,71.3,74.6,78.7,81.3,84.2,86.3,88.6,90.8,92.5,95.5,97.6,99.4,101.3,102.5,104.1,105.7,107.0,108.6,109.9,111.1,112.2,114.1,114.3,115.4,116.1,116.8,117.3,117.9,118.5,119.3,119.7,120.1,120.2,120.5,120.9,120.5,121.4,121.1,121.3,121.6,121.3,121.8,121.6,121.7,121.5,121.4,122.1,121.5,121.5,121.4,121.5,121.4,121.6,121.6,121.8,121.7,121.5,121.3,121.4,121.5,121.1,121.2,121.4,121.4,121.3,121.8,121.9,121.6,121.6,121.7,121.4,121.3,121.5</t>
  </si>
  <si>
    <t>POS(MIN,MAX,STEP)=-420,420,6|X=129.7,130.0,130.4,130.8,131.3,131.7,132.5,133.2,133.5,134.8,135.8,136.8,138.2,139.6,140.8,142.3,143.9,145.8,147.5,148.8,150.4,151.8,152.8,154.2,155.0,155.9,156.5,156.5,156.5,156.4,156.1,155.2,154.2,152.5,150.8,148.1,145.7,142.7,139.7,136.0,132.0,127.4,122.6,117.6,111.8,105.9,99.4,92.3,84.8,77.0,69.1,61.0,53.2,42.7,35.5,29.7,24.5,20.8,17.3,16.8,15.5,14.8,12.2,12.3,12.5,16.2,15.4,15.4,16.5,18.6,19.4,22.1,23.7,25.9,27.7,30.5,33.1,36.4,39.6,42.8,46.1,49.9,53.5,57.6,60.6,64.7,68.4,71.8,76.5,80.0,83.4,86.8,89.9,93.0,95.8,98.5,101.4,104.2,106.9,109.0,111.4,113.4,115.6,117.0,118.8,120.5,122.6,123.9,125.4,126.4,127.6,128.6,129.5,130.2,130.9,131.3,131.8,132.3,132.6,132.7,132.8,132.8,132.8,133.0,132.6,132.5,132.5,132.1,131.8,131.8,131.8,131.3,131.1,130.6,130.6,130.4,130.2,129.8,129.6,129.7,129.4|Y=127.4,127.7,128.1,128.2,128.7,129.4,129.9,130.7,131.3,132.1,133.2,134.5,135.6,136.8,138.2,139.6,141.2,142.8,144.3,146.0,147.6,148.9,150.6,151.5,152.5,152.8,153.7,154.0,154.0,153.9,153.6,152.7,151.9,150.6,148.8,146.7,144.1,141.3,138.4,134.9,130.7,126.1,121.3,116.0,109.8,103.8,96.8,89.6,84.6,76.5,68.5,59.9,52.0,44.0,36.9,30.0,24.5,20.6,17.6,15.3,13.8,14.0,13.2,13.1,13.9,13.6,12.9,15.1,16.1,16.6,18.5,19.7,21.4,23.7,26.5,29.2,31.9,35.0,38.5,41.7,45.2,48.9,52.8,56.3,60.1,64.0,67.7,71.5,75.0,78.6,82.2,86.0,89.0,91.1,94.3,97.2,100.2,102.8,105.5,107.6,110.0,112.0,114.5,116.3,118.2,119.6,121.3,122.9,123.8,125.0,126.4,127.3,128.3,129.1,129.6,130.2,130.3,130.8,131.1,131.2,131.4,131.4,131.3,131.2,131.6,131.2,131.0,130.8,130.5,130.3,130.2,129.9,129.6,129.5,129.2,128.7,128.9,128.7,128.1,128.3,128.2</t>
  </si>
  <si>
    <t>POS(MIN,MAX,STEP)=-420,420,6|X=0.0,0.0,0.0,0.0,0.0,0.0,0.0,0.0,0.0,0.0,0.0,0.0,0.0,0.0,0.0,0.0,0.0,0.0,0.0,0.0,0.0,0.0,0.0,0.0,0.0,0.0,0.0,0.0,0.0,0.0,0.0,0.0,10.6,17.3,22.5,27.2,31.6,35.6,39.2,42.5,45.6,49.0,51.8,53.8,55.9,57.9,59.6,61.3,62.9,64.2,65.5,66.6,67.8,68.7,69.8,70.5,71.6,72.4,73.0,73.5,74.1,74.5,75.0,75.4,75.9,76.0,76.5,76.6,76.8,77.1,77.2,77.4,77.6,77.5,77.8,78.0,77.9,77.7,77.9,78.0,78.0,78.1,78.0,78.0,78.1,78.1,78.0,78.1,78.0,78.0,77.9,77.8,77.9,77.9,77.9,78.0,77.9,77.9,77.8,77.9,77.9,77.9,77.8,77.8,77.8,77.9,77.9,77.9,77.9,77.9,77.9,77.8,77.9,78.0,77.9,78.0,77.9,77.9,78.0,78.0,78.0,78.0,78.0,78.1,78.0,78.0,77.9,78.1,78.0,78.1,78.1,78.0,78.0,78.1,78.0,78.1,78.2,78.1,78.2,78.3,78.2|Y=0.0,0.0,0.0,0.0,0.0,0.0,0.0,0.0,0.0,0.0,0.0,0.0,0.0,0.0,0.0,0.0,0.0,0.0,0.0,0.0,0.0,0.0,0.0,0.0,0.0,0.0,0.0,0.0,0.0,0.0,0.0,15.8,27.7,36.8,44.6,51.7,58.3,64.4,69.9,74.6,79.4,83.6,87.2,90.7,93.8,96.9,99.5,102.1,104.3,106.0,107.7,109.4,111.0,112.7,114.3,115.6,117.0,118.1,119.0,119.6,120.4,121.4,121.9,122.5,122.8,123.4,123.7,123.9,124.2,124.6,124.7,124.9,125.2,125.3,125.5,125.4,125.5,125.5,125.8,125.7,125.7,125.8,125.9,126.1,126.0,125.9,126.0,125.8,125.6,125.7,125.6,125.6,125.7,125.7,125.7,125.8,125.7,125.8,125.7,125.7,125.7,125.6,125.7,125.5,125.6,125.6,125.5,125.7,125.7,125.5,125.5,125.4,125.7,125.5,125.5,125.6,125.7,125.6,125.5,125.5,125.5,125.6,125.6,125.5,125.7,125.7,125.5,125.6,125.6,125.6,125.6,125.6,125.8,125.6,125.5,125.6,125.6,125.7,125.8,125.5,125.7</t>
  </si>
  <si>
    <t>POS(MIN,MAX,STEP)=-420,420,6|X=130.5,130.8,131.3,131.8,132.5,133.2,134.3,135.3,136.2,137.5,138.8,140.3,142.0,143.5,145.3,146.9,148.7,150.7,152.6,153.9,155.1,156.6,157.7,158.3,158.9,159.2,159.2,158.8,158.6,157.4,156.5,155.2,152.9,151.0,148.1,144.1,140.8,137.2,132.6,127.9,122.2,116.6,110.0,103.5,96.0,88.1,79.8,70.3,61.2,51.8,42.1,33.5,25.5,18.7,15.5,13.9,10.9,12.9,10.8,9.4,9.5,11.6,13.2,11.2,9.4,14.1,11.1,15.2,16.9,18.0,19.3,22.4,24.9,28.3,31.6,34.8,38.7,41.9,46.2,49.7,53.7,57.4,61.4,65.2,69.3,72.9,76.4,80.0,84.6,87.8,91.3,94.3,97.5,100.1,102.7,105.4,107.7,109.9,112.4,114.3,116.4,118.5,120.0,121.6,123.2,124.6,126.2,127.2,128.2,129.3,130.4,130.8,131.3,132.2,132.5,132.9,133.4,133.2,133.6,133.3,133.4,133.3,133.1,132.9,132.7,132.7,132.6,132.2,131.8,131.5,131.5,131.3,130.9,130.9,130.7,130.5,130.4,130.2,129.8,130.1,129.8|Y=128.1,128.6,129.0,129.4,130.3,130.8,131.6,132.3,133.6,134.6,135.9,137.6,139.2,140.6,142.5,144.2,146.1,147.6,149.4,150.7,152.4,153.7,154.8,156.0,156.7,156.9,156.9,156.8,156.5,155.6,154.5,153.1,150.8,148.9,146.2,143.6,140.3,136.0,131.7,126.9,121.4,115.6,109.1,101.7,94.4,85.8,77.2,67.9,61.5,51.5,41.8,32.8,25.1,18.9,14.6,12.3,10.1,10.0,10.1,9.2,9.6,10.6,10.3,9.3,11.5,10.8,13.0,13.5,14.7,16.9,17.4,20.4,23.3,25.8,29.2,32.9,36.7,40.1,44.2,48.1,52.2,56.1,60.0,63.9,68.3,72.1,75.7,79.5,83.0,86.5,89.8,92.7,95.5,98.1,100.7,103.3,106.1,108.5,110.6,112.8,114.7,116.7,118.5,120.0,121.8,123.1,124.2,125.4,126.3,127.3,128.1,128.9,129.6,130.1,130.5,130.9,131.3,131.2,131.1,131.3,131.1,131.2,131.0,130.8,130.9,130.5,130.3,130.0,129.5,129.3,129.2,128.8,128.6,128.3,128.0,128.0,128.1,127.9,127.9,127.6,127.5</t>
  </si>
  <si>
    <t>POS(MIN,MAX,STEP)=-420,420,6|X=119.4,119.3,119.6,119.4,119.2,119.6,119.7,119.5,119.7,119.8,119.8,120.0,119.8,119.9,120.2,120.5,120.7,120.9,121.2,121.4,122.1,122.4,123.1,123.3,124.2,124.8,126.1,126.6,127.5,128.3,129.2,129.9,130.5,131.3,131.7,132.3,132.4,132.7,132.6,132.6,132.5,132.1,131.3,130.2,129.0,127.8,125.9,124.0,121.6,119.7,116.6,113.3,110.1,106.6,102.6,98.5,94.1,89.7,84.4,79.4,74.5,69.5,64.3,59.2,54.6,50.2,45.8,42.4,39.5,37.4,34.8,33.8,33.5,33.5,34.0,35.1,36.7,38.3,40.7,42.6,45.3,48.1,51.0,53.7,56.8,59.9,62.8,65.7,68.7,71.8,74.6,77.8,80.5,82.9,85.7,88.3,90.4,93.0,95.2,97.3,99.4,101.1,103.0,104.6,105.9,107.8,108.9,110.2,111.3,112.6,113.2,114.1,114.9,115.6,116.5,117.0,117.6,117.9,118.3,118.6,118.8,118.9,119.1,119.2,119.4,119.3,119.4,119.3,119.5,119.6,119.6,119.6,119.5,119.7,119.7,119.8,119.6,120.0,120.0,119.9,119.7|Y=121.9,122.0,121.8,121.8,121.8,121.3,121.7,121.9,122.0,121.9,121.9,122.4,122.0,122.5,122.3,123.0,122.9,123.0,123.3,123.8,124.1,124.6,125.3,125.8,126.6,127.4,128.4,129.6,130.3,130.9,131.7,132.2,133.0,133.7,134.2,134.9,134.7,135.2,135.6,135.1,134.6,134.4,133.5,132.7,132.0,130.4,128.4,126.8,124.3,122.1,119.4,116.7,113.1,109.3,105.6,101.6,97.1,92.6,87.8,82.7,77.9,73.0,67.5,63.0,57.9,53.2,48.8,45.9,42.1,39.7,36.0,35.7,34.7,34.2,34.9,35.6,36.4,38.7,40.4,42.8,45.2,47.3,49.9,52.7,55.9,59.1,62.2,65.2,68.2,71.5,74.9,77.5,80.0,82.6,85.1,88.1,90.8,93.4,95.2,97.2,98.9,101.1,103.5,105.5,106.9,108.8,109.8,111.0,112.2,113.5,114.3,115.1,116.1,116.6,117.4,118.7,119.1,119.7,120.3,120.3,120.8,121.1,121.4,121.7,121.7,121.9,122.1,121.6,122.1,121.7,121.9,121.8,121.6,122.1,121.9,121.8,121.6,122.1,121.9,121.9,121.3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</si>
  <si>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9.8,17.4,24.2,29.1,34.4,39.5,44.8,49.7,54.5,59.3,65.1,69.5,73.3,77.5,81.3,84.7,88.4,91.6,94.9,97.7,100.5,103.2,105.6,107.7,110.2,112.2,114.0,115.8,117.9,119.4,120.8,122.3,123.0,124.0,125.2,126.0,126.5,127.1,127.8,128.3,128.7,128.6,129.5,129.4,129.3,129.6,129.6,129.4,129.5,129.5,129.7,129.6,129.7,129.5,129.5,129.4,129.4,129.3,129.2,128.9,128.9,128.9,128.8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10.6,19.5,25.3,30.9,36.5,41.7,46.9,52.1,57.2,61.6,66.0,70.6,74.7,78.7,82.4,84.6,88.3,91.4,94.7,97.8,100.4,103.0,105.9,107.8,110.2,112.1,113.9,115.5,117.0,118.6,119.9,121.1,122.1,123.7,124.2,125.0,125.7,126.0,126.3,126.7,127.0,127.2,127.6,127.9,127.9,127.8,127.9,127.8,127.9,127.7,127.7,127.8,127.6,127.5,127.5,127.3,127.2,127.2,127.2,127.2,127.0,127.1,127.0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</si>
  <si>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14.2,17.7,23.2,29.3,37.0,43.7,50.2,56.1,61.9,67.2,73.6,77.9,82.6,85.9,90.0,93.4,96.5,99.6,102.4,105.1,107.6,110.2,112.1,114.5,116.4,118.0,119.4,121.2,122.4,123.6,124.8,126.1,126.8,127.4,128.2,128.5,129.3,129.3,129.4,130.1,130.1,130.1,130.3,130.4,130.4,130.2,130.4,130.0,129.8,129.9,130.0,130.0,129.6,129.3,129.3,129.0,129.0,128.9,128.8,128.8,128.7,128.6,128.6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5.7,13.6,17.6,23.6,30.9,38.4,45.1,52.3,58.0,63.6,68.6,73.7,78.3,82.5,86.4,90.3,92.6,96.0,98.9,101.7,104.5,107.2,109.7,111.7,113.6,115.2,117.0,118.5,120.1,121.4,122.9,124.1,124.6,125.4,126.1,126.7,127.1,127.9,128.1,128.2,128.4,128.6,128.5,128.4,128.6,128.5,128.4,128.7,128.2,128.3,127.9,127.9,127.7,127.6,127.6,127.5,127.3,127.0,127.1,127.1,126.9,126.6,126.7,126.5</t>
  </si>
  <si>
    <t>TL=369.7|TR=375.7</t>
  </si>
  <si>
    <t>ZL=-230.0|ZR=-230.0|ZSWP=0.0</t>
  </si>
  <si>
    <t>ZL=274.9|ZR=-230.0|ZSWP=0.0</t>
  </si>
  <si>
    <t>ZL=-185.4|ZR=-230.0|ZSWP=0.0</t>
  </si>
  <si>
    <t>POS(MIN,MAX,STEP)=-400,400,100|X=0.0,0.0,0.0,0.0,0.0,62.5,119.1,130.4,128.8|Y=0.0,0.0,0.0,0.0,0.0,65.4,118.2,128.7,126.9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</si>
  <si>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11.4,19.6,27.5,36.1,44.4,51.6,58.4,64.3,71.7,76.5,81.4,85.6,89.7,93.3,96.8,99.7,103.0,105.7,108.1,110.9,112.8,115.0,116.8,118.7,120.2,121.6,123.0,124.2,125.3,126.5,127.0,128.0,128.6,128.9,129.6,129.9,130.1,130.4,130.4,130.6,130.6,130.4,130.5,130.5,130.4,130.5,130.3,130.1,129.6,129.6,129.7,129.5,129.3,129.1,129.2,129.1,128.8,128.7,128.7,128.7,128.7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12.4,21.6,30.9,39.1,47.2,54.6,61.0,67.0,72.5,77.4,82.2,86.3,90.4,92.9,96.3,99.2,102.3,105.3,108.1,110.2,112.6,114.4,116.3,117.9,119.6,121.0,122.0,123.3,124.6,125.3,125.9,126.8,127.4,127.9,128.2,128.4,128.6,128.6,128.9,128.7,128.5,128.8,128.8,128.6,128.6,128.5,128.4,128.2,128.0,127.9,127.7,127.7,127.4,127.1,127.3,127.0,126.8,127.0,126.8,126.7,126.6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</si>
  <si>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13.4,21.9,28.2,33.7,38.9,44.8,49.7,54.9,59.6,64.3,68.6,73.1,77.2,80.9,84.6,88.0,91.2,95.7,98.2,101.3,103.8,106.3,108.4,110.5,112.7,114.3,116.4,117.9,119.2,120.7,122.0,123.3,124.2,124.8,125.9,126.3,127.2,128.1,128.5,128.4,128.8,129.2,129.3,129.5,129.7,129.5,129.6,129.9,129.7,129.4,129.6,129.6,129.3,129.5,129.2,129.0,129.0,129.0,128.9,128.7,128.7,128.7,128.8,128.6,128.8,128.5,128.7,128.5,128.5,128.8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13.3,22.0,28.1,34.1,39.9,45.2,50.9,56.0,60.6,65.3,69.8,73.9,77.8,81.8,85.5,89.0,92.5,95.6,98.4,101.3,103.7,106.4,107.6,110.1,112.0,114.0,115.5,117.1,118.5,119.9,121.1,122.1,123.3,124.2,124.8,125.5,126.1,126.5,126.8,127.1,127.5,127.9,127.8,127.9,128.1,127.7,128.0,128.0,127.6,127.8,127.8,127.8,127.6,127.6,127.3,127.1,127.2,127.1,127.0,126.9,126.8,126.9,126.8,126.7,126.6,126.8,126.5,126.6,126.4,126.5</t>
  </si>
  <si>
    <t>POS(MIN,MAX,STEP)=-420,420,6|X=129.2,129.9,130.0,130.3,130.9,131.2,131.8,132.4,133.1,133.7,134.6,135.8,136.6,137.7,138.8,139.5,141.2,142.6,143.7,144.8,145.6,146.8,147.8,148.2,148.9,149.2,149.6,149.5,149.4,149.2,148.8,147.6,146.8,145.2,143.5,140.9,138.2,135.4,132.5,128.8,125.4,121.2,116.8,111.7,106.5,100.9,95.0,89.0,82.3,75.3,68.8,61.8,54.9,46.5,40.6,34.9,30.6,27.2,23.3,21.8,20.7,18.2,18.3,18.4,18.5,17.9,20.6,21.0,22.1,24.1,26.6,30.3,33.1,35.6,38.7,42.4,45.9,49.5,53.4,57.1,61.0,64.7,68.4,72.2,75.5,79.3,82.3,86.2,90.5,93.3,96.5,99.5,101.9,104.8,106.9,109.3,111.3,113.2,115.2,116.9,118.8,120.3,121.7,122.6,123.8,124.7,125.9,126.6,127.3,128.2,128.4,129.2,129.2,129.3,129.4,129.7,129.6,129.5,129.9,129.6,129.8,129.7,129.7,129.4,129.5,129.4,129.1,129.4,129.3,128.7,128.8,128.7,128.7,128.6,128.4,128.5,128.6,128.5,128.3,128.8,128.7|Y=127.3,127.5,127.6,127.9,128.6,129.0,129.7,130.2,130.9,131.8,132.6,133.6,134.6,135.6,136.6,138.0,139.0,140.3,141.5,142.7,143.6,144.6,145.8,146.3,147.0,147.3,147.3,147.3,147.2,146.9,146.2,145.4,144.4,142.3,140.7,138.4,136.1,133.2,129.7,126.5,122.3,117.8,113.2,107.8,102.4,96.6,90.4,83.8,79.1,72.2,64.9,58.4,50.9,44.4,38.2,33.0,28.9,24.9,21.9,20.0,18.6,18.2,17.2,17.2,18.1,18.6,19.5,20.6,22.4,24.8,26.6,29.3,32.1,35.0,38.1,41.7,45.7,49.5,53.2,57.1,61.1,64.9,68.7,72.5,76.4,80.1,83.5,87.0,90.1,93.3,96.4,99.2,102.2,103.5,106.2,108.3,110.6,112.6,114.8,116.3,118.1,119.3,120.6,121.8,123.0,123.8,124.6,125.2,125.9,126.3,126.9,127.0,127.6,127.6,127.7,127.8,128.1,127.7,127.6,127.5,127.7,127.7,127.4,127.3,127.3,127.1,126.9,126.8,126.7,126.7,126.7,126.3,126.2,126.3,126.3,126.4,126.2,126.3,126.3,126.2,126.1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</si>
  <si>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10.8,18.0,21.6,25.4,29.4,33.9,39.5,43.9,48.7,52.9,57.0,61.2,65.4,69.3,73.1,77.1,80.9,84.3,87.8,91.0,94.4,97.2,100.0,102.9,105.9,108.6,110.8,112.9,115.2,116.8,118.9,120.4,121.9,123.4,124.9,126.2,127.3,128.1,129.2,130.4,130.7,131.8,132.2,132.7,132.9,133.0,133.2,133.4,132.9,133.2,133.3,133.0,132.9,132.6,132.4,132.1,132.3,131.7,131.8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9.6,16.6,20.5,24.9,29.5,33.9,38.3,43.4,47.8,52.0,56.7,59.5,63.7,67.9,71.7,75.8,79.6,83.4,86.7,90.4,93.6,96.6,99.3,102.2,105.0,107.6,110.2,112.1,114.3,115.9,117.9,119.3,121.0,122.5,123.4,124.7,126.2,127.0,127.7,128.6,129.7,130.3,130.6,131.1,131.2,131.6,131.7,131.7,131.8,131.4,131.5,131.5,131.2,131.3,130.8,130.7,130.5,129.9,129.8</t>
  </si>
  <si>
    <t>POS(MIN,MAX,STEP)=-420,420,6|X=129.9,130.0,130.4,130.7,131.3,131.6,132.7,133.2,133.9,134.8,136.0,136.8,138.0,139.2,140.6,141.9,142.9,145.1,146.2,147.4,148.6,149.6,150.6,151.5,152.0,152.3,152.7,152.5,152.1,152.0,151.0,149.9,148.6,147.0,144.9,141.8,138.9,135.4,132.1,128.1,123.5,118.7,113.5,107.5,101.5,94.9,87.9,80.5,72.6,64.5,56.3,48.2,40.5,31.2,25.8,21.7,17.5,16.1,15.1,10.9,12.2,13.2,13.5,12.9,11.4,12.1,14.6,16.4,16.1,17.6,20.4,24.5,27.6,30.8,34.6,38.6,42.5,46.4,50.9,54.9,59.2,63.3,67.1,71.5,75.1,79.0,82.4,86.0,90.6,93.9,96.9,100.1,102.4,105.4,107.7,109.9,112.2,114.1,116.3,117.8,119.2,120.7,122.2,123.3,124.5,125.2,126.5,127.0,127.6,128.6,129.0,129.2,129.5,129.6,130.0,130.1,129.8,129.8,130.0,129.8,129.9,129.5,129.8,129.7,129.2,129.4,129.2,129.0,129.4,129.0,128.7,128.7,128.7,128.5,128.6,128.3,128.5,128.5,128.5,128.4,128.4|Y=127.5,127.9,128.1,128.5,129.0,129.8,130.2,131.0,132.3,132.8,133.7,134.9,136.3,137.2,138.3,140.0,141.2,142.3,143.9,145.2,146.6,147.7,148.7,149.5,150.3,150.3,150.6,150.5,150.3,149.8,148.6,147.5,146.1,144.2,141.9,139.4,136.5,133.2,129.2,125.1,120.6,115.2,109.9,103.6,97.1,90.3,82.7,74.8,68.9,61.0,52.2,44.7,36.2,29.6,23.8,19.4,16.6,14.2,12.7,12.1,11.1,11.1,11.0,10.9,12.7,12.3,14.0,14.9,16.7,19.2,20.5,23.5,27.0,30.6,34.2,38.0,42.6,46.7,50.9,55.5,59.8,63.9,67.9,72.1,76.0,79.9,83.6,87.1,90.5,93.8,97.0,99.8,102.7,104.4,106.9,108.9,111.1,113.1,115.5,117.0,118.6,120.0,121.1,122.2,123.5,124.4,124.9,125.7,126.3,126.7,127.1,127.4,127.7,127.9,127.9,128.0,127.8,127.7,127.9,127.8,127.6,127.7,127.5,127.6,127.2,127.2,127.1,126.9,126.8,126.8,126.9,126.7,126.6,126.7,126.5,126.3,126.3,126.4,126.5,126.3,126.1</t>
  </si>
  <si>
    <t>POS(MIN,MAX,STEP)=-420,420,6|X=119.4,119.3,119.3,119.2,119.4,119.3,119.4,119.7,119.6,119.9,119.8,120.0,120.4,120.5,121.2,121.7,121.8,122.5,122.8,123.7,124.2,124.9,125.7,127.0,127.7,128.8,130.3,131.9,132.9,134.1,135.4,136.4,137.4,138.3,139.0,139.3,139.7,139.8,139.9,139.3,139.1,138.2,136.8,135.3,133.2,131.3,128.6,125.7,122.6,118.8,114.6,109.9,105.1,99.3,93.7,87.2,80.7,73.5,65.9,58.7,51.2,43.7,36.6,30.4,25.0,20.9,17.6,15.7,14.9,14.6,14.1,14.1,14.1,14.4,15.5,17.0,18.6,21.1,23.2,26.1,29.1,32.2,35.3,38.9,42.2,46.0,49.5,53.3,57.0,60.8,64.1,67.9,71.3,74.8,78.0,81.3,84.1,87.3,90.1,92.7,95.2,97.9,99.9,102.3,104.2,106.2,107.6,109.6,111.0,112.4,113.8,114.6,115.7,116.5,117.7,118.2,118.7,119.3,119.4,119.9,120.2,120.4,120.6,120.7,120.6,120.6,120.8,120.5,120.6,120.7,120.6,120.5,120.4,120.5,120.4,120.3,120.2,120.2,120.1,120.1,119.8|Y=121.4,121.6,121.3,122.0,122.2,121.8,121.9,122.4,122.1,122.3,122.3,122.9,122.7,122.8,123.1,123.7,123.9,124.6,125.3,125.9,126.2,127.7,128.4,129.0,130.3,131.7,133.2,134.4,135.7,136.4,137.8,138.2,139.3,140.6,141.2,142.0,142.0,142.6,142.4,142.1,141.1,140.1,139.1,137.7,136.0,134.3,131.3,128.6,125.0,121.4,117.5,113.4,108.0,102.7,97.0,90.4,84.6,77.7,70.5,62.5,55.1,47.6,40.2,33.6,28.3,23.6,20.8,17.9,16.6,16.1,15.8,15.7,15.8,15.8,16.8,17.8,19.4,21.1,22.7,25.3,28.3,31.2,34.9,38.4,41.1,44.7,48.7,52.6,55.9,59.5,63.7,67.4,70.6,74.2,76.8,80.3,83.8,86.9,89.9,92.2,95.5,98.0,99.8,102.5,104.5,106.8,108.6,110.4,112.0,112.8,114.4,115.5,116.6,117.7,118.7,119.7,120.9,121.2,121.6,122.3,122.4,122.6,122.6,122.8,123.1,122.8,123.2,122.8,122.7,122.8,123.1,122.7,122.3,122.7,122.7,122.9,122.7,122.9,122.1,122.9,122.9</t>
  </si>
  <si>
    <t>POS(MIN,MAX,STEP)=-420,420,6|X=130.8,131.0,131.7,132.1,132.7,133.1,134.2,135.1,135.9,137.0,138.0,139.5,140.6,141.6,142.9,143.9,145.1,146.6,147.8,148.4,149.4,150.0,150.7,150.9,150.7,150.7,150.5,149.9,148.8,147.8,146.4,144.6,142.4,140.0,137.4,133.5,129.8,126.3,121.8,117.5,112.3,106.5,101.2,95.0,88.8,81.8,74.9,67.8,60.3,53.9,47.0,40.3,34.6,28.7,24.5,21.5,19.8,19.7,16.7,17.0,17.1,16.6,17.9,19.1,20.9,22.1,23.5,26.3,28.7,31.9,34.6,39.0,42.5,45.9,49.8,53.3,57.1,60.9,64.5,68.0,71.8,74.9,78.0,81.6,84.6,87.7,90.9,93.6,97.2,99.9,102.5,104.8,106.8,109.0,111.0,112.8,114.5,116.4,117.9,119.2,120.4,121.4,122.5,123.8,124.2,125.1,126.1,126.9,127.4,127.6,128.0,128.1,128.5,128.7,128.8,128.8,128.8,129.0,128.5,128.8,128.8,129.1,129.0,128.9,128.7,128.7,128.5,128.7,128.5,128.7,128.5,128.4,128.6,128.4,128.5,128.3,128.7,128.5,128.2,128.4,128.4|Y=128.4,128.9,129.1,129.6,130.0,130.7,131.5,132.3,133.4,134.4,135.5,136.2,137.6,138.8,139.9,141.2,142.4,143.6,144.8,145.7,147.1,147.5,148.3,148.5,148.6,148.8,148.6,148.2,147.4,146.5,145.2,143.7,141.6,139.6,137.0,133.8,130.7,127.0,122.6,118.2,113.6,108.2,102.3,96.4,89.8,82.9,76.0,68.3,63.7,56.2,49.2,42.7,36.1,31.0,26.6,23.0,19.9,18.5,17.5,16.4,15.8,15.8,17.4,17.2,19.3,20.4,22.7,24.4,27.2,30.2,32.3,35.5,39.0,42.4,46.2,50.2,53.9,57.7,61.3,64.9,68.8,72.4,75.5,79.3,82.7,86.2,89.1,92.0,94.7,97.5,100.2,102.7,104.9,106.3,108.6,110.7,112.2,114.1,115.5,117.0,118.5,119.5,120.7,121.8,122.8,123.5,124.3,125.0,125.4,125.7,126.1,126.5,126.8,127.0,127.1,127.1,127.3,127.3,127.1,127.4,127.3,127.3,127.3,127.1,127.1,126.9,127.1,126.9,127.1,126.7,126.8,126.7,126.6,126.6,126.7,126.6,126.7,126.6,126.6,126.7,126.4</t>
  </si>
  <si>
    <t>POS(MIN,MAX,STEP)=-420,420,6|X=119.6,119.5,119.7,119.8,119.6,119.9,119.7,119.8,120.1,120.0,120.3,120.4,120.8,121.0,121.3,121.6,122.1,122.9,123.3,124.2,125.0,125.7,126.8,128.1,129.4,130.6,132.1,133.6,135.2,136.4,137.6,138.8,140.0,140.7,141.4,142.0,142.3,142.5,142.4,142.0,141.2,139.8,138.5,136.8,134.7,132.0,129.1,125.8,121.6,117.2,112.7,107.6,101.2,95.2,88.3,80.6,72.6,64.2,55.0,46.0,37.1,29.0,22.1,16.5,12.8,10.4,9.3,9.0,8.0,7.8,7.5,8.3,9.0,9.1,10.1,11.5,13.1,15.5,18.2,21.4,24.7,28.5,32.5,36.5,40.2,44.3,48.1,52.3,56.1,60.2,64.3,67.6,71.4,74.8,78.1,81.3,84.7,87.8,90.5,93.2,96.0,98.1,100.6,102.5,104.7,106.3,108.3,109.7,111.3,112.6,113.7,114.8,116.0,116.8,117.3,118.4,118.8,119.4,119.6,120.1,120.4,120.6,120.7,120.8,120.6,120.7,120.9,120.6,120.5,120.5,120.6,120.5,120.5,120.4,120.3,120.3,120.0,120.1,120.1,120.1,119.9|Y=121.5,121.4,122.3,121.6,122.0,122.2,122.4,122.5,122.4,122.0,122.7,123.1,122.8,123.0,123.9,124.0,124.7,125.1,126.2,126.6,127.3,128.4,129.4,130.4,131.6,132.8,134.9,136.2,137.1,138.7,139.9,141.1,142.2,143.2,144.2,144.9,145.1,145.2,145.0,144.5,143.6,142.5,141.1,139.1,136.6,135.0,131.9,129.0,124.7,120.8,116.3,110.9,105.0,98.9,92.2,85.0,77.4,68.8,59.6,50.3,41.1,32.9,26.0,20.5,16.0,14.1,12.3,11.2,11.3,11.4,11.3,10.9,11.2,12.1,12.2,14.5,14.6,16.8,18.4,21.3,24.2,27.2,31.2,35.6,39.5,43.3,47.7,51.3,55.4,59.0,63.1,67.3,70.9,74.1,77.8,80.6,84.2,87.2,90.3,93.0,96.0,98.3,100.3,102.9,104.9,107.4,108.7,110.6,112.0,113.1,115.0,115.9,116.7,117.7,119.0,120.0,120.6,122.1,121.9,122.4,122.4,122.5,122.9,123.0,123.3,123.2,123.1,122.9,122.6,122.9,123.2,122.5,122.5,122.8,122.4,122.5,122.4,122.7,121.6,122.3,121.8</t>
  </si>
  <si>
    <t>POS(MIN,MAX,STEP)=-420,420,6|X=131.1,131.3,132.2,132.9,133.4,134.4,135.1,136.2,137.4,138.5,139.8,141.0,142.3,143.8,145.1,146.4,147.9,149.6,150.8,151.5,152.3,152.9,153.4,153.5,153.4,153.3,152.9,152.0,151.0,149.7,147.9,146.0,143.4,140.5,137.7,132.6,128.7,123.9,119.0,113.9,108.1,101.7,94.9,87.9,80.5,72.2,64.0,55.6,47.1,39.2,32.1,25.9,21.0,17.4,15.6,12.2,13.2,9.6,9.8,10.0,9.6,10.3,13.4,11.0,15.4,16.7,17.4,19.8,22.9,25.9,28.8,34.2,38.5,42.5,46.4,50.9,55.0,59.1,63.2,67.0,71.0,74.5,78.0,81.9,84.9,88.2,91.5,94.3,98.2,100.5,103.0,105.5,107.8,109.7,111.9,113.5,115.1,116.8,117.9,119.8,120.9,122.0,123.2,123.7,124.9,125.6,126.4,127.1,127.2,127.7,128.1,128.3,128.5,128.9,128.9,128.6,129.1,129.1,129.0,129.1,129.1,128.8,128.7,128.9,129.0,128.5,128.7,128.8,128.8,128.5,128.4,128.4,128.4,128.2,128.5,128.4,128.3,128.3,128.1,128.3,128.3|Y=128.8,129.3,129.7,130.2,130.8,131.5,132.4,133.4,134.5,135.6,136.6,138.0,139.4,140.8,142.0,143.5,144.9,146.6,147.8,149.0,150.0,150.8,151.3,151.7,151.6,151.7,151.3,150.9,150.0,148.6,147.0,145.1,142.8,140.2,137.1,133.8,129.9,125.6,120.9,115.4,109.8,103.4,96.6,89.5,81.8,73.8,65.1,56.5,50.6,42.4,34.2,27.8,22.0,17.9,15.2,13.0,11.3,11.4,9.5,9.0,8.9,10.3,11.7,11.1,13.0,14.7,16.5,18.2,20.9,24.1,26.4,30.2,34.3,38.7,43.0,47.1,51.6,55.9,59.7,64.1,68.2,72.1,75.5,79.2,83.0,86.4,89.5,92.4,95.7,98.2,100.8,103.5,105.7,107.2,109.3,111.2,113.0,114.5,116.0,117.5,118.9,120.0,121.3,122.5,123.2,124.1,124.9,125.3,125.7,126.0,126.3,126.6,127.1,127.2,127.5,127.4,127.5,127.4,127.2,127.4,127.4,127.3,127.2,127.0,127.2,127.0,127.0,126.9,126.8,126.8,126.8,126.7,126.8,126.5,126.5,126.5,126.5,126.3,126.6,126.2,126.3</t>
  </si>
  <si>
    <t>POS(MIN,MAX,STEP)=-420,420,6|X=0.0,0.0,0.0,0.0,0.0,0.0,0.0,0.0,0.0,0.0,0.0,0.0,0.0,0.0,0.0,0.0,0.0,0.0,0.0,0.0,0.0,0.0,0.0,0.0,0.0,0.0,0.0,0.0,0.0,0.0,0.0,0.0,0.0,0.0,0.0,0.0,0.0,0.0,0.0,10.3,19.1,26.5,32.7,38.3,43.5,48.0,52.8,57.1,61.4,65.4,69.3,72.7,76.3,79.6,83.1,86.4,89.1,92.0,94.4,97.2,99.7,101.6,103.6,105.4,107.5,109.1,110.5,112.2,113.0,114.3,115.9,116.5,117.4,117.8,118.3,118.9,119.4,119.6,120.0,120.1,120.5,120.5,120.3,120.3,120.5,120.4,120.5,120.3,120.2,120.4,120.5,120.1,120.1,119.8,119.7,119.8,119.7,119.6,119.7,119.7,119.6,119.6,119.7,119.5,119.7,119.8,119.6,119.7,119.5,119.5,119.6,119.7,119.7,119.6,119.7,119.5,119.5,119.7,119.7,119.3,119.7,119.5,119.5,119.8,119.5,119.5,119.4,119.4,119.7,119.7,119.6,119.7,119.4,119.5,119.7,120.0,119.6,119.6,120.0,119.6,119.7|Y=0.0,0.0,0.0,0.0,0.0,0.0,0.0,0.0,0.0,0.0,0.0,0.0,0.0,0.0,0.0,0.0,0.0,0.0,0.0,0.0,0.0,0.0,0.0,0.0,0.0,0.0,0.0,0.0,0.0,0.0,0.0,0.0,0.0,0.0,0.0,0.0,0.0,0.0,0.0,13.1,19.4,27.3,32.8,38.4,42.9,48.4,53.1,57.3,61.7,65.9,70.0,73.4,76.7,80.4,84.2,87.0,89.8,92.8,95.7,98.0,100.3,102.8,105.1,107.0,109.1,110.7,112.1,113.3,115.0,116.0,117.4,118.4,119.0,120.4,121.2,121.1,121.9,122.3,122.4,122.6,122.8,122.9,123.0,122.8,122.6,122.8,122.7,122.8,122.7,122.5,122.9,122.6,122.9,122.4,122.3,122.5,122.4,122.2,122.4,122.0,122.0,121.8,122.2,122.3,121.7,121.8,121.9,121.6,122.0,121.5,121.4,122.1,121.6,121.9,121.9,121.9,121.7,121.4,121.6,121.6,121.7,121.4,121.7,121.9,121.9,121.6,121.6,121.7,121.9,121.7,121.6,121.5,121.7,121.6,121.5,122.0,122.1,121.6,121.9,121.8,122.0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</si>
  <si>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15.1,20.9,25.6,29.9,34.3,39.4,44.1,50.2,54.7,59.2,63.5,67.5,71.7,75.3,79.1,83.0,86.5,89.7,93.3,96.2,99.1,102.1,104.6,107.3,109.6,112.7,114.8,116.6,118.5,120.1,121.5,123.3,124.6,126.3,127.1,128.1,129.3,130.2,130.8,131.5,132.2,132.7,133.3,133.7,133.7,133.5,133.6,133.7,133.4,133.5,133.6,133.4,132.9,132.9,132.4,132.4,131.8,132.0,131.4,131.4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13.7,20.1,24.6,29.1,34.7,39.2,44.0,48.8,53.6,57.8,62.3,67.0,69.5,73.5,77.3,81.2,85.1,88.4,91.7,94.6,97.9,100.9,103.8,106.0,108.5,110.8,112.8,115.1,117.0,118.6,120.2,121.7,123.0,124.4,125.5,126.1,127.2,128.3,129.0,129.8,130.2,131.2,131.4,131.6,131.7,131.8,131.4,131.5,131.6,131.5,131.3,131.1,131.0,130.7,130.4,130.2,130.0,129.7,129.5,129.3</t>
  </si>
  <si>
    <t>POS(MIN,MAX,STEP)=-420,420,6|X=129.7,130.1,130.2,130.9,131.2,131.8,132.2,132.9,133.5,134.3,135.1,136.0,136.8,137.7,138.7,139.4,140.7,142.2,142.9,144.1,144.8,145.4,146.1,146.6,147.0,147.1,147.2,147.0,146.3,146.1,144.8,144.1,142.6,140.9,139.0,136.0,133.5,130.9,127.6,124.3,120.7,116.4,112.3,107.4,102.6,97.7,92.5,86.4,80.9,74.9,69.3,63.4,57.5,50.4,45.3,41.2,37.1,34.0,31.6,29.3,27.4,27.5,26.8,26.9,27.3,27.3,28.6,29.9,31.2,33.5,35.8,39.3,41.8,44.7,47.7,50.9,54.1,57.4,60.9,64.2,68.1,70.8,74.6,78.0,80.9,84.4,87.2,90.1,94.1,96.6,99.6,102.0,104.5,106.8,108.8,111.2,112.9,114.6,116.2,117.6,119.2,120.6,121.7,122.9,124.1,124.9,125.8,126.5,127.1,127.7,128.1,128.1,128.5,129.0,128.9,129.2,129.2,129.2,128.9,129.4,129.1,129.3,129.3,129.2,129.0,128.9,128.9,128.9,128.8,129.0,128.5,128.6,128.6,128.4,128.3,128.5,128.5,128.6,128.3,128.3,128.3|Y=127.6,127.8,128.0,128.4,128.8,129.3,129.9,130.5,130.9,131.4,132.2,133.1,134.1,134.8,136.0,137.1,138.1,139.2,140.1,141.3,142.1,143.2,143.7,144.2,144.7,144.6,144.9,144.7,144.7,144.2,143.4,142.7,141.2,139.6,138.0,135.7,133.5,130.8,127.7,124.5,120.8,116.4,112.5,107.9,102.8,97.8,92.5,86.1,82.3,76.5,70.1,64.3,58.5,52.6,47.4,42.4,38.1,34.4,31.2,29.1,27.1,25.9,25.1,25.2,25.1,26.0,27.4,28.3,30.5,32.2,33.7,36.3,38.9,41.6,44.7,47.9,51.4,54.6,58.1,61.7,65.4,68.8,72.1,75.4,79.0,82.3,85.6,88.8,91.7,94.4,97.3,100.1,102.5,103.9,106.2,108.6,110.4,112.5,114.2,115.8,117.5,118.8,120.1,121.2,121.9,123.1,123.9,124.6,125.4,125.5,126.2,126.6,126.9,127.1,127.2,127.3,127.4,127.6,127.3,127.2,127.4,127.3,127.4,127.3,127.5,127.1,127.2,127.1,126.9,126.9,126.8,126.7,126.5,126.5,126.5,126.3,126.6,126.5,126.5,126.6,126.4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</si>
  <si>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14.5,21.0,25.6,30.2,35.1,40.3,46.6,51.1,55.5,60.1,64.5,68.9,72.8,76.3,80.4,83.8,87.5,90.8,93.7,97.0,100.2,102.6,105.3,108.0,111.0,113.1,115.3,117.2,118.6,120.8,122.1,123.6,124.9,126.1,127.3,128.4,129.0,130.1,131.0,131.4,132.3,133.0,133.4,133.4,133.5,133.6,133.8,133.8,133.6,133.4,133.4,133.1,133.1,132.8,132.5,132.0,131.9,131.7,131.6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14.4,21.3,25.9,30.6,35.8,40.6,45.7,50.4,54.9,59.8,64.1,66.9,71.1,75.4,79.5,82.8,86.3,90.0,93.3,96.4,99.1,102.1,105.0,107.3,110.1,112.0,114.2,115.8,117.9,119.4,121.3,122.9,124.1,125.4,126.0,127.2,128.1,128.9,129.6,130.2,130.6,131.1,131.2,131.7,131.6,131.6,131.7,131.5,131.6,131.3,131.3,130.9,130.9,130.7,130.5,130.0,130.0,129.7,129.6</t>
  </si>
  <si>
    <t>POS(MIN,MAX,STEP)=-420,420,6|X=78.1,78.2,78.2,78.3,78.6,78.7,78.9,79.2,79.4,79.5,79.9,80.2,80.7,81.0,81.4,81.7,82.1,82.7,83.1,83.4,83.8,84.1,84.5,84.8,85.0,85.2,85.2,85.3,85.2,85.1,85.0,84.5,84.0,83.3,82.6,81.8,80.9,79.8,78.5,77.3,75.6,73.5,71.8,69.9,67.8,65.5,63.3,60.8,58.5,56.0,53.4,50.8,48.0,45.5,43.1,40.6,37.6,35.5,33.4,31.9,30.5,29.5,28.5,27.9,27.4,27.5,27.3,27.8,28.4,29.0,29.9,31.3,32.5,33.8,35.1,36.7,38.2,39.9,41.3,43.0,44.6,46.1,47.8,49.5,50.8,52.9,54.5,55.8,57.3,58.8,60.0,61.4,62.5,63.8,64.7,65.8,66.9,67.8,68.8,69.5,70.7,71.4,72.1,72.7,73.4,73.9,74.4,74.7,75.2,75.6,76.0,76.1,76.4,76.6,76.9,77.1,77.2,77.3,77.5,77.5,77.7,77.8,77.8,77.9,77.9,78.0,78.0,78.0,78.1,77.9,78.1,77.9,78.0,78.1,78.0,78.0,78.0,78.1,78.0,78.0,78.1|Y=126.7,127.0,127.2,127.6,127.8,127.9,128.1,128.5,129.0,129.6,130.1,130.5,131.1,131.9,132.6,133.2,133.8,134.9,135.4,136.0,136.6,137.0,137.6,137.8,138.1,138.2,138.0,138.0,137.9,137.6,137.0,136.3,135.2,134.0,132.6,131.0,128.8,126.9,124.3,122.0,119.1,116.3,112.9,109.2,105.5,101.8,97.9,93.9,89.5,86.5,82.1,77.9,73.3,69.0,64.9,61.3,57.6,54.4,51.3,49.3,47.2,45.9,44.9,44.2,44.2,44.4,44.8,46.2,47.4,48.8,50.3,52.3,54.6,56.6,58.9,61.6,64.0,66.9,69.8,72.5,75.0,77.7,80.5,83.2,85.7,88.2,90.6,92.8,95.3,97.4,99.8,101.7,103.2,104.9,106.5,108.3,109.8,111.5,113.1,114.4,115.4,116.6,118.0,118.8,119.8,120.5,121.2,121.6,122.3,122.6,123.4,124.0,124.2,124.7,124.7,125.1,125.4,125.5,125.6,125.9,125.8,125.8,125.9,125.9,125.8,125.9,125.9,126.1,126.1,126.1,126.2,126.4,126.1,126.1,126.1,126.1,126.2,125.9,126.0,125.9,126.0</t>
  </si>
  <si>
    <t>POS(MIN,MAX,STEP)=-420,420,6|X=128.5,128.8,128.8,129.0,129.4,129.5,129.9,130.4,130.7,131.0,131.5,132.1,132.7,133.3,133.8,134.9,135.7,136.7,137.2,138.0,138.8,139.3,140.2,140.6,141.2,141.5,141.7,141.9,141.6,141.6,141.5,140.7,140.0,139.2,138.0,136.2,134.4,132.7,130.2,128.3,125.5,122.7,120.0,116.2,113.0,109.1,105.2,101.1,96.8,92.1,87.8,83.3,78.5,72.4,67.8,63.4,58.9,55.0,51.6,48.0,45.3,42.6,40.8,39.5,38.2,37.3,37.0,37.1,37.5,38.5,39.4,41.0,42.6,44.6,47.1,49.1,51.4,53.9,56.5,59.4,62.5,65.4,68.3,71.5,74.2,77.1,79.8,82.9,86.3,89.2,91.6,94.7,96.9,99.1,101.6,103.6,105.7,107.5,109.4,111.3,112.7,114.4,115.8,117.4,118.6,119.5,121.0,121.5,122.8,123.4,124.1,124.8,125.3,125.5,125.9,126.4,126.7,127.1,127.3,127.3,127.7,127.4,127.5,127.6,127.7,127.5,128.0,128.1,127.8,127.9,127.9,128.0,127.8,127.9,127.9,128.1,128.0,127.9,127.7,127.7,127.7|Y=128.0,128.1,128.1,128.2,128.5,128.9,128.8,129.1,129.6,129.8,130.2,131.1,131.4,132.4,132.8,133.6,134.1,135.1,136.1,136.7,137.5,138.3,139.0,139.5,140.0,140.4,140.3,140.6,140.9,141.0,140.5,140.3,139.8,138.7,137.7,136.5,135.0,133.0,131.1,128.9,126.3,123.7,120.5,117.2,113.5,110.1,105.8,101.6,98.9,94.5,89.7,85.2,80.4,75.3,70.3,65.9,61.7,56.7,52.9,49.5,46.5,43.7,41.3,39.4,38.0,37.3,36.8,37.0,37.1,38.0,38.7,39.8,41.2,43.2,45.4,47.7,50.2,52.6,55.4,58.1,60.9,64.3,67.1,70.4,73.6,76.1,79.3,82.3,85.2,87.8,90.6,93.4,95.8,97.7,100.0,102.4,104.6,106.3,108.2,109.9,111.7,113.5,115.4,116.8,117.7,119.0,120.3,121.1,121.9,122.4,123.3,123.9,124.3,124.8,125.0,125.6,125.6,125.9,126.2,126.3,126.4,126.3,126.4,126.6,126.7,126.9,127.1,126.5,126.6,126.7,126.5,126.6,126.8,126.6,126.8,126.7,126.6,126.8,126.8,126.7,126.8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</si>
  <si>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12.0,22.0,27.3,32.4,38.0,43.4,48.1,53.2,57.8,62.5,66.5,70.8,74.8,78.8,82.5,86.4,89.5,92.6,95.7,99.4,102.3,104.6,107.1,109.4,111.5,113.7,115.1,116.9,118.6,120.0,121.5,122.6,123.3,124.6,125.4,126.3,127.1,127.7,128.5,128.8,128.8,129.2,129.4,129.8,129.7,129.8,129.7,129.6,129.8,129.8,129.9,129.7,129.5,129.6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7.5,17.2,23.7,29.1,34.9,40.0,45.1,48.5,53.7,58.4,63.2,67.6,71.7,76.1,79.8,83.6,86.9,90.5,93.8,96.7,99.4,102.2,104.6,107.2,109.4,111.5,113.2,115.1,116.5,118.0,119.0,120.3,121.4,122.6,123.7,124.7,125.2,125.6,126.3,126.7,127.2,127.3,127.6,127.7,127.8,128.0,127.8,127.9,128.0,127.9,127.7,127.7,127.6,127.5,127.6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</si>
  <si>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11.6,22.0,27.4,32.8,37.8,42.8,48.1,53.0,57.8,62.4,66.5,71.0,74.9,78.7,82.7,85.8,89.6,92.8,95.6,99.4,102.3,104.8,107.2,109.3,111.3,113.5,115.3,117.2,118.4,120.0,121.4,122.5,123.4,124.3,125.7,126.0,126.8,127.8,128.3,128.7,128.7,129.1,129.3,130.0,129.8,129.8,129.7,129.9,129.8,129.9,129.8,130.0,129.3,129.3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8.1,17.3,23.5,29.3,34.9,40.1,44.9,48.6,53.9,58.4,63.2,67.7,72.0,76.1,80.0,83.5,86.9,90.6,93.8,96.7,99.4,102.3,104.7,107.1,109.4,111.4,113.2,114.9,116.6,117.7,118.9,120.3,121.5,122.6,123.6,124.6,125.1,125.8,126.4,126.8,127.1,127.4,127.4,127.8,127.9,128.0,127.8,127.8,127.9,127.8,127.7,127.7,127.7,127.4,127.7</t>
  </si>
  <si>
    <t>POS(MIN,MAX,STEP)=-420,420,6|X=129.1,129.3,129.4,129.9,130.2,130.4,131.4,131.8,132.2,133.0,133.6,134.6,135.5,136.5,137.4,138.6,139.8,141.2,142.4,143.5,144.7,145.7,146.6,147.2,147.6,148.2,148.7,148.7,148.7,148.4,147.8,147.2,145.9,144.4,143.0,140.4,138.0,135.5,132.6,129.1,125.5,121.4,117.3,112.7,107.6,102.1,96.3,90.6,83.9,77.6,70.6,63.8,57.0,48.5,42.3,37.0,31.8,28.1,25.5,22.9,21.3,19.5,19.2,19.4,19.4,19.3,21.1,20.8,22.9,24.8,27.5,31.0,33.7,36.9,40.0,43.3,46.7,50.5,53.6,57.0,60.6,64.2,67.3,70.8,74.0,77.2,80.4,83.4,87.7,90.0,92.9,95.5,98.0,100.7,102.7,104.9,106.8,108.9,110.7,112.4,114.0,115.3,117.0,118.3,119.3,120.3,121.6,122.4,123.5,124.0,124.6,125.2,125.6,126.0,126.4,126.8,127.0,127.1,127.1,127.5,127.5,127.6,127.6,127.8,127.7,127.7,127.8,127.7,127.8,127.7,127.7,127.7,127.8,127.7,127.7,127.8,127.8,127.5,127.6,127.6,127.7|Y=127.9,128.4,128.4,129.1,129.2,129.3,129.9,130.4,131.4,132.1,132.6,133.4,134.1,135.2,136.4,137.3,138.4,139.5,140.7,141.7,142.9,143.8,145.1,146.1,146.8,147.3,147.4,147.8,147.7,147.6,147.3,146.9,146.0,144.6,142.9,140.8,138.9,136.3,133.5,130.4,127.0,122.8,118.5,113.9,108.9,103.8,97.8,91.4,87.4,80.9,73.7,66.7,59.9,52.9,46.4,40.3,34.7,30.5,26.7,23.7,21.1,20.0,18.8,19.5,19.5,19.1,20.2,20.5,23.0,24.5,26.7,29.0,31.5,34.9,38.0,41.1,44.6,48.2,51.9,55.4,59.0,62.8,66.3,69.8,73.1,76.3,79.8,83.3,86.2,88.9,91.8,94.2,97.2,99.0,101.3,103.5,105.9,107.5,109.5,111.2,113.0,114.6,116.2,117.8,118.8,119.9,121.0,121.8,122.4,123.2,124.0,124.4,124.9,125.2,125.4,125.9,126.0,126.3,126.4,126.3,126.8,126.8,127.0,126.9,126.8,127.1,126.9,127.1,127.2,127.0,127.1,127.0,127.0,126.9,127.0,127.1,126.9,127.2,126.9,126.9,126.7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</si>
  <si>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11.6,15.8,18.7,21.7,25.0,28.1,31.9,35.9,40.0,44.2,49.8,53.9,57.8,61.6,65.4,68.9,72.6,75.9,79.4,82.4,85.8,88.6,91.6,94.1,97.0,99.5,101.8,103.9,106.9,108.8,110.6,112.1,114.0,115.4,117.0,118.0,119.2,120.4,121.6,122.4,123.2,123.9,124.6,125.4,125.5,126.4,126.7,127.0,127.1,127.5,127.5,127.7,127.8,128.0,128.3,127.7,128.2,128.0,127.8,128.3,128.3,128.2,128.0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7.9,14.4,17.7,21.1,23.8,27.3,31.1,35.4,39.5,43.8,48.0,52.5,56.4,60.3,64.3,67.0,70.7,74.1,77.6,81.2,84.5,87.5,90.5,93.1,95.8,98.6,101.4,103.4,105.8,107.5,109.6,111.4,113.2,114.6,115.9,117.6,118.7,120.1,120.7,121.5,122.3,123.4,123.8,124.3,124.9,125.3,125.5,126.0,126.3,126.3,126.5,126.8,127.2,127.0,127.0,127.2,127.3,127.3,127.2,127.0,127.3,127.1,127.3</t>
  </si>
  <si>
    <t>POS(MIN,MAX,STEP)=-420,420,6|X=132.5,133.4,134.1,134.4,135.3,135.8,136.8,137.9,138.8,140.0,140.8,141.6,143.2,144.2,145.3,146.5,147.5,148.8,149.7,150.4,151.2,151.6,152.1,152.0,152.1,152.0,151.4,150.9,149.5,148.3,146.7,144.6,142.8,140.2,137.3,132.8,129.0,124.9,119.7,115.0,109.5,103.3,97.2,90.6,83.0,75.1,66.6,58.4,49.6,41.3,33.4,26.3,21.1,17.4,14.9,11.9,12.1,13.4,13.8,14.2,14.1,14.1,13.6,13.0,11.4,10.6,12.1,15.2,13.4,11.9,16.0,14.8,16.9,16.5,17.6,20.1,19.9,20.9,22.4,24.2,26.4,28.4,31.4,33.8,36.4,39.5,42.8,46.0,50.1,53.9,57.7,61.2,65.0,68.6,72.3,76.0,79.5,82.8,86.2,89.3,92.5,95.6,98.4,101.3,103.6,106.2,109.5,111.1,113.2,115.0,117.0,118.6,120.0,121.5,122.7,123.7,124.9,126.0,126.8,127.6,128.5,129.0,130.0,130.5,130.8,131.1,131.4,131.6,131.9,132.3,132.4,132.4,132.4,132.7,133.0,132.5,132.3,132.9,132.6,132.5,132.6|Y=130.4,130.9,131.4,132.1,132.8,133.3,134.6,135.2,136.1,137.3,138.4,139.2,140.3,141.6,142.6,144.0,145.1,146.1,147.2,147.8,148.6,149.2,149.4,149.5,149.4,149.4,149.1,148.6,147.3,145.9,144.7,142.6,140.5,137.7,134.7,131.4,127.4,123.2,118.3,113.4,107.8,101.3,95.1,87.8,80.2,72.1,63.5,54.4,48.7,39.8,31.9,24.9,19.2,15.2,13.2,13.0,10.8,11.0,11.5,11.8,11.7,11.7,11.1,10.6,11.2,13.2,13.0,11.8,12.9,14.0,12.9,14.3,14.5,16.2,15.8,17.6,19.0,21.0,22.3,24.0,25.7,28.1,30.8,33.5,36.3,39.6,42.8,46.3,49.9,53.5,57.0,60.9,64.6,67.1,71.2,75.0,78.3,81.8,85.1,88.7,92.0,95.2,97.8,100.6,103.2,105.7,107.9,110.1,112.1,114.1,115.6,117.4,119.0,120.4,121.7,122.7,123.4,124.3,125.2,126.0,127.0,127.4,128.0,128.5,128.8,129.3,129.8,129.8,130.1,130.2,130.3,130.6,130.7,130.6,130.6,130.6,130.9,130.3,130.5,130.7,130.4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</si>
  <si>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16.3,20.4,23.9,27.6,31.6,35.8,40.2,44.5,50.3,54.4,58.3,62.5,66.1,70.0,73.4,76.9,80.3,83.5,86.7,89.3,92.3,95.3,97.6,100.2,102.3,104.6,107.3,109.4,111.0,112.9,114.5,115.8,117.3,118.6,119.9,120.7,121.6,122.9,123.3,124.0,124.9,125.5,125.8,126.3,126.6,127.2,127.5,127.3,127.8,127.8,127.8,128.0,127.7,127.9,128.1,128.2,128.4,127.8,128.1,127.8,127.9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13.8,19.6,23.2,26.7,30.7,35.4,39.6,43.9,48.7,53.0,57.2,61.0,65.4,68.1,71.8,75.2,78.5,82.3,85.3,88.5,91.1,94.1,96.8,99.3,102.2,104.3,106.2,108.0,110.0,111.8,113.5,115.0,116.6,118.3,119.3,120.2,120.9,121.9,122.6,123.1,123.8,124.3,125.0,125.2,125.7,126.3,126.2,126.4,126.5,127.0,127.1,126.8,126.7,127.3,127.3,127.0,127.0,127.1,127.4,127.4,126.9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</si>
  <si>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4.7,9.4,12.7,15.6,19.1,22.7,26.1,29.7,34.0,36.9,39.9,42.6,45.2,47.6,49.9,52.0,54.1,55.7,57.6,59.3,60.9,62.2,63.5,65.2,66.3,67.5,68.4,69.3,70.3,71.0,71.7,72.4,73.0,73.6,74.1,74.6,75.1,75.6,76.0,76.1,76.6,76.8,77.0,77.3,77.5,77.4,77.7,77.7,77.8,77.9,78.0,77.9,78.0,78.0,78.1,78.1,78.1,78.1,78.2,78.3,78.2,78.1,78.2,78.2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7.3,15.1,20.4,25.8,31.6,37.8,43.4,49.4,54.7,59.9,64.7,69.3,73.5,77.2,81.2,85.0,87.1,90.2,93.1,95.8,98.5,100.8,103.0,105.0,107.0,108.6,110.5,111.9,113.6,114.8,116.0,117.2,118.5,119.3,120.0,120.9,121.6,122.2,122.5,122.9,123.5,124.1,124.5,124.6,124.9,125.0,125.2,125.3,125.4,125.4,125.8,126.0,126.0,125.7,125.9,126.0,125.8,125.8,125.8,125.8,126.0,126.0,126.0,126.3,126.1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</si>
  <si>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14.6,19.0,23.4,29.2,35.1,43.1,49.0,54.7,59.6,64.3,69.2,73.6,77.8,82.1,85.2,89.6,92.9,95.9,99.0,101.8,104.5,107.3,109.2,112.3,114.2,116.3,117.6,119.4,120.6,121.9,123.4,124.2,125.0,126.0,126.7,127.5,128.0,128.8,128.9,128.9,129.6,129.6,130.1,129.8,130.1,130.1,130.0,130.0,130.1,130.2,130.0,129.5,129.8,129.7,129.5,129.3,129.1,129.2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12.3,17.8,22.4,28.6,35.2,41.2,47.0,53.0,58.3,63.2,66.6,71.3,75.8,79.9,83.6,87.5,91.2,94.5,97.7,100.3,102.9,105.6,108.2,110.6,112.2,114.5,115.9,117.5,119.1,120.6,121.5,122.6,123.7,124.3,124.8,125.6,126.2,126.7,126.9,127.3,127.4,127.6,128.0,128.1,127.9,127.8,128.1,128.1,127.9,127.5,127.9,127.4,127.5,127.3,127.2,127.0,127.0,126.7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</si>
  <si>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7.2,13.5,18.2,22.4,26.6,31.8,35.4,38.9,41.8,44.7,47.2,49.9,52.1,54.1,56.1,58.0,59.6,61.3,62.7,63.9,65.7,66.8,67.9,68.8,69.9,70.6,71.3,72.1,72.7,73.3,73.9,74.5,75.1,75.4,75.8,76.1,76.4,76.8,76.9,77.1,77.2,77.5,77.6,77.7,77.8,77.9,78.0,78.1,77.9,78.1,78.2,78.2,78.2,78.3,78.2,78.2,78.2,78.1,78.2,78.3,78.2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12.4,22.9,30.8,38.0,44.9,51.6,57.4,62.9,68.2,72.9,77.1,81.4,85.0,87.5,90.5,93.5,96.5,99.3,101.8,103.8,106.0,107.6,109.5,111.1,112.8,114.4,115.5,116.7,117.9,118.9,119.6,120.4,121.4,121.8,122.5,122.7,123.3,123.9,124.3,124.5,124.7,124.9,125.1,125.2,125.3,125.6,125.7,125.8,126.0,126.0,125.9,126.0,125.9,126.0,125.9,125.8,125.8,125.9,125.9,126.1,126.2,126.1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</si>
  <si>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11.5,18.0,22.0,28.0,34.3,42.6,48.5,54.2,59.3,64.2,69.0,73.6,78.0,82.3,85.7,89.4,92.6,95.7,99.0,101.9,104.8,107.2,109.4,112.5,114.2,116.2,117.6,119.5,120.9,122.1,123.4,124.4,125.3,125.9,126.8,127.7,128.2,128.8,129.0,129.2,129.5,129.8,129.9,130.1,130.4,130.1,130.0,129.9,129.8,129.9,130.1,130.0,129.9,129.5,129.5,129.4,129.3,129.4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8.2,16.1,21.2,27.3,34.2,40.4,46.4,52.6,57.7,63.0,66.4,71.0,75.7,79.8,83.8,87.7,91.4,94.7,97.6,100.2,103.2,105.8,108.5,110.6,112.6,114.5,116.2,117.7,119.3,120.6,121.7,122.6,123.8,124.4,125.0,125.7,126.3,126.9,127.0,127.3,127.4,127.8,128.0,128.0,128.0,128.0,128.1,127.9,127.9,127.5,127.8,127.4,127.6,127.3,127.1,126.9,127.1,126.9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</si>
  <si>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7.6,14.9,19.9,24.6,30.4,34.4,37.9,41.2,44.2,47.0,49.6,51.9,54.1,56.2,58.1,59.8,61.6,62.8,64.3,65.9,67.0,68.1,69.0,70.1,70.7,71.6,72.5,73.0,73.5,74.1,74.6,75.1,75.5,76.0,76.1,76.6,76.8,76.9,77.3,77.4,77.6,77.7,77.7,77.8,77.9,78.1,78.0,78.0,78.2,78.2,78.2,78.2,78.2,78.2,78.1,78.2,78.2,78.2,78.2,78.2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14.3,26.1,34.4,42.2,49.1,55.8,61.7,67.4,72.2,76.9,81.2,85.1,87.4,90.8,93.7,96.7,99.8,101.8,104.3,106.2,108.2,109.8,111.5,113.1,114.8,115.9,117.2,118.2,119.2,119.9,121.0,121.6,122.1,122.6,122.9,123.7,124.0,124.4,124.6,124.8,125.0,125.3,125.5,125.4,125.6,125.7,125.7,125.9,126.1,126.1,126.0,126.1,126.0,125.9,125.8,125.9,125.9,126.0,126.0,126.1,126.2</t>
  </si>
  <si>
    <t>POS(MIN,MAX,STEP)=-420,420,6|X=129.7,129.8,130.2,130.7,130.9,131.5,132.3,132.7,133.4,134.1,134.7,135.8,136.6,137.5,138.3,139.6,140.6,141.8,142.8,143.5,144.3,144.9,145.6,146.2,146.0,146.7,146.1,146.2,145.8,145.2,144.1,142.9,141.3,139.7,137.9,135.0,132.3,129.5,126.4,122.8,119.0,114.8,110.3,105.5,101.0,95.7,89.8,84.0,78.2,72.5,66.5,60.5,54.9,48.1,43.3,39.1,35.6,32.4,29.8,29.2,27.1,26.9,26.8,27.3,27.1,28.0,29.1,31.3,32.9,35.0,37.1,40.2,43.0,45.8,49.0,51.7,55.0,58.4,61.5,64.6,68.0,71.3,74.4,77.5,80.6,83.9,86.8,89.7,93.3,96.1,98.4,101.3,103.3,106.0,107.9,110.1,111.8,113.6,115.5,117.2,118.7,120.0,121.1,122.6,123.4,124.3,125.7,126.4,127.0,127.6,127.8,128.2,128.7,128.7,129.2,129.4,129.6,129.4,129.4,129.4,129.4,129.5,129.2,129.1,128.8,129.0,128.9,128.6,128.6,128.7,128.6,128.6,128.5,128.6,128.4,128.4,128.5,128.2,128.2,128.3,128.1|Y=127.3,127.7,128.0,128.2,128.5,129.2,129.8,130.4,131.3,131.9,132.8,133.5,134.4,135.4,136.6,137.4,138.3,139.4,140.4,141.1,141.9,142.8,143.3,143.7,143.8,144.0,143.8,143.8,143.5,142.8,141.8,140.4,139.3,137.4,135.4,133.1,130.2,127.5,124.0,120.5,116.4,112.1,107.3,102.5,97.5,91.7,85.7,80.2,76.1,69.7,63.8,57.9,51.9,46.7,41.9,37.5,33.9,31.0,28.7,27.2,25.8,25.3,24.8,25.4,26.4,27.5,28.9,30.6,32.5,34.8,36.4,38.8,42.0,45.0,47.8,50.9,54.1,57.6,61.1,64.2,67.6,71.1,74.2,77.3,80.7,83.8,86.7,89.7,92.9,95.6,98.1,100.5,102.9,104.5,107.2,109.0,111.1,112.8,114.5,116.1,117.5,118.9,120.3,121.5,122.6,123.6,124.4,125.1,125.6,126.4,126.6,127.0,127.3,127.3,127.6,127.7,127.5,127.7,127.7,127.6,127.6,127.8,127.4,127.1,127.2,127.2,126.8,126.7,126.8,126.6,126.8,126.3,126.2,126.5,126.6,126.2,126.2,126.2,126.3,126.3,126.4</t>
  </si>
  <si>
    <t>POS(MIN,MAX,STEP)=-420,420,6|X=130.6,130.7,131.1,131.9,132.4,133.0,133.8,134.9,136.0,137.1,138.3,139.5,140.8,142.4,143.9,145.8,147.2,149.6,150.9,152.7,153.6,154.8,156.2,156.8,157.3,158.0,158.1,158.0,157.3,156.7,155.6,154.4,152.9,150.9,148.5,144.6,141.4,137.8,133.9,129.4,124.4,119.0,113.3,106.8,100.2,92.7,84.7,76.4,67.9,58.9,50.3,41.5,34.0,25.6,21.1,17.7,15.2,12.0,12.6,13.6,13.2,13.3,14.0,12.5,10.6,15.4,13.5,16.3,17.7,19.2,20.8,23.4,25.8,28.6,31.4,34.7,37.9,41.2,44.6,48.4,52.1,56.3,59.9,63.4,67.1,71.0,74.4,78.2,82.8,85.9,89.3,92.4,95.6,98.3,101.0,103.6,106.3,108.6,111.1,113.1,115.3,117.2,118.8,120.5,122.2,123.4,125.3,126.5,127.5,128.8,129.6,130.4,131.3,131.7,132.5,132.9,133.1,133.4,133.3,133.4,133.3,133.5,133.1,133.1,133.1,132.7,132.6,132.3,132.1,132.2,131.7,131.4,131.3,131.2,131.0,130.6,130.5,130.7,130.4,130.1,129.8|Y=127.8,128.1,128.6,129.0,129.7,130.5,131.2,131.9,132.9,134.2,135.4,136.6,138.2,139.6,141.2,142.9,144.8,146.3,147.9,149.6,151.0,152.4,153.5,154.1,154.8,155.2,155.4,155.5,155.4,154.7,153.8,152.6,151.1,148.8,146.3,143.8,140.9,137.2,132.9,128.5,123.3,117.7,111.8,105.6,98.3,90.8,82.6,74.1,68.1,59.1,49.8,41.2,32.8,25.9,20.8,16.9,14.3,12.8,11.2,11.1,11.9,11.7,11.4,11.0,12.7,12.2,14.3,15.2,16.2,17.9,18.7,21.3,24.1,26.4,29.5,32.4,36.0,39.6,43.4,47.2,51.1,54.7,58.6,62.7,66.3,70.4,74.0,77.8,81.3,84.5,87.9,91.3,94.5,96.4,99.2,102.2,104.7,107.1,109.7,111.8,113.9,115.8,117.5,119.4,121.0,122.2,123.9,124.7,126.0,126.9,128.1,128.9,129.4,130.1,130.6,130.7,131.1,131.3,131.2,131.4,131.2,131.6,131.4,131.1,130.9,130.7,130.4,130.2,129.9,129.6,129.2,129.1,128.9,128.5,128.2,128.1,128.1,127.8,127.4,127.4,127.5</t>
  </si>
  <si>
    <t>POS(MIN,MAX,STEP)=-420,420,6|X=131.0,131.2,131.8,132.7,133.1,134.0,134.6,136.0,136.6,137.7,138.9,140.2,141.3,142.2,143.8,144.6,145.8,147.1,147.9,148.8,149.4,149.9,150.0,150.0,149.8,149.4,149.1,147.8,146.6,145.3,143.9,141.5,139.1,136.4,133.3,128.8,124.5,120.5,116.1,110.7,105.2,99.2,93.5,86.8,79.9,72.8,65.8,58.6,51.6,45.0,38.8,33.4,28.5,23.9,20.8,18.2,18.0,16.1,15.9,16.1,15.7,16.9,17.9,18.6,20.5,22.7,24.9,27.9,30.9,35.1,38.3,43.3,47.3,50.8,54.5,58.4,62.3,65.9,69.5,73.0,76.3,79.7,83.3,86.3,89.6,92.3,95.4,97.9,101.5,104.2,106.1,108.5,110.7,112.6,114.3,116.1,117.5,119.2,120.6,121.8,123.0,124.2,124.8,125.7,126.6,127.1,127.8,128.1,128.6,129.1,129.3,129.4,129.6,129.5,129.3,129.3,129.2,129.7,129.5,129.4,129.5,129.4,129.1,129.2,128.9,128.8,128.8,128.5,128.4,128.2,128.7,128.3,128.5,128.2,128.4,128.2,128.2,128.4,128.4,128.1,128.3|Y=128.7,129.1,129.3,129.8,130.5,131.2,132.3,133.0,133.9,134.9,136.3,137.3,138.5,140.1,141.2,142.3,143.4,144.7,145.5,146.1,146.8,147.2,147.3,147.2,147.3,147.1,146.5,145.4,144.2,142.8,141.0,138.9,136.1,133.3,130.1,126.7,122.4,117.9,113.2,107.8,102.1,96.0,89.7,82.6,75.6,68.1,60.7,53.0,48.4,41.6,35.1,29.7,25.0,21.8,18.8,17.4,15.8,16.1,15.4,15.1,16.0,15.8,16.9,17.5,19.4,22.0,24.9,27.7,31.0,34.6,37.2,41.3,45.3,49.2,53.0,57.3,61.1,64.9,68.5,72.3,76.2,79.5,83.0,86.0,89.4,92.6,95.3,98.1,100.7,103.2,105.7,107.8,110.1,111.3,113.2,114.8,116.5,118.1,119.5,121.0,121.8,123.1,123.8,124.8,125.3,126.1,126.5,127.0,127.3,127.6,127.6,127.7,127.7,127.8,127.8,127.7,127.6,127.6,127.5,127.6,127.7,127.3,127.4,127.4,127.3,127.2,127.0,126.7,126.8,126.7,126.6,126.8,126.5,126.6,126.5,126.6,126.2,126.3,126.7,126.6,126.4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</si>
  <si>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12.2,11.6,11.2,12.0,12.0,11.2,10.1,9.8,9.3,8.6,9.6,10.9,11.8,12.0,12.1,11.2,10.7,10.3,9.8,9.1,8.6,8.8,11.3,9.8,11.7,13.7,17.3,22.8,29.3,35.3,42.1,48.5,54.9,61.3,67.4,72.7,78.3,85.0,89.7,94.0,97.9,101.8,105.4,108.3,111.4,114.4,116.7,119.0,121.2,122.8,124.8,126.2,127.3,128.7,129.7,130.7,131.3,131.8,132.4,132.6,132.8,133.3,133.0,132.8,132.8,133.0,132.6,132.7,132.6,132.3,132.0,131.4|Y=0.0,0.0,0.0,0.0,0.0,0.0,0.0,0.0,0.0,0.0,0.0,0.0,0.0,0.0,0.0,0.0,0.0,0.0,0.0,0.0,0.0,0.0,0.0,0.0,0.0,0.0,0.0,0.0,0.0,0.0,0.0,0.0,0.0,0.0,0.0,0.0,0.0,0.0,0.0,0.0,0.0,0.0,0.0,0.0,0.0,0.0,0.0,0.0,0.0,0.0,0.0,0.0,0.0,0.0,0.0,0.0,0.0,0.0,0.0,0.0,0.0,0.0,0.0,0.0,0.0,0.0,0.0,0.0,0.0,10.9,12.2,10.7,11.1,11.2,11.1,10.3,9.6,8.5,7.6,7.9,8.8,10.5,10.8,10.6,10.8,10.7,9.9,9.1,8.7,8.1,8.3,10.6,10.3,9.7,12.8,16.2,20.8,25.7,32.4,39.6,46.2,53.2,59.5,65.5,71.7,77.0,82.4,87.1,91.5,96.3,100.0,103.7,107.6,110.6,113.2,115.5,117.2,119.4,121.6,123.2,124.9,126.4,127.9,128.7,129.4,130.1,130.8,131.1,131.9,131.8,132.0,131.7,131.9,131.8,131.9,131.7,131.6,131.2,131.1,130.7,130.7</t>
  </si>
  <si>
    <t>POS(MIN,MAX,STEP)=-420,420,6|X=128.9,129.2,129.4,129.5,130.0,130.5,130.8,131.5,131.8,132.6,133.2,134.0,134.8,135.6,136.3,137.7,138.7,139.9,141.1,142.0,142.8,143.7,144.7,145.1,145.7,146.0,146.6,146.5,146.5,146.4,145.6,144.6,143.9,142.7,141.1,138.7,136.4,134.2,131.4,128.2,125.0,121.3,117.4,113.2,108.5,103.7,98.7,93.3,87.7,81.8,76.1,70.0,64.3,56.8,51.1,46.0,41.4,37.2,33.9,30.8,28.4,27.1,25.2,25.7,25.4,25.6,25.6,25.6,27.2,29.4,30.7,33.4,35.5,38.2,40.9,43.3,46.6,49.5,52.7,56.1,59.5,62.8,65.8,69.2,72.5,75.5,78.9,82.3,86.1,88.8,91.6,94.4,97.1,99.5,102.0,104.3,106.3,108.5,110.2,112.4,113.6,115.4,116.8,118.0,119.2,120.4,121.7,122.9,123.6,124.3,125.0,125.5,125.9,126.3,126.8,126.9,127.2,127.2,127.9,127.8,128.1,128.0,127.9,128.1,128.0,128.1,127.7,128.2,128.2,127.8,128.0,127.8,128.0,127.9,127.9,127.9,127.8,127.9,128.0,128.1,128.0|Y=128.1,128.3,128.5,128.6,129.0,129.2,129.6,129.9,130.4,131.1,131.8,132.6,133.4,134.0,135.1,136.3,137.2,138.0,138.9,140.1,141.2,141.9,142.8,144.0,144.7,144.8,145.2,145.3,145.4,145.3,144.9,144.7,143.9,142.7,141.3,139.5,137.6,135.4,132.7,130.4,127.0,123.3,119.5,115.4,111.2,106.1,100.7,95.4,91.8,85.8,80.2,73.9,67.9,61.7,55.7,50.2,45.0,40.0,36.0,32.7,29.8,27.7,26.2,25.3,25.0,24.8,25.1,25.2,26.8,28.3,29.2,31.0,33.4,35.2,38.3,41.0,44.1,47.1,50.5,53.8,57.0,60.4,64.2,67.2,70.8,74.0,77.2,80.9,84.1,86.9,89.8,92.6,95.4,97.1,99.5,102.3,104.5,106.6,108.6,110.6,112.3,114.2,115.8,117.2,118.4,119.7,120.8,121.8,122.4,123.2,124.2,124.4,124.6,125.2,125.5,126.0,126.0,126.7,126.6,126.5,126.7,126.9,127.0,126.9,127.0,127.0,127.0,127.0,126.9,126.8,127.0,126.9,126.8,127.0,126.9,126.8,126.7,126.7,126.7,126.8,126.6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</si>
  <si>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14.8,21.6,27.8,33.5,38.7,43.9,49.3,54.1,59.0,64.9,69.3,73.5,77.6,81.6,85.2,88.6,91.4,94.8,98.0,100.6,103.2,105.6,108.0,110.3,112.2,114.0,116.2,117.9,119.3,120.8,122.1,123.5,124.3,125.1,125.8,126.8,127.4,127.9,128.5,128.8,128.8,129.2,129.6,129.6,129.5,129.7,129.5,129.4,129.9,129.6,129.5,129.5,129.4,129.5,129.4,129.2,129.1,129.2,128.9,129.0,129.0,128.8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17.0,24.0,29.7,35.4,41.4,46.6,51.9,57.2,61.6,66.3,70.7,74.8,78.5,82.6,85.1,88.5,91.8,94.8,98.1,100.9,103.4,105.8,108.1,110.3,112.1,114.4,115.6,117.5,119.1,120.1,121.3,122.4,123.1,124.1,124.8,125.5,126.2,126.5,126.7,127.1,127.3,127.4,127.9,127.8,127.7,127.8,127.7,127.8,128.0,127.7,127.7,127.6,127.7,127.6,127.2,127.3,127.2,126.9,127.1,126.9,127.2,127.0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</si>
  <si>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11.6,20.6,27.0,32.5,38.4,45.1,50.6,55.6,60.6,65.2,69.3,73.5,77.6,81.2,84.8,88.5,91.9,95.1,97.8,100.9,103.2,105.8,108.2,110.9,112.9,115.1,116.8,118.3,119.9,121.1,122.0,123.5,124.3,125.3,126.2,126.9,127.5,128.0,128.5,128.6,129.0,129.4,129.6,129.5,130.0,129.9,129.8,129.7,129.7,129.9,129.7,129.8,129.6,129.6,129.5,129.5,129.4,129.2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16.5,24.1,30.4,36.0,41.7,47.3,52.5,57.6,62.2,66.9,69.7,73.9,78.0,82.0,85.6,89.3,92.1,95.4,98.7,101.2,103.9,106.3,108.3,110.6,112.8,114.4,116.2,118.0,119.1,120.5,121.9,122.7,123.4,124.0,124.8,125.2,126.0,126.5,126.8,127.2,127.3,127.7,127.9,128.0,128.1,127.7,127.7,128.1,127.7,127.9,127.8,127.7,127.7,127.7,127.4,127.4,127.4,127.3</t>
  </si>
  <si>
    <t>ZL=-586.0|ZR=-690.0|ZSWP=0.0</t>
  </si>
  <si>
    <t>LOADCELL=0.600000</t>
  </si>
  <si>
    <t>POS(MIN,MAX,STEP)=-400,400,100|X=0.0,0.0,0.0,0.0,0.0,90.1,124.6,129.8,128.5|Y=0.0,0.0,0.0,0.0,0.0,91.4,123.6,127.8,126.5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</si>
  <si>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8.2,17.9,22.8,26.0,29.3,33.0,37.1,41.2,45.3,50.7,54.7,58.7,62.5,66.3,70.1,73.6,77.1,80.3,83.9,87.2,90.0,92.7,95.6,98.4,100.9,103.2,105.3,108.3,110.1,111.9,113.8,115.3,116.6,118.2,119.4,120.4,121.5,122.5,123.5,124.4,124.8,125.5,126.2,126.7,126.7,127.6,127.7,128.1,127.9,128.2,128.2,128.4,128.1,128.5,128.3,128.3,128.4,128.3,128.2,128.4,128.1,128.1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12.7,20.0,24.2,27.5,31.3,35.3,39.5,43.7,48.0,52.4,56.5,60.3,64.2,67.2,70.8,74.4,77.7,81.5,84.7,87.9,90.7,93.6,96.6,99.5,101.8,104.2,106.4,108.5,110.1,112.1,114.1,115.7,117.2,118.4,119.5,120.5,121.4,122.5,123.0,123.6,124.3,124.9,125.2,125.9,125.9,126.5,126.6,127.0,126.9,126.9,127.2,126.9,127.1,127.2,127.2,127.2,126.9,126.8,127.0,126.9,127.2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</si>
  <si>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15.9,22.5,26.2,29.8,33.5,37.6,41.8,46.1,50.3,55.7,59.9,63.6,67.5,71.0,74.8,77.9,81.4,84.5,87.8,91.0,93.9,96.4,99.1,101.7,103.7,106.0,108.0,110.7,112.4,114.3,115.7,117.3,118.6,119.8,121.1,121.9,122.9,123.7,124.5,125.2,125.7,126.4,126.6,127.0,127.2,127.8,128.0,127.7,128.3,128.3,128.2,127.9,128.3,128.4,128.1,128.2,128.0,128.2,128.4,128.2,128.3,128.1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18.9,24.2,27.7,31.5,36.0,40.1,44.5,49.0,53.3,57.3,61.1,65.1,69.1,71.7,75.2,78.8,82.1,85.5,88.8,92.1,94.9,97.4,100.0,102.1,105.1,107.2,109.4,111.0,113.0,114.5,116.0,117.5,118.8,119.8,120.9,122.0,122.4,123.5,124.1,124.7,125.1,125.7,126.0,126.4,126.9,126.6,127.2,127.1,127.4,127.5,127.5,127.2,127.4,127.3,127.2,127.3,127.1,127.3,127.1,127.0,127.1</t>
  </si>
  <si>
    <t>POS(MIN,MAX,STEP)=-420,420,6|X=129.7,130.2,130.2,130.6,131.1,131.4,132.2,132.7,133.5,134.5,135.5,136.1,137.2,138.4,139.6,140.9,142.1,143.6,144.9,146.0,147.3,148.4,149.1,149.8,150.6,150.9,151.3,151.2,150.8,150.7,150.0,148.9,147.8,146.2,144.1,141.3,138.6,135.7,132.4,129.0,124.5,120.0,115.0,109.8,104.3,98.0,91.7,84.9,77.6,70.5,62.5,55.1,47.8,38.5,32.5,27.7,24.2,20.6,18.7,16.8,15.0,15.0,15.3,15.2,14.7,16.8,16.3,18.6,19.5,21.5,23.7,27.0,30.1,33.3,36.8,40.4,44.3,48.3,52.1,56.1,60.1,63.9,67.9,71.7,75.5,79.3,82.7,86.1,90.3,93.8,96.6,99.3,102.3,104.9,107.6,109.5,111.5,113.8,115.5,117.4,119.0,120.4,121.9,122.9,123.9,125.2,126.3,126.9,127.4,128.4,128.6,129.0,129.3,129.6,129.9,129.8,129.8,129.9,129.9,129.6,129.7,129.4,129.7,129.4,129.3,128.9,129.3,129.1,129.0,129.0,129.2,128.9,128.5,128.6,128.6,128.6,128.5,128.7,128.6,128.4,128.5|Y=127.4,127.8,128.0,128.4,128.7,129.3,129.8,130.6,131.7,132.5,133.3,134.2,135.5,136.6,137.5,139.0,140.4,141.6,142.7,143.9,145.0,146.2,147.3,147.8,148.5,148.6,149.0,148.8,148.9,148.4,147.5,146.5,145.1,143.4,141.3,138.9,136.4,133.3,129.6,125.7,121.4,116.5,111.6,106.0,99.7,93.5,86.3,79.7,74.5,66.6,59.1,51.1,43.8,36.7,30.9,25.7,21.5,18.7,16.9,14.7,14.7,13.0,12.8,13.3,15.0,14.8,16.5,18.1,19.5,21.7,23.6,26.7,29.4,32.6,36.1,40.1,44.2,48.3,52.2,56.4,60.3,64.4,68.4,72.4,76.3,80.1,83.6,87.1,90.4,93.6,96.5,99.6,102.4,103.9,106.5,108.7,111.0,112.9,115.0,116.7,118.3,119.8,121.0,122.0,123.1,124.2,124.9,125.5,126.0,126.4,127.0,127.2,127.3,127.8,127.8,127.8,127.9,127.8,127.7,128.0,127.7,127.7,127.6,127.4,127.4,127.2,127.2,126.8,126.9,126.8,126.9,126.6,126.6,126.5,126.6,126.3,126.1,126.4,126.2,126.3,126.2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</si>
  <si>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17.0,24.1,28.6,32.7,37.0,41.0,45.5,50.0,55.8,59.9,63.7,67.5,71.3,75.0,78.3,82.1,85.1,88.2,91.2,94.1,96.8,99.4,101.8,104.1,106.6,108.4,111.0,112.7,114.6,115.9,117.3,119.0,120.1,120.9,122.0,123.1,124.0,124.5,125.2,126.0,126.3,126.6,127.0,127.2,127.7,127.9,127.7,128.0,128.0,128.3,128.3,128.2,128.4,128.2,128.3,128.2,128.2,128.3,128.3,128.2,128.2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11.0,20.6,25.9,30.2,35.0,39.6,43.7,48.4,52.7,56.9,61.3,65.2,69.7,71.8,75.5,79.1,82.4,85.9,88.9,92.1,95.3,97.8,100.4,102.7,105.1,107.6,109.4,111.4,113.3,114.8,116.1,117.5,119.0,120.1,120.9,122.2,122.8,123.6,124.0,124.7,125.6,125.6,126.0,126.3,126.9,127.1,127.1,127.1,127.2,127.5,127.4,127.2,127.6,127.5,127.2,127.2,127.3,127.2,127.1,127.2,127.1</t>
  </si>
  <si>
    <t>POS(MIN,MAX,STEP)=-420,420,6|X=130.6,130.7,131.4,131.9,132.3,132.7,133.7,134.3,134.8,136.2,137.2,138.1,139.0,140.4,141.3,142.5,143.5,144.9,145.8,146.7,147.4,148.2,148.5,148.9,148.6,148.6,148.7,147.9,147.0,146.3,145.1,143.4,142.0,139.4,137.1,133.2,130.2,126.4,122.9,118.7,114.0,109.2,104.3,98.7,93.0,86.7,80.9,74.6,68.1,61.0,55.2,49.4,43.6,37.1,32.9,29.1,26.3,24.3,24.1,21.8,21.9,22.2,22.1,24.1,24.0,26.1,28.1,30.1,32.1,34.5,37.3,41.8,44.6,47.9,51.1,54.4,57.9,61.3,65.1,68.3,71.7,74.9,78.3,81.6,84.6,87.5,90.6,93.5,96.7,99.4,102.0,104.1,106.5,108.6,110.5,112.5,114.2,115.6,117.3,118.6,120.0,121.4,122.0,123.3,124.0,124.9,125.7,126.4,126.8,127.4,127.5,128.2,128.1,128.5,128.7,128.9,128.8,128.7,129.0,128.9,128.8,128.8,128.7,128.8,128.7,128.6,128.5,128.8,128.7,128.6,128.5,128.5,128.6,128.0,128.5,128.6,128.2,128.6,128.4,128.4,128.3|Y=128.3,128.7,128.9,129.2,129.6,130.2,131.0,131.9,132.3,133.3,134.1,135.3,136.4,137.4,138.4,139.8,141.0,141.9,143.1,144.2,145.0,145.6,146.1,146.6,146.6,146.5,146.6,146.3,145.9,145.1,144.0,142.4,140.7,138.8,136.5,133.5,130.7,127.3,123.8,119.6,115.1,110.4,104.9,99.5,93.9,87.7,81.5,74.7,70.3,63.8,57.2,50.9,45.0,39.1,34.4,30.7,27.5,25.0,23.0,21.9,21.2,21.0,21.3,22.1,23.1,24.2,25.9,28.2,30.7,33.1,35.1,38.1,41.2,44.3,47.8,51.5,54.9,58.4,62.0,65.6,69.1,72.5,75.8,79.2,82.6,85.8,88.8,91.6,94.4,97.2,99.6,102.4,104.6,106.0,108.2,110.0,112.0,113.4,115.1,116.7,118.0,119.5,120.6,121.6,122.4,123.2,123.9,124.8,125.3,125.6,126.3,126.5,126.7,127.0,127.0,127.2,127.2,127.4,127.3,127.3,127.5,127.3,127.2,127.2,127.1,127.1,127.0,126.9,127.0,126.8,126.8,126.6,126.7,126.7,126.7,126.6,126.6,126.6,126.5,126.6,126.7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</si>
  <si>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9.2,16.6,21.1,25.1,29.6,34.4,40.1,44.6,49.0,53.6,57.6,62.3,66.0,70.1,74.1,78.0,81.7,85.0,88.5,91.8,95.1,97.6,100.9,103.6,107.1,109.3,111.5,113.7,115.7,117.6,119.2,121.0,122.7,124.0,125.1,126.7,127.5,128.5,129.4,130.0,131.0,131.5,132.3,132.6,133.1,133.1,133.8,133.4,133.8,133.5,133.5,133.0,132.7,132.5,132.4,132.4,132.0,131.6,131.4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9.8,16.2,21.0,25.2,29.9,34.3,39.3,44.0,48.4,52.9,57.4,60.5,64.7,68.6,72.7,76.8,80.4,84.2,87.7,91.1,94.5,97.3,100.1,102.8,105.7,108.0,110.5,112.7,114.6,116.5,118.3,119.8,121.4,123.2,124.2,125.2,126.6,127.4,128.4,129.2,129.7,130.5,131.0,131.2,131.5,131.5,131.7,131.7,131.8,131.4,131.7,131.5,131.6,131.0,131.0,130.6,130.5,130.1,130.2</t>
  </si>
  <si>
    <t>POS(MIN,MAX,STEP)=-420,420,6|X=131.0,131.2,131.9,132.5,133.0,133.9,134.8,135.7,136.4,137.7,139.1,140.1,141.4,142.9,144.0,145.3,146.5,148.2,149.1,150.0,151.1,151.7,152.0,152.1,152.1,152.0,151.9,150.9,150.0,148.7,147.2,145.4,142.9,140.4,137.6,133.1,129.5,124.9,120.6,115.3,110.2,104.2,98.2,91.3,84.5,77.1,69.5,61.7,54.0,46.2,39.4,33.1,27.1,22.2,19.5,17.4,15.8,15.7,12.6,12.8,12.9,12.8,16.1,15.0,17.2,19.3,21.1,23.4,25.9,28.7,32.3,37.0,40.7,44.3,48.1,52.2,55.9,60.0,63.6,67.4,71.4,74.8,78.2,81.8,85.0,88.0,91.3,94.0,97.8,100.2,102.8,105.0,107.4,109.5,111.2,113.0,114.9,116.3,117.9,119.3,120.5,121.7,122.7,123.6,124.4,125.4,126.0,127.0,127.4,127.7,127.9,128.0,128.5,128.6,128.7,128.9,129.1,129.0,129.1,128.9,128.9,128.8,129.0,129.1,128.8,128.7,128.4,128.8,128.6,128.6,128.5,128.7,128.4,128.4,128.4,128.4,128.5,128.3,128.6,128.4,128.4|Y=128.9,129.1,129.3,130.0,130.6,131.1,132.0,132.8,133.9,135.0,135.8,137.3,138.5,139.6,141.1,142.6,143.7,145.2,146.4,147.3,148.3,149.3,150.0,150.3,150.3,150.6,150.2,149.7,148.9,147.7,146.1,144.6,142.5,139.9,137.1,133.9,130.3,126.2,121.8,116.9,111.8,105.7,99.6,93.3,86.0,78.5,70.5,62.7,57.3,49.1,41.6,34.9,28.7,23.8,20.1,17.1,15.6,13.6,14.0,12.7,12.2,13.3,13.9,14.0,15.1,17.2,18.7,21.1,24.1,27.1,29.3,33.0,36.6,40.4,44.5,48.8,52.7,56.8,60.7,64.6,68.5,72.3,75.8,79.4,82.7,86.2,89.3,92.1,95.3,97.7,100.6,103.3,105.2,106.8,109.0,111.0,112.7,114.3,115.7,117.4,118.5,119.7,120.8,122.0,123.0,123.9,124.5,125.1,125.6,125.9,126.3,126.7,126.9,127.0,127.4,127.3,127.3,127.3,127.2,127.3,127.2,127.4,127.3,127.2,127.2,127.0,127.1,126.8,126.7,126.9,127.0,126.8,126.7,126.7,126.7,126.2,126.5,126.5,126.4,126.4,126.3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</si>
  <si>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9.6,16.4,21.6,26.1,30.4,35.1,39.5,44.5,50.2,54.8,58.7,63.4,67.7,71.5,75.2,79.4,82.8,86.5,89.7,93.0,96.2,98.8,101.6,104.4,106.9,109.1,112.3,114.3,116.4,118.2,119.9,121.3,123.1,124.6,125.8,126.9,128.0,129.0,129.6,130.6,131.3,132.2,132.7,133.2,133.4,133.8,133.8,133.6,133.6,133.3,133.6,133.5,133.2,133.1,132.7,132.6,132.5,131.9,131.8,131.5,131.4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15.3,21.0,25.2,30.0,34.8,39.5,44.4,49.0,53.6,58.0,62.6,66.6,69.4,73.3,77.4,81.2,84.9,88.2,91.4,94.7,97.8,100.8,103.3,106.1,108.4,110.7,112.9,114.9,116.9,118.6,119.9,121.7,123.0,124.0,125.5,126.2,127.1,127.8,128.8,129.6,130.0,130.4,130.7,131.1,131.3,131.3,131.4,131.2,131.1,131.1,131.0,130.6,130.4,130.1,129.8,129.7,129.2,129.1,128.8,128.8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</si>
  <si>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11.4,16.0,19.3,23.3,28.7,33.7,39.4,45.1,50.1,54.7,59.6,64.1,70.1,74.0,78.0,81.7,85.2,88.5,91.8,94.8,97.6,100.4,102.8,105.5,107.6,109.9,112.2,113.6,115.4,117.2,118.9,120.3,121.6,122.7,123.8,124.7,125.4,126.0,126.6,127.3,127.8,128.2,128.6,129.1,128.9,128.9,129.3,129.2,129.6,129.3,129.2,129.3,129.4,129.2,129.6,129.3,129.3,129.0,128.8,129.0,129.1,129.1,129.0,128.6,128.8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11.9,16.5,20.0,25.3,30.9,36.7,41.9,47.6,52.7,57.6,62.3,67.0,71.4,75.5,79.2,83.0,85.5,88.8,92.4,95.2,97.9,100.6,103.1,105.9,107.8,110.2,111.9,114.1,115.2,116.8,118.3,119.9,120.8,121.7,122.7,123.4,124.2,124.5,125.6,126.0,126.3,126.5,126.8,127.0,127.2,127.2,127.3,127.3,127.5,127.1,127.5,127.3,127.2,127.3,127.0,126.8,126.9,127.0,127.0,126.8,126.7,126.8,126.7,126.6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</si>
  <si>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9.4,15.8,20.2,24.6,30.1,36.4,42.2,47.6,55.1,60.1,65.2,69.9,74.5,78.5,82.4,86.3,90.0,93.4,97.0,100.0,102.9,105.6,107.9,110.7,112.7,115.0,117.3,119.0,120.7,122.2,123.2,124.4,125.4,126.3,127.2,127.9,128.4,129.5,129.8,130.0,129.9,130.2,130.6,130.5,130.4,130.6,130.5,130.1,130.5,130.2,130.1,130.1,129.9,129.9,129.5,129.6,129.4,129.4,129.2,129.2,129.2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10.2,16.5,20.5,26.5,32.7,38.9,44.8,50.8,56.1,61.0,66.2,71.1,75.3,78.3,82.5,86.5,90.3,93.5,96.9,100.1,103.2,105.6,108.3,110.4,112.8,114.7,116.6,118.0,119.5,121.0,122.4,123.3,124.4,125.4,126.1,126.9,127.1,127.7,128.0,128.0,128.6,128.6,128.7,128.6,128.6,128.4,128.4,128.5,128.4,128.3,128.1,128.1,128.1,127.5,127.9,127.6,127.5,127.1,127.3,127.2,126.9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</si>
  <si>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9.7,17.4,22.6,27.3,32.0,36.8,43.0,47.6,52.3,56.6,61.2,65.4,69.7,73.4,77.4,81.1,84.7,87.9,91.6,94.6,97.6,100.3,103.4,105.9,109.0,111.4,113.4,115.6,117.3,119.0,121.0,122.5,123.7,125.0,126.3,127.5,128.8,129.4,130.2,131.1,131.4,132.3,132.8,133.3,133.3,133.4,133.5,133.2,133.6,133.2,133.4,133.2,132.8,133.0,132.4,132.3,132.1,132.0,131.6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16.5,22.3,26.8,32.1,37.0,42.0,46.7,51.5,56.1,60.6,63.6,67.9,72.2,76.0,79.9,83.5,87.1,90.5,94.0,96.7,99.6,102.5,105.1,107.7,110.2,112.4,114.4,116.1,118.1,119.5,121.1,122.8,123.8,124.9,126.1,127.0,127.6,128.7,129.5,130.1,130.5,130.9,130.8,131.3,131.4,131.3,131.3,131.1,131.3,131.2,131.0,130.7,130.6,130.3,129.8,129.6,129.5,129.2</t>
  </si>
  <si>
    <t>POS(MIN,MAX,STEP)=-420,420,6|X=129.9,130.2,130.7,130.7,131.4,131.6,132.3,133.1,133.8,134.4,135.2,136.2,137.1,138.1,139.3,140.0,141.1,142.9,143.8,144.7,145.8,146.5,147.0,147.5,147.7,147.8,147.9,147.7,147.4,146.8,145.8,144.7,143.3,141.7,140.0,136.8,134.1,131.1,127.8,124.3,120.4,116.4,111.8,106.9,102.2,96.4,90.8,84.9,79.3,73.1,67.1,60.9,54.8,47.6,42.4,38.5,34.3,31.1,28.8,26.7,25.8,24.5,24.1,24.3,24.6,25.9,26.9,28.2,30.1,32.3,34.3,38.0,41.0,44.0,46.8,50.1,53.3,57.0,60.2,64.0,67.3,70.8,74.1,77.4,80.8,83.7,86.8,90.1,94.0,96.8,99.2,102.0,104.4,106.9,108.9,110.7,112.8,114.4,116.1,117.3,119.1,120.3,121.7,122.7,123.6,124.7,125.8,126.4,126.8,127.6,127.7,127.9,128.5,128.4,128.8,128.9,129.1,128.9,129.1,129.1,129.0,129.3,129.2,129.2,129.1,129.1,128.7,129.0,128.6,129.0,129.0,128.5,128.5,128.5,128.4,128.3,128.4,128.6,128.6,128.6,128.3|Y=127.6,127.9,128.2,128.4,129.2,129.6,130.3,130.9,131.7,132.6,133.2,134.6,135.3,136.2,137.5,138.6,139.5,140.5,141.8,142.6,143.5,144.1,145.1,145.5,145.5,145.7,145.6,145.5,145.2,144.5,143.7,142.1,140.8,138.6,136.9,134.2,131.5,128.5,125.0,121.3,117.0,112.8,107.9,102.7,97.6,91.9,85.7,79.9,75.7,69.1,62.9,56.8,50.9,45.3,40.2,35.8,32.3,29.4,27.2,25.0,24.0,23.3,23.3,23.6,24.0,25.7,27.0,28.6,30.6,32.8,34.4,37.2,40.3,43.5,46.4,50.0,53.3,57.2,60.7,64.2,67.6,71.3,74.8,78.3,81.4,84.8,88.0,91.1,93.9,96.7,99.4,102.0,104.5,105.6,108.3,110.1,112.0,113.7,115.4,117.2,118.5,119.7,120.6,121.7,122.8,123.6,124.1,125.0,125.5,126.1,126.3,126.7,126.8,127.2,127.0,127.2,127.2,127.2,127.3,127.2,127.1,127.2,127.1,127.0,127.0,126.9,126.9,126.7,126.9,127.0,126.8,126.6,126.5,126.3,126.4,126.5,126.5,126.4,126.5,126.4,126.5</t>
  </si>
  <si>
    <t>POS(MIN,MAX,STEP)=-420,420,6|X=130.2,130.4,130.9,131.3,131.8,132.7,133.3,133.9,134.7,135.7,136.6,137.7,138.8,140.0,141.1,142.4,143.8,145.4,146.4,147.5,148.4,149.1,149.9,150.5,151.0,151.0,150.7,150.6,150.0,149.1,148.4,146.9,145.0,142.9,141.1,137.2,134.3,130.9,127.0,122.8,118.5,113.1,108.2,102.4,96.8,89.9,83.3,76.1,69.3,61.7,54.8,47.6,41.4,33.3,28.7,25.2,22.3,20.3,17.6,17.2,16.0,16.3,16.0,17.1,17.6,18.1,19.5,21.8,24.0,26.6,29.3,33.5,37.2,40.5,44.1,47.5,51.5,55.1,58.9,63.0,66.7,70.6,74.2,77.7,81.1,84.7,87.5,90.7,94.9,97.9,100.4,102.9,105.5,107.5,109.9,111.7,113.6,115.3,117.1,118.8,119.8,121.6,122.7,123.4,124.2,125.7,126.5,127.0,127.5,128.4,128.2,128.7,129.1,129.0,129.3,129.3,129.3,129.1,129.2,129.4,129.4,129.2,129.4,129.2,129.0,128.9,129.1,128.8,128.8,128.5,128.8,128.7,128.7,128.7,128.5,128.4,128.4,128.4,128.4,128.4,128.5|Y=128.0,128.2,128.6,129.0,129.4,129.9,130.3,131.3,132.1,133.0,134.0,135.0,136.0,137.3,138.3,139.8,140.8,142.1,143.4,144.7,145.8,146.6,147.5,148.0,148.7,148.7,148.6,148.6,148.5,147.9,146.6,145.4,144.2,142.0,140.1,137.2,134.2,131.1,127.6,123.6,118.8,114.2,108.8,102.8,97.1,90.4,83.4,76.5,71.3,64.1,56.2,49.0,42.2,35.7,30.4,25.9,22.1,19.4,17.9,16.0,15.9,15.1,15.2,16.4,16.0,17.7,18.7,20.7,23.0,25.2,27.5,30.5,33.4,37.2,40.9,44.4,48.5,52.6,56.5,60.3,64.3,68.2,71.9,75.4,79.1,82.6,86.3,89.4,92.1,95.2,98.0,100.7,103.3,104.8,107.3,109.5,111.5,113.5,115.0,116.5,118.3,119.3,120.5,122.1,122.9,123.7,124.4,125.0,125.8,126.3,126.6,127.2,127.3,127.5,127.5,127.8,127.7,127.5,127.5,127.2,127.4,127.3,127.3,127.2,127.3,127.0,127.2,127.1,126.9,127.0,126.9,126.9,126.5,126.7,126.6,126.5,126.5,126.5,126.3,126.4,126.0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</si>
  <si>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15.2,20.4,25.1,30.2,36.0,41.7,47.5,53.1,58.8,64.3,68.8,73.6,79.6,83.5,87.6,91.3,94.5,97.7,100.7,103.5,106.3,108.4,110.9,112.7,114.7,116.4,118.2,119.4,120.8,121.9,123.5,124.4,125.0,126.0,126.5,127.2,127.8,127.9,128.1,128.2,128.5,128.8,128.8,128.8,128.8,128.7,128.7,128.8,128.9,128.8,128.4,128.3,128.4,128.6,128.4,128.3,128.3,128.2,128.1,128.1,128.2,128.1,128.0,127.9,128.0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10.5,17.8,22.2,27.0,32.5,38.6,44.7,51.0,56.5,61.6,67.5,72.5,76.9,81.4,85.5,89.5,93.4,95.2,98.7,101.2,104.5,107.1,109.4,111.9,113.7,115.6,116.9,118.6,120.2,121.2,122.9,123.9,124.7,125.6,126.2,126.7,127.1,127.6,127.6,128.1,128.1,128.3,128.3,128.1,128.4,128.2,128.1,128.2,128.1,128.1,128.1,128.4,127.9,128.1,127.9,127.7,127.8,127.5,127.7,127.7,127.5,127.3,127.8,127.8,127.5</t>
  </si>
  <si>
    <t>POS(MIN,MAX,STEP)=-420,420,6|X=128.7,128.8,129.2,129.5,129.7,129.8,130.3,130.9,131.0,131.6,132.3,132.9,133.7,134.4,135.3,136.0,137.0,138.2,139.0,139.9,140.7,141.7,142.3,143.1,143.4,143.8,144.1,144.3,144.1,144.2,144.0,143.1,142.2,141.1,139.9,137.6,136.0,133.8,131.6,128.8,125.9,122.9,119.4,115.6,111.6,107.5,103.0,98.4,93.1,88.1,83.3,77.4,72.1,65.2,60.0,54.9,50.5,46.3,42.6,39.4,36.6,34.0,32.6,31.2,31.2,31.2,31.2,31.3,32.3,33.5,35.2,37.3,39.7,41.8,44.4,47.3,49.9,52.6,55.6,58.9,61.6,64.6,68.1,71.2,74.1,77.0,79.8,82.9,86.7,89.6,92.1,94.9,97.2,99.5,101.7,104.2,105.8,108.0,109.9,111.7,113.1,114.6,116.0,117.4,118.7,120.0,121.0,121.9,122.9,123.9,124.0,124.7,125.3,125.7,126.2,126.5,126.7,126.8,127.2,127.4,127.6,127.6,127.8,127.8,127.7,127.9,128.0,127.9,128.0,127.9,128.0,127.9,127.9,127.9,127.8,127.9,127.7,128.0,127.7,127.6,128.0|Y=127.9,128.2,128.3,128.5,128.5,128.9,129.3,129.5,129.9,130.7,131.2,131.6,132.5,133.3,134.2,135.0,135.7,136.4,137.6,138.4,139.3,140.0,140.9,141.7,142.3,142.5,142.6,143.0,143.5,143.3,143.0,142.3,142.0,140.9,139.6,138.0,136.6,134.6,132.3,129.8,126.9,123.9,120.5,116.4,112.7,108.5,103.6,99.0,95.9,90.6,84.8,79.9,74.0,68.6,63.3,58.1,52.9,48.5,44.8,40.5,37.3,34.6,32.9,31.7,30.9,30.6,31.0,30.9,32.1,33.2,34.2,35.7,38.2,40.1,42.7,45.3,48.0,51.2,54.2,57.0,60.3,63.9,66.9,70.2,73.0,76.1,79.4,82.1,85.5,88.4,90.7,93.4,96.2,97.7,100.2,102.6,104.8,106.6,108.7,110.3,112.3,113.9,115.8,116.9,118.0,119.3,120.4,121.2,122.2,122.8,123.5,123.9,124.5,124.7,125.3,125.6,125.7,126.2,126.5,126.4,126.5,126.7,126.7,126.6,126.8,126.6,126.8,126.9,126.7,126.8,126.8,126.8,126.7,126.8,126.9,126.6,126.8,126.7,126.8,126.8,126.7</t>
  </si>
  <si>
    <t>POS(MIN,MAX,STEP)=-420,420,6|X=129.0,129.1,129.1,129.7,130.1,130.2,130.7,131.2,131.7,132.2,133.1,133.8,134.4,135.5,136.4,137.7,138.5,139.7,140.6,141.9,142.7,143.4,144.1,145.1,145.8,146.2,146.4,146.5,146.3,146.4,146.1,145.2,144.4,143.0,141.6,139.3,137.4,135.0,132.3,129.1,126.1,122.3,118.6,114.2,109.6,105.1,99.8,94.7,88.6,83.1,77.1,71.1,65.1,57.0,51.3,46.2,41.3,37.1,33.2,30.1,27.9,25.5,25.6,24.3,23.9,24.5,25.6,25.6,27.6,29.5,31.5,33.7,36.8,39.6,42.4,45.3,48.2,51.6,54.5,57.7,61.0,64.4,67.6,71.2,74.2,77.2,80.2,83.3,86.8,89.9,92.3,95.2,97.5,100.1,102.3,104.5,106.4,108.4,110.3,112.1,113.4,115.0,116.3,117.6,119.1,120.1,121.4,122.2,123.2,123.8,124.3,124.9,125.4,125.8,126.4,126.6,126.9,127.1,127.2,127.4,127.5,127.7,127.7,127.6,127.6,127.5,127.6,127.7,127.8,127.6,127.7,127.8,127.7,127.6,127.8,127.7,127.9,127.9,127.8,127.8,127.6|Y=127.8,128.2,128.2,128.5,128.9,129.4,129.8,130.2,130.6,131.1,131.8,132.5,133.4,134.3,135.0,135.9,137.0,138.1,139.1,140.2,141.3,142.1,142.9,143.8,144.4,144.8,145.3,145.6,145.7,145.4,145.5,144.7,143.9,142.7,141.4,139.7,137.9,135.7,133.3,130.3,127.1,123.7,119.9,115.7,111.4,106.0,100.9,95.4,91.7,85.8,79.9,73.7,67.2,61.5,54.8,49.4,44.0,39.0,34.9,31.4,28.8,26.7,25.3,24.9,24.0,24.2,25.3,25.3,27.3,28.8,30.1,32.3,34.8,37.2,40.2,43.3,46.7,49.7,53.3,56.4,59.8,62.8,66.5,70.0,73.1,76.2,79.4,82.7,85.7,88.6,91.2,93.7,96.6,98.4,101.0,103.2,105.2,107.1,108.8,111.0,112.5,114.3,115.6,117.3,118.6,119.6,120.6,121.8,122.4,123.0,123.6,124.0,124.7,125.0,125.5,125.7,126.3,126.0,126.2,126.4,126.7,127.0,127.0,126.5,126.8,126.8,126.7,126.7,126.9,126.9,126.8,126.9,126.8,127.0,127.1,126.6,127.2,127.0,126.5,126.5,126.7</t>
  </si>
  <si>
    <t>POS(MIN,MAX,STEP)=-420,420,6|X=128.5,128.5,128.7,128.9,129.0,129.2,129.6,129.6,129.9,130.4,131.1,131.4,132.0,132.6,133.0,133.6,134.7,135.5,136.2,136.8,137.3,137.8,138.6,139.0,139.6,139.8,140.1,139.9,140.1,140.0,139.8,139.4,138.7,137.9,136.7,135.2,133.7,131.6,130.0,127.7,125.2,122.9,120.0,116.7,113.5,110.3,106.2,102.5,98.4,94.1,89.7,85.5,80.7,75.0,70.4,66.5,62.3,58.2,54.8,51.5,48.8,46.5,44.2,42.7,42.0,41.4,40.6,41.3,41.8,42.5,43.6,45.9,47.6,49.9,51.9,54.4,56.8,59.5,62.4,65.5,68.4,71.4,74.2,77.2,79.7,82.6,85.5,88.3,91.9,94.7,97.0,99.1,101.5,103.7,105.9,107.8,109.8,111.4,113.3,114.6,115.9,117.5,118.7,119.9,120.9,122.0,123.0,123.6,124.7,125.2,125.6,126.2,126.5,126.5,126.9,126.9,127.2,127.3,127.4,127.4,127.4,127.4,127.4,127.5,127.7,127.6,127.5,127.6,127.5,127.5,127.4,127.6,127.4,127.6,127.8,127.5,127.6,127.6,127.5,127.6,127.7|Y=127.2,127.4,127.6,127.4,127.7,128.0,128.1,128.6,128.7,129.4,129.6,130.0,130.5,131.5,132.2,132.7,133.2,133.8,134.6,135.3,136.0,136.7,137.1,137.8,138.2,138.5,138.9,139.0,139.1,139.0,139.0,138.7,138.0,137.4,136.4,135.4,134.1,132.7,130.8,128.5,126.1,123.5,121.0,118.2,114.8,110.9,107.3,103.5,100.9,96.6,92.1,87.7,83.1,78.5,73.8,69.6,65.0,60.7,56.9,53.3,50.2,47.3,44.8,42.9,41.6,40.9,40.6,40.6,41.1,41.7,42.5,43.8,45.8,47.5,49.7,52.4,54.9,57.4,60.2,63.1,66.3,69.3,72.4,75.3,78.1,81.3,84.5,87.0,89.6,92.2,94.9,97.5,100.1,101.6,103.8,105.8,107.7,109.8,111.5,113.2,114.8,116.5,117.6,118.9,120.0,120.9,121.8,122.7,123.4,123.7,124.3,125.0,125.1,125.5,125.7,126.1,126.0,126.3,126.2,126.6,126.9,126.6,126.6,126.6,126.8,126.7,126.7,126.4,126.5,126.6,126.5,126.4,126.5,126.4,126.4,126.5,126.7,126.5,126.5,126.6,126.9</t>
  </si>
  <si>
    <t>POS(MIN,MAX,STEP)=-420,420,6|X=128.6,128.5,129.0,129.2,129.3,129.5,130.0,130.4,130.7,131.1,131.5,132.1,132.9,133.5,134.3,134.9,135.8,136.6,137.6,138.7,139.4,139.9,140.5,141.2,141.7,142.1,142.8,142.6,142.9,142.7,142.0,141.8,141.0,140.0,138.8,137.1,135.3,133.4,131.3,128.8,126.0,123.0,119.9,116.6,112.5,108.7,104.4,100.0,95.3,90.6,85.7,80.3,75.5,68.4,63.3,58.6,54.1,49.8,46.1,42.9,40.2,38.0,36.3,34.6,34.4,33.7,34.2,34.9,35.5,37.4,38.6,41.4,44.0,46.6,49.5,52.3,54.8,57.9,61.1,64.5,67.6,70.6,73.8,76.9,79.8,82.8,85.8,88.6,92.3,94.7,97.2,99.7,102.0,104.3,106.6,108.4,110.3,111.6,113.9,115.2,116.5,117.9,119.0,120.2,121.6,122.4,123.2,123.9,124.7,125.4,125.8,126.1,126.5,126.7,126.7,127.1,127.3,127.3,127.5,127.4,127.4,127.4,127.6,127.5,127.5,127.6,127.5,127.5,127.8,127.5,127.6,127.5,127.6,127.3,127.5,127.5,127.4,127.6,127.5,127.5,127.9|Y=127.2,127.3,127.4,128.0,128.2,128.3,128.4,129.0,129.3,129.7,130.0,130.5,131.6,132.3,133.0,133.5,134.3,135.2,135.8,136.9,137.6,138.3,138.9,139.7,140.4,140.8,141.0,141.1,141.3,141.3,141.3,140.8,140.5,139.5,138.3,137.5,136.2,134.4,132.2,130.0,127.2,124.1,121.3,118.0,114.3,110.1,105.9,101.6,98.2,93.2,88.3,83.3,78.3,72.6,67.5,62.3,57.4,52.6,48.3,44.5,41.4,38.8,36.7,35.3,34.1,33.6,33.6,34.1,34.9,36.7,37.5,39.5,41.3,43.7,46.4,49.6,52.7,55.6,58.8,62.0,65.4,68.7,71.9,75.2,77.9,81.2,84.4,87.7,90.0,92.7,95.3,98.3,100.6,102.0,104.4,106.7,108.2,110.3,112.0,113.8,115.2,116.7,118.2,119.3,120.2,121.4,122.2,122.9,123.8,124.3,124.7,125.0,125.1,125.8,126.0,126.4,126.3,126.4,126.7,126.7,127.0,126.9,126.7,126.8,126.9,126.7,126.7,126.8,126.5,126.9,126.7,126.5,127.0,126.6,126.6,126.4,126.6,126.6,126.9,126.7,126.8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</si>
  <si>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7.4,15.1,19.3,21.9,25.6,29.2,33.1,37.4,41.6,47.2,51.8,55.5,59.6,63.5,67.0,70.7,74.3,77.8,81.0,84.1,87.2,90.3,93.1,95.6,98.2,100.8,102.8,105.6,107.8,109.5,111.5,113.2,114.5,116.3,117.4,118.7,119.8,120.7,121.8,122.5,123.3,124.4,124.8,125.3,125.7,126.1,126.7,127.1,127.2,127.7,127.8,127.6,128.2,128.0,127.9,127.9,128.2,128.1,128.2,128.1,127.9,127.9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13.1,17.9,21.5,24.8,28.5,32.8,37.3,41.5,45.7,50.2,54.4,58.4,62.6,65.0,69.2,72.8,76.2,79.9,83.2,86.4,89.2,92.3,95.0,97.6,99.9,102.4,104.7,106.9,108.9,110.9,112.5,114.2,115.4,116.8,118.0,119.1,119.9,121.4,122.0,122.9,123.6,124.7,125.0,125.3,125.9,125.9,126.4,127.0,126.7,126.8,127.0,127.4,127.1,127.4,127.2,127.1,127.2,127.6,127.5,127.5,127.4</t>
  </si>
  <si>
    <t>POS(MIN,MAX,STEP)=-420,420,6|X=128.8,128.9,129.2,129.5,130.0,130.2,130.5,131.0,131.6,132.2,133.0,133.6,134.5,135.2,136.3,137.4,138.3,139.5,140.9,141.7,142.6,143.4,144.5,145.5,146.0,146.5,146.7,146.8,146.7,146.6,146.3,145.6,144.6,143.5,142.3,139.7,137.7,135.6,132.6,129.4,126.2,122.2,118.4,114.1,109.5,104.5,99.2,93.4,87.5,81.6,75.0,68.4,61.9,53.9,47.6,42.2,36.9,33.2,28.9,26.0,23.9,22.8,21.7,22.1,22.1,21.7,22.8,23.8,25.7,27.9,30.0,34.1,37.3,40.4,43.9,47.3,51.2,55.1,58.7,62.4,66.0,69.8,73.2,76.6,80.0,83.3,86.4,89.3,93.1,95.9,98.7,101.1,103.3,105.8,107.4,109.6,111.3,113.3,114.8,116.1,117.6,119.0,120.0,121.2,122.1,123.1,123.9,124.6,125.2,125.7,125.9,126.6,126.9,126.9,127.2,127.5,127.7,127.5,127.6,127.6,127.8,127.7,128.1,127.9,127.6,127.4,127.6,127.4,127.7,127.7,127.8,127.7,127.8,127.4,127.6,127.7,127.7,127.7,127.6,127.7,127.5|Y=127.5,127.7,127.8,128.0,128.5,128.8,129.1,129.5,130.2,130.7,131.4,132.1,132.8,134.1,134.7,135.7,136.6,137.9,138.9,139.6,140.5,141.7,142.6,143.4,144.3,144.7,145.2,145.8,145.8,145.7,145.5,145.1,144.4,143.3,141.7,140.5,138.4,136.6,134.3,131.1,127.9,124.1,120.4,116.2,111.4,106.5,101.5,95.1,91.2,85.3,78.9,72.3,65.3,58.7,52.5,46.5,40.5,35.5,31.5,28.0,25.4,23.3,21.8,21.3,21.2,21.1,22.5,23.2,25.3,26.8,28.6,31.3,34.2,37.7,41.2,44.3,48.4,52.5,56.3,60.0,63.8,67.8,71.4,74.8,78.2,81.6,85.3,88.0,90.9,93.6,96.9,99.2,101.8,103.4,105.6,107.7,109.7,111.8,113.2,114.8,116.4,117.7,119.4,120.3,121.1,121.9,123.1,123.8,124.4,124.9,125.3,125.6,126.0,126.4,126.3,126.8,126.8,126.8,126.9,127.0,126.8,126.9,127.0,127.1,127.0,126.8,126.8,126.8,126.8,126.7,126.8,126.7,126.8,126.9,126.6,126.6,126.8,126.8,126.8,126.7,127.0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</si>
  <si>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14.8,19.2,23.6,29.1,35.7,43.3,48.9,54.6,59.6,64.7,69.3,73.9,78.1,82.1,85.6,89.2,92.7,96.0,98.8,101.8,104.7,106.9,109.4,112.5,114.1,116.0,117.6,119.6,120.5,121.9,123.0,124.3,125.2,126.1,126.4,127.5,127.7,128.8,129.2,129.2,129.8,129.8,129.9,130.2,130.1,129.8,130.1,130.2,130.0,130.1,130.1,129.5,129.7,129.7,130.0,129.4,129.4,129.7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12.4,17.7,22.2,29.0,35.2,41.4,47.2,53.0,58.3,62.9,66.5,71.1,75.6,80.0,83.7,87.3,91.0,94.6,97.6,100.2,103.1,105.6,108.1,110.6,112.3,114.4,115.9,117.7,119.1,120.5,121.6,122.7,123.8,124.3,125.0,125.9,126.2,126.7,127.1,127.1,127.4,127.6,127.6,127.8,127.8,127.8,128.0,128.0,127.7,127.8,127.6,127.6,127.4,127.3,127.0,127.0,127.1,126.8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</si>
  <si>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11.7,0.0,0.0,9.9,9.3,10.6,12.4,14.7,15.8,16.5,17.5,16.2,19.8,19.5,20.7,22.2,24.2,25.7,28.7,31.2,33.9,36.6,39.4,42.7,45.9,49.2,52.7,56.5,60.4,63.7,67.9,70.9,74.5,78.2,81.8,85.3,89.4,92.6,95.6,98.4,101.2,103.7,105.9,108.5,110.5,112.7,114.5,116.4,118.3,119.4,121.2,122.5,123.7,124.8,126.3,127.0,127.7,128.5,129.0,129.8,130.5,130.8,130.9,131.2,131.7,131.9,132.1,132.5,132.6,132.8,132.9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4.9,5.5,7.4,6.4,6.7,8.1,11.0,13.1,14.1,15.3,15.5,17.5,18.4,19.4,20.8,22.4,24.3,25.8,28.2,30.6,33.6,36.3,39.4,41.1,44.8,48.5,52.3,55.8,59.7,63.5,67.2,71.1,74.8,78.5,81.8,85.4,88.6,91.9,95.0,97.8,100.1,102.9,105.4,107.9,110.3,111.9,113.3,115.1,116.8,118.3,119.7,121.1,122.6,123.7,124.7,125.6,126.3,126.9,127.8,128.1,128.7,128.9,129.4,129.6,129.9,130.4,130.5,130.6,130.8,130.8,131.0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</si>
  <si>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13.4,18.5,23.0,28.6,34.9,42.9,48.8,54.0,59.4,64.4,69.3,73.5,78.1,81.8,85.8,89.6,92.5,96.0,99.1,101.9,104.5,107.3,109.3,112.1,114.2,116.2,117.7,119.4,120.8,122.0,123.2,124.4,125.1,126.2,127.0,127.8,128.2,128.8,128.9,129.0,129.4,130.1,130.0,130.0,130.2,130.2,130.1,129.9,130.2,129.9,130.0,129.7,129.6,129.9,129.5,129.3,129.4,129.1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10.6,17.0,21.7,28.2,34.7,40.8,46.8,52.8,58.1,63.0,66.5,71.2,75.7,79.8,83.6,87.6,91.1,94.6,97.4,100.4,103.1,105.8,108.2,110.6,112.5,114.4,116.2,117.8,119.2,120.7,121.5,122.6,123.5,124.5,124.9,125.6,126.3,126.7,127.0,127.2,127.4,127.6,127.7,127.9,127.9,127.9,128.1,128.0,128.0,127.9,127.6,127.6,127.4,127.3,127.1,127.0,127.1,126.9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</si>
  <si>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11.5,9.9,10.7,11.4,13.9,15.9,16.9,17.9,17.9,18.0,21.0,22.5,23.6,24.8,27.9,30.0,32.3,34.9,38.2,41.1,44.2,47.6,51.2,54.5,58.2,62.1,65.7,69.5,73.0,76.4,80.1,83.3,87.8,90.6,94.1,97.1,99.6,102.4,104.9,107.2,109.5,111.9,113.8,115.4,117.5,119.1,120.1,121.7,122.7,124.2,125.4,126.6,127.2,128.2,129.1,129.6,130.4,130.7,131.0,131.3,131.7,132.1,132.2,132.6,132.8,132.8,132.6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8.5,0.0,7.7,6.8,9.3,11.1,12.9,14.5,15.6,16.3,16.9,18.8,19.9,21.5,23.0,25.1,26.9,29.2,31.9,34.6,37.9,39.8,43.2,46.6,50.3,53.9,57.8,61.2,65.2,68.9,72.6,76.3,80.1,83.5,87.0,89.9,93.0,96.1,99.4,101.9,104.5,106.6,108.7,111.0,112.5,114.4,116.1,117.9,119.3,120.6,122.0,122.9,123.8,124.6,125.8,126.4,127.0,127.6,128.1,128.9,129.0,129.5,129.9,130.1,130.4,130.7,130.6,130.8,130.9</t>
  </si>
  <si>
    <t>POS(MIN,MAX,STEP)=-420,420,6|X=129.9,130.1,130.6,131.0,131.6,132.1,132.8,133.5,134.5,135.1,136.4,137.7,138.8,140.4,141.7,142.8,144.2,146.3,147.7,149.1,149.9,151.1,152.2,152.9,153.6,154.0,154.4,154.1,153.8,153.4,152.6,151.6,150.2,148.7,146.8,143.7,140.8,137.7,134.4,130.6,126.5,122.0,117.2,111.8,105.8,100.1,93.7,87.0,80.3,73.1,65.6,58.6,51.6,42.5,36.8,32.2,27.8,24.2,22.5,21.2,18.4,19.1,18.2,18.6,19.1,18.6,20.4,20.3,22.3,24.0,26.1,27.8,30.0,33.0,35.6,38.2,41.8,45.0,48.2,51.7,55.4,59.0,62.5,66.2,69.8,73.4,76.6,80.0,84.6,88.0,90.9,93.7,96.9,99.6,102.5,105.1,107.2,109.4,112.0,113.8,116.0,117.8,119.8,121.1,122.7,124.1,125.6,126.9,127.6,129.1,129.6,130.6,131.1,132.1,132.3,132.6,133.0,133.5,133.4,133.4,133.3,133.4,133.4,132.9,132.6,132.7,132.2,132.0,131.7,131.5,131.8,131.0,131.1,130.7,131.0,130.6,130.5,130.3,130.1,129.8,130.1|Y=127.5,127.7,128.0,128.3,129.0,129.4,130.2,130.8,131.3,132.2,133.5,134.6,135.8,137.4,138.7,140.2,141.6,143.0,144.8,145.8,147.0,148.5,149.2,150.0,150.5,151.1,151.4,151.4,151.3,151.0,150.1,149.4,148.1,146.4,144.5,142.2,139.5,136.2,132.9,129.0,125.0,120.2,115.3,110.0,104.0,97.8,91.4,84.2,79.6,72.3,64.7,57.3,50.0,43.5,37.0,31.8,27.4,23.8,20.6,18.9,18.0,16.7,16.8,16.6,16.4,17.7,18.0,19.6,21.3,23.1,23.9,25.9,28.2,30.7,33.7,36.8,39.9,43.0,46.4,50.4,53.9,57.3,61.3,65.0,68.7,72.3,76.0,79.5,82.7,86.3,89.8,92.7,95.5,97.5,100.1,102.8,105.6,107.8,110.3,112.3,114.4,116.1,117.9,119.5,121.5,122.7,123.9,125.4,126.5,127.1,128.0,128.9,129.2,129.7,130.1,130.4,130.6,131.0,130.6,130.9,131.0,131.0,130.9,130.4,130.7,130.1,129.9,129.5,129.2,129.1,128.8,128.8,128.3,128.2,127.9,127.9,127.6,127.8,127.6,127.5,127.7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</si>
  <si>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18.0,24.0,29.0,33.9,38.8,43.3,49.8,54.2,58.5,62.7,66.5,70.6,74.2,77.9,81.1,84.2,87.3,90.8,93.2,96.1,98.5,100.9,103.3,105.4,108.2,109.7,112.0,113.3,114.9,116.6,117.7,118.9,120.2,121.1,122.3,123.0,123.8,124.3,125.1,125.8,125.9,126.3,126.9,127.1,127.2,127.4,127.6,127.6,127.9,127.9,127.9,128.2,128.2,128.2,128.3,128.0,128.3,128.2,127.7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15.8,23.0,28.0,32.9,38.1,42.8,48.1,53.3,57.3,61.4,65.8,68.6,72.5,76.0,79.4,83.2,86.2,89.2,92.1,94.8,97.6,100.3,102.8,104.9,106.8,108.8,110.5,112.5,114.3,115.6,117.0,118.5,119.6,120.5,121.3,122.2,123.0,123.5,124.2,124.7,125.0,125.5,125.8,126.2,126.5,126.7,126.6,127.0,126.9,126.7,127.0,127.2,127.2,127.3,127.4,127.2,127.4,127.2,127.0</t>
  </si>
  <si>
    <t>POS(MIN,MAX,STEP)=-420,420,6|X=130.5,130.5,130.8,131.4,131.9,132.6,133.1,133.8,134.7,135.6,136.7,137.5,138.7,140.0,140.8,141.8,143.3,144.5,145.3,146.4,147.1,147.6,148.2,148.6,148.8,148.5,148.5,148.0,147.1,146.2,144.9,143.8,141.6,139.8,137.2,133.6,130.3,126.8,123.0,118.8,114.1,109.3,104.0,98.3,92.7,86.4,80.0,73.2,66.7,60.1,53.2,47.3,41.4,34.6,30.7,27.7,24.8,23.2,21.3,21.4,21.3,21.7,21.2,21.9,23.0,25.1,26.8,28.8,31.1,33.6,36.6,40.4,44.0,47.1,50.6,54.0,57.5,61.0,64.4,67.8,71.2,74.3,77.6,80.7,84.0,86.9,90.0,93.0,96.4,99.3,101.6,104.0,106.3,108.5,110.5,112.3,114.1,116.1,117.4,119.2,120.5,121.6,123.1,123.8,124.8,125.5,126.5,127.5,128.0,128.3,128.5,128.7,129.1,128.9,129.0,129.2,129.7,129.5,129.6,129.5,129.1,129.3,129.0,129.0,128.7,129.0,128.8,128.6,128.8,128.6,128.6,128.4,128.5,128.4,128.4,128.4,128.6,128.3,128.3,128.4,128.3|Y=127.9,128.4,128.6,128.9,129.7,130.1,130.8,132.0,132.5,133.5,134.3,135.4,136.7,137.5,138.7,139.7,140.8,142.2,143.1,144.0,145.0,145.5,145.8,146.2,146.3,146.3,146.2,145.7,145.1,144.2,143.0,141.5,139.3,136.9,134.3,131.6,128.6,124.8,120.6,116.4,111.7,106.4,100.7,95.0,89.1,82.3,75.8,68.5,64.1,56.8,50.4,44.0,38.6,33.4,29.0,26.1,23.2,21.4,20.4,19.1,19.3,19.1,20.1,20.6,22.4,24.4,26.2,28.9,31.3,34.1,35.9,39.5,42.6,45.9,49.4,53.3,56.6,60.1,63.6,67.4,70.8,74.0,77.6,80.9,84.0,87.3,90.3,93.1,95.6,98.6,101.3,103.6,105.9,107.2,109.3,111.4,113.3,114.8,116.7,117.9,119.5,120.6,121.6,122.6,123.6,124.3,125.2,126.1,126.5,126.8,127.0,127.2,127.4,127.7,127.6,127.6,127.5,127.6,127.7,127.6,127.7,127.5,127.4,127.2,127.1,127.0,127.1,126.8,126.5,126.5,126.4,126.4,126.5,126.3,126.1,126.4,126.1,126.4,126.1,126.3,126.5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</si>
  <si>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14.3,22.0,28.0,33.0,37.9,43.0,49.5,54.1,58.5,62.7,66.7,70.6,74.4,77.9,81.2,84.4,87.7,90.6,93.2,96.2,98.7,101.1,103.4,105.4,108.5,110.2,112.2,113.5,115.3,116.8,118.0,119.1,120.1,121.2,122.3,123.2,123.6,124.5,125.4,125.6,126.0,126.3,126.9,127.1,127.1,127.4,127.5,127.9,127.9,128.2,128.2,128.0,128.0,128.2,127.9,128.1,127.9,128.0,127.9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11.9,20.9,27.0,32.5,37.4,42.5,47.5,52.7,57.2,61.4,65.9,68.6,72.3,76.1,79.8,83.5,86.7,89.5,92.3,95.2,98.1,100.7,102.8,105.2,106.9,109.1,110.8,112.3,114.3,115.7,116.9,118.5,119.6,120.4,121.3,122.3,123.0,123.7,124.0,124.5,125.2,125.5,126.0,126.0,126.4,126.5,126.8,126.9,126.9,127.2,127.0,127.1,127.3,126.9,127.1,127.2,127.0,127.0,127.0</t>
  </si>
  <si>
    <t>TL=-37.6|TR=324.4</t>
  </si>
  <si>
    <t>ZL=-797.0|ZR=-1905.0|ZSWP=0.0</t>
  </si>
  <si>
    <t>ZL=-967.7|ZR=-1905.0|ZSWP=0.0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</si>
  <si>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9.1,14.5,18.0,20.8,24.1,27.4,31.1,35.8,39.5,43.5,49.0,53.2,57.4,61.5,65.4,69.4,73.0,77.0,80.4,83.9,87.5,90.9,94.0,96.9,100.0,102.7,105.2,107.7,110.6,112.9,115.0,117.1,118.5,120.3,122.0,123.5,124.8,125.9,127.5,128.3,129.2,130.1,130.8,131.6,132.1,132.7,133.2,133.3,133.6,133.5,133.4,133.6,133.5,133.5,133.2,132.8,132.9,132.8,132.4,132.3,131.8,131.7,131.3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12.6,16.3,19.3,22.9,26.9,30.8,34.7,39.2,43.5,47.9,52.0,56.3,60.5,64.8,67.4,71.4,75.3,78.7,82.9,86.4,89.5,92.8,95.5,98.8,101.8,104.2,106.8,109.2,111.2,113.8,115.4,117.5,119.0,120.9,122.2,123.2,124.4,125.2,126.4,127.4,128.2,129.0,129.7,130.1,130.3,130.7,131.4,131.4,131.4,131.2,131.3,131.4,131.0,131.1,130.6,130.5,129.9,129.9,129.3,129.1,129.0,128.7</t>
  </si>
  <si>
    <t>POS(MIN,MAX,STEP)=-420,420,6|X=128.3,128.4,128.5,128.8,129.0,129.2,129.6,130.0,130.4,130.8,131.3,132.0,132.8,133.2,134.0,135.0,135.8,136.7,137.7,138.8,139.4,140.3,141.0,142.0,142.4,143.3,143.6,144.0,143.9,144.0,143.8,143.7,142.9,141.9,141.1,139.8,138.0,136.3,134.3,132.0,129.5,126.9,123.7,120.6,117.0,113.3,109.2,104.7,100.3,95.7,91.0,85.9,81.0,74.6,69.2,64.3,59.4,55.1,51.2,47.5,44.1,41.3,39.1,37.2,35.8,35.3,34.6,34.6,35.3,35.7,37.0,38.9,40.6,42.7,44.8,47.3,49.5,52.2,55.3,57.7,60.8,63.8,67.0,69.8,72.6,75.7,78.7,81.6,85.3,87.9,90.7,93.1,95.6,97.9,100.3,102.7,104.7,106.6,108.4,110.1,111.8,113.5,115.1,116.3,117.4,118.7,120.0,120.9,121.8,122.9,123.3,123.9,124.5,125.0,125.2,125.5,126.2,126.2,126.4,127.0,126.8,127.0,127.0,127.2,127.1,127.5,127.3,127.6,127.5,127.7,127.3,127.5,127.5,127.6,127.5,127.6,127.6,127.7,127.6,127.5,127.6|Y=127.6,127.6,127.6,127.9,128.3,128.4,128.7,128.9,129.3,129.7,130.1,130.7,131.7,132.3,132.9,133.6,134.6,135.5,136.6,137.4,138.0,139.0,140.1,140.8,141.4,141.8,142.5,142.9,143.3,143.1,143.0,142.9,142.7,142.0,141.2,139.9,138.6,137.2,135.4,133.1,130.8,127.7,124.9,122.2,118.5,114.5,110.2,106.1,103.1,98.6,93.3,88.5,83.6,78.1,72.9,68.1,62.4,57.9,53.4,49.4,45.5,42.6,39.9,37.9,36.2,35.3,34.9,34.8,35.3,35.7,36.3,37.7,39.1,41.0,43.1,45.4,48.2,50.5,53.5,56.4,59.2,62.0,65.6,68.9,71.8,74.6,77.5,80.8,83.5,86.8,89.1,92.2,94.5,96.1,98.9,100.9,103.4,105.3,107.3,109.4,111.0,112.7,114.1,115.5,117.0,118.0,119.0,120.2,121.2,122.2,123.0,123.3,124.0,124.2,124.8,125.4,125.7,125.9,126.2,126.3,126.6,126.5,126.6,126.8,126.9,126.4,126.8,126.9,127.0,126.9,126.8,126.9,126.9,126.8,126.8,126.9,126.8,127.0,126.7,126.8,127.1</t>
  </si>
  <si>
    <t>POS(MIN,MAX,STEP)=-420,420,6|X=129.0,129.4,129.8,130.0,130.3,130.7,131.3,131.7,132.6,133.4,133.9,135.1,135.7,137.1,138.0,138.9,140.1,141.8,142.9,144.2,144.9,146.1,146.8,147.2,148.2,148.6,148.8,148.5,148.7,148.5,147.8,147.1,145.6,144.2,142.5,140.0,137.3,134.6,131.5,128.1,124.5,120.3,115.9,111.0,105.9,100.3,94.8,88.3,82.1,75.4,68.5,62.1,55.2,47.0,40.9,35.6,31.0,27.7,24.7,22.2,21.3,19.3,19.5,19.6,19.6,19.3,21.3,21.0,22.9,24.9,26.7,30.3,32.7,35.5,38.7,41.8,44.7,48.5,51.8,55.4,58.9,62.2,65.5,69.2,72.4,75.7,79.1,82.2,86.3,89.3,92.1,94.6,97.6,100.3,102.1,104.8,106.7,108.9,110.6,112.4,114.0,115.7,117.1,118.4,119.6,120.7,121.9,123.1,123.7,124.7,125.2,125.4,126.1,126.4,126.8,126.9,127.1,127.5,127.6,127.7,127.7,127.8,127.9,128.1,127.9,127.8,127.8,127.8,127.8,127.6,128.0,128.0,127.8,127.8,127.9,127.7,127.9,127.9,127.8,127.9,127.6|Y=128.1,128.4,128.8,128.9,129.2,129.5,129.9,130.5,131.1,131.8,132.6,133.4,134.4,135.2,136.3,137.6,138.6,139.6,140.6,142.2,143.0,144.3,145.1,145.9,147.0,147.2,147.4,147.7,147.9,147.5,147.0,146.5,145.9,144.6,142.8,140.9,138.7,136.4,133.4,130.3,126.9,122.5,118.3,113.6,108.7,102.9,97.3,90.9,86.6,80.4,73.6,66.4,59.4,52.1,46.1,40.1,34.6,30.6,26.8,23.6,21.0,20.3,19.2,19.3,19.5,18.9,20.0,20.8,22.5,24.4,25.6,28.0,30.2,32.9,35.6,38.9,42.3,45.9,49.3,52.9,56.3,59.7,63.8,67.4,70.7,74.3,77.4,80.8,84.4,87.2,90.1,93.2,95.5,97.7,100.7,102.6,105.0,107.2,108.9,110.9,112.7,114.4,116.1,117.4,118.8,120.1,120.9,121.9,122.7,123.5,123.9,125.0,125.2,125.5,125.7,126.2,126.4,126.5,126.7,127.0,127.0,126.9,126.9,127.0,127.1,127.1,127.1,127.0,126.9,127.0,126.9,126.8,127.0,126.9,126.7,126.8,126.7,127.0,127.0,126.9,126.7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</si>
  <si>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12.4,18.8,22.0,24.5,27.7,31.2,34.9,38.7,42.6,46.6,50.5,56.0,59.7,63.4,67.2,70.8,74.1,77.7,81.2,84.7,87.3,90.4,93.2,96.1,98.5,101.2,103.7,105.7,108.1,110.1,112.3,113.8,115.6,117.1,118.3,119.5,120.8,121.6,122.3,123.8,124.3,124.9,125.7,126.1,126.3,126.7,127.7,127.4,127.9,128.1,128.1,128.2,128.4,128.3,128.3,128.3,128.3,128.5,128.3,128.2,128.3,128.2,128.2,128.1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14.8,19.7,23.0,26.0,29.1,33.1,37.1,41.1,45.0,48.9,53.1,57.0,60.9,65.0,69.0,70.9,74.9,78.4,81.7,85.1,88.2,91.8,94.3,97.1,99.5,102.0,104.6,106.8,108.8,110.8,112.5,114.2,115.7,117.1,118.3,119.9,120.6,121.8,122.2,123.3,124.2,124.6,125.1,125.4,125.8,126.1,126.7,126.9,126.7,127.2,127.3,127.3,127.1,127.3,127.1,127.2,127.2,127.2,127.2,127.0,127.2,126.9,127.3</t>
  </si>
  <si>
    <t>POS(MIN,MAX,STEP)=-420,420,6|X=128.6,128.9,129.2,129.4,129.7,130.2,130.6,131.1,131.6,132.5,133.2,134.1,135.0,136.0,137.3,138.3,139.5,141.1,142.5,143.7,144.9,145.9,147.1,147.9,148.8,149.6,150.2,150.5,150.1,150.3,150.0,149.6,148.6,147.7,146.1,144.0,141.7,139.3,136.5,133.3,129.9,126.2,121.8,117.4,112.3,107.2,101.4,95.5,88.9,82.3,75.6,68.1,61.2,51.8,45.5,39.0,33.4,29.4,25.0,22.0,19.7,18.6,18.1,18.3,18.3,18.2,17.8,19.7,20.9,21.8,24.1,27.8,30.5,33.8,37.0,40.3,44.0,47.7,51.2,55.0,58.4,62.2,65.8,69.1,72.5,75.8,79.1,82.1,86.2,89.1,91.8,94.7,97.1,99.4,101.7,104.1,105.8,107.9,109.9,111.5,113.0,114.6,116.0,117.2,118.6,119.8,120.8,121.7,122.4,123.2,123.7,124.6,124.8,125.2,125.7,126.0,126.4,126.7,126.8,126.9,126.9,127.2,127.1,127.2,127.4,127.3,127.3,127.4,127.4,127.6,127.3,127.3,127.4,127.5,127.4,127.6,127.6,127.6,127.3,127.6,127.4|Y=128.3,128.0,128.2,128.7,129.0,129.3,129.6,130.2,130.7,131.4,131.8,132.7,133.6,134.5,135.5,136.7,138.2,139.6,140.9,142.2,143.3,144.2,145.5,146.7,147.6,147.9,148.5,149.3,149.5,149.7,149.4,149.3,148.3,147.5,146.0,144.7,142.7,140.7,137.8,135.1,131.6,128.0,123.6,119.4,114.7,109.4,103.6,97.7,92.8,86.4,79.1,72.3,64.6,57.4,50.5,43.3,37.5,32.2,27.5,24.3,21.7,19.8,18.0,18.3,17.6,18.0,18.0,19.3,20.1,21.5,23.6,25.8,28.3,31.3,34.9,38.1,41.9,45.1,49.2,53.3,56.7,60.4,63.8,67.8,71.4,74.9,78.1,81.6,84.6,87.3,90.8,93.7,95.9,97.5,100.0,102.4,104.5,106.9,109.0,110.6,112.4,113.7,115.1,116.6,117.6,118.8,119.7,121.0,121.7,122.5,123.7,124.0,124.5,125.0,125.3,125.7,125.7,126.1,126.5,126.4,126.8,126.7,126.7,126.8,126.7,126.9,126.7,126.9,127.0,127.0,126.6,127.0,126.8,126.7,126.9,126.7,126.7,126.7,126.9,126.7,126.9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</si>
  <si>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9.9,15.6,19.3,22.8,26.6,30.8,35.3,40.1,45.8,50.5,54.7,59.0,63.1,66.7,70.8,74.4,77.9,81.4,84.8,87.7,90.3,93.2,96.1,98.5,101.0,103.3,106.0,107.9,110.1,111.4,113.3,114.8,116.1,117.5,118.5,119.7,120.9,121.9,122.6,123.1,124.0,124.7,125.0,125.5,126.1,126.4,126.6,127.0,127.0,127.3,127.5,127.5,127.5,127.5,127.5,127.7,127.6,127.8,127.6,127.8,127.7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13.5,18.2,22.0,26.1,30.1,34.5,39.1,43.9,48.4,53.2,57.5,61.8,64.6,68.7,72.3,76.1,79.8,83.1,86.5,89.3,92.4,95.1,97.7,100.3,102.7,104.9,107.0,109.3,110.9,112.6,114.2,115.4,116.6,118.1,119.1,119.9,120.9,122.0,122.6,123.2,124.0,124.4,124.9,125.6,125.8,126.1,126.3,126.5,126.7,126.7,127.0,126.8,127.1,127.0,126.8,126.8,127.1,126.9,127.0,126.8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</si>
  <si>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9.7,19.5,25.1,28.7,32.6,37.2,41.4,45.7,51.3,55.4,59.4,63.4,67.4,71.0,74.8,78.0,81.5,84.8,88.0,90.8,93.6,96.5,99.2,101.7,104.1,106.3,108.9,110.9,112.5,114.3,115.8,117.2,118.8,119.7,120.8,122.3,123.1,123.7,124.5,125.1,125.8,126.1,126.9,127.2,127.5,127.8,128.1,128.3,128.3,128.2,128.4,128.4,128.3,128.4,128.4,128.3,128.3,128.4,128.3,128.4,127.9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15.0,22.9,26.9,30.9,35.2,39.7,44.1,48.6,53.0,57.0,60.9,65.2,68.0,71.8,75.3,79.1,82.4,85.6,88.8,91.9,94.4,97.5,100.3,102.8,105.1,107.1,109.1,111.1,112.8,114.8,116.3,117.6,119.0,119.9,120.9,121.7,122.4,123.3,123.8,124.5,125.1,125.2,126.0,126.4,126.5,126.5,126.8,127.0,127.1,127.0,127.1,127.0,127.1,127.1,126.8,127.0,127.3,127.2,126.9,126.9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</si>
  <si>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13.2,19.8,24.8,29.4,34.3,39.1,45.5,50.4,55.1,59.6,63.7,67.8,72.0,75.1,78.9,82.1,85.4,88.5,91.4,94.1,97.0,99.3,101.8,104.1,107.0,108.7,110.7,112.3,113.9,115.3,116.8,117.9,119.2,120.4,121.2,121.9,122.8,123.4,124.5,124.8,125.2,125.5,126.0,126.4,126.6,126.8,127.2,127.1,127.6,127.6,127.7,127.8,127.6,127.6,127.9,127.7,127.8,127.7,127.8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10.2,18.7,24.3,28.5,33.5,38.4,43.6,48.5,53.2,58.0,62.3,65.1,69.2,73.0,76.9,80.4,83.9,87.4,90.1,93.3,96.2,98.7,101.1,103.7,105.6,107.6,109.8,111.7,113.4,114.4,115.8,117.2,118.5,119.5,120.2,121.3,122.1,122.8,123.6,124.2,124.7,124.9,125.8,125.8,126.3,126.3,126.6,126.9,126.8,126.9,126.9,127.0,126.8,127.0,126.8,126.8,127.1,127.2,127.1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</si>
  <si>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15.5,20.4,24.3,28.4,33.0,37.3,42.4,46.5,52.4,56.6,60.9,65.0,69.2,72.9,76.9,80.4,84.1,87.6,90.9,94.1,97.0,100.0,102.6,105.4,107.9,110.2,113.2,115.2,117.1,118.8,120.5,122.3,123.5,124.7,126.1,127.3,128.4,129.4,130.1,130.9,131.6,132.3,132.7,132.9,133.3,133.8,133.7,133.8,133.6,133.6,133.8,133.6,133.3,133.1,132.9,132.7,132.3,131.9,131.8,131.4,131.5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13.6,19.3,23.6,27.8,32.4,37.2,41.7,46.3,50.8,55.6,59.6,63.9,68.3,71.1,74.9,78.6,82.5,86.2,89.3,92.7,95.9,98.9,101.4,104.2,106.7,109.2,111.4,113.3,115.4,117.4,119.1,120.7,121.8,123.3,124.7,125.8,126.4,127.7,128.1,128.9,129.7,130.3,130.5,130.9,131.1,131.3,131.2,131.3,131.2,131.4,131.2,130.9,130.6,130.5,130.1,130.0,129.5,129.3,129.0,128.7,128.7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</si>
  <si>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13.4,17.8,20.3,25.6,31.7,37.2,43.0,48.6,55.3,60.7,65.4,70.4,74.6,78.8,82.5,86.7,90.5,93.6,97.2,99.9,102.9,105.6,108.2,110.8,112.9,114.9,117.2,119.0,120.7,121.9,123.4,124.4,125.4,126.4,127.0,128.1,128.5,128.9,129.5,129.9,130.1,130.2,130.6,130.3,130.7,130.6,130.5,130.3,130.5,130.4,130.1,130.0,129.8,129.7,129.7,129.6,129.4,129.3,128.9,129.3,129.1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5.7,13.9,17.4,21.7,27.9,33.6,39.8,45.6,51.0,56.4,61.4,66.9,71.5,75.5,78.4,82.7,86.6,90.1,93.5,96.9,100.1,103.1,105.5,108.2,110.8,112.5,114.8,116.3,118.1,119.4,120.9,122.4,123.5,124.3,125.5,126.2,126.8,127.0,127.7,127.8,128.1,128.2,128.5,128.7,128.7,128.7,128.7,128.4,128.5,128.3,128.4,128.2,128.1,128.0,128.0,127.9,127.4,127.5,127.1,127.3,127.0,126.8</t>
  </si>
  <si>
    <t>TL=-1.3|TR=-5.5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</si>
  <si>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10.1,17.8,22.1,26.4,30.6,35.6,39.8,44.4,50.3,54.7,59.0,63.1,67.5,71.4,75.4,79.2,82.8,86.2,89.9,93.2,96.1,99.0,101.5,104.6,106.9,109.3,112.6,114.6,116.5,118.3,119.9,121.6,123.4,124.5,125.5,127.3,128.1,129.2,130.2,130.6,131.3,132.0,132.7,133.6,133.4,133.6,133.8,133.8,133.7,133.7,133.8,133.5,133.4,133.3,133.0,132.8,132.6,132.2,132.0,131.6,131.1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7.5,16.2,20.8,25.2,30.3,34.8,39.6,44.3,49.0,53.8,58.1,62.3,66.8,69.5,73.2,77.2,80.9,84.7,88.4,91.7,94.5,97.7,100.8,103.7,105.9,108.4,110.6,112.9,115.2,117.0,118.7,120.4,121.8,123.2,124.4,125.5,126.1,127.3,128.1,129.1,129.7,130.3,130.8,131.4,131.5,132.0,132.1,131.7,131.9,132.0,131.7,131.6,131.3,131.2,130.9,130.5,130.2,129.8,129.6,129.4,129.2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</si>
  <si>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11.2,16.7,20.0,25.1,31.1,36.7,42.5,47.9,55.1,60.4,65.3,69.7,74.5,78.8,82.7,86.5,90.2,93.5,97.0,100.0,102.9,105.6,108.1,110.5,112.7,115.0,117.2,118.9,120.7,122.1,123.6,124.0,125.4,126.3,127.1,127.9,128.5,129.1,129.5,130.0,130.1,130.3,130.6,130.3,130.5,130.5,130.5,130.6,130.6,130.2,130.0,129.9,129.8,129.9,129.7,129.5,129.6,129.4,129.2,128.9,129.5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12.6,16.8,21.2,26.9,33.1,39.4,44.9,50.8,56.4,61.2,66.5,71.3,75.4,78.2,82.4,86.5,90.2,93.4,96.8,100.0,103.0,105.4,108.0,110.5,112.8,114.6,116.4,118.2,119.6,120.9,122.3,123.5,124.2,125.3,126.1,126.7,127.1,127.6,127.9,128.1,128.4,128.7,128.8,128.7,128.6,128.6,128.4,128.7,128.3,128.4,128.3,128.0,128.0,127.7,128.0,127.7,127.4,127.2,127.1,126.9,126.9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</si>
  <si>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10.6,17.2,22.2,26.7,31.3,36.1,40.7,47.0,51.4,55.6,60.2,64.3,68.4,72.3,76.3,80.0,83.7,87.0,90.6,93.7,96.6,99.5,102.5,105.1,107.8,110.6,113.1,114.8,116.6,118.6,120.5,122.1,123.3,124.5,126.0,127.2,128.0,129.3,129.9,130.6,131.3,132.0,132.6,132.7,133.4,133.5,133.4,133.5,133.5,133.4,133.4,133.1,133.1,132.7,132.3,132.3,131.8,131.5,131.5,131.1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9.8,17.4,22.2,26.8,31.5,36.4,41.1,46.2,50.7,55.3,59.7,64.1,66.9,71.2,75.0,78.8,82.8,86.4,89.8,92.9,96.1,99.1,101.9,104.6,107.1,109.4,111.5,113.7,116.2,117.8,119.7,120.9,122.5,123.8,125.0,126.0,126.8,127.8,128.8,129.5,130.0,130.5,131.0,131.5,131.6,131.7,131.8,131.5,131.4,131.6,131.5,131.5,131.3,130.8,130.7,130.7,130.2,129.8,129.7,129.5</t>
  </si>
  <si>
    <t>POS(MIN,MAX,STEP)=-420,420,6|X=128.9,128.9,129.2,129.6,129.8,130.1,130.7,130.9,131.4,131.8,132.6,133.4,134.3,135.0,135.6,136.7,137.5,138.6,139.7,140.8,141.6,142.7,143.4,144.1,144.6,145.3,145.4,145.5,145.4,145.3,144.8,144.3,143.1,142.4,140.6,138.5,136.5,134.2,131.5,128.7,125.5,122.0,118.1,114.3,109.6,105.0,100.1,94.8,89.0,83.6,77.8,71.8,65.5,57.7,52.5,47.2,42.4,38.1,34.8,31.7,29.4,28.4,26.3,26.3,26.3,26.5,27.9,28.7,30.7,33.2,35.4,39.6,42.5,46.2,49.4,53.2,56.6,60.5,64.3,67.8,71.6,74.9,78.5,81.8,85.3,88.3,91.1,93.9,97.7,100.6,102.9,105.1,107.2,109.2,111.2,113.0,114.5,116.1,117.7,118.9,120.2,121.5,122.3,123.2,123.8,124.9,125.6,126.3,126.4,126.9,127.3,127.4,127.5,127.6,127.8,127.9,127.8,127.9,128.0,127.9,127.9,127.8,127.5,128.1,127.8,127.6,127.6,127.6,127.7,127.7,127.6,127.6,127.6,127.7,127.8,127.7,127.7,127.8,127.8,127.5,127.7|Y=127.7,127.9,128.2,128.4,128.4,128.8,129.2,129.5,130.0,130.6,131.0,131.7,132.2,133.2,133.6,134.9,135.9,136.8,138.1,139.1,139.9,141.0,142.0,142.6,143.4,143.6,144.1,144.3,144.2,144.2,144.2,143.6,143.2,141.9,140.6,139.2,137.4,135.4,132.9,130.1,127.1,123.9,120.0,116.1,111.8,106.8,102.0,96.6,92.9,87.2,81.2,75.2,69.1,62.6,57.0,51.3,45.9,41.3,37.2,33.4,30.3,28.2,26.9,26.1,25.9,26.1,26.7,28.0,30.0,32.1,34.0,36.6,39.8,42.9,46.7,49.8,53.8,57.4,61.8,65.2,69.0,72.8,76.3,79.8,83.0,86.4,89.8,92.9,95.5,98.1,100.6,103.2,105.6,107.4,109.2,111.4,113.0,114.5,116.2,117.5,118.9,120.0,121.1,122.3,123.2,123.9,124.6,125.4,125.8,126.1,126.5,126.7,126.7,127.1,127.2,127.4,127.1,127.1,127.0,127.3,127.1,127.1,127.1,127.1,127.1,127.0,126.7,127.1,126.9,127.1,127.0,126.9,126.8,126.7,126.7,126.7,127.0,126.8,127.1,126.6,126.8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</si>
  <si>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14.7,19.4,24.0,30.0,35.8,42.2,47.5,54.8,60.0,64.9,69.6,74.2,78.5,82.9,86.3,89.9,93.6,96.8,99.9,103.1,105.5,108.5,110.5,112.9,115.2,117.3,119.0,120.6,122.0,123.6,124.6,125.7,126.4,127.3,128.0,128.6,129.7,129.8,130.0,130.0,130.2,130.4,130.6,130.8,130.7,130.5,130.5,130.7,130.3,130.1,130.1,129.8,129.9,129.6,129.5,129.5,129.6,129.4,129.0,129.2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8.0,16.0,20.0,26.0,32.3,38.8,44.6,50.4,56.0,60.9,66.2,71.2,75.5,78.3,82.4,86.5,90.2,93.7,97.0,100.1,103.0,105.6,108.2,110.5,112.7,114.8,116.2,118.2,119.8,121.1,122.3,123.5,124.6,125.7,126.4,127.0,127.1,127.7,127.9,128.1,128.4,128.4,128.8,128.4,128.5,128.6,128.7,128.7,128.4,128.2,128.3,128.1,128.0,127.8,128.1,127.5,127.7,127.3,127.1,126.9,127.2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</si>
  <si>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7.9,17.5,23.6,28.5,33.3,38.6,43.6,50.1,54.8,59.3,63.7,67.6,71.8,75.2,78.9,82.2,85.7,88.9,91.6,94.3,97.1,99.7,101.8,104.3,106.3,108.9,111.0,112.5,113.9,115.4,116.8,117.9,119.0,120.2,121.1,122.0,122.9,123.7,124.2,124.7,125.1,125.8,126.2,126.7,126.8,127.0,127.2,127.1,127.2,127.3,127.3,127.3,127.6,127.5,127.5,127.5,127.5,127.5,127.5,127.4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14.5,21.7,27.2,32.2,37.4,42.7,47.8,52.9,57.6,62.3,66.5,69.4,73.3,77.1,80.9,83.9,87.2,90.7,93.4,96.3,98.7,101.1,103.5,105.8,107.8,109.8,111.8,113.1,114.7,115.9,117.6,118.5,119.7,120.9,121.4,122.2,122.9,123.5,124.2,124.8,125.2,125.5,125.9,126.2,126.1,126.2,126.6,126.7,126.8,126.9,126.8,126.9,126.7,126.9,127.2,126.8,126.9,126.9,126.7</t>
  </si>
  <si>
    <t>TL=57.5|TR=55.4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</si>
  <si>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13.1,20.1,24.9,29.2,34.4,39.5,44.0,50.1,54.8,59.3,64.1,67.6,71.9,75.9,79.5,83.4,86.7,90.5,93.6,96.7,99.6,102.2,104.8,107.7,109.8,112.6,115.2,116.9,118.8,120.4,122.1,123.6,125.1,126.1,127.1,128.4,129.2,130.1,131.0,131.8,132.3,133.0,133.4,133.4,133.5,133.8,134.0,133.6,133.9,133.6,133.8,133.3,133.3,133.0,132.5,132.2,132.1,131.6,131.3,131.1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11.3,18.9,24.1,29.1,34.0,39.1,44.0,48.8,53.9,58.2,62.6,67.1,69.6,73.7,77.9,81.6,85.1,88.7,92.3,95.2,98.4,101.1,103.7,106.5,109.0,111.2,113.3,115.1,117.0,118.7,120.3,122.2,123.2,124.7,126.0,126.5,127.4,128.1,129.1,129.8,130.3,130.7,131.0,131.3,131.6,131.6,131.5,131.4,131.4,131.3,131.1,131.0,130.8,130.5,130.1,129.8,129.7,129.5,129.4,129.1</t>
  </si>
  <si>
    <t>POS(MIN,MAX,STEP)=-420,420,6|X=128.1,128.3,128.4,128.7,128.9,129.0,129.5,129.9,130.2,130.6,131.2,131.5,132.2,133.0,133.9,134.7,135.5,136.6,137.5,138.4,139.4,140.4,141.1,141.7,142.4,143.2,143.7,144.1,144.1,144.2,143.8,143.9,143.5,142.5,141.5,140.0,138.4,136.6,134.5,132.3,129.8,127.2,123.8,120.5,116.7,112.9,108.6,104.2,99.5,94.6,89.6,84.3,79.0,71.7,66.6,61.1,56.1,51.6,47.1,43.1,39.6,36.8,34.7,32.5,31.8,30.6,30.6,30.6,31.5,32.4,33.7,35.8,38.0,40.1,42.6,45.1,47.9,50.9,53.8,56.6,59.9,63.2,66.3,69.5,72.4,75.6,79.0,81.8,85.7,88.4,91.2,94.1,96.3,98.9,101.4,103.5,105.7,107.5,109.8,111.4,113.0,114.6,116.1,117.3,118.8,120.1,121.1,122.1,123.0,123.8,124.5,125.0,125.3,125.8,126.3,126.4,127.0,127.2,127.3,127.3,127.7,127.8,127.8,127.7,127.8,127.9,127.9,127.8,127.8,127.7,127.5,127.7,127.7,127.6,127.5,127.5,127.8,127.4,127.5,127.7,127.7|Y=127.4,127.5,127.6,127.9,127.8,128.3,128.6,128.8,129.2,130.0,129.9,130.9,131.1,131.8,132.4,133.3,134.4,135.0,135.9,136.7,138.1,139.0,139.9,140.8,141.6,141.9,142.7,143.1,143.1,143.5,143.6,143.3,143.0,142.2,141.4,140.2,138.6,137.2,134.9,133.1,130.5,128.1,125.0,121.6,118.0,114.0,109.5,105.3,102.3,97.1,91.8,86.9,81.4,75.7,70.5,64.5,59.2,54.2,49.5,45.2,41.4,38.2,35.6,33.4,31.6,30.6,30.2,30.4,30.8,32.1,32.7,34.5,36.4,38.5,40.9,43.2,46.2,48.9,52.1,55.5,58.4,61.8,64.9,68.2,71.7,74.7,77.8,81.0,83.9,86.9,90.1,93.1,95.2,97.1,99.3,102.0,104.0,106.4,108.5,110.7,112.1,113.7,115.2,116.6,117.8,119.3,120.4,121.2,121.9,123.1,124.0,124.7,125.0,125.4,125.7,125.9,126.1,126.3,126.6,126.6,126.9,127.0,127.1,126.9,127.1,127.1,127.2,127.0,127.3,127.1,127.1,126.9,126.6,126.8,126.6,126.6,127.0,127.0,126.9,126.8,126.7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</si>
  <si>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15.3,20.8,25.1,30.0,36.1,41.7,47.5,52.9,58.9,64.1,68.7,73.7,79.5,83.9,87.8,91.0,94.7,97.7,101.0,103.6,106.5,108.6,110.8,112.7,114.9,116.5,117.9,119.6,120.8,122.1,123.6,124.5,125.0,125.7,126.4,127.1,127.6,127.9,128.1,128.4,128.5,128.7,128.6,128.4,128.8,128.7,128.9,128.5,128.5,128.6,128.8,128.5,128.3,128.4,128.3,128.6,128.2,128.1,128.1,128.1,128.2,128.0,128.2,127.9,128.1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9.7,17.3,22.3,27.2,32.8,38.6,44.4,51.0,56.4,61.7,67.2,72.6,76.5,81.2,85.4,89.3,93.0,95.5,98.5,101.4,104.5,106.9,109.7,111.7,113.6,115.3,117.0,118.6,119.9,121.4,122.6,123.9,124.6,125.6,125.9,126.7,127.1,127.5,127.8,128.3,128.1,128.1,128.5,128.6,128.5,128.0,128.2,128.3,128.3,128.3,128.0,128.0,128.1,128.1,128.1,127.9,127.9,127.5,127.4,127.6,127.6,127.7,127.4,127.6,127.8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</si>
  <si>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11.6,19.4,24.4,29.6,35.1,41.1,47.4,53.4,58.8,64.2,69.5,74.4,80.2,84.5,88.5,91.8,95.5,98.6,101.8,104.0,107.1,109.3,111.4,113.8,115.6,117.2,119.0,120.4,121.5,122.8,124.2,125.0,125.9,126.3,127.1,127.9,128.5,128.1,128.6,129.1,128.9,129.5,129.6,129.3,129.4,129.2,129.1,129.5,129.6,129.1,129.0,129.1,128.9,129.0,129.0,128.8,128.4,128.7,128.7,128.7,128.6,128.7,128.6,128.5,128.6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13.8,20.3,25.9,31.2,37.4,44.0,50.0,56.4,61.9,67.1,72.2,77.2,81.7,85.7,89.9,93.7,95.8,98.8,101.8,104.9,107.5,110.2,112.0,114.1,115.6,117.3,119.1,120.7,122.0,123.4,124.2,125.3,125.9,126.4,127.4,128.0,127.8,128.1,128.4,128.4,128.5,128.9,128.9,128.8,128.8,129.0,128.9,129.0,128.8,128.8,128.5,128.7,128.5,128.2,128.1,128.4,128.2,128.4,127.9,128.1,127.9,127.7,128.3,127.8</t>
  </si>
  <si>
    <t>ZL=-1125.0|ZR=-495.0|ZSWP=0.0</t>
  </si>
  <si>
    <t>POS(MIN,MAX,STEP)=-420,420,6|X=128.2,128.4,128.7,129.0,129.3,129.7,129.9,130.2,131.0,131.6,132.2,132.6,133.6,134.5,135.2,136.3,137.5,138.6,139.7,141.0,142.3,143.2,144.2,145.2,146.1,146.7,147.2,147.6,147.5,147.8,147.3,147.3,146.5,145.7,144.4,142.5,140.6,138.4,136.4,133.3,130.4,127.3,123.3,119.4,115.0,110.1,105.2,99.7,93.7,87.9,81.7,75.4,68.6,59.9,53.2,47.0,41.4,36.4,31.9,28.6,25.6,23.2,22.1,19.8,20.1,20.4,19.9,20.5,22.0,23.9,25.9,28.4,31.4,34.4,37.4,41.0,44.3,47.8,51.1,54.9,58.5,62.2,65.5,68.9,72.4,75.7,79.2,82.3,86.3,89.2,92.0,94.8,97.4,99.9,102.3,104.5,106.4,108.7,110.3,112.5,113.7,115.4,116.9,118.2,119.5,120.6,121.7,122.7,123.2,124.0,124.8,125.4,125.6,126.0,126.6,126.7,127.2,127.2,127.5,127.3,127.5,127.5,127.6,127.6,127.9,127.5,127.5,127.6,127.3,127.6,127.6,127.5,127.4,127.5,127.5,127.5,127.6,127.7,127.6,127.5,127.7|Y=127.8,127.9,128.0,128.3,128.4,128.7,128.9,129.3,129.7,130.1,131.0,131.5,132.1,133.1,133.6,134.9,136.0,136.9,138.2,139.6,140.8,141.8,143.0,143.9,144.9,145.4,145.8,146.5,146.7,146.9,147.0,146.8,146.5,145.3,144.2,143.1,141.7,139.7,137.3,134.5,131.7,128.6,124.6,120.9,116.5,111.5,106.4,101.1,97.2,91.0,85.0,78.1,71.5,64.8,57.9,51.6,45.0,39.4,34.6,30.1,26.5,24.2,22.2,20.4,20.3,20.5,20.0,20.8,21.9,23.9,24.5,26.7,29.4,32.2,35.3,38.8,42.2,45.6,49.3,52.7,56.7,60.5,64.1,67.9,71.1,74.6,78.3,81.6,84.6,87.6,90.9,93.8,96.3,98.1,100.3,103.1,105.3,107.6,109.3,111.3,113.0,114.4,115.9,117.3,118.4,119.8,120.9,121.9,122.7,123.6,124.3,125.2,125.2,125.9,126.1,126.6,126.4,126.8,127.0,127.0,127.1,127.1,127.0,127.2,127.0,127.1,127.0,126.9,127.0,127.0,126.8,126.8,126.9,126.6,126.6,126.8,126.7,126.6,126.7,126.6,126.7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</si>
  <si>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10.5,18.1,22.9,26.5,30.7,34.7,39.1,43.4,47.7,53.1,57.3,61.3,65.2,69.2,73.0,76.5,79.8,83.2,86.4,89.2,92.2,95.1,97.7,100.3,102.8,104.9,107.1,109.5,111.4,113.1,114.9,116.3,117.7,118.8,120.0,121.0,122.0,123.2,123.7,124.5,125.0,125.7,126.2,126.5,126.6,127.2,127.4,127.4,127.6,127.8,127.8,127.7,127.7,127.9,127.7,127.9,127.9,127.9,127.9,127.8,127.5,127.7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15.2,21.2,25.5,29.2,33.8,38.4,42.4,46.6,51.3,55.6,60.0,64.0,67.9,70.8,74.5,78.2,81.5,84.8,88.0,91.1,94.2,96.7,99.3,101.5,104.2,106.7,108.7,110.7,112.4,114.2,115.3,116.6,118.3,119.3,120.4,121.8,122.3,123.1,123.7,124.6,125.1,125.6,125.8,126.0,126.5,126.7,126.5,126.9,127.3,127.4,127.2,127.2,127.2,127.2,127.0,127.5,127.2,127.1,127.1,126.9,127.3</t>
  </si>
  <si>
    <t>POS(MIN,MAX,STEP)=-420,420,6|X=128.6,128.9,129.1,129.7,129.8,129.9,130.2,130.8,131.2,131.5,132.3,132.9,133.8,134.5,135.1,136.1,137.2,138.2,139.2,140.0,141.0,142.0,142.7,143.4,144.0,144.5,144.8,144.8,144.8,144.7,144.4,143.7,143.4,142.1,140.7,138.5,136.6,134.5,132.1,129.3,126.2,123.1,119.4,115.4,111.6,106.8,102.2,96.8,91.5,86.3,80.5,74.8,69.0,61.3,55.7,50.6,45.6,41.2,37.3,34.5,31.9,29.7,28.6,27.5,27.3,27.5,27.8,29.5,30.7,31.9,34.3,37.9,40.6,43.3,46.6,49.8,53.2,56.6,60.1,63.6,66.8,70.2,73.5,76.7,79.8,82.9,86.1,88.8,92.7,95.3,98.0,100.2,102.7,104.9,107.0,109.0,110.8,112.5,114.3,115.6,117.2,118.4,119.5,120.7,121.6,122.9,123.6,124.4,125.0,125.6,125.8,126.4,126.6,126.8,127.0,127.4,127.5,127.6,127.5,127.4,127.3,127.7,127.6,127.5,127.6,127.4,127.4,127.4,127.4,127.6,127.8,127.3,127.5,127.4,127.4,127.4,127.6,127.5,127.5,127.5,127.6|Y=127.3,127.7,127.8,127.9,128.3,128.4,128.8,129.0,129.7,130.3,130.9,131.3,132.3,132.9,133.9,134.4,135.6,136.4,137.4,138.3,139.1,140.0,140.9,141.6,142.4,142.6,143.1,143.7,143.7,143.7,143.8,143.1,142.3,141.5,140.5,139.1,137.3,135.5,133.4,130.9,127.4,124.2,121.2,117.4,113.1,108.2,103.5,98.5,94.9,89.8,84.0,77.9,72.1,66.1,60.2,54.4,49.0,44.2,40.0,36.0,33.0,30.9,28.6,27.5,26.8,26.9,27.3,28.5,29.8,31.5,33.1,35.4,38.0,40.8,43.5,46.7,50.6,54.0,57.6,60.7,64.4,68.2,71.6,75.0,77.8,81.6,84.8,88.0,90.5,93.1,95.9,98.9,101.3,102.7,105.0,107.0,109.0,110.8,112.8,114.3,115.7,117.2,118.3,120.0,120.6,121.6,122.4,123.7,124.2,124.4,125.0,125.3,125.5,126.1,126.2,126.3,126.6,126.8,126.9,126.8,127.0,126.8,126.8,126.8,126.7,126.8,126.9,127.0,126.7,126.8,126.7,126.6,126.5,126.9,126.8,126.9,126.7,126.8,126.6,126.7,126.8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</si>
  <si>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14.9,20.3,24.8,30.0,35.4,41.4,47.3,53.1,58.3,65.4,70.4,75.2,79.3,83.3,87.4,90.9,94.4,97.7,100.6,103.4,106.0,108.4,110.5,112.5,114.4,116.3,118.0,119.6,121.2,122.3,123.2,123.8,124.9,125.6,126.1,126.8,127.3,127.6,127.8,128.4,128.4,128.6,128.5,128.7,128.6,128.6,128.6,128.8,128.8,128.7,128.4,128.7,128.2,128.2,128.4,128.1,128.0,128.0,127.8,127.9,127.9,127.9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9.5,17.1,22.0,27.1,32.5,38.6,45.0,50.8,56.5,62.0,67.5,72.3,76.7,81.1,84.2,88.0,91.7,94.8,98.4,101.7,104.1,106.7,109.0,111.5,113.2,115.5,116.7,118.2,119.7,121.1,122.5,123.1,123.8,125.0,126.0,126.2,126.6,126.8,127.1,127.5,127.6,127.8,127.7,127.9,127.9,127.8,128.3,128.2,127.8,127.9,127.8,127.7,127.4,127.3,127.5,127.0,127.5,127.0,127.0,127.1,127.1,126.9</t>
  </si>
  <si>
    <t>TL=-322.4|TR=30.5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</si>
  <si>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10.2,8.4,0.0,0.0,9.9,11.3,11.1,11.5,12.7,14.5,16.7,13.4,17.3,15.7,18.6,17.4,19.2,21.5,22.9,24.5,26.2,28.4,30.8,33.4,36.0,39.1,42.1,45.4,48.7,52.2,55.8,59.4,63.0,66.7,70.4,74.2,77.8,81.0,84.7,88.8,91.9,95.0,98.0,100.8,103.1,105.7,107.9,110.5,112.1,114.3,116.1,118.0,119.4,120.8,122.4,123.3,124.6,126.2,126.6,127.7,128.4,129.2,129.9,130.6,130.7,130.9,131.4,131.7,132.0,132.5,132.5,132.8,132.9,133.2|Y=0.0,0.0,0.0,0.0,0.0,0.0,0.0,0.0,0.0,0.0,0.0,0.0,0.0,0.0,0.0,0.0,0.0,0.0,0.0,0.0,0.0,0.0,0.0,0.0,0.0,0.0,0.0,0.0,0.0,0.0,0.0,0.0,0.0,0.0,0.0,0.0,0.0,0.0,0.0,0.0,0.0,0.0,0.0,0.0,0.0,0.0,0.0,0.0,0.0,0.0,0.0,0.0,0.0,0.0,0.0,0.0,0.0,0.0,0.0,0.0,0.0,0.0,0.0,0.0,0.0,0.0,7.0,5.8,0.0,0.0,0.0,7.4,7.2,8.4,10.7,11.8,13.0,13.6,15.1,14.2,16.5,15.9,17.6,19.4,20.4,22.2,23.5,25.5,27.7,30.0,32.7,35.6,38.6,40.7,44.1,47.8,51.2,55.2,58.7,62.6,66.4,70.2,73.7,77.5,81.2,84.6,87.8,90.9,94.1,97.1,100.3,102.8,104.9,107.4,109.4,111.6,112.9,115.1,116.7,118.0,119.7,120.9,122.1,123.2,124.3,125.0,125.8,126.7,127.4,128.0,128.3,128.7,129.2,129.6,129.7,130.0,130.3,130.5,130.7,130.7,130.6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</si>
  <si>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11.6,18.2,22.9,26.8,31.2,35.2,39.9,44.3,50.2,54.6,58.8,62.6,66.6,70.4,74.0,77.4,80.6,83.9,86.9,90.1,92.7,95.5,97.9,100.8,102.8,104.9,108.0,109.6,111.4,113.1,114.7,116.0,117.6,118.7,120.1,120.6,122.0,122.7,123.7,124.0,125.0,125.6,125.8,126.1,126.7,127.0,127.1,127.5,127.7,127.6,128.0,128.0,128.3,127.9,127.8,128.1,128.2,128.2,127.9,127.9,128.0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16.2,21.6,25.9,30.1,34.8,39.5,44.0,48.9,53.0,57.3,61.3,65.6,68.3,72.0,75.7,79.2,82.5,85.9,88.9,91.7,94.2,97.1,99.8,102.4,104.5,106.6,108.4,110.6,112.0,113.9,115.3,116.9,118.2,119.3,120.3,121.1,121.9,122.7,123.2,123.9,125.0,125.0,125.4,125.6,126.0,126.0,126.5,126.8,127.0,126.8,127.0,127.1,127.2,127.1,127.4,127.3,127.2,126.9,127.2,127.0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</si>
  <si>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8.0,0.0,0.0,11.1,9.7,11.1,12.7,14.7,16.0,16.7,18.0,17.0,18.9,21.0,21.7,23.6,25.6,27.4,29.5,32.2,34.6,37.3,40.6,43.9,46.9,50.4,53.6,57.6,61.2,64.9,68.6,72.3,75.7,80.2,83.8,87.1,90.2,93.4,96.5,99.4,101.8,104.7,106.9,109.3,111.4,113.4,115.2,117.2,118.6,120.3,121.6,123.1,124.4,125.4,126.2,127.1,127.9,128.7,129.8,130.2,130.6,130.8,131.5,131.7,132.2,132.2,132.6,132.7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8.1,7.6,8.9,11.9,13.8,15.1,16.3,16.3,17.8,18.6,19.7,21.2,22.9,24.7,26.8,29.3,31.9,33.6,36.7,39.7,42.7,46.3,49.8,53.7,57.5,61.0,64.8,68.6,72.4,76.2,79.9,83.0,86.8,89.8,93.1,96.0,98.9,101.5,103.9,106.2,108.1,110.5,112.2,114.2,115.7,117.6,119.1,120.7,121.5,122.7,123.9,124.9,125.8,126.4,127.4,127.8,128.4,129.0,129.2,129.7,129.7,130.1,130.3,130.3,130.7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</si>
  <si>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14.1,21.1,25.8,30.2,34.4,39.3,43.9,49.9,54.4,58.7,62.7,66.5,70.7,74.1,77.7,81.0,84.1,87.2,90.2,93.1,95.6,98.6,100.8,103.2,105.3,108.0,109.8,112.0,113.1,115.0,116.3,117.5,119.0,119.8,121.0,122.0,122.9,123.6,124.3,125.1,125.6,125.8,126.5,126.8,127.0,127.2,127.5,127.5,127.8,127.9,127.7,128.0,127.9,128.0,128.0,128.2,128.0,127.9,127.9,127.9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11.9,19.5,24.5,29.0,33.9,38.8,43.6,48.4,53.0,57.2,61.4,65.8,68.6,72.2,75.6,79.3,83.3,86.2,89.1,91.9,94.5,97.5,100.3,102.4,104.7,106.7,108.7,110.6,112.2,114.2,115.4,116.7,118.5,119.4,120.5,121.3,122.1,122.5,123.2,123.9,124.6,125.1,125.4,125.8,126.1,126.3,126.4,126.6,127.0,127.0,127.1,127.4,127.1,127.5,127.0,127.2,127.2,127.2,126.8,127.0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</si>
  <si>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9.4,10.5,11.3,14.4,15.9,16.5,17.4,19.8,18.4,20.4,22.1,24.3,26.2,27.8,30.6,33.4,35.7,38.8,42.1,45.4,48.4,52.0,55.7,59.3,63.1,66.7,70.5,74.0,77.6,81.1,84.6,88.7,91.7,95.0,98.0,100.3,103.3,105.5,108.0,110.3,112.3,114.3,116.1,117.6,119.6,120.8,122.1,123.1,124.4,125.7,127.0,127.7,128.3,129.0,129.9,130.2,130.7,130.9,131.6,131.8,132.3,132.6,132.4,132.5,132.6,132.9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6.5,0.0,8.4,6.6,7.7,10.6,13.1,14.6,16.1,17.1,17.7,19.3,20.5,21.6,23.5,25.4,27.9,30.3,32.8,35.6,38.5,40.8,44.4,47.7,51.3,55.3,58.9,62.8,66.7,70.4,73.9,77.7,81.2,84.8,88.3,91.2,94.4,97.3,99.8,102.6,105.5,107.6,109.9,111.8,113.2,115.0,116.4,118.0,119.6,121.0,122.5,123.4,124.2,125.5,126.2,127.0,127.5,128.2,128.3,129.0,129.7,129.8,130.2,130.4,130.6,130.6,130.7,130.8,130.9</t>
  </si>
  <si>
    <t>ZL=-991.0|ZR=-1565.0|ZSWP=0.0</t>
  </si>
  <si>
    <t>ZL=-831.4|ZR=-1565.0|ZSWP=0.0</t>
  </si>
  <si>
    <t>TL=1020.9|TR=1029.6</t>
  </si>
  <si>
    <t>POS(MIN,MAX,STEP)=-420,420,6|X=128.9,129.2,129.5,129.7,130.2,130.9,131.3,132.1,132.8,133.2,134.2,135.2,136.2,137.1,138.3,139.5,140.6,141.8,143.5,144.4,145.4,146.6,147.3,148.0,148.6,148.8,149.1,149.0,148.8,148.4,147.7,146.7,145.6,143.7,141.9,139.0,136.6,133.7,130.4,126.8,122.8,118.6,113.9,108.7,103.5,97.9,91.6,85.2,78.7,71.9,64.9,58.1,51.2,43.0,37.3,32.7,28.2,25.2,23.1,20.9,19.0,19.0,19.1,19.1,19.0,20.9,21.7,23.1,25.2,28.4,31.0,34.8,38.3,41.5,45.2,48.9,52.5,56.4,60.0,63.6,67.1,70.4,73.9,77.4,80.6,83.8,86.8,89.8,93.3,95.9,98.4,100.8,103.1,105.1,107.2,109.2,110.9,112.4,114.2,115.4,117.0,118.3,119.2,120.2,121.2,122.3,122.9,123.8,124.6,124.8,125.1,125.4,125.9,126.0,126.3,126.6,126.8,126.8,127.1,127.0,126.9,127.0,127.1,127.5,127.2,127.1,126.9,127.0,127.1,127.1,127.3,127.2,127.3,127.3,127.3,127.1,127.3,127.4,127.4,127.4,127.5|Y=128.2,128.4,128.7,128.9,129.4,129.7,130.1,130.7,131.3,132.0,132.9,133.5,134.4,135.3,136.8,138.1,139.3,140.6,141.7,142.7,144.2,145.2,145.8,146.7,147.7,147.8,148.1,148.2,148.3,147.9,147.4,146.6,145.4,144.3,142.5,140.4,138.1,135.2,132.0,128.7,125.0,120.9,116.2,111.4,105.7,100.0,93.9,87.6,83.0,76.1,68.8,61.8,54.9,48.0,41.8,36.6,31.1,27.0,24.3,21.7,20.7,19.1,19.3,19.2,19.0,20.8,21.0,23.0,24.5,27.4,28.9,32.2,35.4,39.0,42.8,46.4,50.1,54.1,57.9,61.9,65.5,68.8,72.4,76.1,79.7,82.8,85.6,88.8,92.0,94.8,97.0,99.7,102.0,103.4,106.0,107.7,110.0,111.4,113.4,114.7,116.0,117.4,118.8,119.5,120.9,121.7,122.4,123.0,123.9,124.0,124.6,125.1,125.3,125.6,125.9,126.1,126.0,126.1,126.3,126.4,126.3,126.5,126.4,126.2,126.5,126.4,126.5,126.3,126.5,126.6,126.6,126.5,126.5,126.5,126.5,126.6,126.2,126.3,126.8,126.6,126.7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</si>
  <si>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9.5,19.8,25.6,30.6,35.5,40.7,47.0,51.5,56.0,60.6,64.7,68.5,72.3,75.8,79.4,82.5,85.5,88.7,91.8,94.5,97.1,99.5,101.9,104.4,107.0,109.0,110.9,112.7,113.9,115.3,117.0,118.1,119.5,120.6,121.4,122.5,123.3,124.1,124.7,125.2,125.5,126.1,126.6,127.0,127.1,127.4,127.8,127.9,128.1,127.9,128.0,127.9,128.1,128.1,127.9,128.2,128.2,128.1,127.9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18.6,24.9,29.7,35.1,40.3,45.0,50.2,54.9,59.2,63.6,66.2,70.5,74.2,77.9,81.3,84.6,88.0,90.7,93.6,96.5,99.1,101.5,103.9,106.0,108.2,110.1,111.7,113.6,114.8,116.3,117.8,118.6,119.6,120.4,121.9,122.4,123.4,124.1,124.9,125.0,125.4,126.1,126.3,126.5,126.7,127.3,127.2,127.1,127.4,127.3,127.2,127.2,127.3,127.4,127.4,127.7,126.9,127.3</t>
  </si>
  <si>
    <t>POS(MIN,MAX,STEP)=-420,420,6|X=128.8,128.8,129.0,129.2,129.6,130.1,130.6,130.7,131.4,131.8,132.4,133.0,133.8,134.7,135.3,136.3,137.1,138.3,139.2,140.0,140.9,141.5,142.2,143.0,143.6,143.9,144.0,143.9,143.7,143.7,143.2,142.7,141.6,140.6,139.3,137.1,135.2,133.3,130.6,128.0,125.1,122.1,118.5,114.7,110.6,106.7,102.2,97.5,92.3,87.5,82.4,77.2,71.7,65.2,59.7,55.1,51.0,46.8,43.2,40.0,37.3,35.0,33.3,32.4,31.0,30.9,31.0,31.0,31.9,33.1,34.6,36.6,38.7,40.5,42.9,45.4,48.2,51.1,53.8,56.7,60.0,63.5,66.5,69.6,72.8,75.8,79.2,82.0,85.9,88.7,91.5,94.3,97.0,99.2,101.8,103.9,106.1,108.2,110.1,111.7,113.5,115.1,116.4,117.9,118.8,120.1,121.5,122.5,123.5,124.3,124.8,125.4,125.7,126.3,126.4,127.0,127.3,127.4,127.7,127.7,128.0,128.1,127.8,128.0,127.9,128.1,127.9,128.1,128.0,128.0,128.0,128.1,128.0,128.0,127.8,127.9,128.1,127.9,127.9,127.4,128.0|Y=127.9,128.0,128.0,128.1,128.5,128.9,129.0,129.5,129.7,130.1,130.9,131.7,132.3,133.0,133.5,134.5,135.8,136.5,137.3,138.1,139.0,140.3,140.8,141.4,142.1,142.3,142.6,143.1,142.8,143.0,142.9,142.1,141.6,140.7,139.0,137.8,136.1,134.1,131.7,129.6,126.8,123.6,119.9,116.4,112.7,108.5,103.8,99.1,96.1,90.7,85.6,80.2,75.1,69.6,64.5,59.3,54.1,49.6,45.8,42.1,38.4,36.4,34.1,32.9,31.6,30.8,30.7,30.8,31.5,32.6,33.5,34.7,36.4,38.6,40.7,42.9,46.0,48.9,51.5,55.0,57.8,61.2,64.3,67.5,71.1,74.3,77.3,80.7,83.7,86.8,89.6,92.5,95.3,97.0,99.4,102.0,104.5,106.3,108.3,110.2,111.9,113.9,115.4,117.1,118.3,119.4,120.9,121.6,122.4,123.1,123.9,124.5,124.6,125.0,125.3,125.9,126.1,126.3,126.3,126.5,126.8,126.8,126.6,126.6,126.9,126.9,126.6,126.9,126.9,126.8,126.5,126.6,126.6,126.7,126.6,126.8,126.9,126.6,126.4,126.8,126.4</t>
  </si>
  <si>
    <t>POS(MIN,MAX,STEP)=-420,420,6|X=130.5,130.9,131.2,132.0,132.3,133.1,133.9,134.6,135.4,136.4,138.0,138.8,139.9,141.3,142.6,143.8,145.1,147.4,148.1,149.0,149.8,150.6,151.3,151.7,151.9,151.7,151.8,151.2,150.6,149.5,148.3,146.9,144.8,142.5,139.6,135.7,132.3,128.4,123.7,119.2,113.8,108.5,102.6,95.9,88.8,82.0,74.1,66.3,58.2,50.2,42.4,35.2,29.3,23.2,18.9,16.2,15.9,14.4,13.9,10.4,10.5,11.0,15.1,13.1,16.7,17.1,18.3,21.0,24.4,27.9,31.4,37.0,41.0,45.1,49.5,53.8,58.3,62.2,66.3,70.3,73.9,78.0,81.3,84.7,88.0,90.8,94.2,97.1,100.6,103.5,106.1,108.0,110.5,112.2,114.2,115.8,117.5,118.9,120.7,121.6,123.1,124.0,124.9,125.8,126.3,127.3,128.3,128.7,128.9,129.1,129.2,129.5,129.7,129.6,129.4,129.6,129.5,129.7,129.8,129.7,129.3,129.5,129.4,129.0,128.9,128.8,129.0,128.8,128.8,128.4,128.6,128.5,128.6,128.5,128.3,128.4,128.5,128.4,128.5,128.2,128.3|Y=128.0,128.7,128.9,129.3,129.9,130.6,131.4,132.1,133.0,134.0,135.1,136.3,137.6,139.0,140.1,141.4,142.9,143.9,145.3,146.6,147.3,148.0,148.8,148.9,149.3,149.2,149.1,148.8,148.0,147.1,145.9,144.1,142.4,139.7,136.8,133.3,130.1,126.2,121.5,116.4,111.3,105.3,99.0,92.2,85.2,77.8,69.3,61.3,55.7,47.4,39.8,32.8,26.3,21.8,17.9,15.6,13.7,12.0,12.0,12.3,12.5,12.3,11.8,14.3,14.3,15.9,18.4,21.4,24.5,28.5,31.3,35.4,39.9,44.5,48.9,53.2,57.7,61.7,65.8,70.0,73.9,77.6,81.2,84.7,88.2,91.1,94.2,97.1,99.8,102.7,105.0,107.3,109.4,111.1,112.7,114.7,116.3,117.8,119.6,120.7,121.7,122.7,123.8,124.7,125.4,125.9,126.7,126.9,127.4,127.4,127.7,127.8,128.0,128.0,127.9,128.1,127.9,127.9,127.9,127.9,127.8,127.8,127.6,127.4,127.2,127.1,126.9,126.8,126.8,126.8,126.7,126.6,126.5,126.7,126.3,126.4,126.3,126.7,126.5,126.5,126.2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</si>
  <si>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25.8,53.1,71.3,84.7,95.5,104.4,111.9,118.1,123.3,129.1,132.4,135.3,137.7,139.1,140.6,141.3,142.2,142.4,142.5,142.3,141.7,141.1,140.6,139.8,138.9,138.2,137.3,135.9,135.0,134.1,133.6,132.8,132.1,131.5,130.8,130.6,130.2,129.8,129.2,128.8,128.9,128.6,128.5,128.3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40.4,63.6,79.3,91.4,101.2,109.3,116.1,121.4,126.5,130.4,133.4,135.9,138.1,139.7,140.6,141.3,141.9,141.7,141.5,141.3,140.8,139.8,139.0,138.3,137.5,136.6,135.7,134.9,133.7,132.9,132.2,131.4,130.7,130.1,129.6,129.2,128.8,128.6,128.4,127.8,127.8,127.5,127.0</t>
  </si>
  <si>
    <t>ZL=745.0|ZR=-1299.0|ZSWP=0.0</t>
  </si>
  <si>
    <t>ZL=622.7|ZR=-1299.0|ZSWP=0.0</t>
  </si>
  <si>
    <t>ZL=350.5|ZR=-1562.7|ZSWP=0.0</t>
  </si>
  <si>
    <t>POS(MIN,MAX,STEP)=-420,420,6|X=128.5,128.3,128.8,129.0,129.3,129.4,129.8,130.3,130.8,131.3,131.9,132.9,133.5,134.2,135.1,136.0,137.0,138.3,139.2,140.4,141.4,142.5,143.3,144.3,144.8,145.4,145.9,146.3,146.2,146.2,146.3,145.8,145.2,144.2,143.5,141.2,140.0,137.6,135.6,133.0,130.3,127.1,123.6,120.0,115.9,111.5,107.0,102.2,96.9,92.0,86.3,80.6,75.0,67.3,61.4,55.9,50.8,46.2,41.8,37.9,34.9,32.3,30.5,28.9,28.4,28.2,28.3,28.5,29.3,30.7,32.4,34.4,37.0,39.0,41.9,44.7,47.7,50.7,53.5,56.8,60.1,63.4,66.3,69.6,72.6,75.7,78.8,81.7,85.8,88.3,91.0,93.3,95.9,98.6,100.8,102.9,105.1,106.8,108.8,110.7,112.4,113.8,115.2,116.8,117.7,119.0,120.4,121.2,122.0,122.7,123.8,124.0,124.6,124.9,125.3,125.7,126.1,126.3,126.7,127.0,127.1,127.1,127.4,127.4,127.3,127.7,127.4,127.6,127.6,127.8,127.8,127.3,127.7,127.6,127.8,127.6,127.8,127.4,127.6,127.8,127.8|Y=127.8,127.8,127.9,128.2,128.5,128.7,129.1,129.3,129.8,130.1,130.9,131.4,132.1,132.8,133.9,134.5,135.7,136.8,137.8,138.7,140.0,141.1,141.8,142.8,143.8,144.5,144.9,145.2,145.7,145.5,145.5,145.5,144.8,144.4,143.0,142.0,140.4,138.7,136.5,134.4,131.3,128.6,125.0,121.6,117.6,113.0,108.2,103.7,100.2,94.8,89.1,83.9,77.5,71.9,65.9,59.9,54.6,49.2,44.2,40.2,36.5,34.0,31.3,29.5,28.2,27.9,27.9,28.5,28.9,30.3,31.3,33.1,35.5,37.7,40.3,42.7,45.7,49.1,52.2,55.2,58.3,61.8,64.8,68.4,71.3,74.6,77.6,80.9,83.9,86.9,89.5,92.4,95.1,96.5,99.2,101.5,103.8,105.7,108.0,110.0,111.4,113.0,114.4,115.7,116.9,118.3,119.3,120.1,121.5,122.4,123.0,123.7,124.3,124.7,125.2,125.3,125.5,126.1,126.1,126.2,126.2,126.2,126.6,126.7,126.8,126.7,126.7,126.8,126.8,127.0,127.0,126.5,126.9,126.7,126.7,126.8,126.6,126.6,126.6,127.1,127.0</t>
  </si>
  <si>
    <t>POS(MIN,MAX,STEP)=-420,420,6|X=128.5,128.6,128.9,129.2,129.6,129.9,130.1,130.9,131.4,132.0,132.6,133.6,134.3,135.0,136.2,137.2,138.1,139.7,140.9,142.3,143.2,144.4,145.4,146.4,146.9,147.8,148.2,148.7,148.4,148.5,148.5,148.0,147.3,146.3,144.8,143.1,140.9,138.8,136.3,133.3,130.2,126.7,123.0,118.7,114.2,109.7,104.2,98.9,93.1,87.0,80.7,74.7,68.1,59.4,53.0,47.1,41.9,37.0,32.6,29.3,26.7,24.2,22.9,22.6,22.3,22.7,22.6,23.1,24.4,26.5,28.5,31.3,33.9,36.5,39.4,42.4,45.8,49.1,52.3,56.0,59.3,62.6,65.9,69.2,72.5,75.7,79.0,82.2,85.8,88.7,91.4,94.1,96.4,98.8,101.2,103.6,105.4,107.3,109.3,111.2,112.6,114.2,115.7,117.0,118.1,119.4,120.6,121.5,122.1,123.1,123.8,124.3,124.8,125.1,125.5,125.6,126.3,126.4,126.8,126.9,127.1,127.2,127.1,127.4,127.6,127.4,127.4,127.4,127.5,127.4,127.5,127.5,127.6,127.4,127.5,127.6,127.5,127.5,127.6,127.5,127.6|Y=127.8,128.0,128.0,128.3,128.5,129.0,129.3,129.7,130.4,130.7,131.3,132.1,132.8,133.9,134.9,135.7,137.0,138.2,139.4,140.7,141.9,142.9,144.0,145.1,145.6,146.3,147.1,147.5,147.6,147.6,147.7,147.4,147.1,146.0,145.1,143.5,141.7,139.6,137.2,134.8,131.6,128.6,124.2,120.4,116.2,111.1,106.1,100.8,96.7,90.4,84.6,77.6,71.3,64.6,58.0,51.8,45.2,39.9,35.4,31.0,27.9,25.7,23.8,22.6,22.8,22.5,22.9,22.8,24.6,25.9,27.0,29.0,31.6,34.3,37.4,40.6,43.9,47.2,50.4,54.4,57.7,60.8,64.7,68.3,71.7,74.6,77.9,81.1,84.1,87.2,90.2,92.8,95.4,97.1,99.3,102.1,104.0,106.3,108.2,110.3,111.8,113.4,114.7,116.1,117.3,118.5,119.7,120.6,121.5,122.4,123.2,124.1,124.5,124.7,125.3,125.6,125.7,126.1,126.0,126.2,126.4,126.6,126.5,126.7,126.5,126.8,126.5,126.9,126.9,127.0,126.9,127.0,126.8,126.9,126.6,126.8,126.7,126.8,126.7,126.7,126.7</t>
  </si>
  <si>
    <t>POS(MIN,MAX,STEP)=-420,420,6|X=128.7,128.9,129.0,129.2,129.6,130.1,130.3,131.1,131.3,132.1,132.8,133.4,134.1,135.0,135.9,136.9,137.9,138.9,140.1,140.9,141.7,142.6,143.3,143.9,144.3,144.7,144.9,145.2,144.9,144.7,144.0,143.2,142.2,141.3,139.4,137.2,135.1,132.8,130.2,127.2,124.0,120.4,116.7,112.6,108.4,103.7,98.7,93.7,88.8,83.1,77.7,72.4,66.8,59.5,54.3,49.6,45.2,41.3,37.9,35.2,33.1,31.4,30.7,30.3,30.2,30.7,30.8,32.6,33.8,35.5,37.8,41.2,43.7,46.4,49.1,52.2,55.3,58.5,61.7,65.1,67.9,70.9,74.2,77.3,80.5,83.3,85.9,88.9,92.4,95.1,97.7,100.0,101.9,104.3,106.2,108.1,109.9,111.6,113.2,114.9,116.0,117.5,118.7,119.7,120.6,121.6,122.5,123.3,123.7,124.3,124.6,125.4,125.6,125.9,126.3,126.3,126.7,126.6,126.9,126.9,126.8,127.0,127.0,126.9,126.9,127.0,126.9,127.3,127.3,126.9,127.3,127.1,127.1,127.1,127.4,127.4,127.3,127.4,127.5,127.3,127.5|Y=127.9,128.1,128.3,128.4,128.6,129.1,129.3,129.7,130.4,130.9,131.3,132.1,132.6,133.8,134.7,135.4,136.6,137.7,138.5,139.5,140.3,141.5,142.2,143.0,143.5,143.7,143.9,144.1,144.5,144.0,143.6,143.2,142.6,141.4,139.7,137.9,136.1,133.9,131.3,128.7,125.3,122.0,118.3,114.2,110.2,105.3,100.5,95.5,91.8,86.8,80.7,75.1,69.7,63.8,58.2,53.3,48.1,43.7,39.9,37.2,34.2,32.4,31.2,30.2,30.1,30.3,31.1,32.0,33.4,35.1,36.6,39.0,41.2,44.1,47.2,49.8,53.1,56.4,59.8,62.9,66.2,69.6,72.7,75.8,79.1,82.4,85.2,87.9,90.8,93.7,96.2,98.6,100.9,102.2,104.5,107.0,108.9,110.5,112.2,113.8,115.2,116.4,117.5,118.8,120.1,120.9,121.6,122.4,123.4,123.8,124.3,125.0,125.0,125.6,125.8,126.3,126.0,126.2,126.4,126.5,126.6,126.4,126.7,126.6,126.7,126.5,126.7,126.5,126.6,126.4,126.7,126.6,126.7,126.8,126.6,126.7,126.7,126.8,126.7,126.8,126.7</t>
  </si>
  <si>
    <t>POS(MIN,MAX,STEP)=-420,420,6|X=128.6,129.1,129.3,129.6,129.7,130.2,130.8,131.6,132.0,132.7,133.3,134.2,135.3,136.1,137.3,138.2,139.4,140.7,141.6,143.0,143.6,144.6,145.4,146.1,146.6,146.9,147.0,147.1,146.8,146.7,146.2,145.3,143.9,142.7,141.0,138.5,136.1,133.5,130.4,127.1,123.5,119.5,115.4,111.0,106.1,100.8,95.2,89.6,83.6,77.5,71.3,65.2,58.9,50.8,45.9,40.8,36.2,32.4,29.5,27.5,25.4,24.7,23.4,23.2,24.0,25.3,25.6,27.7,29.3,31.5,34.1,37.6,40.9,43.7,47.1,50.4,53.9,57.5,60.6,64.4,67.3,70.8,74.1,77.4,80.7,83.6,86.4,89.3,93.2,95.6,98.0,100.2,102.8,104.8,106.7,108.7,110.5,112.0,113.8,115.2,116.7,117.9,119.1,119.8,120.8,121.9,122.7,123.4,123.9,125.0,124.8,125.8,126.0,126.1,126.4,126.5,126.5,126.8,126.9,126.9,126.9,127.0,127.0,127.2,127.1,127.2,127.1,127.0,126.9,127.1,127.2,127.1,127.0,127.2,127.3,127.4,127.3,127.5,127.1,127.5,127.4|Y=128.1,128.3,128.6,128.7,129.1,129.3,129.7,130.2,130.8,131.3,132.3,133.0,133.6,134.7,135.8,136.7,137.9,139.4,140.3,141.4,142.3,143.7,144.5,144.9,145.5,146.0,146.2,146.5,146.3,146.1,145.8,144.9,144.2,143.0,141.6,139.4,137.1,134.8,131.8,128.8,125.3,121.7,117.4,113.0,108.1,103.1,97.3,91.8,87.5,81.3,75.1,68.9,61.9,56.0,49.9,44.6,39.5,35.1,31.4,28.6,26.3,25.3,24.0,23.6,23.6,24.9,25.1,27.2,28.9,31.4,32.9,35.5,38.4,41.4,44.6,48.0,51.5,55.4,58.7,62.4,65.9,69.3,72.8,76.0,79.2,82.4,85.4,88.3,91.6,94.0,96.7,99.0,101.3,103.0,105.1,107.4,109.4,111.2,112.8,114.2,115.7,116.6,118.0,119.2,120.1,121.4,122.2,122.9,123.6,123.9,124.7,124.8,125.4,125.8,125.7,126.2,126.3,126.6,126.5,126.3,126.2,126.6,126.5,126.6,126.5,126.4,126.4,126.7,126.4,126.7,126.4,126.4,126.4,126.7,126.2,126.6,126.4,126.7,126.9,126.8,126.8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</si>
  <si>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11.1,17.8,22.2,26.2,31.1,35.6,40.1,44.9,51.2,55.6,59.7,63.9,67.7,71.7,75.3,78.9,82.1,85.5,88.9,91.5,94.1,97.0,99.5,101.8,104.2,105.9,108.8,110.5,112.2,113.9,115.2,116.9,118.0,119.0,120.4,121.3,121.9,122.8,123.5,124.0,124.8,125.0,125.4,126.3,126.4,126.7,126.8,127.0,127.2,127.2,127.5,127.4,127.3,127.4,127.4,127.5,127.6,127.5,127.3,127.4,127.4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15.4,20.5,25.2,29.5,34.3,39.3,44.2,49.1,53.8,58.4,62.7,66.6,69.5,73.5,77.2,80.7,84.0,87.1,90.2,93.4,96.1,98.4,100.9,103.3,105.7,107.7,109.8,111.5,112.9,114.5,115.7,117.2,118.4,119.6,120.4,121.3,122.1,122.8,123.6,124.2,124.8,125.0,125.4,125.8,126.0,126.1,126.4,126.7,126.6,126.8,126.7,126.9,126.6,126.9,126.8,126.9,126.8,126.7,126.9,126.8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</si>
  <si>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13.3,22.6,28.2,33.0,38.0,42.8,49.3,53.7,58.0,62.5,66.4,70.6,74.4,77.8,81.4,84.6,87.8,90.8,93.8,96.5,99.1,101.5,103.7,106.2,108.8,110.8,112.5,114.1,115.6,116.9,118.6,119.7,121.0,121.9,122.8,123.6,124.3,124.8,125.4,126.0,126.2,126.7,127.3,127.4,127.6,127.8,127.9,128.1,127.9,127.9,128.1,128.1,128.0,128.2,128.2,128.2,128.0,127.9,128.0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10.5,20.6,26.8,31.9,37.0,41.9,47.1,51.8,56.6,61.0,65.7,67.8,71.9,75.7,79.5,82.8,86.2,89.5,92.6,95.4,98.1,100.9,102.9,105.6,107.6,109.7,111.5,113.4,114.9,116.1,117.8,118.8,120.1,121.3,121.9,122.8,123.3,124.4,125.0,125.3,125.6,126.1,126.3,126.7,127.0,127.1,127.1,127.1,127.4,127.5,127.2,127.5,127.3,127.4,127.1,127.2,127.2,127.2,127.1</t>
  </si>
  <si>
    <t>POS(MIN,MAX,STEP)=-420,420,6|X=129.9,130.2,130.7,130.9,131.6,132.0,132.8,133.6,134.4,135.5,136.3,137.4,138.8,139.8,141.4,142.5,144.1,146.1,147.3,149.0,149.8,151.1,151.7,152.7,152.9,153.7,153.7,153.6,153.5,153.0,151.8,150.8,149.6,147.3,145.5,142.0,138.9,135.5,131.6,127.2,122.6,117.5,111.6,105.7,99.0,92.4,84.7,76.4,68.0,59.0,50.3,42.0,33.8,24.7,19.5,16.5,13.0,11.5,11.2,12.0,9.7,9.2,9.3,10.8,12.3,10.6,11.3,12.5,15.5,16.8,17.6,22.1,24.8,28.8,32.4,36.7,41.1,45.4,49.6,54.1,58.2,62.5,66.8,70.9,74.9,78.8,82.5,86.2,90.7,94.0,96.9,100.3,102.6,105.5,108.2,110.3,112.4,114.2,116.5,118.1,119.7,120.8,122.2,123.5,124.4,125.3,126.5,127.6,127.6,128.7,129.2,129.2,129.7,129.8,129.9,129.9,130.0,130.2,130.0,130.0,130.0,129.9,129.6,129.6,129.5,129.4,129.0,129.1,129.3,128.8,128.9,128.8,128.5,128.6,128.8,128.6,128.6,128.7,128.4,128.5,128.4|Y=127.6,128.0,128.4,128.7,129.3,130.0,130.6,131.4,132.3,133.4,134.3,135.6,136.8,137.8,139.4,140.8,142.0,143.4,145.1,146.4,147.8,149.1,149.8,150.7,151.3,151.5,151.6,151.7,151.2,150.8,149.7,148.2,146.8,145.0,142.2,139.6,136.5,132.8,129.0,124.3,119.3,113.9,108.0,101.2,94.3,86.7,78.9,69.9,64.4,55.1,46.3,37.6,29.9,23.4,18.6,14.4,12.0,10.7,9.8,10.1,8.2,7.9,8.5,9.9,9.9,10.1,11.4,13.2,14.7,16.9,18.2,20.9,24.3,28.3,32.1,36.2,40.8,45.3,49.9,54.4,58.8,63.4,67.6,71.8,76.0,79.9,83.7,87.2,90.5,93.9,97.0,100.0,102.9,104.4,107.0,109.2,111.4,113.7,115.8,117.3,118.7,120.3,121.5,122.7,123.7,124.4,125.2,125.7,126.5,127.0,127.2,127.4,127.9,127.9,128.0,127.9,127.7,128.0,127.7,127.8,127.7,127.8,127.7,127.4,127.3,127.4,127.1,126.9,127.0,126.7,126.8,126.6,126.7,126.5,126.5,126.4,126.4,126.3,126.3,126.1,126.2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</si>
  <si>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18.9,26.3,30.9,35.2,39.9,44.6,48.9,54.9,59.1,63.3,67.1,71.0,74.7,78.1,81.6,84.9,88.0,91.2,93.9,96.7,99.3,101.8,104.1,106.2,108.4,111.0,112.7,114.5,115.9,117.5,118.8,119.8,121.1,121.9,122.9,123.7,124.3,125.1,125.7,126.4,126.7,127.2,127.4,127.5,128.0,127.7,128.1,128.1,128.1,128.4,128.2,128.4,128.2,128.6,127.9,128.4,128.3,128.3,128.2,128.2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13.7,23.0,28.1,33.5,38.0,42.6,47.2,52.0,56.5,60.7,64.7,68.7,71.5,75.1,78.9,82.5,85.7,89.2,92.2,95.3,97.5,100.3,102.6,105.0,107.2,109.4,111.2,113.2,114.8,116.2,117.6,118.9,119.8,121.1,122.2,122.7,123.6,124.3,125.0,125.5,125.6,126.1,126.5,126.6,127.0,127.1,127.2,127.4,127.3,127.3,127.5,127.3,127.2,127.3,127.3,127.3,127.2,127.2,127.1,127.0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</si>
  <si>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12.8,17.1,20.4,25.5,31.5,37.0,42.9,48.3,55.1,60.4,65.3,69.7,74.5,78.6,82.6,86.5,90.2,93.4,96.9,99.9,102.9,105.4,107.9,110.5,112.9,114.8,117.3,119.0,120.6,122.1,123.4,124.5,125.6,126.4,127.1,127.8,128.4,129.1,129.6,130.1,130.2,130.4,130.3,130.5,130.6,130.6,130.3,130.4,130.3,130.3,130.0,130.2,129.8,130.0,129.7,129.6,129.5,129.5,129.1,129.0,129.0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6.0,13.7,17.1,21.7,27.6,33.4,39.6,45.3,51.0,56.1,61.0,66.7,71.1,75.4,78.3,82.5,86.6,90.2,93.5,96.8,100.2,102.8,105.5,108.1,110.6,112.9,114.6,116.3,118.2,119.4,121.1,122.3,123.4,124.3,125.5,126.4,126.8,127.0,127.6,128.0,128.1,128.3,128.5,128.7,128.7,128.6,128.6,128.6,128.5,128.6,128.2,128.3,127.9,128.0,127.9,127.7,127.7,127.3,127.4,127.1,127.1,126.9</t>
  </si>
  <si>
    <t>POS(MIN,MAX,STEP)=-420,420,6|X=128.8,128.8,128.9,129.3,129.3,129.7,129.9,130.3,130.4,130.8,131.2,131.7,132.2,133.1,133.7,134.3,134.9,135.7,136.5,137.5,138.1,138.5,139.2,139.7,140.1,140.6,140.7,141.0,140.7,140.8,140.4,139.8,139.3,138.3,137.1,135.3,133.4,131.7,129.8,127.3,124.8,122.0,119.1,116.1,112.6,108.8,104.8,100.9,96.7,92.5,87.6,83.3,78.6,72.6,68.2,63.5,59.6,55.7,52.6,49.2,46.9,44.6,42.9,42.0,40.9,40.7,40.8,41.4,42.4,43.7,45.2,47.7,50.3,52.8,55.2,57.9,61.0,63.9,66.6,69.6,73.1,76.1,78.8,81.8,84.7,87.6,90.1,93.0,96.6,98.8,101.3,103.4,105.9,108.0,109.6,111.5,113.2,114.5,116.1,117.7,118.8,120.4,121.2,122.4,123.1,123.5,124.4,125.3,125.8,126.3,126.6,126.8,127.1,127.2,127.6,127.4,127.8,127.8,127.7,128.0,127.8,127.8,127.5,127.8,127.7,127.4,127.5,127.4,127.9,127.6,127.6,127.4,127.5,127.6,127.6,127.6,127.9,127.8,127.9,127.6,127.8|Y=127.7,127.9,127.9,128.1,128.0,128.3,128.7,128.9,129.3,129.5,129.9,130.3,130.9,131.5,132.0,132.7,133.5,134.1,135.2,135.4,136.4,137.1,137.8,138.3,138.8,139.2,139.4,139.6,139.9,139.9,139.5,139.1,138.4,137.8,136.9,135.5,134.0,132.5,130.3,128.4,125.9,123.4,120.5,117.1,113.7,109.8,106.2,102.2,99.2,94.8,90.5,85.8,80.9,76.3,71.5,67.2,62.3,58.1,54.5,51.2,47.9,45.5,43.4,41.8,41.0,40.4,40.3,40.8,41.5,42.8,43.8,45.6,47.9,50.1,52.8,55.6,58.4,61.2,64.5,67.7,70.7,74.0,77.2,80.1,83.0,86.0,88.8,91.7,94.7,97.0,99.5,101.9,104.4,105.7,107.7,109.9,111.6,113.3,114.8,116.0,117.7,118.9,120.1,121.0,122.0,123.0,124.0,124.6,125.0,125.4,125.8,125.9,126.4,126.3,126.5,127.0,126.6,127.1,126.8,126.8,127.2,127.0,127.0,127.2,126.8,127.1,127.1,126.9,126.7,126.7,127.0,126.8,126.6,126.8,126.7,127.0,126.8,126.7,126.8,126.6,127.0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</si>
  <si>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9.5,15.9,20.1,24.9,30.1,36.3,42.2,47.9,54.9,60.1,65.2,69.8,74.5,78.7,82.8,86.6,90.2,93.5,96.8,99.9,102.9,105.5,108.3,110.1,112.6,115.1,117.4,119.0,120.4,121.9,123.5,124.6,125.4,126.5,127.2,128.0,128.6,129.3,129.8,129.9,130.2,130.3,130.5,130.5,130.5,130.5,130.4,130.5,130.7,130.3,130.0,129.7,130.1,129.6,129.5,129.5,129.4,129.4,129.1,129.5,129.0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10.5,16.6,20.8,26.5,32.6,39.1,44.8,50.7,56.4,61.2,66.2,71.2,75.5,78.1,82.6,86.3,90.1,93.6,96.8,100.1,102.8,105.5,108.2,110.3,112.7,114.6,116.3,118.1,119.5,121.1,122.5,123.5,124.3,125.6,126.2,126.8,126.9,127.7,127.8,128.0,128.2,128.5,128.7,128.5,128.6,128.5,128.5,128.5,128.4,128.4,128.3,128.2,128.0,127.9,127.8,127.4,127.5,127.3,127.1,127.2,127.0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</si>
  <si>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12.0,20.6,25.6,29.7,34.1,38.7,43.2,49.4,53.8,57.7,62.0,66.1,70.1,73.5,77.1,80.5,83.9,86.9,90.0,93.0,95.9,98.2,100.8,103.4,105.6,108.0,110.5,112.0,113.7,115.3,116.5,118.2,119.3,120.4,121.8,122.3,123.1,124.0,124.6,125.3,126.0,126.3,126.7,127.0,127.3,127.7,127.9,128.0,128.0,128.1,128.0,128.0,127.9,128.0,128.0,128.2,128.1,128.1,128.0,128.0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18.5,24.3,28.8,33.1,37.9,42.6,47.5,51.6,56.3,61.0,64.8,67.3,71.2,75.1,78.9,82.1,85.5,88.9,91.8,94.9,97.2,100.0,102.3,104.9,107.2,109.2,111.1,112.8,114.1,116.0,117.0,118.5,119.6,120.8,121.5,122.3,123.3,124.2,124.7,125.2,125.7,125.8,126.5,126.4,126.8,127.0,127.3,127.3,127.2,127.4,127.5,127.5,127.3,127.7,127.1,127.3,127.1,127.2,127.4</t>
  </si>
  <si>
    <t>POS(MIN,MAX,STEP)=-420,420,6|X=129.0,129.2,129.3,129.4,130.0,130.3,130.9,131.4,132.0,132.5,133.1,134.1,135.0,136.1,136.7,137.9,139.1,140.3,141.3,142.2,143.7,144.4,145.0,146.1,146.6,147.2,147.2,147.3,147.2,147.0,146.5,145.9,144.8,143.8,142.2,139.5,137.3,134.9,131.9,128.8,125.3,121.4,117.1,112.3,107.7,102.4,96.9,90.9,84.8,78.4,71.6,65.2,58.6,50.1,44.1,38.9,33.8,30.1,27.1,24.4,22.6,20.5,21.0,20.9,20.9,20.8,22.6,24.1,26.1,28.2,31.2,35.3,39.1,42.7,46.5,50.8,54.7,58.5,63.0,66.8,70.7,74.4,78.3,81.8,85.2,88.4,91.9,94.4,98.3,100.8,103.2,105.7,108.1,110.0,111.7,113.7,115.2,116.9,118.4,119.6,121.0,122.1,122.9,123.6,124.2,125.3,126.1,126.7,126.6,127.1,127.4,127.6,127.9,127.8,127.8,128.3,127.9,128.2,128.3,127.8,128.1,128.0,127.8,127.9,127.6,127.8,127.7,127.7,127.8,127.5,127.5,127.7,127.8,127.4,127.6,127.7,127.9,127.8,128.0,127.7,127.9|Y=128.0,128.3,128.5,128.6,128.9,129.2,129.4,129.7,130.3,131.0,131.8,132.4,133.1,133.7,134.7,135.6,137.2,138.3,139.7,140.6,141.6,142.7,143.8,144.6,145.1,145.6,146.0,146.2,146.3,146.5,146.0,145.6,144.7,143.8,142.4,140.5,138.5,136.1,133.4,130.4,127.1,123.5,119.3,114.9,110.0,104.6,99.1,93.1,88.9,82.5,75.6,69.3,62.2,55.6,48.8,43.0,37.6,32.7,28.4,25.5,23.3,21.6,20.3,20.6,20.5,20.5,21.8,22.8,24.8,26.9,28.9,32.0,35.6,39.4,43.3,47.4,51.5,55.7,60.0,64.2,68.2,72.0,76.1,79.6,83.0,86.6,90.1,93.3,96.0,99.1,101.3,103.9,106.6,108.3,110.1,112.0,113.7,115.3,116.7,118.3,119.4,120.7,121.9,122.9,123.5,124.1,124.8,125.9,125.9,126.1,126.8,126.8,127.1,127.2,127.3,127.4,127.3,127.5,127.3,127.4,127.2,127.0,127.3,127.1,127.0,126.9,126.7,126.9,126.8,127.0,126.6,126.5,126.8,126.5,126.7,126.7,126.8,126.5,126.4,126.9,126.5</t>
  </si>
  <si>
    <t>=INF|MODELNAME</t>
  </si>
  <si>
    <t>POS(MIN,MAX,STEP)=-420,420,6|X=128.7,129.1,129.2,129.6,130.1,130.3,130.8,131.6,132.0,132.6,133.3,134.2,135.0,136.2,137.1,138.2,139.4,141.0,142.0,143.2,144.2,145.5,146.2,146.9,147.7,148.1,148.9,148.6,148.7,148.4,148.0,147.2,146.2,144.9,143.5,140.6,138.6,135.7,132.9,129.4,125.6,121.9,117.2,112.8,107.5,101.8,95.8,89.5,83.0,76.2,69.0,61.8,55.0,45.9,39.3,34.0,29.2,25.6,22.1,19.9,18.9,16.2,17.2,17.8,16.9,16.2,18.9,19.7,20.8,23.3,26.2,30.1,33.9,37.3,41.3,45.5,49.3,53.7,57.5,61.6,65.3,69.2,72.9,76.5,79.9,83.4,86.7,89.6,93.6,96.3,98.8,101.7,103.8,106.1,108.0,110.2,111.8,113.7,115.2,116.6,118.0,119.5,120.5,121.5,122.3,123.2,124.2,125.0,125.5,125.9,126.0,126.5,127.0,127.1,127.6,127.4,127.8,127.7,127.8,127.7,128.0,127.8,127.7,127.8,127.8,127.9,127.7,127.8,127.7,127.7,127.8,128.0,127.8,127.7,127.7,127.8,127.6,127.8,127.5,127.7,127.6|Y=127.6,127.9,128.2,128.5,128.7,129.1,129.6,129.8,130.4,131.2,131.8,132.7,133.4,134.5,135.4,136.6,137.5,138.7,140.0,141.0,142.3,143.4,144.4,145.5,146.1,146.8,147.4,147.4,147.7,147.4,147.2,146.9,145.6,144.7,143.3,141.3,139.6,137.0,134.5,131.4,127.6,123.7,119.6,114.8,109.6,104.2,98.2,92.0,87.5,80.7,73.3,66.0,58.8,51.5,44.8,38.1,32.7,27.8,24.0,20.9,18.6,17.6,16.4,16.4,16.5,16.2,18.3,18.5,20.3,22.8,24.6,27.2,30.6,34.3,38.2,42.1,46.1,50.7,54.7,58.8,62.9,67.4,70.9,74.5,78.2,81.9,85.6,88.4,91.2,94.4,97.0,99.7,102.6,104.0,106.2,108.3,110.1,112.3,113.6,115.5,117.0,118.1,119.3,120.5,121.7,122.5,123.2,124.0,125.1,125.3,125.6,126.1,126.5,126.5,126.6,127.0,126.9,127.0,127.0,126.9,127.1,127.1,127.0,127.2,127.3,127.0,126.8,126.7,127.0,126.8,127.0,126.6,126.7,126.5,126.7,126.7,126.8,126.4,126.6,126.8,126.9</t>
  </si>
  <si>
    <t>POS(MIN,MAX,STEP)=-420,420,6|X=129.8,130.3,130.7,131.1,131.4,132.2,132.7,133.5,134.4,135.3,136.1,137.2,138.2,139.2,140.6,141.5,142.8,144.4,145.7,146.8,147.8,148.6,149.2,149.7,149.8,150.0,150.1,149.6,149.2,148.5,147.7,146.2,144.7,142.9,140.7,137.4,134.5,131.2,127.6,123.7,119.1,114.5,109.5,104.4,98.4,92.5,86.0,79.6,72.6,65.7,58.6,52.3,46.0,38.0,33.2,28.9,25.0,22.5,21.5,20.6,18.7,18.1,18.0,19.0,20.5,20.7,21.8,24.2,26.4,28.2,31.1,34.7,38.1,41.6,44.9,48.5,52.1,55.5,59.3,62.9,66.9,70.4,73.9,77.5,80.9,84.0,87.1,90.3,94.4,97.0,99.8,102.2,104.9,106.9,109.2,111.2,113.3,115.0,116.4,118.0,119.6,120.7,121.9,123.1,124.0,124.9,125.9,126.7,127.3,127.8,127.9,128.2,128.7,128.9,129.1,128.9,129.3,129.4,129.0,129.1,129.0,129.2,129.1,129.3,128.8,128.9,128.7,128.8,128.9,128.7,128.9,128.6,128.7,128.5,128.2,128.4,128.4,128.5,128.6,128.3,128.5|Y=127.9,128.3,128.5,128.8,129.4,129.8,130.7,131.7,132.6,133.5,134.2,135.4,136.6,137.6,138.8,140.1,141.2,142.4,143.4,144.4,145.8,146.3,147.2,147.6,147.8,147.8,147.7,147.7,147.0,146.4,145.3,143.5,142.0,139.7,137.7,134.9,131.9,128.4,124.6,120.5,115.8,110.9,105.3,99.8,94.0,87.0,80.7,73.7,68.6,61.7,54.6,48.0,41.8,35.7,31.1,27.2,23.5,21.2,19.8,18.4,18.9,18.2,18.5,18.3,19.7,20.2,22.1,24.1,26.9,29.5,31.2,34.1,37.4,41.2,44.8,48.5,52.0,55.8,59.8,63.8,67.4,71.0,74.7,78.2,81.7,85.1,88.3,91.2,94.2,97.2,99.8,102.6,104.9,106.4,108.4,110.6,112.4,114.4,116.0,117.6,119.1,120.2,121.2,122.1,123.1,123.9,124.6,125.1,125.4,125.9,126.3,126.5,126.8,126.9,127.5,127.5,127.1,127.0,127.3,127.5,127.3,127.3,127.4,126.9,127.0,126.7,126.7,126.6,126.6,126.6,126.6,126.5,126.3,126.5,126.4,126.2,126.2,126.1,126.2,126.2,126.3</t>
  </si>
  <si>
    <t>ZL=1553.0|ZR=-2831.0|ZSWP=0.0</t>
  </si>
  <si>
    <t>ZL=-1470.4|ZR=-2831.0|ZSWP=0.0</t>
  </si>
  <si>
    <t>POS(MIN,MAX,STEP)=-420,420,6|X=128.4,128.6,128.8,129.0,129.2,129.5,130.2,130.3,130.9,131.1,131.7,132.5,133.1,134.0,134.5,135.1,136.1,137.3,138.2,138.8,139.6,140.2,141.1,141.6,141.9,142.1,142.2,142.2,142.2,142.1,141.8,141.1,140.0,138.8,137.7,135.4,133.9,131.7,129.4,126.8,124.0,121.0,117.4,113.8,110.2,106.0,102.2,97.7,93.1,88.5,83.7,78.9,74.1,67.7,63.1,58.6,54.7,50.9,47.8,44.7,42.3,40.4,39.0,37.8,37.4,37.3,37.8,38.2,39.1,40.3,42.1,44.5,46.7,48.9,51.2,54.0,56.6,59.6,62.5,65.6,68.6,71.6,74.2,77.3,80.3,83.1,85.8,88.8,91.9,94.6,97.1,99.3,101.7,103.9,105.7,107.7,109.4,111.4,112.9,114.1,115.8,117.0,118.3,119.5,120.4,121.3,122.1,122.8,123.6,124.4,124.6,125.0,125.4,125.9,126.1,126.3,126.6,126.6,126.8,126.9,126.9,126.9,127.2,127.0,127.0,127.2,127.1,127.3,127.2,127.1,127.2,127.3,127.2,127.3,127.4,127.2,127.3,127.6,127.4,127.4,127.6|Y=127.6,127.6,128.0,128.3,128.4,128.6,128.9,129.3,129.9,130.2,130.8,131.2,131.8,132.4,133.2,134.2,135.0,135.6,136.7,137.4,138.5,139.1,139.8,140.5,141.2,141.3,141.5,141.7,141.8,141.5,141.1,140.8,139.9,138.7,137.7,136.2,134.3,132.6,130.5,128.0,125.2,122.1,118.7,115.6,112.0,107.7,103.5,99.0,96.0,91.3,86.6,81.3,76.3,71.7,66.7,62.0,57.5,53.7,49.7,46.5,43.8,41.4,39.6,38.3,37.6,37.2,37.4,37.8,38.9,40.1,41.1,42.9,44.7,47.0,49.4,52.1,55.1,57.8,60.8,63.9,66.7,69.7,72.9,76.2,79.2,81.9,85.1,87.6,90.6,93.3,95.6,98.2,100.2,101.6,104.0,106.3,108.3,110.3,111.8,113.4,114.7,116.2,117.2,118.4,119.5,120.5,121.3,122.2,123.2,123.9,124.1,124.6,125.0,125.3,125.7,125.7,126.0,126.1,126.3,126.4,126.5,126.3,126.6,126.5,126.6,126.6,126.6,126.7,126.5,126.6,126.6,126.7,126.7,126.8,126.4,126.8,126.7,126.8,126.9,126.9,126.6</t>
  </si>
  <si>
    <t>POS(MIN,MAX,STEP)=-420,420,6|X=128.2,128.2,128.5,128.9,129.0,129.4,129.9,130.1,130.5,130.7,131.4,132.0,133.0,133.7,134.4,135.3,136.1,137.6,138.5,139.2,140.4,141.3,142.3,142.9,143.7,144.3,144.8,145.2,145.3,145.4,145.4,144.9,144.4,143.8,142.7,140.5,139.2,137.3,135.7,132.9,130.0,127.1,124.0,120.4,116.6,112.2,107.5,102.8,97.8,92.6,87.4,81.3,75.8,68.0,62.3,56.5,51.5,46.7,42.1,38.2,34.8,31.8,29.8,28.8,27.1,27.1,27.0,27.7,28.2,29.3,31.2,33.3,36.0,38.4,41.1,43.7,46.8,49.7,52.7,56.1,59.8,63.0,66.0,69.3,72.5,75.6,78.9,82.0,85.9,88.7,91.5,94.3,97.0,99.4,101.5,104.1,105.8,107.9,109.7,111.7,113.3,114.9,116.4,117.7,118.9,120.3,121.1,122.2,123.2,123.9,124.4,125.1,125.5,126.0,126.3,126.4,127.3,127.3,127.6,127.6,127.7,127.7,127.7,127.9,127.8,127.7,127.8,127.6,128.0,127.9,127.8,127.5,127.6,127.5,127.5,127.6,127.8,127.8,127.6,127.6,127.6|Y=127.5,127.7,127.8,128.1,128.2,128.4,128.6,128.9,129.5,129.9,130.3,131.1,131.5,132.3,132.8,133.7,134.8,135.5,136.8,137.6,139.0,139.9,141.1,141.8,142.8,143.3,143.8,144.0,144.3,144.4,144.3,144.4,144.1,143.4,142.5,141.4,139.7,138.1,136.2,133.6,131.1,128.5,124.9,121.4,117.4,113.4,108.7,104.1,100.6,95.4,89.9,84.5,78.1,72.3,66.5,60.4,54.7,49.7,44.5,40.2,36.4,33.3,30.3,28.8,27.3,26.9,26.6,27.0,27.7,29.0,30.0,32.0,34.1,36.5,39.3,41.9,44.6,48.1,51.5,54.9,58.0,61.3,64.6,68.2,71.7,74.8,78.1,81.2,84.0,87.0,90.2,93.3,95.6,97.5,99.9,102.1,104.6,106.8,108.8,110.8,112.4,114.1,115.6,116.8,118.1,119.5,120.3,121.4,122.4,123.3,124.2,124.5,125.3,125.6,125.6,126.2,126.5,126.5,126.7,126.9,126.8,127.0,127.0,126.8,127.1,127.1,127.0,126.9,127.1,127.1,126.9,126.8,126.8,126.9,126.8,126.8,126.9,126.9,126.8,126.8,126.6</t>
  </si>
  <si>
    <t>POS(MIN,MAX,STEP)=-420,420,6|X=128.1,128.5,128.8,129.1,129.6,129.6,129.8,130.3,130.7,131.1,131.8,132.4,133.0,134.2,134.9,135.7,137.1,138.2,139.0,140.3,141.5,142.3,143.2,144.1,144.9,145.7,146.1,146.3,146.4,146.6,146.3,146.0,145.7,144.7,143.6,141.7,139.8,137.9,136.0,133.3,130.6,127.4,123.8,119.9,116.0,111.3,106.5,101.2,95.9,90.4,84.5,78.3,72.2,64.0,58.0,52.1,46.6,41.3,37.2,33.0,30.2,27.8,25.5,23.6,23.6,23.6,23.7,23.7,25.9,26.3,27.9,31.5,33.8,36.5,39.4,42.3,45.5,48.6,52.3,55.5,59.4,62.4,65.7,69.2,72.6,75.8,79.1,82.2,86.2,89.0,91.7,94.5,97.1,99.6,101.8,104.2,106.2,108.4,110.1,112.1,113.3,115.2,116.6,117.8,119.2,120.4,121.4,122.6,123.3,124.0,124.7,125.4,125.7,126.1,126.3,126.8,127.0,127.2,127.5,127.3,127.6,127.4,127.7,127.7,127.6,127.7,127.9,127.6,127.7,127.7,127.9,127.8,127.6,127.5,127.4,127.6,128.1,127.4,127.6,127.7,127.6|Y=127.7,127.6,127.9,128.0,128.2,128.7,129.0,129.2,129.6,130.1,130.7,131.2,131.8,132.5,133.4,134.4,135.5,136.4,137.6,138.8,139.9,140.8,141.9,142.7,143.6,144.2,144.7,145.3,145.4,145.6,145.6,145.7,145.2,144.6,143.5,142.2,140.8,138.9,136.8,134.3,131.5,128.7,125.1,121.1,117.0,112.6,107.7,102.9,99.0,93.4,87.5,81.5,75.0,68.7,62.1,56.2,50.4,44.3,39.7,35.4,31.2,28.0,26.0,24.5,23.6,23.8,23.6,23.4,24.9,26.0,27.4,29.5,31.8,34.3,37.3,40.4,43.4,47.0,50.2,53.9,57.3,60.9,64.4,68.0,71.4,74.9,78.2,81.5,84.6,87.3,90.7,93.6,96.1,97.7,100.0,102.2,105.0,107.2,109.2,111.1,112.7,114.0,115.7,117.2,118.4,119.8,120.7,121.6,122.6,123.3,124.0,124.6,125.3,125.6,125.7,126.1,126.4,126.8,126.7,127.0,126.9,127.0,127.0,127.1,127.2,127.1,127.0,126.8,126.9,127.1,126.8,126.8,126.8,126.8,126.8,126.7,127.0,126.8,126.8,126.8,126.6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</si>
  <si>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12.9,22.3,28.4,33.0,37.8,42.4,48.9,53.5,58.1,62.3,66.4,70.6,74.3,77.8,81.2,84.5,87.7,90.9,93.7,96.5,99.1,101.3,104.2,106.2,108.9,110.8,112.3,114.4,115.6,117.1,118.6,119.7,120.5,121.7,122.4,123.6,124.5,125.1,125.6,125.9,126.3,126.7,127.4,127.2,127.8,127.9,128.0,128.0,128.0,128.2,127.9,128.2,128.3,128.2,128.0,128.1,128.1,128.1,128.0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11.0,20.3,27.0,32.0,37.0,41.9,46.8,51.7,56.6,61.1,65.4,67.8,71.8,76.0,79.4,82.9,86.1,89.4,92.8,95.5,98.1,100.4,102.9,105.3,107.8,109.6,111.7,113.2,114.6,116.3,117.6,118.6,119.9,121.1,121.8,122.9,123.8,124.2,124.9,125.3,125.7,126.1,126.4,126.7,127.1,127.0,127.4,127.3,127.1,127.1,127.3,127.7,127.4,127.2,127.1,127.3,127.0,127.1,127.0</t>
  </si>
  <si>
    <t>TL=-200.6|TR=162.3</t>
  </si>
  <si>
    <t>ZL=899.0|ZR=-571.0|ZSWP=0.0</t>
  </si>
  <si>
    <t>POS(MIN,MAX,STEP)=-400,400,100|X=0.0,0.0,0.0,0.0,0.0,41.0,102.4,125.7,128.1|Y=0.0,0.0,0.0,0.0,0.0,40.3,101.3,125.1,127.2</t>
  </si>
  <si>
    <t>POS(MIN,MAX,STEP)=-420,420,6|X=129.1,129.3,129.7,130.0,130.5,130.7,131.4,131.7,132.3,133.0,133.8,135.1,136.0,136.5,137.7,138.9,140.1,141.3,143.0,143.8,145.0,145.9,147.0,147.3,148.2,148.6,148.9,149.1,148.8,148.7,148.3,147.2,146.1,144.9,143.2,140.1,138.1,135.0,131.9,128.4,124.8,120.4,116.1,110.7,105.5,99.6,93.3,86.9,80.2,72.9,65.9,58.3,51.3,42.0,35.9,30.7,25.9,22.3,20.1,17.5,16.1,15.7,16.3,16.5,16.0,15.6,17.5,20.4,21.4,24.2,26.6,31.4,35.0,39.3,43.7,47.7,52.4,56.9,61.4,65.5,69.7,73.8,77.7,81.6,85.1,88.6,91.9,94.8,98.5,101.6,103.7,106.3,108.5,110.8,112.7,114.4,115.9,117.7,118.9,120.3,121.5,122.5,123.4,124.3,124.9,125.4,126.3,126.6,127.0,127.7,127.6,127.8,128.2,128.0,128.2,128.2,128.1,128.3,128.5,128.2,128.1,128.0,128.0,128.2,128.1,127.9,128.2,127.9,127.8,127.9,127.8,128.1,128.0,127.9,127.9,127.8,127.7,127.9,127.9,127.9,128.0|Y=128.1,128.2,128.7,128.8,128.9,129.4,129.8,130.4,130.8,131.5,132.2,132.9,133.9,134.7,135.8,136.9,138.0,139.7,140.7,142.0,143.0,144.2,145.2,145.8,146.6,147.0,147.6,148.1,147.7,147.9,147.7,146.7,146.0,144.9,143.5,141.3,139.4,136.4,133.6,130.5,126.9,122.6,118.0,113.2,108.1,102.2,96.0,89.6,85.0,77.8,70.5,63.0,55.5,47.8,41.2,35.1,29.0,25.1,22.0,19.2,17.5,15.0,15.6,15.6,15.7,14.8,17.4,18.2,20.0,22.8,24.5,27.6,31.6,35.3,39.8,44.0,48.9,53.5,58.2,62.5,67.0,71.5,75.5,79.3,83.0,86.7,90.3,93.4,96.6,99.3,102.0,104.5,107.2,108.8,110.8,112.7,114.4,115.7,117.7,118.9,120.1,121.3,122.3,123.1,123.9,124.7,125.2,125.7,126.2,126.2,126.8,127.1,127.1,127.4,127.4,127.2,127.4,127.4,127.3,127.2,127.2,127.1,127.1,127.3,127.1,126.8,126.6,126.8,127.1,126.6,126.6,126.6,126.5,126.5,126.5,126.6,126.6,126.8,126.7,126.6,126.7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</si>
  <si>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13.6,22.2,27.9,32.0,36.6,41.0,45.7,51.2,55.6,60.0,64.0,67.6,71.5,75.0,78.8,82.1,85.2,88.4,91.4,93.9,97.1,99.8,102.0,104.3,106.5,109.5,111.2,113.1,114.6,116.1,117.7,118.8,120.2,121.4,122.2,123.2,124.0,124.7,125.3,126.1,126.4,126.6,127.1,127.8,128.0,127.8,128.1,128.1,128.4,128.4,128.3,128.3,128.5,128.5,128.3,128.5,128.2,128.2,128.4,128.1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18.2,25.3,29.9,34.6,39.4,44.0,48.6,52.9,57.3,61.5,65.5,68.3,72.1,75.7,79.3,83.1,86.3,89.3,92.2,95.3,98.2,100.8,103.3,105.1,107.5,109.4,111.1,113.2,115.0,116.6,117.8,119.2,120.2,121.3,121.9,122.7,123.5,124.0,124.7,125.2,125.5,125.8,126.3,126.7,126.7,127.0,126.9,126.9,127.1,127.2,127.2,127.0,127.3,127.0,127.2,126.9,127.3,127.0,127.0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</si>
  <si>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8.0,16.4,21.3,24.9,28.6,33.1,37.2,41.8,47.5,51.9,56.0,60.0,64.2,67.9,71.5,74.8,78.5,81.8,85.0,88.0,90.8,93.6,96.4,98.7,101.2,103.5,106.3,108.2,110.1,112.0,113.6,115.0,116.7,117.5,119.1,120.3,121.0,122.0,123.0,123.8,124.3,125.0,125.4,125.9,126.3,126.8,127.4,127.6,127.8,127.7,127.9,128.1,128.0,127.7,128.1,128.1,128.2,128.0,128.1,128.1,128.0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14.5,20.1,24.1,28.2,32.7,37.2,41.6,45.9,50.5,55.1,59.0,63.2,65.9,69.7,73.4,77.0,80.4,83.8,87.2,89.7,92.9,95.5,98.2,100.7,103.1,105.2,107.4,109.5,111.3,112.7,114.3,115.8,117.0,118.6,119.1,120.3,121.2,122.6,123.0,124.0,124.6,125.0,125.4,125.8,126.0,126.3,126.7,126.8,126.9,127.4,127.2,127.3,127.2,127.6,127.3,127.5,127.3,127.5,127.2,127.3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</si>
  <si>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17.4,25.6,30.5,35.7,40.3,44.6,51.1,55.2,59.6,63.6,67.7,71.5,75.2,78.8,82.2,85.5,88.4,91.5,94.3,97.2,100.1,102.5,104.5,106.9,109.5,111.4,113.0,114.7,116.2,117.8,118.9,120.3,121.4,122.2,123.4,123.9,124.7,125.4,126.2,126.4,126.7,127.3,127.6,127.7,128.0,128.1,128.1,128.3,128.5,128.3,128.2,128.5,128.2,128.3,128.3,128.3,128.3,128.3,128.2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11.2,22.2,28.3,33.4,38.4,43.1,48.1,52.6,57.1,61.2,65.5,68.5,72.4,75.9,79.5,83.5,86.3,89.5,92.4,95.6,98.2,101.0,103.5,105.5,107.8,109.6,111.7,113.3,115.2,116.6,117.9,119.4,120.2,121.5,121.8,122.9,123.6,124.4,124.7,125.3,125.5,126.1,126.4,126.5,126.8,127.1,127.2,127.1,127.1,127.0,127.2,127.1,127.2,127.1,127.1,127.2,127.0,127.0,127.0</t>
  </si>
  <si>
    <t>TL=-198.7|TR=161.2</t>
  </si>
  <si>
    <t>ZL=-1011.0|ZR=-914.0|ZSWP=0.0</t>
  </si>
  <si>
    <t>Relative Power:</t>
  </si>
  <si>
    <t>Absolute Power: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</si>
  <si>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11.0,18.8,23.7,28.0,32.4,36.8,41.7,47.6,52.0,56.2,60.4,64.6,68.3,71.9,75.3,78.8,82.0,85.4,88.5,91.2,94.1,96.6,99.1,101.5,104.0,106.5,108.6,110.4,112.3,113.8,115.3,116.6,118.0,119.4,120.3,121.3,122.4,123.0,123.9,124.4,125.1,125.3,125.9,126.7,127.1,127.4,127.3,127.6,127.7,127.9,128.0,127.9,127.9,128.0,128.0,128.0,128.1,128.2,128.0,128.1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18.0,22.7,27.0,31.5,36.6,41.5,45.6,50.6,55.0,59.0,63.4,66.0,70.1,73.4,77.3,80.8,84.0,87.5,90.4,93.1,96.2,98.5,101.0,103.2,105.6,107.8,109.9,111.3,113.3,114.6,115.9,117.2,118.5,119.7,120.6,121.6,122.6,123.4,124.1,124.8,125.1,125.4,125.8,126.2,126.6,126.8,127.0,127.1,127.2,127.1,127.1,127.1,127.2,127.1,127.6,127.4,127.2,127.3,127.5</t>
  </si>
  <si>
    <t>POS(MIN,MAX,STEP)=-420,420,6|X=128.5,128.9,129.2,129.3,129.7,129.9,130.3,130.7,130.9,131.3,131.8,132.5,133.2,134.0,134.8,135.5,136.3,137.5,138.1,139.0,139.7,140.7,141.5,142.0,142.4,142.9,142.9,143.3,143.0,143.0,142.6,142.2,141.3,140.4,139.0,137.0,135.3,133.2,130.9,128.0,125.4,122.2,119.0,115.2,111.5,107.1,102.5,98.1,93.2,88.6,83.2,78.0,72.6,65.6,60.8,55.7,51.2,47.1,43.4,40.2,38.0,36.1,34.9,33.4,33.3,33.5,34.0,35.3,36.4,38.0,40.3,43.5,46.5,49.2,52.3,55.4,58.7,62.2,65.7,69.1,72.3,75.4,78.7,81.6,84.9,87.8,90.8,93.6,97.1,99.7,101.9,104.2,106.4,108.7,110.3,111.9,114.4,115.3,116.9,118.3,119.6,120.7,121.7,122.8,123.4,124.2,125.3,125.8,126.2,126.7,126.9,127.1,127.3,127.4,127.6,127.5,127.7,127.6,127.9,127.9,127.6,127.8,127.7,127.8,127.8,127.3,127.5,127.6,127.6,127.7,127.6,127.5,127.7,127.5,127.5,127.7,127.9,127.5,127.6,127.5,127.7|Y=127.6,127.9,127.8,128.3,128.3,128.5,129.0,129.2,129.8,130.2,130.5,131.0,131.6,132.4,132.7,133.8,134.8,135.6,136.3,137.4,138.1,139.0,139.8,140.7,141.3,141.6,142.0,141.9,142.2,142.3,142.1,141.5,141.1,140.0,138.9,137.6,136.0,133.8,131.8,129.5,126.7,123.7,120.5,116.7,112.9,108.6,104.5,99.5,96.4,91.3,86.4,80.9,75.3,70.1,64.7,59.2,54.8,50.0,45.9,42.2,39.1,37.0,35.2,33.8,33.0,32.6,33.4,34.2,35.6,37.5,39.0,40.9,43.7,46.5,49.6,52.6,56.0,59.5,63.2,66.5,69.8,73.3,76.9,80.0,83.0,86.1,89.2,92.3,95.0,97.9,100.1,102.5,105.0,106.5,108.7,110.5,112.5,113.9,115.6,116.7,118.0,119.1,120.4,121.4,122.4,123.6,124.3,124.9,125.3,125.6,125.7,126.2,126.7,126.9,127.1,127.1,126.7,127.2,127.0,127.1,127.1,127.1,127.0,126.9,127.0,126.9,126.8,126.9,126.9,126.7,127.1,126.8,126.7,126.9,126.9,126.8,126.8,126.8,126.9,126.8,126.8</t>
  </si>
  <si>
    <t>IDLE</t>
  </si>
  <si>
    <t>%UTY|SPLPAUSE1|SPLPAUSE2|SPLPAUSEAFTERTHETAALIGN</t>
  </si>
  <si>
    <t>SPLPAUSE1=OFF|SPLPAUSE2=OFF|SPLPAUSEAFTERTHETAALIGN=OFF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</si>
  <si>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15.3,21.9,26.8,31.6,36.6,40.8,47.2,51.8,56.2,60.2,64.2,68.4,72.3,75.5,79.0,82.4,85.6,88.7,91.6,94.2,96.9,99.6,101.9,104.2,106.7,108.6,110.6,112.5,113.8,115.3,116.8,118.1,119.3,120.4,121.5,122.1,123.0,123.9,124.5,125.2,125.5,126.1,126.7,127.0,127.1,127.5,127.7,127.9,128.0,127.9,127.9,127.9,128.1,128.0,128.1,128.1,128.0,128.2,128.1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13.9,21.1,26.2,31.0,35.9,40.7,45.5,50.4,55.2,59.2,63.5,66.4,70.3,74.0,77.4,80.9,84.4,87.8,90.6,93.6,96.3,98.8,101.1,103.7,105.8,107.7,110.2,111.5,113.5,114.8,116.1,117.4,118.5,119.9,120.7,121.5,122.1,123.1,124.2,124.8,125.3,125.4,126.0,126.5,126.5,126.8,126.9,127.0,127.2,127.4,127.1,127.0,127.5,127.2,127.0,127.3,127.5,127.4,126.9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</si>
  <si>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16.4,23.5,28.3,32.9,37.6,42.2,46.7,53.1,57.5,61.6,65.7,69.6,73.5,76.8,80.4,83.7,87.0,90.0,93.2,95.8,98.4,100.7,102.9,105.5,107.4,110.1,111.7,113.7,115.2,116.5,118.1,119.0,120.5,121.3,122.3,123.0,123.9,124.7,125.2,125.9,126.3,126.5,126.8,127.2,127.3,127.5,127.6,127.8,127.9,127.7,127.7,128.2,127.7,127.8,127.8,127.8,127.9,127.6,127.9,127.6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12.2,21.3,26.8,31.7,36.6,41.3,46.0,50.8,55.5,60.0,64.3,68.4,71.1,74.9,78.6,82.1,85.4,88.7,91.7,94.8,97.2,99.8,102.3,104.6,107.3,109.1,111.1,113.0,114.3,115.7,117.0,118.4,119.8,121.0,121.8,122.4,123.4,123.9,124.5,125.2,125.6,125.8,126.3,126.4,127.0,127.0,127.1,127.3,127.7,127.7,127.5,127.4,127.3,127.0,127.2,127.2,127.3,126.9,126.9,126.9</t>
  </si>
  <si>
    <t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38.5,59.7,74.6,85.7,94.8,102.6,109.1,114.5,119.2,122.8,126.3,129.5,131.8,133.2,134.3,135.1,135.7,136.0,136.3,136.4,136.0,136.0,135.4,134.9,134.3,134.1,133.6,132.9,132.5,131.6,131.2,130.8,130.4,129.9,129.7,129.3,129.0,129.1,128.8,128.2,128.3,128.2,128.0,127.9,127.7,127.7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21.5,49.9,68.0,81.3,91.6,99.9,107.0,113.1,117.7,122.1,125.6,128.2,130.5,132.2,133.5,134.5,135.3,135.6,136.3,136.1,136.0,135.7,135.3,135.1,134.4,133.7,133.0,132.6,132.0,131.1,130.7,130.1,129.8,129.5,129.1,128.7,128.4,128.1,127.9,127.6,127.4,127.3,127.2,127.4,127.1,127.0</t>
  </si>
  <si>
    <t>POS(MIN,MAX,STEP)=-420,420,6|X=128.3,128.2,128.4,128.8,128.8,129.1,129.3,129.5,130.1,130.4,131.0,131.3,132.0,132.6,133.5,134.1,134.7,135.9,136.8,137.7,138.5,139.3,140.2,140.7,141.3,141.9,142.3,142.9,142.7,142.9,142.7,142.7,142.0,141.1,140.5,139.1,137.3,136.1,133.8,131.7,129.2,126.5,123.8,120.6,117.1,113.4,109.5,105.6,101.0,96.6,91.6,87.0,82.0,75.3,70.3,65.4,60.6,56.2,52.2,48.1,44.7,41.6,39.7,37.3,36.0,35.3,34.6,34.4,35.0,35.8,36.5,38.3,39.9,41.9,44.4,46.6,49.2,51.7,54.6,57.4,60.4,63.5,66.9,69.8,72.5,75.8,78.8,81.6,85.6,88.4,91.1,93.7,96.4,98.9,100.9,103.3,105.4,107.4,109.2,111.3,113.0,114.5,116.1,117.2,118.5,119.7,121.1,122.1,122.7,123.8,124.5,125.2,125.4,125.6,126.2,126.2,127.0,127.2,127.1,127.4,127.6,127.6,127.8,127.6,127.7,127.8,127.8,127.7,127.9,127.4,127.8,127.7,127.7,127.6,127.6,127.6,127.9,127.8,127.5,127.6,127.5|Y=127.5,127.6,127.7,127.9,128.0,128.2,128.4,128.5,128.9,129.5,129.7,130.5,130.9,131.4,131.9,132.7,133.4,134.5,135.3,136.0,137.2,137.9,139.0,139.6,140.4,140.8,141.3,141.8,142.0,141.9,142.0,141.9,141.4,141.0,139.9,138.9,137.8,136.6,134.5,132.5,129.9,127.7,124.6,121.5,118.2,114.4,110.4,106.5,103.4,98.5,94.2,89.5,84.3,78.7,73.8,68.6,63.5,58.7,54.2,50.1,46.2,42.9,40.3,38.2,36.6,35.3,34.4,34.3,34.4,35.1,36.1,37.3,38.6,40.4,42.7,44.8,47.3,50.1,53.1,56.0,58.9,61.9,65.2,68.7,71.8,74.9,77.9,81.0,84.2,86.6,89.8,92.9,95.1,96.9,99.3,101.7,103.8,106.2,108.4,110.5,111.9,113.6,115.1,116.5,117.7,118.8,120.1,121.2,122.3,123.2,123.8,124.5,125.0,125.4,125.6,126.0,126.2,126.2,126.6,126.6,127.0,127.1,126.9,126.6,127.1,127.2,127.2,126.8,127.4,127.1,126.9,126.9,126.9,127.1,127.0,126.8,126.8,126.7,126.9,126.7,126.7</t>
  </si>
  <si>
    <t>=MTR|TL|TR</t>
  </si>
  <si>
    <t>=MTR|TR</t>
  </si>
  <si>
    <t>=MTR|TL</t>
  </si>
  <si>
    <t>TR=0.0</t>
  </si>
  <si>
    <t>TL=76.6|TR=76.6</t>
  </si>
  <si>
    <t>TL=79.3|TR=79.3</t>
  </si>
  <si>
    <t>TR=-2.7</t>
  </si>
  <si>
    <t>TR=75.1</t>
  </si>
  <si>
    <t>TR=51.8</t>
  </si>
  <si>
    <t>TR=28.4</t>
  </si>
  <si>
    <t>TR=-0.9</t>
  </si>
  <si>
    <t>TR=76.9</t>
  </si>
  <si>
    <t>TR=53.5</t>
  </si>
  <si>
    <t>TR=30.2</t>
  </si>
  <si>
    <t>TL=-34.9</t>
  </si>
  <si>
    <t>TL=-34.9|TR=-0.9</t>
  </si>
  <si>
    <t>TL=40.8|TR=74.8</t>
  </si>
  <si>
    <t>TR=52.1</t>
  </si>
  <si>
    <t>TR=76.0</t>
  </si>
  <si>
    <t>TR=52.9</t>
  </si>
  <si>
    <t>TR=6.8</t>
  </si>
  <si>
    <t>TR=76.3</t>
  </si>
  <si>
    <t>TL=-34.0</t>
  </si>
  <si>
    <t>TL=-34.0|TR=0.0</t>
  </si>
  <si>
    <t>TL=78.4|TR=78.4</t>
  </si>
  <si>
    <t>TR=78.4</t>
  </si>
  <si>
    <t>TR=54.7</t>
  </si>
  <si>
    <t>TR=32.2</t>
  </si>
  <si>
    <t>TR=9.5</t>
  </si>
  <si>
    <t>TR=-2.1</t>
  </si>
  <si>
    <t>TL=-35.8</t>
  </si>
  <si>
    <t>TL=-35.8|TR=-2.1</t>
  </si>
  <si>
    <t>TR=7.7</t>
  </si>
  <si>
    <t>TL=2057.0|TR=2090.1</t>
  </si>
  <si>
    <t>TR=2088.3</t>
  </si>
  <si>
    <t>TR=2064.4</t>
  </si>
  <si>
    <t>TR=2041.0</t>
  </si>
  <si>
    <t>TR=2017.6</t>
  </si>
  <si>
    <t>TR=1994.0</t>
  </si>
  <si>
    <t>TR=1970.6</t>
  </si>
  <si>
    <t>TR=1947.2</t>
  </si>
  <si>
    <t>TR=1923.6</t>
  </si>
  <si>
    <t>TR=1900.2</t>
  </si>
  <si>
    <t>TR=1876.8</t>
  </si>
  <si>
    <t>TR=1853.2</t>
  </si>
  <si>
    <t>TR=1829.8</t>
  </si>
  <si>
    <t>TR=1812.7</t>
  </si>
  <si>
    <t>TL=1779.5</t>
  </si>
  <si>
    <t>TL=1779.5|TR=1812.7</t>
  </si>
  <si>
    <t>TL=1862.1|TR=1895.2</t>
  </si>
  <si>
    <t>TR=1888.7</t>
  </si>
  <si>
    <t>TR=1864.7</t>
  </si>
  <si>
    <t>TR=1841.9</t>
  </si>
  <si>
    <t>TR=1818.6</t>
  </si>
  <si>
    <t>TR=1794.9</t>
  </si>
  <si>
    <t>TR=1794.0</t>
  </si>
  <si>
    <t>TL=1760.9</t>
  </si>
  <si>
    <t>TL=1760.9|TR=1794.0</t>
  </si>
  <si>
    <t>TR=75.7</t>
  </si>
  <si>
    <t>TR=5.0</t>
  </si>
  <si>
    <t>TR=-3.0</t>
  </si>
  <si>
    <t>TL=-3.0</t>
  </si>
  <si>
    <t>TL=-3.0|TR=-3.0</t>
  </si>
  <si>
    <t>TL=76.3|TR=76.3</t>
  </si>
  <si>
    <t>TR=73.1</t>
  </si>
  <si>
    <t>TR=49.1</t>
  </si>
  <si>
    <t>TR=26.3</t>
  </si>
  <si>
    <t>TR=3.0</t>
  </si>
  <si>
    <t>TL=-36.7</t>
  </si>
  <si>
    <t>TL=-36.7|TR=-2.7</t>
  </si>
  <si>
    <t>TR=27.5</t>
  </si>
  <si>
    <t>TL=42.6|TR=76.6</t>
  </si>
  <si>
    <t>TR=6.5</t>
  </si>
  <si>
    <t>Rotator adjust</t>
  </si>
  <si>
    <t>LZM/FSM backward</t>
  </si>
  <si>
    <t>LZM both forward=</t>
  </si>
  <si>
    <t>LZM left forward (unlock)=</t>
  </si>
  <si>
    <t>TR=43.8</t>
  </si>
  <si>
    <t>TL=1446.5|TR=1482.5</t>
  </si>
  <si>
    <t>TR=1485.8</t>
  </si>
  <si>
    <t>TR=1465.4</t>
  </si>
  <si>
    <t>TR=1445.6</t>
  </si>
  <si>
    <t>TR=1442.3</t>
  </si>
  <si>
    <t>TL=1406.2</t>
  </si>
  <si>
    <t>TL=1406.2|TR=1442.3</t>
  </si>
  <si>
    <t>TR=1456.2</t>
  </si>
  <si>
    <t>TR=1475.7</t>
  </si>
  <si>
    <t>TL=1439.7|TR=1475.7</t>
  </si>
  <si>
    <t>TR=1461.8</t>
  </si>
  <si>
    <t>TR=1437.3</t>
  </si>
  <si>
    <t>TR=1412.1</t>
  </si>
  <si>
    <t>TR=1387.0</t>
  </si>
  <si>
    <t>TR=1361.0</t>
  </si>
  <si>
    <t>TR=1341.2</t>
  </si>
  <si>
    <t>TL=1305.1|TR=1341.2</t>
  </si>
  <si>
    <t>TL=1289.4</t>
  </si>
  <si>
    <t>TL=1264.8</t>
  </si>
  <si>
    <t>TL=1238.8</t>
  </si>
  <si>
    <t>TL=1213.7</t>
  </si>
  <si>
    <t>TL=1188.5</t>
  </si>
  <si>
    <t>TL=1170.2</t>
  </si>
  <si>
    <t>TL=1170.2|TR=1206.3</t>
  </si>
  <si>
    <t>TL=1156.3</t>
  </si>
  <si>
    <t>TL=1130.8</t>
  </si>
  <si>
    <t>TL=1105.7</t>
  </si>
  <si>
    <t>TL=1080.6</t>
  </si>
  <si>
    <t>TL=1055.4</t>
  </si>
  <si>
    <t>TL=1032.0</t>
  </si>
  <si>
    <t>TL=1032.0|TR=1206.3</t>
  </si>
  <si>
    <t>TR=1192.4</t>
  </si>
  <si>
    <t>TR=1166.9</t>
  </si>
  <si>
    <t>TR=1141.8</t>
  </si>
  <si>
    <t>TR=1116.6</t>
  </si>
  <si>
    <t>TR=1091.5</t>
  </si>
  <si>
    <t>TR=1066.4</t>
  </si>
  <si>
    <t>TR=1041.2</t>
  </si>
  <si>
    <t>TR=1016.1</t>
  </si>
  <si>
    <t>TR=990.9</t>
  </si>
  <si>
    <t>TR=969.0</t>
  </si>
  <si>
    <t>TL=1032.0|TR=969.0</t>
  </si>
  <si>
    <t>TL=1111.0|TR=1048.0</t>
  </si>
  <si>
    <t>TR=1043.3</t>
  </si>
  <si>
    <t>TR=1018.1</t>
  </si>
  <si>
    <t>TR=992.7</t>
  </si>
  <si>
    <t>TR=967.6</t>
  </si>
  <si>
    <t>TR=942.4</t>
  </si>
  <si>
    <t>TR=917.6</t>
  </si>
  <si>
    <t>TR=892.1</t>
  </si>
  <si>
    <t>TR=867.3</t>
  </si>
  <si>
    <t>TR=841.8</t>
  </si>
  <si>
    <t>TR=817.0</t>
  </si>
  <si>
    <t>TR=791.6</t>
  </si>
  <si>
    <t>TR=766.4</t>
  </si>
  <si>
    <t>TR=741.3</t>
  </si>
  <si>
    <t>TR=719.1</t>
  </si>
  <si>
    <t>TL=1042.1</t>
  </si>
  <si>
    <t>TL=1042.1|TR=719.1</t>
  </si>
  <si>
    <t>-20</t>
  </si>
  <si>
    <t>TL=89.9|TR=89.9</t>
  </si>
  <si>
    <t>#SMODE-40</t>
  </si>
  <si>
    <t>=INF|OPTIONS</t>
  </si>
  <si>
    <t>=INF|SERNUM</t>
  </si>
  <si>
    <t xml:space="preserve">SERNUM=00013   </t>
  </si>
  <si>
    <t>&amp;MTRARC|TR,90.0,0.05|TL,90.0,0.05</t>
  </si>
  <si>
    <t>TR=90.2</t>
  </si>
  <si>
    <t>TL=0.3</t>
  </si>
  <si>
    <t>TR=0.3</t>
  </si>
  <si>
    <t>TL=0.3|TR=0.3</t>
  </si>
  <si>
    <t>TL=90.2</t>
  </si>
  <si>
    <t>TL=90.2|TR=90.2</t>
  </si>
  <si>
    <t>&amp;MTRARC|TR,-90.2,0.05|TL,-90.2,0.05</t>
  </si>
  <si>
    <t>TR=89.9</t>
  </si>
  <si>
    <t>TL=89.9</t>
  </si>
  <si>
    <t>&amp;MTRARC|TR,-89.9,0.05|TL,-89.9,0.05</t>
  </si>
  <si>
    <t>BUSY</t>
  </si>
  <si>
    <t>TR=98.2</t>
  </si>
  <si>
    <t>TR=-5.9</t>
  </si>
  <si>
    <t>TR=46.4</t>
  </si>
  <si>
    <t>TR=18.9</t>
  </si>
  <si>
    <t>TR=42.3</t>
  </si>
  <si>
    <t>TR=65.7</t>
  </si>
  <si>
    <t>TR=89.3</t>
  </si>
  <si>
    <t>TR=74.2</t>
  </si>
  <si>
    <t>TR=50.9</t>
  </si>
  <si>
    <t>TR=27.2</t>
  </si>
  <si>
    <t>TR=1.8</t>
  </si>
  <si>
    <t>MODELNAME=FSM-100P+</t>
  </si>
  <si>
    <t>SERNUM=   00345</t>
  </si>
  <si>
    <t>Software v2.3</t>
  </si>
  <si>
    <t>&amp;MTRARC|TR,0.0,0.05|TL,0.0,0.05</t>
  </si>
  <si>
    <t>TL=0.0</t>
  </si>
  <si>
    <t>&amp;MTRARC|TR,-10.0,0.05|TL,-10.0,0.05</t>
  </si>
  <si>
    <t>&amp;MTRARC|TL,93.0,0.05|TR,93.0,0.05</t>
  </si>
  <si>
    <t>TL=36.3</t>
  </si>
  <si>
    <t>TL=70.0</t>
  </si>
  <si>
    <t>TL=83.0</t>
  </si>
  <si>
    <t>TL=83.0|TR=83.0</t>
  </si>
  <si>
    <t>TR=-10.0</t>
  </si>
  <si>
    <t>TR=83.0</t>
  </si>
  <si>
    <t>&amp;MTRARC|TR,-126.0,0.05</t>
  </si>
  <si>
    <t>TR=36.1</t>
  </si>
  <si>
    <t>TR=2.8</t>
  </si>
  <si>
    <t>TR=-31.3</t>
  </si>
  <si>
    <t>TR=-42.9</t>
  </si>
  <si>
    <t>TL=83.0|TR=-42.9</t>
  </si>
  <si>
    <t>&amp;MTRARC|TR,42.9,0.05|TL,-83.0,0.05</t>
  </si>
  <si>
    <t>TL=0.1</t>
  </si>
  <si>
    <t>TL=0.1|TR=0.0</t>
  </si>
  <si>
    <t>TR=61.9</t>
  </si>
  <si>
    <t>TL=90.0</t>
  </si>
  <si>
    <t>TL=90.0|TR=89.9</t>
  </si>
  <si>
    <t>&amp;MTRARC|TR,-89.9,0.05|TL,-90.0,0.05</t>
  </si>
  <si>
    <t>TR=40.4</t>
  </si>
  <si>
    <t>TR=3.7</t>
  </si>
  <si>
    <t>TR=0.1</t>
  </si>
  <si>
    <t>TL=0.1|TR=0.1</t>
  </si>
  <si>
    <t>&amp;MTRARC|TR,50.0,0.05|TL,50.0,0.05</t>
  </si>
  <si>
    <t>TR=40.5</t>
  </si>
  <si>
    <t>TR=50.1</t>
  </si>
  <si>
    <t>TL=50.1</t>
  </si>
  <si>
    <t>TL=50.1|TR=50.1</t>
  </si>
  <si>
    <t>&amp;MTRARC|TR,-50.1,0.05|TL,-50.1,0.05</t>
  </si>
  <si>
    <t>TR=8.2</t>
  </si>
  <si>
    <t>TR=41.3</t>
  </si>
  <si>
    <t>TR=50.0</t>
  </si>
  <si>
    <t>TL=50.0</t>
  </si>
  <si>
    <t>TL=50.0|TR=50.0</t>
  </si>
  <si>
    <t>&amp;MTRARC|TR,-50.0,0.05|TL,-50.0,0.05</t>
  </si>
  <si>
    <t>TR=9.1</t>
  </si>
  <si>
    <t>TL=0.0|TR=497.1</t>
  </si>
  <si>
    <t>&amp;MTRARC|TR,100000,0.05|TL,100000,0.05</t>
  </si>
  <si>
    <t>TL=224.2|TR=727.9</t>
  </si>
  <si>
    <t>TL=282.9|TR=786.4</t>
  </si>
  <si>
    <t>&amp;MTRARC|TR,0,0.01|TL,0,0.01</t>
  </si>
  <si>
    <t>TR=897.7</t>
  </si>
  <si>
    <t>TL=394.9</t>
  </si>
  <si>
    <t>TL=394.9|TR=897.7</t>
  </si>
  <si>
    <t>&amp;MTRARC|TR,-177.7,0.05|TL,-177.7,0.05</t>
  </si>
  <si>
    <t>TR=849.3</t>
  </si>
  <si>
    <t>TR=813.6</t>
  </si>
  <si>
    <t>TR=776.5</t>
  </si>
  <si>
    <t>TR=741.9</t>
  </si>
  <si>
    <t>TR=720.0</t>
  </si>
  <si>
    <t>TL=217.2</t>
  </si>
  <si>
    <t>TL=217.2|TR=720.0</t>
  </si>
  <si>
    <t>TR=770.0</t>
  </si>
  <si>
    <t>TL=267.2</t>
  </si>
  <si>
    <t>TL=267.2|TR=770.0</t>
  </si>
  <si>
    <t>&amp;MTRARC|TR,-50.0,0.05|TL,-267.2,0.05</t>
  </si>
  <si>
    <t>TR=720.7</t>
  </si>
  <si>
    <t>TL=128.9</t>
  </si>
  <si>
    <t>TL=92.8</t>
  </si>
  <si>
    <t>TL=57.2</t>
  </si>
  <si>
    <t>TL=20.6</t>
  </si>
  <si>
    <t>TL=0.1|TR=720.0</t>
  </si>
  <si>
    <t>&amp;MTRARC|TR,0.0,0.05|TL,-0.1,0.05</t>
  </si>
  <si>
    <t>TL=0.0|TR=720.0</t>
  </si>
  <si>
    <t>&amp;MTRARC|TR,39.0,0.05</t>
  </si>
  <si>
    <t>TR=758.9</t>
  </si>
  <si>
    <t>&amp;MTRARC|TL,-40.0,0.05</t>
  </si>
  <si>
    <t>TL=-39.9</t>
  </si>
  <si>
    <t>TL=-39.9|TR=758.9</t>
  </si>
  <si>
    <t>&amp;MTRARC|TR,-38.9,0.05|TL,39.9,0.05</t>
  </si>
  <si>
    <t>TR=720.1</t>
  </si>
  <si>
    <t>TL=-0.1</t>
  </si>
  <si>
    <t>TL=-0.1|TR=720.1</t>
  </si>
  <si>
    <t>&amp;MTRARC|TR,35.9,0.05</t>
  </si>
  <si>
    <t>&amp;MTRARC|TL,-40.9,0.05</t>
  </si>
  <si>
    <t>TL=-40.9</t>
  </si>
  <si>
    <t>TL=-40.9|TR=756.0</t>
  </si>
  <si>
    <t>TR=756.0</t>
  </si>
  <si>
    <t>&amp;MTRARC|TR,-36.0,0.05|TL,40.9,0.05</t>
  </si>
  <si>
    <t>TL=-0.1|TR=720.0</t>
  </si>
  <si>
    <t>FSM-100P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</si>
</sst>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8">
    <numFmt numFmtId="43" formatCode="_(* #,##0.00_);_(* \(#,##0.00\);_(* &quot;-&quot;??_);_(@_)"/>
    <numFmt numFmtId="164" formatCode="&quot;L1=&quot;\ 0.00&quot;mm&quot;"/>
    <numFmt numFmtId="165" formatCode="&quot;D1=&quot;\ 0.000&quot;mm&quot;"/>
    <numFmt numFmtId="166" formatCode="&quot;L3=&quot;\ 0.00&quot;mm&quot;"/>
    <numFmt numFmtId="167" formatCode="&quot;D2=&quot;\ 0.000&quot;mm&quot;"/>
    <numFmt numFmtId="168" formatCode="0.0"/>
    <numFmt numFmtId="169" formatCode="0.000"/>
    <numFmt numFmtId="170" formatCode="0.0000"/>
    <numFmt numFmtId="171" formatCode="0.00000"/>
    <numFmt numFmtId="172" formatCode="0.00000000"/>
    <numFmt numFmtId="173" formatCode="0.000000"/>
    <numFmt numFmtId="174" formatCode="0.0000000000"/>
    <numFmt numFmtId="175" formatCode="_(* #,##0_);_(* \(#,##0\);_(* &quot;-&quot;??_);_(@_)"/>
    <numFmt numFmtId="176" formatCode="_(* #,##0.0000000_);_(* \(#,##0.0000000\);_(* &quot;-&quot;??_);_(@_)"/>
    <numFmt numFmtId="177" formatCode="&quot;Left=&quot;\ 0.000&quot;deg&quot;"/>
    <numFmt numFmtId="178" formatCode="&quot;Right=&quot;\ 0.000&quot;deg&quot;"/>
    <numFmt numFmtId="179" formatCode="0.00&quot;mm&quot;"/>
    <numFmt numFmtId="180" formatCode="0.0&quot; sec&quot;"/>
    <numFmt numFmtId="181" formatCode="0.00&quot; sec&quot;"/>
    <numFmt numFmtId="183" formatCode="0.0&quot;deg&quot;"/>
    <numFmt numFmtId="184" formatCode="0.0&quot; deg/sec&quot;"/>
    <numFmt numFmtId="186" formatCode="0&quot;mm&quot;"/>
    <numFmt numFmtId="187" formatCode="0&quot; um&quot;"/>
    <numFmt numFmtId="189" formatCode="m/d/yyyy\ h:mm:ss.0"/>
    <numFmt numFmtId="191" formatCode="\ h:mm:ss"/>
    <numFmt numFmtId="197" formatCode="m/d/yy\ h:mm;@"/>
    <numFmt numFmtId="198" formatCode="m/d/yy\ h:mm:ss"/>
    <numFmt numFmtId="199" formatCode="0.0&quot; deg/s&quot;"/>
  </numFmts>
  <fonts count="46">
    <font>
      <sz val="10"/>
      <name val="Arial"/>
    </font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name val="Symbol"/>
      <family val="1"/>
      <charset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name val="ＭＳ Ｐゴシック"/>
      <family val="3"/>
      <charset val="128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1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6"/>
      <name val="ＭＳ Ｐゴシック"/>
      <family val="3"/>
      <charset val="128"/>
    </font>
    <font>
      <sz val="11"/>
      <name val="Arial"/>
      <family val="2"/>
    </font>
    <font>
      <b/>
      <sz val="11"/>
      <name val="Arial"/>
      <family val="2"/>
    </font>
    <font>
      <b/>
      <sz val="11"/>
      <color indexed="10"/>
      <name val="Arial"/>
      <family val="2"/>
    </font>
    <font>
      <b/>
      <sz val="20"/>
      <name val="Arial"/>
      <family val="2"/>
    </font>
    <font>
      <b/>
      <sz val="24"/>
      <name val="Arial"/>
      <family val="2"/>
    </font>
    <font>
      <b/>
      <sz val="14"/>
      <name val="Arial"/>
      <family val="2"/>
    </font>
    <font>
      <b/>
      <sz val="10"/>
      <color indexed="10"/>
      <name val="Arial"/>
      <family val="2"/>
    </font>
    <font>
      <sz val="8"/>
      <name val="Tahoma"/>
      <family val="2"/>
    </font>
    <font>
      <sz val="11"/>
      <color indexed="9"/>
      <name val="Arial"/>
      <family val="2"/>
    </font>
    <font>
      <b/>
      <sz val="12"/>
      <color indexed="12"/>
      <name val="Arial"/>
      <family val="2"/>
    </font>
    <font>
      <b/>
      <sz val="22"/>
      <color indexed="16"/>
      <name val="Arial"/>
      <family val="2"/>
    </font>
    <font>
      <sz val="10"/>
      <color indexed="22"/>
      <name val="Arial"/>
      <family val="2"/>
    </font>
    <font>
      <b/>
      <sz val="10"/>
      <color indexed="12"/>
      <name val="Arial"/>
      <family val="2"/>
    </font>
    <font>
      <sz val="10"/>
      <name val="Arial Narrow"/>
      <family val="2"/>
    </font>
    <font>
      <b/>
      <sz val="18"/>
      <name val="Arial"/>
      <family val="2"/>
    </font>
    <font>
      <b/>
      <sz val="10"/>
      <color indexed="2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8"/>
      <color indexed="16"/>
      <name val="Arial"/>
      <family val="2"/>
    </font>
    <font>
      <sz val="10"/>
      <name val="Arial"/>
      <family val="2"/>
    </font>
    <font>
      <sz val="10"/>
      <color theme="0" tint="-0.249977111117893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1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</fills>
  <borders count="5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double">
        <color indexed="64"/>
      </bottom>
      <diagonal/>
    </border>
    <border>
      <left/>
      <right style="hair">
        <color indexed="64"/>
      </right>
      <top style="medium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double">
        <color indexed="64"/>
      </top>
      <bottom/>
      <diagonal/>
    </border>
  </borders>
  <cellStyleXfs count="46">
    <xf numFmtId="0" fontId="0" fillId="0" borderId="0"/>
    <xf numFmtId="0" fontId="6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4" borderId="0" applyNumberFormat="0" applyBorder="0" applyAlignment="0" applyProtection="0"/>
    <xf numFmtId="0" fontId="6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5" borderId="0" applyNumberFormat="0" applyBorder="0" applyAlignment="0" applyProtection="0"/>
    <xf numFmtId="0" fontId="6" fillId="8" borderId="0" applyNumberFormat="0" applyBorder="0" applyAlignment="0" applyProtection="0"/>
    <xf numFmtId="0" fontId="6" fillId="11" borderId="0" applyNumberFormat="0" applyBorder="0" applyAlignment="0" applyProtection="0"/>
    <xf numFmtId="0" fontId="7" fillId="12" borderId="0" applyNumberFormat="0" applyBorder="0" applyAlignment="0" applyProtection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9" borderId="0" applyNumberFormat="0" applyBorder="0" applyAlignment="0" applyProtection="0"/>
    <xf numFmtId="0" fontId="8" fillId="3" borderId="0" applyNumberFormat="0" applyBorder="0" applyAlignment="0" applyProtection="0"/>
    <xf numFmtId="0" fontId="9" fillId="20" borderId="1" applyNumberFormat="0" applyAlignment="0" applyProtection="0"/>
    <xf numFmtId="0" fontId="10" fillId="21" borderId="2" applyNumberFormat="0" applyAlignment="0" applyProtection="0"/>
    <xf numFmtId="43" fontId="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13" fillId="4" borderId="0" applyNumberFormat="0" applyBorder="0" applyAlignment="0" applyProtection="0"/>
    <xf numFmtId="0" fontId="14" fillId="0" borderId="3" applyNumberFormat="0" applyFill="0" applyAlignment="0" applyProtection="0"/>
    <xf numFmtId="0" fontId="15" fillId="0" borderId="4" applyNumberFormat="0" applyFill="0" applyAlignment="0" applyProtection="0"/>
    <xf numFmtId="0" fontId="16" fillId="0" borderId="5" applyNumberFormat="0" applyFill="0" applyAlignment="0" applyProtection="0"/>
    <xf numFmtId="0" fontId="16" fillId="0" borderId="0" applyNumberFormat="0" applyFill="0" applyBorder="0" applyAlignment="0" applyProtection="0"/>
    <xf numFmtId="0" fontId="17" fillId="7" borderId="1" applyNumberFormat="0" applyAlignment="0" applyProtection="0"/>
    <xf numFmtId="0" fontId="18" fillId="0" borderId="6" applyNumberFormat="0" applyFill="0" applyAlignment="0" applyProtection="0"/>
    <xf numFmtId="0" fontId="19" fillId="22" borderId="0" applyNumberFormat="0" applyBorder="0" applyAlignment="0" applyProtection="0"/>
    <xf numFmtId="0" fontId="1" fillId="0" borderId="0"/>
    <xf numFmtId="0" fontId="11" fillId="0" borderId="0">
      <alignment vertical="center"/>
    </xf>
    <xf numFmtId="0" fontId="11" fillId="23" borderId="7" applyNumberFormat="0" applyFont="0" applyAlignment="0" applyProtection="0"/>
    <xf numFmtId="0" fontId="20" fillId="20" borderId="8" applyNumberFormat="0" applyAlignment="0" applyProtection="0"/>
    <xf numFmtId="9" fontId="1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9" applyNumberFormat="0" applyFill="0" applyAlignment="0" applyProtection="0"/>
    <xf numFmtId="0" fontId="23" fillId="0" borderId="0" applyNumberFormat="0" applyFill="0" applyBorder="0" applyAlignment="0" applyProtection="0"/>
  </cellStyleXfs>
  <cellXfs count="316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167" fontId="0" fillId="0" borderId="0" xfId="0" applyNumberFormat="1" applyAlignment="1">
      <alignment horizontal="right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center"/>
    </xf>
    <xf numFmtId="169" fontId="0" fillId="0" borderId="0" xfId="0" applyNumberFormat="1" applyAlignment="1">
      <alignment horizontal="center"/>
    </xf>
    <xf numFmtId="169" fontId="0" fillId="0" borderId="0" xfId="0" applyNumberFormat="1"/>
    <xf numFmtId="0" fontId="1" fillId="0" borderId="0" xfId="38" applyFill="1" applyBorder="1"/>
    <xf numFmtId="0" fontId="0" fillId="0" borderId="0" xfId="0" quotePrefix="1"/>
    <xf numFmtId="0" fontId="4" fillId="0" borderId="0" xfId="0" applyFont="1"/>
    <xf numFmtId="0" fontId="5" fillId="0" borderId="10" xfId="0" applyFont="1" applyBorder="1" applyAlignment="1">
      <alignment horizontal="right"/>
    </xf>
    <xf numFmtId="169" fontId="0" fillId="0" borderId="11" xfId="0" applyNumberFormat="1" applyBorder="1" applyAlignment="1">
      <alignment horizontal="left"/>
    </xf>
    <xf numFmtId="0" fontId="0" fillId="0" borderId="12" xfId="0" applyBorder="1" applyAlignment="1">
      <alignment horizontal="right"/>
    </xf>
    <xf numFmtId="0" fontId="0" fillId="0" borderId="13" xfId="0" applyBorder="1" applyAlignment="1">
      <alignment horizontal="left"/>
    </xf>
    <xf numFmtId="2" fontId="0" fillId="0" borderId="13" xfId="0" applyNumberFormat="1" applyBorder="1" applyAlignment="1">
      <alignment horizontal="left"/>
    </xf>
    <xf numFmtId="169" fontId="0" fillId="0" borderId="13" xfId="0" applyNumberFormat="1" applyBorder="1" applyAlignment="1">
      <alignment horizontal="left"/>
    </xf>
    <xf numFmtId="170" fontId="0" fillId="0" borderId="0" xfId="0" applyNumberFormat="1" applyAlignment="1">
      <alignment horizontal="center"/>
    </xf>
    <xf numFmtId="0" fontId="25" fillId="0" borderId="0" xfId="39" applyFont="1" applyFill="1" applyAlignment="1">
      <alignment horizontal="center" vertical="center"/>
    </xf>
    <xf numFmtId="0" fontId="25" fillId="0" borderId="0" xfId="39" applyFont="1" applyFill="1">
      <alignment vertical="center"/>
    </xf>
    <xf numFmtId="0" fontId="28" fillId="0" borderId="0" xfId="39" applyFont="1" applyFill="1" applyAlignment="1">
      <alignment horizontal="left" vertical="center"/>
    </xf>
    <xf numFmtId="0" fontId="25" fillId="0" borderId="0" xfId="39" applyFont="1" applyFill="1" applyAlignment="1">
      <alignment horizontal="center" vertical="center" wrapText="1"/>
    </xf>
    <xf numFmtId="0" fontId="25" fillId="0" borderId="0" xfId="39" applyFont="1" applyFill="1" applyAlignment="1">
      <alignment vertical="center" wrapText="1"/>
    </xf>
    <xf numFmtId="0" fontId="25" fillId="0" borderId="14" xfId="39" applyFont="1" applyFill="1" applyBorder="1" applyAlignment="1">
      <alignment horizontal="center" vertical="center"/>
    </xf>
    <xf numFmtId="0" fontId="25" fillId="0" borderId="15" xfId="39" applyFont="1" applyFill="1" applyBorder="1" applyAlignment="1">
      <alignment horizontal="center" vertical="center"/>
    </xf>
    <xf numFmtId="0" fontId="25" fillId="0" borderId="16" xfId="39" applyFont="1" applyFill="1" applyBorder="1" applyAlignment="1">
      <alignment horizontal="center" vertical="center"/>
    </xf>
    <xf numFmtId="0" fontId="25" fillId="0" borderId="17" xfId="39" applyFont="1" applyFill="1" applyBorder="1" applyAlignment="1">
      <alignment horizontal="center" vertical="center"/>
    </xf>
    <xf numFmtId="49" fontId="25" fillId="0" borderId="17" xfId="39" applyNumberFormat="1" applyFont="1" applyFill="1" applyBorder="1" applyAlignment="1">
      <alignment horizontal="center" vertical="center"/>
    </xf>
    <xf numFmtId="49" fontId="25" fillId="0" borderId="16" xfId="39" applyNumberFormat="1" applyFont="1" applyFill="1" applyBorder="1" applyAlignment="1">
      <alignment horizontal="center" vertical="center"/>
    </xf>
    <xf numFmtId="0" fontId="25" fillId="0" borderId="18" xfId="39" applyFont="1" applyFill="1" applyBorder="1" applyAlignment="1">
      <alignment horizontal="center" vertical="center"/>
    </xf>
    <xf numFmtId="0" fontId="25" fillId="0" borderId="19" xfId="39" applyFont="1" applyFill="1" applyBorder="1" applyAlignment="1">
      <alignment horizontal="center" vertical="center"/>
    </xf>
    <xf numFmtId="49" fontId="25" fillId="0" borderId="19" xfId="39" applyNumberFormat="1" applyFont="1" applyFill="1" applyBorder="1" applyAlignment="1">
      <alignment horizontal="center" vertical="center"/>
    </xf>
    <xf numFmtId="49" fontId="25" fillId="0" borderId="18" xfId="39" applyNumberFormat="1" applyFont="1" applyFill="1" applyBorder="1" applyAlignment="1">
      <alignment horizontal="center" vertical="center"/>
    </xf>
    <xf numFmtId="0" fontId="25" fillId="0" borderId="19" xfId="39" applyFont="1" applyFill="1" applyBorder="1" applyAlignment="1">
      <alignment horizontal="center" vertical="center" wrapText="1"/>
    </xf>
    <xf numFmtId="0" fontId="25" fillId="0" borderId="20" xfId="39" applyFont="1" applyFill="1" applyBorder="1" applyAlignment="1">
      <alignment horizontal="center" vertical="center"/>
    </xf>
    <xf numFmtId="0" fontId="25" fillId="0" borderId="21" xfId="39" applyFont="1" applyFill="1" applyBorder="1" applyAlignment="1">
      <alignment horizontal="center" vertical="center"/>
    </xf>
    <xf numFmtId="49" fontId="25" fillId="0" borderId="21" xfId="39" applyNumberFormat="1" applyFont="1" applyFill="1" applyBorder="1" applyAlignment="1">
      <alignment horizontal="center" vertical="center"/>
    </xf>
    <xf numFmtId="49" fontId="25" fillId="0" borderId="20" xfId="39" applyNumberFormat="1" applyFont="1" applyFill="1" applyBorder="1" applyAlignment="1">
      <alignment horizontal="center" vertical="center"/>
    </xf>
    <xf numFmtId="172" fontId="25" fillId="0" borderId="18" xfId="39" applyNumberFormat="1" applyFont="1" applyFill="1" applyBorder="1" applyAlignment="1">
      <alignment horizontal="center" vertical="center"/>
    </xf>
    <xf numFmtId="0" fontId="25" fillId="0" borderId="22" xfId="39" applyFont="1" applyFill="1" applyBorder="1" applyAlignment="1">
      <alignment horizontal="center" vertical="center"/>
    </xf>
    <xf numFmtId="49" fontId="25" fillId="0" borderId="23" xfId="39" applyNumberFormat="1" applyFont="1" applyFill="1" applyBorder="1" applyAlignment="1">
      <alignment horizontal="center" vertical="center"/>
    </xf>
    <xf numFmtId="49" fontId="25" fillId="0" borderId="24" xfId="39" applyNumberFormat="1" applyFont="1" applyFill="1" applyBorder="1" applyAlignment="1">
      <alignment horizontal="center" vertical="center"/>
    </xf>
    <xf numFmtId="49" fontId="25" fillId="0" borderId="25" xfId="39" applyNumberFormat="1" applyFont="1" applyFill="1" applyBorder="1" applyAlignment="1">
      <alignment horizontal="center" vertical="center"/>
    </xf>
    <xf numFmtId="0" fontId="25" fillId="0" borderId="0" xfId="39" applyFont="1" applyFill="1" applyBorder="1" applyAlignment="1">
      <alignment horizontal="center" vertical="center"/>
    </xf>
    <xf numFmtId="0" fontId="25" fillId="0" borderId="0" xfId="39" applyFont="1" applyFill="1" applyBorder="1">
      <alignment vertical="center"/>
    </xf>
    <xf numFmtId="0" fontId="25" fillId="0" borderId="0" xfId="39" applyFont="1" applyFill="1" applyBorder="1" applyAlignment="1">
      <alignment horizontal="center" vertical="center" wrapText="1"/>
    </xf>
    <xf numFmtId="0" fontId="25" fillId="0" borderId="0" xfId="39" applyFont="1" applyFill="1" applyBorder="1" applyAlignment="1">
      <alignment vertical="center" wrapText="1"/>
    </xf>
    <xf numFmtId="49" fontId="25" fillId="0" borderId="0" xfId="39" applyNumberFormat="1" applyFont="1" applyFill="1" applyBorder="1" applyAlignment="1">
      <alignment horizontal="center" vertical="center"/>
    </xf>
    <xf numFmtId="0" fontId="25" fillId="0" borderId="26" xfId="39" applyFont="1" applyFill="1" applyBorder="1" applyAlignment="1">
      <alignment horizontal="center" vertical="center"/>
    </xf>
    <xf numFmtId="49" fontId="25" fillId="0" borderId="26" xfId="39" applyNumberFormat="1" applyFont="1" applyFill="1" applyBorder="1" applyAlignment="1">
      <alignment horizontal="center" vertical="center"/>
    </xf>
    <xf numFmtId="0" fontId="25" fillId="0" borderId="26" xfId="39" applyFont="1" applyFill="1" applyBorder="1">
      <alignment vertical="center"/>
    </xf>
    <xf numFmtId="49" fontId="25" fillId="0" borderId="0" xfId="39" applyNumberFormat="1" applyFont="1" applyFill="1" applyBorder="1" applyAlignment="1">
      <alignment horizontal="left" vertical="center"/>
    </xf>
    <xf numFmtId="0" fontId="29" fillId="0" borderId="27" xfId="39" applyFont="1" applyFill="1" applyBorder="1" applyAlignment="1">
      <alignment horizontal="center" vertical="center" wrapText="1"/>
    </xf>
    <xf numFmtId="0" fontId="26" fillId="0" borderId="0" xfId="39" applyFont="1" applyFill="1" applyAlignment="1">
      <alignment horizontal="center" vertical="center" wrapText="1"/>
    </xf>
    <xf numFmtId="0" fontId="25" fillId="0" borderId="28" xfId="39" applyFont="1" applyFill="1" applyBorder="1" applyAlignment="1">
      <alignment horizontal="center" vertical="center" wrapText="1"/>
    </xf>
    <xf numFmtId="0" fontId="25" fillId="0" borderId="29" xfId="39" applyFont="1" applyFill="1" applyBorder="1" applyAlignment="1">
      <alignment horizontal="center" vertical="center" wrapText="1"/>
    </xf>
    <xf numFmtId="0" fontId="30" fillId="0" borderId="26" xfId="39" applyFont="1" applyFill="1" applyBorder="1" applyAlignment="1">
      <alignment horizontal="center" vertical="center" wrapText="1"/>
    </xf>
    <xf numFmtId="0" fontId="25" fillId="0" borderId="0" xfId="39" applyFont="1" applyFill="1" applyBorder="1" applyAlignment="1">
      <alignment horizontal="right" vertical="center"/>
    </xf>
    <xf numFmtId="49" fontId="25" fillId="0" borderId="0" xfId="39" applyNumberFormat="1" applyFont="1" applyFill="1" applyBorder="1" applyAlignment="1">
      <alignment horizontal="right" vertical="center"/>
    </xf>
    <xf numFmtId="0" fontId="1" fillId="0" borderId="0" xfId="38" applyFill="1" applyBorder="1" applyAlignment="1">
      <alignment horizontal="left"/>
    </xf>
    <xf numFmtId="49" fontId="25" fillId="0" borderId="0" xfId="39" applyNumberFormat="1" applyFont="1" applyFill="1" applyBorder="1" applyAlignment="1">
      <alignment horizontal="left" vertical="center" wrapText="1"/>
    </xf>
    <xf numFmtId="0" fontId="25" fillId="0" borderId="0" xfId="39" applyFont="1" applyFill="1" applyBorder="1" applyAlignment="1">
      <alignment horizontal="left" vertical="center"/>
    </xf>
    <xf numFmtId="22" fontId="25" fillId="0" borderId="0" xfId="39" applyNumberFormat="1" applyFont="1" applyFill="1" applyBorder="1" applyAlignment="1">
      <alignment horizontal="right" vertical="center"/>
    </xf>
    <xf numFmtId="168" fontId="1" fillId="0" borderId="0" xfId="38" applyNumberFormat="1" applyFill="1" applyAlignment="1">
      <alignment horizontal="center"/>
    </xf>
    <xf numFmtId="0" fontId="1" fillId="0" borderId="0" xfId="38" applyFont="1" applyFill="1" applyAlignment="1">
      <alignment vertical="center"/>
    </xf>
    <xf numFmtId="49" fontId="3" fillId="0" borderId="0" xfId="0" applyNumberFormat="1" applyFont="1" applyAlignment="1">
      <alignment vertical="center"/>
    </xf>
    <xf numFmtId="168" fontId="1" fillId="24" borderId="0" xfId="38" applyNumberFormat="1" applyFill="1" applyAlignment="1">
      <alignment horizontal="center"/>
    </xf>
    <xf numFmtId="168" fontId="1" fillId="25" borderId="0" xfId="38" applyNumberFormat="1" applyFill="1" applyAlignment="1">
      <alignment horizontal="center"/>
    </xf>
    <xf numFmtId="168" fontId="1" fillId="24" borderId="30" xfId="38" applyNumberFormat="1" applyFill="1" applyBorder="1" applyAlignment="1">
      <alignment horizontal="center"/>
    </xf>
    <xf numFmtId="1" fontId="1" fillId="0" borderId="0" xfId="38" applyNumberFormat="1" applyFill="1" applyAlignment="1">
      <alignment horizontal="center"/>
    </xf>
    <xf numFmtId="168" fontId="25" fillId="0" borderId="0" xfId="39" applyNumberFormat="1" applyFont="1" applyFill="1" applyBorder="1" applyAlignment="1">
      <alignment horizontal="center" vertical="center"/>
    </xf>
    <xf numFmtId="0" fontId="1" fillId="0" borderId="0" xfId="38" applyFont="1" applyFill="1" applyBorder="1" applyAlignment="1">
      <alignment vertical="center" wrapText="1"/>
    </xf>
    <xf numFmtId="2" fontId="26" fillId="0" borderId="0" xfId="39" applyNumberFormat="1" applyFont="1" applyFill="1" applyBorder="1" applyAlignment="1">
      <alignment horizontal="center" vertical="center"/>
    </xf>
    <xf numFmtId="49" fontId="25" fillId="26" borderId="18" xfId="0" applyNumberFormat="1" applyFont="1" applyFill="1" applyBorder="1" applyAlignment="1">
      <alignment horizontal="center" vertical="center"/>
    </xf>
    <xf numFmtId="49" fontId="25" fillId="26" borderId="20" xfId="0" applyNumberFormat="1" applyFont="1" applyFill="1" applyBorder="1" applyAlignment="1">
      <alignment horizontal="center" vertical="center"/>
    </xf>
    <xf numFmtId="0" fontId="25" fillId="0" borderId="18" xfId="0" applyFont="1" applyFill="1" applyBorder="1" applyAlignment="1">
      <alignment horizontal="center" vertical="center"/>
    </xf>
    <xf numFmtId="0" fontId="1" fillId="0" borderId="0" xfId="38" applyFill="1" applyBorder="1" applyAlignment="1">
      <alignment horizontal="center"/>
    </xf>
    <xf numFmtId="2" fontId="1" fillId="0" borderId="0" xfId="38" applyNumberFormat="1" applyFill="1" applyBorder="1" applyAlignment="1">
      <alignment horizontal="center"/>
    </xf>
    <xf numFmtId="168" fontId="0" fillId="0" borderId="0" xfId="0" applyNumberFormat="1" applyAlignment="1">
      <alignment horizontal="center"/>
    </xf>
    <xf numFmtId="0" fontId="33" fillId="0" borderId="0" xfId="39" applyFont="1" applyFill="1" applyBorder="1" applyAlignment="1">
      <alignment horizontal="center" vertical="center"/>
    </xf>
    <xf numFmtId="0" fontId="35" fillId="27" borderId="0" xfId="0" applyFont="1" applyFill="1"/>
    <xf numFmtId="0" fontId="0" fillId="27" borderId="0" xfId="0" applyFill="1"/>
    <xf numFmtId="0" fontId="4" fillId="27" borderId="0" xfId="0" applyFont="1" applyFill="1"/>
    <xf numFmtId="0" fontId="3" fillId="27" borderId="0" xfId="0" applyFont="1" applyFill="1"/>
    <xf numFmtId="14" fontId="3" fillId="27" borderId="0" xfId="0" applyNumberFormat="1" applyFont="1" applyFill="1"/>
    <xf numFmtId="0" fontId="34" fillId="27" borderId="0" xfId="0" applyFont="1" applyFill="1"/>
    <xf numFmtId="0" fontId="34" fillId="27" borderId="0" xfId="0" applyFont="1" applyFill="1" applyAlignment="1">
      <alignment horizontal="center"/>
    </xf>
    <xf numFmtId="0" fontId="4" fillId="27" borderId="0" xfId="0" applyFont="1" applyFill="1" applyAlignment="1">
      <alignment horizontal="center"/>
    </xf>
    <xf numFmtId="0" fontId="4" fillId="27" borderId="0" xfId="0" applyFont="1" applyFill="1" applyAlignment="1">
      <alignment horizontal="right"/>
    </xf>
    <xf numFmtId="2" fontId="25" fillId="0" borderId="0" xfId="39" applyNumberFormat="1" applyFont="1" applyFill="1" applyBorder="1" applyAlignment="1">
      <alignment horizontal="center" vertical="center"/>
    </xf>
    <xf numFmtId="0" fontId="36" fillId="27" borderId="0" xfId="0" applyFont="1" applyFill="1"/>
    <xf numFmtId="9" fontId="4" fillId="27" borderId="0" xfId="42" applyNumberFormat="1" applyFont="1" applyFill="1" applyAlignment="1">
      <alignment horizontal="left"/>
    </xf>
    <xf numFmtId="176" fontId="1" fillId="0" borderId="0" xfId="28" applyNumberFormat="1" applyFill="1" applyBorder="1" applyAlignment="1">
      <alignment horizontal="left"/>
    </xf>
    <xf numFmtId="169" fontId="1" fillId="0" borderId="0" xfId="38" applyNumberFormat="1" applyFill="1" applyBorder="1" applyAlignment="1">
      <alignment horizontal="center"/>
    </xf>
    <xf numFmtId="1" fontId="1" fillId="0" borderId="0" xfId="38" applyNumberFormat="1" applyFill="1" applyBorder="1" applyAlignment="1">
      <alignment horizontal="center"/>
    </xf>
    <xf numFmtId="170" fontId="1" fillId="0" borderId="0" xfId="38" applyNumberFormat="1" applyFill="1" applyBorder="1" applyAlignment="1">
      <alignment horizontal="center"/>
    </xf>
    <xf numFmtId="0" fontId="26" fillId="0" borderId="0" xfId="39" applyFont="1" applyFill="1" applyBorder="1" applyAlignment="1">
      <alignment horizontal="left" vertical="center"/>
    </xf>
    <xf numFmtId="0" fontId="25" fillId="0" borderId="31" xfId="39" applyFont="1" applyFill="1" applyBorder="1" applyAlignment="1">
      <alignment horizontal="center" vertical="center"/>
    </xf>
    <xf numFmtId="22" fontId="0" fillId="0" borderId="0" xfId="0" applyNumberFormat="1"/>
    <xf numFmtId="0" fontId="25" fillId="0" borderId="32" xfId="39" applyFont="1" applyFill="1" applyBorder="1" applyAlignment="1">
      <alignment horizontal="center" vertical="center"/>
    </xf>
    <xf numFmtId="169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169" fontId="0" fillId="24" borderId="0" xfId="0" applyNumberFormat="1" applyFill="1" applyAlignment="1">
      <alignment horizontal="center"/>
    </xf>
    <xf numFmtId="0" fontId="0" fillId="24" borderId="0" xfId="0" applyFill="1" applyAlignment="1">
      <alignment horizontal="center"/>
    </xf>
    <xf numFmtId="0" fontId="25" fillId="28" borderId="0" xfId="39" applyFont="1" applyFill="1" applyAlignment="1">
      <alignment horizontal="center" vertical="center"/>
    </xf>
    <xf numFmtId="0" fontId="25" fillId="28" borderId="0" xfId="39" applyFont="1" applyFill="1" applyAlignment="1">
      <alignment horizontal="center" vertical="center" wrapText="1"/>
    </xf>
    <xf numFmtId="0" fontId="25" fillId="28" borderId="15" xfId="39" applyFont="1" applyFill="1" applyBorder="1" applyAlignment="1">
      <alignment horizontal="center" vertical="center"/>
    </xf>
    <xf numFmtId="49" fontId="25" fillId="28" borderId="16" xfId="39" applyNumberFormat="1" applyFont="1" applyFill="1" applyBorder="1" applyAlignment="1">
      <alignment horizontal="center" vertical="center"/>
    </xf>
    <xf numFmtId="49" fontId="25" fillId="28" borderId="18" xfId="39" applyNumberFormat="1" applyFont="1" applyFill="1" applyBorder="1" applyAlignment="1">
      <alignment horizontal="center" vertical="center"/>
    </xf>
    <xf numFmtId="49" fontId="25" fillId="28" borderId="20" xfId="39" applyNumberFormat="1" applyFont="1" applyFill="1" applyBorder="1" applyAlignment="1">
      <alignment horizontal="center" vertical="center"/>
    </xf>
    <xf numFmtId="0" fontId="25" fillId="28" borderId="0" xfId="39" applyFont="1" applyFill="1">
      <alignment vertical="center"/>
    </xf>
    <xf numFmtId="0" fontId="39" fillId="0" borderId="33" xfId="39" applyFont="1" applyFill="1" applyBorder="1" applyAlignment="1">
      <alignment horizontal="center" vertical="center"/>
    </xf>
    <xf numFmtId="0" fontId="1" fillId="27" borderId="0" xfId="0" applyFont="1" applyFill="1"/>
    <xf numFmtId="0" fontId="40" fillId="27" borderId="0" xfId="0" applyFont="1" applyFill="1"/>
    <xf numFmtId="0" fontId="2" fillId="27" borderId="0" xfId="0" applyFont="1" applyFill="1"/>
    <xf numFmtId="0" fontId="38" fillId="27" borderId="0" xfId="0" applyFont="1" applyFill="1"/>
    <xf numFmtId="0" fontId="0" fillId="24" borderId="0" xfId="0" applyFill="1"/>
    <xf numFmtId="22" fontId="3" fillId="27" borderId="0" xfId="0" applyNumberFormat="1" applyFont="1" applyFill="1" applyBorder="1" applyAlignment="1">
      <alignment horizontal="center"/>
    </xf>
    <xf numFmtId="0" fontId="25" fillId="29" borderId="0" xfId="39" applyFont="1" applyFill="1" applyAlignment="1">
      <alignment horizontal="center" vertical="center"/>
    </xf>
    <xf numFmtId="0" fontId="27" fillId="29" borderId="0" xfId="39" applyFont="1" applyFill="1" applyAlignment="1">
      <alignment horizontal="center" vertical="center" wrapText="1"/>
    </xf>
    <xf numFmtId="0" fontId="25" fillId="29" borderId="15" xfId="39" applyFont="1" applyFill="1" applyBorder="1" applyAlignment="1">
      <alignment horizontal="center" vertical="center"/>
    </xf>
    <xf numFmtId="49" fontId="25" fillId="29" borderId="16" xfId="39" applyNumberFormat="1" applyFont="1" applyFill="1" applyBorder="1" applyAlignment="1">
      <alignment horizontal="center" vertical="center"/>
    </xf>
    <xf numFmtId="49" fontId="25" fillId="29" borderId="18" xfId="39" applyNumberFormat="1" applyFont="1" applyFill="1" applyBorder="1" applyAlignment="1">
      <alignment horizontal="center" vertical="center"/>
    </xf>
    <xf numFmtId="49" fontId="25" fillId="29" borderId="20" xfId="39" applyNumberFormat="1" applyFont="1" applyFill="1" applyBorder="1" applyAlignment="1">
      <alignment horizontal="center" vertical="center"/>
    </xf>
    <xf numFmtId="0" fontId="25" fillId="29" borderId="0" xfId="39" applyFont="1" applyFill="1">
      <alignment vertical="center"/>
    </xf>
    <xf numFmtId="49" fontId="25" fillId="29" borderId="34" xfId="39" applyNumberFormat="1" applyFont="1" applyFill="1" applyBorder="1" applyAlignment="1">
      <alignment horizontal="center" vertical="center"/>
    </xf>
    <xf numFmtId="168" fontId="25" fillId="29" borderId="0" xfId="39" applyNumberFormat="1" applyFont="1" applyFill="1" applyAlignment="1">
      <alignment horizontal="center" vertical="center"/>
    </xf>
    <xf numFmtId="172" fontId="25" fillId="29" borderId="0" xfId="39" applyNumberFormat="1" applyFont="1" applyFill="1" applyAlignment="1">
      <alignment horizontal="center" vertical="center"/>
    </xf>
    <xf numFmtId="174" fontId="25" fillId="29" borderId="0" xfId="39" applyNumberFormat="1" applyFont="1" applyFill="1" applyAlignment="1">
      <alignment horizontal="center" vertical="center"/>
    </xf>
    <xf numFmtId="0" fontId="0" fillId="27" borderId="0" xfId="0" applyFill="1" applyProtection="1">
      <protection locked="0"/>
    </xf>
    <xf numFmtId="0" fontId="37" fillId="27" borderId="0" xfId="0" applyFont="1" applyFill="1" applyAlignment="1" applyProtection="1">
      <alignment horizontal="center"/>
      <protection locked="0"/>
    </xf>
    <xf numFmtId="0" fontId="36" fillId="27" borderId="0" xfId="0" applyFont="1" applyFill="1" applyProtection="1">
      <protection locked="0"/>
    </xf>
    <xf numFmtId="168" fontId="0" fillId="27" borderId="0" xfId="0" applyNumberFormat="1" applyFill="1" applyProtection="1">
      <protection locked="0"/>
    </xf>
    <xf numFmtId="1" fontId="0" fillId="27" borderId="0" xfId="0" applyNumberFormat="1" applyFill="1" applyAlignment="1" applyProtection="1">
      <alignment horizontal="left"/>
      <protection locked="0"/>
    </xf>
    <xf numFmtId="0" fontId="4" fillId="27" borderId="0" xfId="0" applyFont="1" applyFill="1" applyProtection="1">
      <protection locked="0"/>
    </xf>
    <xf numFmtId="180" fontId="4" fillId="27" borderId="0" xfId="0" applyNumberFormat="1" applyFont="1" applyFill="1" applyAlignment="1" applyProtection="1">
      <alignment horizontal="left"/>
      <protection locked="0"/>
    </xf>
    <xf numFmtId="1" fontId="1" fillId="0" borderId="0" xfId="38" applyNumberFormat="1" applyFill="1" applyBorder="1" applyAlignment="1">
      <alignment horizontal="left"/>
    </xf>
    <xf numFmtId="0" fontId="0" fillId="0" borderId="0" xfId="0" applyBorder="1"/>
    <xf numFmtId="0" fontId="0" fillId="0" borderId="0" xfId="0" quotePrefix="1" applyBorder="1"/>
    <xf numFmtId="168" fontId="1" fillId="0" borderId="0" xfId="38" applyNumberFormat="1" applyFill="1" applyBorder="1" applyAlignment="1">
      <alignment horizontal="center"/>
    </xf>
    <xf numFmtId="171" fontId="1" fillId="0" borderId="0" xfId="38" applyNumberFormat="1" applyFill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168" fontId="1" fillId="24" borderId="0" xfId="38" applyNumberFormat="1" applyFill="1" applyBorder="1" applyAlignment="1">
      <alignment horizontal="center"/>
    </xf>
    <xf numFmtId="168" fontId="1" fillId="25" borderId="0" xfId="38" applyNumberFormat="1" applyFill="1" applyBorder="1" applyAlignment="1">
      <alignment horizontal="center"/>
    </xf>
    <xf numFmtId="171" fontId="36" fillId="27" borderId="0" xfId="0" applyNumberFormat="1" applyFont="1" applyFill="1" applyAlignment="1">
      <alignment horizontal="center"/>
    </xf>
    <xf numFmtId="173" fontId="36" fillId="27" borderId="0" xfId="0" applyNumberFormat="1" applyFont="1" applyFill="1" applyAlignment="1">
      <alignment horizontal="center"/>
    </xf>
    <xf numFmtId="0" fontId="37" fillId="27" borderId="0" xfId="0" applyFont="1" applyFill="1" applyAlignment="1" applyProtection="1">
      <alignment horizontal="left"/>
      <protection locked="0"/>
    </xf>
    <xf numFmtId="179" fontId="4" fillId="27" borderId="0" xfId="0" applyNumberFormat="1" applyFont="1" applyFill="1" applyAlignment="1">
      <alignment horizontal="left"/>
    </xf>
    <xf numFmtId="0" fontId="3" fillId="27" borderId="0" xfId="0" applyFont="1" applyFill="1" applyAlignment="1">
      <alignment horizontal="center" vertical="center"/>
    </xf>
    <xf numFmtId="2" fontId="3" fillId="27" borderId="0" xfId="0" applyNumberFormat="1" applyFont="1" applyFill="1" applyAlignment="1" applyProtection="1">
      <alignment horizontal="center" vertical="center"/>
      <protection locked="0"/>
    </xf>
    <xf numFmtId="0" fontId="4" fillId="0" borderId="0" xfId="0" applyFont="1" applyAlignment="1">
      <alignment horizontal="right"/>
    </xf>
    <xf numFmtId="0" fontId="4" fillId="27" borderId="35" xfId="0" applyFont="1" applyFill="1" applyBorder="1" applyAlignment="1">
      <alignment horizontal="left" vertical="center"/>
    </xf>
    <xf numFmtId="2" fontId="4" fillId="27" borderId="36" xfId="0" applyNumberFormat="1" applyFont="1" applyFill="1" applyBorder="1" applyAlignment="1">
      <alignment horizontal="center" vertical="center"/>
    </xf>
    <xf numFmtId="2" fontId="4" fillId="27" borderId="37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3" fillId="0" borderId="0" xfId="0" applyFont="1"/>
    <xf numFmtId="0" fontId="0" fillId="0" borderId="38" xfId="0" applyBorder="1"/>
    <xf numFmtId="0" fontId="0" fillId="0" borderId="39" xfId="0" applyBorder="1" applyAlignment="1">
      <alignment horizontal="center"/>
    </xf>
    <xf numFmtId="0" fontId="0" fillId="0" borderId="39" xfId="0" applyBorder="1" applyAlignment="1">
      <alignment horizontal="left" wrapText="1"/>
    </xf>
    <xf numFmtId="0" fontId="0" fillId="0" borderId="39" xfId="0" applyBorder="1" applyAlignment="1">
      <alignment horizontal="center" wrapText="1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left"/>
    </xf>
    <xf numFmtId="168" fontId="0" fillId="0" borderId="0" xfId="0" applyNumberFormat="1" applyFill="1" applyAlignment="1">
      <alignment horizontal="center"/>
    </xf>
    <xf numFmtId="1" fontId="0" fillId="0" borderId="0" xfId="0" applyNumberFormat="1" applyFill="1" applyAlignment="1">
      <alignment horizontal="center"/>
    </xf>
    <xf numFmtId="2" fontId="0" fillId="0" borderId="0" xfId="0" applyNumberFormat="1" applyFill="1" applyAlignment="1">
      <alignment horizontal="center"/>
    </xf>
    <xf numFmtId="169" fontId="0" fillId="0" borderId="0" xfId="0" applyNumberFormat="1" applyFill="1" applyAlignment="1">
      <alignment horizontal="center"/>
    </xf>
    <xf numFmtId="1" fontId="0" fillId="0" borderId="0" xfId="0" applyNumberFormat="1" applyFill="1"/>
    <xf numFmtId="0" fontId="0" fillId="0" borderId="0" xfId="0" applyFill="1"/>
    <xf numFmtId="169" fontId="0" fillId="0" borderId="0" xfId="0" applyNumberFormat="1" applyFill="1"/>
    <xf numFmtId="0" fontId="44" fillId="27" borderId="0" xfId="0" applyFont="1" applyFill="1" applyProtection="1">
      <protection locked="0"/>
    </xf>
    <xf numFmtId="0" fontId="44" fillId="27" borderId="0" xfId="0" applyFont="1" applyFill="1"/>
    <xf numFmtId="169" fontId="44" fillId="27" borderId="0" xfId="0" applyNumberFormat="1" applyFont="1" applyFill="1" applyAlignment="1">
      <alignment horizontal="center"/>
    </xf>
    <xf numFmtId="0" fontId="44" fillId="27" borderId="0" xfId="0" applyFont="1" applyFill="1" applyAlignment="1">
      <alignment horizontal="center"/>
    </xf>
    <xf numFmtId="168" fontId="0" fillId="27" borderId="0" xfId="0" applyNumberFormat="1" applyFill="1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168" fontId="36" fillId="27" borderId="0" xfId="0" applyNumberFormat="1" applyFont="1" applyFill="1" applyAlignment="1">
      <alignment horizontal="center"/>
    </xf>
    <xf numFmtId="170" fontId="44" fillId="27" borderId="0" xfId="0" applyNumberFormat="1" applyFont="1" applyFill="1" applyAlignment="1">
      <alignment horizontal="center"/>
    </xf>
    <xf numFmtId="181" fontId="37" fillId="27" borderId="0" xfId="0" applyNumberFormat="1" applyFont="1" applyFill="1" applyAlignment="1" applyProtection="1">
      <alignment horizontal="left"/>
      <protection locked="0"/>
    </xf>
    <xf numFmtId="1" fontId="4" fillId="27" borderId="0" xfId="0" applyNumberFormat="1" applyFont="1" applyFill="1" applyAlignment="1">
      <alignment horizontal="center"/>
    </xf>
    <xf numFmtId="0" fontId="4" fillId="27" borderId="0" xfId="0" applyFont="1" applyFill="1" applyAlignment="1" applyProtection="1">
      <alignment horizontal="center"/>
    </xf>
    <xf numFmtId="0" fontId="36" fillId="27" borderId="0" xfId="0" applyFont="1" applyFill="1" applyAlignment="1" applyProtection="1">
      <alignment horizontal="center"/>
      <protection locked="0"/>
    </xf>
    <xf numFmtId="0" fontId="3" fillId="27" borderId="0" xfId="0" applyFont="1" applyFill="1" applyProtection="1">
      <protection locked="0"/>
    </xf>
    <xf numFmtId="177" fontId="4" fillId="27" borderId="0" xfId="0" applyNumberFormat="1" applyFont="1" applyFill="1" applyAlignment="1">
      <alignment horizontal="right"/>
    </xf>
    <xf numFmtId="178" fontId="4" fillId="27" borderId="0" xfId="0" applyNumberFormat="1" applyFont="1" applyFill="1" applyAlignment="1">
      <alignment horizontal="right"/>
    </xf>
    <xf numFmtId="0" fontId="0" fillId="27" borderId="0" xfId="0" applyFill="1" applyAlignment="1" applyProtection="1">
      <alignment horizontal="center"/>
      <protection locked="0"/>
    </xf>
    <xf numFmtId="0" fontId="0" fillId="27" borderId="0" xfId="0" applyFill="1" applyBorder="1" applyProtection="1">
      <protection locked="0"/>
    </xf>
    <xf numFmtId="169" fontId="0" fillId="27" borderId="0" xfId="0" applyNumberFormat="1" applyFill="1" applyBorder="1" applyAlignment="1" applyProtection="1">
      <alignment horizontal="center"/>
      <protection locked="0"/>
    </xf>
    <xf numFmtId="0" fontId="0" fillId="27" borderId="12" xfId="0" applyFill="1" applyBorder="1"/>
    <xf numFmtId="168" fontId="0" fillId="27" borderId="0" xfId="0" applyNumberFormat="1" applyFill="1" applyAlignment="1" applyProtection="1">
      <alignment horizontal="left"/>
      <protection locked="0"/>
    </xf>
    <xf numFmtId="0" fontId="0" fillId="27" borderId="40" xfId="0" applyFill="1" applyBorder="1"/>
    <xf numFmtId="0" fontId="0" fillId="27" borderId="0" xfId="0" applyFill="1" applyBorder="1"/>
    <xf numFmtId="0" fontId="4" fillId="27" borderId="0" xfId="0" applyFont="1" applyFill="1" applyBorder="1" applyAlignment="1">
      <alignment horizontal="right"/>
    </xf>
    <xf numFmtId="0" fontId="38" fillId="27" borderId="0" xfId="0" applyFont="1" applyFill="1" applyBorder="1"/>
    <xf numFmtId="0" fontId="0" fillId="27" borderId="40" xfId="0" applyFill="1" applyBorder="1" applyAlignment="1">
      <alignment horizontal="right"/>
    </xf>
    <xf numFmtId="0" fontId="3" fillId="27" borderId="0" xfId="0" applyFont="1" applyFill="1" applyAlignment="1" applyProtection="1">
      <alignment horizontal="right"/>
      <protection locked="0"/>
    </xf>
    <xf numFmtId="0" fontId="4" fillId="27" borderId="10" xfId="0" applyFont="1" applyFill="1" applyBorder="1"/>
    <xf numFmtId="184" fontId="37" fillId="27" borderId="13" xfId="0" applyNumberFormat="1" applyFont="1" applyFill="1" applyBorder="1" applyAlignment="1" applyProtection="1">
      <alignment horizontal="left"/>
      <protection locked="0"/>
    </xf>
    <xf numFmtId="183" fontId="4" fillId="27" borderId="13" xfId="0" applyNumberFormat="1" applyFont="1" applyFill="1" applyBorder="1" applyAlignment="1">
      <alignment horizontal="left"/>
    </xf>
    <xf numFmtId="183" fontId="4" fillId="27" borderId="0" xfId="0" applyNumberFormat="1" applyFont="1" applyFill="1" applyBorder="1" applyAlignment="1">
      <alignment horizontal="left"/>
    </xf>
    <xf numFmtId="0" fontId="0" fillId="27" borderId="0" xfId="0" applyFill="1" applyBorder="1" applyAlignment="1" applyProtection="1">
      <alignment horizontal="right"/>
      <protection locked="0"/>
    </xf>
    <xf numFmtId="0" fontId="0" fillId="0" borderId="41" xfId="0" applyBorder="1" applyAlignment="1">
      <alignment horizontal="center" wrapText="1"/>
    </xf>
    <xf numFmtId="169" fontId="0" fillId="0" borderId="0" xfId="0" applyNumberForma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2" fontId="0" fillId="0" borderId="0" xfId="0" applyNumberFormat="1" applyFill="1" applyBorder="1" applyAlignment="1">
      <alignment horizontal="center"/>
    </xf>
    <xf numFmtId="169" fontId="0" fillId="0" borderId="0" xfId="0" applyNumberFormat="1" applyFill="1" applyBorder="1"/>
    <xf numFmtId="0" fontId="0" fillId="0" borderId="0" xfId="0" applyFill="1" applyBorder="1" applyAlignment="1">
      <alignment horizontal="left" wrapText="1"/>
    </xf>
    <xf numFmtId="0" fontId="0" fillId="0" borderId="0" xfId="0" applyFill="1" applyBorder="1" applyAlignment="1">
      <alignment horizontal="center" wrapText="1"/>
    </xf>
    <xf numFmtId="0" fontId="0" fillId="0" borderId="0" xfId="0" applyFill="1" applyBorder="1"/>
    <xf numFmtId="0" fontId="25" fillId="0" borderId="0" xfId="0" applyFont="1" applyFill="1" applyAlignment="1">
      <alignment horizontal="center" vertical="center"/>
    </xf>
    <xf numFmtId="0" fontId="25" fillId="0" borderId="0" xfId="0" applyFont="1" applyFill="1" applyAlignment="1">
      <alignment horizontal="center" vertical="center" wrapText="1"/>
    </xf>
    <xf numFmtId="0" fontId="25" fillId="29" borderId="42" xfId="0" applyFont="1" applyFill="1" applyBorder="1" applyAlignment="1">
      <alignment horizontal="center" vertical="center"/>
    </xf>
    <xf numFmtId="0" fontId="25" fillId="0" borderId="15" xfId="0" applyFont="1" applyFill="1" applyBorder="1" applyAlignment="1">
      <alignment horizontal="center" vertical="center"/>
    </xf>
    <xf numFmtId="49" fontId="25" fillId="0" borderId="16" xfId="0" applyNumberFormat="1" applyFont="1" applyFill="1" applyBorder="1" applyAlignment="1">
      <alignment horizontal="center" vertical="center"/>
    </xf>
    <xf numFmtId="49" fontId="25" fillId="0" borderId="18" xfId="0" applyNumberFormat="1" applyFont="1" applyFill="1" applyBorder="1" applyAlignment="1">
      <alignment horizontal="center" vertical="center"/>
    </xf>
    <xf numFmtId="0" fontId="25" fillId="29" borderId="42" xfId="0" applyNumberFormat="1" applyFont="1" applyFill="1" applyBorder="1" applyAlignment="1">
      <alignment horizontal="center" vertical="center"/>
    </xf>
    <xf numFmtId="49" fontId="25" fillId="0" borderId="43" xfId="0" applyNumberFormat="1" applyFont="1" applyFill="1" applyBorder="1" applyAlignment="1">
      <alignment horizontal="center" vertical="center"/>
    </xf>
    <xf numFmtId="49" fontId="25" fillId="0" borderId="20" xfId="0" applyNumberFormat="1" applyFont="1" applyFill="1" applyBorder="1" applyAlignment="1">
      <alignment horizontal="center" vertical="center"/>
    </xf>
    <xf numFmtId="0" fontId="25" fillId="0" borderId="0" xfId="0" applyFont="1" applyFill="1"/>
    <xf numFmtId="0" fontId="27" fillId="29" borderId="0" xfId="0" applyFont="1" applyFill="1" applyAlignment="1">
      <alignment horizontal="center" vertical="center"/>
    </xf>
    <xf numFmtId="0" fontId="0" fillId="27" borderId="0" xfId="0" applyFill="1" applyAlignment="1">
      <alignment horizontal="right"/>
    </xf>
    <xf numFmtId="168" fontId="25" fillId="29" borderId="42" xfId="0" applyNumberFormat="1" applyFont="1" applyFill="1" applyBorder="1" applyAlignment="1">
      <alignment horizontal="center" vertical="center"/>
    </xf>
    <xf numFmtId="0" fontId="25" fillId="30" borderId="42" xfId="0" applyFont="1" applyFill="1" applyBorder="1" applyAlignment="1">
      <alignment horizontal="center" vertical="center"/>
    </xf>
    <xf numFmtId="187" fontId="37" fillId="27" borderId="0" xfId="0" applyNumberFormat="1" applyFont="1" applyFill="1" applyAlignment="1" applyProtection="1">
      <alignment horizontal="center"/>
      <protection locked="0"/>
    </xf>
    <xf numFmtId="179" fontId="4" fillId="27" borderId="0" xfId="0" applyNumberFormat="1" applyFont="1" applyFill="1" applyAlignment="1" applyProtection="1">
      <alignment horizontal="left"/>
    </xf>
    <xf numFmtId="186" fontId="4" fillId="27" borderId="0" xfId="0" applyNumberFormat="1" applyFont="1" applyFill="1" applyAlignment="1" applyProtection="1">
      <alignment horizontal="left"/>
    </xf>
    <xf numFmtId="0" fontId="25" fillId="28" borderId="42" xfId="0" applyFont="1" applyFill="1" applyBorder="1" applyAlignment="1">
      <alignment horizontal="center" vertical="center"/>
    </xf>
    <xf numFmtId="1" fontId="25" fillId="28" borderId="42" xfId="0" applyNumberFormat="1" applyFont="1" applyFill="1" applyBorder="1" applyAlignment="1">
      <alignment horizontal="center" vertical="center"/>
    </xf>
    <xf numFmtId="169" fontId="25" fillId="28" borderId="42" xfId="0" applyNumberFormat="1" applyFont="1" applyFill="1" applyBorder="1" applyAlignment="1">
      <alignment horizontal="center" vertical="center"/>
    </xf>
    <xf numFmtId="0" fontId="25" fillId="28" borderId="42" xfId="0" applyNumberFormat="1" applyFont="1" applyFill="1" applyBorder="1" applyAlignment="1">
      <alignment horizontal="center" vertical="center"/>
    </xf>
    <xf numFmtId="49" fontId="25" fillId="28" borderId="42" xfId="0" applyNumberFormat="1" applyFont="1" applyFill="1" applyBorder="1" applyAlignment="1">
      <alignment horizontal="center" vertical="center"/>
    </xf>
    <xf numFmtId="49" fontId="25" fillId="29" borderId="24" xfId="39" applyNumberFormat="1" applyFont="1" applyFill="1" applyBorder="1" applyAlignment="1">
      <alignment horizontal="center" vertical="center"/>
    </xf>
    <xf numFmtId="49" fontId="25" fillId="0" borderId="44" xfId="0" applyNumberFormat="1" applyFont="1" applyFill="1" applyBorder="1" applyAlignment="1">
      <alignment horizontal="center" vertical="center"/>
    </xf>
    <xf numFmtId="0" fontId="25" fillId="29" borderId="45" xfId="0" applyNumberFormat="1" applyFont="1" applyFill="1" applyBorder="1" applyAlignment="1">
      <alignment horizontal="center" vertical="center"/>
    </xf>
    <xf numFmtId="0" fontId="25" fillId="29" borderId="46" xfId="0" applyNumberFormat="1" applyFont="1" applyFill="1" applyBorder="1" applyAlignment="1">
      <alignment horizontal="center" vertical="center"/>
    </xf>
    <xf numFmtId="0" fontId="1" fillId="27" borderId="0" xfId="0" applyFont="1" applyFill="1" applyProtection="1">
      <protection locked="0"/>
    </xf>
    <xf numFmtId="168" fontId="1" fillId="27" borderId="0" xfId="0" applyNumberFormat="1" applyFont="1" applyFill="1" applyAlignment="1">
      <alignment horizontal="center"/>
    </xf>
    <xf numFmtId="171" fontId="1" fillId="27" borderId="0" xfId="0" applyNumberFormat="1" applyFont="1" applyFill="1" applyAlignment="1">
      <alignment horizontal="center"/>
    </xf>
    <xf numFmtId="169" fontId="0" fillId="29" borderId="0" xfId="0" applyNumberFormat="1" applyFill="1" applyAlignment="1">
      <alignment horizontal="center"/>
    </xf>
    <xf numFmtId="0" fontId="0" fillId="29" borderId="0" xfId="0" applyFill="1"/>
    <xf numFmtId="169" fontId="0" fillId="29" borderId="0" xfId="0" applyNumberFormat="1" applyFill="1" applyBorder="1" applyAlignment="1">
      <alignment horizontal="center"/>
    </xf>
    <xf numFmtId="0" fontId="0" fillId="29" borderId="0" xfId="0" applyFill="1" applyBorder="1" applyAlignment="1">
      <alignment horizontal="center"/>
    </xf>
    <xf numFmtId="2" fontId="0" fillId="29" borderId="0" xfId="0" applyNumberFormat="1" applyFill="1" applyBorder="1" applyAlignment="1">
      <alignment horizontal="center"/>
    </xf>
    <xf numFmtId="169" fontId="0" fillId="29" borderId="30" xfId="0" applyNumberFormat="1" applyFill="1" applyBorder="1" applyAlignment="1">
      <alignment horizontal="center"/>
    </xf>
    <xf numFmtId="0" fontId="0" fillId="29" borderId="30" xfId="0" applyFill="1" applyBorder="1"/>
    <xf numFmtId="0" fontId="0" fillId="29" borderId="30" xfId="0" applyFill="1" applyBorder="1" applyAlignment="1">
      <alignment horizontal="center"/>
    </xf>
    <xf numFmtId="2" fontId="0" fillId="29" borderId="30" xfId="0" applyNumberFormat="1" applyFill="1" applyBorder="1" applyAlignment="1">
      <alignment horizontal="center"/>
    </xf>
    <xf numFmtId="169" fontId="0" fillId="0" borderId="42" xfId="0" applyNumberFormat="1" applyBorder="1" applyAlignment="1">
      <alignment horizontal="center"/>
    </xf>
    <xf numFmtId="0" fontId="0" fillId="0" borderId="42" xfId="0" applyFill="1" applyBorder="1" applyAlignment="1">
      <alignment horizontal="center"/>
    </xf>
    <xf numFmtId="169" fontId="0" fillId="0" borderId="42" xfId="0" applyNumberFormat="1" applyFill="1" applyBorder="1" applyAlignment="1">
      <alignment horizontal="center"/>
    </xf>
    <xf numFmtId="2" fontId="0" fillId="0" borderId="42" xfId="0" applyNumberFormat="1" applyFill="1" applyBorder="1" applyAlignment="1">
      <alignment horizontal="center"/>
    </xf>
    <xf numFmtId="0" fontId="0" fillId="0" borderId="42" xfId="0" applyBorder="1" applyAlignment="1">
      <alignment horizontal="center"/>
    </xf>
    <xf numFmtId="0" fontId="3" fillId="27" borderId="0" xfId="0" applyFont="1" applyFill="1" applyBorder="1" applyProtection="1">
      <protection locked="0"/>
    </xf>
    <xf numFmtId="168" fontId="0" fillId="27" borderId="0" xfId="0" applyNumberFormat="1" applyFill="1" applyBorder="1" applyAlignment="1" applyProtection="1">
      <alignment horizontal="center"/>
      <protection locked="0"/>
    </xf>
    <xf numFmtId="179" fontId="37" fillId="27" borderId="0" xfId="0" applyNumberFormat="1" applyFont="1" applyFill="1" applyAlignment="1" applyProtection="1">
      <alignment horizontal="center"/>
      <protection locked="0"/>
    </xf>
    <xf numFmtId="179" fontId="37" fillId="27" borderId="0" xfId="0" applyNumberFormat="1" applyFont="1" applyFill="1" applyProtection="1">
      <protection locked="0"/>
    </xf>
    <xf numFmtId="169" fontId="0" fillId="0" borderId="0" xfId="0" applyNumberFormat="1" applyFill="1" applyAlignment="1">
      <alignment horizontal="left"/>
    </xf>
    <xf numFmtId="170" fontId="0" fillId="0" borderId="0" xfId="0" applyNumberFormat="1" applyFill="1" applyAlignment="1">
      <alignment horizontal="left"/>
    </xf>
    <xf numFmtId="1" fontId="0" fillId="27" borderId="0" xfId="0" applyNumberFormat="1" applyFill="1"/>
    <xf numFmtId="0" fontId="25" fillId="0" borderId="0" xfId="39" quotePrefix="1" applyFont="1" applyFill="1" applyBorder="1" applyAlignment="1">
      <alignment horizontal="center" vertical="center"/>
    </xf>
    <xf numFmtId="0" fontId="25" fillId="0" borderId="0" xfId="39" quotePrefix="1" applyFont="1" applyFill="1" applyBorder="1">
      <alignment vertical="center"/>
    </xf>
    <xf numFmtId="0" fontId="25" fillId="0" borderId="0" xfId="39" quotePrefix="1" applyFont="1" applyFill="1">
      <alignment vertical="center"/>
    </xf>
    <xf numFmtId="191" fontId="3" fillId="27" borderId="42" xfId="0" applyNumberFormat="1" applyFont="1" applyFill="1" applyBorder="1" applyAlignment="1" applyProtection="1">
      <alignment horizontal="center"/>
      <protection locked="0"/>
    </xf>
    <xf numFmtId="1" fontId="3" fillId="27" borderId="42" xfId="0" applyNumberFormat="1" applyFont="1" applyFill="1" applyBorder="1" applyAlignment="1" applyProtection="1">
      <alignment horizontal="center"/>
      <protection locked="0"/>
    </xf>
    <xf numFmtId="0" fontId="0" fillId="27" borderId="0" xfId="0" applyFill="1" applyBorder="1" applyProtection="1"/>
    <xf numFmtId="0" fontId="0" fillId="27" borderId="0" xfId="0" applyFill="1" applyProtection="1"/>
    <xf numFmtId="0" fontId="1" fillId="27" borderId="0" xfId="0" applyFont="1" applyFill="1" applyProtection="1"/>
    <xf numFmtId="0" fontId="44" fillId="27" borderId="0" xfId="0" applyFont="1" applyFill="1" applyProtection="1"/>
    <xf numFmtId="0" fontId="3" fillId="27" borderId="0" xfId="0" applyFont="1" applyFill="1" applyBorder="1" applyProtection="1"/>
    <xf numFmtId="0" fontId="3" fillId="27" borderId="0" xfId="0" applyFont="1" applyFill="1" applyProtection="1"/>
    <xf numFmtId="0" fontId="3" fillId="27" borderId="42" xfId="0" applyFont="1" applyFill="1" applyBorder="1" applyAlignment="1" applyProtection="1">
      <alignment horizontal="center"/>
    </xf>
    <xf numFmtId="0" fontId="38" fillId="27" borderId="42" xfId="0" applyFont="1" applyFill="1" applyBorder="1" applyAlignment="1" applyProtection="1">
      <alignment horizontal="center"/>
    </xf>
    <xf numFmtId="169" fontId="0" fillId="27" borderId="0" xfId="0" applyNumberFormat="1" applyFill="1" applyBorder="1" applyAlignment="1" applyProtection="1">
      <alignment horizontal="center"/>
    </xf>
    <xf numFmtId="169" fontId="0" fillId="27" borderId="0" xfId="0" applyNumberFormat="1" applyFill="1" applyBorder="1" applyProtection="1"/>
    <xf numFmtId="170" fontId="1" fillId="27" borderId="0" xfId="0" applyNumberFormat="1" applyFont="1" applyFill="1" applyAlignment="1" applyProtection="1">
      <alignment horizontal="center"/>
    </xf>
    <xf numFmtId="0" fontId="44" fillId="27" borderId="0" xfId="0" applyFont="1" applyFill="1" applyBorder="1" applyProtection="1"/>
    <xf numFmtId="197" fontId="0" fillId="0" borderId="0" xfId="0" applyNumberFormat="1"/>
    <xf numFmtId="189" fontId="0" fillId="0" borderId="0" xfId="0" applyNumberFormat="1"/>
    <xf numFmtId="168" fontId="4" fillId="27" borderId="0" xfId="0" applyNumberFormat="1" applyFont="1" applyFill="1" applyBorder="1" applyAlignment="1" applyProtection="1">
      <alignment horizontal="center"/>
    </xf>
    <xf numFmtId="198" fontId="0" fillId="0" borderId="0" xfId="0" applyNumberFormat="1"/>
    <xf numFmtId="0" fontId="3" fillId="27" borderId="0" xfId="0" applyFont="1" applyFill="1" applyBorder="1" applyAlignment="1" applyProtection="1">
      <alignment horizontal="right"/>
      <protection locked="0"/>
    </xf>
    <xf numFmtId="168" fontId="4" fillId="27" borderId="0" xfId="0" applyNumberFormat="1" applyFont="1" applyFill="1" applyBorder="1" applyAlignment="1" applyProtection="1">
      <alignment horizontal="right"/>
    </xf>
    <xf numFmtId="0" fontId="0" fillId="27" borderId="0" xfId="0" applyFill="1" applyBorder="1" applyAlignment="1" applyProtection="1">
      <alignment horizontal="right"/>
    </xf>
    <xf numFmtId="0" fontId="0" fillId="27" borderId="0" xfId="0" applyFill="1" applyBorder="1" applyAlignment="1" applyProtection="1">
      <alignment horizontal="center"/>
    </xf>
    <xf numFmtId="199" fontId="4" fillId="27" borderId="11" xfId="0" applyNumberFormat="1" applyFont="1" applyFill="1" applyBorder="1" applyAlignment="1" applyProtection="1">
      <alignment horizontal="left"/>
    </xf>
    <xf numFmtId="0" fontId="35" fillId="0" borderId="0" xfId="0" applyFont="1" applyFill="1"/>
    <xf numFmtId="1" fontId="0" fillId="27" borderId="0" xfId="0" applyNumberFormat="1" applyFill="1" applyBorder="1" applyAlignment="1" applyProtection="1">
      <alignment horizontal="left"/>
      <protection locked="0"/>
    </xf>
    <xf numFmtId="0" fontId="0" fillId="27" borderId="12" xfId="0" applyFill="1" applyBorder="1" applyProtection="1">
      <protection locked="0"/>
    </xf>
    <xf numFmtId="168" fontId="0" fillId="27" borderId="13" xfId="0" applyNumberFormat="1" applyFill="1" applyBorder="1" applyProtection="1">
      <protection locked="0"/>
    </xf>
    <xf numFmtId="0" fontId="0" fillId="27" borderId="47" xfId="0" applyFill="1" applyBorder="1"/>
    <xf numFmtId="0" fontId="0" fillId="27" borderId="48" xfId="0" applyFill="1" applyBorder="1"/>
    <xf numFmtId="0" fontId="25" fillId="29" borderId="18" xfId="0" applyFont="1" applyFill="1" applyBorder="1" applyAlignment="1">
      <alignment horizontal="center" vertical="center"/>
    </xf>
    <xf numFmtId="168" fontId="25" fillId="28" borderId="42" xfId="0" applyNumberFormat="1" applyFont="1" applyFill="1" applyBorder="1" applyAlignment="1">
      <alignment horizontal="center" vertical="center"/>
    </xf>
    <xf numFmtId="0" fontId="25" fillId="30" borderId="42" xfId="0" applyNumberFormat="1" applyFont="1" applyFill="1" applyBorder="1" applyAlignment="1">
      <alignment horizontal="center" vertical="center"/>
    </xf>
    <xf numFmtId="0" fontId="36" fillId="27" borderId="49" xfId="0" applyFont="1" applyFill="1" applyBorder="1" applyProtection="1">
      <protection locked="0"/>
    </xf>
    <xf numFmtId="0" fontId="25" fillId="28" borderId="10" xfId="0" applyFont="1" applyFill="1" applyBorder="1" applyAlignment="1">
      <alignment horizontal="center" vertical="center"/>
    </xf>
    <xf numFmtId="0" fontId="25" fillId="28" borderId="40" xfId="0" applyFont="1" applyFill="1" applyBorder="1" applyAlignment="1">
      <alignment horizontal="center" vertical="center"/>
    </xf>
    <xf numFmtId="0" fontId="25" fillId="28" borderId="12" xfId="0" applyFont="1" applyFill="1" applyBorder="1" applyAlignment="1">
      <alignment horizontal="center" vertical="center"/>
    </xf>
    <xf numFmtId="0" fontId="25" fillId="28" borderId="0" xfId="0" applyFont="1" applyFill="1" applyBorder="1" applyAlignment="1">
      <alignment horizontal="center" vertical="center"/>
    </xf>
    <xf numFmtId="0" fontId="25" fillId="28" borderId="49" xfId="0" applyFont="1" applyFill="1" applyBorder="1" applyAlignment="1">
      <alignment horizontal="center" vertical="center"/>
    </xf>
    <xf numFmtId="0" fontId="25" fillId="28" borderId="47" xfId="0" applyFont="1" applyFill="1" applyBorder="1" applyAlignment="1">
      <alignment horizontal="center" vertical="center"/>
    </xf>
    <xf numFmtId="0" fontId="45" fillId="27" borderId="0" xfId="0" applyFont="1" applyFill="1" applyProtection="1">
      <protection locked="0"/>
    </xf>
    <xf numFmtId="0" fontId="45" fillId="27" borderId="0" xfId="0" applyFont="1" applyFill="1"/>
    <xf numFmtId="175" fontId="45" fillId="27" borderId="0" xfId="28" applyNumberFormat="1" applyFont="1" applyFill="1" applyProtection="1">
      <protection locked="0"/>
    </xf>
    <xf numFmtId="49" fontId="45" fillId="27" borderId="0" xfId="0" applyNumberFormat="1" applyFont="1" applyFill="1" applyProtection="1">
      <protection locked="0"/>
    </xf>
    <xf numFmtId="0" fontId="45" fillId="27" borderId="0" xfId="0" applyFont="1" applyFill="1" applyAlignment="1" applyProtection="1">
      <alignment horizontal="left"/>
      <protection locked="0"/>
    </xf>
    <xf numFmtId="0" fontId="25" fillId="28" borderId="10" xfId="0" applyFont="1" applyFill="1" applyBorder="1" applyAlignment="1">
      <alignment horizontal="center" vertical="center"/>
    </xf>
    <xf numFmtId="0" fontId="0" fillId="28" borderId="12" xfId="0" applyFill="1" applyBorder="1" applyAlignment="1">
      <alignment horizontal="center" vertical="center"/>
    </xf>
    <xf numFmtId="0" fontId="0" fillId="28" borderId="49" xfId="0" applyFill="1" applyBorder="1" applyAlignment="1">
      <alignment horizontal="center" vertical="center"/>
    </xf>
    <xf numFmtId="0" fontId="25" fillId="0" borderId="50" xfId="39" applyFont="1" applyFill="1" applyBorder="1" applyAlignment="1">
      <alignment horizontal="center" vertical="center" wrapText="1"/>
    </xf>
    <xf numFmtId="0" fontId="25" fillId="0" borderId="51" xfId="39" applyFont="1" applyFill="1" applyBorder="1" applyAlignment="1">
      <alignment horizontal="center" vertical="center" wrapText="1"/>
    </xf>
    <xf numFmtId="0" fontId="25" fillId="0" borderId="53" xfId="39" applyFont="1" applyFill="1" applyBorder="1" applyAlignment="1">
      <alignment horizontal="center" vertical="center" wrapText="1"/>
    </xf>
    <xf numFmtId="0" fontId="25" fillId="0" borderId="54" xfId="39" applyFont="1" applyFill="1" applyBorder="1" applyAlignment="1">
      <alignment horizontal="center" vertical="center" wrapText="1"/>
    </xf>
    <xf numFmtId="0" fontId="25" fillId="0" borderId="52" xfId="39" applyFont="1" applyFill="1" applyBorder="1" applyAlignment="1">
      <alignment horizontal="center" vertical="center" wrapText="1"/>
    </xf>
  </cellXfs>
  <cellStyles count="46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Comma" xfId="28" builtinId="3"/>
    <cellStyle name="Explanatory Text" xfId="29" builtinId="53" customBuiltin="1"/>
    <cellStyle name="Good" xfId="30" builtinId="26" customBuiltin="1"/>
    <cellStyle name="Heading 1" xfId="31" builtinId="16" customBuiltin="1"/>
    <cellStyle name="Heading 2" xfId="32" builtinId="17" customBuiltin="1"/>
    <cellStyle name="Heading 3" xfId="33" builtinId="18" customBuiltin="1"/>
    <cellStyle name="Heading 4" xfId="34" builtinId="19" customBuiltin="1"/>
    <cellStyle name="Input" xfId="35" builtinId="20" customBuiltin="1"/>
    <cellStyle name="Linked Cell" xfId="36" builtinId="24" customBuiltin="1"/>
    <cellStyle name="Neutral" xfId="37" builtinId="28" customBuiltin="1"/>
    <cellStyle name="Normal" xfId="0" builtinId="0"/>
    <cellStyle name="Normal_Prework Calculator" xfId="38"/>
    <cellStyle name="Normal_TE SubCom Modes Download Upload 8-2-2011" xfId="39"/>
    <cellStyle name="Note" xfId="40" builtinId="10" customBuiltin="1"/>
    <cellStyle name="Output" xfId="41" builtinId="21" customBuiltin="1"/>
    <cellStyle name="Percent" xfId="42" builtinId="5"/>
    <cellStyle name="Title" xfId="43" builtinId="15" customBuiltin="1"/>
    <cellStyle name="Total" xfId="44" builtinId="25" customBuiltin="1"/>
    <cellStyle name="Warning Text" xfId="45" builtinId="11" customBuiltin="1"/>
  </cellStyles>
  <dxfs count="23"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indexed="53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2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4"/>
      </font>
    </dxf>
    <dxf>
      <font>
        <b/>
        <i val="0"/>
        <condense val="0"/>
        <extend val="0"/>
        <color indexed="14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Control!$U$1</c:f>
          <c:strCache>
            <c:ptCount val="1"/>
            <c:pt idx="0">
              <c:v>Measuring Ball Lens...</c:v>
            </c:pt>
          </c:strCache>
        </c:strRef>
      </c:tx>
      <c:layout>
        <c:manualLayout>
          <c:xMode val="edge"/>
          <c:yMode val="edge"/>
          <c:x val="0.35178405185539652"/>
          <c:y val="1.9608510059352734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1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80478460150648"/>
          <c:y val="0.10924746414687833"/>
          <c:w val="0.73903016812348521"/>
          <c:h val="0.7339188617046698"/>
        </c:manualLayout>
      </c:layout>
      <c:scatterChart>
        <c:scatterStyle val="lineMarker"/>
        <c:varyColors val="0"/>
        <c:ser>
          <c:idx val="1"/>
          <c:order val="0"/>
          <c:tx>
            <c:v>Designed</c:v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Design!$B$16:$B$380</c:f>
              <c:numCache>
                <c:formatCode>0.000</c:formatCode>
                <c:ptCount val="365"/>
                <c:pt idx="0">
                  <c:v>0</c:v>
                </c:pt>
                <c:pt idx="1">
                  <c:v>1.5E-3</c:v>
                </c:pt>
                <c:pt idx="2">
                  <c:v>3.0000000000000001E-3</c:v>
                </c:pt>
                <c:pt idx="3">
                  <c:v>4.5000000000000005E-3</c:v>
                </c:pt>
                <c:pt idx="4">
                  <c:v>6.0000000000000001E-3</c:v>
                </c:pt>
                <c:pt idx="5">
                  <c:v>7.4999999999999997E-3</c:v>
                </c:pt>
                <c:pt idx="6">
                  <c:v>8.9999999999999993E-3</c:v>
                </c:pt>
                <c:pt idx="7">
                  <c:v>1.0499999999999999E-2</c:v>
                </c:pt>
                <c:pt idx="8">
                  <c:v>1.1999999999999999E-2</c:v>
                </c:pt>
                <c:pt idx="9">
                  <c:v>1.3499999999999998E-2</c:v>
                </c:pt>
                <c:pt idx="10">
                  <c:v>1.4999999999999998E-2</c:v>
                </c:pt>
                <c:pt idx="11">
                  <c:v>1.6499999999999997E-2</c:v>
                </c:pt>
                <c:pt idx="12">
                  <c:v>1.7999999999999999E-2</c:v>
                </c:pt>
                <c:pt idx="13">
                  <c:v>1.95E-2</c:v>
                </c:pt>
                <c:pt idx="14">
                  <c:v>2.1000000000000001E-2</c:v>
                </c:pt>
                <c:pt idx="15">
                  <c:v>2.2500000000000003E-2</c:v>
                </c:pt>
                <c:pt idx="16">
                  <c:v>2.4000000000000004E-2</c:v>
                </c:pt>
                <c:pt idx="17">
                  <c:v>2.5500000000000005E-2</c:v>
                </c:pt>
                <c:pt idx="18">
                  <c:v>2.7000000000000007E-2</c:v>
                </c:pt>
                <c:pt idx="19">
                  <c:v>2.8500000000000008E-2</c:v>
                </c:pt>
                <c:pt idx="20">
                  <c:v>3.0000000000000009E-2</c:v>
                </c:pt>
                <c:pt idx="21">
                  <c:v>3.1500000000000007E-2</c:v>
                </c:pt>
                <c:pt idx="22">
                  <c:v>3.3000000000000008E-2</c:v>
                </c:pt>
                <c:pt idx="23">
                  <c:v>3.450000000000001E-2</c:v>
                </c:pt>
                <c:pt idx="24">
                  <c:v>3.6000000000000011E-2</c:v>
                </c:pt>
                <c:pt idx="25">
                  <c:v>3.7500000000000012E-2</c:v>
                </c:pt>
                <c:pt idx="26">
                  <c:v>3.9000000000000014E-2</c:v>
                </c:pt>
                <c:pt idx="27">
                  <c:v>4.0500000000000015E-2</c:v>
                </c:pt>
                <c:pt idx="28">
                  <c:v>4.2000000000000016E-2</c:v>
                </c:pt>
                <c:pt idx="29">
                  <c:v>4.3500000000000018E-2</c:v>
                </c:pt>
                <c:pt idx="30">
                  <c:v>4.5000000000000019E-2</c:v>
                </c:pt>
                <c:pt idx="31">
                  <c:v>4.650000000000002E-2</c:v>
                </c:pt>
                <c:pt idx="32">
                  <c:v>4.8000000000000022E-2</c:v>
                </c:pt>
                <c:pt idx="33">
                  <c:v>4.9500000000000023E-2</c:v>
                </c:pt>
                <c:pt idx="34">
                  <c:v>5.1000000000000024E-2</c:v>
                </c:pt>
                <c:pt idx="35">
                  <c:v>5.2500000000000026E-2</c:v>
                </c:pt>
                <c:pt idx="36">
                  <c:v>5.4000000000000027E-2</c:v>
                </c:pt>
                <c:pt idx="37">
                  <c:v>5.5500000000000028E-2</c:v>
                </c:pt>
                <c:pt idx="38">
                  <c:v>5.700000000000003E-2</c:v>
                </c:pt>
                <c:pt idx="39">
                  <c:v>5.8500000000000031E-2</c:v>
                </c:pt>
                <c:pt idx="40">
                  <c:v>6.0000000000000032E-2</c:v>
                </c:pt>
                <c:pt idx="41">
                  <c:v>6.1500000000000034E-2</c:v>
                </c:pt>
                <c:pt idx="42">
                  <c:v>6.3000000000000028E-2</c:v>
                </c:pt>
                <c:pt idx="43">
                  <c:v>6.450000000000003E-2</c:v>
                </c:pt>
                <c:pt idx="44">
                  <c:v>6.6000000000000031E-2</c:v>
                </c:pt>
                <c:pt idx="45">
                  <c:v>6.7500000000000032E-2</c:v>
                </c:pt>
                <c:pt idx="46">
                  <c:v>6.9000000000000034E-2</c:v>
                </c:pt>
                <c:pt idx="47">
                  <c:v>7.0500000000000035E-2</c:v>
                </c:pt>
                <c:pt idx="48">
                  <c:v>7.2000000000000036E-2</c:v>
                </c:pt>
                <c:pt idx="49">
                  <c:v>7.3500000000000038E-2</c:v>
                </c:pt>
                <c:pt idx="50">
                  <c:v>7.5000000000000039E-2</c:v>
                </c:pt>
                <c:pt idx="51">
                  <c:v>7.650000000000004E-2</c:v>
                </c:pt>
                <c:pt idx="52">
                  <c:v>7.8000000000000042E-2</c:v>
                </c:pt>
                <c:pt idx="53">
                  <c:v>7.9500000000000043E-2</c:v>
                </c:pt>
                <c:pt idx="54">
                  <c:v>8.1000000000000044E-2</c:v>
                </c:pt>
                <c:pt idx="55">
                  <c:v>8.2500000000000046E-2</c:v>
                </c:pt>
                <c:pt idx="56">
                  <c:v>8.4000000000000047E-2</c:v>
                </c:pt>
                <c:pt idx="57">
                  <c:v>8.5500000000000048E-2</c:v>
                </c:pt>
                <c:pt idx="58">
                  <c:v>8.700000000000005E-2</c:v>
                </c:pt>
                <c:pt idx="59">
                  <c:v>8.8500000000000051E-2</c:v>
                </c:pt>
                <c:pt idx="60">
                  <c:v>9.0000000000000052E-2</c:v>
                </c:pt>
                <c:pt idx="61">
                  <c:v>9.1500000000000054E-2</c:v>
                </c:pt>
                <c:pt idx="62">
                  <c:v>9.3000000000000055E-2</c:v>
                </c:pt>
                <c:pt idx="63">
                  <c:v>9.4500000000000056E-2</c:v>
                </c:pt>
                <c:pt idx="64">
                  <c:v>9.6000000000000058E-2</c:v>
                </c:pt>
                <c:pt idx="65">
                  <c:v>9.7500000000000059E-2</c:v>
                </c:pt>
                <c:pt idx="66">
                  <c:v>9.900000000000006E-2</c:v>
                </c:pt>
                <c:pt idx="67">
                  <c:v>0.10050000000000006</c:v>
                </c:pt>
                <c:pt idx="68">
                  <c:v>0.10200000000000006</c:v>
                </c:pt>
                <c:pt idx="69">
                  <c:v>0.10350000000000006</c:v>
                </c:pt>
                <c:pt idx="70">
                  <c:v>0.10500000000000007</c:v>
                </c:pt>
                <c:pt idx="71">
                  <c:v>0.10650000000000007</c:v>
                </c:pt>
                <c:pt idx="72">
                  <c:v>0.10800000000000007</c:v>
                </c:pt>
                <c:pt idx="73">
                  <c:v>0.10950000000000007</c:v>
                </c:pt>
                <c:pt idx="74">
                  <c:v>0.11100000000000007</c:v>
                </c:pt>
                <c:pt idx="75">
                  <c:v>0.11250000000000007</c:v>
                </c:pt>
                <c:pt idx="76">
                  <c:v>0.11400000000000007</c:v>
                </c:pt>
                <c:pt idx="77">
                  <c:v>0.11550000000000007</c:v>
                </c:pt>
                <c:pt idx="78">
                  <c:v>0.11700000000000008</c:v>
                </c:pt>
                <c:pt idx="79">
                  <c:v>0.11850000000000008</c:v>
                </c:pt>
                <c:pt idx="80">
                  <c:v>0.12000000000000008</c:v>
                </c:pt>
                <c:pt idx="81">
                  <c:v>0.12150000000000008</c:v>
                </c:pt>
                <c:pt idx="82">
                  <c:v>0.12300000000000008</c:v>
                </c:pt>
                <c:pt idx="83">
                  <c:v>0.12450000000000008</c:v>
                </c:pt>
                <c:pt idx="84">
                  <c:v>0.12600000000000008</c:v>
                </c:pt>
                <c:pt idx="85">
                  <c:v>0.12750000000000009</c:v>
                </c:pt>
                <c:pt idx="86">
                  <c:v>0.12900000000000009</c:v>
                </c:pt>
                <c:pt idx="87">
                  <c:v>0.13050000000000009</c:v>
                </c:pt>
                <c:pt idx="88">
                  <c:v>0.13200000000000009</c:v>
                </c:pt>
                <c:pt idx="89">
                  <c:v>0.13350000000000009</c:v>
                </c:pt>
                <c:pt idx="90">
                  <c:v>0.13500000000000009</c:v>
                </c:pt>
                <c:pt idx="91">
                  <c:v>0.13650000000000009</c:v>
                </c:pt>
                <c:pt idx="92">
                  <c:v>0.13800000000000009</c:v>
                </c:pt>
                <c:pt idx="93">
                  <c:v>0.1395000000000001</c:v>
                </c:pt>
                <c:pt idx="94">
                  <c:v>0.1410000000000001</c:v>
                </c:pt>
                <c:pt idx="95">
                  <c:v>0.1425000000000001</c:v>
                </c:pt>
                <c:pt idx="96">
                  <c:v>0.1440000000000001</c:v>
                </c:pt>
                <c:pt idx="97">
                  <c:v>0.1455000000000001</c:v>
                </c:pt>
                <c:pt idx="98">
                  <c:v>0.1470000000000001</c:v>
                </c:pt>
                <c:pt idx="99">
                  <c:v>0.1485000000000001</c:v>
                </c:pt>
                <c:pt idx="100">
                  <c:v>0.15000000000000011</c:v>
                </c:pt>
                <c:pt idx="101">
                  <c:v>0.15150000000000011</c:v>
                </c:pt>
                <c:pt idx="102">
                  <c:v>0.15300000000000011</c:v>
                </c:pt>
                <c:pt idx="103">
                  <c:v>0.15450000000000011</c:v>
                </c:pt>
                <c:pt idx="104">
                  <c:v>0.15600000000000011</c:v>
                </c:pt>
                <c:pt idx="105">
                  <c:v>0.15750000000000011</c:v>
                </c:pt>
                <c:pt idx="106">
                  <c:v>0.15900000000000011</c:v>
                </c:pt>
                <c:pt idx="107">
                  <c:v>0.16050000000000011</c:v>
                </c:pt>
                <c:pt idx="108">
                  <c:v>0.16200000000000012</c:v>
                </c:pt>
                <c:pt idx="109">
                  <c:v>0.16350000000000012</c:v>
                </c:pt>
                <c:pt idx="110">
                  <c:v>0.16500000000000012</c:v>
                </c:pt>
                <c:pt idx="111">
                  <c:v>0.16650000000000012</c:v>
                </c:pt>
                <c:pt idx="112">
                  <c:v>0.16800000000000012</c:v>
                </c:pt>
                <c:pt idx="113">
                  <c:v>0.16950000000000012</c:v>
                </c:pt>
                <c:pt idx="114">
                  <c:v>0.17100000000000012</c:v>
                </c:pt>
                <c:pt idx="115">
                  <c:v>0.17250000000000013</c:v>
                </c:pt>
                <c:pt idx="116">
                  <c:v>0.17400000000000013</c:v>
                </c:pt>
                <c:pt idx="117">
                  <c:v>0.17550000000000013</c:v>
                </c:pt>
                <c:pt idx="118">
                  <c:v>0.17700000000000013</c:v>
                </c:pt>
                <c:pt idx="119">
                  <c:v>0.17850000000000013</c:v>
                </c:pt>
                <c:pt idx="120">
                  <c:v>0.18000000000000013</c:v>
                </c:pt>
                <c:pt idx="121">
                  <c:v>0.18150000000000013</c:v>
                </c:pt>
                <c:pt idx="122">
                  <c:v>0.18300000000000013</c:v>
                </c:pt>
                <c:pt idx="123">
                  <c:v>0.18450000000000014</c:v>
                </c:pt>
                <c:pt idx="124">
                  <c:v>0.18600000000000014</c:v>
                </c:pt>
                <c:pt idx="125">
                  <c:v>0.18750000000000014</c:v>
                </c:pt>
                <c:pt idx="126">
                  <c:v>0.18900000000000014</c:v>
                </c:pt>
                <c:pt idx="127">
                  <c:v>0.19050000000000014</c:v>
                </c:pt>
                <c:pt idx="128">
                  <c:v>0.19200000000000014</c:v>
                </c:pt>
                <c:pt idx="129">
                  <c:v>0.19350000000000014</c:v>
                </c:pt>
                <c:pt idx="130">
                  <c:v>0.19500000000000015</c:v>
                </c:pt>
                <c:pt idx="131">
                  <c:v>0.19650000000000015</c:v>
                </c:pt>
                <c:pt idx="132">
                  <c:v>0.19800000000000015</c:v>
                </c:pt>
                <c:pt idx="133">
                  <c:v>0.19950000000000015</c:v>
                </c:pt>
                <c:pt idx="134">
                  <c:v>0.20100000000000015</c:v>
                </c:pt>
                <c:pt idx="135">
                  <c:v>0.20250000000000015</c:v>
                </c:pt>
                <c:pt idx="136">
                  <c:v>0.20400000000000015</c:v>
                </c:pt>
                <c:pt idx="137">
                  <c:v>0.20550000000000015</c:v>
                </c:pt>
                <c:pt idx="138">
                  <c:v>0.20700000000000016</c:v>
                </c:pt>
                <c:pt idx="139">
                  <c:v>0.20850000000000016</c:v>
                </c:pt>
                <c:pt idx="140">
                  <c:v>0.21000000000000016</c:v>
                </c:pt>
                <c:pt idx="141">
                  <c:v>0.21150000000000016</c:v>
                </c:pt>
                <c:pt idx="142">
                  <c:v>0.21300000000000016</c:v>
                </c:pt>
                <c:pt idx="143">
                  <c:v>0.21450000000000016</c:v>
                </c:pt>
                <c:pt idx="144">
                  <c:v>0.21600000000000016</c:v>
                </c:pt>
                <c:pt idx="145">
                  <c:v>0.21750000000000017</c:v>
                </c:pt>
                <c:pt idx="146">
                  <c:v>0.21900000000000017</c:v>
                </c:pt>
                <c:pt idx="147">
                  <c:v>0.22050000000000017</c:v>
                </c:pt>
                <c:pt idx="148">
                  <c:v>0.22200000000000017</c:v>
                </c:pt>
                <c:pt idx="149">
                  <c:v>0.22350000000000017</c:v>
                </c:pt>
                <c:pt idx="150">
                  <c:v>0.22500000000000017</c:v>
                </c:pt>
                <c:pt idx="151">
                  <c:v>0.22650000000000017</c:v>
                </c:pt>
                <c:pt idx="152">
                  <c:v>0.22800000000000017</c:v>
                </c:pt>
                <c:pt idx="153">
                  <c:v>0.22950000000000018</c:v>
                </c:pt>
                <c:pt idx="154">
                  <c:v>0.23100000000000018</c:v>
                </c:pt>
                <c:pt idx="155">
                  <c:v>0.23250000000000018</c:v>
                </c:pt>
                <c:pt idx="156">
                  <c:v>0.23400000000000018</c:v>
                </c:pt>
                <c:pt idx="157">
                  <c:v>0.23550000000000018</c:v>
                </c:pt>
                <c:pt idx="158">
                  <c:v>0.23700000000000018</c:v>
                </c:pt>
                <c:pt idx="159">
                  <c:v>0.23850000000000018</c:v>
                </c:pt>
                <c:pt idx="160">
                  <c:v>0.24000000000000019</c:v>
                </c:pt>
                <c:pt idx="161">
                  <c:v>0.24150000000000019</c:v>
                </c:pt>
                <c:pt idx="162">
                  <c:v>0.24300000000000019</c:v>
                </c:pt>
                <c:pt idx="163">
                  <c:v>0.24450000000000019</c:v>
                </c:pt>
                <c:pt idx="164">
                  <c:v>0.24600000000000019</c:v>
                </c:pt>
                <c:pt idx="165">
                  <c:v>0.24750000000000019</c:v>
                </c:pt>
                <c:pt idx="166">
                  <c:v>0.24900000000000019</c:v>
                </c:pt>
                <c:pt idx="167">
                  <c:v>0.25050000000000017</c:v>
                </c:pt>
                <c:pt idx="168">
                  <c:v>0.25200000000000017</c:v>
                </c:pt>
                <c:pt idx="169">
                  <c:v>0.25350000000000017</c:v>
                </c:pt>
                <c:pt idx="170">
                  <c:v>0.25500000000000017</c:v>
                </c:pt>
                <c:pt idx="171">
                  <c:v>0.25650000000000017</c:v>
                </c:pt>
                <c:pt idx="172">
                  <c:v>0.25800000000000017</c:v>
                </c:pt>
                <c:pt idx="173">
                  <c:v>0.25950000000000017</c:v>
                </c:pt>
                <c:pt idx="174">
                  <c:v>0.26100000000000018</c:v>
                </c:pt>
                <c:pt idx="175">
                  <c:v>0.26250000000000018</c:v>
                </c:pt>
                <c:pt idx="176">
                  <c:v>0.26400000000000018</c:v>
                </c:pt>
                <c:pt idx="177">
                  <c:v>0.26550000000000018</c:v>
                </c:pt>
                <c:pt idx="178">
                  <c:v>0.26700000000000018</c:v>
                </c:pt>
                <c:pt idx="179">
                  <c:v>0.26850000000000018</c:v>
                </c:pt>
                <c:pt idx="180">
                  <c:v>0.27000000000000018</c:v>
                </c:pt>
                <c:pt idx="181">
                  <c:v>0.27150000000000019</c:v>
                </c:pt>
                <c:pt idx="182">
                  <c:v>0.27300000000000019</c:v>
                </c:pt>
                <c:pt idx="183">
                  <c:v>0.27450000000000019</c:v>
                </c:pt>
                <c:pt idx="184">
                  <c:v>0.27600000000000019</c:v>
                </c:pt>
                <c:pt idx="185">
                  <c:v>0.27750000000000019</c:v>
                </c:pt>
                <c:pt idx="186">
                  <c:v>0.27900000000000019</c:v>
                </c:pt>
                <c:pt idx="187">
                  <c:v>0.28050000000000019</c:v>
                </c:pt>
                <c:pt idx="188">
                  <c:v>0.28200000000000019</c:v>
                </c:pt>
                <c:pt idx="189">
                  <c:v>0.2835000000000002</c:v>
                </c:pt>
                <c:pt idx="190">
                  <c:v>0.2850000000000002</c:v>
                </c:pt>
                <c:pt idx="191">
                  <c:v>0.2865000000000002</c:v>
                </c:pt>
                <c:pt idx="192">
                  <c:v>0.2880000000000002</c:v>
                </c:pt>
                <c:pt idx="193">
                  <c:v>0.2895000000000002</c:v>
                </c:pt>
                <c:pt idx="194">
                  <c:v>0.2910000000000002</c:v>
                </c:pt>
                <c:pt idx="195">
                  <c:v>0.2925000000000002</c:v>
                </c:pt>
                <c:pt idx="196">
                  <c:v>0.29400000000000021</c:v>
                </c:pt>
                <c:pt idx="197">
                  <c:v>0.29550000000000021</c:v>
                </c:pt>
                <c:pt idx="198">
                  <c:v>0.29700000000000021</c:v>
                </c:pt>
                <c:pt idx="199">
                  <c:v>0.29850000000000021</c:v>
                </c:pt>
                <c:pt idx="200">
                  <c:v>0.30000000000000021</c:v>
                </c:pt>
                <c:pt idx="201">
                  <c:v>0.30150000000000021</c:v>
                </c:pt>
                <c:pt idx="202">
                  <c:v>0.30300000000000021</c:v>
                </c:pt>
                <c:pt idx="203">
                  <c:v>0.30450000000000021</c:v>
                </c:pt>
                <c:pt idx="204">
                  <c:v>0.30600000000000022</c:v>
                </c:pt>
                <c:pt idx="205">
                  <c:v>0.30750000000000022</c:v>
                </c:pt>
                <c:pt idx="206">
                  <c:v>0.30900000000000022</c:v>
                </c:pt>
                <c:pt idx="207">
                  <c:v>0.31050000000000022</c:v>
                </c:pt>
                <c:pt idx="208">
                  <c:v>0.31200000000000022</c:v>
                </c:pt>
                <c:pt idx="209">
                  <c:v>0.31350000000000022</c:v>
                </c:pt>
                <c:pt idx="210">
                  <c:v>0.31500000000000022</c:v>
                </c:pt>
                <c:pt idx="211">
                  <c:v>0.31650000000000023</c:v>
                </c:pt>
                <c:pt idx="212">
                  <c:v>0.31800000000000023</c:v>
                </c:pt>
                <c:pt idx="213">
                  <c:v>0.31950000000000023</c:v>
                </c:pt>
                <c:pt idx="214">
                  <c:v>0.32100000000000023</c:v>
                </c:pt>
                <c:pt idx="215">
                  <c:v>0.32250000000000023</c:v>
                </c:pt>
                <c:pt idx="216">
                  <c:v>0.32400000000000023</c:v>
                </c:pt>
                <c:pt idx="217">
                  <c:v>0.32550000000000023</c:v>
                </c:pt>
                <c:pt idx="218">
                  <c:v>0.32700000000000023</c:v>
                </c:pt>
                <c:pt idx="219">
                  <c:v>0.32850000000000024</c:v>
                </c:pt>
                <c:pt idx="220">
                  <c:v>0.33000000000000024</c:v>
                </c:pt>
                <c:pt idx="221">
                  <c:v>0.33150000000000024</c:v>
                </c:pt>
                <c:pt idx="222">
                  <c:v>0.33300000000000024</c:v>
                </c:pt>
                <c:pt idx="223">
                  <c:v>0.33450000000000024</c:v>
                </c:pt>
                <c:pt idx="224">
                  <c:v>0.33600000000000024</c:v>
                </c:pt>
                <c:pt idx="225">
                  <c:v>0.33750000000000024</c:v>
                </c:pt>
                <c:pt idx="226">
                  <c:v>0.33900000000000025</c:v>
                </c:pt>
                <c:pt idx="227">
                  <c:v>0.34050000000000025</c:v>
                </c:pt>
                <c:pt idx="228">
                  <c:v>0.34200000000000025</c:v>
                </c:pt>
                <c:pt idx="229">
                  <c:v>0.34350000000000025</c:v>
                </c:pt>
                <c:pt idx="230">
                  <c:v>0.34500000000000025</c:v>
                </c:pt>
                <c:pt idx="231">
                  <c:v>0.34650000000000025</c:v>
                </c:pt>
                <c:pt idx="232">
                  <c:v>0.34800000000000025</c:v>
                </c:pt>
                <c:pt idx="233">
                  <c:v>0.34950000000000025</c:v>
                </c:pt>
                <c:pt idx="234">
                  <c:v>0.35100000000000026</c:v>
                </c:pt>
                <c:pt idx="235">
                  <c:v>0.35250000000000026</c:v>
                </c:pt>
                <c:pt idx="236">
                  <c:v>0.35400000000000026</c:v>
                </c:pt>
                <c:pt idx="237">
                  <c:v>0.35550000000000026</c:v>
                </c:pt>
                <c:pt idx="238">
                  <c:v>0.35700000000000026</c:v>
                </c:pt>
                <c:pt idx="239">
                  <c:v>0.35850000000000026</c:v>
                </c:pt>
                <c:pt idx="240">
                  <c:v>0.36000000000000026</c:v>
                </c:pt>
                <c:pt idx="241">
                  <c:v>0.36150000000000027</c:v>
                </c:pt>
                <c:pt idx="242">
                  <c:v>0.36300000000000027</c:v>
                </c:pt>
                <c:pt idx="243">
                  <c:v>0.36450000000000027</c:v>
                </c:pt>
                <c:pt idx="244">
                  <c:v>0.36600000000000027</c:v>
                </c:pt>
                <c:pt idx="245">
                  <c:v>0.36750000000000027</c:v>
                </c:pt>
                <c:pt idx="246">
                  <c:v>0.36900000000000027</c:v>
                </c:pt>
                <c:pt idx="247">
                  <c:v>0.37050000000000027</c:v>
                </c:pt>
                <c:pt idx="248">
                  <c:v>0.37200000000000027</c:v>
                </c:pt>
                <c:pt idx="249">
                  <c:v>0.37350000000000028</c:v>
                </c:pt>
                <c:pt idx="250">
                  <c:v>0.37500000000000028</c:v>
                </c:pt>
                <c:pt idx="251">
                  <c:v>0.37650000000000028</c:v>
                </c:pt>
                <c:pt idx="252">
                  <c:v>0.37800000000000028</c:v>
                </c:pt>
                <c:pt idx="253">
                  <c:v>0.37950000000000028</c:v>
                </c:pt>
                <c:pt idx="254">
                  <c:v>0.38100000000000028</c:v>
                </c:pt>
                <c:pt idx="255">
                  <c:v>0.38250000000000028</c:v>
                </c:pt>
                <c:pt idx="256">
                  <c:v>0.38400000000000029</c:v>
                </c:pt>
                <c:pt idx="257">
                  <c:v>0.38550000000000029</c:v>
                </c:pt>
                <c:pt idx="258">
                  <c:v>0.38700000000000029</c:v>
                </c:pt>
                <c:pt idx="259">
                  <c:v>0.38850000000000029</c:v>
                </c:pt>
                <c:pt idx="260">
                  <c:v>0.39000000000000029</c:v>
                </c:pt>
                <c:pt idx="261">
                  <c:v>0.39150000000000029</c:v>
                </c:pt>
                <c:pt idx="262">
                  <c:v>0.39300000000000029</c:v>
                </c:pt>
                <c:pt idx="263">
                  <c:v>0.39450000000000029</c:v>
                </c:pt>
                <c:pt idx="264">
                  <c:v>0.3960000000000003</c:v>
                </c:pt>
                <c:pt idx="265">
                  <c:v>0.3975000000000003</c:v>
                </c:pt>
                <c:pt idx="266">
                  <c:v>0.3990000000000003</c:v>
                </c:pt>
                <c:pt idx="267">
                  <c:v>0.4005000000000003</c:v>
                </c:pt>
                <c:pt idx="268">
                  <c:v>0.4020000000000003</c:v>
                </c:pt>
                <c:pt idx="269">
                  <c:v>0.4035000000000003</c:v>
                </c:pt>
                <c:pt idx="270">
                  <c:v>0.4050000000000003</c:v>
                </c:pt>
                <c:pt idx="271">
                  <c:v>0.40650000000000031</c:v>
                </c:pt>
                <c:pt idx="272">
                  <c:v>0.40800000000000031</c:v>
                </c:pt>
                <c:pt idx="273">
                  <c:v>0.40950000000000031</c:v>
                </c:pt>
                <c:pt idx="274">
                  <c:v>0.41100000000000031</c:v>
                </c:pt>
                <c:pt idx="275">
                  <c:v>0.41250000000000031</c:v>
                </c:pt>
                <c:pt idx="276">
                  <c:v>0.41400000000000031</c:v>
                </c:pt>
                <c:pt idx="277">
                  <c:v>0.41550000000000031</c:v>
                </c:pt>
                <c:pt idx="278">
                  <c:v>0.41700000000000031</c:v>
                </c:pt>
                <c:pt idx="279">
                  <c:v>0.41850000000000032</c:v>
                </c:pt>
                <c:pt idx="280">
                  <c:v>0.42000000000000032</c:v>
                </c:pt>
                <c:pt idx="281">
                  <c:v>0.42150000000000032</c:v>
                </c:pt>
                <c:pt idx="282">
                  <c:v>0.42300000000000032</c:v>
                </c:pt>
                <c:pt idx="283">
                  <c:v>0.42450000000000032</c:v>
                </c:pt>
                <c:pt idx="284">
                  <c:v>0.42600000000000032</c:v>
                </c:pt>
                <c:pt idx="285">
                  <c:v>0.42750000000000032</c:v>
                </c:pt>
                <c:pt idx="286">
                  <c:v>0.42900000000000033</c:v>
                </c:pt>
                <c:pt idx="287">
                  <c:v>0.43050000000000033</c:v>
                </c:pt>
                <c:pt idx="288">
                  <c:v>0.43200000000000033</c:v>
                </c:pt>
                <c:pt idx="289">
                  <c:v>0.43350000000000033</c:v>
                </c:pt>
                <c:pt idx="290">
                  <c:v>0.43500000000000033</c:v>
                </c:pt>
                <c:pt idx="291">
                  <c:v>0.43650000000000033</c:v>
                </c:pt>
                <c:pt idx="292">
                  <c:v>0.43800000000000033</c:v>
                </c:pt>
                <c:pt idx="293">
                  <c:v>0.43950000000000033</c:v>
                </c:pt>
                <c:pt idx="294">
                  <c:v>0.44100000000000034</c:v>
                </c:pt>
                <c:pt idx="295">
                  <c:v>0.44250000000000034</c:v>
                </c:pt>
                <c:pt idx="296">
                  <c:v>0.44400000000000034</c:v>
                </c:pt>
                <c:pt idx="297">
                  <c:v>0.44550000000000034</c:v>
                </c:pt>
                <c:pt idx="298">
                  <c:v>0.44700000000000034</c:v>
                </c:pt>
                <c:pt idx="299">
                  <c:v>0.44850000000000034</c:v>
                </c:pt>
                <c:pt idx="300">
                  <c:v>0.45000000000000034</c:v>
                </c:pt>
              </c:numCache>
            </c:numRef>
          </c:xVal>
          <c:yVal>
            <c:numRef>
              <c:f>Design!$E$16:$E$380</c:f>
              <c:numCache>
                <c:formatCode>0.000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3.7363083384538733E-2</c:v>
                </c:pt>
                <c:pt idx="35">
                  <c:v>5.8949130612758027E-2</c:v>
                </c:pt>
                <c:pt idx="36">
                  <c:v>7.4404300950953087E-2</c:v>
                </c:pt>
                <c:pt idx="37">
                  <c:v>8.7057452294447502E-2</c:v>
                </c:pt>
                <c:pt idx="38">
                  <c:v>9.8000000000000004E-2</c:v>
                </c:pt>
                <c:pt idx="39">
                  <c:v>0.10775435026020996</c:v>
                </c:pt>
                <c:pt idx="40">
                  <c:v>0.11661903789690607</c:v>
                </c:pt>
                <c:pt idx="41">
                  <c:v>0.12478381305281552</c:v>
                </c:pt>
                <c:pt idx="42">
                  <c:v>0.13237824594698333</c:v>
                </c:pt>
                <c:pt idx="43">
                  <c:v>0.13949551964131326</c:v>
                </c:pt>
                <c:pt idx="44">
                  <c:v>0.1462053350599766</c:v>
                </c:pt>
                <c:pt idx="45">
                  <c:v>0.15256146302392362</c:v>
                </c:pt>
                <c:pt idx="46">
                  <c:v>0.15860643114325479</c:v>
                </c:pt>
                <c:pt idx="47">
                  <c:v>0.16437457224278948</c:v>
                </c:pt>
                <c:pt idx="48">
                  <c:v>0.16989408465276246</c:v>
                </c:pt>
                <c:pt idx="49">
                  <c:v>0.17518846994023329</c:v>
                </c:pt>
                <c:pt idx="50">
                  <c:v>0.18027756377319953</c:v>
                </c:pt>
                <c:pt idx="51">
                  <c:v>0.18517829246431675</c:v>
                </c:pt>
                <c:pt idx="52">
                  <c:v>0.18990523952750757</c:v>
                </c:pt>
                <c:pt idx="53">
                  <c:v>0.19447107754110901</c:v>
                </c:pt>
                <c:pt idx="54">
                  <c:v>0.19888690253508404</c:v>
                </c:pt>
                <c:pt idx="55">
                  <c:v>0.20316249653910054</c:v>
                </c:pt>
                <c:pt idx="56">
                  <c:v>0.20730653631759907</c:v>
                </c:pt>
                <c:pt idx="57">
                  <c:v>0.21132676120169927</c:v>
                </c:pt>
                <c:pt idx="58">
                  <c:v>0.21523010941780435</c:v>
                </c:pt>
                <c:pt idx="59">
                  <c:v>0.21902282986026828</c:v>
                </c:pt>
                <c:pt idx="60">
                  <c:v>0.22271057451320095</c:v>
                </c:pt>
                <c:pt idx="61">
                  <c:v>0.22629847546989801</c:v>
                </c:pt>
                <c:pt idx="62">
                  <c:v>0.22979120957947899</c:v>
                </c:pt>
                <c:pt idx="63">
                  <c:v>0.23319305306976887</c:v>
                </c:pt>
                <c:pt idx="64">
                  <c:v>0.23650792798551182</c:v>
                </c:pt>
                <c:pt idx="65">
                  <c:v>0.23973944189473712</c:v>
                </c:pt>
                <c:pt idx="66">
                  <c:v>0.2428909220205647</c:v>
                </c:pt>
                <c:pt idx="67">
                  <c:v>0.2459654447275065</c:v>
                </c:pt>
                <c:pt idx="68">
                  <c:v>0.24896586111352709</c:v>
                </c:pt>
                <c:pt idx="69">
                  <c:v>0.25189481931949309</c:v>
                </c:pt>
                <c:pt idx="70">
                  <c:v>0.25475478405714003</c:v>
                </c:pt>
                <c:pt idx="71">
                  <c:v>0.25754805376861239</c:v>
                </c:pt>
                <c:pt idx="72">
                  <c:v>0.26027677575995917</c:v>
                </c:pt>
                <c:pt idx="73">
                  <c:v>0.2629429595939014</c:v>
                </c:pt>
                <c:pt idx="74">
                  <c:v>0.26554848898082634</c:v>
                </c:pt>
                <c:pt idx="75">
                  <c:v>0.26809513236909033</c:v>
                </c:pt>
                <c:pt idx="76">
                  <c:v>0.27058455240460433</c:v>
                </c:pt>
                <c:pt idx="77">
                  <c:v>0.27301831440399754</c:v>
                </c:pt>
                <c:pt idx="78">
                  <c:v>0.27539789396435121</c:v>
                </c:pt>
                <c:pt idx="79">
                  <c:v>0.27772468381474497</c:v>
                </c:pt>
                <c:pt idx="80">
                  <c:v>0.28000000000000008</c:v>
                </c:pt>
                <c:pt idx="81">
                  <c:v>0.2822250874745193</c:v>
                </c:pt>
                <c:pt idx="82">
                  <c:v>0.28440112517358307</c:v>
                </c:pt>
                <c:pt idx="83">
                  <c:v>0.28652923062054253</c:v>
                </c:pt>
                <c:pt idx="84">
                  <c:v>0.28861046412075925</c:v>
                </c:pt>
                <c:pt idx="85">
                  <c:v>0.29064583258667248</c:v>
                </c:pt>
                <c:pt idx="86">
                  <c:v>0.29263629303283634</c:v>
                </c:pt>
                <c:pt idx="87">
                  <c:v>0.29458275577501147</c:v>
                </c:pt>
                <c:pt idx="88">
                  <c:v>0.2964860873633029</c:v>
                </c:pt>
                <c:pt idx="89">
                  <c:v>0.298347113275795</c:v>
                </c:pt>
                <c:pt idx="90">
                  <c:v>0.30016662039607278</c:v>
                </c:pt>
                <c:pt idx="91">
                  <c:v>0.30194535929535338</c:v>
                </c:pt>
                <c:pt idx="92">
                  <c:v>0.30368404633763701</c:v>
                </c:pt>
                <c:pt idx="93">
                  <c:v>0.30538336562425933</c:v>
                </c:pt>
                <c:pt idx="94">
                  <c:v>0.30704397079245843</c:v>
                </c:pt>
                <c:pt idx="95">
                  <c:v>0.30866648668101315</c:v>
                </c:pt>
                <c:pt idx="96">
                  <c:v>0.31025151087464514</c:v>
                </c:pt>
                <c:pt idx="97">
                  <c:v>0.31179961513767146</c:v>
                </c:pt>
                <c:pt idx="98">
                  <c:v>0.31331134674633165</c:v>
                </c:pt>
                <c:pt idx="99">
                  <c:v>0.31478722972827228</c:v>
                </c:pt>
                <c:pt idx="100">
                  <c:v>0.316227766016838</c:v>
                </c:pt>
                <c:pt idx="101">
                  <c:v>0.31763343652707604</c:v>
                </c:pt>
                <c:pt idx="102">
                  <c:v>0.31900470215970178</c:v>
                </c:pt>
                <c:pt idx="103">
                  <c:v>0.32034200473868557</c:v>
                </c:pt>
                <c:pt idx="104">
                  <c:v>0.32164576788759408</c:v>
                </c:pt>
                <c:pt idx="105">
                  <c:v>0.32291639784935056</c:v>
                </c:pt>
                <c:pt idx="106">
                  <c:v>0.32415428425365606</c:v>
                </c:pt>
                <c:pt idx="107">
                  <c:v>0.32535980083593619</c:v>
                </c:pt>
                <c:pt idx="108">
                  <c:v>0.32653330611133691</c:v>
                </c:pt>
                <c:pt idx="109">
                  <c:v>0.32767514400698761</c:v>
                </c:pt>
                <c:pt idx="110">
                  <c:v>0.32878564445547198</c:v>
                </c:pt>
                <c:pt idx="111">
                  <c:v>0.32986512395219963</c:v>
                </c:pt>
                <c:pt idx="112">
                  <c:v>0.33091388607914302</c:v>
                </c:pt>
                <c:pt idx="113">
                  <c:v>0.3319322219972024</c:v>
                </c:pt>
                <c:pt idx="114">
                  <c:v>0.33292041090927432</c:v>
                </c:pt>
                <c:pt idx="115">
                  <c:v>0.33387872049593104</c:v>
                </c:pt>
                <c:pt idx="116">
                  <c:v>0.33480740732546532</c:v>
                </c:pt>
                <c:pt idx="117">
                  <c:v>0.33570671723991469</c:v>
                </c:pt>
                <c:pt idx="118">
                  <c:v>0.33657688571855321</c:v>
                </c:pt>
                <c:pt idx="119">
                  <c:v>0.33741813822022082</c:v>
                </c:pt>
                <c:pt idx="120">
                  <c:v>0.33823069050575533</c:v>
                </c:pt>
                <c:pt idx="121">
                  <c:v>0.33901474894169431</c:v>
                </c:pt>
                <c:pt idx="122">
                  <c:v>0.33977051078632475</c:v>
                </c:pt>
                <c:pt idx="123">
                  <c:v>0.3404981644590761</c:v>
                </c:pt>
                <c:pt idx="124">
                  <c:v>0.34119788979417798</c:v>
                </c:pt>
                <c:pt idx="125">
                  <c:v>0.34186985827943361</c:v>
                </c:pt>
                <c:pt idx="126">
                  <c:v>0.34251423328089597</c:v>
                </c:pt>
                <c:pt idx="127">
                  <c:v>0.34313117025417555</c:v>
                </c:pt>
                <c:pt idx="128">
                  <c:v>0.3437208169430534</c:v>
                </c:pt>
                <c:pt idx="129">
                  <c:v>0.34428331356602226</c:v>
                </c:pt>
                <c:pt idx="130">
                  <c:v>0.34481879299133339</c:v>
                </c:pt>
                <c:pt idx="131">
                  <c:v>0.34532738090108062</c:v>
                </c:pt>
                <c:pt idx="132">
                  <c:v>0.34580919594481579</c:v>
                </c:pt>
                <c:pt idx="133">
                  <c:v>0.3462643498831493</c:v>
                </c:pt>
                <c:pt idx="134">
                  <c:v>0.34669294772175568</c:v>
                </c:pt>
                <c:pt idx="135">
                  <c:v>0.3470950878361721</c:v>
                </c:pt>
                <c:pt idx="136">
                  <c:v>0.34747086208774403</c:v>
                </c:pt>
                <c:pt idx="137">
                  <c:v>0.34782035593104671</c:v>
                </c:pt>
                <c:pt idx="138">
                  <c:v>0.34814364851308144</c:v>
                </c:pt>
                <c:pt idx="139">
                  <c:v>0.34844081276452105</c:v>
                </c:pt>
                <c:pt idx="140">
                  <c:v>0.34871191548325386</c:v>
                </c:pt>
                <c:pt idx="141">
                  <c:v>0.34895701741045415</c:v>
                </c:pt>
                <c:pt idx="142">
                  <c:v>0.34917617329938194</c:v>
                </c:pt>
                <c:pt idx="143">
                  <c:v>0.34936943197709786</c:v>
                </c:pt>
                <c:pt idx="144">
                  <c:v>0.34953683639925565</c:v>
                </c:pt>
                <c:pt idx="145">
                  <c:v>0.34967842369811725</c:v>
                </c:pt>
                <c:pt idx="146">
                  <c:v>0.34979422522391646</c:v>
                </c:pt>
                <c:pt idx="147">
                  <c:v>0.34988426657967914</c:v>
                </c:pt>
                <c:pt idx="148">
                  <c:v>0.34994856764959048</c:v>
                </c:pt>
                <c:pt idx="149">
                  <c:v>0.34998714262098257</c:v>
                </c:pt>
                <c:pt idx="150">
                  <c:v>0.35</c:v>
                </c:pt>
                <c:pt idx="151">
                  <c:v>0.34998714262098252</c:v>
                </c:pt>
                <c:pt idx="152">
                  <c:v>0.34994856764959043</c:v>
                </c:pt>
                <c:pt idx="153">
                  <c:v>0.34988426657967914</c:v>
                </c:pt>
                <c:pt idx="154">
                  <c:v>0.34979422522391646</c:v>
                </c:pt>
                <c:pt idx="155">
                  <c:v>0.34967842369811719</c:v>
                </c:pt>
                <c:pt idx="156">
                  <c:v>0.34953683639925559</c:v>
                </c:pt>
                <c:pt idx="157">
                  <c:v>0.3493694319770978</c:v>
                </c:pt>
                <c:pt idx="158">
                  <c:v>0.34917617329938189</c:v>
                </c:pt>
                <c:pt idx="159">
                  <c:v>0.3489570174104541</c:v>
                </c:pt>
                <c:pt idx="160">
                  <c:v>0.34871191548325381</c:v>
                </c:pt>
                <c:pt idx="161">
                  <c:v>0.34844081276452099</c:v>
                </c:pt>
                <c:pt idx="162">
                  <c:v>0.34814364851308138</c:v>
                </c:pt>
                <c:pt idx="163">
                  <c:v>0.3478203559310466</c:v>
                </c:pt>
                <c:pt idx="164">
                  <c:v>0.34747086208774391</c:v>
                </c:pt>
                <c:pt idx="165">
                  <c:v>0.34709508783617199</c:v>
                </c:pt>
                <c:pt idx="166">
                  <c:v>0.34669294772175557</c:v>
                </c:pt>
                <c:pt idx="167">
                  <c:v>0.34626434988314919</c:v>
                </c:pt>
                <c:pt idx="168">
                  <c:v>0.34580919594481568</c:v>
                </c:pt>
                <c:pt idx="169">
                  <c:v>0.34532738090108051</c:v>
                </c:pt>
                <c:pt idx="170">
                  <c:v>0.34481879299133328</c:v>
                </c:pt>
                <c:pt idx="171">
                  <c:v>0.34428331356602215</c:v>
                </c:pt>
                <c:pt idx="172">
                  <c:v>0.34372081694305329</c:v>
                </c:pt>
                <c:pt idx="173">
                  <c:v>0.34313117025417544</c:v>
                </c:pt>
                <c:pt idx="174">
                  <c:v>0.34251423328089586</c:v>
                </c:pt>
                <c:pt idx="175">
                  <c:v>0.34186985827943345</c:v>
                </c:pt>
                <c:pt idx="176">
                  <c:v>0.34119788979417781</c:v>
                </c:pt>
                <c:pt idx="177">
                  <c:v>0.34049816445907594</c:v>
                </c:pt>
                <c:pt idx="178">
                  <c:v>0.33977051078632459</c:v>
                </c:pt>
                <c:pt idx="179">
                  <c:v>0.33901474894169414</c:v>
                </c:pt>
                <c:pt idx="180">
                  <c:v>0.33823069050575516</c:v>
                </c:pt>
                <c:pt idx="181">
                  <c:v>0.3374181382202206</c:v>
                </c:pt>
                <c:pt idx="182">
                  <c:v>0.33657688571855304</c:v>
                </c:pt>
                <c:pt idx="183">
                  <c:v>0.33570671723991452</c:v>
                </c:pt>
                <c:pt idx="184">
                  <c:v>0.3348074073254651</c:v>
                </c:pt>
                <c:pt idx="185">
                  <c:v>0.33387872049593081</c:v>
                </c:pt>
                <c:pt idx="186">
                  <c:v>0.33292041090927404</c:v>
                </c:pt>
                <c:pt idx="187">
                  <c:v>0.33193222199720213</c:v>
                </c:pt>
                <c:pt idx="188">
                  <c:v>0.33091388607914279</c:v>
                </c:pt>
                <c:pt idx="189">
                  <c:v>0.32986512395219941</c:v>
                </c:pt>
                <c:pt idx="190">
                  <c:v>0.32878564445547176</c:v>
                </c:pt>
                <c:pt idx="191">
                  <c:v>0.32767514400698733</c:v>
                </c:pt>
                <c:pt idx="192">
                  <c:v>0.32653330611133663</c:v>
                </c:pt>
                <c:pt idx="193">
                  <c:v>0.32535980083593591</c:v>
                </c:pt>
                <c:pt idx="194">
                  <c:v>0.32415428425365578</c:v>
                </c:pt>
                <c:pt idx="195">
                  <c:v>0.32291639784935028</c:v>
                </c:pt>
                <c:pt idx="196">
                  <c:v>0.3216457678875938</c:v>
                </c:pt>
                <c:pt idx="197">
                  <c:v>0.32034200473868529</c:v>
                </c:pt>
                <c:pt idx="198">
                  <c:v>0.3190047021597015</c:v>
                </c:pt>
                <c:pt idx="199">
                  <c:v>0.31763343652707576</c:v>
                </c:pt>
                <c:pt idx="200">
                  <c:v>0.31622776601683772</c:v>
                </c:pt>
                <c:pt idx="201">
                  <c:v>0.31478722972827194</c:v>
                </c:pt>
                <c:pt idx="202">
                  <c:v>0.31331134674633132</c:v>
                </c:pt>
                <c:pt idx="203">
                  <c:v>0.31179961513767113</c:v>
                </c:pt>
                <c:pt idx="204">
                  <c:v>0.31025151087464481</c:v>
                </c:pt>
                <c:pt idx="205">
                  <c:v>0.30866648668101276</c:v>
                </c:pt>
                <c:pt idx="206">
                  <c:v>0.30704397079245804</c:v>
                </c:pt>
                <c:pt idx="207">
                  <c:v>0.30538336562425894</c:v>
                </c:pt>
                <c:pt idx="208">
                  <c:v>0.30368404633763663</c:v>
                </c:pt>
                <c:pt idx="209">
                  <c:v>0.30194535929535299</c:v>
                </c:pt>
                <c:pt idx="210">
                  <c:v>0.30016662039607239</c:v>
                </c:pt>
                <c:pt idx="211">
                  <c:v>0.29834711327579461</c:v>
                </c:pt>
                <c:pt idx="212">
                  <c:v>0.29648608736330245</c:v>
                </c:pt>
                <c:pt idx="213">
                  <c:v>0.29458275577501103</c:v>
                </c:pt>
                <c:pt idx="214">
                  <c:v>0.29263629303283589</c:v>
                </c:pt>
                <c:pt idx="215">
                  <c:v>0.29064583258667204</c:v>
                </c:pt>
                <c:pt idx="216">
                  <c:v>0.28861046412075875</c:v>
                </c:pt>
                <c:pt idx="217">
                  <c:v>0.28652923062054209</c:v>
                </c:pt>
                <c:pt idx="218">
                  <c:v>0.28440112517358257</c:v>
                </c:pt>
                <c:pt idx="219">
                  <c:v>0.2822250874745188</c:v>
                </c:pt>
                <c:pt idx="220">
                  <c:v>0.27999999999999958</c:v>
                </c:pt>
                <c:pt idx="221">
                  <c:v>0.27772468381474447</c:v>
                </c:pt>
                <c:pt idx="222">
                  <c:v>0.27539789396435072</c:v>
                </c:pt>
                <c:pt idx="223">
                  <c:v>0.27301831440399704</c:v>
                </c:pt>
                <c:pt idx="224">
                  <c:v>0.27058455240460377</c:v>
                </c:pt>
                <c:pt idx="225">
                  <c:v>0.26809513236908977</c:v>
                </c:pt>
                <c:pt idx="226">
                  <c:v>0.26554848898082578</c:v>
                </c:pt>
                <c:pt idx="227">
                  <c:v>0.26294295959390079</c:v>
                </c:pt>
                <c:pt idx="228">
                  <c:v>0.26027677575995856</c:v>
                </c:pt>
                <c:pt idx="229">
                  <c:v>0.25754805376861178</c:v>
                </c:pt>
                <c:pt idx="230">
                  <c:v>0.25475478405713942</c:v>
                </c:pt>
                <c:pt idx="231">
                  <c:v>0.25189481931949242</c:v>
                </c:pt>
                <c:pt idx="232">
                  <c:v>0.24896586111352642</c:v>
                </c:pt>
                <c:pt idx="233">
                  <c:v>0.24596544472750581</c:v>
                </c:pt>
                <c:pt idx="234">
                  <c:v>0.242890922020564</c:v>
                </c:pt>
                <c:pt idx="235">
                  <c:v>0.23973944189473639</c:v>
                </c:pt>
                <c:pt idx="236">
                  <c:v>0.23650792798551107</c:v>
                </c:pt>
                <c:pt idx="237">
                  <c:v>0.23319305306976812</c:v>
                </c:pt>
                <c:pt idx="238">
                  <c:v>0.22979120957947821</c:v>
                </c:pt>
                <c:pt idx="239">
                  <c:v>0.22629847546989723</c:v>
                </c:pt>
                <c:pt idx="240">
                  <c:v>0.22271057451320014</c:v>
                </c:pt>
                <c:pt idx="241">
                  <c:v>0.21902282986026747</c:v>
                </c:pt>
                <c:pt idx="242">
                  <c:v>0.21523010941780352</c:v>
                </c:pt>
                <c:pt idx="243">
                  <c:v>0.21132676120169838</c:v>
                </c:pt>
                <c:pt idx="244">
                  <c:v>0.20730653631759818</c:v>
                </c:pt>
                <c:pt idx="245">
                  <c:v>0.20316249653909957</c:v>
                </c:pt>
                <c:pt idx="246">
                  <c:v>0.19888690253508309</c:v>
                </c:pt>
                <c:pt idx="247">
                  <c:v>0.19447107754110801</c:v>
                </c:pt>
                <c:pt idx="248">
                  <c:v>0.18990523952750654</c:v>
                </c:pt>
                <c:pt idx="249">
                  <c:v>0.18517829246431566</c:v>
                </c:pt>
                <c:pt idx="250">
                  <c:v>0.18027756377319842</c:v>
                </c:pt>
                <c:pt idx="251">
                  <c:v>0.17518846994023216</c:v>
                </c:pt>
                <c:pt idx="252">
                  <c:v>0.16989408465276126</c:v>
                </c:pt>
                <c:pt idx="253">
                  <c:v>0.16437457224278826</c:v>
                </c:pt>
                <c:pt idx="254">
                  <c:v>0.15860643114325348</c:v>
                </c:pt>
                <c:pt idx="255">
                  <c:v>0.15256146302392226</c:v>
                </c:pt>
                <c:pt idx="256">
                  <c:v>0.14620533505997513</c:v>
                </c:pt>
                <c:pt idx="257">
                  <c:v>0.13949551964131174</c:v>
                </c:pt>
                <c:pt idx="258">
                  <c:v>0.13237824594698172</c:v>
                </c:pt>
                <c:pt idx="259">
                  <c:v>0.125</c:v>
                </c:pt>
                <c:pt idx="260">
                  <c:v>0.125</c:v>
                </c:pt>
                <c:pt idx="261">
                  <c:v>0.125</c:v>
                </c:pt>
                <c:pt idx="262">
                  <c:v>0.125</c:v>
                </c:pt>
                <c:pt idx="263">
                  <c:v>0.125</c:v>
                </c:pt>
                <c:pt idx="264">
                  <c:v>0.125</c:v>
                </c:pt>
                <c:pt idx="265">
                  <c:v>0.125</c:v>
                </c:pt>
                <c:pt idx="266">
                  <c:v>0.125</c:v>
                </c:pt>
                <c:pt idx="267">
                  <c:v>0.125</c:v>
                </c:pt>
                <c:pt idx="268">
                  <c:v>0.125</c:v>
                </c:pt>
                <c:pt idx="269">
                  <c:v>0.125</c:v>
                </c:pt>
                <c:pt idx="270">
                  <c:v>0.125</c:v>
                </c:pt>
                <c:pt idx="271">
                  <c:v>0.125</c:v>
                </c:pt>
                <c:pt idx="272">
                  <c:v>0.125</c:v>
                </c:pt>
                <c:pt idx="273">
                  <c:v>0.125</c:v>
                </c:pt>
                <c:pt idx="274">
                  <c:v>0.125</c:v>
                </c:pt>
                <c:pt idx="275">
                  <c:v>0.125</c:v>
                </c:pt>
                <c:pt idx="276">
                  <c:v>0.125</c:v>
                </c:pt>
                <c:pt idx="277">
                  <c:v>0.125</c:v>
                </c:pt>
                <c:pt idx="278">
                  <c:v>0.125</c:v>
                </c:pt>
                <c:pt idx="279">
                  <c:v>0.125</c:v>
                </c:pt>
                <c:pt idx="280">
                  <c:v>0.125</c:v>
                </c:pt>
                <c:pt idx="281">
                  <c:v>0.125</c:v>
                </c:pt>
                <c:pt idx="282">
                  <c:v>0.125</c:v>
                </c:pt>
                <c:pt idx="283">
                  <c:v>0.125</c:v>
                </c:pt>
                <c:pt idx="284">
                  <c:v>0.125</c:v>
                </c:pt>
                <c:pt idx="285">
                  <c:v>0.125</c:v>
                </c:pt>
                <c:pt idx="286">
                  <c:v>0.125</c:v>
                </c:pt>
                <c:pt idx="287">
                  <c:v>0.125</c:v>
                </c:pt>
                <c:pt idx="288">
                  <c:v>0.125</c:v>
                </c:pt>
                <c:pt idx="289">
                  <c:v>0.125</c:v>
                </c:pt>
                <c:pt idx="290">
                  <c:v>0.125</c:v>
                </c:pt>
                <c:pt idx="291">
                  <c:v>0.125</c:v>
                </c:pt>
                <c:pt idx="292">
                  <c:v>0.125</c:v>
                </c:pt>
                <c:pt idx="293">
                  <c:v>0.125</c:v>
                </c:pt>
                <c:pt idx="294">
                  <c:v>0.125</c:v>
                </c:pt>
                <c:pt idx="295">
                  <c:v>0.125</c:v>
                </c:pt>
                <c:pt idx="296">
                  <c:v>0.125</c:v>
                </c:pt>
                <c:pt idx="297">
                  <c:v>0.125</c:v>
                </c:pt>
                <c:pt idx="298">
                  <c:v>0.125</c:v>
                </c:pt>
                <c:pt idx="299">
                  <c:v>0.125</c:v>
                </c:pt>
                <c:pt idx="300">
                  <c:v>0.125</c:v>
                </c:pt>
              </c:numCache>
            </c:numRef>
          </c:yVal>
          <c:smooth val="0"/>
        </c:ser>
        <c:ser>
          <c:idx val="6"/>
          <c:order val="1"/>
          <c:tx>
            <c:v>X Diam</c:v>
          </c:tx>
          <c:spPr>
            <a:ln w="25400">
              <a:solidFill>
                <a:srgbClr val="008080"/>
              </a:solidFill>
              <a:prstDash val="solid"/>
            </a:ln>
          </c:spPr>
          <c:marker>
            <c:symbol val="none"/>
          </c:marker>
          <c:xVal>
            <c:numRef>
              <c:f>Control!$S$7:$S$2000</c:f>
              <c:numCache>
                <c:formatCode>0.000</c:formatCode>
                <c:ptCount val="1994"/>
              </c:numCache>
            </c:numRef>
          </c:xVal>
          <c:yVal>
            <c:numRef>
              <c:f>Control!$T$7:$T$2000</c:f>
              <c:numCache>
                <c:formatCode>0.000</c:formatCode>
                <c:ptCount val="1994"/>
              </c:numCache>
            </c:numRef>
          </c:yVal>
          <c:smooth val="0"/>
        </c:ser>
        <c:ser>
          <c:idx val="3"/>
          <c:order val="2"/>
          <c:tx>
            <c:v>Y Diam</c:v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Control!$S$7:$S$2000</c:f>
              <c:numCache>
                <c:formatCode>0.000</c:formatCode>
                <c:ptCount val="1994"/>
              </c:numCache>
            </c:numRef>
          </c:xVal>
          <c:yVal>
            <c:numRef>
              <c:f>Control!$U$7:$U$2000</c:f>
              <c:numCache>
                <c:formatCode>0.000</c:formatCode>
                <c:ptCount val="1994"/>
              </c:numCache>
            </c:numRef>
          </c:yVal>
          <c:smooth val="0"/>
        </c:ser>
        <c:ser>
          <c:idx val="0"/>
          <c:order val="3"/>
          <c:tx>
            <c:strRef>
              <c:f>Control!$L$19</c:f>
              <c:strCache>
                <c:ptCount val="1"/>
                <c:pt idx="0">
                  <c:v>Process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Control!$K$20</c:f>
              <c:numCache>
                <c:formatCode>_(* #,##0_);_(* \(#,##0\);_(* "-"??_);_(@_)</c:formatCode>
                <c:ptCount val="1"/>
                <c:pt idx="0">
                  <c:v>0.45000000000000034</c:v>
                </c:pt>
              </c:numCache>
            </c:numRef>
          </c:xVal>
          <c:yVal>
            <c:numRef>
              <c:f>Control!$L$20</c:f>
              <c:numCache>
                <c:formatCode>General</c:formatCode>
                <c:ptCount val="1"/>
                <c:pt idx="0">
                  <c:v>0.125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161728"/>
        <c:axId val="224162304"/>
      </c:scatterChart>
      <c:valAx>
        <c:axId val="224161728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Z-Position (mm)</a:t>
                </a:r>
              </a:p>
            </c:rich>
          </c:tx>
          <c:layout>
            <c:manualLayout>
              <c:xMode val="edge"/>
              <c:yMode val="edge"/>
              <c:x val="0.39433853917431594"/>
              <c:y val="0.90759425860104415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4162304"/>
        <c:crossesAt val="0"/>
        <c:crossBetween val="midCat"/>
      </c:valAx>
      <c:valAx>
        <c:axId val="2241623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Diameter (mm)</a:t>
                </a:r>
              </a:p>
            </c:rich>
          </c:tx>
          <c:layout>
            <c:manualLayout>
              <c:xMode val="edge"/>
              <c:yMode val="edge"/>
              <c:x val="9.5088528298603557E-3"/>
              <c:y val="0.4033893981394874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416172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5109040474873543"/>
          <c:y val="1.9608519205849956E-2"/>
          <c:w val="0.14326688479937044"/>
          <c:h val="0.2044888431467209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7281821479632119"/>
          <c:y val="3.1863729584409237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368465839150159E-2"/>
          <c:y val="0.15196565684984764"/>
          <c:w val="0.73224076092563894"/>
          <c:h val="0.74757298934199246"/>
        </c:manualLayout>
      </c:layout>
      <c:scatterChart>
        <c:scatterStyle val="lineMarker"/>
        <c:varyColors val="0"/>
        <c:ser>
          <c:idx val="0"/>
          <c:order val="0"/>
          <c:tx>
            <c:strRef>
              <c:f>Comm!$CE$6</c:f>
              <c:strCache>
                <c:ptCount val="1"/>
                <c:pt idx="0">
                  <c:v>Diam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yVal>
            <c:numRef>
              <c:f>Comm!$CE$7:$CE$348</c:f>
              <c:numCache>
                <c:formatCode>0.0</c:formatCode>
                <c:ptCount val="34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038336"/>
        <c:axId val="166038912"/>
      </c:scatterChart>
      <c:valAx>
        <c:axId val="166038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6038912"/>
        <c:crosses val="autoZero"/>
        <c:crossBetween val="midCat"/>
      </c:valAx>
      <c:valAx>
        <c:axId val="1660389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60383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195198143246643"/>
          <c:y val="0.5318797989744668"/>
          <c:w val="0.12343487112746485"/>
          <c:h val="4.902117962898311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2337077938843969E-2"/>
          <c:y val="6.3416739402642489E-2"/>
          <c:w val="0.75330800746356852"/>
          <c:h val="0.82685671759599255"/>
        </c:manualLayout>
      </c:layout>
      <c:scatterChart>
        <c:scatterStyle val="lineMarker"/>
        <c:varyColors val="0"/>
        <c:ser>
          <c:idx val="1"/>
          <c:order val="0"/>
          <c:tx>
            <c:strRef>
              <c:f>Comm!$BX$9</c:f>
              <c:strCache>
                <c:ptCount val="1"/>
                <c:pt idx="0">
                  <c:v>designed v1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Comm!$BW$10:$BW$320</c:f>
              <c:numCache>
                <c:formatCode>0.0</c:formatCode>
                <c:ptCount val="311"/>
                <c:pt idx="0">
                  <c:v>0</c:v>
                </c:pt>
                <c:pt idx="1">
                  <c:v>1.5E-3</c:v>
                </c:pt>
                <c:pt idx="2">
                  <c:v>3.0000000000000001E-3</c:v>
                </c:pt>
                <c:pt idx="3">
                  <c:v>4.5000000000000005E-3</c:v>
                </c:pt>
                <c:pt idx="4">
                  <c:v>6.0000000000000001E-3</c:v>
                </c:pt>
                <c:pt idx="5">
                  <c:v>7.4999999999999997E-3</c:v>
                </c:pt>
                <c:pt idx="6">
                  <c:v>8.9999999999999993E-3</c:v>
                </c:pt>
                <c:pt idx="7">
                  <c:v>1.0499999999999999E-2</c:v>
                </c:pt>
                <c:pt idx="8">
                  <c:v>1.1999999999999999E-2</c:v>
                </c:pt>
                <c:pt idx="9">
                  <c:v>1.3499999999999998E-2</c:v>
                </c:pt>
                <c:pt idx="10">
                  <c:v>1.4999999999999998E-2</c:v>
                </c:pt>
                <c:pt idx="11">
                  <c:v>1.6499999999999997E-2</c:v>
                </c:pt>
                <c:pt idx="12">
                  <c:v>1.7999999999999999E-2</c:v>
                </c:pt>
                <c:pt idx="13">
                  <c:v>1.95E-2</c:v>
                </c:pt>
                <c:pt idx="14">
                  <c:v>2.1000000000000001E-2</c:v>
                </c:pt>
                <c:pt idx="15">
                  <c:v>2.2500000000000003E-2</c:v>
                </c:pt>
                <c:pt idx="16">
                  <c:v>2.4000000000000004E-2</c:v>
                </c:pt>
                <c:pt idx="17">
                  <c:v>2.5500000000000005E-2</c:v>
                </c:pt>
                <c:pt idx="18">
                  <c:v>2.7000000000000007E-2</c:v>
                </c:pt>
                <c:pt idx="19">
                  <c:v>2.8500000000000008E-2</c:v>
                </c:pt>
                <c:pt idx="20">
                  <c:v>3.0000000000000009E-2</c:v>
                </c:pt>
                <c:pt idx="21">
                  <c:v>3.1500000000000007E-2</c:v>
                </c:pt>
                <c:pt idx="22">
                  <c:v>3.3000000000000008E-2</c:v>
                </c:pt>
                <c:pt idx="23">
                  <c:v>3.450000000000001E-2</c:v>
                </c:pt>
                <c:pt idx="24">
                  <c:v>3.6000000000000011E-2</c:v>
                </c:pt>
                <c:pt idx="25">
                  <c:v>3.7500000000000012E-2</c:v>
                </c:pt>
                <c:pt idx="26">
                  <c:v>3.9000000000000014E-2</c:v>
                </c:pt>
                <c:pt idx="27">
                  <c:v>4.0500000000000015E-2</c:v>
                </c:pt>
                <c:pt idx="28">
                  <c:v>4.2000000000000016E-2</c:v>
                </c:pt>
                <c:pt idx="29">
                  <c:v>4.3500000000000018E-2</c:v>
                </c:pt>
                <c:pt idx="30">
                  <c:v>4.5000000000000019E-2</c:v>
                </c:pt>
                <c:pt idx="31">
                  <c:v>4.650000000000002E-2</c:v>
                </c:pt>
                <c:pt idx="32">
                  <c:v>4.8000000000000022E-2</c:v>
                </c:pt>
                <c:pt idx="33">
                  <c:v>4.9500000000000023E-2</c:v>
                </c:pt>
                <c:pt idx="34">
                  <c:v>5.1000000000000024E-2</c:v>
                </c:pt>
                <c:pt idx="35">
                  <c:v>5.2500000000000026E-2</c:v>
                </c:pt>
                <c:pt idx="36">
                  <c:v>5.4000000000000027E-2</c:v>
                </c:pt>
                <c:pt idx="37">
                  <c:v>5.5500000000000028E-2</c:v>
                </c:pt>
                <c:pt idx="38">
                  <c:v>5.700000000000003E-2</c:v>
                </c:pt>
                <c:pt idx="39">
                  <c:v>5.8500000000000031E-2</c:v>
                </c:pt>
                <c:pt idx="40">
                  <c:v>6.0000000000000032E-2</c:v>
                </c:pt>
                <c:pt idx="41">
                  <c:v>6.1500000000000034E-2</c:v>
                </c:pt>
                <c:pt idx="42">
                  <c:v>6.3000000000000028E-2</c:v>
                </c:pt>
                <c:pt idx="43">
                  <c:v>6.450000000000003E-2</c:v>
                </c:pt>
                <c:pt idx="44">
                  <c:v>6.6000000000000031E-2</c:v>
                </c:pt>
                <c:pt idx="45">
                  <c:v>6.7500000000000032E-2</c:v>
                </c:pt>
                <c:pt idx="46">
                  <c:v>6.9000000000000034E-2</c:v>
                </c:pt>
                <c:pt idx="47">
                  <c:v>7.0500000000000035E-2</c:v>
                </c:pt>
                <c:pt idx="48">
                  <c:v>7.2000000000000036E-2</c:v>
                </c:pt>
                <c:pt idx="49">
                  <c:v>7.3500000000000038E-2</c:v>
                </c:pt>
                <c:pt idx="50">
                  <c:v>7.5000000000000039E-2</c:v>
                </c:pt>
                <c:pt idx="51">
                  <c:v>7.650000000000004E-2</c:v>
                </c:pt>
                <c:pt idx="52">
                  <c:v>7.8000000000000042E-2</c:v>
                </c:pt>
                <c:pt idx="53">
                  <c:v>7.9500000000000043E-2</c:v>
                </c:pt>
                <c:pt idx="54">
                  <c:v>8.1000000000000044E-2</c:v>
                </c:pt>
                <c:pt idx="55">
                  <c:v>8.2500000000000046E-2</c:v>
                </c:pt>
                <c:pt idx="56">
                  <c:v>8.4000000000000047E-2</c:v>
                </c:pt>
                <c:pt idx="57">
                  <c:v>8.5500000000000048E-2</c:v>
                </c:pt>
                <c:pt idx="58">
                  <c:v>8.700000000000005E-2</c:v>
                </c:pt>
                <c:pt idx="59">
                  <c:v>8.8500000000000051E-2</c:v>
                </c:pt>
                <c:pt idx="60">
                  <c:v>9.0000000000000052E-2</c:v>
                </c:pt>
                <c:pt idx="61">
                  <c:v>9.1500000000000054E-2</c:v>
                </c:pt>
                <c:pt idx="62">
                  <c:v>9.3000000000000055E-2</c:v>
                </c:pt>
                <c:pt idx="63">
                  <c:v>9.4500000000000056E-2</c:v>
                </c:pt>
                <c:pt idx="64">
                  <c:v>9.6000000000000058E-2</c:v>
                </c:pt>
                <c:pt idx="65">
                  <c:v>9.7500000000000059E-2</c:v>
                </c:pt>
                <c:pt idx="66">
                  <c:v>9.900000000000006E-2</c:v>
                </c:pt>
                <c:pt idx="67">
                  <c:v>0.10050000000000006</c:v>
                </c:pt>
                <c:pt idx="68">
                  <c:v>0.10200000000000006</c:v>
                </c:pt>
                <c:pt idx="69">
                  <c:v>0.10350000000000006</c:v>
                </c:pt>
                <c:pt idx="70">
                  <c:v>0.10500000000000007</c:v>
                </c:pt>
                <c:pt idx="71">
                  <c:v>0.10650000000000007</c:v>
                </c:pt>
                <c:pt idx="72">
                  <c:v>0.10800000000000007</c:v>
                </c:pt>
                <c:pt idx="73">
                  <c:v>0.10950000000000007</c:v>
                </c:pt>
                <c:pt idx="74">
                  <c:v>0.11100000000000007</c:v>
                </c:pt>
                <c:pt idx="75">
                  <c:v>0.11250000000000007</c:v>
                </c:pt>
                <c:pt idx="76">
                  <c:v>0.11400000000000007</c:v>
                </c:pt>
                <c:pt idx="77">
                  <c:v>0.11550000000000007</c:v>
                </c:pt>
                <c:pt idx="78">
                  <c:v>0.11700000000000008</c:v>
                </c:pt>
                <c:pt idx="79">
                  <c:v>0.11850000000000008</c:v>
                </c:pt>
                <c:pt idx="80">
                  <c:v>0.12000000000000008</c:v>
                </c:pt>
                <c:pt idx="81">
                  <c:v>0.12150000000000008</c:v>
                </c:pt>
                <c:pt idx="82">
                  <c:v>0.12300000000000008</c:v>
                </c:pt>
                <c:pt idx="83">
                  <c:v>0.12450000000000008</c:v>
                </c:pt>
                <c:pt idx="84">
                  <c:v>0.12600000000000008</c:v>
                </c:pt>
                <c:pt idx="85">
                  <c:v>0.12750000000000009</c:v>
                </c:pt>
                <c:pt idx="86">
                  <c:v>0.12900000000000009</c:v>
                </c:pt>
                <c:pt idx="87">
                  <c:v>0.13050000000000009</c:v>
                </c:pt>
                <c:pt idx="88">
                  <c:v>0.13200000000000009</c:v>
                </c:pt>
                <c:pt idx="89">
                  <c:v>0.13350000000000009</c:v>
                </c:pt>
                <c:pt idx="90">
                  <c:v>0.13500000000000009</c:v>
                </c:pt>
                <c:pt idx="91">
                  <c:v>0.13650000000000009</c:v>
                </c:pt>
                <c:pt idx="92">
                  <c:v>0.13800000000000009</c:v>
                </c:pt>
                <c:pt idx="93">
                  <c:v>0.1395000000000001</c:v>
                </c:pt>
                <c:pt idx="94">
                  <c:v>0.1410000000000001</c:v>
                </c:pt>
                <c:pt idx="95">
                  <c:v>0.1425000000000001</c:v>
                </c:pt>
                <c:pt idx="96">
                  <c:v>0.1440000000000001</c:v>
                </c:pt>
                <c:pt idx="97">
                  <c:v>0.1455000000000001</c:v>
                </c:pt>
                <c:pt idx="98">
                  <c:v>0.1470000000000001</c:v>
                </c:pt>
                <c:pt idx="99">
                  <c:v>0.1485000000000001</c:v>
                </c:pt>
                <c:pt idx="100">
                  <c:v>0.15000000000000011</c:v>
                </c:pt>
                <c:pt idx="101">
                  <c:v>0.15150000000000011</c:v>
                </c:pt>
                <c:pt idx="102">
                  <c:v>0.15300000000000011</c:v>
                </c:pt>
                <c:pt idx="103">
                  <c:v>0.15450000000000011</c:v>
                </c:pt>
                <c:pt idx="104">
                  <c:v>0.15600000000000011</c:v>
                </c:pt>
                <c:pt idx="105">
                  <c:v>0.15750000000000011</c:v>
                </c:pt>
                <c:pt idx="106">
                  <c:v>0.15900000000000011</c:v>
                </c:pt>
                <c:pt idx="107">
                  <c:v>0.16050000000000011</c:v>
                </c:pt>
                <c:pt idx="108">
                  <c:v>0.16200000000000012</c:v>
                </c:pt>
                <c:pt idx="109">
                  <c:v>0.16350000000000012</c:v>
                </c:pt>
                <c:pt idx="110">
                  <c:v>0.16500000000000012</c:v>
                </c:pt>
                <c:pt idx="111">
                  <c:v>0.16650000000000012</c:v>
                </c:pt>
                <c:pt idx="112">
                  <c:v>0.16800000000000012</c:v>
                </c:pt>
                <c:pt idx="113">
                  <c:v>0.16950000000000012</c:v>
                </c:pt>
                <c:pt idx="114">
                  <c:v>0.17100000000000012</c:v>
                </c:pt>
                <c:pt idx="115">
                  <c:v>0.17250000000000013</c:v>
                </c:pt>
                <c:pt idx="116">
                  <c:v>0.17400000000000013</c:v>
                </c:pt>
                <c:pt idx="117">
                  <c:v>0.17550000000000013</c:v>
                </c:pt>
                <c:pt idx="118">
                  <c:v>0.17700000000000013</c:v>
                </c:pt>
                <c:pt idx="119">
                  <c:v>0.17850000000000013</c:v>
                </c:pt>
                <c:pt idx="120">
                  <c:v>0.18000000000000013</c:v>
                </c:pt>
                <c:pt idx="121">
                  <c:v>0.18150000000000013</c:v>
                </c:pt>
                <c:pt idx="122">
                  <c:v>0.18300000000000013</c:v>
                </c:pt>
                <c:pt idx="123">
                  <c:v>0.18450000000000014</c:v>
                </c:pt>
                <c:pt idx="124">
                  <c:v>0.18600000000000014</c:v>
                </c:pt>
                <c:pt idx="125">
                  <c:v>0.18750000000000014</c:v>
                </c:pt>
                <c:pt idx="126">
                  <c:v>0.18900000000000014</c:v>
                </c:pt>
                <c:pt idx="127">
                  <c:v>0.19050000000000014</c:v>
                </c:pt>
                <c:pt idx="128">
                  <c:v>0.19200000000000014</c:v>
                </c:pt>
                <c:pt idx="129">
                  <c:v>0.19350000000000014</c:v>
                </c:pt>
                <c:pt idx="130">
                  <c:v>0.19500000000000015</c:v>
                </c:pt>
                <c:pt idx="131">
                  <c:v>0.19650000000000015</c:v>
                </c:pt>
                <c:pt idx="132">
                  <c:v>0.19800000000000015</c:v>
                </c:pt>
                <c:pt idx="133">
                  <c:v>0.19950000000000015</c:v>
                </c:pt>
                <c:pt idx="134">
                  <c:v>0.20100000000000015</c:v>
                </c:pt>
                <c:pt idx="135">
                  <c:v>0.20250000000000015</c:v>
                </c:pt>
                <c:pt idx="136">
                  <c:v>0.20400000000000015</c:v>
                </c:pt>
                <c:pt idx="137">
                  <c:v>0.20550000000000015</c:v>
                </c:pt>
                <c:pt idx="138">
                  <c:v>0.20700000000000016</c:v>
                </c:pt>
                <c:pt idx="139">
                  <c:v>0.20850000000000016</c:v>
                </c:pt>
                <c:pt idx="140">
                  <c:v>0.21000000000000016</c:v>
                </c:pt>
                <c:pt idx="141">
                  <c:v>0.21150000000000016</c:v>
                </c:pt>
                <c:pt idx="142">
                  <c:v>0.21300000000000016</c:v>
                </c:pt>
                <c:pt idx="143">
                  <c:v>0.21450000000000016</c:v>
                </c:pt>
                <c:pt idx="144">
                  <c:v>0.21600000000000016</c:v>
                </c:pt>
                <c:pt idx="145">
                  <c:v>0.21750000000000017</c:v>
                </c:pt>
                <c:pt idx="146">
                  <c:v>0.21900000000000017</c:v>
                </c:pt>
                <c:pt idx="147">
                  <c:v>0.22050000000000017</c:v>
                </c:pt>
                <c:pt idx="148">
                  <c:v>0.22200000000000017</c:v>
                </c:pt>
                <c:pt idx="149">
                  <c:v>0.22350000000000017</c:v>
                </c:pt>
                <c:pt idx="150">
                  <c:v>0.22500000000000017</c:v>
                </c:pt>
                <c:pt idx="151">
                  <c:v>0.22650000000000017</c:v>
                </c:pt>
                <c:pt idx="152">
                  <c:v>0.22800000000000017</c:v>
                </c:pt>
                <c:pt idx="153">
                  <c:v>0.22950000000000018</c:v>
                </c:pt>
                <c:pt idx="154">
                  <c:v>0.23100000000000018</c:v>
                </c:pt>
                <c:pt idx="155">
                  <c:v>0.23250000000000018</c:v>
                </c:pt>
                <c:pt idx="156">
                  <c:v>0.23400000000000018</c:v>
                </c:pt>
                <c:pt idx="157">
                  <c:v>0.23550000000000018</c:v>
                </c:pt>
                <c:pt idx="158">
                  <c:v>0.23700000000000018</c:v>
                </c:pt>
                <c:pt idx="159">
                  <c:v>0.23850000000000018</c:v>
                </c:pt>
                <c:pt idx="160">
                  <c:v>0.24000000000000019</c:v>
                </c:pt>
                <c:pt idx="161">
                  <c:v>0.24150000000000019</c:v>
                </c:pt>
                <c:pt idx="162">
                  <c:v>0.24300000000000019</c:v>
                </c:pt>
                <c:pt idx="163">
                  <c:v>0.24450000000000019</c:v>
                </c:pt>
                <c:pt idx="164">
                  <c:v>0.24600000000000019</c:v>
                </c:pt>
                <c:pt idx="165">
                  <c:v>0.24750000000000019</c:v>
                </c:pt>
                <c:pt idx="166">
                  <c:v>0.24900000000000019</c:v>
                </c:pt>
                <c:pt idx="167">
                  <c:v>0.25050000000000017</c:v>
                </c:pt>
                <c:pt idx="168">
                  <c:v>0.25200000000000017</c:v>
                </c:pt>
                <c:pt idx="169">
                  <c:v>0.25350000000000017</c:v>
                </c:pt>
                <c:pt idx="170">
                  <c:v>0.25500000000000017</c:v>
                </c:pt>
                <c:pt idx="171">
                  <c:v>0.25650000000000017</c:v>
                </c:pt>
                <c:pt idx="172">
                  <c:v>0.25800000000000017</c:v>
                </c:pt>
                <c:pt idx="173">
                  <c:v>0.25950000000000017</c:v>
                </c:pt>
                <c:pt idx="174">
                  <c:v>0.26100000000000018</c:v>
                </c:pt>
                <c:pt idx="175">
                  <c:v>0.26250000000000018</c:v>
                </c:pt>
                <c:pt idx="176">
                  <c:v>0.26400000000000018</c:v>
                </c:pt>
                <c:pt idx="177">
                  <c:v>0.26550000000000018</c:v>
                </c:pt>
                <c:pt idx="178">
                  <c:v>0.26700000000000018</c:v>
                </c:pt>
                <c:pt idx="179">
                  <c:v>0.26850000000000018</c:v>
                </c:pt>
                <c:pt idx="180">
                  <c:v>0.27000000000000018</c:v>
                </c:pt>
                <c:pt idx="181">
                  <c:v>0.27150000000000019</c:v>
                </c:pt>
                <c:pt idx="182">
                  <c:v>0.27300000000000019</c:v>
                </c:pt>
                <c:pt idx="183">
                  <c:v>0.27450000000000019</c:v>
                </c:pt>
                <c:pt idx="184">
                  <c:v>0.27600000000000019</c:v>
                </c:pt>
                <c:pt idx="185">
                  <c:v>0.27750000000000019</c:v>
                </c:pt>
                <c:pt idx="186">
                  <c:v>0.27900000000000019</c:v>
                </c:pt>
                <c:pt idx="187">
                  <c:v>0.28050000000000019</c:v>
                </c:pt>
                <c:pt idx="188">
                  <c:v>0.28200000000000019</c:v>
                </c:pt>
                <c:pt idx="189">
                  <c:v>0.2835000000000002</c:v>
                </c:pt>
                <c:pt idx="190">
                  <c:v>0.2850000000000002</c:v>
                </c:pt>
                <c:pt idx="191">
                  <c:v>0.2865000000000002</c:v>
                </c:pt>
                <c:pt idx="192">
                  <c:v>0.2880000000000002</c:v>
                </c:pt>
                <c:pt idx="193">
                  <c:v>0.2895000000000002</c:v>
                </c:pt>
                <c:pt idx="194">
                  <c:v>0.2910000000000002</c:v>
                </c:pt>
                <c:pt idx="195">
                  <c:v>0.2925000000000002</c:v>
                </c:pt>
                <c:pt idx="196">
                  <c:v>0.29400000000000021</c:v>
                </c:pt>
                <c:pt idx="197">
                  <c:v>0.29550000000000021</c:v>
                </c:pt>
                <c:pt idx="198">
                  <c:v>0.29700000000000021</c:v>
                </c:pt>
                <c:pt idx="199">
                  <c:v>0.29850000000000021</c:v>
                </c:pt>
                <c:pt idx="200">
                  <c:v>0.30000000000000021</c:v>
                </c:pt>
                <c:pt idx="201">
                  <c:v>0.30150000000000021</c:v>
                </c:pt>
                <c:pt idx="202">
                  <c:v>0.30300000000000021</c:v>
                </c:pt>
                <c:pt idx="203">
                  <c:v>0.30450000000000021</c:v>
                </c:pt>
                <c:pt idx="204">
                  <c:v>0.30600000000000022</c:v>
                </c:pt>
                <c:pt idx="205">
                  <c:v>0.30750000000000022</c:v>
                </c:pt>
                <c:pt idx="206">
                  <c:v>0.30900000000000022</c:v>
                </c:pt>
                <c:pt idx="207">
                  <c:v>0.31050000000000022</c:v>
                </c:pt>
                <c:pt idx="208">
                  <c:v>0.31200000000000022</c:v>
                </c:pt>
                <c:pt idx="209">
                  <c:v>0.31350000000000022</c:v>
                </c:pt>
                <c:pt idx="210">
                  <c:v>0.31500000000000022</c:v>
                </c:pt>
                <c:pt idx="211">
                  <c:v>0.31650000000000023</c:v>
                </c:pt>
                <c:pt idx="212">
                  <c:v>0.31800000000000023</c:v>
                </c:pt>
                <c:pt idx="213">
                  <c:v>0.31950000000000023</c:v>
                </c:pt>
                <c:pt idx="214">
                  <c:v>0.32100000000000023</c:v>
                </c:pt>
                <c:pt idx="215">
                  <c:v>0.32250000000000023</c:v>
                </c:pt>
                <c:pt idx="216">
                  <c:v>0.32400000000000023</c:v>
                </c:pt>
                <c:pt idx="217">
                  <c:v>0.32550000000000023</c:v>
                </c:pt>
                <c:pt idx="218">
                  <c:v>0.32700000000000023</c:v>
                </c:pt>
                <c:pt idx="219">
                  <c:v>0.32850000000000024</c:v>
                </c:pt>
                <c:pt idx="220">
                  <c:v>0.33000000000000024</c:v>
                </c:pt>
                <c:pt idx="221">
                  <c:v>0.33150000000000024</c:v>
                </c:pt>
                <c:pt idx="222">
                  <c:v>0.33300000000000024</c:v>
                </c:pt>
                <c:pt idx="223">
                  <c:v>0.33450000000000024</c:v>
                </c:pt>
                <c:pt idx="224">
                  <c:v>0.33600000000000024</c:v>
                </c:pt>
                <c:pt idx="225">
                  <c:v>0.33750000000000024</c:v>
                </c:pt>
                <c:pt idx="226">
                  <c:v>0.33900000000000025</c:v>
                </c:pt>
                <c:pt idx="227">
                  <c:v>0.34050000000000025</c:v>
                </c:pt>
                <c:pt idx="228">
                  <c:v>0.34200000000000025</c:v>
                </c:pt>
                <c:pt idx="229">
                  <c:v>0.34350000000000025</c:v>
                </c:pt>
                <c:pt idx="230">
                  <c:v>0.34500000000000025</c:v>
                </c:pt>
                <c:pt idx="231">
                  <c:v>0.34650000000000025</c:v>
                </c:pt>
                <c:pt idx="232">
                  <c:v>0.34800000000000025</c:v>
                </c:pt>
                <c:pt idx="233">
                  <c:v>0.34950000000000025</c:v>
                </c:pt>
                <c:pt idx="234">
                  <c:v>0.35100000000000026</c:v>
                </c:pt>
                <c:pt idx="235">
                  <c:v>0.35250000000000026</c:v>
                </c:pt>
                <c:pt idx="236">
                  <c:v>0.35400000000000026</c:v>
                </c:pt>
                <c:pt idx="237">
                  <c:v>0.35550000000000026</c:v>
                </c:pt>
                <c:pt idx="238">
                  <c:v>0.35700000000000026</c:v>
                </c:pt>
                <c:pt idx="239">
                  <c:v>0.35850000000000026</c:v>
                </c:pt>
                <c:pt idx="240">
                  <c:v>0.36000000000000026</c:v>
                </c:pt>
                <c:pt idx="241">
                  <c:v>0.36150000000000027</c:v>
                </c:pt>
                <c:pt idx="242">
                  <c:v>0.36300000000000027</c:v>
                </c:pt>
                <c:pt idx="243">
                  <c:v>0.36450000000000027</c:v>
                </c:pt>
                <c:pt idx="244">
                  <c:v>0.36600000000000027</c:v>
                </c:pt>
                <c:pt idx="245">
                  <c:v>0.36750000000000027</c:v>
                </c:pt>
                <c:pt idx="246">
                  <c:v>0.36900000000000027</c:v>
                </c:pt>
                <c:pt idx="247">
                  <c:v>0.37050000000000027</c:v>
                </c:pt>
                <c:pt idx="248">
                  <c:v>0.37200000000000027</c:v>
                </c:pt>
                <c:pt idx="249">
                  <c:v>0.37350000000000028</c:v>
                </c:pt>
                <c:pt idx="250">
                  <c:v>0.37500000000000028</c:v>
                </c:pt>
                <c:pt idx="251">
                  <c:v>0.37650000000000028</c:v>
                </c:pt>
                <c:pt idx="252">
                  <c:v>0.37800000000000028</c:v>
                </c:pt>
                <c:pt idx="253">
                  <c:v>0.37950000000000028</c:v>
                </c:pt>
                <c:pt idx="254">
                  <c:v>0.38100000000000028</c:v>
                </c:pt>
                <c:pt idx="255">
                  <c:v>0.38250000000000028</c:v>
                </c:pt>
                <c:pt idx="256">
                  <c:v>0.38400000000000029</c:v>
                </c:pt>
                <c:pt idx="257">
                  <c:v>0.38550000000000029</c:v>
                </c:pt>
                <c:pt idx="258">
                  <c:v>0.38700000000000029</c:v>
                </c:pt>
                <c:pt idx="259">
                  <c:v>0.38850000000000029</c:v>
                </c:pt>
                <c:pt idx="260">
                  <c:v>0.39000000000000029</c:v>
                </c:pt>
                <c:pt idx="261">
                  <c:v>0.39150000000000029</c:v>
                </c:pt>
                <c:pt idx="262">
                  <c:v>0.39300000000000029</c:v>
                </c:pt>
                <c:pt idx="263">
                  <c:v>0.39450000000000029</c:v>
                </c:pt>
                <c:pt idx="264">
                  <c:v>0.3960000000000003</c:v>
                </c:pt>
                <c:pt idx="265">
                  <c:v>0.3975000000000003</c:v>
                </c:pt>
                <c:pt idx="266">
                  <c:v>0.3990000000000003</c:v>
                </c:pt>
                <c:pt idx="267">
                  <c:v>0.4005000000000003</c:v>
                </c:pt>
                <c:pt idx="268">
                  <c:v>0.4020000000000003</c:v>
                </c:pt>
                <c:pt idx="269">
                  <c:v>0.4035000000000003</c:v>
                </c:pt>
                <c:pt idx="270">
                  <c:v>0.4050000000000003</c:v>
                </c:pt>
                <c:pt idx="271">
                  <c:v>0.40650000000000031</c:v>
                </c:pt>
                <c:pt idx="272">
                  <c:v>0.40800000000000031</c:v>
                </c:pt>
                <c:pt idx="273">
                  <c:v>0.40950000000000031</c:v>
                </c:pt>
                <c:pt idx="274">
                  <c:v>0.41100000000000031</c:v>
                </c:pt>
                <c:pt idx="275">
                  <c:v>0.41250000000000031</c:v>
                </c:pt>
                <c:pt idx="276">
                  <c:v>0.41400000000000031</c:v>
                </c:pt>
                <c:pt idx="277">
                  <c:v>0.41550000000000031</c:v>
                </c:pt>
                <c:pt idx="278">
                  <c:v>0.41700000000000031</c:v>
                </c:pt>
                <c:pt idx="279">
                  <c:v>0.41850000000000032</c:v>
                </c:pt>
                <c:pt idx="280">
                  <c:v>0.42000000000000032</c:v>
                </c:pt>
                <c:pt idx="281">
                  <c:v>0.42150000000000032</c:v>
                </c:pt>
                <c:pt idx="282">
                  <c:v>0.42300000000000032</c:v>
                </c:pt>
                <c:pt idx="283">
                  <c:v>0.42450000000000032</c:v>
                </c:pt>
                <c:pt idx="284">
                  <c:v>0.42600000000000032</c:v>
                </c:pt>
                <c:pt idx="285">
                  <c:v>0.42750000000000032</c:v>
                </c:pt>
                <c:pt idx="286">
                  <c:v>0.42900000000000033</c:v>
                </c:pt>
                <c:pt idx="287">
                  <c:v>0.43050000000000033</c:v>
                </c:pt>
                <c:pt idx="288">
                  <c:v>0.43200000000000033</c:v>
                </c:pt>
                <c:pt idx="289">
                  <c:v>0.43350000000000033</c:v>
                </c:pt>
                <c:pt idx="290">
                  <c:v>0.43500000000000033</c:v>
                </c:pt>
                <c:pt idx="291">
                  <c:v>0.43650000000000033</c:v>
                </c:pt>
                <c:pt idx="292">
                  <c:v>0.43800000000000033</c:v>
                </c:pt>
                <c:pt idx="293">
                  <c:v>0.43950000000000033</c:v>
                </c:pt>
                <c:pt idx="294">
                  <c:v>0.44100000000000034</c:v>
                </c:pt>
                <c:pt idx="295">
                  <c:v>0.44250000000000034</c:v>
                </c:pt>
                <c:pt idx="296">
                  <c:v>0.44400000000000034</c:v>
                </c:pt>
                <c:pt idx="297">
                  <c:v>0.44550000000000034</c:v>
                </c:pt>
                <c:pt idx="298">
                  <c:v>0.44700000000000034</c:v>
                </c:pt>
                <c:pt idx="299">
                  <c:v>0.44850000000000034</c:v>
                </c:pt>
                <c:pt idx="300">
                  <c:v>0.45000000000000034</c:v>
                </c:pt>
              </c:numCache>
            </c:numRef>
          </c:xVal>
          <c:yVal>
            <c:numRef>
              <c:f>Comm!$BX$10:$BX$320</c:f>
              <c:numCache>
                <c:formatCode>0.000</c:formatCode>
                <c:ptCount val="311"/>
                <c:pt idx="0">
                  <c:v>0</c:v>
                </c:pt>
                <c:pt idx="1">
                  <c:v>0</c:v>
                </c:pt>
                <c:pt idx="2">
                  <c:v>143.61538461538461</c:v>
                </c:pt>
                <c:pt idx="3">
                  <c:v>273.99348109517604</c:v>
                </c:pt>
                <c:pt idx="4">
                  <c:v>404.37157757496743</c:v>
                </c:pt>
                <c:pt idx="5">
                  <c:v>469.5606258148631</c:v>
                </c:pt>
                <c:pt idx="6">
                  <c:v>-2.9051657443880767</c:v>
                </c:pt>
                <c:pt idx="7">
                  <c:v>41.387829466062705</c:v>
                </c:pt>
                <c:pt idx="8">
                  <c:v>70.916492939696568</c:v>
                </c:pt>
                <c:pt idx="9">
                  <c:v>144.73815162378119</c:v>
                </c:pt>
                <c:pt idx="10">
                  <c:v>292.3814689919505</c:v>
                </c:pt>
                <c:pt idx="11">
                  <c:v>440.02478636011978</c:v>
                </c:pt>
                <c:pt idx="12">
                  <c:v>513.84644504420442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-150.54848311255736</c:v>
                </c:pt>
                <c:pt idx="17">
                  <c:v>-150.54848311255736</c:v>
                </c:pt>
                <c:pt idx="18">
                  <c:v>-150.54848311255736</c:v>
                </c:pt>
                <c:pt idx="19">
                  <c:v>-150.54848311255736</c:v>
                </c:pt>
                <c:pt idx="20">
                  <c:v>292.3814689919505</c:v>
                </c:pt>
                <c:pt idx="21">
                  <c:v>440.02478636011978</c:v>
                </c:pt>
                <c:pt idx="22">
                  <c:v>513.84644504420442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Comm!$BV$9</c:f>
              <c:strCache>
                <c:ptCount val="1"/>
                <c:pt idx="0">
                  <c:v>Set v1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Comm!$BU$10:$BU$306</c:f>
              <c:numCache>
                <c:formatCode>General</c:formatCode>
                <c:ptCount val="2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-4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-4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</c:numCache>
            </c:numRef>
          </c:xVal>
          <c:yVal>
            <c:numRef>
              <c:f>Comm!$BV$10:$BV$306</c:f>
              <c:numCache>
                <c:formatCode>0.000</c:formatCode>
                <c:ptCount val="2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041216"/>
        <c:axId val="166041792"/>
      </c:scatterChart>
      <c:valAx>
        <c:axId val="166041216"/>
        <c:scaling>
          <c:orientation val="minMax"/>
        </c:scaling>
        <c:delete val="0"/>
        <c:axPos val="b"/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6041792"/>
        <c:crosses val="autoZero"/>
        <c:crossBetween val="midCat"/>
      </c:valAx>
      <c:valAx>
        <c:axId val="16604179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604121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768770518137996"/>
          <c:y val="0.45123449190341774"/>
          <c:w val="0.15620921860194154"/>
          <c:h val="0.1073206359121642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Measured taper diameter</a:t>
            </a:r>
          </a:p>
        </c:rich>
      </c:tx>
      <c:layout>
        <c:manualLayout>
          <c:xMode val="edge"/>
          <c:yMode val="edge"/>
          <c:x val="0.28019163827925769"/>
          <c:y val="3.537129334896967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708484779219219"/>
          <c:y val="0.15756165055689123"/>
          <c:w val="0.75856724197333325"/>
          <c:h val="0.675264216672391"/>
        </c:manualLayout>
      </c:layout>
      <c:scatterChart>
        <c:scatterStyle val="lineMarker"/>
        <c:varyColors val="0"/>
        <c:ser>
          <c:idx val="0"/>
          <c:order val="0"/>
          <c:tx>
            <c:strRef>
              <c:f>Comm!$CE$6</c:f>
              <c:strCache>
                <c:ptCount val="1"/>
                <c:pt idx="0">
                  <c:v>Diam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</c:spPr>
          <c:marker>
            <c:symbol val="none"/>
          </c:marker>
          <c:yVal>
            <c:numRef>
              <c:f>Comm!$CE$7:$CE$176</c:f>
              <c:numCache>
                <c:formatCode>0.0</c:formatCode>
                <c:ptCount val="1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042304"/>
        <c:axId val="223042880"/>
      </c:scatterChart>
      <c:valAx>
        <c:axId val="2230423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Fiber length (um)</a:t>
                </a:r>
              </a:p>
            </c:rich>
          </c:tx>
          <c:layout>
            <c:manualLayout>
              <c:xMode val="edge"/>
              <c:yMode val="edge"/>
              <c:x val="0.40775837195882436"/>
              <c:y val="0.8714123666722510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3042880"/>
        <c:crosses val="autoZero"/>
        <c:crossBetween val="midCat"/>
      </c:valAx>
      <c:valAx>
        <c:axId val="22304288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Diam (um)</a:t>
                </a:r>
              </a:p>
            </c:rich>
          </c:tx>
          <c:layout>
            <c:manualLayout>
              <c:xMode val="edge"/>
              <c:yMode val="edge"/>
              <c:x val="4.1003750860929618E-2"/>
              <c:y val="0.3794340202155581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30423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0734561416282672"/>
          <c:y val="2.9940123404203534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7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69449081803005"/>
          <c:y val="0.21357327059410591"/>
          <c:w val="0.74624373956594325"/>
          <c:h val="0.60479159803751492"/>
        </c:manualLayout>
      </c:layout>
      <c:scatterChart>
        <c:scatterStyle val="lineMarker"/>
        <c:varyColors val="0"/>
        <c:ser>
          <c:idx val="0"/>
          <c:order val="0"/>
          <c:tx>
            <c:strRef>
              <c:f>Design!$E$15</c:f>
              <c:strCache>
                <c:ptCount val="1"/>
                <c:pt idx="0">
                  <c:v>Diam (um)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Design!$B$16:$B$316</c:f>
              <c:numCache>
                <c:formatCode>0.000</c:formatCode>
                <c:ptCount val="301"/>
                <c:pt idx="0">
                  <c:v>0</c:v>
                </c:pt>
                <c:pt idx="1">
                  <c:v>1.5E-3</c:v>
                </c:pt>
                <c:pt idx="2">
                  <c:v>3.0000000000000001E-3</c:v>
                </c:pt>
                <c:pt idx="3">
                  <c:v>4.5000000000000005E-3</c:v>
                </c:pt>
                <c:pt idx="4">
                  <c:v>6.0000000000000001E-3</c:v>
                </c:pt>
                <c:pt idx="5">
                  <c:v>7.4999999999999997E-3</c:v>
                </c:pt>
                <c:pt idx="6">
                  <c:v>8.9999999999999993E-3</c:v>
                </c:pt>
                <c:pt idx="7">
                  <c:v>1.0499999999999999E-2</c:v>
                </c:pt>
                <c:pt idx="8">
                  <c:v>1.1999999999999999E-2</c:v>
                </c:pt>
                <c:pt idx="9">
                  <c:v>1.3499999999999998E-2</c:v>
                </c:pt>
                <c:pt idx="10">
                  <c:v>1.4999999999999998E-2</c:v>
                </c:pt>
                <c:pt idx="11">
                  <c:v>1.6499999999999997E-2</c:v>
                </c:pt>
                <c:pt idx="12">
                  <c:v>1.7999999999999999E-2</c:v>
                </c:pt>
                <c:pt idx="13">
                  <c:v>1.95E-2</c:v>
                </c:pt>
                <c:pt idx="14">
                  <c:v>2.1000000000000001E-2</c:v>
                </c:pt>
                <c:pt idx="15">
                  <c:v>2.2500000000000003E-2</c:v>
                </c:pt>
                <c:pt idx="16">
                  <c:v>2.4000000000000004E-2</c:v>
                </c:pt>
                <c:pt idx="17">
                  <c:v>2.5500000000000005E-2</c:v>
                </c:pt>
                <c:pt idx="18">
                  <c:v>2.7000000000000007E-2</c:v>
                </c:pt>
                <c:pt idx="19">
                  <c:v>2.8500000000000008E-2</c:v>
                </c:pt>
                <c:pt idx="20">
                  <c:v>3.0000000000000009E-2</c:v>
                </c:pt>
                <c:pt idx="21">
                  <c:v>3.1500000000000007E-2</c:v>
                </c:pt>
                <c:pt idx="22">
                  <c:v>3.3000000000000008E-2</c:v>
                </c:pt>
                <c:pt idx="23">
                  <c:v>3.450000000000001E-2</c:v>
                </c:pt>
                <c:pt idx="24">
                  <c:v>3.6000000000000011E-2</c:v>
                </c:pt>
                <c:pt idx="25">
                  <c:v>3.7500000000000012E-2</c:v>
                </c:pt>
                <c:pt idx="26">
                  <c:v>3.9000000000000014E-2</c:v>
                </c:pt>
                <c:pt idx="27">
                  <c:v>4.0500000000000015E-2</c:v>
                </c:pt>
                <c:pt idx="28">
                  <c:v>4.2000000000000016E-2</c:v>
                </c:pt>
                <c:pt idx="29">
                  <c:v>4.3500000000000018E-2</c:v>
                </c:pt>
                <c:pt idx="30">
                  <c:v>4.5000000000000019E-2</c:v>
                </c:pt>
                <c:pt idx="31">
                  <c:v>4.650000000000002E-2</c:v>
                </c:pt>
                <c:pt idx="32">
                  <c:v>4.8000000000000022E-2</c:v>
                </c:pt>
                <c:pt idx="33">
                  <c:v>4.9500000000000023E-2</c:v>
                </c:pt>
                <c:pt idx="34">
                  <c:v>5.1000000000000024E-2</c:v>
                </c:pt>
                <c:pt idx="35">
                  <c:v>5.2500000000000026E-2</c:v>
                </c:pt>
                <c:pt idx="36">
                  <c:v>5.4000000000000027E-2</c:v>
                </c:pt>
                <c:pt idx="37">
                  <c:v>5.5500000000000028E-2</c:v>
                </c:pt>
                <c:pt idx="38">
                  <c:v>5.700000000000003E-2</c:v>
                </c:pt>
                <c:pt idx="39">
                  <c:v>5.8500000000000031E-2</c:v>
                </c:pt>
                <c:pt idx="40">
                  <c:v>6.0000000000000032E-2</c:v>
                </c:pt>
                <c:pt idx="41">
                  <c:v>6.1500000000000034E-2</c:v>
                </c:pt>
                <c:pt idx="42">
                  <c:v>6.3000000000000028E-2</c:v>
                </c:pt>
                <c:pt idx="43">
                  <c:v>6.450000000000003E-2</c:v>
                </c:pt>
                <c:pt idx="44">
                  <c:v>6.6000000000000031E-2</c:v>
                </c:pt>
                <c:pt idx="45">
                  <c:v>6.7500000000000032E-2</c:v>
                </c:pt>
                <c:pt idx="46">
                  <c:v>6.9000000000000034E-2</c:v>
                </c:pt>
                <c:pt idx="47">
                  <c:v>7.0500000000000035E-2</c:v>
                </c:pt>
                <c:pt idx="48">
                  <c:v>7.2000000000000036E-2</c:v>
                </c:pt>
                <c:pt idx="49">
                  <c:v>7.3500000000000038E-2</c:v>
                </c:pt>
                <c:pt idx="50">
                  <c:v>7.5000000000000039E-2</c:v>
                </c:pt>
                <c:pt idx="51">
                  <c:v>7.650000000000004E-2</c:v>
                </c:pt>
                <c:pt idx="52">
                  <c:v>7.8000000000000042E-2</c:v>
                </c:pt>
                <c:pt idx="53">
                  <c:v>7.9500000000000043E-2</c:v>
                </c:pt>
                <c:pt idx="54">
                  <c:v>8.1000000000000044E-2</c:v>
                </c:pt>
                <c:pt idx="55">
                  <c:v>8.2500000000000046E-2</c:v>
                </c:pt>
                <c:pt idx="56">
                  <c:v>8.4000000000000047E-2</c:v>
                </c:pt>
                <c:pt idx="57">
                  <c:v>8.5500000000000048E-2</c:v>
                </c:pt>
                <c:pt idx="58">
                  <c:v>8.700000000000005E-2</c:v>
                </c:pt>
                <c:pt idx="59">
                  <c:v>8.8500000000000051E-2</c:v>
                </c:pt>
                <c:pt idx="60">
                  <c:v>9.0000000000000052E-2</c:v>
                </c:pt>
                <c:pt idx="61">
                  <c:v>9.1500000000000054E-2</c:v>
                </c:pt>
                <c:pt idx="62">
                  <c:v>9.3000000000000055E-2</c:v>
                </c:pt>
                <c:pt idx="63">
                  <c:v>9.4500000000000056E-2</c:v>
                </c:pt>
                <c:pt idx="64">
                  <c:v>9.6000000000000058E-2</c:v>
                </c:pt>
                <c:pt idx="65">
                  <c:v>9.7500000000000059E-2</c:v>
                </c:pt>
                <c:pt idx="66">
                  <c:v>9.900000000000006E-2</c:v>
                </c:pt>
                <c:pt idx="67">
                  <c:v>0.10050000000000006</c:v>
                </c:pt>
                <c:pt idx="68">
                  <c:v>0.10200000000000006</c:v>
                </c:pt>
                <c:pt idx="69">
                  <c:v>0.10350000000000006</c:v>
                </c:pt>
                <c:pt idx="70">
                  <c:v>0.10500000000000007</c:v>
                </c:pt>
                <c:pt idx="71">
                  <c:v>0.10650000000000007</c:v>
                </c:pt>
                <c:pt idx="72">
                  <c:v>0.10800000000000007</c:v>
                </c:pt>
                <c:pt idx="73">
                  <c:v>0.10950000000000007</c:v>
                </c:pt>
                <c:pt idx="74">
                  <c:v>0.11100000000000007</c:v>
                </c:pt>
                <c:pt idx="75">
                  <c:v>0.11250000000000007</c:v>
                </c:pt>
                <c:pt idx="76">
                  <c:v>0.11400000000000007</c:v>
                </c:pt>
                <c:pt idx="77">
                  <c:v>0.11550000000000007</c:v>
                </c:pt>
                <c:pt idx="78">
                  <c:v>0.11700000000000008</c:v>
                </c:pt>
                <c:pt idx="79">
                  <c:v>0.11850000000000008</c:v>
                </c:pt>
                <c:pt idx="80">
                  <c:v>0.12000000000000008</c:v>
                </c:pt>
                <c:pt idx="81">
                  <c:v>0.12150000000000008</c:v>
                </c:pt>
                <c:pt idx="82">
                  <c:v>0.12300000000000008</c:v>
                </c:pt>
                <c:pt idx="83">
                  <c:v>0.12450000000000008</c:v>
                </c:pt>
                <c:pt idx="84">
                  <c:v>0.12600000000000008</c:v>
                </c:pt>
                <c:pt idx="85">
                  <c:v>0.12750000000000009</c:v>
                </c:pt>
                <c:pt idx="86">
                  <c:v>0.12900000000000009</c:v>
                </c:pt>
                <c:pt idx="87">
                  <c:v>0.13050000000000009</c:v>
                </c:pt>
                <c:pt idx="88">
                  <c:v>0.13200000000000009</c:v>
                </c:pt>
                <c:pt idx="89">
                  <c:v>0.13350000000000009</c:v>
                </c:pt>
                <c:pt idx="90">
                  <c:v>0.13500000000000009</c:v>
                </c:pt>
                <c:pt idx="91">
                  <c:v>0.13650000000000009</c:v>
                </c:pt>
                <c:pt idx="92">
                  <c:v>0.13800000000000009</c:v>
                </c:pt>
                <c:pt idx="93">
                  <c:v>0.1395000000000001</c:v>
                </c:pt>
                <c:pt idx="94">
                  <c:v>0.1410000000000001</c:v>
                </c:pt>
                <c:pt idx="95">
                  <c:v>0.1425000000000001</c:v>
                </c:pt>
                <c:pt idx="96">
                  <c:v>0.1440000000000001</c:v>
                </c:pt>
                <c:pt idx="97">
                  <c:v>0.1455000000000001</c:v>
                </c:pt>
                <c:pt idx="98">
                  <c:v>0.1470000000000001</c:v>
                </c:pt>
                <c:pt idx="99">
                  <c:v>0.1485000000000001</c:v>
                </c:pt>
                <c:pt idx="100">
                  <c:v>0.15000000000000011</c:v>
                </c:pt>
                <c:pt idx="101">
                  <c:v>0.15150000000000011</c:v>
                </c:pt>
                <c:pt idx="102">
                  <c:v>0.15300000000000011</c:v>
                </c:pt>
                <c:pt idx="103">
                  <c:v>0.15450000000000011</c:v>
                </c:pt>
                <c:pt idx="104">
                  <c:v>0.15600000000000011</c:v>
                </c:pt>
                <c:pt idx="105">
                  <c:v>0.15750000000000011</c:v>
                </c:pt>
                <c:pt idx="106">
                  <c:v>0.15900000000000011</c:v>
                </c:pt>
                <c:pt idx="107">
                  <c:v>0.16050000000000011</c:v>
                </c:pt>
                <c:pt idx="108">
                  <c:v>0.16200000000000012</c:v>
                </c:pt>
                <c:pt idx="109">
                  <c:v>0.16350000000000012</c:v>
                </c:pt>
                <c:pt idx="110">
                  <c:v>0.16500000000000012</c:v>
                </c:pt>
                <c:pt idx="111">
                  <c:v>0.16650000000000012</c:v>
                </c:pt>
                <c:pt idx="112">
                  <c:v>0.16800000000000012</c:v>
                </c:pt>
                <c:pt idx="113">
                  <c:v>0.16950000000000012</c:v>
                </c:pt>
                <c:pt idx="114">
                  <c:v>0.17100000000000012</c:v>
                </c:pt>
                <c:pt idx="115">
                  <c:v>0.17250000000000013</c:v>
                </c:pt>
                <c:pt idx="116">
                  <c:v>0.17400000000000013</c:v>
                </c:pt>
                <c:pt idx="117">
                  <c:v>0.17550000000000013</c:v>
                </c:pt>
                <c:pt idx="118">
                  <c:v>0.17700000000000013</c:v>
                </c:pt>
                <c:pt idx="119">
                  <c:v>0.17850000000000013</c:v>
                </c:pt>
                <c:pt idx="120">
                  <c:v>0.18000000000000013</c:v>
                </c:pt>
                <c:pt idx="121">
                  <c:v>0.18150000000000013</c:v>
                </c:pt>
                <c:pt idx="122">
                  <c:v>0.18300000000000013</c:v>
                </c:pt>
                <c:pt idx="123">
                  <c:v>0.18450000000000014</c:v>
                </c:pt>
                <c:pt idx="124">
                  <c:v>0.18600000000000014</c:v>
                </c:pt>
                <c:pt idx="125">
                  <c:v>0.18750000000000014</c:v>
                </c:pt>
                <c:pt idx="126">
                  <c:v>0.18900000000000014</c:v>
                </c:pt>
                <c:pt idx="127">
                  <c:v>0.19050000000000014</c:v>
                </c:pt>
                <c:pt idx="128">
                  <c:v>0.19200000000000014</c:v>
                </c:pt>
                <c:pt idx="129">
                  <c:v>0.19350000000000014</c:v>
                </c:pt>
                <c:pt idx="130">
                  <c:v>0.19500000000000015</c:v>
                </c:pt>
                <c:pt idx="131">
                  <c:v>0.19650000000000015</c:v>
                </c:pt>
                <c:pt idx="132">
                  <c:v>0.19800000000000015</c:v>
                </c:pt>
                <c:pt idx="133">
                  <c:v>0.19950000000000015</c:v>
                </c:pt>
                <c:pt idx="134">
                  <c:v>0.20100000000000015</c:v>
                </c:pt>
                <c:pt idx="135">
                  <c:v>0.20250000000000015</c:v>
                </c:pt>
                <c:pt idx="136">
                  <c:v>0.20400000000000015</c:v>
                </c:pt>
                <c:pt idx="137">
                  <c:v>0.20550000000000015</c:v>
                </c:pt>
                <c:pt idx="138">
                  <c:v>0.20700000000000016</c:v>
                </c:pt>
                <c:pt idx="139">
                  <c:v>0.20850000000000016</c:v>
                </c:pt>
                <c:pt idx="140">
                  <c:v>0.21000000000000016</c:v>
                </c:pt>
                <c:pt idx="141">
                  <c:v>0.21150000000000016</c:v>
                </c:pt>
                <c:pt idx="142">
                  <c:v>0.21300000000000016</c:v>
                </c:pt>
                <c:pt idx="143">
                  <c:v>0.21450000000000016</c:v>
                </c:pt>
                <c:pt idx="144">
                  <c:v>0.21600000000000016</c:v>
                </c:pt>
                <c:pt idx="145">
                  <c:v>0.21750000000000017</c:v>
                </c:pt>
                <c:pt idx="146">
                  <c:v>0.21900000000000017</c:v>
                </c:pt>
                <c:pt idx="147">
                  <c:v>0.22050000000000017</c:v>
                </c:pt>
                <c:pt idx="148">
                  <c:v>0.22200000000000017</c:v>
                </c:pt>
                <c:pt idx="149">
                  <c:v>0.22350000000000017</c:v>
                </c:pt>
                <c:pt idx="150">
                  <c:v>0.22500000000000017</c:v>
                </c:pt>
                <c:pt idx="151">
                  <c:v>0.22650000000000017</c:v>
                </c:pt>
                <c:pt idx="152">
                  <c:v>0.22800000000000017</c:v>
                </c:pt>
                <c:pt idx="153">
                  <c:v>0.22950000000000018</c:v>
                </c:pt>
                <c:pt idx="154">
                  <c:v>0.23100000000000018</c:v>
                </c:pt>
                <c:pt idx="155">
                  <c:v>0.23250000000000018</c:v>
                </c:pt>
                <c:pt idx="156">
                  <c:v>0.23400000000000018</c:v>
                </c:pt>
                <c:pt idx="157">
                  <c:v>0.23550000000000018</c:v>
                </c:pt>
                <c:pt idx="158">
                  <c:v>0.23700000000000018</c:v>
                </c:pt>
                <c:pt idx="159">
                  <c:v>0.23850000000000018</c:v>
                </c:pt>
                <c:pt idx="160">
                  <c:v>0.24000000000000019</c:v>
                </c:pt>
                <c:pt idx="161">
                  <c:v>0.24150000000000019</c:v>
                </c:pt>
                <c:pt idx="162">
                  <c:v>0.24300000000000019</c:v>
                </c:pt>
                <c:pt idx="163">
                  <c:v>0.24450000000000019</c:v>
                </c:pt>
                <c:pt idx="164">
                  <c:v>0.24600000000000019</c:v>
                </c:pt>
                <c:pt idx="165">
                  <c:v>0.24750000000000019</c:v>
                </c:pt>
                <c:pt idx="166">
                  <c:v>0.24900000000000019</c:v>
                </c:pt>
                <c:pt idx="167">
                  <c:v>0.25050000000000017</c:v>
                </c:pt>
                <c:pt idx="168">
                  <c:v>0.25200000000000017</c:v>
                </c:pt>
                <c:pt idx="169">
                  <c:v>0.25350000000000017</c:v>
                </c:pt>
                <c:pt idx="170">
                  <c:v>0.25500000000000017</c:v>
                </c:pt>
                <c:pt idx="171">
                  <c:v>0.25650000000000017</c:v>
                </c:pt>
                <c:pt idx="172">
                  <c:v>0.25800000000000017</c:v>
                </c:pt>
                <c:pt idx="173">
                  <c:v>0.25950000000000017</c:v>
                </c:pt>
                <c:pt idx="174">
                  <c:v>0.26100000000000018</c:v>
                </c:pt>
                <c:pt idx="175">
                  <c:v>0.26250000000000018</c:v>
                </c:pt>
                <c:pt idx="176">
                  <c:v>0.26400000000000018</c:v>
                </c:pt>
                <c:pt idx="177">
                  <c:v>0.26550000000000018</c:v>
                </c:pt>
                <c:pt idx="178">
                  <c:v>0.26700000000000018</c:v>
                </c:pt>
                <c:pt idx="179">
                  <c:v>0.26850000000000018</c:v>
                </c:pt>
                <c:pt idx="180">
                  <c:v>0.27000000000000018</c:v>
                </c:pt>
                <c:pt idx="181">
                  <c:v>0.27150000000000019</c:v>
                </c:pt>
                <c:pt idx="182">
                  <c:v>0.27300000000000019</c:v>
                </c:pt>
                <c:pt idx="183">
                  <c:v>0.27450000000000019</c:v>
                </c:pt>
                <c:pt idx="184">
                  <c:v>0.27600000000000019</c:v>
                </c:pt>
                <c:pt idx="185">
                  <c:v>0.27750000000000019</c:v>
                </c:pt>
                <c:pt idx="186">
                  <c:v>0.27900000000000019</c:v>
                </c:pt>
                <c:pt idx="187">
                  <c:v>0.28050000000000019</c:v>
                </c:pt>
                <c:pt idx="188">
                  <c:v>0.28200000000000019</c:v>
                </c:pt>
                <c:pt idx="189">
                  <c:v>0.2835000000000002</c:v>
                </c:pt>
                <c:pt idx="190">
                  <c:v>0.2850000000000002</c:v>
                </c:pt>
                <c:pt idx="191">
                  <c:v>0.2865000000000002</c:v>
                </c:pt>
                <c:pt idx="192">
                  <c:v>0.2880000000000002</c:v>
                </c:pt>
                <c:pt idx="193">
                  <c:v>0.2895000000000002</c:v>
                </c:pt>
                <c:pt idx="194">
                  <c:v>0.2910000000000002</c:v>
                </c:pt>
                <c:pt idx="195">
                  <c:v>0.2925000000000002</c:v>
                </c:pt>
                <c:pt idx="196">
                  <c:v>0.29400000000000021</c:v>
                </c:pt>
                <c:pt idx="197">
                  <c:v>0.29550000000000021</c:v>
                </c:pt>
                <c:pt idx="198">
                  <c:v>0.29700000000000021</c:v>
                </c:pt>
                <c:pt idx="199">
                  <c:v>0.29850000000000021</c:v>
                </c:pt>
                <c:pt idx="200">
                  <c:v>0.30000000000000021</c:v>
                </c:pt>
                <c:pt idx="201">
                  <c:v>0.30150000000000021</c:v>
                </c:pt>
                <c:pt idx="202">
                  <c:v>0.30300000000000021</c:v>
                </c:pt>
                <c:pt idx="203">
                  <c:v>0.30450000000000021</c:v>
                </c:pt>
                <c:pt idx="204">
                  <c:v>0.30600000000000022</c:v>
                </c:pt>
                <c:pt idx="205">
                  <c:v>0.30750000000000022</c:v>
                </c:pt>
                <c:pt idx="206">
                  <c:v>0.30900000000000022</c:v>
                </c:pt>
                <c:pt idx="207">
                  <c:v>0.31050000000000022</c:v>
                </c:pt>
                <c:pt idx="208">
                  <c:v>0.31200000000000022</c:v>
                </c:pt>
                <c:pt idx="209">
                  <c:v>0.31350000000000022</c:v>
                </c:pt>
                <c:pt idx="210">
                  <c:v>0.31500000000000022</c:v>
                </c:pt>
                <c:pt idx="211">
                  <c:v>0.31650000000000023</c:v>
                </c:pt>
                <c:pt idx="212">
                  <c:v>0.31800000000000023</c:v>
                </c:pt>
                <c:pt idx="213">
                  <c:v>0.31950000000000023</c:v>
                </c:pt>
                <c:pt idx="214">
                  <c:v>0.32100000000000023</c:v>
                </c:pt>
                <c:pt idx="215">
                  <c:v>0.32250000000000023</c:v>
                </c:pt>
                <c:pt idx="216">
                  <c:v>0.32400000000000023</c:v>
                </c:pt>
                <c:pt idx="217">
                  <c:v>0.32550000000000023</c:v>
                </c:pt>
                <c:pt idx="218">
                  <c:v>0.32700000000000023</c:v>
                </c:pt>
                <c:pt idx="219">
                  <c:v>0.32850000000000024</c:v>
                </c:pt>
                <c:pt idx="220">
                  <c:v>0.33000000000000024</c:v>
                </c:pt>
                <c:pt idx="221">
                  <c:v>0.33150000000000024</c:v>
                </c:pt>
                <c:pt idx="222">
                  <c:v>0.33300000000000024</c:v>
                </c:pt>
                <c:pt idx="223">
                  <c:v>0.33450000000000024</c:v>
                </c:pt>
                <c:pt idx="224">
                  <c:v>0.33600000000000024</c:v>
                </c:pt>
                <c:pt idx="225">
                  <c:v>0.33750000000000024</c:v>
                </c:pt>
                <c:pt idx="226">
                  <c:v>0.33900000000000025</c:v>
                </c:pt>
                <c:pt idx="227">
                  <c:v>0.34050000000000025</c:v>
                </c:pt>
                <c:pt idx="228">
                  <c:v>0.34200000000000025</c:v>
                </c:pt>
                <c:pt idx="229">
                  <c:v>0.34350000000000025</c:v>
                </c:pt>
                <c:pt idx="230">
                  <c:v>0.34500000000000025</c:v>
                </c:pt>
                <c:pt idx="231">
                  <c:v>0.34650000000000025</c:v>
                </c:pt>
                <c:pt idx="232">
                  <c:v>0.34800000000000025</c:v>
                </c:pt>
                <c:pt idx="233">
                  <c:v>0.34950000000000025</c:v>
                </c:pt>
                <c:pt idx="234">
                  <c:v>0.35100000000000026</c:v>
                </c:pt>
                <c:pt idx="235">
                  <c:v>0.35250000000000026</c:v>
                </c:pt>
                <c:pt idx="236">
                  <c:v>0.35400000000000026</c:v>
                </c:pt>
                <c:pt idx="237">
                  <c:v>0.35550000000000026</c:v>
                </c:pt>
                <c:pt idx="238">
                  <c:v>0.35700000000000026</c:v>
                </c:pt>
                <c:pt idx="239">
                  <c:v>0.35850000000000026</c:v>
                </c:pt>
                <c:pt idx="240">
                  <c:v>0.36000000000000026</c:v>
                </c:pt>
                <c:pt idx="241">
                  <c:v>0.36150000000000027</c:v>
                </c:pt>
                <c:pt idx="242">
                  <c:v>0.36300000000000027</c:v>
                </c:pt>
                <c:pt idx="243">
                  <c:v>0.36450000000000027</c:v>
                </c:pt>
                <c:pt idx="244">
                  <c:v>0.36600000000000027</c:v>
                </c:pt>
                <c:pt idx="245">
                  <c:v>0.36750000000000027</c:v>
                </c:pt>
                <c:pt idx="246">
                  <c:v>0.36900000000000027</c:v>
                </c:pt>
                <c:pt idx="247">
                  <c:v>0.37050000000000027</c:v>
                </c:pt>
                <c:pt idx="248">
                  <c:v>0.37200000000000027</c:v>
                </c:pt>
                <c:pt idx="249">
                  <c:v>0.37350000000000028</c:v>
                </c:pt>
                <c:pt idx="250">
                  <c:v>0.37500000000000028</c:v>
                </c:pt>
                <c:pt idx="251">
                  <c:v>0.37650000000000028</c:v>
                </c:pt>
                <c:pt idx="252">
                  <c:v>0.37800000000000028</c:v>
                </c:pt>
                <c:pt idx="253">
                  <c:v>0.37950000000000028</c:v>
                </c:pt>
                <c:pt idx="254">
                  <c:v>0.38100000000000028</c:v>
                </c:pt>
                <c:pt idx="255">
                  <c:v>0.38250000000000028</c:v>
                </c:pt>
                <c:pt idx="256">
                  <c:v>0.38400000000000029</c:v>
                </c:pt>
                <c:pt idx="257">
                  <c:v>0.38550000000000029</c:v>
                </c:pt>
                <c:pt idx="258">
                  <c:v>0.38700000000000029</c:v>
                </c:pt>
                <c:pt idx="259">
                  <c:v>0.38850000000000029</c:v>
                </c:pt>
                <c:pt idx="260">
                  <c:v>0.39000000000000029</c:v>
                </c:pt>
                <c:pt idx="261">
                  <c:v>0.39150000000000029</c:v>
                </c:pt>
                <c:pt idx="262">
                  <c:v>0.39300000000000029</c:v>
                </c:pt>
                <c:pt idx="263">
                  <c:v>0.39450000000000029</c:v>
                </c:pt>
                <c:pt idx="264">
                  <c:v>0.3960000000000003</c:v>
                </c:pt>
                <c:pt idx="265">
                  <c:v>0.3975000000000003</c:v>
                </c:pt>
                <c:pt idx="266">
                  <c:v>0.3990000000000003</c:v>
                </c:pt>
                <c:pt idx="267">
                  <c:v>0.4005000000000003</c:v>
                </c:pt>
                <c:pt idx="268">
                  <c:v>0.4020000000000003</c:v>
                </c:pt>
                <c:pt idx="269">
                  <c:v>0.4035000000000003</c:v>
                </c:pt>
                <c:pt idx="270">
                  <c:v>0.4050000000000003</c:v>
                </c:pt>
                <c:pt idx="271">
                  <c:v>0.40650000000000031</c:v>
                </c:pt>
                <c:pt idx="272">
                  <c:v>0.40800000000000031</c:v>
                </c:pt>
                <c:pt idx="273">
                  <c:v>0.40950000000000031</c:v>
                </c:pt>
                <c:pt idx="274">
                  <c:v>0.41100000000000031</c:v>
                </c:pt>
                <c:pt idx="275">
                  <c:v>0.41250000000000031</c:v>
                </c:pt>
                <c:pt idx="276">
                  <c:v>0.41400000000000031</c:v>
                </c:pt>
                <c:pt idx="277">
                  <c:v>0.41550000000000031</c:v>
                </c:pt>
                <c:pt idx="278">
                  <c:v>0.41700000000000031</c:v>
                </c:pt>
                <c:pt idx="279">
                  <c:v>0.41850000000000032</c:v>
                </c:pt>
                <c:pt idx="280">
                  <c:v>0.42000000000000032</c:v>
                </c:pt>
                <c:pt idx="281">
                  <c:v>0.42150000000000032</c:v>
                </c:pt>
                <c:pt idx="282">
                  <c:v>0.42300000000000032</c:v>
                </c:pt>
                <c:pt idx="283">
                  <c:v>0.42450000000000032</c:v>
                </c:pt>
                <c:pt idx="284">
                  <c:v>0.42600000000000032</c:v>
                </c:pt>
                <c:pt idx="285">
                  <c:v>0.42750000000000032</c:v>
                </c:pt>
                <c:pt idx="286">
                  <c:v>0.42900000000000033</c:v>
                </c:pt>
                <c:pt idx="287">
                  <c:v>0.43050000000000033</c:v>
                </c:pt>
                <c:pt idx="288">
                  <c:v>0.43200000000000033</c:v>
                </c:pt>
                <c:pt idx="289">
                  <c:v>0.43350000000000033</c:v>
                </c:pt>
                <c:pt idx="290">
                  <c:v>0.43500000000000033</c:v>
                </c:pt>
                <c:pt idx="291">
                  <c:v>0.43650000000000033</c:v>
                </c:pt>
                <c:pt idx="292">
                  <c:v>0.43800000000000033</c:v>
                </c:pt>
                <c:pt idx="293">
                  <c:v>0.43950000000000033</c:v>
                </c:pt>
                <c:pt idx="294">
                  <c:v>0.44100000000000034</c:v>
                </c:pt>
                <c:pt idx="295">
                  <c:v>0.44250000000000034</c:v>
                </c:pt>
                <c:pt idx="296">
                  <c:v>0.44400000000000034</c:v>
                </c:pt>
                <c:pt idx="297">
                  <c:v>0.44550000000000034</c:v>
                </c:pt>
                <c:pt idx="298">
                  <c:v>0.44700000000000034</c:v>
                </c:pt>
                <c:pt idx="299">
                  <c:v>0.44850000000000034</c:v>
                </c:pt>
                <c:pt idx="300">
                  <c:v>0.45000000000000034</c:v>
                </c:pt>
              </c:numCache>
            </c:numRef>
          </c:xVal>
          <c:yVal>
            <c:numRef>
              <c:f>Design!$E$16:$E$316</c:f>
              <c:numCache>
                <c:formatCode>0.000</c:formatCode>
                <c:ptCount val="3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3.7363083384538733E-2</c:v>
                </c:pt>
                <c:pt idx="35">
                  <c:v>5.8949130612758027E-2</c:v>
                </c:pt>
                <c:pt idx="36">
                  <c:v>7.4404300950953087E-2</c:v>
                </c:pt>
                <c:pt idx="37">
                  <c:v>8.7057452294447502E-2</c:v>
                </c:pt>
                <c:pt idx="38">
                  <c:v>9.8000000000000004E-2</c:v>
                </c:pt>
                <c:pt idx="39">
                  <c:v>0.10775435026020996</c:v>
                </c:pt>
                <c:pt idx="40">
                  <c:v>0.11661903789690607</c:v>
                </c:pt>
                <c:pt idx="41">
                  <c:v>0.12478381305281552</c:v>
                </c:pt>
                <c:pt idx="42">
                  <c:v>0.13237824594698333</c:v>
                </c:pt>
                <c:pt idx="43">
                  <c:v>0.13949551964131326</c:v>
                </c:pt>
                <c:pt idx="44">
                  <c:v>0.1462053350599766</c:v>
                </c:pt>
                <c:pt idx="45">
                  <c:v>0.15256146302392362</c:v>
                </c:pt>
                <c:pt idx="46">
                  <c:v>0.15860643114325479</c:v>
                </c:pt>
                <c:pt idx="47">
                  <c:v>0.16437457224278948</c:v>
                </c:pt>
                <c:pt idx="48">
                  <c:v>0.16989408465276246</c:v>
                </c:pt>
                <c:pt idx="49">
                  <c:v>0.17518846994023329</c:v>
                </c:pt>
                <c:pt idx="50">
                  <c:v>0.18027756377319953</c:v>
                </c:pt>
                <c:pt idx="51">
                  <c:v>0.18517829246431675</c:v>
                </c:pt>
                <c:pt idx="52">
                  <c:v>0.18990523952750757</c:v>
                </c:pt>
                <c:pt idx="53">
                  <c:v>0.19447107754110901</c:v>
                </c:pt>
                <c:pt idx="54">
                  <c:v>0.19888690253508404</c:v>
                </c:pt>
                <c:pt idx="55">
                  <c:v>0.20316249653910054</c:v>
                </c:pt>
                <c:pt idx="56">
                  <c:v>0.20730653631759907</c:v>
                </c:pt>
                <c:pt idx="57">
                  <c:v>0.21132676120169927</c:v>
                </c:pt>
                <c:pt idx="58">
                  <c:v>0.21523010941780435</c:v>
                </c:pt>
                <c:pt idx="59">
                  <c:v>0.21902282986026828</c:v>
                </c:pt>
                <c:pt idx="60">
                  <c:v>0.22271057451320095</c:v>
                </c:pt>
                <c:pt idx="61">
                  <c:v>0.22629847546989801</c:v>
                </c:pt>
                <c:pt idx="62">
                  <c:v>0.22979120957947899</c:v>
                </c:pt>
                <c:pt idx="63">
                  <c:v>0.23319305306976887</c:v>
                </c:pt>
                <c:pt idx="64">
                  <c:v>0.23650792798551182</c:v>
                </c:pt>
                <c:pt idx="65">
                  <c:v>0.23973944189473712</c:v>
                </c:pt>
                <c:pt idx="66">
                  <c:v>0.2428909220205647</c:v>
                </c:pt>
                <c:pt idx="67">
                  <c:v>0.2459654447275065</c:v>
                </c:pt>
                <c:pt idx="68">
                  <c:v>0.24896586111352709</c:v>
                </c:pt>
                <c:pt idx="69">
                  <c:v>0.25189481931949309</c:v>
                </c:pt>
                <c:pt idx="70">
                  <c:v>0.25475478405714003</c:v>
                </c:pt>
                <c:pt idx="71">
                  <c:v>0.25754805376861239</c:v>
                </c:pt>
                <c:pt idx="72">
                  <c:v>0.26027677575995917</c:v>
                </c:pt>
                <c:pt idx="73">
                  <c:v>0.2629429595939014</c:v>
                </c:pt>
                <c:pt idx="74">
                  <c:v>0.26554848898082634</c:v>
                </c:pt>
                <c:pt idx="75">
                  <c:v>0.26809513236909033</c:v>
                </c:pt>
                <c:pt idx="76">
                  <c:v>0.27058455240460433</c:v>
                </c:pt>
                <c:pt idx="77">
                  <c:v>0.27301831440399754</c:v>
                </c:pt>
                <c:pt idx="78">
                  <c:v>0.27539789396435121</c:v>
                </c:pt>
                <c:pt idx="79">
                  <c:v>0.27772468381474497</c:v>
                </c:pt>
                <c:pt idx="80">
                  <c:v>0.28000000000000008</c:v>
                </c:pt>
                <c:pt idx="81">
                  <c:v>0.2822250874745193</c:v>
                </c:pt>
                <c:pt idx="82">
                  <c:v>0.28440112517358307</c:v>
                </c:pt>
                <c:pt idx="83">
                  <c:v>0.28652923062054253</c:v>
                </c:pt>
                <c:pt idx="84">
                  <c:v>0.28861046412075925</c:v>
                </c:pt>
                <c:pt idx="85">
                  <c:v>0.29064583258667248</c:v>
                </c:pt>
                <c:pt idx="86">
                  <c:v>0.29263629303283634</c:v>
                </c:pt>
                <c:pt idx="87">
                  <c:v>0.29458275577501147</c:v>
                </c:pt>
                <c:pt idx="88">
                  <c:v>0.2964860873633029</c:v>
                </c:pt>
                <c:pt idx="89">
                  <c:v>0.298347113275795</c:v>
                </c:pt>
                <c:pt idx="90">
                  <c:v>0.30016662039607278</c:v>
                </c:pt>
                <c:pt idx="91">
                  <c:v>0.30194535929535338</c:v>
                </c:pt>
                <c:pt idx="92">
                  <c:v>0.30368404633763701</c:v>
                </c:pt>
                <c:pt idx="93">
                  <c:v>0.30538336562425933</c:v>
                </c:pt>
                <c:pt idx="94">
                  <c:v>0.30704397079245843</c:v>
                </c:pt>
                <c:pt idx="95">
                  <c:v>0.30866648668101315</c:v>
                </c:pt>
                <c:pt idx="96">
                  <c:v>0.31025151087464514</c:v>
                </c:pt>
                <c:pt idx="97">
                  <c:v>0.31179961513767146</c:v>
                </c:pt>
                <c:pt idx="98">
                  <c:v>0.31331134674633165</c:v>
                </c:pt>
                <c:pt idx="99">
                  <c:v>0.31478722972827228</c:v>
                </c:pt>
                <c:pt idx="100">
                  <c:v>0.316227766016838</c:v>
                </c:pt>
                <c:pt idx="101">
                  <c:v>0.31763343652707604</c:v>
                </c:pt>
                <c:pt idx="102">
                  <c:v>0.31900470215970178</c:v>
                </c:pt>
                <c:pt idx="103">
                  <c:v>0.32034200473868557</c:v>
                </c:pt>
                <c:pt idx="104">
                  <c:v>0.32164576788759408</c:v>
                </c:pt>
                <c:pt idx="105">
                  <c:v>0.32291639784935056</c:v>
                </c:pt>
                <c:pt idx="106">
                  <c:v>0.32415428425365606</c:v>
                </c:pt>
                <c:pt idx="107">
                  <c:v>0.32535980083593619</c:v>
                </c:pt>
                <c:pt idx="108">
                  <c:v>0.32653330611133691</c:v>
                </c:pt>
                <c:pt idx="109">
                  <c:v>0.32767514400698761</c:v>
                </c:pt>
                <c:pt idx="110">
                  <c:v>0.32878564445547198</c:v>
                </c:pt>
                <c:pt idx="111">
                  <c:v>0.32986512395219963</c:v>
                </c:pt>
                <c:pt idx="112">
                  <c:v>0.33091388607914302</c:v>
                </c:pt>
                <c:pt idx="113">
                  <c:v>0.3319322219972024</c:v>
                </c:pt>
                <c:pt idx="114">
                  <c:v>0.33292041090927432</c:v>
                </c:pt>
                <c:pt idx="115">
                  <c:v>0.33387872049593104</c:v>
                </c:pt>
                <c:pt idx="116">
                  <c:v>0.33480740732546532</c:v>
                </c:pt>
                <c:pt idx="117">
                  <c:v>0.33570671723991469</c:v>
                </c:pt>
                <c:pt idx="118">
                  <c:v>0.33657688571855321</c:v>
                </c:pt>
                <c:pt idx="119">
                  <c:v>0.33741813822022082</c:v>
                </c:pt>
                <c:pt idx="120">
                  <c:v>0.33823069050575533</c:v>
                </c:pt>
                <c:pt idx="121">
                  <c:v>0.33901474894169431</c:v>
                </c:pt>
                <c:pt idx="122">
                  <c:v>0.33977051078632475</c:v>
                </c:pt>
                <c:pt idx="123">
                  <c:v>0.3404981644590761</c:v>
                </c:pt>
                <c:pt idx="124">
                  <c:v>0.34119788979417798</c:v>
                </c:pt>
                <c:pt idx="125">
                  <c:v>0.34186985827943361</c:v>
                </c:pt>
                <c:pt idx="126">
                  <c:v>0.34251423328089597</c:v>
                </c:pt>
                <c:pt idx="127">
                  <c:v>0.34313117025417555</c:v>
                </c:pt>
                <c:pt idx="128">
                  <c:v>0.3437208169430534</c:v>
                </c:pt>
                <c:pt idx="129">
                  <c:v>0.34428331356602226</c:v>
                </c:pt>
                <c:pt idx="130">
                  <c:v>0.34481879299133339</c:v>
                </c:pt>
                <c:pt idx="131">
                  <c:v>0.34532738090108062</c:v>
                </c:pt>
                <c:pt idx="132">
                  <c:v>0.34580919594481579</c:v>
                </c:pt>
                <c:pt idx="133">
                  <c:v>0.3462643498831493</c:v>
                </c:pt>
                <c:pt idx="134">
                  <c:v>0.34669294772175568</c:v>
                </c:pt>
                <c:pt idx="135">
                  <c:v>0.3470950878361721</c:v>
                </c:pt>
                <c:pt idx="136">
                  <c:v>0.34747086208774403</c:v>
                </c:pt>
                <c:pt idx="137">
                  <c:v>0.34782035593104671</c:v>
                </c:pt>
                <c:pt idx="138">
                  <c:v>0.34814364851308144</c:v>
                </c:pt>
                <c:pt idx="139">
                  <c:v>0.34844081276452105</c:v>
                </c:pt>
                <c:pt idx="140">
                  <c:v>0.34871191548325386</c:v>
                </c:pt>
                <c:pt idx="141">
                  <c:v>0.34895701741045415</c:v>
                </c:pt>
                <c:pt idx="142">
                  <c:v>0.34917617329938194</c:v>
                </c:pt>
                <c:pt idx="143">
                  <c:v>0.34936943197709786</c:v>
                </c:pt>
                <c:pt idx="144">
                  <c:v>0.34953683639925565</c:v>
                </c:pt>
                <c:pt idx="145">
                  <c:v>0.34967842369811725</c:v>
                </c:pt>
                <c:pt idx="146">
                  <c:v>0.34979422522391646</c:v>
                </c:pt>
                <c:pt idx="147">
                  <c:v>0.34988426657967914</c:v>
                </c:pt>
                <c:pt idx="148">
                  <c:v>0.34994856764959048</c:v>
                </c:pt>
                <c:pt idx="149">
                  <c:v>0.34998714262098257</c:v>
                </c:pt>
                <c:pt idx="150">
                  <c:v>0.35</c:v>
                </c:pt>
                <c:pt idx="151">
                  <c:v>0.34998714262098252</c:v>
                </c:pt>
                <c:pt idx="152">
                  <c:v>0.34994856764959043</c:v>
                </c:pt>
                <c:pt idx="153">
                  <c:v>0.34988426657967914</c:v>
                </c:pt>
                <c:pt idx="154">
                  <c:v>0.34979422522391646</c:v>
                </c:pt>
                <c:pt idx="155">
                  <c:v>0.34967842369811719</c:v>
                </c:pt>
                <c:pt idx="156">
                  <c:v>0.34953683639925559</c:v>
                </c:pt>
                <c:pt idx="157">
                  <c:v>0.3493694319770978</c:v>
                </c:pt>
                <c:pt idx="158">
                  <c:v>0.34917617329938189</c:v>
                </c:pt>
                <c:pt idx="159">
                  <c:v>0.3489570174104541</c:v>
                </c:pt>
                <c:pt idx="160">
                  <c:v>0.34871191548325381</c:v>
                </c:pt>
                <c:pt idx="161">
                  <c:v>0.34844081276452099</c:v>
                </c:pt>
                <c:pt idx="162">
                  <c:v>0.34814364851308138</c:v>
                </c:pt>
                <c:pt idx="163">
                  <c:v>0.3478203559310466</c:v>
                </c:pt>
                <c:pt idx="164">
                  <c:v>0.34747086208774391</c:v>
                </c:pt>
                <c:pt idx="165">
                  <c:v>0.34709508783617199</c:v>
                </c:pt>
                <c:pt idx="166">
                  <c:v>0.34669294772175557</c:v>
                </c:pt>
                <c:pt idx="167">
                  <c:v>0.34626434988314919</c:v>
                </c:pt>
                <c:pt idx="168">
                  <c:v>0.34580919594481568</c:v>
                </c:pt>
                <c:pt idx="169">
                  <c:v>0.34532738090108051</c:v>
                </c:pt>
                <c:pt idx="170">
                  <c:v>0.34481879299133328</c:v>
                </c:pt>
                <c:pt idx="171">
                  <c:v>0.34428331356602215</c:v>
                </c:pt>
                <c:pt idx="172">
                  <c:v>0.34372081694305329</c:v>
                </c:pt>
                <c:pt idx="173">
                  <c:v>0.34313117025417544</c:v>
                </c:pt>
                <c:pt idx="174">
                  <c:v>0.34251423328089586</c:v>
                </c:pt>
                <c:pt idx="175">
                  <c:v>0.34186985827943345</c:v>
                </c:pt>
                <c:pt idx="176">
                  <c:v>0.34119788979417781</c:v>
                </c:pt>
                <c:pt idx="177">
                  <c:v>0.34049816445907594</c:v>
                </c:pt>
                <c:pt idx="178">
                  <c:v>0.33977051078632459</c:v>
                </c:pt>
                <c:pt idx="179">
                  <c:v>0.33901474894169414</c:v>
                </c:pt>
                <c:pt idx="180">
                  <c:v>0.33823069050575516</c:v>
                </c:pt>
                <c:pt idx="181">
                  <c:v>0.3374181382202206</c:v>
                </c:pt>
                <c:pt idx="182">
                  <c:v>0.33657688571855304</c:v>
                </c:pt>
                <c:pt idx="183">
                  <c:v>0.33570671723991452</c:v>
                </c:pt>
                <c:pt idx="184">
                  <c:v>0.3348074073254651</c:v>
                </c:pt>
                <c:pt idx="185">
                  <c:v>0.33387872049593081</c:v>
                </c:pt>
                <c:pt idx="186">
                  <c:v>0.33292041090927404</c:v>
                </c:pt>
                <c:pt idx="187">
                  <c:v>0.33193222199720213</c:v>
                </c:pt>
                <c:pt idx="188">
                  <c:v>0.33091388607914279</c:v>
                </c:pt>
                <c:pt idx="189">
                  <c:v>0.32986512395219941</c:v>
                </c:pt>
                <c:pt idx="190">
                  <c:v>0.32878564445547176</c:v>
                </c:pt>
                <c:pt idx="191">
                  <c:v>0.32767514400698733</c:v>
                </c:pt>
                <c:pt idx="192">
                  <c:v>0.32653330611133663</c:v>
                </c:pt>
                <c:pt idx="193">
                  <c:v>0.32535980083593591</c:v>
                </c:pt>
                <c:pt idx="194">
                  <c:v>0.32415428425365578</c:v>
                </c:pt>
                <c:pt idx="195">
                  <c:v>0.32291639784935028</c:v>
                </c:pt>
                <c:pt idx="196">
                  <c:v>0.3216457678875938</c:v>
                </c:pt>
                <c:pt idx="197">
                  <c:v>0.32034200473868529</c:v>
                </c:pt>
                <c:pt idx="198">
                  <c:v>0.3190047021597015</c:v>
                </c:pt>
                <c:pt idx="199">
                  <c:v>0.31763343652707576</c:v>
                </c:pt>
                <c:pt idx="200">
                  <c:v>0.31622776601683772</c:v>
                </c:pt>
                <c:pt idx="201">
                  <c:v>0.31478722972827194</c:v>
                </c:pt>
                <c:pt idx="202">
                  <c:v>0.31331134674633132</c:v>
                </c:pt>
                <c:pt idx="203">
                  <c:v>0.31179961513767113</c:v>
                </c:pt>
                <c:pt idx="204">
                  <c:v>0.31025151087464481</c:v>
                </c:pt>
                <c:pt idx="205">
                  <c:v>0.30866648668101276</c:v>
                </c:pt>
                <c:pt idx="206">
                  <c:v>0.30704397079245804</c:v>
                </c:pt>
                <c:pt idx="207">
                  <c:v>0.30538336562425894</c:v>
                </c:pt>
                <c:pt idx="208">
                  <c:v>0.30368404633763663</c:v>
                </c:pt>
                <c:pt idx="209">
                  <c:v>0.30194535929535299</c:v>
                </c:pt>
                <c:pt idx="210">
                  <c:v>0.30016662039607239</c:v>
                </c:pt>
                <c:pt idx="211">
                  <c:v>0.29834711327579461</c:v>
                </c:pt>
                <c:pt idx="212">
                  <c:v>0.29648608736330245</c:v>
                </c:pt>
                <c:pt idx="213">
                  <c:v>0.29458275577501103</c:v>
                </c:pt>
                <c:pt idx="214">
                  <c:v>0.29263629303283589</c:v>
                </c:pt>
                <c:pt idx="215">
                  <c:v>0.29064583258667204</c:v>
                </c:pt>
                <c:pt idx="216">
                  <c:v>0.28861046412075875</c:v>
                </c:pt>
                <c:pt idx="217">
                  <c:v>0.28652923062054209</c:v>
                </c:pt>
                <c:pt idx="218">
                  <c:v>0.28440112517358257</c:v>
                </c:pt>
                <c:pt idx="219">
                  <c:v>0.2822250874745188</c:v>
                </c:pt>
                <c:pt idx="220">
                  <c:v>0.27999999999999958</c:v>
                </c:pt>
                <c:pt idx="221">
                  <c:v>0.27772468381474447</c:v>
                </c:pt>
                <c:pt idx="222">
                  <c:v>0.27539789396435072</c:v>
                </c:pt>
                <c:pt idx="223">
                  <c:v>0.27301831440399704</c:v>
                </c:pt>
                <c:pt idx="224">
                  <c:v>0.27058455240460377</c:v>
                </c:pt>
                <c:pt idx="225">
                  <c:v>0.26809513236908977</c:v>
                </c:pt>
                <c:pt idx="226">
                  <c:v>0.26554848898082578</c:v>
                </c:pt>
                <c:pt idx="227">
                  <c:v>0.26294295959390079</c:v>
                </c:pt>
                <c:pt idx="228">
                  <c:v>0.26027677575995856</c:v>
                </c:pt>
                <c:pt idx="229">
                  <c:v>0.25754805376861178</c:v>
                </c:pt>
                <c:pt idx="230">
                  <c:v>0.25475478405713942</c:v>
                </c:pt>
                <c:pt idx="231">
                  <c:v>0.25189481931949242</c:v>
                </c:pt>
                <c:pt idx="232">
                  <c:v>0.24896586111352642</c:v>
                </c:pt>
                <c:pt idx="233">
                  <c:v>0.24596544472750581</c:v>
                </c:pt>
                <c:pt idx="234">
                  <c:v>0.242890922020564</c:v>
                </c:pt>
                <c:pt idx="235">
                  <c:v>0.23973944189473639</c:v>
                </c:pt>
                <c:pt idx="236">
                  <c:v>0.23650792798551107</c:v>
                </c:pt>
                <c:pt idx="237">
                  <c:v>0.23319305306976812</c:v>
                </c:pt>
                <c:pt idx="238">
                  <c:v>0.22979120957947821</c:v>
                </c:pt>
                <c:pt idx="239">
                  <c:v>0.22629847546989723</c:v>
                </c:pt>
                <c:pt idx="240">
                  <c:v>0.22271057451320014</c:v>
                </c:pt>
                <c:pt idx="241">
                  <c:v>0.21902282986026747</c:v>
                </c:pt>
                <c:pt idx="242">
                  <c:v>0.21523010941780352</c:v>
                </c:pt>
                <c:pt idx="243">
                  <c:v>0.21132676120169838</c:v>
                </c:pt>
                <c:pt idx="244">
                  <c:v>0.20730653631759818</c:v>
                </c:pt>
                <c:pt idx="245">
                  <c:v>0.20316249653909957</c:v>
                </c:pt>
                <c:pt idx="246">
                  <c:v>0.19888690253508309</c:v>
                </c:pt>
                <c:pt idx="247">
                  <c:v>0.19447107754110801</c:v>
                </c:pt>
                <c:pt idx="248">
                  <c:v>0.18990523952750654</c:v>
                </c:pt>
                <c:pt idx="249">
                  <c:v>0.18517829246431566</c:v>
                </c:pt>
                <c:pt idx="250">
                  <c:v>0.18027756377319842</c:v>
                </c:pt>
                <c:pt idx="251">
                  <c:v>0.17518846994023216</c:v>
                </c:pt>
                <c:pt idx="252">
                  <c:v>0.16989408465276126</c:v>
                </c:pt>
                <c:pt idx="253">
                  <c:v>0.16437457224278826</c:v>
                </c:pt>
                <c:pt idx="254">
                  <c:v>0.15860643114325348</c:v>
                </c:pt>
                <c:pt idx="255">
                  <c:v>0.15256146302392226</c:v>
                </c:pt>
                <c:pt idx="256">
                  <c:v>0.14620533505997513</c:v>
                </c:pt>
                <c:pt idx="257">
                  <c:v>0.13949551964131174</c:v>
                </c:pt>
                <c:pt idx="258">
                  <c:v>0.13237824594698172</c:v>
                </c:pt>
                <c:pt idx="259">
                  <c:v>0.125</c:v>
                </c:pt>
                <c:pt idx="260">
                  <c:v>0.125</c:v>
                </c:pt>
                <c:pt idx="261">
                  <c:v>0.125</c:v>
                </c:pt>
                <c:pt idx="262">
                  <c:v>0.125</c:v>
                </c:pt>
                <c:pt idx="263">
                  <c:v>0.125</c:v>
                </c:pt>
                <c:pt idx="264">
                  <c:v>0.125</c:v>
                </c:pt>
                <c:pt idx="265">
                  <c:v>0.125</c:v>
                </c:pt>
                <c:pt idx="266">
                  <c:v>0.125</c:v>
                </c:pt>
                <c:pt idx="267">
                  <c:v>0.125</c:v>
                </c:pt>
                <c:pt idx="268">
                  <c:v>0.125</c:v>
                </c:pt>
                <c:pt idx="269">
                  <c:v>0.125</c:v>
                </c:pt>
                <c:pt idx="270">
                  <c:v>0.125</c:v>
                </c:pt>
                <c:pt idx="271">
                  <c:v>0.125</c:v>
                </c:pt>
                <c:pt idx="272">
                  <c:v>0.125</c:v>
                </c:pt>
                <c:pt idx="273">
                  <c:v>0.125</c:v>
                </c:pt>
                <c:pt idx="274">
                  <c:v>0.125</c:v>
                </c:pt>
                <c:pt idx="275">
                  <c:v>0.125</c:v>
                </c:pt>
                <c:pt idx="276">
                  <c:v>0.125</c:v>
                </c:pt>
                <c:pt idx="277">
                  <c:v>0.125</c:v>
                </c:pt>
                <c:pt idx="278">
                  <c:v>0.125</c:v>
                </c:pt>
                <c:pt idx="279">
                  <c:v>0.125</c:v>
                </c:pt>
                <c:pt idx="280">
                  <c:v>0.125</c:v>
                </c:pt>
                <c:pt idx="281">
                  <c:v>0.125</c:v>
                </c:pt>
                <c:pt idx="282">
                  <c:v>0.125</c:v>
                </c:pt>
                <c:pt idx="283">
                  <c:v>0.125</c:v>
                </c:pt>
                <c:pt idx="284">
                  <c:v>0.125</c:v>
                </c:pt>
                <c:pt idx="285">
                  <c:v>0.125</c:v>
                </c:pt>
                <c:pt idx="286">
                  <c:v>0.125</c:v>
                </c:pt>
                <c:pt idx="287">
                  <c:v>0.125</c:v>
                </c:pt>
                <c:pt idx="288">
                  <c:v>0.125</c:v>
                </c:pt>
                <c:pt idx="289">
                  <c:v>0.125</c:v>
                </c:pt>
                <c:pt idx="290">
                  <c:v>0.125</c:v>
                </c:pt>
                <c:pt idx="291">
                  <c:v>0.125</c:v>
                </c:pt>
                <c:pt idx="292">
                  <c:v>0.125</c:v>
                </c:pt>
                <c:pt idx="293">
                  <c:v>0.125</c:v>
                </c:pt>
                <c:pt idx="294">
                  <c:v>0.125</c:v>
                </c:pt>
                <c:pt idx="295">
                  <c:v>0.125</c:v>
                </c:pt>
                <c:pt idx="296">
                  <c:v>0.125</c:v>
                </c:pt>
                <c:pt idx="297">
                  <c:v>0.125</c:v>
                </c:pt>
                <c:pt idx="298">
                  <c:v>0.125</c:v>
                </c:pt>
                <c:pt idx="299">
                  <c:v>0.125</c:v>
                </c:pt>
                <c:pt idx="300">
                  <c:v>0.125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164608"/>
        <c:axId val="270704640"/>
      </c:scatterChart>
      <c:valAx>
        <c:axId val="22416460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ZL-Position (mm)</a:t>
                </a:r>
              </a:p>
            </c:rich>
          </c:tx>
          <c:layout>
            <c:manualLayout>
              <c:xMode val="edge"/>
              <c:yMode val="edge"/>
              <c:x val="0.40745708470721215"/>
              <c:y val="0.89579606258645805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0704640"/>
        <c:crosses val="autoZero"/>
        <c:crossBetween val="midCat"/>
      </c:valAx>
      <c:valAx>
        <c:axId val="2707046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Speed ratio</a:t>
                </a:r>
              </a:p>
            </c:rich>
          </c:tx>
          <c:layout>
            <c:manualLayout>
              <c:xMode val="edge"/>
              <c:yMode val="edge"/>
              <c:x val="2.2636495074839554E-2"/>
              <c:y val="0.42596031755690505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41646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3141258269818374"/>
          <c:y val="0.51698254822144263"/>
          <c:w val="0.15359429238600983"/>
          <c:h val="3.9921432295092096E-2"/>
        </c:manualLayout>
      </c:layout>
      <c:overlay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4856659272731092"/>
          <c:y val="3.5143708888240824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310286677908938"/>
          <c:y val="0.19488848294054972"/>
          <c:w val="0.62057335581787521"/>
          <c:h val="0.6613428847326851"/>
        </c:manualLayout>
      </c:layout>
      <c:scatterChart>
        <c:scatterStyle val="lineMarker"/>
        <c:varyColors val="0"/>
        <c:ser>
          <c:idx val="0"/>
          <c:order val="0"/>
          <c:tx>
            <c:strRef>
              <c:f>Design!$H$17</c:f>
              <c:strCache>
                <c:ptCount val="1"/>
                <c:pt idx="0">
                  <c:v>actual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numFmt formatCode="0.00000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</c:trendlineLbl>
          </c:trendline>
          <c:xVal>
            <c:numRef>
              <c:f>Design!$G$25:$G$29</c:f>
              <c:numCache>
                <c:formatCode>General</c:formatCode>
                <c:ptCount val="5"/>
                <c:pt idx="0">
                  <c:v>150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450</c:v>
                </c:pt>
              </c:numCache>
            </c:numRef>
          </c:xVal>
          <c:yVal>
            <c:numRef>
              <c:f>Design!$H$25:$H$29</c:f>
              <c:numCache>
                <c:formatCode>0.000</c:formatCode>
                <c:ptCount val="5"/>
                <c:pt idx="0">
                  <c:v>207</c:v>
                </c:pt>
                <c:pt idx="1">
                  <c:v>235.1</c:v>
                </c:pt>
                <c:pt idx="2">
                  <c:v>301.2</c:v>
                </c:pt>
                <c:pt idx="3">
                  <c:v>375.8</c:v>
                </c:pt>
                <c:pt idx="4">
                  <c:v>406.7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705792"/>
        <c:axId val="270706368"/>
      </c:scatterChart>
      <c:valAx>
        <c:axId val="270705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0706368"/>
        <c:crosses val="autoZero"/>
        <c:crossBetween val="midCat"/>
      </c:valAx>
      <c:valAx>
        <c:axId val="27070636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070579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8248756115122575"/>
          <c:y val="0.45688314558537713"/>
          <c:w val="0.20405386831745326"/>
          <c:h val="0.1405794294108852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L$30" lockText="1"/>
</file>

<file path=xl/ctrlProps/ctrlProp5.xml><?xml version="1.0" encoding="utf-8"?>
<formControlPr xmlns="http://schemas.microsoft.com/office/spreadsheetml/2009/9/main" objectType="CheckBox" checked="Checked" fmlaLink="F21" lockText="1"/>
</file>

<file path=xl/ctrlProps/ctrlProp6.xml><?xml version="1.0" encoding="utf-8"?>
<formControlPr xmlns="http://schemas.microsoft.com/office/spreadsheetml/2009/9/main" objectType="Scroll" dx="16" fmlaLink="D18" horiz="1" max="18000" page="100" val="9000"/>
</file>

<file path=xl/ctrlProps/ctrlProp7.xml><?xml version="1.0" encoding="utf-8"?>
<formControlPr xmlns="http://schemas.microsoft.com/office/spreadsheetml/2009/9/main" objectType="Scroll" dx="16" fmlaLink="B15" horiz="1" max="21000" page="100" val="18000"/>
</file>

<file path=xl/ctrlProps/ctrlProp8.xml><?xml version="1.0" encoding="utf-8"?>
<formControlPr xmlns="http://schemas.microsoft.com/office/spreadsheetml/2009/9/main" objectType="Scroll" dx="16" fmlaLink="D21" horiz="1" max="2000" page="20" val="1050"/>
</file>

<file path=xl/ctrlProps/ctrlProp9.xml><?xml version="1.0" encoding="utf-8"?>
<formControlPr xmlns="http://schemas.microsoft.com/office/spreadsheetml/2009/9/main" objectType="Scroll" dx="16" fmlaLink="D24" horiz="1" max="1000" page="10" val="250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Radio" checked="Checked" firstButton="1" fmlaLink="C27" lockText="1"/>
</file>

<file path=xl/ctrlProps/ctrlProp13.xml><?xml version="1.0" encoding="utf-8"?>
<formControlPr xmlns="http://schemas.microsoft.com/office/spreadsheetml/2009/9/main" objectType="Radio" lockText="1"/>
</file>

<file path=xl/ctrlProps/ctrlProp14.xml><?xml version="1.0" encoding="utf-8"?>
<formControlPr xmlns="http://schemas.microsoft.com/office/spreadsheetml/2009/9/main" objectType="Radio" lockText="1"/>
</file>

<file path=xl/ctrlProps/ctrlProp15.xml><?xml version="1.0" encoding="utf-8"?>
<formControlPr xmlns="http://schemas.microsoft.com/office/spreadsheetml/2009/9/main" objectType="Scroll" dx="16" fmlaLink="$J$28" horiz="1" max="100" page="10" val="10"/>
</file>

<file path=xl/ctrlProps/ctrlProp16.xml><?xml version="1.0" encoding="utf-8"?>
<formControlPr xmlns="http://schemas.microsoft.com/office/spreadsheetml/2009/9/main" objectType="Scroll" dx="16" fmlaLink="D30" horiz="1" max="100" page="10" val="100"/>
</file>

<file path=xl/ctrlProps/ctrlProp17.xml><?xml version="1.0" encoding="utf-8"?>
<formControlPr xmlns="http://schemas.microsoft.com/office/spreadsheetml/2009/9/main" objectType="Drop" dropLines="3" dropStyle="combo" dx="16" fmlaLink="L3" fmlaRange="$O$1:$O$3" val="0"/>
</file>

<file path=xl/ctrlProps/ctrlProp18.xml><?xml version="1.0" encoding="utf-8"?>
<formControlPr xmlns="http://schemas.microsoft.com/office/spreadsheetml/2009/9/main" objectType="Scroll" dx="16" fmlaLink="E15" horiz="1" max="21000" page="100" val="3000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CheckBox" fmlaLink="$N$10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Scroll" dx="16" fmlaLink="A22" max="800" page="10" val="380"/>
</file>

<file path=xl/ctrlProps/ctrlProp23.xml><?xml version="1.0" encoding="utf-8"?>
<formControlPr xmlns="http://schemas.microsoft.com/office/spreadsheetml/2009/9/main" objectType="Scroll" dx="16" fmlaLink="E35" horiz="1" max="360" page="10" val="180"/>
</file>

<file path=xl/ctrlProps/ctrlProp24.xml><?xml version="1.0" encoding="utf-8"?>
<formControlPr xmlns="http://schemas.microsoft.com/office/spreadsheetml/2009/9/main" objectType="Scroll" dx="16" fmlaLink="B35" horiz="1" max="360" page="10" val="179"/>
</file>

<file path=xl/ctrlProps/ctrlProp25.xml><?xml version="1.0" encoding="utf-8"?>
<formControlPr xmlns="http://schemas.microsoft.com/office/spreadsheetml/2009/9/main" objectType="Button"/>
</file>

<file path=xl/ctrlProps/ctrlProp26.xml><?xml version="1.0" encoding="utf-8"?>
<formControlPr xmlns="http://schemas.microsoft.com/office/spreadsheetml/2009/9/main" objectType="CheckBox" fmlaLink="$D$35" lockText="1" noThreeD="1"/>
</file>

<file path=xl/ctrlProps/ctrlProp27.xml><?xml version="1.0" encoding="utf-8"?>
<formControlPr xmlns="http://schemas.microsoft.com/office/spreadsheetml/2009/9/main" objectType="CheckBox" fmlaLink="$A$35" lockText="1" noThreeD="1"/>
</file>

<file path=xl/ctrlProps/ctrlProp28.xml><?xml version="1.0" encoding="utf-8"?>
<formControlPr xmlns="http://schemas.microsoft.com/office/spreadsheetml/2009/9/main" objectType="Scroll" dx="16" fmlaLink="E33" horiz="1" max="50" min="10" page="10" val="50"/>
</file>

<file path=xl/ctrlProps/ctrlProp29.xml><?xml version="1.0" encoding="utf-8"?>
<formControlPr xmlns="http://schemas.microsoft.com/office/spreadsheetml/2009/9/main" objectType="Button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0</xdr:rowOff>
        </xdr:from>
        <xdr:to>
          <xdr:col>11</xdr:col>
          <xdr:colOff>466725</xdr:colOff>
          <xdr:row>24</xdr:row>
          <xdr:rowOff>142875</xdr:rowOff>
        </xdr:to>
        <xdr:sp macro="" textlink="">
          <xdr:nvSpPr>
            <xdr:cNvPr id="8193" name="Image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57150</xdr:colOff>
      <xdr:row>14</xdr:row>
      <xdr:rowOff>104775</xdr:rowOff>
    </xdr:from>
    <xdr:to>
      <xdr:col>2</xdr:col>
      <xdr:colOff>57150</xdr:colOff>
      <xdr:row>19</xdr:row>
      <xdr:rowOff>95250</xdr:rowOff>
    </xdr:to>
    <xdr:sp macro="" textlink="">
      <xdr:nvSpPr>
        <xdr:cNvPr id="8556" name="Line 2"/>
        <xdr:cNvSpPr>
          <a:spLocks noChangeShapeType="1"/>
        </xdr:cNvSpPr>
      </xdr:nvSpPr>
      <xdr:spPr bwMode="auto">
        <a:xfrm>
          <a:off x="1276350" y="2714625"/>
          <a:ext cx="0" cy="800100"/>
        </a:xfrm>
        <a:prstGeom prst="line">
          <a:avLst/>
        </a:prstGeom>
        <a:noFill/>
        <a:ln w="28575" cap="rnd"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prstDash val="sysDot"/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3</xdr:row>
          <xdr:rowOff>152400</xdr:rowOff>
        </xdr:from>
        <xdr:to>
          <xdr:col>14</xdr:col>
          <xdr:colOff>180975</xdr:colOff>
          <xdr:row>5</xdr:row>
          <xdr:rowOff>19050</xdr:rowOff>
        </xdr:to>
        <xdr:sp macro="" textlink="">
          <xdr:nvSpPr>
            <xdr:cNvPr id="8226" name="Button 34" hidden="1">
              <a:extLst>
                <a:ext uri="{63B3BB69-23CF-44E3-9099-C40C66FF867C}">
                  <a14:compatExt spid="_x0000_s82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image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590550</xdr:colOff>
          <xdr:row>3</xdr:row>
          <xdr:rowOff>9525</xdr:rowOff>
        </xdr:from>
        <xdr:to>
          <xdr:col>16</xdr:col>
          <xdr:colOff>371475</xdr:colOff>
          <xdr:row>5</xdr:row>
          <xdr:rowOff>47625</xdr:rowOff>
        </xdr:to>
        <xdr:sp macro="" textlink="">
          <xdr:nvSpPr>
            <xdr:cNvPr id="8227" name="Button 35" hidden="1">
              <a:extLst>
                <a:ext uri="{63B3BB69-23CF-44E3-9099-C40C66FF867C}">
                  <a14:compatExt spid="_x0000_s8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 Images from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152400</xdr:rowOff>
        </xdr:from>
        <xdr:to>
          <xdr:col>6</xdr:col>
          <xdr:colOff>0</xdr:colOff>
          <xdr:row>52</xdr:row>
          <xdr:rowOff>0</xdr:rowOff>
        </xdr:to>
        <xdr:sp macro="" textlink="">
          <xdr:nvSpPr>
            <xdr:cNvPr id="8228" name="ImageLeft" hidden="1">
              <a:extLst>
                <a:ext uri="{63B3BB69-23CF-44E3-9099-C40C66FF867C}">
                  <a14:compatExt spid="_x0000_s8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26</xdr:row>
          <xdr:rowOff>152400</xdr:rowOff>
        </xdr:from>
        <xdr:to>
          <xdr:col>10</xdr:col>
          <xdr:colOff>285750</xdr:colOff>
          <xdr:row>52</xdr:row>
          <xdr:rowOff>0</xdr:rowOff>
        </xdr:to>
        <xdr:sp macro="" textlink="">
          <xdr:nvSpPr>
            <xdr:cNvPr id="8229" name="ImageRight" hidden="1">
              <a:extLst>
                <a:ext uri="{63B3BB69-23CF-44E3-9099-C40C66FF867C}">
                  <a14:compatExt spid="_x0000_s82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323850</xdr:colOff>
          <xdr:row>28</xdr:row>
          <xdr:rowOff>76200</xdr:rowOff>
        </xdr:from>
        <xdr:to>
          <xdr:col>12</xdr:col>
          <xdr:colOff>409575</xdr:colOff>
          <xdr:row>30</xdr:row>
          <xdr:rowOff>95250</xdr:rowOff>
        </xdr:to>
        <xdr:sp macro="" textlink="">
          <xdr:nvSpPr>
            <xdr:cNvPr id="8230" name="Button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Splicer Screen Shot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447675</xdr:colOff>
          <xdr:row>30</xdr:row>
          <xdr:rowOff>114300</xdr:rowOff>
        </xdr:from>
        <xdr:to>
          <xdr:col>12</xdr:col>
          <xdr:colOff>161925</xdr:colOff>
          <xdr:row>32</xdr:row>
          <xdr:rowOff>9525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Save All Images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276225</xdr:colOff>
      <xdr:row>4</xdr:row>
      <xdr:rowOff>28575</xdr:rowOff>
    </xdr:from>
    <xdr:to>
      <xdr:col>8</xdr:col>
      <xdr:colOff>733425</xdr:colOff>
      <xdr:row>10</xdr:row>
      <xdr:rowOff>142875</xdr:rowOff>
    </xdr:to>
    <xdr:sp macro="" textlink="">
      <xdr:nvSpPr>
        <xdr:cNvPr id="2627507" name="Oval 29"/>
        <xdr:cNvSpPr>
          <a:spLocks noChangeArrowheads="1"/>
        </xdr:cNvSpPr>
      </xdr:nvSpPr>
      <xdr:spPr bwMode="auto">
        <a:xfrm>
          <a:off x="5324475" y="981075"/>
          <a:ext cx="1095375" cy="10858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38100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round/>
          <a:headEnd/>
          <a:tailEnd/>
        </a:ln>
      </xdr:spPr>
    </xdr:sp>
    <xdr:clientData/>
  </xdr:twoCellAnchor>
  <xdr:twoCellAnchor>
    <xdr:from>
      <xdr:col>8</xdr:col>
      <xdr:colOff>619125</xdr:colOff>
      <xdr:row>6</xdr:row>
      <xdr:rowOff>19050</xdr:rowOff>
    </xdr:from>
    <xdr:to>
      <xdr:col>9</xdr:col>
      <xdr:colOff>314325</xdr:colOff>
      <xdr:row>9</xdr:row>
      <xdr:rowOff>19050</xdr:rowOff>
    </xdr:to>
    <xdr:sp macro="" textlink="">
      <xdr:nvSpPr>
        <xdr:cNvPr id="2627508" name="AutoShape 31"/>
        <xdr:cNvSpPr>
          <a:spLocks noChangeArrowheads="1"/>
        </xdr:cNvSpPr>
      </xdr:nvSpPr>
      <xdr:spPr bwMode="auto">
        <a:xfrm rot="5400000">
          <a:off x="6462712" y="1138238"/>
          <a:ext cx="485775" cy="800100"/>
        </a:xfrm>
        <a:prstGeom prst="can">
          <a:avLst>
            <a:gd name="adj" fmla="val 22289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38100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round/>
          <a:headEnd/>
          <a:tailEnd/>
        </a:ln>
      </xdr:spPr>
    </xdr:sp>
    <xdr:clientData/>
  </xdr:twoCellAnchor>
  <xdr:twoCellAnchor>
    <xdr:from>
      <xdr:col>9</xdr:col>
      <xdr:colOff>114300</xdr:colOff>
      <xdr:row>6</xdr:row>
      <xdr:rowOff>19050</xdr:rowOff>
    </xdr:from>
    <xdr:to>
      <xdr:col>11</xdr:col>
      <xdr:colOff>561975</xdr:colOff>
      <xdr:row>9</xdr:row>
      <xdr:rowOff>19050</xdr:rowOff>
    </xdr:to>
    <xdr:sp macro="" textlink="">
      <xdr:nvSpPr>
        <xdr:cNvPr id="2627509" name="AutoShape 31"/>
        <xdr:cNvSpPr>
          <a:spLocks noChangeArrowheads="1"/>
        </xdr:cNvSpPr>
      </xdr:nvSpPr>
      <xdr:spPr bwMode="auto">
        <a:xfrm rot="5400000">
          <a:off x="7824787" y="376238"/>
          <a:ext cx="485775" cy="2324100"/>
        </a:xfrm>
        <a:prstGeom prst="can">
          <a:avLst>
            <a:gd name="adj" fmla="val 19558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38100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485775</xdr:colOff>
          <xdr:row>22</xdr:row>
          <xdr:rowOff>123825</xdr:rowOff>
        </xdr:from>
        <xdr:to>
          <xdr:col>5</xdr:col>
          <xdr:colOff>133350</xdr:colOff>
          <xdr:row>24</xdr:row>
          <xdr:rowOff>19050</xdr:rowOff>
        </xdr:to>
        <xdr:sp macro="" textlink="">
          <xdr:nvSpPr>
            <xdr:cNvPr id="2081430" name="Check Box 13974" hidden="1">
              <a:extLst>
                <a:ext uri="{63B3BB69-23CF-44E3-9099-C40C66FF867C}">
                  <a14:compatExt spid="_x0000_s20814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466725</xdr:colOff>
      <xdr:row>6</xdr:row>
      <xdr:rowOff>57150</xdr:rowOff>
    </xdr:from>
    <xdr:to>
      <xdr:col>1</xdr:col>
      <xdr:colOff>657225</xdr:colOff>
      <xdr:row>7</xdr:row>
      <xdr:rowOff>133350</xdr:rowOff>
    </xdr:to>
    <xdr:sp macro="[0]!AutoShape1_Click" textlink="">
      <xdr:nvSpPr>
        <xdr:cNvPr id="2627510" name="AutoShape 1"/>
        <xdr:cNvSpPr>
          <a:spLocks noChangeArrowheads="1"/>
        </xdr:cNvSpPr>
      </xdr:nvSpPr>
      <xdr:spPr bwMode="auto">
        <a:xfrm>
          <a:off x="1123950" y="1333500"/>
          <a:ext cx="190500" cy="238125"/>
        </a:xfrm>
        <a:prstGeom prst="rightArrow">
          <a:avLst>
            <a:gd name="adj1" fmla="val 50000"/>
            <a:gd name="adj2" fmla="val 25000"/>
          </a:avLst>
        </a:prstGeom>
        <a:solidFill>
          <a:srgbClr xmlns:mc="http://schemas.openxmlformats.org/markup-compatibility/2006" xmlns:a14="http://schemas.microsoft.com/office/drawing/2010/main" val="3366FF" mc:Ignorable="a14" a14:legacySpreadsheetColorIndex="4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 fLocksWithSheet="0"/>
  </xdr:twoCellAnchor>
  <xdr:twoCellAnchor>
    <xdr:from>
      <xdr:col>1</xdr:col>
      <xdr:colOff>152400</xdr:colOff>
      <xdr:row>6</xdr:row>
      <xdr:rowOff>57150</xdr:rowOff>
    </xdr:from>
    <xdr:to>
      <xdr:col>1</xdr:col>
      <xdr:colOff>352425</xdr:colOff>
      <xdr:row>7</xdr:row>
      <xdr:rowOff>133350</xdr:rowOff>
    </xdr:to>
    <xdr:sp macro="[0]!AutoShape4_Click" textlink="">
      <xdr:nvSpPr>
        <xdr:cNvPr id="2627511" name="AutoShape 4"/>
        <xdr:cNvSpPr>
          <a:spLocks noChangeArrowheads="1"/>
        </xdr:cNvSpPr>
      </xdr:nvSpPr>
      <xdr:spPr bwMode="auto">
        <a:xfrm rot="10800000">
          <a:off x="809625" y="1333500"/>
          <a:ext cx="200025" cy="238125"/>
        </a:xfrm>
        <a:prstGeom prst="rightArrow">
          <a:avLst>
            <a:gd name="adj1" fmla="val 50000"/>
            <a:gd name="adj2" fmla="val 25000"/>
          </a:avLst>
        </a:prstGeom>
        <a:solidFill>
          <a:srgbClr xmlns:mc="http://schemas.openxmlformats.org/markup-compatibility/2006" xmlns:a14="http://schemas.microsoft.com/office/drawing/2010/main" val="3366FF" mc:Ignorable="a14" a14:legacySpreadsheetColorIndex="4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 fLocksWithSheet="0"/>
  </xdr:twoCellAnchor>
  <xdr:twoCellAnchor>
    <xdr:from>
      <xdr:col>2</xdr:col>
      <xdr:colOff>38100</xdr:colOff>
      <xdr:row>6</xdr:row>
      <xdr:rowOff>47625</xdr:rowOff>
    </xdr:from>
    <xdr:to>
      <xdr:col>2</xdr:col>
      <xdr:colOff>476250</xdr:colOff>
      <xdr:row>7</xdr:row>
      <xdr:rowOff>133350</xdr:rowOff>
    </xdr:to>
    <xdr:sp macro="[0]!AutoShape5_Click" textlink="">
      <xdr:nvSpPr>
        <xdr:cNvPr id="2627512" name="AutoShape 5"/>
        <xdr:cNvSpPr>
          <a:spLocks noChangeArrowheads="1"/>
        </xdr:cNvSpPr>
      </xdr:nvSpPr>
      <xdr:spPr bwMode="auto">
        <a:xfrm>
          <a:off x="1409700" y="1323975"/>
          <a:ext cx="438150" cy="247650"/>
        </a:xfrm>
        <a:prstGeom prst="notchedRightArrow">
          <a:avLst>
            <a:gd name="adj1" fmla="val 50000"/>
            <a:gd name="adj2" fmla="val 44231"/>
          </a:avLst>
        </a:prstGeom>
        <a:solidFill>
          <a:srgbClr xmlns:mc="http://schemas.openxmlformats.org/markup-compatibility/2006" xmlns:a14="http://schemas.microsoft.com/office/drawing/2010/main" val="3366FF" mc:Ignorable="a14" a14:legacySpreadsheetColorIndex="4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 fLocksWithSheet="0"/>
  </xdr:twoCellAnchor>
  <xdr:twoCellAnchor>
    <xdr:from>
      <xdr:col>0</xdr:col>
      <xdr:colOff>257175</xdr:colOff>
      <xdr:row>6</xdr:row>
      <xdr:rowOff>47625</xdr:rowOff>
    </xdr:from>
    <xdr:to>
      <xdr:col>1</xdr:col>
      <xdr:colOff>85725</xdr:colOff>
      <xdr:row>7</xdr:row>
      <xdr:rowOff>133350</xdr:rowOff>
    </xdr:to>
    <xdr:sp macro="[0]!AutoShape6_Click" textlink="">
      <xdr:nvSpPr>
        <xdr:cNvPr id="2627513" name="AutoShape 6"/>
        <xdr:cNvSpPr>
          <a:spLocks noChangeArrowheads="1"/>
        </xdr:cNvSpPr>
      </xdr:nvSpPr>
      <xdr:spPr bwMode="auto">
        <a:xfrm rot="10800000">
          <a:off x="257175" y="1323975"/>
          <a:ext cx="485775" cy="247650"/>
        </a:xfrm>
        <a:prstGeom prst="notchedRightArrow">
          <a:avLst>
            <a:gd name="adj1" fmla="val 50000"/>
            <a:gd name="adj2" fmla="val 49038"/>
          </a:avLst>
        </a:prstGeom>
        <a:solidFill>
          <a:srgbClr xmlns:mc="http://schemas.openxmlformats.org/markup-compatibility/2006" xmlns:a14="http://schemas.microsoft.com/office/drawing/2010/main" val="3366FF" mc:Ignorable="a14" a14:legacySpreadsheetColorIndex="4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 fLocksWithSheet="0"/>
  </xdr:twoCellAnchor>
  <xdr:twoCellAnchor>
    <xdr:from>
      <xdr:col>1</xdr:col>
      <xdr:colOff>276225</xdr:colOff>
      <xdr:row>8</xdr:row>
      <xdr:rowOff>19050</xdr:rowOff>
    </xdr:from>
    <xdr:to>
      <xdr:col>1</xdr:col>
      <xdr:colOff>523875</xdr:colOff>
      <xdr:row>9</xdr:row>
      <xdr:rowOff>114300</xdr:rowOff>
    </xdr:to>
    <xdr:sp macro="[0]!AutoShape7_Click" textlink="">
      <xdr:nvSpPr>
        <xdr:cNvPr id="2627514" name="AutoShape 7"/>
        <xdr:cNvSpPr>
          <a:spLocks noChangeArrowheads="1"/>
        </xdr:cNvSpPr>
      </xdr:nvSpPr>
      <xdr:spPr bwMode="auto">
        <a:xfrm rot="5400000">
          <a:off x="928687" y="1624013"/>
          <a:ext cx="257175" cy="247650"/>
        </a:xfrm>
        <a:prstGeom prst="rightArrow">
          <a:avLst>
            <a:gd name="adj1" fmla="val 50000"/>
            <a:gd name="adj2" fmla="val 25962"/>
          </a:avLst>
        </a:prstGeom>
        <a:solidFill>
          <a:srgbClr xmlns:mc="http://schemas.openxmlformats.org/markup-compatibility/2006" xmlns:a14="http://schemas.microsoft.com/office/drawing/2010/main" val="3366FF" mc:Ignorable="a14" a14:legacySpreadsheetColorIndex="4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 fLocksWithSheet="0"/>
  </xdr:twoCellAnchor>
  <xdr:twoCellAnchor>
    <xdr:from>
      <xdr:col>1</xdr:col>
      <xdr:colOff>276225</xdr:colOff>
      <xdr:row>4</xdr:row>
      <xdr:rowOff>85725</xdr:rowOff>
    </xdr:from>
    <xdr:to>
      <xdr:col>1</xdr:col>
      <xdr:colOff>523875</xdr:colOff>
      <xdr:row>6</xdr:row>
      <xdr:rowOff>19050</xdr:rowOff>
    </xdr:to>
    <xdr:sp macro="[0]!AutoShape8_Click" textlink="">
      <xdr:nvSpPr>
        <xdr:cNvPr id="2627515" name="AutoShape 8"/>
        <xdr:cNvSpPr>
          <a:spLocks noChangeArrowheads="1"/>
        </xdr:cNvSpPr>
      </xdr:nvSpPr>
      <xdr:spPr bwMode="auto">
        <a:xfrm rot="-5400000">
          <a:off x="928687" y="1042988"/>
          <a:ext cx="257175" cy="247650"/>
        </a:xfrm>
        <a:prstGeom prst="rightArrow">
          <a:avLst>
            <a:gd name="adj1" fmla="val 50000"/>
            <a:gd name="adj2" fmla="val 25962"/>
          </a:avLst>
        </a:prstGeom>
        <a:solidFill>
          <a:srgbClr xmlns:mc="http://schemas.openxmlformats.org/markup-compatibility/2006" xmlns:a14="http://schemas.microsoft.com/office/drawing/2010/main" val="3366FF" mc:Ignorable="a14" a14:legacySpreadsheetColorIndex="4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 fLocksWithSheet="0"/>
  </xdr:twoCellAnchor>
  <xdr:twoCellAnchor>
    <xdr:from>
      <xdr:col>4</xdr:col>
      <xdr:colOff>304800</xdr:colOff>
      <xdr:row>6</xdr:row>
      <xdr:rowOff>47625</xdr:rowOff>
    </xdr:from>
    <xdr:to>
      <xdr:col>4</xdr:col>
      <xdr:colOff>504825</xdr:colOff>
      <xdr:row>7</xdr:row>
      <xdr:rowOff>123825</xdr:rowOff>
    </xdr:to>
    <xdr:sp macro="[0]!AutoShape11_Click" textlink="">
      <xdr:nvSpPr>
        <xdr:cNvPr id="2627516" name="AutoShape 11"/>
        <xdr:cNvSpPr>
          <a:spLocks noChangeArrowheads="1"/>
        </xdr:cNvSpPr>
      </xdr:nvSpPr>
      <xdr:spPr bwMode="auto">
        <a:xfrm>
          <a:off x="3105150" y="1323975"/>
          <a:ext cx="200025" cy="238125"/>
        </a:xfrm>
        <a:prstGeom prst="rightArrow">
          <a:avLst>
            <a:gd name="adj1" fmla="val 50000"/>
            <a:gd name="adj2" fmla="val 25000"/>
          </a:avLst>
        </a:prstGeom>
        <a:solidFill>
          <a:srgbClr xmlns:mc="http://schemas.openxmlformats.org/markup-compatibility/2006" xmlns:a14="http://schemas.microsoft.com/office/drawing/2010/main" val="3366FF" mc:Ignorable="a14" a14:legacySpreadsheetColorIndex="4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 fLocksWithSheet="0"/>
  </xdr:twoCellAnchor>
  <xdr:twoCellAnchor>
    <xdr:from>
      <xdr:col>3</xdr:col>
      <xdr:colOff>695325</xdr:colOff>
      <xdr:row>6</xdr:row>
      <xdr:rowOff>47625</xdr:rowOff>
    </xdr:from>
    <xdr:to>
      <xdr:col>4</xdr:col>
      <xdr:colOff>200025</xdr:colOff>
      <xdr:row>7</xdr:row>
      <xdr:rowOff>123825</xdr:rowOff>
    </xdr:to>
    <xdr:sp macro="[0]!AutoShape12_Click" textlink="">
      <xdr:nvSpPr>
        <xdr:cNvPr id="2627517" name="AutoShape 12"/>
        <xdr:cNvSpPr>
          <a:spLocks noChangeArrowheads="1"/>
        </xdr:cNvSpPr>
      </xdr:nvSpPr>
      <xdr:spPr bwMode="auto">
        <a:xfrm rot="10800000">
          <a:off x="2790825" y="1323975"/>
          <a:ext cx="209550" cy="238125"/>
        </a:xfrm>
        <a:prstGeom prst="rightArrow">
          <a:avLst>
            <a:gd name="adj1" fmla="val 50000"/>
            <a:gd name="adj2" fmla="val 25000"/>
          </a:avLst>
        </a:prstGeom>
        <a:solidFill>
          <a:srgbClr xmlns:mc="http://schemas.openxmlformats.org/markup-compatibility/2006" xmlns:a14="http://schemas.microsoft.com/office/drawing/2010/main" val="3366FF" mc:Ignorable="a14" a14:legacySpreadsheetColorIndex="4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 fLocksWithSheet="0"/>
  </xdr:twoCellAnchor>
  <xdr:twoCellAnchor>
    <xdr:from>
      <xdr:col>4</xdr:col>
      <xdr:colOff>561975</xdr:colOff>
      <xdr:row>6</xdr:row>
      <xdr:rowOff>38100</xdr:rowOff>
    </xdr:from>
    <xdr:to>
      <xdr:col>5</xdr:col>
      <xdr:colOff>390525</xdr:colOff>
      <xdr:row>7</xdr:row>
      <xdr:rowOff>123825</xdr:rowOff>
    </xdr:to>
    <xdr:sp macro="[0]!AutoShape13_Click" textlink="">
      <xdr:nvSpPr>
        <xdr:cNvPr id="2627518" name="AutoShape 13"/>
        <xdr:cNvSpPr>
          <a:spLocks noChangeArrowheads="1"/>
        </xdr:cNvSpPr>
      </xdr:nvSpPr>
      <xdr:spPr bwMode="auto">
        <a:xfrm>
          <a:off x="3362325" y="1314450"/>
          <a:ext cx="485775" cy="247650"/>
        </a:xfrm>
        <a:prstGeom prst="notchedRightArrow">
          <a:avLst>
            <a:gd name="adj1" fmla="val 50000"/>
            <a:gd name="adj2" fmla="val 49038"/>
          </a:avLst>
        </a:prstGeom>
        <a:solidFill>
          <a:srgbClr xmlns:mc="http://schemas.openxmlformats.org/markup-compatibility/2006" xmlns:a14="http://schemas.microsoft.com/office/drawing/2010/main" val="3366FF" mc:Ignorable="a14" a14:legacySpreadsheetColorIndex="4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 fLocksWithSheet="0"/>
  </xdr:twoCellAnchor>
  <xdr:twoCellAnchor>
    <xdr:from>
      <xdr:col>3</xdr:col>
      <xdr:colOff>200025</xdr:colOff>
      <xdr:row>6</xdr:row>
      <xdr:rowOff>38100</xdr:rowOff>
    </xdr:from>
    <xdr:to>
      <xdr:col>3</xdr:col>
      <xdr:colOff>638175</xdr:colOff>
      <xdr:row>7</xdr:row>
      <xdr:rowOff>123825</xdr:rowOff>
    </xdr:to>
    <xdr:sp macro="[0]!AutoShape14_Click" textlink="">
      <xdr:nvSpPr>
        <xdr:cNvPr id="2627519" name="AutoShape 14"/>
        <xdr:cNvSpPr>
          <a:spLocks noChangeArrowheads="1"/>
        </xdr:cNvSpPr>
      </xdr:nvSpPr>
      <xdr:spPr bwMode="auto">
        <a:xfrm rot="10800000">
          <a:off x="2295525" y="1314450"/>
          <a:ext cx="438150" cy="247650"/>
        </a:xfrm>
        <a:prstGeom prst="notchedRightArrow">
          <a:avLst>
            <a:gd name="adj1" fmla="val 50000"/>
            <a:gd name="adj2" fmla="val 44231"/>
          </a:avLst>
        </a:prstGeom>
        <a:solidFill>
          <a:srgbClr xmlns:mc="http://schemas.openxmlformats.org/markup-compatibility/2006" xmlns:a14="http://schemas.microsoft.com/office/drawing/2010/main" val="3366FF" mc:Ignorable="a14" a14:legacySpreadsheetColorIndex="4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 fLocksWithSheet="0"/>
  </xdr:twoCellAnchor>
  <xdr:twoCellAnchor>
    <xdr:from>
      <xdr:col>4</xdr:col>
      <xdr:colOff>114300</xdr:colOff>
      <xdr:row>8</xdr:row>
      <xdr:rowOff>9525</xdr:rowOff>
    </xdr:from>
    <xdr:to>
      <xdr:col>4</xdr:col>
      <xdr:colOff>371475</xdr:colOff>
      <xdr:row>9</xdr:row>
      <xdr:rowOff>104775</xdr:rowOff>
    </xdr:to>
    <xdr:sp macro="[0]!AutoShape15_Click" textlink="">
      <xdr:nvSpPr>
        <xdr:cNvPr id="2627520" name="AutoShape 15"/>
        <xdr:cNvSpPr>
          <a:spLocks noChangeArrowheads="1"/>
        </xdr:cNvSpPr>
      </xdr:nvSpPr>
      <xdr:spPr bwMode="auto">
        <a:xfrm rot="5400000">
          <a:off x="2914650" y="1609725"/>
          <a:ext cx="257175" cy="257175"/>
        </a:xfrm>
        <a:prstGeom prst="rightArrow">
          <a:avLst>
            <a:gd name="adj1" fmla="val 50000"/>
            <a:gd name="adj2" fmla="val 25000"/>
          </a:avLst>
        </a:prstGeom>
        <a:solidFill>
          <a:srgbClr xmlns:mc="http://schemas.openxmlformats.org/markup-compatibility/2006" xmlns:a14="http://schemas.microsoft.com/office/drawing/2010/main" val="3366FF" mc:Ignorable="a14" a14:legacySpreadsheetColorIndex="4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 fLocksWithSheet="0"/>
  </xdr:twoCellAnchor>
  <xdr:twoCellAnchor>
    <xdr:from>
      <xdr:col>4</xdr:col>
      <xdr:colOff>114300</xdr:colOff>
      <xdr:row>4</xdr:row>
      <xdr:rowOff>76200</xdr:rowOff>
    </xdr:from>
    <xdr:to>
      <xdr:col>4</xdr:col>
      <xdr:colOff>371475</xdr:colOff>
      <xdr:row>6</xdr:row>
      <xdr:rowOff>9525</xdr:rowOff>
    </xdr:to>
    <xdr:sp macro="[0]!AutoShape16_Click" textlink="">
      <xdr:nvSpPr>
        <xdr:cNvPr id="2627521" name="AutoShape 16"/>
        <xdr:cNvSpPr>
          <a:spLocks noChangeArrowheads="1"/>
        </xdr:cNvSpPr>
      </xdr:nvSpPr>
      <xdr:spPr bwMode="auto">
        <a:xfrm rot="-5400000">
          <a:off x="2914650" y="1028700"/>
          <a:ext cx="257175" cy="257175"/>
        </a:xfrm>
        <a:prstGeom prst="rightArrow">
          <a:avLst>
            <a:gd name="adj1" fmla="val 50000"/>
            <a:gd name="adj2" fmla="val 25000"/>
          </a:avLst>
        </a:prstGeom>
        <a:solidFill>
          <a:srgbClr xmlns:mc="http://schemas.openxmlformats.org/markup-compatibility/2006" xmlns:a14="http://schemas.microsoft.com/office/drawing/2010/main" val="3366FF" mc:Ignorable="a14" a14:legacySpreadsheetColorIndex="4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 fLocksWithSheet="0"/>
  </xdr:twoCellAnchor>
  <xdr:twoCellAnchor>
    <xdr:from>
      <xdr:col>2</xdr:col>
      <xdr:colOff>552450</xdr:colOff>
      <xdr:row>3</xdr:row>
      <xdr:rowOff>19050</xdr:rowOff>
    </xdr:from>
    <xdr:to>
      <xdr:col>3</xdr:col>
      <xdr:colOff>66675</xdr:colOff>
      <xdr:row>5</xdr:row>
      <xdr:rowOff>123825</xdr:rowOff>
    </xdr:to>
    <xdr:sp macro="[0]!AutoShape17_Click" textlink="">
      <xdr:nvSpPr>
        <xdr:cNvPr id="2627522" name="AutoShape 17"/>
        <xdr:cNvSpPr>
          <a:spLocks noChangeArrowheads="1"/>
        </xdr:cNvSpPr>
      </xdr:nvSpPr>
      <xdr:spPr bwMode="auto">
        <a:xfrm rot="5400000">
          <a:off x="1809750" y="885825"/>
          <a:ext cx="466725" cy="238125"/>
        </a:xfrm>
        <a:prstGeom prst="homePlate">
          <a:avLst>
            <a:gd name="adj" fmla="val 49000"/>
          </a:avLst>
        </a:prstGeom>
        <a:gradFill rotWithShape="1">
          <a:gsLst>
            <a:gs pos="0">
              <a:srgbClr val="3B3B3B"/>
            </a:gs>
            <a:gs pos="50000">
              <a:srgbClr xmlns:mc="http://schemas.openxmlformats.org/markup-compatibility/2006" xmlns:a14="http://schemas.microsoft.com/office/drawing/2010/main" val="808080" mc:Ignorable="a14" a14:legacySpreadsheetColorIndex="23"/>
            </a:gs>
            <a:gs pos="100000">
              <a:srgbClr val="3B3B3B"/>
            </a:gs>
          </a:gsLst>
          <a:lin ang="5400000" scaled="1"/>
        </a:gra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 fLocksWithSheet="0"/>
  </xdr:twoCellAnchor>
  <xdr:twoCellAnchor>
    <xdr:from>
      <xdr:col>2</xdr:col>
      <xdr:colOff>552450</xdr:colOff>
      <xdr:row>8</xdr:row>
      <xdr:rowOff>152400</xdr:rowOff>
    </xdr:from>
    <xdr:to>
      <xdr:col>3</xdr:col>
      <xdr:colOff>66675</xdr:colOff>
      <xdr:row>12</xdr:row>
      <xdr:rowOff>0</xdr:rowOff>
    </xdr:to>
    <xdr:sp macro="[0]!AutoShape18_Click" textlink="">
      <xdr:nvSpPr>
        <xdr:cNvPr id="2627523" name="AutoShape 18"/>
        <xdr:cNvSpPr>
          <a:spLocks noChangeArrowheads="1"/>
        </xdr:cNvSpPr>
      </xdr:nvSpPr>
      <xdr:spPr bwMode="auto">
        <a:xfrm rot="-5400000">
          <a:off x="1776413" y="1900237"/>
          <a:ext cx="533400" cy="238125"/>
        </a:xfrm>
        <a:prstGeom prst="homePlate">
          <a:avLst>
            <a:gd name="adj" fmla="val 56000"/>
          </a:avLst>
        </a:prstGeom>
        <a:gradFill rotWithShape="1">
          <a:gsLst>
            <a:gs pos="0">
              <a:srgbClr val="3B3B3B"/>
            </a:gs>
            <a:gs pos="50000">
              <a:srgbClr xmlns:mc="http://schemas.openxmlformats.org/markup-compatibility/2006" xmlns:a14="http://schemas.microsoft.com/office/drawing/2010/main" val="808080" mc:Ignorable="a14" a14:legacySpreadsheetColorIndex="23"/>
            </a:gs>
            <a:gs pos="100000">
              <a:srgbClr val="3B3B3B"/>
            </a:gs>
          </a:gsLst>
          <a:lin ang="5400000" scaled="1"/>
        </a:gra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 fLocksWithSheet="0"/>
  </xdr:twoCellAnchor>
  <xdr:twoCellAnchor>
    <xdr:from>
      <xdr:col>2</xdr:col>
      <xdr:colOff>542925</xdr:colOff>
      <xdr:row>5</xdr:row>
      <xdr:rowOff>123825</xdr:rowOff>
    </xdr:from>
    <xdr:to>
      <xdr:col>3</xdr:col>
      <xdr:colOff>85725</xdr:colOff>
      <xdr:row>8</xdr:row>
      <xdr:rowOff>123825</xdr:rowOff>
    </xdr:to>
    <xdr:sp macro="[0]!AutoShape19_Click" textlink="">
      <xdr:nvSpPr>
        <xdr:cNvPr id="2627524" name="Oval 19"/>
        <xdr:cNvSpPr>
          <a:spLocks noChangeArrowheads="1"/>
        </xdr:cNvSpPr>
      </xdr:nvSpPr>
      <xdr:spPr bwMode="auto">
        <a:xfrm>
          <a:off x="1914525" y="1238250"/>
          <a:ext cx="266700" cy="4857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9525">
          <a:solidFill>
            <a:srgbClr xmlns:mc="http://schemas.openxmlformats.org/markup-compatibility/2006" xmlns:a14="http://schemas.microsoft.com/office/drawing/2010/main" val="C0C0C0" mc:Ignorable="a14" a14:legacySpreadsheetColorIndex="22"/>
          </a:solidFill>
          <a:round/>
          <a:headEnd/>
          <a:tailEnd/>
        </a:ln>
      </xdr:spPr>
    </xdr:sp>
    <xdr:clientData fLocksWithSheet="0"/>
  </xdr:twoCellAnchor>
  <xdr:twoCellAnchor>
    <xdr:from>
      <xdr:col>3</xdr:col>
      <xdr:colOff>476250</xdr:colOff>
      <xdr:row>10</xdr:row>
      <xdr:rowOff>47625</xdr:rowOff>
    </xdr:from>
    <xdr:to>
      <xdr:col>5</xdr:col>
      <xdr:colOff>257175</xdr:colOff>
      <xdr:row>11</xdr:row>
      <xdr:rowOff>0</xdr:rowOff>
    </xdr:to>
    <xdr:sp macro="[0]!AutoShape20_Click" textlink="">
      <xdr:nvSpPr>
        <xdr:cNvPr id="2627525" name="AutoShape 20"/>
        <xdr:cNvSpPr>
          <a:spLocks noChangeArrowheads="1"/>
        </xdr:cNvSpPr>
      </xdr:nvSpPr>
      <xdr:spPr bwMode="auto">
        <a:xfrm>
          <a:off x="2571750" y="1971675"/>
          <a:ext cx="1143000" cy="114300"/>
        </a:xfrm>
        <a:prstGeom prst="chevron">
          <a:avLst>
            <a:gd name="adj" fmla="val 114306"/>
          </a:avLst>
        </a:prstGeom>
        <a:solidFill>
          <a:srgbClr xmlns:mc="http://schemas.openxmlformats.org/markup-compatibility/2006" xmlns:a14="http://schemas.microsoft.com/office/drawing/2010/main" val="3366FF" mc:Ignorable="a14" a14:legacySpreadsheetColorIndex="4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 fLocksWithSheet="0"/>
  </xdr:twoCellAnchor>
  <xdr:twoCellAnchor>
    <xdr:from>
      <xdr:col>0</xdr:col>
      <xdr:colOff>409575</xdr:colOff>
      <xdr:row>10</xdr:row>
      <xdr:rowOff>47625</xdr:rowOff>
    </xdr:from>
    <xdr:to>
      <xdr:col>2</xdr:col>
      <xdr:colOff>190500</xdr:colOff>
      <xdr:row>11</xdr:row>
      <xdr:rowOff>0</xdr:rowOff>
    </xdr:to>
    <xdr:sp macro="[0]!AutoShape21_Click" textlink="">
      <xdr:nvSpPr>
        <xdr:cNvPr id="2627526" name="AutoShape 21"/>
        <xdr:cNvSpPr>
          <a:spLocks noChangeArrowheads="1"/>
        </xdr:cNvSpPr>
      </xdr:nvSpPr>
      <xdr:spPr bwMode="auto">
        <a:xfrm rot="10800000">
          <a:off x="409575" y="1971675"/>
          <a:ext cx="1152525" cy="114300"/>
        </a:xfrm>
        <a:prstGeom prst="chevron">
          <a:avLst>
            <a:gd name="adj" fmla="val 115258"/>
          </a:avLst>
        </a:prstGeom>
        <a:solidFill>
          <a:srgbClr xmlns:mc="http://schemas.openxmlformats.org/markup-compatibility/2006" xmlns:a14="http://schemas.microsoft.com/office/drawing/2010/main" val="3366FF" mc:Ignorable="a14" a14:legacySpreadsheetColorIndex="4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17</xdr:row>
          <xdr:rowOff>9525</xdr:rowOff>
        </xdr:from>
        <xdr:to>
          <xdr:col>4</xdr:col>
          <xdr:colOff>209550</xdr:colOff>
          <xdr:row>18</xdr:row>
          <xdr:rowOff>9525</xdr:rowOff>
        </xdr:to>
        <xdr:sp macro="" textlink="">
          <xdr:nvSpPr>
            <xdr:cNvPr id="7190" name="Scroll Bar 22" hidden="1">
              <a:extLst>
                <a:ext uri="{63B3BB69-23CF-44E3-9099-C40C66FF867C}">
                  <a14:compatExt spid="_x0000_s71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14</xdr:row>
          <xdr:rowOff>0</xdr:rowOff>
        </xdr:from>
        <xdr:to>
          <xdr:col>2</xdr:col>
          <xdr:colOff>371475</xdr:colOff>
          <xdr:row>15</xdr:row>
          <xdr:rowOff>0</xdr:rowOff>
        </xdr:to>
        <xdr:sp macro="" textlink="">
          <xdr:nvSpPr>
            <xdr:cNvPr id="7191" name="Scroll Bar 23" hidden="1">
              <a:extLst>
                <a:ext uri="{63B3BB69-23CF-44E3-9099-C40C66FF867C}">
                  <a14:compatExt spid="_x0000_s7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20</xdr:row>
          <xdr:rowOff>9525</xdr:rowOff>
        </xdr:from>
        <xdr:to>
          <xdr:col>4</xdr:col>
          <xdr:colOff>209550</xdr:colOff>
          <xdr:row>21</xdr:row>
          <xdr:rowOff>9525</xdr:rowOff>
        </xdr:to>
        <xdr:sp macro="" textlink="">
          <xdr:nvSpPr>
            <xdr:cNvPr id="7193" name="Scroll Bar 25" hidden="1">
              <a:extLst>
                <a:ext uri="{63B3BB69-23CF-44E3-9099-C40C66FF867C}">
                  <a14:compatExt spid="_x0000_s7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23</xdr:row>
          <xdr:rowOff>9525</xdr:rowOff>
        </xdr:from>
        <xdr:to>
          <xdr:col>4</xdr:col>
          <xdr:colOff>209550</xdr:colOff>
          <xdr:row>24</xdr:row>
          <xdr:rowOff>9525</xdr:rowOff>
        </xdr:to>
        <xdr:sp macro="" textlink="">
          <xdr:nvSpPr>
            <xdr:cNvPr id="7194" name="Scroll Bar 26" hidden="1">
              <a:extLst>
                <a:ext uri="{63B3BB69-23CF-44E3-9099-C40C66FF867C}">
                  <a14:compatExt spid="_x0000_s7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xdr:twoCellAnchor>
    <xdr:from>
      <xdr:col>8</xdr:col>
      <xdr:colOff>180975</xdr:colOff>
      <xdr:row>5</xdr:row>
      <xdr:rowOff>104775</xdr:rowOff>
    </xdr:from>
    <xdr:to>
      <xdr:col>8</xdr:col>
      <xdr:colOff>180975</xdr:colOff>
      <xdr:row>11</xdr:row>
      <xdr:rowOff>142875</xdr:rowOff>
    </xdr:to>
    <xdr:sp macro="" textlink="">
      <xdr:nvSpPr>
        <xdr:cNvPr id="2627527" name="Line 34"/>
        <xdr:cNvSpPr>
          <a:spLocks noChangeShapeType="1"/>
        </xdr:cNvSpPr>
      </xdr:nvSpPr>
      <xdr:spPr bwMode="auto">
        <a:xfrm>
          <a:off x="5867400" y="1219200"/>
          <a:ext cx="0" cy="10096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161925</xdr:colOff>
      <xdr:row>9</xdr:row>
      <xdr:rowOff>19050</xdr:rowOff>
    </xdr:from>
    <xdr:to>
      <xdr:col>9</xdr:col>
      <xdr:colOff>161925</xdr:colOff>
      <xdr:row>11</xdr:row>
      <xdr:rowOff>76200</xdr:rowOff>
    </xdr:to>
    <xdr:sp macro="" textlink="">
      <xdr:nvSpPr>
        <xdr:cNvPr id="2627528" name="Line 35"/>
        <xdr:cNvSpPr>
          <a:spLocks noChangeShapeType="1"/>
        </xdr:cNvSpPr>
      </xdr:nvSpPr>
      <xdr:spPr bwMode="auto">
        <a:xfrm flipH="1">
          <a:off x="6953250" y="1781175"/>
          <a:ext cx="0" cy="3810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685800</xdr:colOff>
      <xdr:row>4</xdr:row>
      <xdr:rowOff>47625</xdr:rowOff>
    </xdr:from>
    <xdr:to>
      <xdr:col>6</xdr:col>
      <xdr:colOff>695325</xdr:colOff>
      <xdr:row>10</xdr:row>
      <xdr:rowOff>142875</xdr:rowOff>
    </xdr:to>
    <xdr:sp macro="" textlink="">
      <xdr:nvSpPr>
        <xdr:cNvPr id="2627529" name="Line 37"/>
        <xdr:cNvSpPr>
          <a:spLocks noChangeShapeType="1"/>
        </xdr:cNvSpPr>
      </xdr:nvSpPr>
      <xdr:spPr bwMode="auto">
        <a:xfrm flipH="1">
          <a:off x="5029200" y="1000125"/>
          <a:ext cx="9525" cy="10668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4</xdr:row>
      <xdr:rowOff>28575</xdr:rowOff>
    </xdr:from>
    <xdr:to>
      <xdr:col>8</xdr:col>
      <xdr:colOff>190500</xdr:colOff>
      <xdr:row>4</xdr:row>
      <xdr:rowOff>38100</xdr:rowOff>
    </xdr:to>
    <xdr:sp macro="" textlink="">
      <xdr:nvSpPr>
        <xdr:cNvPr id="2627530" name="Line 38"/>
        <xdr:cNvSpPr>
          <a:spLocks noChangeShapeType="1"/>
        </xdr:cNvSpPr>
      </xdr:nvSpPr>
      <xdr:spPr bwMode="auto">
        <a:xfrm flipH="1">
          <a:off x="4981575" y="981075"/>
          <a:ext cx="895350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180975</xdr:colOff>
      <xdr:row>11</xdr:row>
      <xdr:rowOff>38100</xdr:rowOff>
    </xdr:from>
    <xdr:to>
      <xdr:col>9</xdr:col>
      <xdr:colOff>152400</xdr:colOff>
      <xdr:row>11</xdr:row>
      <xdr:rowOff>38100</xdr:rowOff>
    </xdr:to>
    <xdr:sp macro="" textlink="">
      <xdr:nvSpPr>
        <xdr:cNvPr id="2627531" name="Line 40"/>
        <xdr:cNvSpPr>
          <a:spLocks noChangeShapeType="1"/>
        </xdr:cNvSpPr>
      </xdr:nvSpPr>
      <xdr:spPr bwMode="auto">
        <a:xfrm>
          <a:off x="5867400" y="2124075"/>
          <a:ext cx="10763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19050</xdr:colOff>
      <xdr:row>6</xdr:row>
      <xdr:rowOff>28575</xdr:rowOff>
    </xdr:from>
    <xdr:to>
      <xdr:col>9</xdr:col>
      <xdr:colOff>19050</xdr:colOff>
      <xdr:row>9</xdr:row>
      <xdr:rowOff>0</xdr:rowOff>
    </xdr:to>
    <xdr:sp macro="" textlink="">
      <xdr:nvSpPr>
        <xdr:cNvPr id="2627532" name="Line 44"/>
        <xdr:cNvSpPr>
          <a:spLocks noChangeShapeType="1"/>
        </xdr:cNvSpPr>
      </xdr:nvSpPr>
      <xdr:spPr bwMode="auto">
        <a:xfrm>
          <a:off x="6810375" y="1304925"/>
          <a:ext cx="0" cy="4572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1114425</xdr:colOff>
      <xdr:row>4</xdr:row>
      <xdr:rowOff>76200</xdr:rowOff>
    </xdr:from>
    <xdr:to>
      <xdr:col>11</xdr:col>
      <xdr:colOff>485775</xdr:colOff>
      <xdr:row>4</xdr:row>
      <xdr:rowOff>76200</xdr:rowOff>
    </xdr:to>
    <xdr:sp macro="" textlink="">
      <xdr:nvSpPr>
        <xdr:cNvPr id="2627533" name="Line 45"/>
        <xdr:cNvSpPr>
          <a:spLocks noChangeShapeType="1"/>
        </xdr:cNvSpPr>
      </xdr:nvSpPr>
      <xdr:spPr bwMode="auto">
        <a:xfrm flipH="1">
          <a:off x="8572500" y="1028700"/>
          <a:ext cx="5810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104775</xdr:colOff>
      <xdr:row>14</xdr:row>
      <xdr:rowOff>0</xdr:rowOff>
    </xdr:from>
    <xdr:to>
      <xdr:col>14</xdr:col>
      <xdr:colOff>476250</xdr:colOff>
      <xdr:row>34</xdr:row>
      <xdr:rowOff>152400</xdr:rowOff>
    </xdr:to>
    <xdr:graphicFrame macro="">
      <xdr:nvGraphicFramePr>
        <xdr:cNvPr id="2627534" name="Chart 4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0</xdr:col>
      <xdr:colOff>123825</xdr:colOff>
      <xdr:row>25</xdr:row>
      <xdr:rowOff>9525</xdr:rowOff>
    </xdr:from>
    <xdr:to>
      <xdr:col>1</xdr:col>
      <xdr:colOff>285750</xdr:colOff>
      <xdr:row>27</xdr:row>
      <xdr:rowOff>19050</xdr:rowOff>
    </xdr:to>
    <xdr:grpSp>
      <xdr:nvGrpSpPr>
        <xdr:cNvPr id="2627535" name="Group 87"/>
        <xdr:cNvGrpSpPr>
          <a:grpSpLocks/>
        </xdr:cNvGrpSpPr>
      </xdr:nvGrpSpPr>
      <xdr:grpSpPr bwMode="auto">
        <a:xfrm>
          <a:off x="123825" y="4338108"/>
          <a:ext cx="818092" cy="327025"/>
          <a:chOff x="13" y="462"/>
          <a:chExt cx="81" cy="35"/>
        </a:xfrm>
      </xdr:grpSpPr>
      <xdr:sp macro="[0]!Ball_Initiate" textlink="">
        <xdr:nvSpPr>
          <xdr:cNvPr id="2627553" name="AutoShape 51"/>
          <xdr:cNvSpPr>
            <a:spLocks noChangeArrowheads="1"/>
          </xdr:cNvSpPr>
        </xdr:nvSpPr>
        <xdr:spPr bwMode="auto">
          <a:xfrm>
            <a:off x="13" y="462"/>
            <a:ext cx="81" cy="35"/>
          </a:xfrm>
          <a:prstGeom prst="roundRect">
            <a:avLst>
              <a:gd name="adj" fmla="val 50000"/>
            </a:avLst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[0]!Ball_Initiate" textlink="">
        <xdr:nvSpPr>
          <xdr:cNvPr id="7217" name="Text Box 49"/>
          <xdr:cNvSpPr txBox="1">
            <a:spLocks noChangeArrowheads="1"/>
          </xdr:cNvSpPr>
        </xdr:nvSpPr>
        <xdr:spPr bwMode="auto">
          <a:xfrm>
            <a:off x="15" y="465"/>
            <a:ext cx="76" cy="2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CCFFCC" mc:Ignorable="a14" a14:legacySpreadsheetColorIndex="42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en-US" sz="14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Initiate</a:t>
            </a:r>
            <a:endParaRPr lang="en-US">
              <a:solidFill>
                <a:srgbClr val="000000"/>
              </a:solidFill>
            </a:endParaRPr>
          </a:p>
        </xdr:txBody>
      </xdr:sp>
    </xdr:grpSp>
    <xdr:clientData fLocksWithSheet="0"/>
  </xdr:twoCellAnchor>
  <xdr:twoCellAnchor>
    <xdr:from>
      <xdr:col>1</xdr:col>
      <xdr:colOff>457200</xdr:colOff>
      <xdr:row>25</xdr:row>
      <xdr:rowOff>19050</xdr:rowOff>
    </xdr:from>
    <xdr:to>
      <xdr:col>2</xdr:col>
      <xdr:colOff>542925</xdr:colOff>
      <xdr:row>27</xdr:row>
      <xdr:rowOff>28575</xdr:rowOff>
    </xdr:to>
    <xdr:grpSp>
      <xdr:nvGrpSpPr>
        <xdr:cNvPr id="2627536" name="Group 80"/>
        <xdr:cNvGrpSpPr>
          <a:grpSpLocks/>
        </xdr:cNvGrpSpPr>
      </xdr:nvGrpSpPr>
      <xdr:grpSpPr bwMode="auto">
        <a:xfrm>
          <a:off x="1113367" y="4347633"/>
          <a:ext cx="805391" cy="327025"/>
          <a:chOff x="112" y="463"/>
          <a:chExt cx="84" cy="35"/>
        </a:xfrm>
      </xdr:grpSpPr>
      <xdr:sp macro="[0]!BallLens_Maker" textlink="">
        <xdr:nvSpPr>
          <xdr:cNvPr id="2627551" name="AutoShape 55"/>
          <xdr:cNvSpPr>
            <a:spLocks noChangeArrowheads="1"/>
          </xdr:cNvSpPr>
        </xdr:nvSpPr>
        <xdr:spPr bwMode="auto">
          <a:xfrm>
            <a:off x="112" y="463"/>
            <a:ext cx="84" cy="35"/>
          </a:xfrm>
          <a:prstGeom prst="roundRect">
            <a:avLst>
              <a:gd name="adj" fmla="val 50000"/>
            </a:avLst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[0]!BallLens_Maker" textlink="">
        <xdr:nvSpPr>
          <xdr:cNvPr id="7224" name="Text Box 56"/>
          <xdr:cNvSpPr txBox="1">
            <a:spLocks noChangeArrowheads="1"/>
          </xdr:cNvSpPr>
        </xdr:nvSpPr>
        <xdr:spPr bwMode="auto">
          <a:xfrm>
            <a:off x="115" y="467"/>
            <a:ext cx="79" cy="2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CCFFCC" mc:Ignorable="a14" a14:legacySpreadsheetColorIndex="42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en-US" sz="14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 Start</a:t>
            </a:r>
            <a:endParaRPr lang="en-US">
              <a:solidFill>
                <a:srgbClr val="000000"/>
              </a:solidFill>
            </a:endParaRPr>
          </a:p>
        </xdr:txBody>
      </xdr:sp>
    </xdr:grpSp>
    <xdr:clientData fLocksWithSheet="0"/>
  </xdr:twoCellAnchor>
  <xdr:twoCellAnchor>
    <xdr:from>
      <xdr:col>3</xdr:col>
      <xdr:colOff>47625</xdr:colOff>
      <xdr:row>25</xdr:row>
      <xdr:rowOff>19050</xdr:rowOff>
    </xdr:from>
    <xdr:to>
      <xdr:col>4</xdr:col>
      <xdr:colOff>333375</xdr:colOff>
      <xdr:row>27</xdr:row>
      <xdr:rowOff>28575</xdr:rowOff>
    </xdr:to>
    <xdr:grpSp>
      <xdr:nvGrpSpPr>
        <xdr:cNvPr id="2627537" name="Group 79"/>
        <xdr:cNvGrpSpPr>
          <a:grpSpLocks/>
        </xdr:cNvGrpSpPr>
      </xdr:nvGrpSpPr>
      <xdr:grpSpPr bwMode="auto">
        <a:xfrm>
          <a:off x="2143125" y="4347633"/>
          <a:ext cx="994833" cy="327025"/>
          <a:chOff x="208" y="463"/>
          <a:chExt cx="104" cy="35"/>
        </a:xfrm>
      </xdr:grpSpPr>
      <xdr:sp macro="[0]!Measure_BallLens" textlink="">
        <xdr:nvSpPr>
          <xdr:cNvPr id="2627549" name="AutoShape 58"/>
          <xdr:cNvSpPr>
            <a:spLocks noChangeArrowheads="1"/>
          </xdr:cNvSpPr>
        </xdr:nvSpPr>
        <xdr:spPr bwMode="auto">
          <a:xfrm>
            <a:off x="208" y="463"/>
            <a:ext cx="96" cy="35"/>
          </a:xfrm>
          <a:prstGeom prst="roundRect">
            <a:avLst>
              <a:gd name="adj" fmla="val 50000"/>
            </a:avLst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[0]!Measure_BallLens" textlink="">
        <xdr:nvSpPr>
          <xdr:cNvPr id="7227" name="Text Box 59"/>
          <xdr:cNvSpPr txBox="1">
            <a:spLocks noChangeArrowheads="1"/>
          </xdr:cNvSpPr>
        </xdr:nvSpPr>
        <xdr:spPr bwMode="auto">
          <a:xfrm>
            <a:off x="211" y="465"/>
            <a:ext cx="101" cy="2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CCFFCC" mc:Ignorable="a14" a14:legacySpreadsheetColorIndex="42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en-US" sz="14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Measure</a:t>
            </a:r>
            <a:endParaRPr lang="en-US">
              <a:solidFill>
                <a:srgbClr val="000000"/>
              </a:solidFill>
            </a:endParaRPr>
          </a:p>
        </xdr:txBody>
      </xdr:sp>
    </xdr:grpSp>
    <xdr:clientData fLocksWithSheet="0"/>
  </xdr:twoCellAnchor>
  <xdr:twoCellAnchor>
    <xdr:from>
      <xdr:col>4</xdr:col>
      <xdr:colOff>342900</xdr:colOff>
      <xdr:row>24</xdr:row>
      <xdr:rowOff>76200</xdr:rowOff>
    </xdr:from>
    <xdr:to>
      <xdr:col>5</xdr:col>
      <xdr:colOff>485775</xdr:colOff>
      <xdr:row>27</xdr:row>
      <xdr:rowOff>66675</xdr:rowOff>
    </xdr:to>
    <xdr:grpSp>
      <xdr:nvGrpSpPr>
        <xdr:cNvPr id="2627538" name="Group 68"/>
        <xdr:cNvGrpSpPr>
          <a:grpSpLocks/>
        </xdr:cNvGrpSpPr>
      </xdr:nvGrpSpPr>
      <xdr:grpSpPr bwMode="auto">
        <a:xfrm>
          <a:off x="3147483" y="4246033"/>
          <a:ext cx="799042" cy="466725"/>
          <a:chOff x="313" y="452"/>
          <a:chExt cx="79" cy="50"/>
        </a:xfrm>
      </xdr:grpSpPr>
      <xdr:sp macro="[0]!StopAllMotors" textlink="">
        <xdr:nvSpPr>
          <xdr:cNvPr id="2627547" name="AutoShape 66"/>
          <xdr:cNvSpPr>
            <a:spLocks noChangeArrowheads="1"/>
          </xdr:cNvSpPr>
        </xdr:nvSpPr>
        <xdr:spPr bwMode="auto">
          <a:xfrm>
            <a:off x="317" y="452"/>
            <a:ext cx="64" cy="50"/>
          </a:xfrm>
          <a:prstGeom prst="hexagon">
            <a:avLst>
              <a:gd name="adj" fmla="val 32000"/>
              <a:gd name="vf" fmla="val 115470"/>
            </a:avLst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57150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[0]!StopAllMotors" textlink="">
        <xdr:nvSpPr>
          <xdr:cNvPr id="7233" name="Text Box 65"/>
          <xdr:cNvSpPr txBox="1">
            <a:spLocks noChangeArrowheads="1"/>
          </xdr:cNvSpPr>
        </xdr:nvSpPr>
        <xdr:spPr bwMode="auto">
          <a:xfrm>
            <a:off x="313" y="463"/>
            <a:ext cx="79" cy="2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en-US" sz="14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  Stop</a:t>
            </a:r>
            <a:endParaRPr lang="en-US"/>
          </a:p>
        </xdr:txBody>
      </xdr:sp>
    </xdr:grpSp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495300</xdr:colOff>
          <xdr:row>16</xdr:row>
          <xdr:rowOff>66675</xdr:rowOff>
        </xdr:from>
        <xdr:to>
          <xdr:col>5</xdr:col>
          <xdr:colOff>466725</xdr:colOff>
          <xdr:row>18</xdr:row>
          <xdr:rowOff>95250</xdr:rowOff>
        </xdr:to>
        <xdr:sp macro="" textlink="">
          <xdr:nvSpPr>
            <xdr:cNvPr id="7237" name="Button 69" hidden="1">
              <a:extLst>
                <a:ext uri="{63B3BB69-23CF-44E3-9099-C40C66FF867C}">
                  <a14:compatExt spid="_x0000_s72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motor position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476250</xdr:colOff>
          <xdr:row>19</xdr:row>
          <xdr:rowOff>85725</xdr:rowOff>
        </xdr:from>
        <xdr:to>
          <xdr:col>5</xdr:col>
          <xdr:colOff>476250</xdr:colOff>
          <xdr:row>21</xdr:row>
          <xdr:rowOff>104775</xdr:rowOff>
        </xdr:to>
        <xdr:sp macro="" textlink="">
          <xdr:nvSpPr>
            <xdr:cNvPr id="7240" name="Button 72" hidden="1">
              <a:extLst>
                <a:ext uri="{63B3BB69-23CF-44E3-9099-C40C66FF867C}">
                  <a14:compatExt spid="_x0000_s72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Align Fiber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609600</xdr:colOff>
          <xdr:row>27</xdr:row>
          <xdr:rowOff>142875</xdr:rowOff>
        </xdr:from>
        <xdr:to>
          <xdr:col>2</xdr:col>
          <xdr:colOff>600075</xdr:colOff>
          <xdr:row>29</xdr:row>
          <xdr:rowOff>38100</xdr:rowOff>
        </xdr:to>
        <xdr:sp macro="" textlink="">
          <xdr:nvSpPr>
            <xdr:cNvPr id="7242" name="Option Button 74" hidden="1">
              <a:extLst>
                <a:ext uri="{63B3BB69-23CF-44E3-9099-C40C66FF867C}">
                  <a14:compatExt spid="_x0000_s7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Auto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600075</xdr:colOff>
          <xdr:row>28</xdr:row>
          <xdr:rowOff>47625</xdr:rowOff>
        </xdr:from>
        <xdr:to>
          <xdr:col>2</xdr:col>
          <xdr:colOff>590550</xdr:colOff>
          <xdr:row>29</xdr:row>
          <xdr:rowOff>104775</xdr:rowOff>
        </xdr:to>
        <xdr:sp macro="" textlink="">
          <xdr:nvSpPr>
            <xdr:cNvPr id="7243" name="Option Button 75" hidden="1">
              <a:extLst>
                <a:ext uri="{63B3BB69-23CF-44E3-9099-C40C66FF867C}">
                  <a14:compatExt spid="_x0000_s7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ZL&amp;SWP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590550</xdr:colOff>
          <xdr:row>29</xdr:row>
          <xdr:rowOff>57150</xdr:rowOff>
        </xdr:from>
        <xdr:to>
          <xdr:col>2</xdr:col>
          <xdr:colOff>581025</xdr:colOff>
          <xdr:row>30</xdr:row>
          <xdr:rowOff>114300</xdr:rowOff>
        </xdr:to>
        <xdr:sp macro="" textlink="">
          <xdr:nvSpPr>
            <xdr:cNvPr id="7244" name="Option Button 76" hidden="1">
              <a:extLst>
                <a:ext uri="{63B3BB69-23CF-44E3-9099-C40C66FF867C}">
                  <a14:compatExt spid="_x0000_s7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Zoom out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33</xdr:row>
          <xdr:rowOff>76200</xdr:rowOff>
        </xdr:from>
        <xdr:to>
          <xdr:col>8</xdr:col>
          <xdr:colOff>800100</xdr:colOff>
          <xdr:row>34</xdr:row>
          <xdr:rowOff>76200</xdr:rowOff>
        </xdr:to>
        <xdr:sp macro="" textlink="">
          <xdr:nvSpPr>
            <xdr:cNvPr id="7245" name="Scroll Bar 77" hidden="1">
              <a:extLst>
                <a:ext uri="{63B3BB69-23CF-44E3-9099-C40C66FF867C}">
                  <a14:compatExt spid="_x0000_s7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0</xdr:col>
      <xdr:colOff>123825</xdr:colOff>
      <xdr:row>28</xdr:row>
      <xdr:rowOff>76200</xdr:rowOff>
    </xdr:from>
    <xdr:to>
      <xdr:col>1</xdr:col>
      <xdr:colOff>314325</xdr:colOff>
      <xdr:row>30</xdr:row>
      <xdr:rowOff>85725</xdr:rowOff>
    </xdr:to>
    <xdr:grpSp>
      <xdr:nvGrpSpPr>
        <xdr:cNvPr id="2627539" name="Group 86"/>
        <xdr:cNvGrpSpPr>
          <a:grpSpLocks/>
        </xdr:cNvGrpSpPr>
      </xdr:nvGrpSpPr>
      <xdr:grpSpPr bwMode="auto">
        <a:xfrm>
          <a:off x="123825" y="4881033"/>
          <a:ext cx="846667" cy="327025"/>
          <a:chOff x="13" y="511"/>
          <a:chExt cx="84" cy="35"/>
        </a:xfrm>
      </xdr:grpSpPr>
      <xdr:sp macro="[0]!ReSet" textlink="">
        <xdr:nvSpPr>
          <xdr:cNvPr id="2627545" name="AutoShape 83"/>
          <xdr:cNvSpPr>
            <a:spLocks noChangeArrowheads="1"/>
          </xdr:cNvSpPr>
        </xdr:nvSpPr>
        <xdr:spPr bwMode="auto">
          <a:xfrm>
            <a:off x="13" y="511"/>
            <a:ext cx="82" cy="35"/>
          </a:xfrm>
          <a:prstGeom prst="roundRect">
            <a:avLst>
              <a:gd name="adj" fmla="val 50000"/>
            </a:avLst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[0]!ReSet" textlink="">
        <xdr:nvSpPr>
          <xdr:cNvPr id="7252" name="Text Box 84"/>
          <xdr:cNvSpPr txBox="1">
            <a:spLocks noChangeArrowheads="1"/>
          </xdr:cNvSpPr>
        </xdr:nvSpPr>
        <xdr:spPr bwMode="auto">
          <a:xfrm>
            <a:off x="19" y="516"/>
            <a:ext cx="78" cy="2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en-US" sz="1400" b="1" i="0" u="none" strike="noStrike" baseline="0">
                <a:solidFill>
                  <a:srgbClr val="3366FF"/>
                </a:solidFill>
                <a:latin typeface="Arial"/>
                <a:cs typeface="Arial"/>
              </a:rPr>
              <a:t>RESET</a:t>
            </a:r>
            <a:endParaRPr lang="en-US"/>
          </a:p>
        </xdr:txBody>
      </xdr:sp>
    </xdr:grpSp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28</xdr:row>
          <xdr:rowOff>142875</xdr:rowOff>
        </xdr:from>
        <xdr:to>
          <xdr:col>5</xdr:col>
          <xdr:colOff>409575</xdr:colOff>
          <xdr:row>29</xdr:row>
          <xdr:rowOff>142875</xdr:rowOff>
        </xdr:to>
        <xdr:sp macro="" textlink="">
          <xdr:nvSpPr>
            <xdr:cNvPr id="7256" name="Scroll Bar 88" hidden="1">
              <a:extLst>
                <a:ext uri="{63B3BB69-23CF-44E3-9099-C40C66FF867C}">
                  <a14:compatExt spid="_x0000_s7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295275</xdr:colOff>
          <xdr:row>2</xdr:row>
          <xdr:rowOff>0</xdr:rowOff>
        </xdr:from>
        <xdr:to>
          <xdr:col>13</xdr:col>
          <xdr:colOff>609600</xdr:colOff>
          <xdr:row>3</xdr:row>
          <xdr:rowOff>9525</xdr:rowOff>
        </xdr:to>
        <xdr:sp macro="" textlink="">
          <xdr:nvSpPr>
            <xdr:cNvPr id="7258" name="Drop Down 90" hidden="1">
              <a:extLst>
                <a:ext uri="{63B3BB69-23CF-44E3-9099-C40C66FF867C}">
                  <a14:compatExt spid="_x0000_s7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14</xdr:row>
          <xdr:rowOff>19050</xdr:rowOff>
        </xdr:from>
        <xdr:to>
          <xdr:col>5</xdr:col>
          <xdr:colOff>428625</xdr:colOff>
          <xdr:row>15</xdr:row>
          <xdr:rowOff>19050</xdr:rowOff>
        </xdr:to>
        <xdr:sp macro="" textlink="">
          <xdr:nvSpPr>
            <xdr:cNvPr id="7260" name="Scroll Bar 92" hidden="1">
              <a:extLst>
                <a:ext uri="{63B3BB69-23CF-44E3-9099-C40C66FF867C}">
                  <a14:compatExt spid="_x0000_s7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514350</xdr:colOff>
          <xdr:row>5</xdr:row>
          <xdr:rowOff>85725</xdr:rowOff>
        </xdr:from>
        <xdr:to>
          <xdr:col>14</xdr:col>
          <xdr:colOff>190500</xdr:colOff>
          <xdr:row>7</xdr:row>
          <xdr:rowOff>104775</xdr:rowOff>
        </xdr:to>
        <xdr:sp macro="" textlink="">
          <xdr:nvSpPr>
            <xdr:cNvPr id="7264" name="Button 96" hidden="1">
              <a:extLst>
                <a:ext uri="{63B3BB69-23CF-44E3-9099-C40C66FF867C}">
                  <a14:compatExt spid="_x0000_s7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Set Special Function 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9</xdr:row>
          <xdr:rowOff>0</xdr:rowOff>
        </xdr:from>
        <xdr:to>
          <xdr:col>14</xdr:col>
          <xdr:colOff>76200</xdr:colOff>
          <xdr:row>10</xdr:row>
          <xdr:rowOff>57150</xdr:rowOff>
        </xdr:to>
        <xdr:sp macro="" textlink="">
          <xdr:nvSpPr>
            <xdr:cNvPr id="7267" name="Check Box 99" hidden="1">
              <a:extLst>
                <a:ext uri="{63B3BB69-23CF-44E3-9099-C40C66FF867C}">
                  <a14:compatExt spid="_x0000_s7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Splice 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36</xdr:row>
          <xdr:rowOff>28575</xdr:rowOff>
        </xdr:from>
        <xdr:to>
          <xdr:col>1</xdr:col>
          <xdr:colOff>38100</xdr:colOff>
          <xdr:row>37</xdr:row>
          <xdr:rowOff>57150</xdr:rowOff>
        </xdr:to>
        <xdr:sp macro="" textlink="">
          <xdr:nvSpPr>
            <xdr:cNvPr id="7270" name="Button 102" hidden="1">
              <a:extLst>
                <a:ext uri="{63B3BB69-23CF-44E3-9099-C40C66FF867C}">
                  <a14:compatExt spid="_x0000_s7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Debug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219075</xdr:colOff>
          <xdr:row>16</xdr:row>
          <xdr:rowOff>47625</xdr:rowOff>
        </xdr:from>
        <xdr:to>
          <xdr:col>0</xdr:col>
          <xdr:colOff>409575</xdr:colOff>
          <xdr:row>21</xdr:row>
          <xdr:rowOff>133350</xdr:rowOff>
        </xdr:to>
        <xdr:sp macro="" textlink="">
          <xdr:nvSpPr>
            <xdr:cNvPr id="2081429" name="Scroll Bar 13973" hidden="1">
              <a:extLst>
                <a:ext uri="{63B3BB69-23CF-44E3-9099-C40C66FF867C}">
                  <a14:compatExt spid="_x0000_s20814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33</xdr:row>
          <xdr:rowOff>142875</xdr:rowOff>
        </xdr:from>
        <xdr:to>
          <xdr:col>5</xdr:col>
          <xdr:colOff>352425</xdr:colOff>
          <xdr:row>34</xdr:row>
          <xdr:rowOff>142875</xdr:rowOff>
        </xdr:to>
        <xdr:sp macro="" textlink="">
          <xdr:nvSpPr>
            <xdr:cNvPr id="2436389" name="Scroll Bar 15653" hidden="1">
              <a:extLst>
                <a:ext uri="{63B3BB69-23CF-44E3-9099-C40C66FF867C}">
                  <a14:compatExt spid="_x0000_s24363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33</xdr:row>
          <xdr:rowOff>152400</xdr:rowOff>
        </xdr:from>
        <xdr:to>
          <xdr:col>2</xdr:col>
          <xdr:colOff>447675</xdr:colOff>
          <xdr:row>34</xdr:row>
          <xdr:rowOff>152400</xdr:rowOff>
        </xdr:to>
        <xdr:sp macro="" textlink="">
          <xdr:nvSpPr>
            <xdr:cNvPr id="2436390" name="Scroll Bar 15654" hidden="1">
              <a:extLst>
                <a:ext uri="{63B3BB69-23CF-44E3-9099-C40C66FF867C}">
                  <a14:compatExt spid="_x0000_s24363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33</xdr:row>
          <xdr:rowOff>9525</xdr:rowOff>
        </xdr:from>
        <xdr:to>
          <xdr:col>5</xdr:col>
          <xdr:colOff>857250</xdr:colOff>
          <xdr:row>35</xdr:row>
          <xdr:rowOff>114300</xdr:rowOff>
        </xdr:to>
        <xdr:sp macro="" textlink="">
          <xdr:nvSpPr>
            <xdr:cNvPr id="2436391" name="Button 15655" hidden="1">
              <a:extLst>
                <a:ext uri="{63B3BB69-23CF-44E3-9099-C40C66FF867C}">
                  <a14:compatExt spid="_x0000_s24363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 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104775</xdr:rowOff>
        </xdr:from>
        <xdr:to>
          <xdr:col>3</xdr:col>
          <xdr:colOff>619125</xdr:colOff>
          <xdr:row>33</xdr:row>
          <xdr:rowOff>0</xdr:rowOff>
        </xdr:to>
        <xdr:sp macro="" textlink="">
          <xdr:nvSpPr>
            <xdr:cNvPr id="2436392" name="Check Box 15656" hidden="1">
              <a:extLst>
                <a:ext uri="{63B3BB69-23CF-44E3-9099-C40C66FF867C}">
                  <a14:compatExt spid="_x0000_s24363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Lock left to right rotator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31</xdr:row>
          <xdr:rowOff>95250</xdr:rowOff>
        </xdr:from>
        <xdr:to>
          <xdr:col>2</xdr:col>
          <xdr:colOff>0</xdr:colOff>
          <xdr:row>32</xdr:row>
          <xdr:rowOff>152400</xdr:rowOff>
        </xdr:to>
        <xdr:sp macro="" textlink="">
          <xdr:nvSpPr>
            <xdr:cNvPr id="2436393" name="Check Box 15657" hidden="1">
              <a:extLst>
                <a:ext uri="{63B3BB69-23CF-44E3-9099-C40C66FF867C}">
                  <a14:compatExt spid="_x0000_s24363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Heating with rotation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31</xdr:row>
          <xdr:rowOff>142875</xdr:rowOff>
        </xdr:from>
        <xdr:to>
          <xdr:col>5</xdr:col>
          <xdr:colOff>838200</xdr:colOff>
          <xdr:row>32</xdr:row>
          <xdr:rowOff>142875</xdr:rowOff>
        </xdr:to>
        <xdr:sp macro="" textlink="">
          <xdr:nvSpPr>
            <xdr:cNvPr id="2436395" name="Scroll Bar 15659" hidden="1">
              <a:extLst>
                <a:ext uri="{63B3BB69-23CF-44E3-9099-C40C66FF867C}">
                  <a14:compatExt spid="_x0000_s24363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619125</xdr:colOff>
      <xdr:row>10</xdr:row>
      <xdr:rowOff>142875</xdr:rowOff>
    </xdr:from>
    <xdr:to>
      <xdr:col>8</xdr:col>
      <xdr:colOff>152400</xdr:colOff>
      <xdr:row>10</xdr:row>
      <xdr:rowOff>142875</xdr:rowOff>
    </xdr:to>
    <xdr:sp macro="" textlink="">
      <xdr:nvSpPr>
        <xdr:cNvPr id="2627540" name="Line 38"/>
        <xdr:cNvSpPr>
          <a:spLocks noChangeShapeType="1"/>
        </xdr:cNvSpPr>
      </xdr:nvSpPr>
      <xdr:spPr bwMode="auto">
        <a:xfrm flipH="1" flipV="1">
          <a:off x="4962525" y="2066925"/>
          <a:ext cx="8763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619125</xdr:colOff>
      <xdr:row>7</xdr:row>
      <xdr:rowOff>76200</xdr:rowOff>
    </xdr:from>
    <xdr:to>
      <xdr:col>8</xdr:col>
      <xdr:colOff>342900</xdr:colOff>
      <xdr:row>7</xdr:row>
      <xdr:rowOff>76200</xdr:rowOff>
    </xdr:to>
    <xdr:sp macro="" textlink="">
      <xdr:nvSpPr>
        <xdr:cNvPr id="2627541" name="Line 38"/>
        <xdr:cNvSpPr>
          <a:spLocks noChangeShapeType="1"/>
        </xdr:cNvSpPr>
      </xdr:nvSpPr>
      <xdr:spPr bwMode="auto">
        <a:xfrm flipH="1" flipV="1">
          <a:off x="5667375" y="1514475"/>
          <a:ext cx="3619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133350</xdr:colOff>
      <xdr:row>6</xdr:row>
      <xdr:rowOff>28575</xdr:rowOff>
    </xdr:from>
    <xdr:to>
      <xdr:col>9</xdr:col>
      <xdr:colOff>400050</xdr:colOff>
      <xdr:row>9</xdr:row>
      <xdr:rowOff>0</xdr:rowOff>
    </xdr:to>
    <xdr:sp macro="" textlink="">
      <xdr:nvSpPr>
        <xdr:cNvPr id="2627542" name="AutoShape 31"/>
        <xdr:cNvSpPr>
          <a:spLocks noChangeArrowheads="1"/>
        </xdr:cNvSpPr>
      </xdr:nvSpPr>
      <xdr:spPr bwMode="auto">
        <a:xfrm rot="5400000">
          <a:off x="6829425" y="1400175"/>
          <a:ext cx="457200" cy="266700"/>
        </a:xfrm>
        <a:prstGeom prst="can">
          <a:avLst>
            <a:gd name="adj" fmla="val 34481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12700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prstDash val="dash"/>
          <a:round/>
          <a:headEnd/>
          <a:tailEnd/>
        </a:ln>
      </xdr:spPr>
    </xdr:sp>
    <xdr:clientData/>
  </xdr:twoCellAnchor>
  <xdr:twoCellAnchor>
    <xdr:from>
      <xdr:col>9</xdr:col>
      <xdr:colOff>352425</xdr:colOff>
      <xdr:row>9</xdr:row>
      <xdr:rowOff>9525</xdr:rowOff>
    </xdr:from>
    <xdr:to>
      <xdr:col>9</xdr:col>
      <xdr:colOff>352425</xdr:colOff>
      <xdr:row>11</xdr:row>
      <xdr:rowOff>28575</xdr:rowOff>
    </xdr:to>
    <xdr:sp macro="" textlink="">
      <xdr:nvSpPr>
        <xdr:cNvPr id="2627543" name="Line 35"/>
        <xdr:cNvSpPr>
          <a:spLocks noChangeShapeType="1"/>
        </xdr:cNvSpPr>
      </xdr:nvSpPr>
      <xdr:spPr bwMode="auto">
        <a:xfrm>
          <a:off x="7143750" y="1771650"/>
          <a:ext cx="0" cy="3429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152400</xdr:colOff>
      <xdr:row>10</xdr:row>
      <xdr:rowOff>142875</xdr:rowOff>
    </xdr:from>
    <xdr:to>
      <xdr:col>9</xdr:col>
      <xdr:colOff>361950</xdr:colOff>
      <xdr:row>10</xdr:row>
      <xdr:rowOff>142875</xdr:rowOff>
    </xdr:to>
    <xdr:sp macro="" textlink="">
      <xdr:nvSpPr>
        <xdr:cNvPr id="2627544" name="Line 40"/>
        <xdr:cNvSpPr>
          <a:spLocks noChangeShapeType="1"/>
        </xdr:cNvSpPr>
      </xdr:nvSpPr>
      <xdr:spPr bwMode="auto">
        <a:xfrm>
          <a:off x="6943725" y="2066925"/>
          <a:ext cx="2095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447675</xdr:colOff>
          <xdr:row>33</xdr:row>
          <xdr:rowOff>123825</xdr:rowOff>
        </xdr:from>
        <xdr:to>
          <xdr:col>3</xdr:col>
          <xdr:colOff>95250</xdr:colOff>
          <xdr:row>35</xdr:row>
          <xdr:rowOff>152400</xdr:rowOff>
        </xdr:to>
        <xdr:sp macro="" textlink="">
          <xdr:nvSpPr>
            <xdr:cNvPr id="2495490" name="Button 16386" hidden="1">
              <a:extLst>
                <a:ext uri="{63B3BB69-23CF-44E3-9099-C40C66FF867C}">
                  <a14:compatExt spid="_x0000_s24954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Spin/Stop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3</xdr:row>
          <xdr:rowOff>114300</xdr:rowOff>
        </xdr:from>
        <xdr:to>
          <xdr:col>4</xdr:col>
          <xdr:colOff>1133475</xdr:colOff>
          <xdr:row>3</xdr:row>
          <xdr:rowOff>485775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3</xdr:row>
          <xdr:rowOff>542925</xdr:rowOff>
        </xdr:from>
        <xdr:to>
          <xdr:col>4</xdr:col>
          <xdr:colOff>1133475</xdr:colOff>
          <xdr:row>3</xdr:row>
          <xdr:rowOff>914400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114300</xdr:rowOff>
        </xdr:from>
        <xdr:to>
          <xdr:col>6</xdr:col>
          <xdr:colOff>57150</xdr:colOff>
          <xdr:row>3</xdr:row>
          <xdr:rowOff>485775</xdr:rowOff>
        </xdr:to>
        <xdr:sp macro="" textlink="">
          <xdr:nvSpPr>
            <xdr:cNvPr id="5123" name="CommandButton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542925</xdr:rowOff>
        </xdr:from>
        <xdr:to>
          <xdr:col>6</xdr:col>
          <xdr:colOff>57150</xdr:colOff>
          <xdr:row>3</xdr:row>
          <xdr:rowOff>914400</xdr:rowOff>
        </xdr:to>
        <xdr:sp macro="" textlink="">
          <xdr:nvSpPr>
            <xdr:cNvPr id="5124" name="CommandButton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3</xdr:row>
          <xdr:rowOff>295275</xdr:rowOff>
        </xdr:from>
        <xdr:to>
          <xdr:col>3</xdr:col>
          <xdr:colOff>0</xdr:colOff>
          <xdr:row>3</xdr:row>
          <xdr:rowOff>800100</xdr:rowOff>
        </xdr:to>
        <xdr:sp macro="" textlink="">
          <xdr:nvSpPr>
            <xdr:cNvPr id="5125" name="CommandButton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</xdr:col>
          <xdr:colOff>0</xdr:colOff>
          <xdr:row>1</xdr:row>
          <xdr:rowOff>47625</xdr:rowOff>
        </xdr:from>
        <xdr:to>
          <xdr:col>79</xdr:col>
          <xdr:colOff>1228725</xdr:colOff>
          <xdr:row>2</xdr:row>
          <xdr:rowOff>142875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Send one command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72</xdr:col>
          <xdr:colOff>9525</xdr:colOff>
          <xdr:row>1</xdr:row>
          <xdr:rowOff>0</xdr:rowOff>
        </xdr:from>
        <xdr:to>
          <xdr:col>72</xdr:col>
          <xdr:colOff>1133475</xdr:colOff>
          <xdr:row>2</xdr:row>
          <xdr:rowOff>0</xdr:rowOff>
        </xdr:to>
        <xdr:sp macro="" textlink="">
          <xdr:nvSpPr>
            <xdr:cNvPr id="5470" name="Button 350" hidden="1">
              <a:extLst>
                <a:ext uri="{63B3BB69-23CF-44E3-9099-C40C66FF867C}">
                  <a14:compatExt spid="_x0000_s54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Images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83</xdr:col>
          <xdr:colOff>66675</xdr:colOff>
          <xdr:row>1</xdr:row>
          <xdr:rowOff>38100</xdr:rowOff>
        </xdr:from>
        <xdr:to>
          <xdr:col>84</xdr:col>
          <xdr:colOff>9525</xdr:colOff>
          <xdr:row>2</xdr:row>
          <xdr:rowOff>57150</xdr:rowOff>
        </xdr:to>
        <xdr:sp macro="" textlink="">
          <xdr:nvSpPr>
            <xdr:cNvPr id="5471" name="Button 351" hidden="1">
              <a:extLst>
                <a:ext uri="{63B3BB69-23CF-44E3-9099-C40C66FF867C}">
                  <a14:compatExt spid="_x0000_s54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Measure bright</a:t>
              </a:r>
            </a:p>
          </xdr:txBody>
        </xdr:sp>
        <xdr:clientData fPrintsWithSheet="0"/>
      </xdr:twoCellAnchor>
    </mc:Choice>
    <mc:Fallback/>
  </mc:AlternateContent>
  <xdr:twoCellAnchor>
    <xdr:from>
      <xdr:col>81</xdr:col>
      <xdr:colOff>476250</xdr:colOff>
      <xdr:row>319</xdr:row>
      <xdr:rowOff>152400</xdr:rowOff>
    </xdr:from>
    <xdr:to>
      <xdr:col>85</xdr:col>
      <xdr:colOff>123825</xdr:colOff>
      <xdr:row>341</xdr:row>
      <xdr:rowOff>57150</xdr:rowOff>
    </xdr:to>
    <xdr:graphicFrame macro="">
      <xdr:nvGraphicFramePr>
        <xdr:cNvPr id="1339109" name="Chart 35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69</xdr:col>
      <xdr:colOff>609600</xdr:colOff>
      <xdr:row>20</xdr:row>
      <xdr:rowOff>66675</xdr:rowOff>
    </xdr:from>
    <xdr:to>
      <xdr:col>73</xdr:col>
      <xdr:colOff>390525</xdr:colOff>
      <xdr:row>41</xdr:row>
      <xdr:rowOff>171450</xdr:rowOff>
    </xdr:to>
    <xdr:graphicFrame macro="">
      <xdr:nvGraphicFramePr>
        <xdr:cNvPr id="1339110" name="Chart 36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152400</xdr:colOff>
          <xdr:row>1</xdr:row>
          <xdr:rowOff>9525</xdr:rowOff>
        </xdr:from>
        <xdr:to>
          <xdr:col>47</xdr:col>
          <xdr:colOff>133350</xdr:colOff>
          <xdr:row>1</xdr:row>
          <xdr:rowOff>323850</xdr:rowOff>
        </xdr:to>
        <xdr:sp macro="" textlink="">
          <xdr:nvSpPr>
            <xdr:cNvPr id="5491" name="Button 371" hidden="1">
              <a:extLst>
                <a:ext uri="{63B3BB69-23CF-44E3-9099-C40C66FF867C}">
                  <a14:compatExt spid="_x0000_s54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 Parameters</a:t>
              </a:r>
            </a:p>
          </xdr:txBody>
        </xdr:sp>
        <xdr:clientData fPrintsWithSheet="0"/>
      </xdr:twoCellAnchor>
    </mc:Choice>
    <mc:Fallback/>
  </mc:AlternateContent>
  <xdr:twoCellAnchor>
    <xdr:from>
      <xdr:col>82</xdr:col>
      <xdr:colOff>228600</xdr:colOff>
      <xdr:row>10</xdr:row>
      <xdr:rowOff>123825</xdr:rowOff>
    </xdr:from>
    <xdr:to>
      <xdr:col>85</xdr:col>
      <xdr:colOff>771525</xdr:colOff>
      <xdr:row>27</xdr:row>
      <xdr:rowOff>9525</xdr:rowOff>
    </xdr:to>
    <xdr:graphicFrame macro="">
      <xdr:nvGraphicFramePr>
        <xdr:cNvPr id="1339111" name="Chart 148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90</xdr:row>
          <xdr:rowOff>38100</xdr:rowOff>
        </xdr:from>
        <xdr:to>
          <xdr:col>18</xdr:col>
          <xdr:colOff>38100</xdr:colOff>
          <xdr:row>109</xdr:row>
          <xdr:rowOff>66675</xdr:rowOff>
        </xdr:to>
        <xdr:sp macro="" textlink="">
          <xdr:nvSpPr>
            <xdr:cNvPr id="2453609" name="Image1" hidden="1">
              <a:extLst>
                <a:ext uri="{63B3BB69-23CF-44E3-9099-C40C66FF867C}">
                  <a14:compatExt spid="_x0000_s24536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66675</xdr:colOff>
      <xdr:row>1</xdr:row>
      <xdr:rowOff>19050</xdr:rowOff>
    </xdr:from>
    <xdr:to>
      <xdr:col>3</xdr:col>
      <xdr:colOff>542925</xdr:colOff>
      <xdr:row>7</xdr:row>
      <xdr:rowOff>142875</xdr:rowOff>
    </xdr:to>
    <xdr:sp macro="" textlink="">
      <xdr:nvSpPr>
        <xdr:cNvPr id="2454268" name="Oval 29"/>
        <xdr:cNvSpPr>
          <a:spLocks noChangeArrowheads="1"/>
        </xdr:cNvSpPr>
      </xdr:nvSpPr>
      <xdr:spPr bwMode="auto">
        <a:xfrm>
          <a:off x="1666875" y="180975"/>
          <a:ext cx="1095375" cy="10953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38100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round/>
          <a:headEnd/>
          <a:tailEnd/>
        </a:ln>
      </xdr:spPr>
    </xdr:sp>
    <xdr:clientData/>
  </xdr:twoCellAnchor>
  <xdr:twoCellAnchor>
    <xdr:from>
      <xdr:col>3</xdr:col>
      <xdr:colOff>447675</xdr:colOff>
      <xdr:row>3</xdr:row>
      <xdr:rowOff>19050</xdr:rowOff>
    </xdr:from>
    <xdr:to>
      <xdr:col>4</xdr:col>
      <xdr:colOff>457200</xdr:colOff>
      <xdr:row>6</xdr:row>
      <xdr:rowOff>19050</xdr:rowOff>
    </xdr:to>
    <xdr:sp macro="" textlink="">
      <xdr:nvSpPr>
        <xdr:cNvPr id="2454269" name="AutoShape 31"/>
        <xdr:cNvSpPr>
          <a:spLocks noChangeArrowheads="1"/>
        </xdr:cNvSpPr>
      </xdr:nvSpPr>
      <xdr:spPr bwMode="auto">
        <a:xfrm rot="5400000">
          <a:off x="2867025" y="304800"/>
          <a:ext cx="485775" cy="885825"/>
        </a:xfrm>
        <a:prstGeom prst="can">
          <a:avLst>
            <a:gd name="adj" fmla="val 24677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38100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round/>
          <a:headEnd/>
          <a:tailEnd/>
        </a:ln>
      </xdr:spPr>
    </xdr:sp>
    <xdr:clientData/>
  </xdr:twoCellAnchor>
  <xdr:twoCellAnchor>
    <xdr:from>
      <xdr:col>4</xdr:col>
      <xdr:colOff>161925</xdr:colOff>
      <xdr:row>3</xdr:row>
      <xdr:rowOff>28575</xdr:rowOff>
    </xdr:from>
    <xdr:to>
      <xdr:col>7</xdr:col>
      <xdr:colOff>457200</xdr:colOff>
      <xdr:row>6</xdr:row>
      <xdr:rowOff>19050</xdr:rowOff>
    </xdr:to>
    <xdr:sp macro="" textlink="">
      <xdr:nvSpPr>
        <xdr:cNvPr id="2454270" name="AutoShape 6"/>
        <xdr:cNvSpPr>
          <a:spLocks noChangeArrowheads="1"/>
        </xdr:cNvSpPr>
      </xdr:nvSpPr>
      <xdr:spPr bwMode="auto">
        <a:xfrm rot="5400000">
          <a:off x="4343400" y="-571500"/>
          <a:ext cx="476250" cy="2647950"/>
        </a:xfrm>
        <a:prstGeom prst="can">
          <a:avLst>
            <a:gd name="adj" fmla="val 29988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38100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round/>
          <a:headEnd/>
          <a:tailEnd/>
        </a:ln>
      </xdr:spPr>
    </xdr:sp>
    <xdr:clientData/>
  </xdr:twoCellAnchor>
  <xdr:twoCellAnchor>
    <xdr:from>
      <xdr:col>3</xdr:col>
      <xdr:colOff>9525</xdr:colOff>
      <xdr:row>2</xdr:row>
      <xdr:rowOff>114300</xdr:rowOff>
    </xdr:from>
    <xdr:to>
      <xdr:col>3</xdr:col>
      <xdr:colOff>9525</xdr:colOff>
      <xdr:row>8</xdr:row>
      <xdr:rowOff>28575</xdr:rowOff>
    </xdr:to>
    <xdr:sp macro="" textlink="">
      <xdr:nvSpPr>
        <xdr:cNvPr id="2454271" name="Line 11"/>
        <xdr:cNvSpPr>
          <a:spLocks noChangeShapeType="1"/>
        </xdr:cNvSpPr>
      </xdr:nvSpPr>
      <xdr:spPr bwMode="auto">
        <a:xfrm>
          <a:off x="2228850" y="438150"/>
          <a:ext cx="0" cy="8953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200025</xdr:colOff>
      <xdr:row>6</xdr:row>
      <xdr:rowOff>0</xdr:rowOff>
    </xdr:from>
    <xdr:to>
      <xdr:col>4</xdr:col>
      <xdr:colOff>200025</xdr:colOff>
      <xdr:row>8</xdr:row>
      <xdr:rowOff>19050</xdr:rowOff>
    </xdr:to>
    <xdr:sp macro="" textlink="">
      <xdr:nvSpPr>
        <xdr:cNvPr id="2454272" name="Line 12"/>
        <xdr:cNvSpPr>
          <a:spLocks noChangeShapeType="1"/>
        </xdr:cNvSpPr>
      </xdr:nvSpPr>
      <xdr:spPr bwMode="auto">
        <a:xfrm>
          <a:off x="3295650" y="971550"/>
          <a:ext cx="0" cy="3524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838200</xdr:colOff>
      <xdr:row>1</xdr:row>
      <xdr:rowOff>28575</xdr:rowOff>
    </xdr:from>
    <xdr:to>
      <xdr:col>1</xdr:col>
      <xdr:colOff>838200</xdr:colOff>
      <xdr:row>8</xdr:row>
      <xdr:rowOff>0</xdr:rowOff>
    </xdr:to>
    <xdr:sp macro="" textlink="">
      <xdr:nvSpPr>
        <xdr:cNvPr id="2454273" name="Line 14"/>
        <xdr:cNvSpPr>
          <a:spLocks noChangeShapeType="1"/>
        </xdr:cNvSpPr>
      </xdr:nvSpPr>
      <xdr:spPr bwMode="auto">
        <a:xfrm>
          <a:off x="1447800" y="190500"/>
          <a:ext cx="0" cy="11144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704850</xdr:colOff>
      <xdr:row>1</xdr:row>
      <xdr:rowOff>19050</xdr:rowOff>
    </xdr:from>
    <xdr:to>
      <xdr:col>2</xdr:col>
      <xdr:colOff>552450</xdr:colOff>
      <xdr:row>1</xdr:row>
      <xdr:rowOff>28575</xdr:rowOff>
    </xdr:to>
    <xdr:sp macro="" textlink="">
      <xdr:nvSpPr>
        <xdr:cNvPr id="2454274" name="Line 15"/>
        <xdr:cNvSpPr>
          <a:spLocks noChangeShapeType="1"/>
        </xdr:cNvSpPr>
      </xdr:nvSpPr>
      <xdr:spPr bwMode="auto">
        <a:xfrm flipH="1">
          <a:off x="1314450" y="180975"/>
          <a:ext cx="838200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733425</xdr:colOff>
      <xdr:row>7</xdr:row>
      <xdr:rowOff>142875</xdr:rowOff>
    </xdr:from>
    <xdr:to>
      <xdr:col>2</xdr:col>
      <xdr:colOff>438150</xdr:colOff>
      <xdr:row>7</xdr:row>
      <xdr:rowOff>142875</xdr:rowOff>
    </xdr:to>
    <xdr:sp macro="" textlink="">
      <xdr:nvSpPr>
        <xdr:cNvPr id="2454275" name="Line 16"/>
        <xdr:cNvSpPr>
          <a:spLocks noChangeShapeType="1"/>
        </xdr:cNvSpPr>
      </xdr:nvSpPr>
      <xdr:spPr bwMode="auto">
        <a:xfrm flipH="1" flipV="1">
          <a:off x="1343025" y="1276350"/>
          <a:ext cx="6953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</xdr:colOff>
      <xdr:row>7</xdr:row>
      <xdr:rowOff>123825</xdr:rowOff>
    </xdr:from>
    <xdr:to>
      <xdr:col>4</xdr:col>
      <xdr:colOff>190500</xdr:colOff>
      <xdr:row>7</xdr:row>
      <xdr:rowOff>123825</xdr:rowOff>
    </xdr:to>
    <xdr:sp macro="" textlink="">
      <xdr:nvSpPr>
        <xdr:cNvPr id="2454276" name="Line 17"/>
        <xdr:cNvSpPr>
          <a:spLocks noChangeShapeType="1"/>
        </xdr:cNvSpPr>
      </xdr:nvSpPr>
      <xdr:spPr bwMode="auto">
        <a:xfrm>
          <a:off x="2228850" y="1257300"/>
          <a:ext cx="10572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66675</xdr:colOff>
      <xdr:row>3</xdr:row>
      <xdr:rowOff>38100</xdr:rowOff>
    </xdr:from>
    <xdr:to>
      <xdr:col>4</xdr:col>
      <xdr:colOff>66675</xdr:colOff>
      <xdr:row>6</xdr:row>
      <xdr:rowOff>0</xdr:rowOff>
    </xdr:to>
    <xdr:sp macro="" textlink="">
      <xdr:nvSpPr>
        <xdr:cNvPr id="2454277" name="Line 23"/>
        <xdr:cNvSpPr>
          <a:spLocks noChangeShapeType="1"/>
        </xdr:cNvSpPr>
      </xdr:nvSpPr>
      <xdr:spPr bwMode="auto">
        <a:xfrm>
          <a:off x="3162300" y="523875"/>
          <a:ext cx="0" cy="4476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76200</xdr:colOff>
      <xdr:row>4</xdr:row>
      <xdr:rowOff>114300</xdr:rowOff>
    </xdr:from>
    <xdr:to>
      <xdr:col>20</xdr:col>
      <xdr:colOff>371475</xdr:colOff>
      <xdr:row>33</xdr:row>
      <xdr:rowOff>0</xdr:rowOff>
    </xdr:to>
    <xdr:graphicFrame macro="">
      <xdr:nvGraphicFramePr>
        <xdr:cNvPr id="2454278" name="Chart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180975</xdr:colOff>
      <xdr:row>1</xdr:row>
      <xdr:rowOff>57150</xdr:rowOff>
    </xdr:from>
    <xdr:to>
      <xdr:col>7</xdr:col>
      <xdr:colOff>0</xdr:colOff>
      <xdr:row>1</xdr:row>
      <xdr:rowOff>57150</xdr:rowOff>
    </xdr:to>
    <xdr:sp macro="" textlink="">
      <xdr:nvSpPr>
        <xdr:cNvPr id="2454279" name="Line 25"/>
        <xdr:cNvSpPr>
          <a:spLocks noChangeShapeType="1"/>
        </xdr:cNvSpPr>
      </xdr:nvSpPr>
      <xdr:spPr bwMode="auto">
        <a:xfrm flipH="1">
          <a:off x="5019675" y="219075"/>
          <a:ext cx="4286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419100</xdr:colOff>
      <xdr:row>4</xdr:row>
      <xdr:rowOff>57150</xdr:rowOff>
    </xdr:from>
    <xdr:to>
      <xdr:col>3</xdr:col>
      <xdr:colOff>161925</xdr:colOff>
      <xdr:row>4</xdr:row>
      <xdr:rowOff>57150</xdr:rowOff>
    </xdr:to>
    <xdr:sp macro="" textlink="">
      <xdr:nvSpPr>
        <xdr:cNvPr id="2454280" name="Line 38"/>
        <xdr:cNvSpPr>
          <a:spLocks noChangeShapeType="1"/>
        </xdr:cNvSpPr>
      </xdr:nvSpPr>
      <xdr:spPr bwMode="auto">
        <a:xfrm flipH="1" flipV="1">
          <a:off x="2019300" y="704850"/>
          <a:ext cx="3619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180975</xdr:colOff>
      <xdr:row>3</xdr:row>
      <xdr:rowOff>38100</xdr:rowOff>
    </xdr:from>
    <xdr:to>
      <xdr:col>4</xdr:col>
      <xdr:colOff>457200</xdr:colOff>
      <xdr:row>6</xdr:row>
      <xdr:rowOff>9525</xdr:rowOff>
    </xdr:to>
    <xdr:sp macro="" textlink="">
      <xdr:nvSpPr>
        <xdr:cNvPr id="2454281" name="AutoShape 31"/>
        <xdr:cNvSpPr>
          <a:spLocks noChangeArrowheads="1"/>
        </xdr:cNvSpPr>
      </xdr:nvSpPr>
      <xdr:spPr bwMode="auto">
        <a:xfrm rot="5400000">
          <a:off x="3186113" y="614362"/>
          <a:ext cx="457200" cy="276225"/>
        </a:xfrm>
        <a:prstGeom prst="can">
          <a:avLst>
            <a:gd name="adj" fmla="val 4137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12700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prstDash val="dash"/>
          <a:round/>
          <a:headEnd/>
          <a:tailEnd/>
        </a:ln>
      </xdr:spPr>
    </xdr:sp>
    <xdr:clientData/>
  </xdr:twoCellAnchor>
  <xdr:twoCellAnchor>
    <xdr:from>
      <xdr:col>4</xdr:col>
      <xdr:colOff>390525</xdr:colOff>
      <xdr:row>6</xdr:row>
      <xdr:rowOff>9525</xdr:rowOff>
    </xdr:from>
    <xdr:to>
      <xdr:col>4</xdr:col>
      <xdr:colOff>390525</xdr:colOff>
      <xdr:row>8</xdr:row>
      <xdr:rowOff>28575</xdr:rowOff>
    </xdr:to>
    <xdr:sp macro="" textlink="">
      <xdr:nvSpPr>
        <xdr:cNvPr id="2454282" name="Line 12"/>
        <xdr:cNvSpPr>
          <a:spLocks noChangeShapeType="1"/>
        </xdr:cNvSpPr>
      </xdr:nvSpPr>
      <xdr:spPr bwMode="auto">
        <a:xfrm>
          <a:off x="3486150" y="981075"/>
          <a:ext cx="0" cy="3524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314325</xdr:colOff>
          <xdr:row>87</xdr:row>
          <xdr:rowOff>76200</xdr:rowOff>
        </xdr:from>
        <xdr:to>
          <xdr:col>13</xdr:col>
          <xdr:colOff>485775</xdr:colOff>
          <xdr:row>89</xdr:row>
          <xdr:rowOff>85725</xdr:rowOff>
        </xdr:to>
        <xdr:sp macro="" textlink="">
          <xdr:nvSpPr>
            <xdr:cNvPr id="2453610" name="Button 6250" hidden="1">
              <a:extLst>
                <a:ext uri="{63B3BB69-23CF-44E3-9099-C40C66FF867C}">
                  <a14:compatExt spid="_x0000_s24536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 image from file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142875</xdr:colOff>
      <xdr:row>33</xdr:row>
      <xdr:rowOff>95250</xdr:rowOff>
    </xdr:from>
    <xdr:to>
      <xdr:col>20</xdr:col>
      <xdr:colOff>381000</xdr:colOff>
      <xdr:row>52</xdr:row>
      <xdr:rowOff>0</xdr:rowOff>
    </xdr:to>
    <xdr:graphicFrame macro="">
      <xdr:nvGraphicFramePr>
        <xdr:cNvPr id="2454283" name="Chart 625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3.xml"/><Relationship Id="rId12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3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2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ctrlProp" Target="../ctrlProps/ctrlProp14.xml"/><Relationship Id="rId18" Type="http://schemas.openxmlformats.org/officeDocument/2006/relationships/ctrlProp" Target="../ctrlProps/ctrlProp19.xml"/><Relationship Id="rId26" Type="http://schemas.openxmlformats.org/officeDocument/2006/relationships/ctrlProp" Target="../ctrlProps/ctrlProp27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22.x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17" Type="http://schemas.openxmlformats.org/officeDocument/2006/relationships/ctrlProp" Target="../ctrlProps/ctrlProp18.xml"/><Relationship Id="rId25" Type="http://schemas.openxmlformats.org/officeDocument/2006/relationships/ctrlProp" Target="../ctrlProps/ctrlProp26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7.xml"/><Relationship Id="rId20" Type="http://schemas.openxmlformats.org/officeDocument/2006/relationships/ctrlProp" Target="../ctrlProps/ctrlProp2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24" Type="http://schemas.openxmlformats.org/officeDocument/2006/relationships/ctrlProp" Target="../ctrlProps/ctrlProp25.xml"/><Relationship Id="rId5" Type="http://schemas.openxmlformats.org/officeDocument/2006/relationships/ctrlProp" Target="../ctrlProps/ctrlProp6.xml"/><Relationship Id="rId15" Type="http://schemas.openxmlformats.org/officeDocument/2006/relationships/ctrlProp" Target="../ctrlProps/ctrlProp16.xml"/><Relationship Id="rId23" Type="http://schemas.openxmlformats.org/officeDocument/2006/relationships/ctrlProp" Target="../ctrlProps/ctrlProp24.xml"/><Relationship Id="rId28" Type="http://schemas.openxmlformats.org/officeDocument/2006/relationships/ctrlProp" Target="../ctrlProps/ctrlProp29.xml"/><Relationship Id="rId10" Type="http://schemas.openxmlformats.org/officeDocument/2006/relationships/ctrlProp" Target="../ctrlProps/ctrlProp11.xml"/><Relationship Id="rId19" Type="http://schemas.openxmlformats.org/officeDocument/2006/relationships/ctrlProp" Target="../ctrlProps/ctrlProp20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Relationship Id="rId22" Type="http://schemas.openxmlformats.org/officeDocument/2006/relationships/ctrlProp" Target="../ctrlProps/ctrlProp23.xml"/><Relationship Id="rId27" Type="http://schemas.openxmlformats.org/officeDocument/2006/relationships/ctrlProp" Target="../ctrlProps/ctrlProp2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image" Target="../media/image7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12" Type="http://schemas.openxmlformats.org/officeDocument/2006/relationships/control" Target="../activeX/activeX8.xml"/><Relationship Id="rId17" Type="http://schemas.openxmlformats.org/officeDocument/2006/relationships/ctrlProp" Target="../ctrlProps/ctrlProp33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3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ctrlProp" Target="../ctrlProps/ctrlProp31.xml"/><Relationship Id="rId10" Type="http://schemas.openxmlformats.org/officeDocument/2006/relationships/control" Target="../activeX/activeX7.xml"/><Relationship Id="rId4" Type="http://schemas.openxmlformats.org/officeDocument/2006/relationships/control" Target="../activeX/activeX4.xml"/><Relationship Id="rId9" Type="http://schemas.openxmlformats.org/officeDocument/2006/relationships/image" Target="../media/image5.emf"/><Relationship Id="rId14" Type="http://schemas.openxmlformats.org/officeDocument/2006/relationships/ctrlProp" Target="../ctrlProps/ctrlProp30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omments" Target="../comments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4.xml"/><Relationship Id="rId5" Type="http://schemas.openxmlformats.org/officeDocument/2006/relationships/image" Target="../media/image8.emf"/><Relationship Id="rId4" Type="http://schemas.openxmlformats.org/officeDocument/2006/relationships/control" Target="../activeX/activeX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Q58"/>
  <sheetViews>
    <sheetView zoomScaleNormal="30" workbookViewId="0">
      <selection activeCell="O33" sqref="O33"/>
    </sheetView>
  </sheetViews>
  <sheetFormatPr defaultRowHeight="12.75"/>
  <cols>
    <col min="8" max="8" width="14" customWidth="1"/>
    <col min="26" max="26" width="12" customWidth="1"/>
    <col min="43" max="43" width="12.28515625" customWidth="1"/>
  </cols>
  <sheetData>
    <row r="1" spans="1:17" ht="27.75">
      <c r="A1" s="287" t="s">
        <v>3321</v>
      </c>
    </row>
    <row r="3" spans="1:17" ht="13.5" thickBot="1">
      <c r="P3" s="152" t="s">
        <v>1231</v>
      </c>
      <c r="Q3" s="176" t="s">
        <v>71</v>
      </c>
    </row>
    <row r="4" spans="1:17">
      <c r="H4" s="153" t="s">
        <v>1225</v>
      </c>
      <c r="I4" s="150" t="s">
        <v>2924</v>
      </c>
      <c r="J4" s="150" t="s">
        <v>2925</v>
      </c>
      <c r="K4" s="150" t="s">
        <v>2926</v>
      </c>
      <c r="L4" s="150" t="s">
        <v>2927</v>
      </c>
    </row>
    <row r="5" spans="1:17">
      <c r="H5" s="154">
        <f>IF(Control!L3=3,2.34,1)*5.55*SQRT((I5-J5)^2+(K5-L5)^2)</f>
        <v>349.65</v>
      </c>
      <c r="I5" s="151">
        <v>51.75</v>
      </c>
      <c r="J5" s="151">
        <v>51.75</v>
      </c>
      <c r="K5" s="151">
        <v>72</v>
      </c>
      <c r="L5" s="151">
        <v>135</v>
      </c>
    </row>
    <row r="6" spans="1:17" ht="13.5" thickBot="1">
      <c r="H6" s="155"/>
      <c r="I6" s="151"/>
      <c r="J6" s="151"/>
      <c r="K6" s="151"/>
      <c r="L6" s="151"/>
    </row>
    <row r="8" spans="1:17" ht="23.25">
      <c r="B8" s="157" t="s">
        <v>9</v>
      </c>
      <c r="G8" s="12" t="s">
        <v>1230</v>
      </c>
    </row>
    <row r="9" spans="1:17">
      <c r="G9" s="12" t="s">
        <v>1229</v>
      </c>
    </row>
    <row r="29" spans="11:13">
      <c r="K29" s="176"/>
      <c r="L29" s="176"/>
      <c r="M29" s="176"/>
    </row>
    <row r="30" spans="11:13">
      <c r="K30" s="176"/>
      <c r="L30" s="176" t="b">
        <v>0</v>
      </c>
      <c r="M30" s="176"/>
    </row>
    <row r="31" spans="11:13">
      <c r="K31" s="176"/>
      <c r="L31" s="176"/>
      <c r="M31" s="176"/>
    </row>
    <row r="32" spans="11:13">
      <c r="K32" s="176"/>
      <c r="L32" s="176"/>
      <c r="M32" s="176"/>
    </row>
    <row r="33" spans="12:13">
      <c r="L33" s="156" t="s">
        <v>1227</v>
      </c>
    </row>
    <row r="34" spans="12:13">
      <c r="L34" s="1" t="s">
        <v>1226</v>
      </c>
      <c r="M34" s="177">
        <v>0</v>
      </c>
    </row>
    <row r="35" spans="12:13">
      <c r="L35" t="s">
        <v>1228</v>
      </c>
      <c r="M35" s="177">
        <v>0</v>
      </c>
    </row>
    <row r="58" spans="5:5">
      <c r="E58">
        <f>SQRT(15*20+25*25)</f>
        <v>30.413812651491099</v>
      </c>
    </row>
  </sheetData>
  <sheetProtection password="C535" sheet="1" objects="1" scenarios="1"/>
  <phoneticPr fontId="2" type="noConversion"/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229" r:id="rId4" name="ImageRight">
          <controlPr defaultSize="0" autoLine="0" r:id="rId5">
            <anchor moveWithCells="1">
              <from>
                <xdr:col>6</xdr:col>
                <xdr:colOff>0</xdr:colOff>
                <xdr:row>26</xdr:row>
                <xdr:rowOff>152400</xdr:rowOff>
              </from>
              <to>
                <xdr:col>10</xdr:col>
                <xdr:colOff>285750</xdr:colOff>
                <xdr:row>52</xdr:row>
                <xdr:rowOff>0</xdr:rowOff>
              </to>
            </anchor>
          </controlPr>
        </control>
      </mc:Choice>
      <mc:Fallback>
        <control shapeId="8229" r:id="rId4" name="ImageRight"/>
      </mc:Fallback>
    </mc:AlternateContent>
    <mc:AlternateContent xmlns:mc="http://schemas.openxmlformats.org/markup-compatibility/2006">
      <mc:Choice Requires="x14">
        <control shapeId="8228" r:id="rId6" name="ImageLeft">
          <controlPr defaultSize="0" autoLine="0" r:id="rId5">
            <anchor moveWithCells="1">
              <from>
                <xdr:col>1</xdr:col>
                <xdr:colOff>0</xdr:colOff>
                <xdr:row>26</xdr:row>
                <xdr:rowOff>152400</xdr:rowOff>
              </from>
              <to>
                <xdr:col>6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8228" r:id="rId6" name="ImageLeft"/>
      </mc:Fallback>
    </mc:AlternateContent>
    <mc:AlternateContent xmlns:mc="http://schemas.openxmlformats.org/markup-compatibility/2006">
      <mc:Choice Requires="x14">
        <control shapeId="8193" r:id="rId7" name="Image1">
          <controlPr defaultSize="0" autoLine="0" autoPict="0" r:id="rId8">
            <anchor moveWithCells="1">
              <from>
                <xdr:col>1</xdr:col>
                <xdr:colOff>9525</xdr:colOff>
                <xdr:row>9</xdr:row>
                <xdr:rowOff>0</xdr:rowOff>
              </from>
              <to>
                <xdr:col>11</xdr:col>
                <xdr:colOff>466725</xdr:colOff>
                <xdr:row>24</xdr:row>
                <xdr:rowOff>142875</xdr:rowOff>
              </to>
            </anchor>
          </controlPr>
        </control>
      </mc:Choice>
      <mc:Fallback>
        <control shapeId="8193" r:id="rId7" name="Image1"/>
      </mc:Fallback>
    </mc:AlternateContent>
    <mc:AlternateContent xmlns:mc="http://schemas.openxmlformats.org/markup-compatibility/2006">
      <mc:Choice Requires="x14">
        <control shapeId="8226" r:id="rId9" name="Button 34">
          <controlPr defaultSize="0" print="0" autoFill="0" autoPict="0" macro="[0]!ClearImage">
            <anchor moveWithCells="1" sizeWithCells="1">
              <from>
                <xdr:col>13</xdr:col>
                <xdr:colOff>9525</xdr:colOff>
                <xdr:row>3</xdr:row>
                <xdr:rowOff>152400</xdr:rowOff>
              </from>
              <to>
                <xdr:col>14</xdr:col>
                <xdr:colOff>180975</xdr:colOff>
                <xdr:row>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27" r:id="rId10" name="Button 35">
          <controlPr defaultSize="0" print="0" autoFill="0" autoPict="0" macro="[0]!LoadSingleImageFromFile">
            <anchor moveWithCells="1" sizeWithCells="1">
              <from>
                <xdr:col>14</xdr:col>
                <xdr:colOff>590550</xdr:colOff>
                <xdr:row>3</xdr:row>
                <xdr:rowOff>9525</xdr:rowOff>
              </from>
              <to>
                <xdr:col>16</xdr:col>
                <xdr:colOff>371475</xdr:colOff>
                <xdr:row>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30" r:id="rId11" name="Button 38">
          <controlPr defaultSize="0" print="0" autoFill="0" autoPict="0" macro="[0]!CaptureScreenByButton">
            <anchor moveWithCells="1" sizeWithCells="1">
              <from>
                <xdr:col>10</xdr:col>
                <xdr:colOff>323850</xdr:colOff>
                <xdr:row>28</xdr:row>
                <xdr:rowOff>76200</xdr:rowOff>
              </from>
              <to>
                <xdr:col>12</xdr:col>
                <xdr:colOff>409575</xdr:colOff>
                <xdr:row>30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31" r:id="rId12" name="Check Box 39">
          <controlPr defaultSize="0" autoFill="0" autoLine="0" autoPict="0" macro="[0]!CheckBox39_Click">
            <anchor moveWithCells="1">
              <from>
                <xdr:col>10</xdr:col>
                <xdr:colOff>447675</xdr:colOff>
                <xdr:row>30</xdr:row>
                <xdr:rowOff>114300</xdr:rowOff>
              </from>
              <to>
                <xdr:col>12</xdr:col>
                <xdr:colOff>161925</xdr:colOff>
                <xdr:row>32</xdr:row>
                <xdr:rowOff>9525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HR6569"/>
  <sheetViews>
    <sheetView tabSelected="1" zoomScale="90" zoomScaleNormal="90" workbookViewId="0">
      <selection activeCell="G3" sqref="G3"/>
    </sheetView>
  </sheetViews>
  <sheetFormatPr defaultRowHeight="12.75"/>
  <cols>
    <col min="1" max="1" width="9.85546875" style="83" bestFit="1" customWidth="1"/>
    <col min="2" max="2" width="10.7109375" style="83" customWidth="1"/>
    <col min="3" max="3" width="10.85546875" style="83" bestFit="1" customWidth="1"/>
    <col min="4" max="4" width="10.5703125" style="83" customWidth="1"/>
    <col min="5" max="5" width="9.85546875" style="83" bestFit="1" customWidth="1"/>
    <col min="6" max="6" width="13.28515625" style="83" bestFit="1" customWidth="1"/>
    <col min="7" max="7" width="10.5703125" style="83" customWidth="1"/>
    <col min="8" max="8" width="9.5703125" style="83" bestFit="1" customWidth="1"/>
    <col min="9" max="9" width="16.5703125" style="83" bestFit="1" customWidth="1"/>
    <col min="10" max="10" width="10" style="83" bestFit="1" customWidth="1"/>
    <col min="11" max="11" width="18.140625" style="83" bestFit="1" customWidth="1"/>
    <col min="12" max="12" width="10" style="83" bestFit="1" customWidth="1"/>
    <col min="13" max="13" width="10.5703125" style="83" bestFit="1" customWidth="1"/>
    <col min="14" max="14" width="9.7109375" style="83" bestFit="1" customWidth="1"/>
    <col min="15" max="15" width="9.7109375" style="83" customWidth="1"/>
    <col min="16" max="16" width="9.140625" style="83"/>
    <col min="17" max="18" width="9.140625" style="188"/>
    <col min="19" max="19" width="10.5703125" style="188" bestFit="1" customWidth="1"/>
    <col min="20" max="23" width="9.42578125" style="188" bestFit="1" customWidth="1"/>
    <col min="24" max="24" width="16" style="83" customWidth="1"/>
    <col min="25" max="25" width="9.42578125" style="83" bestFit="1" customWidth="1"/>
    <col min="26" max="27" width="14.42578125" style="172" customWidth="1"/>
    <col min="28" max="28" width="10" style="172" customWidth="1"/>
    <col min="29" max="29" width="10.5703125" style="114" customWidth="1"/>
    <col min="30" max="30" width="12.42578125" style="114" customWidth="1"/>
    <col min="31" max="32" width="10.5703125" style="114" customWidth="1"/>
    <col min="33" max="33" width="11.140625" style="114" customWidth="1"/>
    <col min="34" max="38" width="9.5703125" style="114" customWidth="1"/>
    <col min="39" max="39" width="12.85546875" style="114" customWidth="1"/>
    <col min="40" max="46" width="9.5703125" style="92" customWidth="1"/>
    <col min="47" max="50" width="10.5703125" style="92" customWidth="1"/>
    <col min="51" max="88" width="9.28515625" style="92" bestFit="1" customWidth="1"/>
    <col min="89" max="89" width="10.5703125" style="92" bestFit="1" customWidth="1"/>
    <col min="90" max="184" width="9.28515625" style="92" bestFit="1" customWidth="1"/>
    <col min="185" max="208" width="9.140625" style="92"/>
    <col min="209" max="16384" width="9.140625" style="83"/>
  </cols>
  <sheetData>
    <row r="1" spans="1:226" ht="27.75">
      <c r="A1" s="82" t="s">
        <v>3321</v>
      </c>
      <c r="O1" s="115" t="s">
        <v>1759</v>
      </c>
      <c r="Q1" s="266"/>
      <c r="R1" s="266"/>
      <c r="S1" s="266"/>
      <c r="T1" s="267" t="str">
        <f>"Measured Ball lens diameter = "&amp;FIXED(AVERAGE(T5:U5)*1000,1)&amp;" um"</f>
        <v>Measured Ball lens diameter = 0.0 um</v>
      </c>
      <c r="U1" s="268" t="str">
        <f>IF(U5=0,"Measuring Ball Lens...",T1)</f>
        <v>Measuring Ball Lens...</v>
      </c>
      <c r="V1" s="269"/>
      <c r="W1" s="269"/>
      <c r="X1" s="260"/>
    </row>
    <row r="2" spans="1:226" s="184" customFormat="1" ht="15.75" customHeight="1">
      <c r="A2" s="84" t="s">
        <v>2733</v>
      </c>
      <c r="B2" s="85"/>
      <c r="C2" s="85"/>
      <c r="D2" s="86">
        <v>41617</v>
      </c>
      <c r="E2" s="85"/>
      <c r="F2" s="85" t="s">
        <v>3882</v>
      </c>
      <c r="G2" s="85"/>
      <c r="H2" s="85" t="str">
        <f>"Splicer Firmware: "&amp;IF(L3=3,1.003,1.024)&amp;" or higher"</f>
        <v>Splicer Firmware: 1.024 or higher</v>
      </c>
      <c r="I2" s="85"/>
      <c r="J2" s="85"/>
      <c r="L2" s="90" t="s">
        <v>2593</v>
      </c>
      <c r="M2" s="89" t="str">
        <f>RIGHT(Design!L1,LEN(Design!L1)-SEARCH("=",Design!L1))&amp;IF(Design!K2,"PM","")</f>
        <v>FSM-100P</v>
      </c>
      <c r="N2" s="90" t="str">
        <f>"s/n "&amp;RIGHT(TRIM(Design!L2),3)</f>
        <v>s/n 008</v>
      </c>
      <c r="O2" s="92" t="s">
        <v>1758</v>
      </c>
      <c r="P2" s="92"/>
      <c r="Q2" s="270"/>
      <c r="R2" s="270"/>
      <c r="S2" s="270"/>
      <c r="T2" s="271"/>
      <c r="U2" s="272" t="s">
        <v>1945</v>
      </c>
      <c r="V2" s="272" t="s">
        <v>1956</v>
      </c>
      <c r="W2" s="273" t="s">
        <v>2710</v>
      </c>
      <c r="X2" s="119"/>
      <c r="AC2" s="237"/>
      <c r="AD2" s="237"/>
      <c r="AE2" s="237"/>
      <c r="AF2" s="237"/>
      <c r="AG2" s="237"/>
      <c r="AH2" s="237"/>
      <c r="AI2" s="237"/>
      <c r="AJ2" s="237"/>
      <c r="AK2" s="237"/>
      <c r="AL2" s="237"/>
      <c r="AM2" s="237"/>
      <c r="AN2" s="133"/>
      <c r="AO2" s="133"/>
      <c r="AP2" s="133"/>
      <c r="AQ2" s="133"/>
      <c r="AR2" s="133"/>
      <c r="AS2" s="133"/>
      <c r="AT2" s="133"/>
      <c r="AU2" s="133"/>
      <c r="AV2" s="133"/>
      <c r="AW2" s="133"/>
      <c r="AX2" s="133"/>
      <c r="AY2" s="133"/>
      <c r="AZ2" s="133"/>
      <c r="BA2" s="133"/>
      <c r="BB2" s="133"/>
      <c r="BC2" s="133"/>
      <c r="BD2" s="133"/>
      <c r="BE2" s="133"/>
      <c r="BF2" s="133"/>
      <c r="BG2" s="133"/>
      <c r="BH2" s="133"/>
      <c r="BI2" s="133"/>
      <c r="BJ2" s="133"/>
      <c r="BK2" s="133"/>
      <c r="BL2" s="133"/>
      <c r="BM2" s="133"/>
      <c r="BN2" s="133"/>
      <c r="BO2" s="133"/>
      <c r="BP2" s="133"/>
      <c r="BQ2" s="133"/>
      <c r="BR2" s="133"/>
      <c r="BS2" s="133"/>
      <c r="BT2" s="133"/>
      <c r="BU2" s="133"/>
      <c r="BV2" s="133"/>
      <c r="BW2" s="133"/>
      <c r="BX2" s="133"/>
      <c r="BY2" s="133"/>
      <c r="BZ2" s="133"/>
      <c r="CA2" s="133"/>
      <c r="CB2" s="133"/>
      <c r="CC2" s="133"/>
      <c r="CD2" s="133"/>
      <c r="CE2" s="133"/>
      <c r="CF2" s="133"/>
      <c r="CG2" s="133"/>
      <c r="CH2" s="133"/>
      <c r="CI2" s="133"/>
      <c r="CJ2" s="133"/>
      <c r="CK2" s="133"/>
      <c r="CL2" s="133"/>
      <c r="CM2" s="133"/>
      <c r="CN2" s="133"/>
      <c r="CO2" s="133"/>
      <c r="CP2" s="133"/>
      <c r="CQ2" s="133"/>
      <c r="CR2" s="133"/>
      <c r="CS2" s="133"/>
      <c r="CT2" s="133"/>
      <c r="CU2" s="133"/>
      <c r="CV2" s="133"/>
      <c r="CW2" s="133"/>
      <c r="CX2" s="133"/>
      <c r="CY2" s="133"/>
      <c r="CZ2" s="133"/>
      <c r="DA2" s="133"/>
      <c r="DB2" s="133"/>
      <c r="DC2" s="133"/>
      <c r="DD2" s="133"/>
      <c r="DE2" s="133"/>
      <c r="DF2" s="133"/>
      <c r="DG2" s="133"/>
      <c r="DH2" s="133"/>
      <c r="DI2" s="133"/>
      <c r="DJ2" s="133"/>
      <c r="DK2" s="133"/>
      <c r="DL2" s="133"/>
      <c r="DM2" s="133"/>
      <c r="DN2" s="133"/>
      <c r="DO2" s="133"/>
      <c r="DP2" s="133"/>
      <c r="DQ2" s="133"/>
      <c r="DR2" s="133"/>
      <c r="DS2" s="133"/>
      <c r="DT2" s="133"/>
      <c r="DU2" s="133"/>
      <c r="DV2" s="133"/>
      <c r="DW2" s="133"/>
      <c r="DX2" s="133"/>
      <c r="DY2" s="133"/>
      <c r="DZ2" s="133"/>
      <c r="EA2" s="133"/>
      <c r="EB2" s="133"/>
      <c r="EC2" s="133"/>
      <c r="ED2" s="133"/>
      <c r="EE2" s="133"/>
      <c r="EF2" s="133"/>
      <c r="EG2" s="133"/>
      <c r="EH2" s="133"/>
      <c r="EI2" s="133"/>
      <c r="EJ2" s="133"/>
      <c r="EK2" s="133"/>
      <c r="EL2" s="133"/>
      <c r="EM2" s="133"/>
      <c r="EN2" s="133"/>
      <c r="EO2" s="133"/>
      <c r="EP2" s="133"/>
      <c r="EQ2" s="133"/>
      <c r="ER2" s="133"/>
      <c r="ES2" s="133"/>
      <c r="ET2" s="133"/>
      <c r="EU2" s="133"/>
      <c r="EV2" s="133"/>
      <c r="EW2" s="133"/>
      <c r="EX2" s="133"/>
      <c r="EY2" s="133"/>
      <c r="EZ2" s="133"/>
      <c r="FA2" s="133"/>
      <c r="FB2" s="133"/>
      <c r="FC2" s="133"/>
      <c r="FD2" s="133"/>
      <c r="FE2" s="133"/>
      <c r="FF2" s="133"/>
      <c r="FG2" s="133"/>
      <c r="FH2" s="133"/>
      <c r="FI2" s="133"/>
      <c r="FJ2" s="133"/>
      <c r="FK2" s="133"/>
      <c r="FL2" s="133"/>
      <c r="FM2" s="133"/>
      <c r="FN2" s="133"/>
      <c r="FO2" s="133"/>
      <c r="FP2" s="133"/>
      <c r="FQ2" s="133"/>
      <c r="FR2" s="133"/>
      <c r="FS2" s="133"/>
      <c r="FT2" s="133"/>
      <c r="FU2" s="133"/>
      <c r="FV2" s="133"/>
      <c r="FW2" s="133"/>
      <c r="FX2" s="133"/>
      <c r="FY2" s="133"/>
      <c r="FZ2" s="133"/>
      <c r="GA2" s="133"/>
      <c r="GB2" s="133"/>
      <c r="GC2" s="133"/>
      <c r="GD2" s="133"/>
      <c r="GE2" s="133"/>
      <c r="GF2" s="133"/>
      <c r="GG2" s="133"/>
      <c r="GH2" s="133"/>
      <c r="GI2" s="133"/>
      <c r="GJ2" s="133"/>
      <c r="GK2" s="133"/>
      <c r="GL2" s="133"/>
      <c r="GM2" s="133"/>
      <c r="GN2" s="133"/>
      <c r="GO2" s="133"/>
      <c r="GP2" s="133"/>
      <c r="GQ2" s="133"/>
      <c r="GR2" s="133"/>
      <c r="GS2" s="133"/>
      <c r="GT2" s="133"/>
      <c r="GU2" s="133"/>
      <c r="GV2" s="133"/>
      <c r="GW2" s="133"/>
      <c r="GX2" s="133"/>
      <c r="GY2" s="133"/>
      <c r="GZ2" s="133"/>
      <c r="HA2" s="133"/>
      <c r="HB2" s="133"/>
      <c r="HC2" s="133"/>
      <c r="HD2" s="133"/>
      <c r="HE2" s="133"/>
      <c r="HF2" s="133"/>
      <c r="HG2" s="133"/>
      <c r="HH2" s="133"/>
      <c r="HI2" s="133"/>
      <c r="HJ2" s="133"/>
      <c r="HK2" s="133"/>
      <c r="HL2" s="133"/>
      <c r="HM2" s="133"/>
      <c r="HN2" s="133"/>
      <c r="HO2" s="133"/>
      <c r="HP2" s="133"/>
      <c r="HQ2" s="133"/>
      <c r="HR2" s="133"/>
    </row>
    <row r="3" spans="1:226" s="85" customFormat="1" ht="15.75" customHeight="1">
      <c r="A3" s="84"/>
      <c r="J3" s="114"/>
      <c r="K3" s="197" t="s">
        <v>3967</v>
      </c>
      <c r="L3" s="131">
        <v>1</v>
      </c>
      <c r="M3" s="83">
        <f>IF(L3=1,5,IF(L3=2,18,150))</f>
        <v>5</v>
      </c>
      <c r="N3" s="114">
        <f>IF(L3=1,500,IF(L3=2,1200,2200))</f>
        <v>500</v>
      </c>
      <c r="O3" s="92" t="s">
        <v>1760</v>
      </c>
      <c r="P3" s="92"/>
      <c r="Q3" s="254"/>
      <c r="R3" s="282"/>
      <c r="S3" s="280"/>
      <c r="T3" s="184"/>
      <c r="U3" s="264">
        <v>41544.485625000001</v>
      </c>
      <c r="V3" s="264">
        <v>41544.485706018517</v>
      </c>
      <c r="W3" s="265" t="str">
        <f>MINUTE(V3-U3)&amp;" ' "&amp;SECOND(V3-U3)</f>
        <v>0 ' 7</v>
      </c>
      <c r="X3" s="131"/>
      <c r="AC3" s="114"/>
      <c r="AD3" s="114"/>
      <c r="AE3" s="238"/>
      <c r="AF3" s="238"/>
      <c r="AG3" s="238"/>
      <c r="AH3" s="238"/>
      <c r="AI3" s="238"/>
      <c r="AJ3" s="238"/>
      <c r="AK3" s="114"/>
      <c r="AL3" s="114"/>
      <c r="AM3" s="114"/>
      <c r="AN3" s="92"/>
      <c r="AO3" s="92"/>
      <c r="AP3" s="92"/>
      <c r="AQ3" s="92"/>
      <c r="AR3" s="92"/>
      <c r="AS3" s="92"/>
      <c r="AT3" s="92"/>
      <c r="AU3" s="92"/>
      <c r="AV3" s="92"/>
      <c r="AW3" s="92"/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92"/>
      <c r="BU3" s="92"/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92"/>
      <c r="CS3" s="92"/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92"/>
      <c r="DQ3" s="92"/>
      <c r="DR3" s="92"/>
      <c r="DS3" s="92"/>
      <c r="DT3" s="92"/>
      <c r="DU3" s="92"/>
      <c r="DV3" s="92"/>
      <c r="DW3" s="92"/>
      <c r="DX3" s="92"/>
      <c r="DY3" s="92"/>
      <c r="DZ3" s="92"/>
      <c r="EA3" s="92"/>
      <c r="EB3" s="92"/>
      <c r="EC3" s="92"/>
      <c r="ED3" s="92"/>
      <c r="EE3" s="92"/>
      <c r="EF3" s="92"/>
      <c r="EG3" s="92"/>
      <c r="EH3" s="92"/>
      <c r="EI3" s="92"/>
      <c r="EJ3" s="92"/>
      <c r="EK3" s="92"/>
      <c r="EL3" s="92"/>
      <c r="EM3" s="92"/>
      <c r="EN3" s="92"/>
      <c r="EO3" s="92"/>
      <c r="EP3" s="92"/>
      <c r="EQ3" s="92"/>
      <c r="ER3" s="92"/>
      <c r="ES3" s="92"/>
      <c r="ET3" s="92"/>
      <c r="EU3" s="92"/>
      <c r="EV3" s="92"/>
      <c r="EW3" s="92"/>
      <c r="EX3" s="92"/>
      <c r="EY3" s="92"/>
      <c r="EZ3" s="92"/>
      <c r="FA3" s="92"/>
      <c r="FB3" s="92"/>
      <c r="FC3" s="92"/>
      <c r="FD3" s="92"/>
      <c r="FE3" s="92"/>
      <c r="FF3" s="92"/>
      <c r="FG3" s="92"/>
      <c r="FH3" s="92"/>
      <c r="FI3" s="92"/>
      <c r="FJ3" s="92"/>
      <c r="FK3" s="92"/>
      <c r="FL3" s="92"/>
      <c r="FM3" s="92"/>
      <c r="FN3" s="92"/>
      <c r="FO3" s="92"/>
      <c r="FP3" s="92"/>
      <c r="FQ3" s="92"/>
      <c r="FR3" s="92"/>
      <c r="FS3" s="92"/>
      <c r="FT3" s="92"/>
      <c r="FU3" s="92"/>
      <c r="FV3" s="92"/>
      <c r="FW3" s="92"/>
      <c r="FX3" s="92"/>
      <c r="FY3" s="92"/>
      <c r="FZ3" s="92"/>
      <c r="GA3" s="92"/>
      <c r="GB3" s="92"/>
      <c r="GC3" s="92"/>
      <c r="GD3" s="92"/>
      <c r="GE3" s="92"/>
      <c r="GF3" s="92"/>
      <c r="GG3" s="92"/>
      <c r="GH3" s="92"/>
      <c r="GI3" s="92"/>
      <c r="GJ3" s="92"/>
      <c r="GK3" s="92"/>
      <c r="GL3" s="92"/>
      <c r="GM3" s="92"/>
      <c r="GN3" s="92"/>
      <c r="GO3" s="92"/>
      <c r="GP3" s="92"/>
      <c r="GQ3" s="92"/>
      <c r="GR3" s="92"/>
      <c r="GS3" s="92"/>
      <c r="GT3" s="92"/>
      <c r="GU3" s="92"/>
      <c r="GV3" s="92"/>
      <c r="GW3" s="92"/>
      <c r="GX3" s="92"/>
      <c r="GY3" s="92"/>
      <c r="GZ3" s="92"/>
    </row>
    <row r="4" spans="1:226" ht="15.75">
      <c r="B4" s="87" t="s">
        <v>1893</v>
      </c>
      <c r="E4" s="88" t="s">
        <v>1894</v>
      </c>
      <c r="G4" s="84"/>
      <c r="H4" s="132"/>
      <c r="I4" s="84"/>
      <c r="J4" s="84" t="s">
        <v>2862</v>
      </c>
      <c r="L4" s="90" t="s">
        <v>2864</v>
      </c>
      <c r="M4" s="132">
        <v>0.03</v>
      </c>
      <c r="N4" s="84" t="s">
        <v>1765</v>
      </c>
      <c r="Q4" s="266"/>
      <c r="R4" s="283"/>
      <c r="S4" s="189">
        <f>MAX(S7:S3000)</f>
        <v>0</v>
      </c>
      <c r="T4" s="274">
        <f>MIN(T7:T2000)</f>
        <v>0</v>
      </c>
      <c r="U4" s="274">
        <f>MIN(U7:U2000)</f>
        <v>0</v>
      </c>
      <c r="V4" s="275"/>
      <c r="W4" s="266"/>
      <c r="Z4" s="171"/>
      <c r="AA4" s="171"/>
      <c r="AE4" s="238"/>
      <c r="AF4" s="238"/>
      <c r="AG4" s="238"/>
      <c r="AH4" s="238"/>
      <c r="AI4" s="238"/>
      <c r="AJ4" s="238"/>
    </row>
    <row r="5" spans="1:226">
      <c r="F5" s="267"/>
      <c r="I5" s="89"/>
      <c r="J5" s="225">
        <v>125</v>
      </c>
      <c r="M5" s="84"/>
      <c r="Q5" s="266"/>
      <c r="R5" s="284"/>
      <c r="S5" s="285">
        <f>COUNT(S7:S3000)</f>
        <v>0</v>
      </c>
      <c r="T5" s="276">
        <f>MAX(T7:T2000)</f>
        <v>0</v>
      </c>
      <c r="U5" s="276">
        <f>MAX(U7:U2000)</f>
        <v>0</v>
      </c>
      <c r="V5" s="266"/>
      <c r="W5" s="266"/>
    </row>
    <row r="6" spans="1:226">
      <c r="J6" s="90"/>
      <c r="Q6" s="277"/>
      <c r="R6" s="266"/>
      <c r="S6" s="277" t="s">
        <v>2245</v>
      </c>
      <c r="T6" s="277" t="s">
        <v>3147</v>
      </c>
      <c r="U6" s="277" t="s">
        <v>2612</v>
      </c>
      <c r="V6" s="277"/>
      <c r="W6" s="277"/>
      <c r="X6" s="174"/>
      <c r="Y6" s="172"/>
    </row>
    <row r="7" spans="1:226">
      <c r="G7" s="84" t="s">
        <v>2863</v>
      </c>
      <c r="O7" s="92"/>
      <c r="Q7" s="189"/>
      <c r="R7" s="189"/>
      <c r="S7" s="189"/>
      <c r="T7" s="189"/>
      <c r="U7" s="189"/>
      <c r="V7" s="189"/>
      <c r="W7" s="189"/>
      <c r="X7" s="175"/>
      <c r="Y7" s="175"/>
      <c r="AA7" s="179"/>
      <c r="AB7" s="173"/>
      <c r="AC7" s="238"/>
      <c r="AD7" s="238"/>
      <c r="AE7" s="238"/>
      <c r="AF7" s="238"/>
      <c r="AG7" s="238"/>
      <c r="AH7" s="238"/>
      <c r="AI7" s="238"/>
      <c r="AJ7" s="238"/>
      <c r="AK7" s="238"/>
      <c r="AL7" s="238"/>
      <c r="AM7" s="238"/>
      <c r="AN7" s="178"/>
      <c r="AO7" s="178"/>
      <c r="AP7" s="178"/>
      <c r="AQ7" s="178"/>
      <c r="AR7" s="178"/>
      <c r="AS7" s="178"/>
      <c r="AT7" s="178"/>
      <c r="AU7" s="178"/>
      <c r="AV7" s="178"/>
      <c r="AW7" s="178"/>
      <c r="AX7" s="178"/>
      <c r="AY7" s="178"/>
      <c r="AZ7" s="178"/>
      <c r="BA7" s="178"/>
      <c r="BB7" s="178"/>
      <c r="BC7" s="178"/>
      <c r="BD7" s="178"/>
      <c r="BE7" s="178"/>
      <c r="BF7" s="178"/>
      <c r="BG7" s="178"/>
      <c r="BH7" s="178"/>
      <c r="BI7" s="178"/>
      <c r="BJ7" s="178"/>
      <c r="BK7" s="178"/>
      <c r="BL7" s="178"/>
      <c r="BM7" s="178"/>
      <c r="BN7" s="178"/>
      <c r="BO7" s="178"/>
      <c r="BP7" s="178"/>
      <c r="BQ7" s="178"/>
      <c r="BR7" s="178"/>
      <c r="BS7" s="178"/>
      <c r="BT7" s="178"/>
      <c r="BU7" s="178"/>
      <c r="BV7" s="178"/>
      <c r="BW7" s="178"/>
      <c r="BX7" s="178"/>
      <c r="BY7" s="178"/>
      <c r="BZ7" s="178"/>
      <c r="CA7" s="178"/>
      <c r="CB7" s="178"/>
      <c r="CC7" s="178"/>
      <c r="CD7" s="178"/>
      <c r="CE7" s="178"/>
      <c r="CF7" s="178"/>
      <c r="CG7" s="178"/>
      <c r="CH7" s="178"/>
      <c r="CI7" s="178"/>
      <c r="CJ7" s="178"/>
      <c r="CK7" s="178"/>
      <c r="CL7" s="178"/>
      <c r="CM7" s="178"/>
      <c r="CN7" s="178"/>
      <c r="CO7" s="178"/>
      <c r="CP7" s="178"/>
      <c r="CQ7" s="178"/>
      <c r="CR7" s="178"/>
      <c r="CS7" s="178"/>
      <c r="CT7" s="178"/>
      <c r="CU7" s="178"/>
      <c r="CV7" s="178"/>
      <c r="CW7" s="178"/>
      <c r="CX7" s="178"/>
      <c r="CY7" s="178"/>
      <c r="CZ7" s="178"/>
      <c r="DA7" s="178"/>
      <c r="DB7" s="178"/>
      <c r="DC7" s="178"/>
      <c r="DD7" s="178"/>
      <c r="DE7" s="178"/>
      <c r="DF7" s="178"/>
      <c r="DG7" s="178"/>
      <c r="DH7" s="178"/>
      <c r="DI7" s="178"/>
      <c r="DJ7" s="178"/>
      <c r="DK7" s="178"/>
      <c r="DL7" s="178"/>
      <c r="DM7" s="178"/>
      <c r="DN7" s="178"/>
      <c r="DO7" s="178"/>
      <c r="DP7" s="178"/>
      <c r="DQ7" s="178"/>
      <c r="DR7" s="178"/>
      <c r="DS7" s="178"/>
      <c r="DT7" s="178"/>
      <c r="DU7" s="178"/>
      <c r="DV7" s="178"/>
      <c r="DW7" s="178"/>
      <c r="DX7" s="178"/>
      <c r="DY7" s="178"/>
      <c r="DZ7" s="178"/>
      <c r="EA7" s="178"/>
      <c r="EB7" s="178"/>
      <c r="EC7" s="178"/>
      <c r="ED7" s="178"/>
      <c r="EE7" s="178"/>
      <c r="EF7" s="178"/>
      <c r="EG7" s="178"/>
      <c r="EH7" s="178"/>
      <c r="EI7" s="178"/>
      <c r="EJ7" s="178"/>
      <c r="EK7" s="178"/>
      <c r="EL7" s="178"/>
      <c r="EM7" s="178"/>
      <c r="EN7" s="178"/>
      <c r="EO7" s="178"/>
      <c r="EP7" s="178"/>
      <c r="EQ7" s="178"/>
      <c r="ER7" s="178"/>
      <c r="ES7" s="178"/>
      <c r="ET7" s="178"/>
      <c r="EU7" s="178"/>
      <c r="EV7" s="178"/>
      <c r="EW7" s="178"/>
      <c r="EX7" s="178"/>
      <c r="EY7" s="178"/>
      <c r="EZ7" s="178"/>
      <c r="FA7" s="178"/>
      <c r="FB7" s="178"/>
      <c r="FC7" s="178"/>
      <c r="FD7" s="178"/>
      <c r="FE7" s="178"/>
      <c r="FF7" s="178"/>
      <c r="FG7" s="178"/>
      <c r="FH7" s="178"/>
      <c r="FI7" s="178"/>
      <c r="FJ7" s="178"/>
      <c r="FK7" s="178"/>
      <c r="FL7" s="178"/>
      <c r="FM7" s="178"/>
      <c r="FN7" s="178"/>
      <c r="FO7" s="178"/>
      <c r="FP7" s="178"/>
      <c r="FQ7" s="178"/>
      <c r="FR7" s="178"/>
      <c r="FS7" s="178"/>
      <c r="FT7" s="178"/>
      <c r="FU7" s="178"/>
      <c r="FV7" s="178"/>
      <c r="FW7" s="178"/>
      <c r="FX7" s="178"/>
      <c r="FY7" s="178"/>
      <c r="FZ7" s="178"/>
      <c r="GA7" s="178"/>
      <c r="GB7" s="178"/>
      <c r="GC7" s="178"/>
      <c r="GD7" s="178"/>
      <c r="GE7" s="178"/>
      <c r="GF7" s="178"/>
      <c r="GG7" s="178"/>
      <c r="GH7" s="178"/>
      <c r="GI7" s="178"/>
      <c r="GJ7" s="178"/>
      <c r="GK7" s="178"/>
      <c r="GL7" s="178"/>
      <c r="GM7" s="178"/>
      <c r="GN7" s="178"/>
      <c r="GO7" s="178"/>
      <c r="GP7" s="178"/>
      <c r="GQ7" s="178"/>
      <c r="GR7" s="178"/>
      <c r="GS7" s="178"/>
      <c r="GT7" s="178"/>
      <c r="GU7" s="178"/>
      <c r="GV7" s="178"/>
      <c r="GW7" s="178"/>
      <c r="GX7" s="178"/>
      <c r="GY7" s="178"/>
      <c r="GZ7" s="178"/>
    </row>
    <row r="8" spans="1:226">
      <c r="G8" s="225">
        <v>350</v>
      </c>
      <c r="O8" s="92"/>
      <c r="Q8" s="189"/>
      <c r="R8" s="189"/>
      <c r="S8" s="189"/>
      <c r="T8" s="189"/>
      <c r="U8" s="189"/>
      <c r="V8" s="189"/>
      <c r="W8" s="189"/>
      <c r="X8" s="175"/>
      <c r="Y8" s="175"/>
      <c r="AA8" s="179"/>
      <c r="AB8" s="173"/>
      <c r="AC8" s="238"/>
      <c r="AD8" s="238"/>
      <c r="AE8" s="238"/>
      <c r="AF8" s="238"/>
      <c r="AG8" s="238"/>
      <c r="AH8" s="238"/>
      <c r="AI8" s="238"/>
      <c r="AJ8" s="238"/>
      <c r="AK8" s="238"/>
      <c r="AL8" s="238"/>
      <c r="AM8" s="238"/>
      <c r="AN8" s="178"/>
      <c r="AO8" s="178"/>
      <c r="AP8" s="178"/>
      <c r="AQ8" s="178"/>
      <c r="AR8" s="178"/>
      <c r="AS8" s="178"/>
      <c r="AT8" s="178"/>
      <c r="AU8" s="178"/>
      <c r="AV8" s="178"/>
      <c r="AW8" s="178"/>
      <c r="AX8" s="178"/>
      <c r="AY8" s="178"/>
      <c r="AZ8" s="178"/>
      <c r="BA8" s="178"/>
      <c r="BB8" s="178"/>
      <c r="BC8" s="178"/>
      <c r="BD8" s="178"/>
      <c r="BE8" s="178"/>
      <c r="BF8" s="178"/>
      <c r="BG8" s="178"/>
      <c r="BH8" s="178"/>
      <c r="BI8" s="178"/>
      <c r="BJ8" s="178"/>
      <c r="BK8" s="178"/>
      <c r="BL8" s="178"/>
      <c r="BM8" s="178"/>
      <c r="BN8" s="178"/>
      <c r="BO8" s="178"/>
      <c r="BP8" s="178"/>
      <c r="BQ8" s="178"/>
      <c r="BR8" s="178"/>
      <c r="BS8" s="178"/>
      <c r="BT8" s="178"/>
      <c r="BU8" s="178"/>
      <c r="BV8" s="178"/>
      <c r="BW8" s="178"/>
      <c r="BX8" s="178"/>
      <c r="BY8" s="178"/>
      <c r="BZ8" s="178"/>
      <c r="CA8" s="178"/>
      <c r="CB8" s="178"/>
      <c r="CC8" s="178"/>
      <c r="CD8" s="178"/>
      <c r="CE8" s="178"/>
      <c r="CF8" s="178"/>
      <c r="CG8" s="178"/>
      <c r="CH8" s="178"/>
      <c r="CI8" s="178"/>
      <c r="CJ8" s="178"/>
      <c r="CK8" s="178"/>
      <c r="CL8" s="178"/>
      <c r="CM8" s="178"/>
      <c r="CN8" s="178"/>
      <c r="CO8" s="178"/>
      <c r="CP8" s="178"/>
      <c r="CQ8" s="178"/>
      <c r="CR8" s="178"/>
      <c r="CS8" s="178"/>
      <c r="CT8" s="178"/>
      <c r="CU8" s="178"/>
      <c r="CV8" s="178"/>
      <c r="CW8" s="178"/>
      <c r="CX8" s="178"/>
      <c r="CY8" s="178"/>
      <c r="CZ8" s="178"/>
      <c r="DA8" s="178"/>
      <c r="DB8" s="178"/>
      <c r="DC8" s="178"/>
      <c r="DD8" s="178"/>
      <c r="DE8" s="178"/>
      <c r="DF8" s="178"/>
      <c r="DG8" s="178"/>
      <c r="DH8" s="178"/>
      <c r="DI8" s="178"/>
      <c r="DJ8" s="178"/>
      <c r="DK8" s="178"/>
      <c r="DL8" s="178"/>
      <c r="DM8" s="178"/>
      <c r="DN8" s="178"/>
      <c r="DO8" s="178"/>
      <c r="DP8" s="178"/>
      <c r="DQ8" s="178"/>
      <c r="DR8" s="178"/>
      <c r="DS8" s="178"/>
      <c r="DT8" s="178"/>
      <c r="DU8" s="178"/>
      <c r="DV8" s="178"/>
      <c r="DW8" s="178"/>
      <c r="DX8" s="178"/>
      <c r="DY8" s="178"/>
      <c r="DZ8" s="178"/>
      <c r="EA8" s="178"/>
      <c r="EB8" s="178"/>
      <c r="EC8" s="178"/>
      <c r="ED8" s="178"/>
      <c r="EE8" s="178"/>
      <c r="EF8" s="178"/>
      <c r="EG8" s="178"/>
      <c r="EH8" s="178"/>
      <c r="EI8" s="178"/>
      <c r="EJ8" s="178"/>
      <c r="EK8" s="178"/>
      <c r="EL8" s="178"/>
      <c r="EM8" s="178"/>
      <c r="EN8" s="178"/>
      <c r="EO8" s="178"/>
      <c r="EP8" s="178"/>
      <c r="EQ8" s="178"/>
      <c r="ER8" s="178"/>
      <c r="ES8" s="178"/>
      <c r="ET8" s="178"/>
      <c r="EU8" s="178"/>
      <c r="EV8" s="178"/>
      <c r="EW8" s="178"/>
      <c r="EX8" s="178"/>
      <c r="EY8" s="178"/>
      <c r="EZ8" s="178"/>
      <c r="FA8" s="178"/>
      <c r="FB8" s="178"/>
      <c r="FC8" s="178"/>
      <c r="FD8" s="178"/>
      <c r="FE8" s="178"/>
      <c r="FF8" s="178"/>
      <c r="FG8" s="178"/>
      <c r="FH8" s="178"/>
      <c r="FI8" s="178"/>
      <c r="FJ8" s="178"/>
      <c r="FK8" s="178"/>
      <c r="FL8" s="178"/>
      <c r="FM8" s="178"/>
      <c r="FN8" s="178"/>
      <c r="FO8" s="178"/>
      <c r="FP8" s="178"/>
      <c r="FQ8" s="178"/>
      <c r="FR8" s="178"/>
      <c r="FS8" s="178"/>
      <c r="FT8" s="178"/>
      <c r="FU8" s="178"/>
      <c r="FV8" s="178"/>
      <c r="FW8" s="178"/>
      <c r="FX8" s="178"/>
      <c r="FY8" s="178"/>
      <c r="FZ8" s="178"/>
      <c r="GA8" s="178"/>
      <c r="GB8" s="178"/>
      <c r="GC8" s="178"/>
      <c r="GD8" s="178"/>
      <c r="GE8" s="178"/>
      <c r="GF8" s="178"/>
      <c r="GG8" s="178"/>
      <c r="GH8" s="178"/>
      <c r="GI8" s="178"/>
      <c r="GJ8" s="178"/>
      <c r="GK8" s="178"/>
      <c r="GL8" s="178"/>
      <c r="GM8" s="178"/>
      <c r="GN8" s="178"/>
      <c r="GO8" s="178"/>
      <c r="GP8" s="178"/>
      <c r="GQ8" s="178"/>
      <c r="GR8" s="178"/>
      <c r="GS8" s="178"/>
      <c r="GT8" s="178"/>
      <c r="GU8" s="178"/>
      <c r="GV8" s="178"/>
      <c r="GW8" s="178"/>
      <c r="GX8" s="178"/>
      <c r="GY8" s="178"/>
      <c r="GZ8" s="178"/>
    </row>
    <row r="9" spans="1:226">
      <c r="F9" s="116"/>
      <c r="G9" s="222" t="s">
        <v>2713</v>
      </c>
      <c r="N9" s="222" t="s">
        <v>3109</v>
      </c>
      <c r="O9" s="148">
        <v>40</v>
      </c>
      <c r="Q9" s="189"/>
      <c r="R9" s="189"/>
      <c r="S9" s="189"/>
      <c r="T9" s="189"/>
      <c r="U9" s="189"/>
      <c r="V9" s="189"/>
      <c r="W9" s="189"/>
      <c r="X9" s="175"/>
      <c r="Y9" s="175"/>
      <c r="AA9" s="179"/>
      <c r="AB9" s="173"/>
      <c r="AC9" s="238"/>
      <c r="AD9" s="238"/>
      <c r="AE9" s="238"/>
      <c r="AF9" s="238"/>
      <c r="AG9" s="238"/>
      <c r="AH9" s="238"/>
      <c r="AI9" s="238"/>
      <c r="AJ9" s="238"/>
      <c r="AK9" s="238"/>
      <c r="AL9" s="238"/>
      <c r="AM9" s="238"/>
      <c r="AN9" s="178"/>
      <c r="AO9" s="178"/>
      <c r="AP9" s="178"/>
      <c r="AQ9" s="178"/>
      <c r="AR9" s="178"/>
      <c r="AS9" s="178"/>
      <c r="AT9" s="178"/>
      <c r="AU9" s="178"/>
      <c r="AV9" s="178"/>
      <c r="AW9" s="178"/>
      <c r="AX9" s="178"/>
      <c r="AY9" s="178"/>
      <c r="AZ9" s="178"/>
      <c r="BA9" s="178"/>
      <c r="BB9" s="178"/>
      <c r="BC9" s="178"/>
      <c r="BD9" s="178"/>
      <c r="BE9" s="178"/>
      <c r="BF9" s="178"/>
      <c r="BG9" s="178"/>
      <c r="BH9" s="178"/>
      <c r="BI9" s="178"/>
      <c r="BJ9" s="178"/>
      <c r="BK9" s="178"/>
      <c r="BL9" s="178"/>
      <c r="BM9" s="178"/>
      <c r="BN9" s="178"/>
      <c r="BO9" s="178"/>
      <c r="BP9" s="178"/>
      <c r="BQ9" s="178"/>
      <c r="BR9" s="178"/>
      <c r="BS9" s="178"/>
      <c r="BT9" s="178"/>
      <c r="BU9" s="178"/>
      <c r="BV9" s="178"/>
      <c r="BW9" s="178"/>
      <c r="BX9" s="178"/>
      <c r="BY9" s="178"/>
      <c r="BZ9" s="178"/>
      <c r="CA9" s="178"/>
      <c r="CB9" s="178"/>
      <c r="CC9" s="178"/>
      <c r="CD9" s="178"/>
      <c r="CE9" s="178"/>
      <c r="CF9" s="178"/>
      <c r="CG9" s="178"/>
      <c r="CH9" s="178"/>
      <c r="CI9" s="178"/>
      <c r="CJ9" s="178"/>
      <c r="CK9" s="178"/>
      <c r="CL9" s="178"/>
      <c r="CM9" s="178"/>
      <c r="CN9" s="178"/>
      <c r="CO9" s="178"/>
      <c r="CP9" s="178"/>
      <c r="CQ9" s="178"/>
      <c r="CR9" s="178"/>
      <c r="CS9" s="178"/>
      <c r="CT9" s="178"/>
      <c r="CU9" s="178"/>
      <c r="CV9" s="178"/>
      <c r="CW9" s="178"/>
      <c r="CX9" s="178"/>
      <c r="CY9" s="178"/>
      <c r="CZ9" s="178"/>
      <c r="DA9" s="178"/>
      <c r="DB9" s="178"/>
      <c r="DC9" s="178"/>
      <c r="DD9" s="178"/>
      <c r="DE9" s="178"/>
      <c r="DF9" s="178"/>
      <c r="DG9" s="178"/>
      <c r="DH9" s="178"/>
      <c r="DI9" s="178"/>
      <c r="DJ9" s="178"/>
      <c r="DK9" s="178"/>
      <c r="DL9" s="178"/>
      <c r="DM9" s="178"/>
      <c r="DN9" s="178"/>
      <c r="DO9" s="178"/>
      <c r="DP9" s="178"/>
      <c r="DQ9" s="178"/>
      <c r="DR9" s="178"/>
      <c r="DS9" s="178"/>
      <c r="DT9" s="178"/>
      <c r="DU9" s="178"/>
      <c r="DV9" s="178"/>
      <c r="DW9" s="178"/>
      <c r="DX9" s="178"/>
      <c r="DY9" s="178"/>
      <c r="DZ9" s="178"/>
      <c r="EA9" s="178"/>
      <c r="EB9" s="178"/>
      <c r="EC9" s="178"/>
      <c r="ED9" s="178"/>
      <c r="EE9" s="178"/>
      <c r="EF9" s="178"/>
      <c r="EG9" s="178"/>
      <c r="EH9" s="178"/>
      <c r="EI9" s="178"/>
      <c r="EJ9" s="178"/>
      <c r="EK9" s="178"/>
      <c r="EL9" s="178"/>
      <c r="EM9" s="178"/>
      <c r="EN9" s="178"/>
      <c r="EO9" s="178"/>
      <c r="EP9" s="178"/>
      <c r="EQ9" s="178"/>
      <c r="ER9" s="178"/>
      <c r="ES9" s="178"/>
      <c r="ET9" s="178"/>
      <c r="EU9" s="178"/>
      <c r="EV9" s="178"/>
      <c r="EW9" s="178"/>
      <c r="EX9" s="178"/>
      <c r="EY9" s="178"/>
      <c r="EZ9" s="178"/>
      <c r="FA9" s="178"/>
      <c r="FB9" s="178"/>
      <c r="FC9" s="178"/>
      <c r="FD9" s="178"/>
      <c r="FE9" s="178"/>
      <c r="FF9" s="178"/>
      <c r="FG9" s="178"/>
      <c r="FH9" s="178"/>
      <c r="FI9" s="178"/>
      <c r="FJ9" s="178"/>
      <c r="FK9" s="178"/>
      <c r="FL9" s="178"/>
      <c r="FM9" s="178"/>
      <c r="FN9" s="178"/>
      <c r="FO9" s="178"/>
      <c r="FP9" s="178"/>
      <c r="FQ9" s="178"/>
      <c r="FR9" s="178"/>
      <c r="FS9" s="178"/>
      <c r="FT9" s="178"/>
      <c r="FU9" s="178"/>
      <c r="FV9" s="178"/>
      <c r="FW9" s="178"/>
      <c r="FX9" s="178"/>
      <c r="FY9" s="178"/>
      <c r="FZ9" s="178"/>
      <c r="GA9" s="178"/>
      <c r="GB9" s="178"/>
      <c r="GC9" s="178"/>
      <c r="GD9" s="178"/>
      <c r="GE9" s="178"/>
      <c r="GF9" s="178"/>
      <c r="GG9" s="178"/>
      <c r="GH9" s="178"/>
      <c r="GI9" s="178"/>
      <c r="GJ9" s="178"/>
      <c r="GK9" s="178"/>
      <c r="GL9" s="178"/>
      <c r="GM9" s="178"/>
      <c r="GN9" s="178"/>
      <c r="GO9" s="178"/>
      <c r="GP9" s="178"/>
      <c r="GQ9" s="178"/>
      <c r="GR9" s="178"/>
      <c r="GS9" s="178"/>
      <c r="GT9" s="178"/>
      <c r="GU9" s="178"/>
      <c r="GV9" s="178"/>
      <c r="GW9" s="178"/>
      <c r="GX9" s="178"/>
      <c r="GY9" s="178"/>
      <c r="GZ9" s="178"/>
    </row>
    <row r="10" spans="1:226">
      <c r="G10" s="225">
        <v>-20</v>
      </c>
      <c r="N10" s="133" t="b">
        <v>0</v>
      </c>
      <c r="Q10" s="189"/>
      <c r="R10" s="189"/>
      <c r="S10" s="189"/>
      <c r="T10" s="189"/>
      <c r="U10" s="189"/>
      <c r="V10" s="189"/>
      <c r="W10" s="189"/>
      <c r="X10" s="175"/>
      <c r="Y10" s="175"/>
      <c r="AA10" s="179"/>
      <c r="AB10" s="173"/>
      <c r="AC10" s="238"/>
      <c r="AD10" s="238"/>
      <c r="AE10" s="238"/>
      <c r="AF10" s="238"/>
      <c r="AG10" s="238"/>
      <c r="AH10" s="238"/>
      <c r="AI10" s="238"/>
      <c r="AJ10" s="238"/>
      <c r="AK10" s="238"/>
      <c r="AL10" s="238"/>
      <c r="AM10" s="238"/>
      <c r="AN10" s="178"/>
      <c r="AO10" s="178"/>
      <c r="AP10" s="178"/>
      <c r="AQ10" s="178"/>
      <c r="AR10" s="178"/>
      <c r="AS10" s="178"/>
      <c r="AT10" s="178"/>
      <c r="AU10" s="178"/>
      <c r="AV10" s="178"/>
      <c r="AW10" s="178"/>
      <c r="AX10" s="178"/>
      <c r="AY10" s="178"/>
      <c r="AZ10" s="178"/>
      <c r="BA10" s="178"/>
      <c r="BB10" s="178"/>
      <c r="BC10" s="178"/>
      <c r="BD10" s="178"/>
      <c r="BE10" s="178"/>
      <c r="BF10" s="178"/>
      <c r="BG10" s="178"/>
      <c r="BH10" s="178"/>
      <c r="BI10" s="178"/>
      <c r="BJ10" s="178"/>
      <c r="BK10" s="178"/>
      <c r="BL10" s="178"/>
      <c r="BM10" s="178"/>
      <c r="BN10" s="178"/>
      <c r="BO10" s="178"/>
      <c r="BP10" s="178"/>
      <c r="BQ10" s="178"/>
      <c r="BR10" s="178"/>
      <c r="BS10" s="178"/>
      <c r="BT10" s="178"/>
      <c r="BU10" s="178"/>
      <c r="BV10" s="178"/>
      <c r="BW10" s="178"/>
      <c r="BX10" s="178"/>
      <c r="BY10" s="178"/>
      <c r="BZ10" s="178"/>
      <c r="CA10" s="178"/>
      <c r="CB10" s="178"/>
      <c r="CC10" s="178"/>
      <c r="CD10" s="178"/>
      <c r="CE10" s="178"/>
      <c r="CF10" s="178"/>
      <c r="CG10" s="178"/>
      <c r="CH10" s="178"/>
      <c r="CI10" s="178"/>
      <c r="CJ10" s="178"/>
      <c r="CK10" s="178"/>
      <c r="CL10" s="178"/>
      <c r="CM10" s="178"/>
      <c r="CN10" s="178"/>
      <c r="CO10" s="178"/>
      <c r="CP10" s="178"/>
      <c r="CQ10" s="178"/>
      <c r="CR10" s="178"/>
      <c r="CS10" s="178"/>
      <c r="CT10" s="178"/>
      <c r="CU10" s="178"/>
      <c r="CV10" s="178"/>
      <c r="CW10" s="178"/>
      <c r="CX10" s="178"/>
      <c r="CY10" s="178"/>
      <c r="CZ10" s="178"/>
      <c r="DA10" s="178"/>
      <c r="DB10" s="178"/>
      <c r="DC10" s="178"/>
      <c r="DD10" s="178"/>
      <c r="DE10" s="178"/>
      <c r="DF10" s="178"/>
      <c r="DG10" s="178"/>
      <c r="DH10" s="178"/>
      <c r="DI10" s="178"/>
      <c r="DJ10" s="178"/>
      <c r="DK10" s="178"/>
      <c r="DL10" s="178"/>
      <c r="DM10" s="178"/>
      <c r="DN10" s="178"/>
      <c r="DO10" s="178"/>
      <c r="DP10" s="178"/>
      <c r="DQ10" s="178"/>
      <c r="DR10" s="178"/>
      <c r="DS10" s="178"/>
      <c r="DT10" s="178"/>
      <c r="DU10" s="178"/>
      <c r="DV10" s="178"/>
      <c r="DW10" s="178"/>
      <c r="DX10" s="178"/>
      <c r="DY10" s="178"/>
      <c r="DZ10" s="178"/>
      <c r="EA10" s="178"/>
      <c r="EB10" s="178"/>
      <c r="EC10" s="178"/>
      <c r="ED10" s="178"/>
      <c r="EE10" s="178"/>
      <c r="EF10" s="178"/>
      <c r="EG10" s="178"/>
      <c r="EH10" s="178"/>
      <c r="EI10" s="178"/>
      <c r="EJ10" s="178"/>
      <c r="EK10" s="178"/>
      <c r="EL10" s="178"/>
      <c r="EM10" s="178"/>
      <c r="EN10" s="178"/>
      <c r="EO10" s="178"/>
      <c r="EP10" s="178"/>
      <c r="EQ10" s="178"/>
      <c r="ER10" s="178"/>
      <c r="ES10" s="178"/>
      <c r="ET10" s="178"/>
      <c r="EU10" s="178"/>
      <c r="EV10" s="178"/>
      <c r="EW10" s="178"/>
      <c r="EX10" s="178"/>
      <c r="EY10" s="178"/>
      <c r="EZ10" s="178"/>
      <c r="FA10" s="178"/>
      <c r="FB10" s="178"/>
      <c r="FC10" s="178"/>
      <c r="FD10" s="178"/>
      <c r="FE10" s="178"/>
      <c r="FF10" s="178"/>
      <c r="FG10" s="178"/>
      <c r="FH10" s="178"/>
      <c r="FI10" s="178"/>
      <c r="FJ10" s="178"/>
      <c r="FK10" s="178"/>
      <c r="FL10" s="178"/>
      <c r="FM10" s="178"/>
      <c r="FN10" s="178"/>
      <c r="FO10" s="178"/>
      <c r="FP10" s="178"/>
      <c r="FQ10" s="178"/>
      <c r="FR10" s="178"/>
      <c r="FS10" s="178"/>
      <c r="FT10" s="178"/>
      <c r="FU10" s="178"/>
      <c r="FV10" s="178"/>
      <c r="FW10" s="178"/>
      <c r="FX10" s="178"/>
      <c r="FY10" s="178"/>
      <c r="FZ10" s="178"/>
      <c r="GA10" s="178"/>
      <c r="GB10" s="178"/>
      <c r="GC10" s="178"/>
      <c r="GD10" s="178"/>
      <c r="GE10" s="178"/>
      <c r="GF10" s="178"/>
      <c r="GG10" s="178"/>
      <c r="GH10" s="178"/>
      <c r="GI10" s="178"/>
      <c r="GJ10" s="178"/>
      <c r="GK10" s="178"/>
      <c r="GL10" s="178"/>
      <c r="GM10" s="178"/>
      <c r="GN10" s="178"/>
      <c r="GO10" s="178"/>
      <c r="GP10" s="178"/>
      <c r="GQ10" s="178"/>
      <c r="GR10" s="178"/>
      <c r="GS10" s="178"/>
      <c r="GT10" s="178"/>
      <c r="GU10" s="178"/>
      <c r="GV10" s="178"/>
      <c r="GW10" s="178"/>
      <c r="GX10" s="178"/>
      <c r="GY10" s="178"/>
      <c r="GZ10" s="178"/>
    </row>
    <row r="11" spans="1:226">
      <c r="N11" s="222" t="s">
        <v>3110</v>
      </c>
      <c r="O11" s="148">
        <v>33</v>
      </c>
      <c r="Q11" s="189"/>
      <c r="R11" s="189"/>
      <c r="S11" s="189"/>
      <c r="T11" s="189"/>
      <c r="U11" s="189"/>
      <c r="V11" s="189"/>
      <c r="W11" s="189"/>
      <c r="X11" s="175"/>
      <c r="Y11" s="175"/>
      <c r="AA11" s="179"/>
      <c r="AB11" s="173"/>
      <c r="AC11" s="238"/>
      <c r="AD11" s="238"/>
      <c r="AE11" s="238"/>
      <c r="AF11" s="238"/>
      <c r="AG11" s="238"/>
      <c r="AH11" s="238"/>
      <c r="AI11" s="238"/>
      <c r="AJ11" s="238"/>
      <c r="AK11" s="238"/>
      <c r="AL11" s="238"/>
      <c r="AM11" s="238"/>
      <c r="AN11" s="178"/>
      <c r="AO11" s="178"/>
      <c r="AP11" s="178"/>
      <c r="AQ11" s="178"/>
      <c r="AR11" s="178"/>
      <c r="AS11" s="178"/>
      <c r="AT11" s="178"/>
      <c r="AU11" s="178"/>
      <c r="AV11" s="178"/>
      <c r="AW11" s="178"/>
      <c r="AX11" s="178"/>
      <c r="AY11" s="178"/>
      <c r="AZ11" s="178"/>
      <c r="BA11" s="178"/>
      <c r="BB11" s="178"/>
      <c r="BC11" s="178"/>
      <c r="BD11" s="178"/>
      <c r="BE11" s="178"/>
      <c r="BF11" s="178"/>
      <c r="BG11" s="178"/>
      <c r="BH11" s="178"/>
      <c r="BI11" s="178"/>
      <c r="BJ11" s="178"/>
      <c r="BK11" s="178"/>
      <c r="BL11" s="178"/>
      <c r="BM11" s="178"/>
      <c r="BN11" s="178"/>
      <c r="BO11" s="178"/>
      <c r="BP11" s="178"/>
      <c r="BQ11" s="178"/>
      <c r="BR11" s="178"/>
      <c r="BS11" s="178"/>
      <c r="BT11" s="178"/>
      <c r="BU11" s="178"/>
      <c r="BV11" s="178"/>
      <c r="BW11" s="178"/>
      <c r="BX11" s="178"/>
      <c r="BY11" s="178"/>
      <c r="BZ11" s="178"/>
      <c r="CA11" s="178"/>
      <c r="CB11" s="178"/>
      <c r="CC11" s="178"/>
      <c r="CD11" s="178"/>
      <c r="CE11" s="178"/>
      <c r="CF11" s="178"/>
      <c r="CG11" s="178"/>
      <c r="CH11" s="178"/>
      <c r="CI11" s="178"/>
      <c r="CJ11" s="178"/>
      <c r="CK11" s="178"/>
      <c r="CL11" s="178"/>
      <c r="CM11" s="178"/>
      <c r="CN11" s="178"/>
      <c r="CO11" s="178"/>
      <c r="CP11" s="178"/>
      <c r="CQ11" s="178"/>
      <c r="CR11" s="178"/>
      <c r="CS11" s="178"/>
      <c r="CT11" s="178"/>
      <c r="CU11" s="178"/>
      <c r="CV11" s="178"/>
      <c r="CW11" s="178"/>
      <c r="CX11" s="178"/>
      <c r="CY11" s="178"/>
      <c r="CZ11" s="178"/>
      <c r="DA11" s="178"/>
      <c r="DB11" s="178"/>
      <c r="DC11" s="178"/>
      <c r="DD11" s="178"/>
      <c r="DE11" s="178"/>
      <c r="DF11" s="178"/>
      <c r="DG11" s="178"/>
      <c r="DH11" s="178"/>
      <c r="DI11" s="178"/>
      <c r="DJ11" s="178"/>
      <c r="DK11" s="178"/>
      <c r="DL11" s="178"/>
      <c r="DM11" s="178"/>
      <c r="DN11" s="178"/>
      <c r="DO11" s="178"/>
      <c r="DP11" s="178"/>
      <c r="DQ11" s="178"/>
      <c r="DR11" s="178"/>
      <c r="DS11" s="178"/>
      <c r="DT11" s="178"/>
      <c r="DU11" s="178"/>
      <c r="DV11" s="178"/>
      <c r="DW11" s="178"/>
      <c r="DX11" s="178"/>
      <c r="DY11" s="178"/>
      <c r="DZ11" s="178"/>
      <c r="EA11" s="178"/>
      <c r="EB11" s="178"/>
      <c r="EC11" s="178"/>
      <c r="ED11" s="178"/>
      <c r="EE11" s="178"/>
      <c r="EF11" s="178"/>
      <c r="EG11" s="178"/>
      <c r="EH11" s="178"/>
      <c r="EI11" s="178"/>
      <c r="EJ11" s="178"/>
      <c r="EK11" s="178"/>
      <c r="EL11" s="178"/>
      <c r="EM11" s="178"/>
      <c r="EN11" s="178"/>
      <c r="EO11" s="178"/>
      <c r="EP11" s="178"/>
      <c r="EQ11" s="178"/>
      <c r="ER11" s="178"/>
      <c r="ES11" s="178"/>
      <c r="ET11" s="178"/>
      <c r="EU11" s="178"/>
      <c r="EV11" s="178"/>
      <c r="EW11" s="178"/>
      <c r="EX11" s="178"/>
      <c r="EY11" s="178"/>
      <c r="EZ11" s="178"/>
      <c r="FA11" s="178"/>
      <c r="FB11" s="178"/>
      <c r="FC11" s="178"/>
      <c r="FD11" s="178"/>
      <c r="FE11" s="178"/>
      <c r="FF11" s="178"/>
      <c r="FG11" s="178"/>
      <c r="FH11" s="178"/>
      <c r="FI11" s="178"/>
      <c r="FJ11" s="178"/>
      <c r="FK11" s="178"/>
      <c r="FL11" s="178"/>
      <c r="FM11" s="178"/>
      <c r="FN11" s="178"/>
      <c r="FO11" s="178"/>
      <c r="FP11" s="178"/>
      <c r="FQ11" s="178"/>
      <c r="FR11" s="178"/>
      <c r="FS11" s="178"/>
      <c r="FT11" s="178"/>
      <c r="FU11" s="178"/>
      <c r="FV11" s="178"/>
      <c r="FW11" s="178"/>
      <c r="FX11" s="178"/>
      <c r="FY11" s="178"/>
      <c r="FZ11" s="178"/>
      <c r="GA11" s="178"/>
      <c r="GB11" s="178"/>
      <c r="GC11" s="178"/>
      <c r="GD11" s="178"/>
      <c r="GE11" s="178"/>
      <c r="GF11" s="178"/>
      <c r="GG11" s="178"/>
      <c r="GH11" s="178"/>
      <c r="GI11" s="178"/>
      <c r="GJ11" s="178"/>
      <c r="GK11" s="178"/>
      <c r="GL11" s="178"/>
      <c r="GM11" s="178"/>
      <c r="GN11" s="178"/>
      <c r="GO11" s="178"/>
      <c r="GP11" s="178"/>
      <c r="GQ11" s="178"/>
      <c r="GR11" s="178"/>
      <c r="GS11" s="178"/>
      <c r="GT11" s="178"/>
      <c r="GU11" s="178"/>
      <c r="GV11" s="178"/>
      <c r="GW11" s="178"/>
      <c r="GX11" s="178"/>
      <c r="GY11" s="178"/>
      <c r="GZ11" s="178"/>
    </row>
    <row r="12" spans="1:226" ht="15.75">
      <c r="B12" s="88" t="s">
        <v>1895</v>
      </c>
      <c r="E12" s="88" t="s">
        <v>1896</v>
      </c>
      <c r="H12" s="90" t="s">
        <v>1530</v>
      </c>
      <c r="I12" s="256">
        <v>-0.35</v>
      </c>
      <c r="J12" s="257">
        <v>-0.01</v>
      </c>
      <c r="K12" s="136" t="s">
        <v>1531</v>
      </c>
      <c r="L12" s="90" t="str">
        <f>IF(N10,"Left strip:","No Left")</f>
        <v>No Left</v>
      </c>
      <c r="M12" s="227" t="str">
        <f>IF(N10,CEILING(9+(Comm!BF3+Comm!BF5-900)/1000,1),"")</f>
        <v/>
      </c>
      <c r="N12" s="90"/>
      <c r="O12" s="191"/>
      <c r="Q12" s="189"/>
      <c r="R12" s="189"/>
      <c r="S12" s="189"/>
      <c r="T12" s="189"/>
      <c r="U12" s="189"/>
      <c r="V12" s="189"/>
      <c r="W12" s="189"/>
      <c r="X12" s="175"/>
      <c r="Y12" s="175"/>
      <c r="AA12" s="179"/>
      <c r="AB12" s="173"/>
      <c r="AC12" s="238"/>
      <c r="AD12" s="238"/>
      <c r="AE12" s="238"/>
      <c r="AF12" s="238"/>
      <c r="AG12" s="238"/>
      <c r="AH12" s="238"/>
      <c r="AI12" s="238"/>
      <c r="AJ12" s="238"/>
      <c r="AK12" s="238"/>
      <c r="AL12" s="238"/>
      <c r="AM12" s="238"/>
      <c r="AN12" s="178"/>
      <c r="AO12" s="178"/>
      <c r="AP12" s="178"/>
      <c r="AQ12" s="178"/>
      <c r="AR12" s="178"/>
      <c r="AS12" s="178"/>
      <c r="AT12" s="178"/>
      <c r="AU12" s="178"/>
      <c r="AV12" s="178"/>
      <c r="AW12" s="178"/>
      <c r="AX12" s="178"/>
      <c r="AY12" s="178"/>
      <c r="AZ12" s="178"/>
      <c r="BA12" s="178"/>
      <c r="BB12" s="178"/>
      <c r="BC12" s="178"/>
      <c r="BD12" s="178"/>
      <c r="BE12" s="178"/>
      <c r="BF12" s="178"/>
      <c r="BG12" s="178"/>
      <c r="BH12" s="178"/>
      <c r="BI12" s="178"/>
      <c r="BJ12" s="178"/>
      <c r="BK12" s="178"/>
      <c r="BL12" s="178"/>
      <c r="BM12" s="178"/>
      <c r="BN12" s="178"/>
      <c r="BO12" s="178"/>
      <c r="BP12" s="178"/>
      <c r="BQ12" s="178"/>
      <c r="BR12" s="178"/>
      <c r="BS12" s="178"/>
      <c r="BT12" s="178"/>
      <c r="BU12" s="178"/>
      <c r="BV12" s="178"/>
      <c r="BW12" s="178"/>
      <c r="BX12" s="178"/>
      <c r="BY12" s="178"/>
      <c r="BZ12" s="178"/>
      <c r="CA12" s="178"/>
      <c r="CB12" s="178"/>
      <c r="CC12" s="178"/>
      <c r="CD12" s="178"/>
      <c r="CE12" s="178"/>
      <c r="CF12" s="178"/>
      <c r="CG12" s="178"/>
      <c r="CH12" s="178"/>
      <c r="CI12" s="178"/>
      <c r="CJ12" s="178"/>
      <c r="CK12" s="178"/>
      <c r="CL12" s="178"/>
      <c r="CM12" s="178"/>
      <c r="CN12" s="178"/>
      <c r="CO12" s="178"/>
      <c r="CP12" s="178"/>
      <c r="CQ12" s="178"/>
      <c r="CR12" s="178"/>
      <c r="CS12" s="178"/>
      <c r="CT12" s="178"/>
      <c r="CU12" s="178"/>
      <c r="CV12" s="178"/>
      <c r="CW12" s="178"/>
      <c r="CX12" s="178"/>
      <c r="CY12" s="178"/>
      <c r="CZ12" s="178"/>
      <c r="DA12" s="178"/>
      <c r="DB12" s="178"/>
      <c r="DC12" s="178"/>
      <c r="DD12" s="178"/>
      <c r="DE12" s="178"/>
      <c r="DF12" s="178"/>
      <c r="DG12" s="178"/>
      <c r="DH12" s="178"/>
      <c r="DI12" s="178"/>
      <c r="DJ12" s="178"/>
      <c r="DK12" s="178"/>
      <c r="DL12" s="178"/>
      <c r="DM12" s="178"/>
      <c r="DN12" s="178"/>
      <c r="DO12" s="178"/>
      <c r="DP12" s="178"/>
      <c r="DQ12" s="178"/>
      <c r="DR12" s="178"/>
      <c r="DS12" s="178"/>
      <c r="DT12" s="178"/>
      <c r="DU12" s="178"/>
      <c r="DV12" s="178"/>
      <c r="DW12" s="178"/>
      <c r="DX12" s="178"/>
      <c r="DY12" s="178"/>
      <c r="DZ12" s="178"/>
      <c r="EA12" s="178"/>
      <c r="EB12" s="178"/>
      <c r="EC12" s="178"/>
      <c r="ED12" s="178"/>
      <c r="EE12" s="178"/>
      <c r="EF12" s="178"/>
      <c r="EG12" s="178"/>
      <c r="EH12" s="178"/>
      <c r="EI12" s="178"/>
      <c r="EJ12" s="178"/>
      <c r="EK12" s="178"/>
      <c r="EL12" s="178"/>
      <c r="EM12" s="178"/>
      <c r="EN12" s="178"/>
      <c r="EO12" s="178"/>
      <c r="EP12" s="178"/>
      <c r="EQ12" s="178"/>
      <c r="ER12" s="178"/>
      <c r="ES12" s="178"/>
      <c r="ET12" s="178"/>
      <c r="EU12" s="178"/>
      <c r="EV12" s="178"/>
      <c r="EW12" s="178"/>
      <c r="EX12" s="178"/>
      <c r="EY12" s="178"/>
      <c r="EZ12" s="178"/>
      <c r="FA12" s="178"/>
      <c r="FB12" s="178"/>
      <c r="FC12" s="178"/>
      <c r="FD12" s="178"/>
      <c r="FE12" s="178"/>
      <c r="FF12" s="178"/>
      <c r="FG12" s="178"/>
      <c r="FH12" s="178"/>
      <c r="FI12" s="178"/>
      <c r="FJ12" s="178"/>
      <c r="FK12" s="178"/>
      <c r="FL12" s="178"/>
      <c r="FM12" s="178"/>
      <c r="FN12" s="178"/>
      <c r="FO12" s="178"/>
      <c r="FP12" s="178"/>
      <c r="FQ12" s="178"/>
      <c r="FR12" s="178"/>
      <c r="FS12" s="178"/>
      <c r="FT12" s="178"/>
      <c r="FU12" s="178"/>
      <c r="FV12" s="178"/>
      <c r="FW12" s="178"/>
      <c r="FX12" s="178"/>
      <c r="FY12" s="178"/>
      <c r="FZ12" s="178"/>
      <c r="GA12" s="178"/>
      <c r="GB12" s="178"/>
      <c r="GC12" s="178"/>
      <c r="GD12" s="178"/>
      <c r="GE12" s="178"/>
      <c r="GF12" s="178"/>
      <c r="GG12" s="178"/>
      <c r="GH12" s="178"/>
      <c r="GI12" s="178"/>
      <c r="GJ12" s="178"/>
      <c r="GK12" s="178"/>
      <c r="GL12" s="178"/>
      <c r="GM12" s="178"/>
      <c r="GN12" s="178"/>
      <c r="GO12" s="178"/>
      <c r="GP12" s="178"/>
      <c r="GQ12" s="178"/>
      <c r="GR12" s="178"/>
      <c r="GS12" s="178"/>
      <c r="GT12" s="178"/>
      <c r="GU12" s="178"/>
      <c r="GV12" s="178"/>
      <c r="GW12" s="178"/>
      <c r="GX12" s="178"/>
      <c r="GY12" s="178"/>
      <c r="GZ12" s="178"/>
    </row>
    <row r="13" spans="1:226">
      <c r="H13" s="90"/>
      <c r="I13" s="185"/>
      <c r="J13" s="89"/>
      <c r="K13" s="186"/>
      <c r="L13" s="90" t="s">
        <v>2715</v>
      </c>
      <c r="M13" s="227">
        <f>IF(N10,VALUE(LEFT(Comm!BF29,LEN(Comm!BF29)-2)),VALUE(LEFT(Comm!BE29,LEN(Comm!BE29)-2)))</f>
        <v>10</v>
      </c>
      <c r="N13" s="84" t="s">
        <v>2453</v>
      </c>
      <c r="O13" s="180">
        <v>0</v>
      </c>
      <c r="Q13" s="255"/>
      <c r="R13" s="255"/>
      <c r="S13" s="189"/>
      <c r="T13" s="189"/>
      <c r="U13" s="189"/>
      <c r="V13" s="189"/>
      <c r="W13" s="189"/>
      <c r="X13" s="175"/>
      <c r="Y13" s="175"/>
      <c r="AA13" s="179"/>
      <c r="AB13" s="173"/>
      <c r="AC13" s="238"/>
      <c r="AD13" s="238"/>
      <c r="AE13" s="238"/>
      <c r="AF13" s="238"/>
      <c r="AG13" s="238"/>
      <c r="AH13" s="238"/>
      <c r="AI13" s="238"/>
      <c r="AJ13" s="238"/>
      <c r="AK13" s="238"/>
      <c r="AL13" s="238"/>
      <c r="AM13" s="238"/>
      <c r="AN13" s="178"/>
      <c r="AO13" s="178"/>
      <c r="AP13" s="178"/>
      <c r="AQ13" s="178"/>
      <c r="AR13" s="178"/>
      <c r="AS13" s="178"/>
      <c r="AT13" s="178"/>
      <c r="AU13" s="178"/>
      <c r="AV13" s="178"/>
      <c r="AW13" s="178"/>
      <c r="AX13" s="178"/>
      <c r="AY13" s="178"/>
      <c r="AZ13" s="178"/>
      <c r="BA13" s="178"/>
      <c r="BB13" s="178"/>
      <c r="BC13" s="178"/>
      <c r="BD13" s="178"/>
      <c r="BE13" s="178"/>
      <c r="BF13" s="178"/>
      <c r="BG13" s="178"/>
      <c r="BH13" s="178"/>
      <c r="BI13" s="178"/>
      <c r="BJ13" s="178"/>
      <c r="BK13" s="178"/>
      <c r="BL13" s="178"/>
      <c r="BM13" s="178"/>
      <c r="BN13" s="178"/>
      <c r="BO13" s="178"/>
      <c r="BP13" s="178"/>
      <c r="BQ13" s="178"/>
      <c r="BR13" s="178"/>
      <c r="BS13" s="178"/>
      <c r="BT13" s="178"/>
      <c r="BU13" s="178"/>
      <c r="BV13" s="178"/>
      <c r="BW13" s="178"/>
      <c r="BX13" s="178"/>
      <c r="BY13" s="178"/>
      <c r="BZ13" s="178"/>
      <c r="CA13" s="178"/>
      <c r="CB13" s="178"/>
      <c r="CC13" s="178"/>
      <c r="CD13" s="178"/>
      <c r="CE13" s="178"/>
      <c r="CF13" s="178"/>
      <c r="CG13" s="178"/>
      <c r="CH13" s="178"/>
      <c r="CI13" s="178"/>
      <c r="CJ13" s="178"/>
      <c r="CK13" s="178"/>
      <c r="CL13" s="178"/>
      <c r="CM13" s="178"/>
      <c r="CN13" s="178"/>
      <c r="CO13" s="178"/>
      <c r="CP13" s="178"/>
      <c r="CQ13" s="178"/>
      <c r="CR13" s="178"/>
      <c r="CS13" s="178"/>
      <c r="CT13" s="178"/>
      <c r="CU13" s="178"/>
      <c r="CV13" s="178"/>
      <c r="CW13" s="178"/>
      <c r="CX13" s="178"/>
      <c r="CY13" s="178"/>
      <c r="CZ13" s="178"/>
      <c r="DA13" s="178"/>
      <c r="DB13" s="178"/>
      <c r="DC13" s="178"/>
      <c r="DD13" s="178"/>
      <c r="DE13" s="178"/>
      <c r="DF13" s="178"/>
      <c r="DG13" s="178"/>
      <c r="DH13" s="178"/>
      <c r="DI13" s="178"/>
      <c r="DJ13" s="178"/>
      <c r="DK13" s="178"/>
      <c r="DL13" s="178"/>
      <c r="DM13" s="178"/>
      <c r="DN13" s="178"/>
      <c r="DO13" s="178"/>
      <c r="DP13" s="178"/>
      <c r="DQ13" s="178"/>
      <c r="DR13" s="178"/>
      <c r="DS13" s="178"/>
      <c r="DT13" s="178"/>
      <c r="DU13" s="178"/>
      <c r="DV13" s="178"/>
      <c r="DW13" s="178"/>
      <c r="DX13" s="178"/>
      <c r="DY13" s="178"/>
      <c r="DZ13" s="178"/>
      <c r="EA13" s="178"/>
      <c r="EB13" s="178"/>
      <c r="EC13" s="178"/>
      <c r="ED13" s="178"/>
      <c r="EE13" s="178"/>
      <c r="EF13" s="178"/>
      <c r="EG13" s="178"/>
      <c r="EH13" s="178"/>
      <c r="EI13" s="178"/>
      <c r="EJ13" s="178"/>
      <c r="EK13" s="178"/>
      <c r="EL13" s="178"/>
      <c r="EM13" s="178"/>
      <c r="EN13" s="178"/>
      <c r="EO13" s="178"/>
      <c r="EP13" s="178"/>
      <c r="EQ13" s="178"/>
      <c r="ER13" s="178"/>
      <c r="ES13" s="178"/>
      <c r="ET13" s="178"/>
      <c r="EU13" s="178"/>
      <c r="EV13" s="178"/>
      <c r="EW13" s="178"/>
      <c r="EX13" s="178"/>
      <c r="EY13" s="178"/>
      <c r="EZ13" s="178"/>
      <c r="FA13" s="178"/>
      <c r="FB13" s="178"/>
      <c r="FC13" s="178"/>
      <c r="FD13" s="178"/>
      <c r="FE13" s="178"/>
      <c r="FF13" s="178"/>
      <c r="FG13" s="178"/>
      <c r="FH13" s="178"/>
      <c r="FI13" s="178"/>
      <c r="FJ13" s="178"/>
      <c r="FK13" s="178"/>
      <c r="FL13" s="178"/>
      <c r="FM13" s="178"/>
      <c r="FN13" s="178"/>
      <c r="FO13" s="178"/>
      <c r="FP13" s="178"/>
      <c r="FQ13" s="178"/>
      <c r="FR13" s="178"/>
      <c r="FS13" s="178"/>
      <c r="FT13" s="178"/>
      <c r="FU13" s="178"/>
      <c r="FV13" s="178"/>
      <c r="FW13" s="178"/>
      <c r="FX13" s="178"/>
      <c r="FY13" s="178"/>
      <c r="FZ13" s="178"/>
      <c r="GA13" s="178"/>
      <c r="GB13" s="178"/>
      <c r="GC13" s="178"/>
      <c r="GD13" s="178"/>
      <c r="GE13" s="178"/>
      <c r="GF13" s="178"/>
      <c r="GG13" s="178"/>
      <c r="GH13" s="178"/>
      <c r="GI13" s="178"/>
      <c r="GJ13" s="178"/>
      <c r="GK13" s="178"/>
      <c r="GL13" s="178"/>
      <c r="GM13" s="178"/>
      <c r="GN13" s="178"/>
      <c r="GO13" s="178"/>
      <c r="GP13" s="178"/>
      <c r="GQ13" s="178"/>
      <c r="GR13" s="178"/>
      <c r="GS13" s="178"/>
      <c r="GT13" s="178"/>
      <c r="GU13" s="178"/>
      <c r="GV13" s="178"/>
      <c r="GW13" s="178"/>
      <c r="GX13" s="178"/>
      <c r="GY13" s="178"/>
      <c r="GZ13" s="178"/>
    </row>
    <row r="14" spans="1:226">
      <c r="B14" s="90" t="s">
        <v>1898</v>
      </c>
      <c r="C14" s="149">
        <f>IF(L3=1,5/18,IF(L3=2,1,10))*(B15-18000)/1000</f>
        <v>0</v>
      </c>
      <c r="D14" s="117"/>
      <c r="E14" s="90" t="s">
        <v>1897</v>
      </c>
      <c r="F14" s="149">
        <f>IF(L3=1,5/18,IF(L3=2,1,10))*(3000-E15)/1000</f>
        <v>0</v>
      </c>
      <c r="H14" s="90"/>
      <c r="I14" s="187"/>
      <c r="K14" s="187"/>
      <c r="L14" s="226"/>
      <c r="Q14" s="255"/>
      <c r="R14" s="255"/>
      <c r="S14" s="189"/>
      <c r="T14" s="189"/>
      <c r="U14" s="189"/>
      <c r="V14" s="189"/>
      <c r="W14" s="189"/>
      <c r="X14" s="175"/>
      <c r="Y14" s="175"/>
      <c r="AA14" s="179"/>
      <c r="AB14" s="173"/>
      <c r="AC14" s="238"/>
      <c r="AD14" s="238"/>
      <c r="AE14" s="238"/>
      <c r="AF14" s="238"/>
      <c r="AG14" s="238"/>
      <c r="AH14" s="238"/>
      <c r="AI14" s="238"/>
      <c r="AJ14" s="238"/>
      <c r="AK14" s="238"/>
      <c r="AL14" s="238"/>
      <c r="AM14" s="238"/>
      <c r="AN14" s="178"/>
      <c r="AO14" s="178"/>
      <c r="AP14" s="178"/>
      <c r="AQ14" s="178"/>
      <c r="AR14" s="178"/>
      <c r="AS14" s="178"/>
      <c r="AT14" s="178"/>
      <c r="AU14" s="178"/>
      <c r="AV14" s="178"/>
      <c r="AW14" s="178"/>
      <c r="AX14" s="178"/>
      <c r="AY14" s="178"/>
      <c r="AZ14" s="178"/>
      <c r="BA14" s="178"/>
      <c r="BB14" s="178"/>
      <c r="BC14" s="178"/>
      <c r="BD14" s="178"/>
      <c r="BE14" s="178"/>
      <c r="BF14" s="178"/>
      <c r="BG14" s="178"/>
      <c r="BH14" s="178"/>
      <c r="BI14" s="178"/>
      <c r="BJ14" s="178"/>
      <c r="BK14" s="178"/>
      <c r="BL14" s="178"/>
      <c r="BM14" s="178"/>
      <c r="BN14" s="178"/>
      <c r="BO14" s="178"/>
      <c r="BP14" s="178"/>
      <c r="BQ14" s="178"/>
      <c r="BR14" s="178"/>
      <c r="BS14" s="178"/>
      <c r="BT14" s="178"/>
      <c r="BU14" s="178"/>
      <c r="BV14" s="178"/>
      <c r="BW14" s="178"/>
      <c r="BX14" s="178"/>
      <c r="BY14" s="178"/>
      <c r="BZ14" s="178"/>
      <c r="CA14" s="178"/>
      <c r="CB14" s="178"/>
      <c r="CC14" s="178"/>
      <c r="CD14" s="178"/>
      <c r="CE14" s="178"/>
      <c r="CF14" s="178"/>
      <c r="CG14" s="178"/>
      <c r="CH14" s="178"/>
      <c r="CI14" s="178"/>
      <c r="CJ14" s="178"/>
      <c r="CK14" s="178"/>
      <c r="CL14" s="178"/>
      <c r="CM14" s="178"/>
      <c r="CN14" s="178"/>
      <c r="CO14" s="178"/>
      <c r="CP14" s="178"/>
      <c r="CQ14" s="178"/>
      <c r="CR14" s="178"/>
      <c r="CS14" s="178"/>
      <c r="CT14" s="178"/>
      <c r="CU14" s="178"/>
      <c r="CV14" s="178"/>
      <c r="CW14" s="178"/>
      <c r="CX14" s="178"/>
      <c r="CY14" s="178"/>
      <c r="CZ14" s="178"/>
      <c r="DA14" s="178"/>
      <c r="DB14" s="178"/>
      <c r="DC14" s="178"/>
      <c r="DD14" s="178"/>
      <c r="DE14" s="178"/>
      <c r="DF14" s="178"/>
      <c r="DG14" s="178"/>
      <c r="DH14" s="178"/>
      <c r="DI14" s="178"/>
      <c r="DJ14" s="178"/>
      <c r="DK14" s="178"/>
      <c r="DL14" s="178"/>
      <c r="DM14" s="178"/>
      <c r="DN14" s="178"/>
      <c r="DO14" s="178"/>
      <c r="DP14" s="178"/>
      <c r="DQ14" s="178"/>
      <c r="DR14" s="178"/>
      <c r="DS14" s="178"/>
      <c r="DT14" s="178"/>
      <c r="DU14" s="178"/>
      <c r="DV14" s="178"/>
      <c r="DW14" s="178"/>
      <c r="DX14" s="178"/>
      <c r="DY14" s="178"/>
      <c r="DZ14" s="178"/>
      <c r="EA14" s="178"/>
      <c r="EB14" s="178"/>
      <c r="EC14" s="178"/>
      <c r="ED14" s="178"/>
      <c r="EE14" s="178"/>
      <c r="EF14" s="178"/>
      <c r="EG14" s="178"/>
      <c r="EH14" s="178"/>
      <c r="EI14" s="178"/>
      <c r="EJ14" s="178"/>
      <c r="EK14" s="178"/>
      <c r="EL14" s="178"/>
      <c r="EM14" s="178"/>
      <c r="EN14" s="178"/>
      <c r="EO14" s="178"/>
      <c r="EP14" s="178"/>
      <c r="EQ14" s="178"/>
      <c r="ER14" s="178"/>
      <c r="ES14" s="178"/>
      <c r="ET14" s="178"/>
      <c r="EU14" s="178"/>
      <c r="EV14" s="178"/>
      <c r="EW14" s="178"/>
      <c r="EX14" s="178"/>
      <c r="EY14" s="178"/>
      <c r="EZ14" s="178"/>
      <c r="FA14" s="178"/>
      <c r="FB14" s="178"/>
      <c r="FC14" s="178"/>
      <c r="FD14" s="178"/>
      <c r="FE14" s="178"/>
      <c r="FF14" s="178"/>
      <c r="FG14" s="178"/>
      <c r="FH14" s="178"/>
      <c r="FI14" s="178"/>
      <c r="FJ14" s="178"/>
      <c r="FK14" s="178"/>
      <c r="FL14" s="178"/>
      <c r="FM14" s="178"/>
      <c r="FN14" s="178"/>
      <c r="FO14" s="178"/>
      <c r="FP14" s="178"/>
      <c r="FQ14" s="178"/>
      <c r="FR14" s="178"/>
      <c r="FS14" s="178"/>
      <c r="FT14" s="178"/>
      <c r="FU14" s="178"/>
      <c r="FV14" s="178"/>
      <c r="FW14" s="178"/>
      <c r="FX14" s="178"/>
      <c r="FY14" s="178"/>
      <c r="FZ14" s="178"/>
      <c r="GA14" s="178"/>
      <c r="GB14" s="178"/>
      <c r="GC14" s="178"/>
      <c r="GD14" s="178"/>
      <c r="GE14" s="178"/>
      <c r="GF14" s="178"/>
      <c r="GG14" s="178"/>
      <c r="GH14" s="178"/>
      <c r="GI14" s="178"/>
      <c r="GJ14" s="178"/>
      <c r="GK14" s="178"/>
      <c r="GL14" s="178"/>
      <c r="GM14" s="178"/>
      <c r="GN14" s="178"/>
      <c r="GO14" s="178"/>
      <c r="GP14" s="178"/>
      <c r="GQ14" s="178"/>
      <c r="GR14" s="178"/>
      <c r="GS14" s="178"/>
      <c r="GT14" s="178"/>
      <c r="GU14" s="178"/>
      <c r="GV14" s="178"/>
      <c r="GW14" s="178"/>
      <c r="GX14" s="178"/>
      <c r="GY14" s="178"/>
      <c r="GZ14" s="178"/>
    </row>
    <row r="15" spans="1:226">
      <c r="A15" s="131">
        <v>0</v>
      </c>
      <c r="B15" s="131">
        <v>18000</v>
      </c>
      <c r="C15" s="131"/>
      <c r="D15" s="134">
        <v>0</v>
      </c>
      <c r="E15" s="131">
        <v>3000</v>
      </c>
      <c r="G15" s="131"/>
      <c r="H15" s="303"/>
      <c r="I15" s="303"/>
      <c r="J15" s="303"/>
      <c r="K15" s="303"/>
      <c r="L15" s="303"/>
      <c r="M15" s="303"/>
      <c r="Q15" s="255"/>
      <c r="R15" s="255"/>
      <c r="S15" s="189"/>
      <c r="T15" s="189"/>
      <c r="U15" s="189"/>
      <c r="V15" s="189"/>
      <c r="W15" s="189"/>
      <c r="X15" s="175"/>
      <c r="Y15" s="175"/>
      <c r="AA15" s="179"/>
      <c r="AB15" s="173"/>
      <c r="AC15" s="238"/>
      <c r="AD15" s="238"/>
      <c r="AE15" s="238"/>
      <c r="AF15" s="238"/>
      <c r="AG15" s="238"/>
      <c r="AH15" s="238"/>
      <c r="AI15" s="238"/>
      <c r="AJ15" s="238"/>
      <c r="AK15" s="238"/>
      <c r="AL15" s="238"/>
      <c r="AM15" s="238"/>
      <c r="AN15" s="178"/>
      <c r="AO15" s="178"/>
      <c r="AP15" s="178"/>
      <c r="AQ15" s="178"/>
      <c r="AR15" s="178"/>
      <c r="AS15" s="178"/>
      <c r="AT15" s="178"/>
      <c r="AU15" s="178"/>
      <c r="AV15" s="178"/>
      <c r="AW15" s="178"/>
      <c r="AX15" s="178"/>
      <c r="AY15" s="178"/>
      <c r="AZ15" s="178"/>
      <c r="BA15" s="178"/>
      <c r="BB15" s="178"/>
      <c r="BC15" s="178"/>
      <c r="BD15" s="178"/>
      <c r="BE15" s="178"/>
      <c r="BF15" s="178"/>
      <c r="BG15" s="178"/>
      <c r="BH15" s="178"/>
      <c r="BI15" s="178"/>
      <c r="BJ15" s="178"/>
      <c r="BK15" s="178"/>
      <c r="BL15" s="178"/>
      <c r="BM15" s="178"/>
      <c r="BN15" s="178"/>
      <c r="BO15" s="178"/>
      <c r="BP15" s="178"/>
      <c r="BQ15" s="178"/>
      <c r="BR15" s="178"/>
      <c r="BS15" s="178"/>
      <c r="BT15" s="178"/>
      <c r="BU15" s="178"/>
      <c r="BV15" s="178"/>
      <c r="BW15" s="178"/>
      <c r="BX15" s="178"/>
      <c r="BY15" s="178"/>
      <c r="BZ15" s="178"/>
      <c r="CA15" s="178"/>
      <c r="CB15" s="178"/>
      <c r="CC15" s="178"/>
      <c r="CD15" s="178"/>
      <c r="CE15" s="178"/>
      <c r="CF15" s="178"/>
      <c r="CG15" s="178"/>
      <c r="CH15" s="178"/>
      <c r="CI15" s="178"/>
      <c r="CJ15" s="178"/>
      <c r="CK15" s="178"/>
      <c r="CL15" s="178"/>
      <c r="CM15" s="178"/>
      <c r="CN15" s="178"/>
      <c r="CO15" s="178"/>
      <c r="CP15" s="178"/>
      <c r="CQ15" s="178"/>
      <c r="CR15" s="178"/>
      <c r="CS15" s="178"/>
      <c r="CT15" s="178"/>
      <c r="CU15" s="178"/>
      <c r="CV15" s="178"/>
      <c r="CW15" s="178"/>
      <c r="CX15" s="178"/>
      <c r="CY15" s="178"/>
      <c r="CZ15" s="178"/>
      <c r="DA15" s="178"/>
      <c r="DB15" s="178"/>
      <c r="DC15" s="178"/>
      <c r="DD15" s="178"/>
      <c r="DE15" s="178"/>
      <c r="DF15" s="178"/>
      <c r="DG15" s="178"/>
      <c r="DH15" s="178"/>
      <c r="DI15" s="178"/>
      <c r="DJ15" s="178"/>
      <c r="DK15" s="178"/>
      <c r="DL15" s="178"/>
      <c r="DM15" s="178"/>
      <c r="DN15" s="178"/>
      <c r="DO15" s="178"/>
      <c r="DP15" s="178"/>
      <c r="DQ15" s="178"/>
      <c r="DR15" s="178"/>
      <c r="DS15" s="178"/>
      <c r="DT15" s="178"/>
      <c r="DU15" s="178"/>
      <c r="DV15" s="178"/>
      <c r="DW15" s="178"/>
      <c r="DX15" s="178"/>
      <c r="DY15" s="178"/>
      <c r="DZ15" s="178"/>
      <c r="EA15" s="178"/>
      <c r="EB15" s="178"/>
      <c r="EC15" s="178"/>
      <c r="ED15" s="178"/>
      <c r="EE15" s="178"/>
      <c r="EF15" s="178"/>
      <c r="EG15" s="178"/>
      <c r="EH15" s="178"/>
      <c r="EI15" s="178"/>
      <c r="EJ15" s="178"/>
      <c r="EK15" s="178"/>
      <c r="EL15" s="178"/>
      <c r="EM15" s="178"/>
      <c r="EN15" s="178"/>
      <c r="EO15" s="178"/>
      <c r="EP15" s="178"/>
      <c r="EQ15" s="178"/>
      <c r="ER15" s="178"/>
      <c r="ES15" s="178"/>
      <c r="ET15" s="178"/>
      <c r="EU15" s="178"/>
      <c r="EV15" s="178"/>
      <c r="EW15" s="178"/>
      <c r="EX15" s="178"/>
      <c r="EY15" s="178"/>
      <c r="EZ15" s="178"/>
      <c r="FA15" s="178"/>
      <c r="FB15" s="178"/>
      <c r="FC15" s="178"/>
      <c r="FD15" s="178"/>
      <c r="FE15" s="178"/>
      <c r="FF15" s="178"/>
      <c r="FG15" s="178"/>
      <c r="FH15" s="178"/>
      <c r="FI15" s="178"/>
      <c r="FJ15" s="178"/>
      <c r="FK15" s="178"/>
      <c r="FL15" s="178"/>
      <c r="FM15" s="178"/>
      <c r="FN15" s="178"/>
      <c r="FO15" s="178"/>
      <c r="FP15" s="178"/>
      <c r="FQ15" s="178"/>
      <c r="FR15" s="178"/>
      <c r="FS15" s="178"/>
      <c r="FT15" s="178"/>
      <c r="FU15" s="178"/>
      <c r="FV15" s="178"/>
      <c r="FW15" s="178"/>
      <c r="FX15" s="178"/>
      <c r="FY15" s="178"/>
      <c r="FZ15" s="178"/>
      <c r="GA15" s="178"/>
      <c r="GB15" s="178"/>
      <c r="GC15" s="178"/>
      <c r="GD15" s="178"/>
      <c r="GE15" s="178"/>
      <c r="GF15" s="178"/>
      <c r="GG15" s="178"/>
      <c r="GH15" s="178"/>
      <c r="GI15" s="178"/>
      <c r="GJ15" s="178"/>
      <c r="GK15" s="178"/>
      <c r="GL15" s="178"/>
      <c r="GM15" s="178"/>
      <c r="GN15" s="178"/>
      <c r="GO15" s="178"/>
      <c r="GP15" s="178"/>
      <c r="GQ15" s="178"/>
      <c r="GR15" s="178"/>
      <c r="GS15" s="178"/>
      <c r="GT15" s="178"/>
      <c r="GU15" s="178"/>
      <c r="GV15" s="178"/>
      <c r="GW15" s="178"/>
      <c r="GX15" s="178"/>
      <c r="GY15" s="178"/>
      <c r="GZ15" s="178"/>
    </row>
    <row r="16" spans="1:226">
      <c r="G16" s="131"/>
      <c r="H16" s="303"/>
      <c r="I16" s="303"/>
      <c r="J16" s="303"/>
      <c r="K16" s="303"/>
      <c r="L16" s="303"/>
      <c r="M16" s="303"/>
      <c r="N16" s="131"/>
      <c r="Q16" s="255"/>
      <c r="R16" s="255"/>
      <c r="S16" s="189"/>
      <c r="T16" s="189"/>
      <c r="U16" s="189"/>
      <c r="V16" s="189"/>
      <c r="W16" s="189"/>
      <c r="X16" s="175"/>
      <c r="Y16" s="175"/>
      <c r="AA16" s="179"/>
      <c r="AB16" s="173"/>
      <c r="AC16" s="238"/>
      <c r="AD16" s="238"/>
      <c r="AE16" s="238"/>
      <c r="AF16" s="238"/>
      <c r="AG16" s="238"/>
      <c r="AH16" s="238"/>
      <c r="AI16" s="238"/>
      <c r="AJ16" s="238"/>
      <c r="AK16" s="238"/>
      <c r="AL16" s="238"/>
      <c r="AM16" s="238"/>
      <c r="AN16" s="178"/>
      <c r="AO16" s="178"/>
      <c r="AP16" s="178"/>
      <c r="AQ16" s="178"/>
      <c r="AR16" s="178"/>
      <c r="AS16" s="178"/>
      <c r="AT16" s="178"/>
      <c r="AU16" s="178"/>
      <c r="AV16" s="178"/>
      <c r="AW16" s="178"/>
      <c r="AX16" s="178"/>
      <c r="AY16" s="178"/>
      <c r="AZ16" s="178"/>
      <c r="BA16" s="178"/>
      <c r="BB16" s="178"/>
      <c r="BC16" s="178"/>
      <c r="BD16" s="178"/>
      <c r="BE16" s="178"/>
      <c r="BF16" s="178"/>
      <c r="BG16" s="178"/>
      <c r="BH16" s="178"/>
      <c r="BI16" s="178"/>
      <c r="BJ16" s="178"/>
      <c r="BK16" s="178"/>
      <c r="BL16" s="178"/>
      <c r="BM16" s="178"/>
      <c r="BN16" s="178"/>
      <c r="BO16" s="178"/>
      <c r="BP16" s="178"/>
      <c r="BQ16" s="178"/>
      <c r="BR16" s="178"/>
      <c r="BS16" s="178"/>
      <c r="BT16" s="178"/>
      <c r="BU16" s="178"/>
      <c r="BV16" s="178"/>
      <c r="BW16" s="178"/>
      <c r="BX16" s="178"/>
      <c r="BY16" s="178"/>
      <c r="BZ16" s="178"/>
      <c r="CA16" s="178"/>
      <c r="CB16" s="178"/>
      <c r="CC16" s="178"/>
      <c r="CD16" s="178"/>
      <c r="CE16" s="178"/>
      <c r="CF16" s="178"/>
      <c r="CG16" s="178"/>
      <c r="CH16" s="178"/>
      <c r="CI16" s="178"/>
      <c r="CJ16" s="178"/>
      <c r="CK16" s="178"/>
      <c r="CL16" s="178"/>
      <c r="CM16" s="178"/>
      <c r="CN16" s="178"/>
      <c r="CO16" s="178"/>
      <c r="CP16" s="178"/>
      <c r="CQ16" s="178"/>
      <c r="CR16" s="178"/>
      <c r="CS16" s="178"/>
      <c r="CT16" s="178"/>
      <c r="CU16" s="178"/>
      <c r="CV16" s="178"/>
      <c r="CW16" s="178"/>
      <c r="CX16" s="178"/>
      <c r="CY16" s="178"/>
      <c r="CZ16" s="178"/>
      <c r="DA16" s="178"/>
      <c r="DB16" s="178"/>
      <c r="DC16" s="178"/>
      <c r="DD16" s="178"/>
      <c r="DE16" s="178"/>
      <c r="DF16" s="178"/>
      <c r="DG16" s="178"/>
      <c r="DH16" s="178"/>
      <c r="DI16" s="178"/>
      <c r="DJ16" s="178"/>
      <c r="DK16" s="178"/>
      <c r="DL16" s="178"/>
      <c r="DM16" s="178"/>
      <c r="DN16" s="178"/>
      <c r="DO16" s="178"/>
      <c r="DP16" s="178"/>
      <c r="DQ16" s="178"/>
      <c r="DR16" s="178"/>
      <c r="DS16" s="178"/>
      <c r="DT16" s="178"/>
      <c r="DU16" s="178"/>
      <c r="DV16" s="178"/>
      <c r="DW16" s="178"/>
      <c r="DX16" s="178"/>
      <c r="DY16" s="178"/>
      <c r="DZ16" s="178"/>
      <c r="EA16" s="178"/>
      <c r="EB16" s="178"/>
      <c r="EC16" s="178"/>
      <c r="ED16" s="178"/>
      <c r="EE16" s="178"/>
      <c r="EF16" s="178"/>
      <c r="EG16" s="178"/>
      <c r="EH16" s="178"/>
      <c r="EI16" s="178"/>
      <c r="EJ16" s="178"/>
      <c r="EK16" s="178"/>
      <c r="EL16" s="178"/>
      <c r="EM16" s="178"/>
      <c r="EN16" s="178"/>
      <c r="EO16" s="178"/>
      <c r="EP16" s="178"/>
      <c r="EQ16" s="178"/>
      <c r="ER16" s="178"/>
      <c r="ES16" s="178"/>
      <c r="ET16" s="178"/>
      <c r="EU16" s="178"/>
      <c r="EV16" s="178"/>
      <c r="EW16" s="178"/>
      <c r="EX16" s="178"/>
      <c r="EY16" s="178"/>
      <c r="EZ16" s="178"/>
      <c r="FA16" s="178"/>
      <c r="FB16" s="178"/>
      <c r="FC16" s="178"/>
      <c r="FD16" s="178"/>
      <c r="FE16" s="178"/>
      <c r="FF16" s="178"/>
      <c r="FG16" s="178"/>
      <c r="FH16" s="178"/>
      <c r="FI16" s="178"/>
      <c r="FJ16" s="178"/>
      <c r="FK16" s="178"/>
      <c r="FL16" s="178"/>
      <c r="FM16" s="178"/>
      <c r="FN16" s="178"/>
      <c r="FO16" s="178"/>
      <c r="FP16" s="178"/>
      <c r="FQ16" s="178"/>
      <c r="FR16" s="178"/>
      <c r="FS16" s="178"/>
      <c r="FT16" s="178"/>
      <c r="FU16" s="178"/>
      <c r="FV16" s="178"/>
      <c r="FW16" s="178"/>
      <c r="FX16" s="178"/>
      <c r="FY16" s="178"/>
      <c r="FZ16" s="178"/>
      <c r="GA16" s="178"/>
      <c r="GB16" s="178"/>
      <c r="GC16" s="178"/>
      <c r="GD16" s="178"/>
      <c r="GE16" s="178"/>
      <c r="GF16" s="178"/>
      <c r="GG16" s="178"/>
      <c r="GH16" s="178"/>
      <c r="GI16" s="178"/>
      <c r="GJ16" s="178"/>
      <c r="GK16" s="178"/>
      <c r="GL16" s="178"/>
      <c r="GM16" s="178"/>
      <c r="GN16" s="178"/>
      <c r="GO16" s="178"/>
      <c r="GP16" s="178"/>
      <c r="GQ16" s="178"/>
      <c r="GR16" s="178"/>
      <c r="GS16" s="178"/>
      <c r="GT16" s="178"/>
      <c r="GU16" s="178"/>
      <c r="GV16" s="178"/>
      <c r="GW16" s="178"/>
      <c r="GX16" s="178"/>
      <c r="GY16" s="178"/>
      <c r="GZ16" s="178"/>
    </row>
    <row r="17" spans="1:208">
      <c r="C17" s="90" t="s">
        <v>1899</v>
      </c>
      <c r="D17" s="149">
        <f>IF(L3=1,5/9,IF(L3=2,2,20))*(D18-9000)/1000</f>
        <v>0</v>
      </c>
      <c r="G17" s="131"/>
      <c r="H17" s="303" t="b">
        <v>1</v>
      </c>
      <c r="I17" s="303" t="s">
        <v>2117</v>
      </c>
      <c r="J17" s="303"/>
      <c r="K17" s="303"/>
      <c r="L17" s="303"/>
      <c r="M17" s="303"/>
      <c r="N17" s="131"/>
      <c r="Q17" s="255"/>
      <c r="R17" s="255"/>
      <c r="S17" s="189"/>
      <c r="T17" s="189"/>
      <c r="U17" s="189"/>
      <c r="V17" s="189"/>
      <c r="W17" s="189"/>
      <c r="X17" s="175"/>
      <c r="Y17" s="175"/>
      <c r="AA17" s="179"/>
      <c r="AB17" s="173"/>
      <c r="AC17" s="238"/>
      <c r="AD17" s="238"/>
      <c r="AE17" s="238"/>
      <c r="AF17" s="238"/>
      <c r="AG17" s="238"/>
      <c r="AH17" s="238"/>
      <c r="AI17" s="238"/>
      <c r="AJ17" s="238"/>
      <c r="AK17" s="238"/>
      <c r="AL17" s="238"/>
      <c r="AM17" s="238"/>
      <c r="AN17" s="178"/>
      <c r="AO17" s="178"/>
      <c r="AP17" s="178"/>
      <c r="AQ17" s="178"/>
      <c r="AR17" s="178"/>
      <c r="AS17" s="178"/>
      <c r="AT17" s="178"/>
      <c r="AU17" s="178"/>
      <c r="AV17" s="178"/>
      <c r="AW17" s="178"/>
      <c r="AX17" s="178"/>
      <c r="AY17" s="178"/>
      <c r="AZ17" s="178"/>
      <c r="BA17" s="178"/>
      <c r="BB17" s="178"/>
      <c r="BC17" s="178"/>
      <c r="BD17" s="178"/>
      <c r="BE17" s="178"/>
      <c r="BF17" s="178"/>
      <c r="BG17" s="178"/>
      <c r="BH17" s="178"/>
      <c r="BI17" s="178"/>
      <c r="BJ17" s="178"/>
      <c r="BK17" s="178"/>
      <c r="BL17" s="178"/>
      <c r="BM17" s="178"/>
      <c r="BN17" s="178"/>
      <c r="BO17" s="178"/>
      <c r="BP17" s="178"/>
      <c r="BQ17" s="178"/>
      <c r="BR17" s="178"/>
      <c r="BS17" s="178"/>
      <c r="BT17" s="178"/>
      <c r="BU17" s="178"/>
      <c r="BV17" s="178"/>
      <c r="BW17" s="178"/>
      <c r="BX17" s="178"/>
      <c r="BY17" s="178"/>
      <c r="BZ17" s="178"/>
      <c r="CA17" s="178"/>
      <c r="CB17" s="178"/>
      <c r="CC17" s="178"/>
      <c r="CD17" s="178"/>
      <c r="CE17" s="178"/>
      <c r="CF17" s="178"/>
      <c r="CG17" s="178"/>
      <c r="CH17" s="178"/>
      <c r="CI17" s="178"/>
      <c r="CJ17" s="178"/>
      <c r="CK17" s="178"/>
      <c r="CL17" s="178"/>
      <c r="CM17" s="178"/>
      <c r="CN17" s="178"/>
      <c r="CO17" s="178"/>
      <c r="CP17" s="178"/>
      <c r="CQ17" s="178"/>
      <c r="CR17" s="178"/>
      <c r="CS17" s="178"/>
      <c r="CT17" s="178"/>
      <c r="CU17" s="178"/>
      <c r="CV17" s="178"/>
      <c r="CW17" s="178"/>
      <c r="CX17" s="178"/>
      <c r="CY17" s="178"/>
      <c r="CZ17" s="178"/>
      <c r="DA17" s="178"/>
      <c r="DB17" s="178"/>
      <c r="DC17" s="178"/>
      <c r="DD17" s="178"/>
      <c r="DE17" s="178"/>
      <c r="DF17" s="178"/>
      <c r="DG17" s="178"/>
      <c r="DH17" s="178"/>
      <c r="DI17" s="178"/>
      <c r="DJ17" s="178"/>
      <c r="DK17" s="178"/>
      <c r="DL17" s="178"/>
      <c r="DM17" s="178"/>
      <c r="DN17" s="178"/>
      <c r="DO17" s="178"/>
      <c r="DP17" s="178"/>
      <c r="DQ17" s="178"/>
      <c r="DR17" s="178"/>
      <c r="DS17" s="178"/>
      <c r="DT17" s="178"/>
      <c r="DU17" s="178"/>
      <c r="DV17" s="178"/>
      <c r="DW17" s="178"/>
      <c r="DX17" s="178"/>
      <c r="DY17" s="178"/>
      <c r="DZ17" s="178"/>
      <c r="EA17" s="178"/>
      <c r="EB17" s="178"/>
      <c r="EC17" s="178"/>
      <c r="ED17" s="178"/>
      <c r="EE17" s="178"/>
      <c r="EF17" s="178"/>
      <c r="EG17" s="178"/>
      <c r="EH17" s="178"/>
      <c r="EI17" s="178"/>
      <c r="EJ17" s="178"/>
      <c r="EK17" s="178"/>
      <c r="EL17" s="178"/>
      <c r="EM17" s="178"/>
      <c r="EN17" s="178"/>
      <c r="EO17" s="178"/>
      <c r="EP17" s="178"/>
      <c r="EQ17" s="178"/>
      <c r="ER17" s="178"/>
      <c r="ES17" s="178"/>
      <c r="ET17" s="178"/>
      <c r="EU17" s="178"/>
      <c r="EV17" s="178"/>
      <c r="EW17" s="178"/>
      <c r="EX17" s="178"/>
      <c r="EY17" s="178"/>
      <c r="EZ17" s="178"/>
      <c r="FA17" s="178"/>
      <c r="FB17" s="178"/>
      <c r="FC17" s="178"/>
      <c r="FD17" s="178"/>
      <c r="FE17" s="178"/>
      <c r="FF17" s="178"/>
      <c r="FG17" s="178"/>
      <c r="FH17" s="178"/>
      <c r="FI17" s="178"/>
      <c r="FJ17" s="178"/>
      <c r="FK17" s="178"/>
      <c r="FL17" s="178"/>
      <c r="FM17" s="178"/>
      <c r="FN17" s="178"/>
      <c r="FO17" s="178"/>
      <c r="FP17" s="178"/>
      <c r="FQ17" s="178"/>
      <c r="FR17" s="178"/>
      <c r="FS17" s="178"/>
      <c r="FT17" s="178"/>
      <c r="FU17" s="178"/>
      <c r="FV17" s="178"/>
      <c r="FW17" s="178"/>
      <c r="FX17" s="178"/>
      <c r="FY17" s="178"/>
      <c r="FZ17" s="178"/>
      <c r="GA17" s="178"/>
      <c r="GB17" s="178"/>
      <c r="GC17" s="178"/>
      <c r="GD17" s="178"/>
      <c r="GE17" s="178"/>
      <c r="GF17" s="178"/>
      <c r="GG17" s="178"/>
      <c r="GH17" s="178"/>
      <c r="GI17" s="178"/>
      <c r="GJ17" s="178"/>
      <c r="GK17" s="178"/>
      <c r="GL17" s="178"/>
      <c r="GM17" s="178"/>
      <c r="GN17" s="178"/>
      <c r="GO17" s="178"/>
      <c r="GP17" s="178"/>
      <c r="GQ17" s="178"/>
      <c r="GR17" s="178"/>
      <c r="GS17" s="178"/>
      <c r="GT17" s="178"/>
      <c r="GU17" s="178"/>
      <c r="GV17" s="178"/>
      <c r="GW17" s="178"/>
      <c r="GX17" s="178"/>
      <c r="GY17" s="178"/>
      <c r="GZ17" s="178"/>
    </row>
    <row r="18" spans="1:208">
      <c r="A18" s="131"/>
      <c r="B18" s="131"/>
      <c r="C18" s="131">
        <v>0</v>
      </c>
      <c r="D18" s="131">
        <v>9000</v>
      </c>
      <c r="E18" s="131"/>
      <c r="G18" s="131"/>
      <c r="H18" s="303"/>
      <c r="I18" s="303" t="s">
        <v>2118</v>
      </c>
      <c r="J18" s="303"/>
      <c r="K18" s="303"/>
      <c r="L18" s="303"/>
      <c r="M18" s="303"/>
      <c r="N18" s="131" t="b">
        <v>0</v>
      </c>
      <c r="Q18" s="255"/>
      <c r="R18" s="255"/>
      <c r="S18" s="189"/>
      <c r="T18" s="189"/>
      <c r="U18" s="189"/>
      <c r="V18" s="189"/>
      <c r="W18" s="189"/>
      <c r="X18" s="175"/>
      <c r="Y18" s="175"/>
      <c r="AA18" s="179"/>
      <c r="AB18" s="173"/>
      <c r="AC18" s="238"/>
      <c r="AD18" s="238"/>
      <c r="AE18" s="238"/>
      <c r="AF18" s="238"/>
      <c r="AG18" s="238"/>
      <c r="AH18" s="238"/>
      <c r="AI18" s="238"/>
      <c r="AJ18" s="238"/>
      <c r="AK18" s="238"/>
      <c r="AL18" s="238"/>
      <c r="AM18" s="238"/>
      <c r="AN18" s="178"/>
      <c r="AO18" s="178"/>
      <c r="AP18" s="178"/>
      <c r="AQ18" s="178"/>
      <c r="AR18" s="178"/>
      <c r="AS18" s="178"/>
      <c r="AT18" s="178"/>
      <c r="AU18" s="178"/>
      <c r="AV18" s="178"/>
      <c r="AW18" s="178"/>
      <c r="AX18" s="178"/>
      <c r="AY18" s="178"/>
      <c r="AZ18" s="178"/>
      <c r="BA18" s="178"/>
      <c r="BB18" s="178"/>
      <c r="BC18" s="178"/>
      <c r="BD18" s="178"/>
      <c r="BE18" s="178"/>
      <c r="BF18" s="178"/>
      <c r="BG18" s="178"/>
      <c r="BH18" s="178"/>
      <c r="BI18" s="178"/>
      <c r="BJ18" s="178"/>
      <c r="BK18" s="178"/>
      <c r="BL18" s="178"/>
      <c r="BM18" s="178"/>
      <c r="BN18" s="178"/>
      <c r="BO18" s="178"/>
      <c r="BP18" s="178"/>
      <c r="BQ18" s="178"/>
      <c r="BR18" s="178"/>
      <c r="BS18" s="178"/>
      <c r="BT18" s="178"/>
      <c r="BU18" s="178"/>
      <c r="BV18" s="178"/>
      <c r="BW18" s="178"/>
      <c r="BX18" s="178"/>
      <c r="BY18" s="178"/>
      <c r="BZ18" s="178"/>
      <c r="CA18" s="178"/>
      <c r="CB18" s="178"/>
      <c r="CC18" s="178"/>
      <c r="CD18" s="178"/>
      <c r="CE18" s="178"/>
      <c r="CF18" s="178"/>
      <c r="CG18" s="178"/>
      <c r="CH18" s="178"/>
      <c r="CI18" s="178"/>
      <c r="CJ18" s="178"/>
      <c r="CK18" s="178"/>
      <c r="CL18" s="178"/>
      <c r="CM18" s="178"/>
      <c r="CN18" s="178"/>
      <c r="CO18" s="178"/>
      <c r="CP18" s="178"/>
      <c r="CQ18" s="178"/>
      <c r="CR18" s="178"/>
      <c r="CS18" s="178"/>
      <c r="CT18" s="178"/>
      <c r="CU18" s="178"/>
      <c r="CV18" s="178"/>
      <c r="CW18" s="178"/>
      <c r="CX18" s="178"/>
      <c r="CY18" s="178"/>
      <c r="CZ18" s="178"/>
      <c r="DA18" s="178"/>
      <c r="DB18" s="178"/>
      <c r="DC18" s="178"/>
      <c r="DD18" s="178"/>
      <c r="DE18" s="178"/>
      <c r="DF18" s="178"/>
      <c r="DG18" s="178"/>
      <c r="DH18" s="178"/>
      <c r="DI18" s="178"/>
      <c r="DJ18" s="178"/>
      <c r="DK18" s="178"/>
      <c r="DL18" s="178"/>
      <c r="DM18" s="178"/>
      <c r="DN18" s="178"/>
      <c r="DO18" s="178"/>
      <c r="DP18" s="178"/>
      <c r="DQ18" s="178"/>
      <c r="DR18" s="178"/>
      <c r="DS18" s="178"/>
      <c r="DT18" s="178"/>
      <c r="DU18" s="178"/>
      <c r="DV18" s="178"/>
      <c r="DW18" s="178"/>
      <c r="DX18" s="178"/>
      <c r="DY18" s="178"/>
      <c r="DZ18" s="178"/>
      <c r="EA18" s="178"/>
      <c r="EB18" s="178"/>
      <c r="EC18" s="178"/>
      <c r="ED18" s="178"/>
      <c r="EE18" s="178"/>
      <c r="EF18" s="178"/>
      <c r="EG18" s="178"/>
      <c r="EH18" s="178"/>
      <c r="EI18" s="178"/>
      <c r="EJ18" s="178"/>
      <c r="EK18" s="178"/>
      <c r="EL18" s="178"/>
      <c r="EM18" s="178"/>
      <c r="EN18" s="178"/>
      <c r="EO18" s="178"/>
      <c r="EP18" s="178"/>
      <c r="EQ18" s="178"/>
      <c r="ER18" s="178"/>
      <c r="ES18" s="178"/>
      <c r="ET18" s="178"/>
      <c r="EU18" s="178"/>
      <c r="EV18" s="178"/>
      <c r="EW18" s="178"/>
      <c r="EX18" s="178"/>
      <c r="EY18" s="178"/>
      <c r="EZ18" s="178"/>
      <c r="FA18" s="178"/>
      <c r="FB18" s="178"/>
      <c r="FC18" s="178"/>
      <c r="FD18" s="178"/>
      <c r="FE18" s="178"/>
      <c r="FF18" s="178"/>
      <c r="FG18" s="178"/>
      <c r="FH18" s="178"/>
      <c r="FI18" s="178"/>
      <c r="FJ18" s="178"/>
      <c r="FK18" s="178"/>
      <c r="FL18" s="178"/>
      <c r="FM18" s="178"/>
      <c r="FN18" s="178"/>
      <c r="FO18" s="178"/>
      <c r="FP18" s="178"/>
      <c r="FQ18" s="178"/>
      <c r="FR18" s="178"/>
      <c r="FS18" s="178"/>
      <c r="FT18" s="178"/>
      <c r="FU18" s="178"/>
      <c r="FV18" s="178"/>
      <c r="FW18" s="178"/>
      <c r="FX18" s="178"/>
      <c r="FY18" s="178"/>
      <c r="FZ18" s="178"/>
      <c r="GA18" s="178"/>
      <c r="GB18" s="178"/>
      <c r="GC18" s="178"/>
      <c r="GD18" s="178"/>
      <c r="GE18" s="178"/>
      <c r="GF18" s="178"/>
      <c r="GG18" s="178"/>
      <c r="GH18" s="178"/>
      <c r="GI18" s="178"/>
      <c r="GJ18" s="178"/>
      <c r="GK18" s="178"/>
      <c r="GL18" s="178"/>
      <c r="GM18" s="178"/>
      <c r="GN18" s="178"/>
      <c r="GO18" s="178"/>
      <c r="GP18" s="178"/>
      <c r="GQ18" s="178"/>
      <c r="GR18" s="178"/>
      <c r="GS18" s="178"/>
      <c r="GT18" s="178"/>
      <c r="GU18" s="178"/>
      <c r="GV18" s="178"/>
      <c r="GW18" s="178"/>
      <c r="GX18" s="178"/>
      <c r="GY18" s="178"/>
      <c r="GZ18" s="178"/>
    </row>
    <row r="19" spans="1:208">
      <c r="G19" s="131"/>
      <c r="H19" s="303"/>
      <c r="I19" s="303"/>
      <c r="J19" s="303"/>
      <c r="K19" s="303"/>
      <c r="L19" s="303" t="s">
        <v>2287</v>
      </c>
      <c r="M19" s="303"/>
      <c r="N19" s="131"/>
      <c r="Q19" s="255"/>
      <c r="R19" s="255"/>
      <c r="S19" s="189"/>
      <c r="T19" s="189"/>
      <c r="U19" s="189"/>
      <c r="V19" s="189"/>
      <c r="W19" s="189"/>
      <c r="X19" s="175"/>
      <c r="Y19" s="175"/>
      <c r="AA19" s="179"/>
      <c r="AB19" s="173"/>
      <c r="AC19" s="238"/>
      <c r="AD19" s="238"/>
      <c r="AE19" s="238"/>
      <c r="AF19" s="238"/>
      <c r="AG19" s="238"/>
      <c r="AH19" s="238"/>
      <c r="AI19" s="238"/>
      <c r="AJ19" s="238"/>
      <c r="AK19" s="238"/>
      <c r="AL19" s="238"/>
      <c r="AM19" s="238"/>
      <c r="AN19" s="178"/>
      <c r="AO19" s="178"/>
      <c r="AP19" s="178"/>
      <c r="AQ19" s="178"/>
      <c r="AR19" s="178"/>
      <c r="AS19" s="178"/>
      <c r="AT19" s="178"/>
      <c r="AU19" s="178"/>
      <c r="AV19" s="178"/>
      <c r="AW19" s="178"/>
      <c r="AX19" s="178"/>
      <c r="AY19" s="178"/>
      <c r="AZ19" s="178"/>
      <c r="BA19" s="178"/>
      <c r="BB19" s="178"/>
      <c r="BC19" s="178"/>
      <c r="BD19" s="178"/>
      <c r="BE19" s="178"/>
      <c r="BF19" s="178"/>
      <c r="BG19" s="178"/>
      <c r="BH19" s="178"/>
      <c r="BI19" s="178"/>
      <c r="BJ19" s="178"/>
      <c r="BK19" s="178"/>
      <c r="BL19" s="178"/>
      <c r="BM19" s="178"/>
      <c r="BN19" s="178"/>
      <c r="BO19" s="178"/>
      <c r="BP19" s="178"/>
      <c r="BQ19" s="178"/>
      <c r="BR19" s="178"/>
      <c r="BS19" s="178"/>
      <c r="BT19" s="178"/>
      <c r="BU19" s="178"/>
      <c r="BV19" s="178"/>
      <c r="BW19" s="178"/>
      <c r="BX19" s="178"/>
      <c r="BY19" s="178"/>
      <c r="BZ19" s="178"/>
      <c r="CA19" s="178"/>
      <c r="CB19" s="178"/>
      <c r="CC19" s="178"/>
      <c r="CD19" s="178"/>
      <c r="CE19" s="178"/>
      <c r="CF19" s="178"/>
      <c r="CG19" s="178"/>
      <c r="CH19" s="178"/>
      <c r="CI19" s="178"/>
      <c r="CJ19" s="178"/>
      <c r="CK19" s="178"/>
      <c r="CL19" s="178"/>
      <c r="CM19" s="178"/>
      <c r="CN19" s="178"/>
      <c r="CO19" s="178"/>
      <c r="CP19" s="178"/>
      <c r="CQ19" s="178"/>
      <c r="CR19" s="178"/>
      <c r="CS19" s="178"/>
      <c r="CT19" s="178"/>
      <c r="CU19" s="178"/>
      <c r="CV19" s="178"/>
      <c r="CW19" s="178"/>
      <c r="CX19" s="178"/>
      <c r="CY19" s="178"/>
      <c r="CZ19" s="178"/>
      <c r="DA19" s="178"/>
      <c r="DB19" s="178"/>
      <c r="DC19" s="178"/>
      <c r="DD19" s="178"/>
      <c r="DE19" s="178"/>
      <c r="DF19" s="178"/>
      <c r="DG19" s="178"/>
      <c r="DH19" s="178"/>
      <c r="DI19" s="178"/>
      <c r="DJ19" s="178"/>
      <c r="DK19" s="178"/>
      <c r="DL19" s="178"/>
      <c r="DM19" s="178"/>
      <c r="DN19" s="178"/>
      <c r="DO19" s="178"/>
      <c r="DP19" s="178"/>
      <c r="DQ19" s="178"/>
      <c r="DR19" s="178"/>
      <c r="DS19" s="178"/>
      <c r="DT19" s="178"/>
      <c r="DU19" s="178"/>
      <c r="DV19" s="178"/>
      <c r="DW19" s="178"/>
      <c r="DX19" s="178"/>
      <c r="DY19" s="178"/>
      <c r="DZ19" s="178"/>
      <c r="EA19" s="178"/>
      <c r="EB19" s="178"/>
      <c r="EC19" s="178"/>
      <c r="ED19" s="178"/>
      <c r="EE19" s="178"/>
      <c r="EF19" s="178"/>
      <c r="EG19" s="178"/>
      <c r="EH19" s="178"/>
      <c r="EI19" s="178"/>
      <c r="EJ19" s="178"/>
      <c r="EK19" s="178"/>
      <c r="EL19" s="178"/>
      <c r="EM19" s="178"/>
      <c r="EN19" s="178"/>
      <c r="EO19" s="178"/>
      <c r="EP19" s="178"/>
      <c r="EQ19" s="178"/>
      <c r="ER19" s="178"/>
      <c r="ES19" s="178"/>
      <c r="ET19" s="178"/>
      <c r="EU19" s="178"/>
      <c r="EV19" s="178"/>
      <c r="EW19" s="178"/>
      <c r="EX19" s="178"/>
      <c r="EY19" s="178"/>
      <c r="EZ19" s="178"/>
      <c r="FA19" s="178"/>
      <c r="FB19" s="178"/>
      <c r="FC19" s="178"/>
      <c r="FD19" s="178"/>
      <c r="FE19" s="178"/>
      <c r="FF19" s="178"/>
      <c r="FG19" s="178"/>
      <c r="FH19" s="178"/>
      <c r="FI19" s="178"/>
      <c r="FJ19" s="178"/>
      <c r="FK19" s="178"/>
      <c r="FL19" s="178"/>
      <c r="FM19" s="178"/>
      <c r="FN19" s="178"/>
      <c r="FO19" s="178"/>
      <c r="FP19" s="178"/>
      <c r="FQ19" s="178"/>
      <c r="FR19" s="178"/>
      <c r="FS19" s="178"/>
      <c r="FT19" s="178"/>
      <c r="FU19" s="178"/>
      <c r="FV19" s="178"/>
      <c r="FW19" s="178"/>
      <c r="FX19" s="178"/>
      <c r="FY19" s="178"/>
      <c r="FZ19" s="178"/>
      <c r="GA19" s="178"/>
      <c r="GB19" s="178"/>
      <c r="GC19" s="178"/>
      <c r="GD19" s="178"/>
      <c r="GE19" s="178"/>
      <c r="GF19" s="178"/>
      <c r="GG19" s="178"/>
      <c r="GH19" s="178"/>
      <c r="GI19" s="178"/>
      <c r="GJ19" s="178"/>
      <c r="GK19" s="178"/>
      <c r="GL19" s="178"/>
      <c r="GM19" s="178"/>
      <c r="GN19" s="178"/>
      <c r="GO19" s="178"/>
      <c r="GP19" s="178"/>
      <c r="GQ19" s="178"/>
      <c r="GR19" s="178"/>
      <c r="GS19" s="178"/>
      <c r="GT19" s="178"/>
      <c r="GU19" s="178"/>
      <c r="GV19" s="178"/>
      <c r="GW19" s="178"/>
      <c r="GX19" s="178"/>
      <c r="GY19" s="178"/>
      <c r="GZ19" s="178"/>
    </row>
    <row r="20" spans="1:208">
      <c r="C20" s="90" t="s">
        <v>3703</v>
      </c>
      <c r="D20" s="181">
        <f>D21-1000</f>
        <v>50</v>
      </c>
      <c r="E20" s="84" t="s">
        <v>2732</v>
      </c>
      <c r="G20" s="131"/>
      <c r="H20" s="304"/>
      <c r="I20" s="303">
        <v>0.04</v>
      </c>
      <c r="J20" s="303">
        <v>-10</v>
      </c>
      <c r="K20" s="305">
        <f ca="1">OFFSET(Design!B16,INT(F29*300),0)</f>
        <v>0.45000000000000034</v>
      </c>
      <c r="L20" s="303">
        <f ca="1">OFFSET(Design!E16,INT(F29*300),0)</f>
        <v>0.125</v>
      </c>
      <c r="M20" s="303"/>
      <c r="N20" s="131"/>
      <c r="Q20" s="255"/>
      <c r="R20" s="255"/>
      <c r="S20" s="189"/>
      <c r="T20" s="189"/>
      <c r="U20" s="189"/>
      <c r="V20" s="189"/>
      <c r="W20" s="189"/>
      <c r="X20" s="175"/>
      <c r="Y20" s="175"/>
      <c r="AA20" s="179"/>
      <c r="AB20" s="173"/>
      <c r="AC20" s="238"/>
      <c r="AD20" s="238"/>
      <c r="AE20" s="238"/>
      <c r="AF20" s="238"/>
      <c r="AG20" s="238"/>
      <c r="AH20" s="238"/>
      <c r="AI20" s="238"/>
      <c r="AJ20" s="238"/>
      <c r="AK20" s="238"/>
      <c r="AL20" s="238"/>
      <c r="AM20" s="238"/>
      <c r="AN20" s="178"/>
      <c r="AO20" s="178"/>
      <c r="AP20" s="178"/>
      <c r="AQ20" s="178"/>
      <c r="AR20" s="178"/>
      <c r="AS20" s="178"/>
      <c r="AT20" s="178"/>
      <c r="AU20" s="178"/>
      <c r="AV20" s="178"/>
      <c r="AW20" s="178"/>
      <c r="AX20" s="178"/>
      <c r="AY20" s="178"/>
      <c r="AZ20" s="178"/>
      <c r="BA20" s="178"/>
      <c r="BB20" s="178"/>
      <c r="BC20" s="178"/>
      <c r="BD20" s="178"/>
      <c r="BE20" s="178"/>
      <c r="BF20" s="178"/>
      <c r="BG20" s="178"/>
      <c r="BH20" s="178"/>
      <c r="BI20" s="178"/>
      <c r="BJ20" s="178"/>
      <c r="BK20" s="178"/>
      <c r="BL20" s="178"/>
      <c r="BM20" s="178"/>
      <c r="BN20" s="178"/>
      <c r="BO20" s="178"/>
      <c r="BP20" s="178"/>
      <c r="BQ20" s="178"/>
      <c r="BR20" s="178"/>
      <c r="BS20" s="178"/>
      <c r="BT20" s="178"/>
      <c r="BU20" s="178"/>
      <c r="BV20" s="178"/>
      <c r="BW20" s="178"/>
      <c r="BX20" s="178"/>
      <c r="BY20" s="178"/>
      <c r="BZ20" s="178"/>
      <c r="CA20" s="178"/>
      <c r="CB20" s="178"/>
      <c r="CC20" s="178"/>
      <c r="CD20" s="178"/>
      <c r="CE20" s="178"/>
      <c r="CF20" s="178"/>
      <c r="CG20" s="178"/>
      <c r="CH20" s="178"/>
      <c r="CI20" s="178"/>
      <c r="CJ20" s="178"/>
      <c r="CK20" s="178"/>
      <c r="CL20" s="178"/>
      <c r="CM20" s="178"/>
      <c r="CN20" s="178"/>
      <c r="CO20" s="178"/>
      <c r="CP20" s="178"/>
      <c r="CQ20" s="178"/>
      <c r="CR20" s="178"/>
      <c r="CS20" s="178"/>
      <c r="CT20" s="178"/>
      <c r="CU20" s="178"/>
      <c r="CV20" s="178"/>
      <c r="CW20" s="178"/>
      <c r="CX20" s="178"/>
      <c r="CY20" s="178"/>
      <c r="CZ20" s="178"/>
      <c r="DA20" s="178"/>
      <c r="DB20" s="178"/>
      <c r="DC20" s="178"/>
      <c r="DD20" s="178"/>
      <c r="DE20" s="178"/>
      <c r="DF20" s="178"/>
      <c r="DG20" s="178"/>
      <c r="DH20" s="178"/>
      <c r="DI20" s="178"/>
      <c r="DJ20" s="178"/>
      <c r="DK20" s="178"/>
      <c r="DL20" s="178"/>
      <c r="DM20" s="178"/>
      <c r="DN20" s="178"/>
      <c r="DO20" s="178"/>
      <c r="DP20" s="178"/>
      <c r="DQ20" s="178"/>
      <c r="DR20" s="178"/>
      <c r="DS20" s="178"/>
      <c r="DT20" s="178"/>
      <c r="DU20" s="178"/>
      <c r="DV20" s="178"/>
      <c r="DW20" s="178"/>
      <c r="DX20" s="178"/>
      <c r="DY20" s="178"/>
      <c r="DZ20" s="178"/>
      <c r="EA20" s="178"/>
      <c r="EB20" s="178"/>
      <c r="EC20" s="178"/>
      <c r="ED20" s="178"/>
      <c r="EE20" s="178"/>
      <c r="EF20" s="178"/>
      <c r="EG20" s="178"/>
      <c r="EH20" s="178"/>
      <c r="EI20" s="178"/>
      <c r="EJ20" s="178"/>
      <c r="EK20" s="178"/>
      <c r="EL20" s="178"/>
      <c r="EM20" s="178"/>
      <c r="EN20" s="178"/>
      <c r="EO20" s="178"/>
      <c r="EP20" s="178"/>
      <c r="EQ20" s="178"/>
      <c r="ER20" s="178"/>
      <c r="ES20" s="178"/>
      <c r="ET20" s="178"/>
      <c r="EU20" s="178"/>
      <c r="EV20" s="178"/>
      <c r="EW20" s="178"/>
      <c r="EX20" s="178"/>
      <c r="EY20" s="178"/>
      <c r="EZ20" s="178"/>
      <c r="FA20" s="178"/>
      <c r="FB20" s="178"/>
      <c r="FC20" s="178"/>
      <c r="FD20" s="178"/>
      <c r="FE20" s="178"/>
      <c r="FF20" s="178"/>
      <c r="FG20" s="178"/>
      <c r="FH20" s="178"/>
      <c r="FI20" s="178"/>
      <c r="FJ20" s="178"/>
      <c r="FK20" s="178"/>
      <c r="FL20" s="178"/>
      <c r="FM20" s="178"/>
      <c r="FN20" s="178"/>
      <c r="FO20" s="178"/>
      <c r="FP20" s="178"/>
      <c r="FQ20" s="178"/>
      <c r="FR20" s="178"/>
      <c r="FS20" s="178"/>
      <c r="FT20" s="178"/>
      <c r="FU20" s="178"/>
      <c r="FV20" s="178"/>
      <c r="FW20" s="178"/>
      <c r="FX20" s="178"/>
      <c r="FY20" s="178"/>
      <c r="FZ20" s="178"/>
      <c r="GA20" s="178"/>
      <c r="GB20" s="178"/>
      <c r="GC20" s="178"/>
      <c r="GD20" s="178"/>
      <c r="GE20" s="178"/>
      <c r="GF20" s="178"/>
      <c r="GG20" s="178"/>
      <c r="GH20" s="178"/>
      <c r="GI20" s="178"/>
      <c r="GJ20" s="178"/>
      <c r="GK20" s="178"/>
      <c r="GL20" s="178"/>
      <c r="GM20" s="178"/>
      <c r="GN20" s="178"/>
      <c r="GO20" s="178"/>
      <c r="GP20" s="178"/>
      <c r="GQ20" s="178"/>
      <c r="GR20" s="178"/>
      <c r="GS20" s="178"/>
      <c r="GT20" s="178"/>
      <c r="GU20" s="178"/>
      <c r="GV20" s="178"/>
      <c r="GW20" s="178"/>
      <c r="GX20" s="178"/>
      <c r="GY20" s="178"/>
      <c r="GZ20" s="178"/>
    </row>
    <row r="21" spans="1:208">
      <c r="A21" s="131"/>
      <c r="B21" s="131"/>
      <c r="C21" s="131"/>
      <c r="D21" s="131">
        <v>1050</v>
      </c>
      <c r="E21" s="131"/>
      <c r="F21" s="133" t="b">
        <v>1</v>
      </c>
      <c r="G21" s="131"/>
      <c r="H21" s="304"/>
      <c r="I21" s="303"/>
      <c r="J21" s="303"/>
      <c r="K21" s="303"/>
      <c r="L21" s="303"/>
      <c r="M21" s="303"/>
      <c r="N21" s="131"/>
      <c r="Q21" s="255"/>
      <c r="R21" s="255"/>
      <c r="S21" s="189"/>
      <c r="T21" s="189"/>
      <c r="U21" s="189"/>
      <c r="V21" s="189"/>
      <c r="W21" s="189"/>
      <c r="X21" s="175"/>
      <c r="Y21" s="175"/>
      <c r="AA21" s="179"/>
      <c r="AB21" s="173"/>
      <c r="AC21" s="238"/>
      <c r="AD21" s="238"/>
      <c r="AE21" s="238"/>
      <c r="AF21" s="238"/>
      <c r="AG21" s="238"/>
      <c r="AH21" s="238"/>
      <c r="AI21" s="238"/>
      <c r="AJ21" s="238"/>
      <c r="AK21" s="238"/>
      <c r="AL21" s="238"/>
      <c r="AM21" s="238"/>
      <c r="AN21" s="178"/>
      <c r="AO21" s="178"/>
      <c r="AP21" s="178"/>
      <c r="AQ21" s="178"/>
      <c r="AR21" s="178"/>
      <c r="AS21" s="178"/>
      <c r="AT21" s="178"/>
      <c r="AU21" s="178"/>
      <c r="AV21" s="178"/>
      <c r="AW21" s="178"/>
      <c r="AX21" s="178"/>
      <c r="AY21" s="178"/>
      <c r="AZ21" s="178"/>
      <c r="BA21" s="178"/>
      <c r="BB21" s="178"/>
      <c r="BC21" s="178"/>
      <c r="BD21" s="178"/>
      <c r="BE21" s="178"/>
      <c r="BF21" s="178"/>
      <c r="BG21" s="178"/>
      <c r="BH21" s="178"/>
      <c r="BI21" s="178"/>
      <c r="BJ21" s="178"/>
      <c r="BK21" s="178"/>
      <c r="BL21" s="178"/>
      <c r="BM21" s="178"/>
      <c r="BN21" s="178"/>
      <c r="BO21" s="178"/>
      <c r="BP21" s="178"/>
      <c r="BQ21" s="178"/>
      <c r="BR21" s="178"/>
      <c r="BS21" s="178"/>
      <c r="BT21" s="178"/>
      <c r="BU21" s="178"/>
      <c r="BV21" s="178"/>
      <c r="BW21" s="178"/>
      <c r="BX21" s="178"/>
      <c r="BY21" s="178"/>
      <c r="BZ21" s="178"/>
      <c r="CA21" s="178"/>
      <c r="CB21" s="178"/>
      <c r="CC21" s="178"/>
      <c r="CD21" s="178"/>
      <c r="CE21" s="178"/>
      <c r="CF21" s="178"/>
      <c r="CG21" s="178"/>
      <c r="CH21" s="178"/>
      <c r="CI21" s="178"/>
      <c r="CJ21" s="178"/>
      <c r="CK21" s="178"/>
      <c r="CL21" s="178"/>
      <c r="CM21" s="178"/>
      <c r="CN21" s="178"/>
      <c r="CO21" s="178"/>
      <c r="CP21" s="178"/>
      <c r="CQ21" s="178"/>
      <c r="CR21" s="178"/>
      <c r="CS21" s="178"/>
      <c r="CT21" s="178"/>
      <c r="CU21" s="178"/>
      <c r="CV21" s="178"/>
      <c r="CW21" s="178"/>
      <c r="CX21" s="178"/>
      <c r="CY21" s="178"/>
      <c r="CZ21" s="178"/>
      <c r="DA21" s="178"/>
      <c r="DB21" s="178"/>
      <c r="DC21" s="178"/>
      <c r="DD21" s="178"/>
      <c r="DE21" s="178"/>
      <c r="DF21" s="178"/>
      <c r="DG21" s="178"/>
      <c r="DH21" s="178"/>
      <c r="DI21" s="178"/>
      <c r="DJ21" s="178"/>
      <c r="DK21" s="178"/>
      <c r="DL21" s="178"/>
      <c r="DM21" s="178"/>
      <c r="DN21" s="178"/>
      <c r="DO21" s="178"/>
      <c r="DP21" s="178"/>
      <c r="DQ21" s="178"/>
      <c r="DR21" s="178"/>
      <c r="DS21" s="178"/>
      <c r="DT21" s="178"/>
      <c r="DU21" s="178"/>
      <c r="DV21" s="178"/>
      <c r="DW21" s="178"/>
      <c r="DX21" s="178"/>
      <c r="DY21" s="178"/>
      <c r="DZ21" s="178"/>
      <c r="EA21" s="178"/>
      <c r="EB21" s="178"/>
      <c r="EC21" s="178"/>
      <c r="ED21" s="178"/>
      <c r="EE21" s="178"/>
      <c r="EF21" s="178"/>
      <c r="EG21" s="178"/>
      <c r="EH21" s="178"/>
      <c r="EI21" s="178"/>
      <c r="EJ21" s="178"/>
      <c r="EK21" s="178"/>
      <c r="EL21" s="178"/>
      <c r="EM21" s="178"/>
      <c r="EN21" s="178"/>
      <c r="EO21" s="178"/>
      <c r="EP21" s="178"/>
      <c r="EQ21" s="178"/>
      <c r="ER21" s="178"/>
      <c r="ES21" s="178"/>
      <c r="ET21" s="178"/>
      <c r="EU21" s="178"/>
      <c r="EV21" s="178"/>
      <c r="EW21" s="178"/>
      <c r="EX21" s="178"/>
      <c r="EY21" s="178"/>
      <c r="EZ21" s="178"/>
      <c r="FA21" s="178"/>
      <c r="FB21" s="178"/>
      <c r="FC21" s="178"/>
      <c r="FD21" s="178"/>
      <c r="FE21" s="178"/>
      <c r="FF21" s="178"/>
      <c r="FG21" s="178"/>
      <c r="FH21" s="178"/>
      <c r="FI21" s="178"/>
      <c r="FJ21" s="178"/>
      <c r="FK21" s="178"/>
      <c r="FL21" s="178"/>
      <c r="FM21" s="178"/>
      <c r="FN21" s="178"/>
      <c r="FO21" s="178"/>
      <c r="FP21" s="178"/>
      <c r="FQ21" s="178"/>
      <c r="FR21" s="178"/>
      <c r="FS21" s="178"/>
      <c r="FT21" s="178"/>
      <c r="FU21" s="178"/>
      <c r="FV21" s="178"/>
      <c r="FW21" s="178"/>
      <c r="FX21" s="178"/>
      <c r="FY21" s="178"/>
      <c r="FZ21" s="178"/>
      <c r="GA21" s="178"/>
      <c r="GB21" s="178"/>
      <c r="GC21" s="178"/>
      <c r="GD21" s="178"/>
      <c r="GE21" s="178"/>
      <c r="GF21" s="178"/>
      <c r="GG21" s="178"/>
      <c r="GH21" s="178"/>
      <c r="GI21" s="178"/>
      <c r="GJ21" s="178"/>
      <c r="GK21" s="178"/>
      <c r="GL21" s="178"/>
      <c r="GM21" s="178"/>
      <c r="GN21" s="178"/>
      <c r="GO21" s="178"/>
      <c r="GP21" s="178"/>
      <c r="GQ21" s="178"/>
      <c r="GR21" s="178"/>
      <c r="GS21" s="178"/>
      <c r="GT21" s="178"/>
      <c r="GU21" s="178"/>
      <c r="GV21" s="178"/>
      <c r="GW21" s="178"/>
      <c r="GX21" s="178"/>
      <c r="GY21" s="178"/>
      <c r="GZ21" s="178"/>
    </row>
    <row r="22" spans="1:208">
      <c r="A22" s="183">
        <v>380</v>
      </c>
      <c r="G22" s="131"/>
      <c r="H22" s="303" t="s">
        <v>59</v>
      </c>
      <c r="I22" s="306">
        <f>Comm!BE157</f>
        <v>64220</v>
      </c>
      <c r="J22" s="303"/>
      <c r="K22" s="303"/>
      <c r="L22" s="303"/>
      <c r="M22" s="303"/>
      <c r="N22" s="131"/>
      <c r="Q22" s="255"/>
      <c r="R22" s="255"/>
      <c r="S22" s="189"/>
      <c r="T22" s="189"/>
      <c r="U22" s="189"/>
      <c r="V22" s="189"/>
      <c r="W22" s="189"/>
      <c r="X22" s="175"/>
      <c r="Y22" s="175"/>
      <c r="AA22" s="179"/>
      <c r="AB22" s="173"/>
      <c r="AC22" s="238"/>
      <c r="AD22" s="238"/>
      <c r="AE22" s="238"/>
      <c r="AF22" s="238"/>
      <c r="AG22" s="238"/>
      <c r="AH22" s="238"/>
      <c r="AI22" s="238"/>
      <c r="AJ22" s="238"/>
      <c r="AK22" s="238"/>
      <c r="AL22" s="238"/>
      <c r="AM22" s="238"/>
      <c r="AN22" s="178"/>
      <c r="AO22" s="178"/>
      <c r="AP22" s="178"/>
      <c r="AQ22" s="178"/>
      <c r="AR22" s="178"/>
      <c r="AS22" s="178"/>
      <c r="AT22" s="178"/>
      <c r="AU22" s="178"/>
      <c r="AV22" s="178"/>
      <c r="AW22" s="178"/>
      <c r="AX22" s="178"/>
      <c r="AY22" s="178"/>
      <c r="AZ22" s="178"/>
      <c r="BA22" s="178"/>
      <c r="BB22" s="178"/>
      <c r="BC22" s="178"/>
      <c r="BD22" s="178"/>
      <c r="BE22" s="178"/>
      <c r="BF22" s="178"/>
      <c r="BG22" s="178"/>
      <c r="BH22" s="178"/>
      <c r="BI22" s="178"/>
      <c r="BJ22" s="178"/>
      <c r="BK22" s="178"/>
      <c r="BL22" s="178"/>
      <c r="BM22" s="178"/>
      <c r="BN22" s="178"/>
      <c r="BO22" s="178"/>
      <c r="BP22" s="178"/>
      <c r="BQ22" s="178"/>
      <c r="BR22" s="178"/>
      <c r="BS22" s="178"/>
      <c r="BT22" s="178"/>
      <c r="BU22" s="178"/>
      <c r="BV22" s="178"/>
      <c r="BW22" s="178"/>
      <c r="BX22" s="178"/>
      <c r="BY22" s="178"/>
      <c r="BZ22" s="178"/>
      <c r="CA22" s="178"/>
      <c r="CB22" s="178"/>
      <c r="CC22" s="178"/>
      <c r="CD22" s="178"/>
      <c r="CE22" s="178"/>
      <c r="CF22" s="178"/>
      <c r="CG22" s="178"/>
      <c r="CH22" s="178"/>
      <c r="CI22" s="178"/>
      <c r="CJ22" s="178"/>
      <c r="CK22" s="178"/>
      <c r="CL22" s="178"/>
      <c r="CM22" s="178"/>
      <c r="CN22" s="178"/>
      <c r="CO22" s="178"/>
      <c r="CP22" s="178"/>
      <c r="CQ22" s="178"/>
      <c r="CR22" s="178"/>
      <c r="CS22" s="178"/>
      <c r="CT22" s="178"/>
      <c r="CU22" s="178"/>
      <c r="CV22" s="178"/>
      <c r="CW22" s="178"/>
      <c r="CX22" s="178"/>
      <c r="CY22" s="178"/>
      <c r="CZ22" s="178"/>
      <c r="DA22" s="178"/>
      <c r="DB22" s="178"/>
      <c r="DC22" s="178"/>
      <c r="DD22" s="178"/>
      <c r="DE22" s="178"/>
      <c r="DF22" s="178"/>
      <c r="DG22" s="178"/>
      <c r="DH22" s="178"/>
      <c r="DI22" s="178"/>
      <c r="DJ22" s="178"/>
      <c r="DK22" s="178"/>
      <c r="DL22" s="178"/>
      <c r="DM22" s="178"/>
      <c r="DN22" s="178"/>
      <c r="DO22" s="178"/>
      <c r="DP22" s="178"/>
      <c r="DQ22" s="178"/>
      <c r="DR22" s="178"/>
      <c r="DS22" s="178"/>
      <c r="DT22" s="178"/>
      <c r="DU22" s="178"/>
      <c r="DV22" s="178"/>
      <c r="DW22" s="178"/>
      <c r="DX22" s="178"/>
      <c r="DY22" s="178"/>
      <c r="DZ22" s="178"/>
      <c r="EA22" s="178"/>
      <c r="EB22" s="178"/>
      <c r="EC22" s="178"/>
      <c r="ED22" s="178"/>
      <c r="EE22" s="178"/>
      <c r="EF22" s="178"/>
      <c r="EG22" s="178"/>
      <c r="EH22" s="178"/>
      <c r="EI22" s="178"/>
      <c r="EJ22" s="178"/>
      <c r="EK22" s="178"/>
      <c r="EL22" s="178"/>
      <c r="EM22" s="178"/>
      <c r="EN22" s="178"/>
      <c r="EO22" s="178"/>
      <c r="EP22" s="178"/>
      <c r="EQ22" s="178"/>
      <c r="ER22" s="178"/>
      <c r="ES22" s="178"/>
      <c r="ET22" s="178"/>
      <c r="EU22" s="178"/>
      <c r="EV22" s="178"/>
      <c r="EW22" s="178"/>
      <c r="EX22" s="178"/>
      <c r="EY22" s="178"/>
      <c r="EZ22" s="178"/>
      <c r="FA22" s="178"/>
      <c r="FB22" s="178"/>
      <c r="FC22" s="178"/>
      <c r="FD22" s="178"/>
      <c r="FE22" s="178"/>
      <c r="FF22" s="178"/>
      <c r="FG22" s="178"/>
      <c r="FH22" s="178"/>
      <c r="FI22" s="178"/>
      <c r="FJ22" s="178"/>
      <c r="FK22" s="178"/>
      <c r="FL22" s="178"/>
      <c r="FM22" s="178"/>
      <c r="FN22" s="178"/>
      <c r="FO22" s="178"/>
      <c r="FP22" s="178"/>
      <c r="FQ22" s="178"/>
      <c r="FR22" s="178"/>
      <c r="FS22" s="178"/>
      <c r="FT22" s="178"/>
      <c r="FU22" s="178"/>
      <c r="FV22" s="178"/>
      <c r="FW22" s="178"/>
      <c r="FX22" s="178"/>
      <c r="FY22" s="178"/>
      <c r="FZ22" s="178"/>
      <c r="GA22" s="178"/>
      <c r="GB22" s="178"/>
      <c r="GC22" s="178"/>
      <c r="GD22" s="178"/>
      <c r="GE22" s="178"/>
      <c r="GF22" s="178"/>
      <c r="GG22" s="178"/>
      <c r="GH22" s="178"/>
      <c r="GI22" s="178"/>
      <c r="GJ22" s="178"/>
      <c r="GK22" s="178"/>
      <c r="GL22" s="178"/>
      <c r="GM22" s="178"/>
      <c r="GN22" s="178"/>
      <c r="GO22" s="178"/>
      <c r="GP22" s="178"/>
      <c r="GQ22" s="178"/>
      <c r="GR22" s="178"/>
      <c r="GS22" s="178"/>
      <c r="GT22" s="178"/>
      <c r="GU22" s="178"/>
      <c r="GV22" s="178"/>
      <c r="GW22" s="178"/>
      <c r="GX22" s="178"/>
      <c r="GY22" s="178"/>
      <c r="GZ22" s="178"/>
    </row>
    <row r="23" spans="1:208">
      <c r="A23" s="182" t="s">
        <v>1764</v>
      </c>
      <c r="C23" s="90" t="s">
        <v>3704</v>
      </c>
      <c r="D23" s="89">
        <f>D24</f>
        <v>250</v>
      </c>
      <c r="E23" s="84" t="s">
        <v>2732</v>
      </c>
      <c r="G23" s="131"/>
      <c r="H23" s="303" t="s">
        <v>60</v>
      </c>
      <c r="I23" s="307" t="b">
        <f>AND(L3&lt;&gt;3,G8&gt;400)</f>
        <v>0</v>
      </c>
      <c r="J23" s="303"/>
      <c r="K23" s="303"/>
      <c r="L23" s="303" t="s">
        <v>3787</v>
      </c>
      <c r="M23" s="303"/>
      <c r="N23" s="131"/>
      <c r="Q23" s="255"/>
      <c r="R23" s="255"/>
      <c r="S23" s="189"/>
      <c r="T23" s="189"/>
      <c r="U23" s="189"/>
      <c r="V23" s="189"/>
      <c r="W23" s="189"/>
      <c r="X23" s="175"/>
      <c r="Y23" s="175"/>
      <c r="AA23" s="179"/>
      <c r="AB23" s="173"/>
      <c r="AC23" s="238"/>
      <c r="AD23" s="238"/>
      <c r="AE23" s="238"/>
      <c r="AF23" s="238"/>
      <c r="AG23" s="238"/>
      <c r="AH23" s="238"/>
      <c r="AI23" s="238"/>
      <c r="AJ23" s="238"/>
      <c r="AK23" s="238"/>
      <c r="AL23" s="238"/>
      <c r="AM23" s="238"/>
      <c r="AN23" s="178"/>
      <c r="AO23" s="178"/>
      <c r="AP23" s="178"/>
      <c r="AQ23" s="178"/>
      <c r="AR23" s="178"/>
      <c r="AS23" s="178"/>
      <c r="AT23" s="178"/>
      <c r="AU23" s="178"/>
      <c r="AV23" s="178"/>
      <c r="AW23" s="178"/>
      <c r="AX23" s="178"/>
      <c r="AY23" s="178"/>
      <c r="AZ23" s="178"/>
      <c r="BA23" s="178"/>
      <c r="BB23" s="178"/>
      <c r="BC23" s="178"/>
      <c r="BD23" s="178"/>
      <c r="BE23" s="178"/>
      <c r="BF23" s="178"/>
      <c r="BG23" s="178"/>
      <c r="BH23" s="178"/>
      <c r="BI23" s="178"/>
      <c r="BJ23" s="178"/>
      <c r="BK23" s="178"/>
      <c r="BL23" s="178"/>
      <c r="BM23" s="178"/>
      <c r="BN23" s="178"/>
      <c r="BO23" s="178"/>
      <c r="BP23" s="178"/>
      <c r="BQ23" s="178"/>
      <c r="BR23" s="178"/>
      <c r="BS23" s="178"/>
      <c r="BT23" s="178"/>
      <c r="BU23" s="178"/>
      <c r="BV23" s="178"/>
      <c r="BW23" s="178"/>
      <c r="BX23" s="178"/>
      <c r="BY23" s="178"/>
      <c r="BZ23" s="178"/>
      <c r="CA23" s="178"/>
      <c r="CB23" s="178"/>
      <c r="CC23" s="178"/>
      <c r="CD23" s="178"/>
      <c r="CE23" s="178"/>
      <c r="CF23" s="178"/>
      <c r="CG23" s="178"/>
      <c r="CH23" s="178"/>
      <c r="CI23" s="178"/>
      <c r="CJ23" s="178"/>
      <c r="CK23" s="178"/>
      <c r="CL23" s="178"/>
      <c r="CM23" s="178"/>
      <c r="CN23" s="178"/>
      <c r="CO23" s="178"/>
      <c r="CP23" s="178"/>
      <c r="CQ23" s="178"/>
      <c r="CR23" s="178"/>
      <c r="CS23" s="178"/>
      <c r="CT23" s="178"/>
      <c r="CU23" s="178"/>
      <c r="CV23" s="178"/>
      <c r="CW23" s="178"/>
      <c r="CX23" s="178"/>
      <c r="CY23" s="178"/>
      <c r="CZ23" s="178"/>
      <c r="DA23" s="178"/>
      <c r="DB23" s="178"/>
      <c r="DC23" s="178"/>
      <c r="DD23" s="178"/>
      <c r="DE23" s="178"/>
      <c r="DF23" s="178"/>
      <c r="DG23" s="178"/>
      <c r="DH23" s="178"/>
      <c r="DI23" s="178"/>
      <c r="DJ23" s="178"/>
      <c r="DK23" s="178"/>
      <c r="DL23" s="178"/>
      <c r="DM23" s="178"/>
      <c r="DN23" s="178"/>
      <c r="DO23" s="178"/>
      <c r="DP23" s="178"/>
      <c r="DQ23" s="178"/>
      <c r="DR23" s="178"/>
      <c r="DS23" s="178"/>
      <c r="DT23" s="178"/>
      <c r="DU23" s="178"/>
      <c r="DV23" s="178"/>
      <c r="DW23" s="178"/>
      <c r="DX23" s="178"/>
      <c r="DY23" s="178"/>
      <c r="DZ23" s="178"/>
      <c r="EA23" s="178"/>
      <c r="EB23" s="178"/>
      <c r="EC23" s="178"/>
      <c r="ED23" s="178"/>
      <c r="EE23" s="178"/>
      <c r="EF23" s="178"/>
      <c r="EG23" s="178"/>
      <c r="EH23" s="178"/>
      <c r="EI23" s="178"/>
      <c r="EJ23" s="178"/>
      <c r="EK23" s="178"/>
      <c r="EL23" s="178"/>
      <c r="EM23" s="178"/>
      <c r="EN23" s="178"/>
      <c r="EO23" s="178"/>
      <c r="EP23" s="178"/>
      <c r="EQ23" s="178"/>
      <c r="ER23" s="178"/>
      <c r="ES23" s="178"/>
      <c r="ET23" s="178"/>
      <c r="EU23" s="178"/>
      <c r="EV23" s="178"/>
      <c r="EW23" s="178"/>
      <c r="EX23" s="178"/>
      <c r="EY23" s="178"/>
      <c r="EZ23" s="178"/>
      <c r="FA23" s="178"/>
      <c r="FB23" s="178"/>
      <c r="FC23" s="178"/>
      <c r="FD23" s="178"/>
      <c r="FE23" s="178"/>
      <c r="FF23" s="178"/>
      <c r="FG23" s="178"/>
      <c r="FH23" s="178"/>
      <c r="FI23" s="178"/>
      <c r="FJ23" s="178"/>
      <c r="FK23" s="178"/>
      <c r="FL23" s="178"/>
      <c r="FM23" s="178"/>
      <c r="FN23" s="178"/>
      <c r="FO23" s="178"/>
      <c r="FP23" s="178"/>
      <c r="FQ23" s="178"/>
      <c r="FR23" s="178"/>
      <c r="FS23" s="178"/>
      <c r="FT23" s="178"/>
      <c r="FU23" s="178"/>
      <c r="FV23" s="178"/>
      <c r="FW23" s="178"/>
      <c r="FX23" s="178"/>
      <c r="FY23" s="178"/>
      <c r="FZ23" s="178"/>
      <c r="GA23" s="178"/>
      <c r="GB23" s="178"/>
      <c r="GC23" s="178"/>
      <c r="GD23" s="178"/>
      <c r="GE23" s="178"/>
      <c r="GF23" s="178"/>
      <c r="GG23" s="178"/>
      <c r="GH23" s="178"/>
      <c r="GI23" s="178"/>
      <c r="GJ23" s="178"/>
      <c r="GK23" s="178"/>
      <c r="GL23" s="178"/>
      <c r="GM23" s="178"/>
      <c r="GN23" s="178"/>
      <c r="GO23" s="178"/>
      <c r="GP23" s="178"/>
      <c r="GQ23" s="178"/>
      <c r="GR23" s="178"/>
      <c r="GS23" s="178"/>
      <c r="GT23" s="178"/>
      <c r="GU23" s="178"/>
      <c r="GV23" s="178"/>
      <c r="GW23" s="178"/>
      <c r="GX23" s="178"/>
      <c r="GY23" s="178"/>
      <c r="GZ23" s="178"/>
    </row>
    <row r="24" spans="1:208">
      <c r="A24" s="182">
        <f>IF(A22=400,"OFF",400-A22)</f>
        <v>20</v>
      </c>
      <c r="B24" s="131"/>
      <c r="C24" s="131"/>
      <c r="D24" s="131">
        <v>250</v>
      </c>
      <c r="E24" s="131"/>
      <c r="F24" s="83" t="s">
        <v>58</v>
      </c>
      <c r="G24" s="131"/>
      <c r="H24" s="303" t="s">
        <v>61</v>
      </c>
      <c r="I24" s="307" t="b">
        <f>AND(A35,NOT(Design!M3))</f>
        <v>0</v>
      </c>
      <c r="J24" s="303"/>
      <c r="K24" s="303" t="s">
        <v>3788</v>
      </c>
      <c r="L24" s="307">
        <v>50</v>
      </c>
      <c r="M24" s="303"/>
      <c r="N24" s="131"/>
      <c r="Q24" s="255"/>
      <c r="R24" s="255"/>
      <c r="S24" s="189"/>
      <c r="T24" s="189"/>
      <c r="U24" s="189"/>
      <c r="V24" s="189"/>
      <c r="W24" s="189"/>
      <c r="X24" s="175"/>
      <c r="Y24" s="175"/>
      <c r="AA24" s="179"/>
      <c r="AB24" s="173"/>
      <c r="AC24" s="238"/>
      <c r="AD24" s="238"/>
      <c r="AE24" s="238"/>
      <c r="AF24" s="238"/>
      <c r="AG24" s="238"/>
      <c r="AH24" s="238"/>
      <c r="AI24" s="238"/>
      <c r="AJ24" s="238"/>
      <c r="AK24" s="238"/>
      <c r="AL24" s="238"/>
      <c r="AM24" s="238"/>
      <c r="AN24" s="178"/>
      <c r="AO24" s="178"/>
      <c r="AP24" s="178"/>
      <c r="AQ24" s="178"/>
      <c r="AR24" s="178"/>
      <c r="AS24" s="178"/>
      <c r="AT24" s="178"/>
      <c r="AU24" s="178"/>
      <c r="AV24" s="178"/>
      <c r="AW24" s="178"/>
      <c r="AX24" s="178"/>
      <c r="AY24" s="178"/>
      <c r="AZ24" s="178"/>
      <c r="BA24" s="178"/>
      <c r="BB24" s="178"/>
      <c r="BC24" s="178"/>
      <c r="BD24" s="178"/>
      <c r="BE24" s="178"/>
      <c r="BF24" s="178"/>
      <c r="BG24" s="178"/>
      <c r="BH24" s="178"/>
      <c r="BI24" s="178"/>
      <c r="BJ24" s="178"/>
      <c r="BK24" s="178"/>
      <c r="BL24" s="178"/>
      <c r="BM24" s="178"/>
      <c r="BN24" s="178"/>
      <c r="BO24" s="178"/>
      <c r="BP24" s="178"/>
      <c r="BQ24" s="178"/>
      <c r="BR24" s="178"/>
      <c r="BS24" s="178"/>
      <c r="BT24" s="178"/>
      <c r="BU24" s="178"/>
      <c r="BV24" s="178"/>
      <c r="BW24" s="178"/>
      <c r="BX24" s="178"/>
      <c r="BY24" s="178"/>
      <c r="BZ24" s="178"/>
      <c r="CA24" s="178"/>
      <c r="CB24" s="178"/>
      <c r="CC24" s="178"/>
      <c r="CD24" s="178"/>
      <c r="CE24" s="178"/>
      <c r="CF24" s="178"/>
      <c r="CG24" s="178"/>
      <c r="CH24" s="178"/>
      <c r="CI24" s="178"/>
      <c r="CJ24" s="178"/>
      <c r="CK24" s="178"/>
      <c r="CL24" s="178"/>
      <c r="CM24" s="178"/>
      <c r="CN24" s="178"/>
      <c r="CO24" s="178"/>
      <c r="CP24" s="178"/>
      <c r="CQ24" s="178"/>
      <c r="CR24" s="178"/>
      <c r="CS24" s="178"/>
      <c r="CT24" s="178"/>
      <c r="CU24" s="178"/>
      <c r="CV24" s="178"/>
      <c r="CW24" s="178"/>
      <c r="CX24" s="178"/>
      <c r="CY24" s="178"/>
      <c r="CZ24" s="178"/>
      <c r="DA24" s="178"/>
      <c r="DB24" s="178"/>
      <c r="DC24" s="178"/>
      <c r="DD24" s="178"/>
      <c r="DE24" s="178"/>
      <c r="DF24" s="178"/>
      <c r="DG24" s="178"/>
      <c r="DH24" s="178"/>
      <c r="DI24" s="178"/>
      <c r="DJ24" s="178"/>
      <c r="DK24" s="178"/>
      <c r="DL24" s="178"/>
      <c r="DM24" s="178"/>
      <c r="DN24" s="178"/>
      <c r="DO24" s="178"/>
      <c r="DP24" s="178"/>
      <c r="DQ24" s="178"/>
      <c r="DR24" s="178"/>
      <c r="DS24" s="178"/>
      <c r="DT24" s="178"/>
      <c r="DU24" s="178"/>
      <c r="DV24" s="178"/>
      <c r="DW24" s="178"/>
      <c r="DX24" s="178"/>
      <c r="DY24" s="178"/>
      <c r="DZ24" s="178"/>
      <c r="EA24" s="178"/>
      <c r="EB24" s="178"/>
      <c r="EC24" s="178"/>
      <c r="ED24" s="178"/>
      <c r="EE24" s="178"/>
      <c r="EF24" s="178"/>
      <c r="EG24" s="178"/>
      <c r="EH24" s="178"/>
      <c r="EI24" s="178"/>
      <c r="EJ24" s="178"/>
      <c r="EK24" s="178"/>
      <c r="EL24" s="178"/>
      <c r="EM24" s="178"/>
      <c r="EN24" s="178"/>
      <c r="EO24" s="178"/>
      <c r="EP24" s="178"/>
      <c r="EQ24" s="178"/>
      <c r="ER24" s="178"/>
      <c r="ES24" s="178"/>
      <c r="ET24" s="178"/>
      <c r="EU24" s="178"/>
      <c r="EV24" s="178"/>
      <c r="EW24" s="178"/>
      <c r="EX24" s="178"/>
      <c r="EY24" s="178"/>
      <c r="EZ24" s="178"/>
      <c r="FA24" s="178"/>
      <c r="FB24" s="178"/>
      <c r="FC24" s="178"/>
      <c r="FD24" s="178"/>
      <c r="FE24" s="178"/>
      <c r="FF24" s="178"/>
      <c r="FG24" s="178"/>
      <c r="FH24" s="178"/>
      <c r="FI24" s="178"/>
      <c r="FJ24" s="178"/>
      <c r="FK24" s="178"/>
      <c r="FL24" s="178"/>
      <c r="FM24" s="178"/>
      <c r="FN24" s="178"/>
      <c r="FO24" s="178"/>
      <c r="FP24" s="178"/>
      <c r="FQ24" s="178"/>
      <c r="FR24" s="178"/>
      <c r="FS24" s="178"/>
      <c r="FT24" s="178"/>
      <c r="FU24" s="178"/>
      <c r="FV24" s="178"/>
      <c r="FW24" s="178"/>
      <c r="FX24" s="178"/>
      <c r="FY24" s="178"/>
      <c r="FZ24" s="178"/>
      <c r="GA24" s="178"/>
      <c r="GB24" s="178"/>
      <c r="GC24" s="178"/>
      <c r="GD24" s="178"/>
      <c r="GE24" s="178"/>
      <c r="GF24" s="178"/>
      <c r="GG24" s="178"/>
      <c r="GH24" s="178"/>
      <c r="GI24" s="178"/>
      <c r="GJ24" s="178"/>
      <c r="GK24" s="178"/>
      <c r="GL24" s="178"/>
      <c r="GM24" s="178"/>
      <c r="GN24" s="178"/>
      <c r="GO24" s="178"/>
      <c r="GP24" s="178"/>
      <c r="GQ24" s="178"/>
      <c r="GR24" s="178"/>
      <c r="GS24" s="178"/>
      <c r="GT24" s="178"/>
      <c r="GU24" s="178"/>
      <c r="GV24" s="178"/>
      <c r="GW24" s="178"/>
      <c r="GX24" s="178"/>
      <c r="GY24" s="178"/>
      <c r="GZ24" s="178"/>
    </row>
    <row r="25" spans="1:208">
      <c r="G25" s="131"/>
      <c r="H25" s="303"/>
      <c r="I25" s="303"/>
      <c r="J25" s="303"/>
      <c r="K25" s="303" t="s">
        <v>3789</v>
      </c>
      <c r="L25" s="307">
        <v>0</v>
      </c>
      <c r="M25" s="303"/>
      <c r="N25" s="131"/>
      <c r="Q25" s="255"/>
      <c r="R25" s="255"/>
      <c r="S25" s="189"/>
      <c r="T25" s="189"/>
      <c r="U25" s="189"/>
      <c r="V25" s="189"/>
      <c r="W25" s="189"/>
      <c r="X25" s="175"/>
      <c r="Y25" s="175"/>
      <c r="AA25" s="179"/>
      <c r="AB25" s="173"/>
      <c r="AC25" s="238"/>
      <c r="AD25" s="238"/>
      <c r="AE25" s="238"/>
      <c r="AF25" s="238"/>
      <c r="AG25" s="238"/>
      <c r="AH25" s="238"/>
      <c r="AI25" s="238"/>
      <c r="AJ25" s="238"/>
      <c r="AK25" s="238"/>
      <c r="AL25" s="238"/>
      <c r="AM25" s="238"/>
      <c r="AN25" s="178"/>
      <c r="AO25" s="178"/>
      <c r="AP25" s="178"/>
      <c r="AQ25" s="178"/>
      <c r="AR25" s="178"/>
      <c r="AS25" s="178"/>
      <c r="AT25" s="178"/>
      <c r="AU25" s="178"/>
      <c r="AV25" s="178"/>
      <c r="AW25" s="178"/>
      <c r="AX25" s="178"/>
      <c r="AY25" s="178"/>
      <c r="AZ25" s="178"/>
      <c r="BA25" s="178"/>
      <c r="BB25" s="178"/>
      <c r="BC25" s="178"/>
      <c r="BD25" s="178"/>
      <c r="BE25" s="178"/>
      <c r="BF25" s="178"/>
      <c r="BG25" s="178"/>
      <c r="BH25" s="178"/>
      <c r="BI25" s="178"/>
      <c r="BJ25" s="178"/>
      <c r="BK25" s="178"/>
      <c r="BL25" s="178"/>
      <c r="BM25" s="178"/>
      <c r="BN25" s="178"/>
      <c r="BO25" s="178"/>
      <c r="BP25" s="178"/>
      <c r="BQ25" s="178"/>
      <c r="BR25" s="178"/>
      <c r="BS25" s="178"/>
      <c r="BT25" s="178"/>
      <c r="BU25" s="178"/>
      <c r="BV25" s="178"/>
      <c r="BW25" s="178"/>
      <c r="BX25" s="178"/>
      <c r="BY25" s="178"/>
      <c r="BZ25" s="178"/>
      <c r="CA25" s="178"/>
      <c r="CB25" s="178"/>
      <c r="CC25" s="178"/>
      <c r="CD25" s="178"/>
      <c r="CE25" s="178"/>
      <c r="CF25" s="178"/>
      <c r="CG25" s="178"/>
      <c r="CH25" s="178"/>
      <c r="CI25" s="178"/>
      <c r="CJ25" s="178"/>
      <c r="CK25" s="178"/>
      <c r="CL25" s="178"/>
      <c r="CM25" s="178"/>
      <c r="CN25" s="178"/>
      <c r="CO25" s="178"/>
      <c r="CP25" s="178"/>
      <c r="CQ25" s="178"/>
      <c r="CR25" s="178"/>
      <c r="CS25" s="178"/>
      <c r="CT25" s="178"/>
      <c r="CU25" s="178"/>
      <c r="CV25" s="178"/>
      <c r="CW25" s="178"/>
      <c r="CX25" s="178"/>
      <c r="CY25" s="178"/>
      <c r="CZ25" s="178"/>
      <c r="DA25" s="178"/>
      <c r="DB25" s="178"/>
      <c r="DC25" s="178"/>
      <c r="DD25" s="178"/>
      <c r="DE25" s="178"/>
      <c r="DF25" s="178"/>
      <c r="DG25" s="178"/>
      <c r="DH25" s="178"/>
      <c r="DI25" s="178"/>
      <c r="DJ25" s="178"/>
      <c r="DK25" s="178"/>
      <c r="DL25" s="178"/>
      <c r="DM25" s="178"/>
      <c r="DN25" s="178"/>
      <c r="DO25" s="178"/>
      <c r="DP25" s="178"/>
      <c r="DQ25" s="178"/>
      <c r="DR25" s="178"/>
      <c r="DS25" s="178"/>
      <c r="DT25" s="178"/>
      <c r="DU25" s="178"/>
      <c r="DV25" s="178"/>
      <c r="DW25" s="178"/>
      <c r="DX25" s="178"/>
      <c r="DY25" s="178"/>
      <c r="DZ25" s="178"/>
      <c r="EA25" s="178"/>
      <c r="EB25" s="178"/>
      <c r="EC25" s="178"/>
      <c r="ED25" s="178"/>
      <c r="EE25" s="178"/>
      <c r="EF25" s="178"/>
      <c r="EG25" s="178"/>
      <c r="EH25" s="178"/>
      <c r="EI25" s="178"/>
      <c r="EJ25" s="178"/>
      <c r="EK25" s="178"/>
      <c r="EL25" s="178"/>
      <c r="EM25" s="178"/>
      <c r="EN25" s="178"/>
      <c r="EO25" s="178"/>
      <c r="EP25" s="178"/>
      <c r="EQ25" s="178"/>
      <c r="ER25" s="178"/>
      <c r="ES25" s="178"/>
      <c r="ET25" s="178"/>
      <c r="EU25" s="178"/>
      <c r="EV25" s="178"/>
      <c r="EW25" s="178"/>
      <c r="EX25" s="178"/>
      <c r="EY25" s="178"/>
      <c r="EZ25" s="178"/>
      <c r="FA25" s="178"/>
      <c r="FB25" s="178"/>
      <c r="FC25" s="178"/>
      <c r="FD25" s="178"/>
      <c r="FE25" s="178"/>
      <c r="FF25" s="178"/>
      <c r="FG25" s="178"/>
      <c r="FH25" s="178"/>
      <c r="FI25" s="178"/>
      <c r="FJ25" s="178"/>
      <c r="FK25" s="178"/>
      <c r="FL25" s="178"/>
      <c r="FM25" s="178"/>
      <c r="FN25" s="178"/>
      <c r="FO25" s="178"/>
      <c r="FP25" s="178"/>
      <c r="FQ25" s="178"/>
      <c r="FR25" s="178"/>
      <c r="FS25" s="178"/>
      <c r="FT25" s="178"/>
      <c r="FU25" s="178"/>
      <c r="FV25" s="178"/>
      <c r="FW25" s="178"/>
      <c r="FX25" s="178"/>
      <c r="FY25" s="178"/>
      <c r="FZ25" s="178"/>
      <c r="GA25" s="178"/>
      <c r="GB25" s="178"/>
      <c r="GC25" s="178"/>
      <c r="GD25" s="178"/>
      <c r="GE25" s="178"/>
      <c r="GF25" s="178"/>
      <c r="GG25" s="178"/>
      <c r="GH25" s="178"/>
      <c r="GI25" s="178"/>
      <c r="GJ25" s="178"/>
      <c r="GK25" s="178"/>
      <c r="GL25" s="178"/>
      <c r="GM25" s="178"/>
      <c r="GN25" s="178"/>
      <c r="GO25" s="178"/>
      <c r="GP25" s="178"/>
      <c r="GQ25" s="178"/>
      <c r="GR25" s="178"/>
      <c r="GS25" s="178"/>
      <c r="GT25" s="178"/>
      <c r="GU25" s="178"/>
      <c r="GV25" s="178"/>
      <c r="GW25" s="178"/>
      <c r="GX25" s="178"/>
      <c r="GY25" s="178"/>
      <c r="GZ25" s="178"/>
    </row>
    <row r="26" spans="1:208">
      <c r="G26" s="131"/>
      <c r="H26" s="303"/>
      <c r="I26" s="303"/>
      <c r="J26" s="303"/>
      <c r="K26" s="303" t="s">
        <v>3790</v>
      </c>
      <c r="L26" s="307">
        <v>0</v>
      </c>
      <c r="M26" s="303"/>
      <c r="N26" s="131"/>
      <c r="Q26" s="255"/>
      <c r="R26" s="255"/>
      <c r="S26" s="189"/>
      <c r="T26" s="189"/>
      <c r="U26" s="189"/>
      <c r="V26" s="189"/>
      <c r="W26" s="189"/>
      <c r="X26" s="175"/>
      <c r="Y26" s="175"/>
      <c r="AA26" s="179"/>
      <c r="AB26" s="173"/>
      <c r="AC26" s="238"/>
      <c r="AD26" s="238"/>
      <c r="AE26" s="238"/>
      <c r="AF26" s="238"/>
      <c r="AG26" s="238"/>
      <c r="AH26" s="238"/>
      <c r="AI26" s="238"/>
      <c r="AJ26" s="238"/>
      <c r="AK26" s="238"/>
      <c r="AL26" s="238"/>
      <c r="AM26" s="238"/>
      <c r="AN26" s="178"/>
      <c r="AO26" s="178"/>
      <c r="AP26" s="178"/>
      <c r="AQ26" s="178"/>
      <c r="AR26" s="178"/>
      <c r="AS26" s="178"/>
      <c r="AT26" s="178"/>
      <c r="AU26" s="178"/>
      <c r="AV26" s="178"/>
      <c r="AW26" s="178"/>
      <c r="AX26" s="178"/>
      <c r="AY26" s="178"/>
      <c r="AZ26" s="178"/>
      <c r="BA26" s="178"/>
      <c r="BB26" s="178"/>
      <c r="BC26" s="178"/>
      <c r="BD26" s="178"/>
      <c r="BE26" s="178"/>
      <c r="BF26" s="178"/>
      <c r="BG26" s="178"/>
      <c r="BH26" s="178"/>
      <c r="BI26" s="178"/>
      <c r="BJ26" s="178"/>
      <c r="BK26" s="178"/>
      <c r="BL26" s="178"/>
      <c r="BM26" s="178"/>
      <c r="BN26" s="178"/>
      <c r="BO26" s="178"/>
      <c r="BP26" s="178"/>
      <c r="BQ26" s="178"/>
      <c r="BR26" s="178"/>
      <c r="BS26" s="178"/>
      <c r="BT26" s="178"/>
      <c r="BU26" s="178"/>
      <c r="BV26" s="178"/>
      <c r="BW26" s="178"/>
      <c r="BX26" s="178"/>
      <c r="BY26" s="178"/>
      <c r="BZ26" s="178"/>
      <c r="CA26" s="178"/>
      <c r="CB26" s="178"/>
      <c r="CC26" s="178"/>
      <c r="CD26" s="178"/>
      <c r="CE26" s="178"/>
      <c r="CF26" s="178"/>
      <c r="CG26" s="178"/>
      <c r="CH26" s="178"/>
      <c r="CI26" s="178"/>
      <c r="CJ26" s="178"/>
      <c r="CK26" s="178"/>
      <c r="CL26" s="178"/>
      <c r="CM26" s="178"/>
      <c r="CN26" s="178"/>
      <c r="CO26" s="178"/>
      <c r="CP26" s="178"/>
      <c r="CQ26" s="178"/>
      <c r="CR26" s="178"/>
      <c r="CS26" s="178"/>
      <c r="CT26" s="178"/>
      <c r="CU26" s="178"/>
      <c r="CV26" s="178"/>
      <c r="CW26" s="178"/>
      <c r="CX26" s="178"/>
      <c r="CY26" s="178"/>
      <c r="CZ26" s="178"/>
      <c r="DA26" s="178"/>
      <c r="DB26" s="178"/>
      <c r="DC26" s="178"/>
      <c r="DD26" s="178"/>
      <c r="DE26" s="178"/>
      <c r="DF26" s="178"/>
      <c r="DG26" s="178"/>
      <c r="DH26" s="178"/>
      <c r="DI26" s="178"/>
      <c r="DJ26" s="178"/>
      <c r="DK26" s="178"/>
      <c r="DL26" s="178"/>
      <c r="DM26" s="178"/>
      <c r="DN26" s="178"/>
      <c r="DO26" s="178"/>
      <c r="DP26" s="178"/>
      <c r="DQ26" s="178"/>
      <c r="DR26" s="178"/>
      <c r="DS26" s="178"/>
      <c r="DT26" s="178"/>
      <c r="DU26" s="178"/>
      <c r="DV26" s="178"/>
      <c r="DW26" s="178"/>
      <c r="DX26" s="178"/>
      <c r="DY26" s="178"/>
      <c r="DZ26" s="178"/>
      <c r="EA26" s="178"/>
      <c r="EB26" s="178"/>
      <c r="EC26" s="178"/>
      <c r="ED26" s="178"/>
      <c r="EE26" s="178"/>
      <c r="EF26" s="178"/>
      <c r="EG26" s="178"/>
      <c r="EH26" s="178"/>
      <c r="EI26" s="178"/>
      <c r="EJ26" s="178"/>
      <c r="EK26" s="178"/>
      <c r="EL26" s="178"/>
      <c r="EM26" s="178"/>
      <c r="EN26" s="178"/>
      <c r="EO26" s="178"/>
      <c r="EP26" s="178"/>
      <c r="EQ26" s="178"/>
      <c r="ER26" s="178"/>
      <c r="ES26" s="178"/>
      <c r="ET26" s="178"/>
      <c r="EU26" s="178"/>
      <c r="EV26" s="178"/>
      <c r="EW26" s="178"/>
      <c r="EX26" s="178"/>
      <c r="EY26" s="178"/>
      <c r="EZ26" s="178"/>
      <c r="FA26" s="178"/>
      <c r="FB26" s="178"/>
      <c r="FC26" s="178"/>
      <c r="FD26" s="178"/>
      <c r="FE26" s="178"/>
      <c r="FF26" s="178"/>
      <c r="FG26" s="178"/>
      <c r="FH26" s="178"/>
      <c r="FI26" s="178"/>
      <c r="FJ26" s="178"/>
      <c r="FK26" s="178"/>
      <c r="FL26" s="178"/>
      <c r="FM26" s="178"/>
      <c r="FN26" s="178"/>
      <c r="FO26" s="178"/>
      <c r="FP26" s="178"/>
      <c r="FQ26" s="178"/>
      <c r="FR26" s="178"/>
      <c r="FS26" s="178"/>
      <c r="FT26" s="178"/>
      <c r="FU26" s="178"/>
      <c r="FV26" s="178"/>
      <c r="FW26" s="178"/>
      <c r="FX26" s="178"/>
      <c r="FY26" s="178"/>
      <c r="FZ26" s="178"/>
      <c r="GA26" s="178"/>
      <c r="GB26" s="178"/>
      <c r="GC26" s="178"/>
      <c r="GD26" s="178"/>
      <c r="GE26" s="178"/>
      <c r="GF26" s="178"/>
      <c r="GG26" s="178"/>
      <c r="GH26" s="178"/>
      <c r="GI26" s="178"/>
      <c r="GJ26" s="178"/>
      <c r="GK26" s="178"/>
      <c r="GL26" s="178"/>
      <c r="GM26" s="178"/>
      <c r="GN26" s="178"/>
      <c r="GO26" s="178"/>
      <c r="GP26" s="178"/>
      <c r="GQ26" s="178"/>
      <c r="GR26" s="178"/>
      <c r="GS26" s="178"/>
      <c r="GT26" s="178"/>
      <c r="GU26" s="178"/>
      <c r="GV26" s="178"/>
      <c r="GW26" s="178"/>
      <c r="GX26" s="178"/>
      <c r="GY26" s="178"/>
      <c r="GZ26" s="178"/>
    </row>
    <row r="27" spans="1:208">
      <c r="C27" s="135">
        <v>1</v>
      </c>
      <c r="G27" s="131"/>
      <c r="H27" s="303"/>
      <c r="I27" s="303"/>
      <c r="J27" s="303">
        <v>47</v>
      </c>
      <c r="K27" s="303"/>
      <c r="L27" s="303"/>
      <c r="M27" s="303"/>
      <c r="N27" s="131"/>
      <c r="Q27" s="255"/>
      <c r="R27" s="255"/>
      <c r="S27" s="189"/>
      <c r="T27" s="189"/>
      <c r="U27" s="189"/>
      <c r="V27" s="189"/>
      <c r="W27" s="189"/>
      <c r="X27" s="175"/>
      <c r="Y27" s="175"/>
      <c r="AA27" s="179"/>
      <c r="AB27" s="173"/>
      <c r="AC27" s="238"/>
      <c r="AD27" s="238"/>
      <c r="AE27" s="238"/>
      <c r="AF27" s="238"/>
      <c r="AG27" s="238"/>
      <c r="AH27" s="238"/>
      <c r="AI27" s="238"/>
      <c r="AJ27" s="238"/>
      <c r="AK27" s="238"/>
      <c r="AL27" s="238"/>
      <c r="AM27" s="238"/>
      <c r="AN27" s="178"/>
      <c r="AO27" s="178"/>
      <c r="AP27" s="178"/>
      <c r="AQ27" s="178"/>
      <c r="AR27" s="178"/>
      <c r="AS27" s="178"/>
      <c r="AT27" s="178"/>
      <c r="AU27" s="178"/>
      <c r="AV27" s="178"/>
      <c r="AW27" s="178"/>
      <c r="AX27" s="178"/>
      <c r="AY27" s="178"/>
      <c r="AZ27" s="178"/>
      <c r="BA27" s="178"/>
      <c r="BB27" s="178"/>
      <c r="BC27" s="178"/>
      <c r="BD27" s="178"/>
      <c r="BE27" s="178"/>
      <c r="BF27" s="178"/>
      <c r="BG27" s="178"/>
      <c r="BH27" s="178"/>
      <c r="BI27" s="178"/>
      <c r="BJ27" s="178"/>
      <c r="BK27" s="178"/>
      <c r="BL27" s="178"/>
      <c r="BM27" s="178"/>
      <c r="BN27" s="178"/>
      <c r="BO27" s="178"/>
      <c r="BP27" s="178"/>
      <c r="BQ27" s="178"/>
      <c r="BR27" s="178"/>
      <c r="BS27" s="178"/>
      <c r="BT27" s="178"/>
      <c r="BU27" s="178"/>
      <c r="BV27" s="178"/>
      <c r="BW27" s="178"/>
      <c r="BX27" s="178"/>
      <c r="BY27" s="178"/>
      <c r="BZ27" s="178"/>
      <c r="CA27" s="178"/>
      <c r="CB27" s="178"/>
      <c r="CC27" s="178"/>
      <c r="CD27" s="178"/>
      <c r="CE27" s="178"/>
      <c r="CF27" s="178"/>
      <c r="CG27" s="178"/>
      <c r="CH27" s="178"/>
      <c r="CI27" s="178"/>
      <c r="CJ27" s="178"/>
      <c r="CK27" s="178"/>
      <c r="CL27" s="178"/>
      <c r="CM27" s="178"/>
      <c r="CN27" s="178"/>
      <c r="CO27" s="178"/>
      <c r="CP27" s="178"/>
      <c r="CQ27" s="178"/>
      <c r="CR27" s="178"/>
      <c r="CS27" s="178"/>
      <c r="CT27" s="178"/>
      <c r="CU27" s="178"/>
      <c r="CV27" s="178"/>
      <c r="CW27" s="178"/>
      <c r="CX27" s="178"/>
      <c r="CY27" s="178"/>
      <c r="CZ27" s="178"/>
      <c r="DA27" s="178"/>
      <c r="DB27" s="178"/>
      <c r="DC27" s="178"/>
      <c r="DD27" s="178"/>
      <c r="DE27" s="178"/>
      <c r="DF27" s="178"/>
      <c r="DG27" s="178"/>
      <c r="DH27" s="178"/>
      <c r="DI27" s="178"/>
      <c r="DJ27" s="178"/>
      <c r="DK27" s="178"/>
      <c r="DL27" s="178"/>
      <c r="DM27" s="178"/>
      <c r="DN27" s="178"/>
      <c r="DO27" s="178"/>
      <c r="DP27" s="178"/>
      <c r="DQ27" s="178"/>
      <c r="DR27" s="178"/>
      <c r="DS27" s="178"/>
      <c r="DT27" s="178"/>
      <c r="DU27" s="178"/>
      <c r="DV27" s="178"/>
      <c r="DW27" s="178"/>
      <c r="DX27" s="178"/>
      <c r="DY27" s="178"/>
      <c r="DZ27" s="178"/>
      <c r="EA27" s="178"/>
      <c r="EB27" s="178"/>
      <c r="EC27" s="178"/>
      <c r="ED27" s="178"/>
      <c r="EE27" s="178"/>
      <c r="EF27" s="178"/>
      <c r="EG27" s="178"/>
      <c r="EH27" s="178"/>
      <c r="EI27" s="178"/>
      <c r="EJ27" s="178"/>
      <c r="EK27" s="178"/>
      <c r="EL27" s="178"/>
      <c r="EM27" s="178"/>
      <c r="EN27" s="178"/>
      <c r="EO27" s="178"/>
      <c r="EP27" s="178"/>
      <c r="EQ27" s="178"/>
      <c r="ER27" s="178"/>
      <c r="ES27" s="178"/>
      <c r="ET27" s="178"/>
      <c r="EU27" s="178"/>
      <c r="EV27" s="178"/>
      <c r="EW27" s="178"/>
      <c r="EX27" s="178"/>
      <c r="EY27" s="178"/>
      <c r="EZ27" s="178"/>
      <c r="FA27" s="178"/>
      <c r="FB27" s="178"/>
      <c r="FC27" s="178"/>
      <c r="FD27" s="178"/>
      <c r="FE27" s="178"/>
      <c r="FF27" s="178"/>
      <c r="FG27" s="178"/>
      <c r="FH27" s="178"/>
      <c r="FI27" s="178"/>
      <c r="FJ27" s="178"/>
      <c r="FK27" s="178"/>
      <c r="FL27" s="178"/>
      <c r="FM27" s="178"/>
      <c r="FN27" s="178"/>
      <c r="FO27" s="178"/>
      <c r="FP27" s="178"/>
      <c r="FQ27" s="178"/>
      <c r="FR27" s="178"/>
      <c r="FS27" s="178"/>
      <c r="FT27" s="178"/>
      <c r="FU27" s="178"/>
      <c r="FV27" s="178"/>
      <c r="FW27" s="178"/>
      <c r="FX27" s="178"/>
      <c r="FY27" s="178"/>
      <c r="FZ27" s="178"/>
      <c r="GA27" s="178"/>
      <c r="GB27" s="178"/>
      <c r="GC27" s="178"/>
      <c r="GD27" s="178"/>
      <c r="GE27" s="178"/>
      <c r="GF27" s="178"/>
      <c r="GG27" s="178"/>
      <c r="GH27" s="178"/>
      <c r="GI27" s="178"/>
      <c r="GJ27" s="178"/>
      <c r="GK27" s="178"/>
      <c r="GL27" s="178"/>
      <c r="GM27" s="178"/>
      <c r="GN27" s="178"/>
      <c r="GO27" s="178"/>
      <c r="GP27" s="178"/>
      <c r="GQ27" s="178"/>
      <c r="GR27" s="178"/>
      <c r="GS27" s="178"/>
      <c r="GT27" s="178"/>
      <c r="GU27" s="178"/>
      <c r="GV27" s="178"/>
      <c r="GW27" s="178"/>
      <c r="GX27" s="178"/>
      <c r="GY27" s="178"/>
      <c r="GZ27" s="178"/>
    </row>
    <row r="28" spans="1:208">
      <c r="C28" s="131"/>
      <c r="G28" s="131"/>
      <c r="H28" s="303"/>
      <c r="I28" s="303"/>
      <c r="J28" s="303">
        <v>10</v>
      </c>
      <c r="K28" s="303"/>
      <c r="L28" s="303"/>
      <c r="M28" s="303"/>
      <c r="N28" s="131"/>
      <c r="Q28" s="255"/>
      <c r="R28" s="255"/>
      <c r="S28" s="189"/>
      <c r="T28" s="189"/>
      <c r="U28" s="189"/>
      <c r="V28" s="189"/>
      <c r="W28" s="189"/>
      <c r="X28" s="175"/>
      <c r="Y28" s="175"/>
      <c r="AA28" s="179"/>
      <c r="AB28" s="173"/>
      <c r="AC28" s="238"/>
      <c r="AD28" s="238"/>
      <c r="AE28" s="238"/>
      <c r="AF28" s="238"/>
      <c r="AG28" s="238"/>
      <c r="AH28" s="238"/>
      <c r="AI28" s="238"/>
      <c r="AJ28" s="238"/>
      <c r="AK28" s="238"/>
      <c r="AL28" s="238"/>
      <c r="AM28" s="238"/>
      <c r="AN28" s="178"/>
      <c r="AO28" s="178"/>
      <c r="AP28" s="178"/>
      <c r="AQ28" s="178"/>
      <c r="AR28" s="178"/>
      <c r="AS28" s="178"/>
      <c r="AT28" s="178"/>
      <c r="AU28" s="178"/>
      <c r="AV28" s="178"/>
      <c r="AW28" s="178"/>
      <c r="AX28" s="178"/>
      <c r="AY28" s="178"/>
      <c r="AZ28" s="178"/>
      <c r="BA28" s="178"/>
      <c r="BB28" s="178"/>
      <c r="BC28" s="178"/>
      <c r="BD28" s="178"/>
      <c r="BE28" s="178"/>
      <c r="BF28" s="178"/>
      <c r="BG28" s="178"/>
      <c r="BH28" s="178"/>
      <c r="BI28" s="178"/>
      <c r="BJ28" s="178"/>
      <c r="BK28" s="178"/>
      <c r="BL28" s="178"/>
      <c r="BM28" s="178"/>
      <c r="BN28" s="178"/>
      <c r="BO28" s="178"/>
      <c r="BP28" s="178"/>
      <c r="BQ28" s="178"/>
      <c r="BR28" s="178"/>
      <c r="BS28" s="178"/>
      <c r="BT28" s="178"/>
      <c r="BU28" s="178"/>
      <c r="BV28" s="178"/>
      <c r="BW28" s="178"/>
      <c r="BX28" s="178"/>
      <c r="BY28" s="178"/>
      <c r="BZ28" s="178"/>
      <c r="CA28" s="178"/>
      <c r="CB28" s="178"/>
      <c r="CC28" s="178"/>
      <c r="CD28" s="178"/>
      <c r="CE28" s="178"/>
      <c r="CF28" s="178"/>
      <c r="CG28" s="178"/>
      <c r="CH28" s="178"/>
      <c r="CI28" s="178"/>
      <c r="CJ28" s="178"/>
      <c r="CK28" s="178"/>
      <c r="CL28" s="178"/>
      <c r="CM28" s="178"/>
      <c r="CN28" s="178"/>
      <c r="CO28" s="178"/>
      <c r="CP28" s="178"/>
      <c r="CQ28" s="178"/>
      <c r="CR28" s="178"/>
      <c r="CS28" s="178"/>
      <c r="CT28" s="178"/>
      <c r="CU28" s="178"/>
      <c r="CV28" s="178"/>
      <c r="CW28" s="178"/>
      <c r="CX28" s="178"/>
      <c r="CY28" s="178"/>
      <c r="CZ28" s="178"/>
      <c r="DA28" s="178"/>
      <c r="DB28" s="178"/>
      <c r="DC28" s="178"/>
      <c r="DD28" s="178"/>
      <c r="DE28" s="178"/>
      <c r="DF28" s="178"/>
      <c r="DG28" s="178"/>
      <c r="DH28" s="178"/>
      <c r="DI28" s="178"/>
      <c r="DJ28" s="178"/>
      <c r="DK28" s="178"/>
      <c r="DL28" s="178"/>
      <c r="DM28" s="178"/>
      <c r="DN28" s="178"/>
      <c r="DO28" s="178"/>
      <c r="DP28" s="178"/>
      <c r="DQ28" s="178"/>
      <c r="DR28" s="178"/>
      <c r="DS28" s="178"/>
      <c r="DT28" s="178"/>
      <c r="DU28" s="178"/>
      <c r="DV28" s="178"/>
      <c r="DW28" s="178"/>
      <c r="DX28" s="178"/>
      <c r="DY28" s="178"/>
      <c r="DZ28" s="178"/>
      <c r="EA28" s="178"/>
      <c r="EB28" s="178"/>
      <c r="EC28" s="178"/>
      <c r="ED28" s="178"/>
      <c r="EE28" s="178"/>
      <c r="EF28" s="178"/>
      <c r="EG28" s="178"/>
      <c r="EH28" s="178"/>
      <c r="EI28" s="178"/>
      <c r="EJ28" s="178"/>
      <c r="EK28" s="178"/>
      <c r="EL28" s="178"/>
      <c r="EM28" s="178"/>
      <c r="EN28" s="178"/>
      <c r="EO28" s="178"/>
      <c r="EP28" s="178"/>
      <c r="EQ28" s="178"/>
      <c r="ER28" s="178"/>
      <c r="ES28" s="178"/>
      <c r="ET28" s="178"/>
      <c r="EU28" s="178"/>
      <c r="EV28" s="178"/>
      <c r="EW28" s="178"/>
      <c r="EX28" s="178"/>
      <c r="EY28" s="178"/>
      <c r="EZ28" s="178"/>
      <c r="FA28" s="178"/>
      <c r="FB28" s="178"/>
      <c r="FC28" s="178"/>
      <c r="FD28" s="178"/>
      <c r="FE28" s="178"/>
      <c r="FF28" s="178"/>
      <c r="FG28" s="178"/>
      <c r="FH28" s="178"/>
      <c r="FI28" s="178"/>
      <c r="FJ28" s="178"/>
      <c r="FK28" s="178"/>
      <c r="FL28" s="178"/>
      <c r="FM28" s="178"/>
      <c r="FN28" s="178"/>
      <c r="FO28" s="178"/>
      <c r="FP28" s="178"/>
      <c r="FQ28" s="178"/>
      <c r="FR28" s="178"/>
      <c r="FS28" s="178"/>
      <c r="FT28" s="178"/>
      <c r="FU28" s="178"/>
      <c r="FV28" s="178"/>
      <c r="FW28" s="178"/>
      <c r="FX28" s="178"/>
      <c r="FY28" s="178"/>
      <c r="FZ28" s="178"/>
      <c r="GA28" s="178"/>
      <c r="GB28" s="178"/>
      <c r="GC28" s="178"/>
      <c r="GD28" s="178"/>
      <c r="GE28" s="178"/>
      <c r="GF28" s="178"/>
      <c r="GG28" s="178"/>
      <c r="GH28" s="178"/>
      <c r="GI28" s="178"/>
      <c r="GJ28" s="178"/>
      <c r="GK28" s="178"/>
      <c r="GL28" s="178"/>
      <c r="GM28" s="178"/>
      <c r="GN28" s="178"/>
      <c r="GO28" s="178"/>
      <c r="GP28" s="178"/>
      <c r="GQ28" s="178"/>
      <c r="GR28" s="178"/>
      <c r="GS28" s="178"/>
      <c r="GT28" s="178"/>
      <c r="GU28" s="178"/>
      <c r="GV28" s="178"/>
      <c r="GW28" s="178"/>
      <c r="GX28" s="178"/>
      <c r="GY28" s="178"/>
      <c r="GZ28" s="178"/>
    </row>
    <row r="29" spans="1:208">
      <c r="D29" s="84" t="s">
        <v>2242</v>
      </c>
      <c r="F29" s="93">
        <f>D30/100</f>
        <v>1</v>
      </c>
      <c r="G29" s="131"/>
      <c r="H29" s="303"/>
      <c r="I29" s="303"/>
      <c r="J29" s="303"/>
      <c r="K29" s="303"/>
      <c r="L29" s="303"/>
      <c r="M29" s="303"/>
      <c r="N29" s="131"/>
      <c r="Q29" s="255"/>
      <c r="R29" s="255"/>
      <c r="S29" s="189"/>
      <c r="T29" s="189"/>
      <c r="U29" s="189"/>
      <c r="V29" s="189"/>
      <c r="W29" s="189"/>
      <c r="X29" s="175"/>
      <c r="Y29" s="175"/>
      <c r="AA29" s="179"/>
      <c r="AB29" s="173"/>
      <c r="AC29" s="238"/>
      <c r="AD29" s="238"/>
      <c r="AE29" s="238"/>
      <c r="AF29" s="238"/>
      <c r="AG29" s="238"/>
      <c r="AH29" s="238"/>
      <c r="AI29" s="238"/>
      <c r="AJ29" s="238"/>
      <c r="AK29" s="238"/>
      <c r="AL29" s="238"/>
      <c r="AM29" s="238"/>
      <c r="AN29" s="178"/>
      <c r="AO29" s="178"/>
      <c r="AP29" s="178"/>
      <c r="AQ29" s="178"/>
      <c r="AR29" s="178"/>
      <c r="AS29" s="178"/>
      <c r="AT29" s="178"/>
      <c r="AU29" s="178"/>
      <c r="AV29" s="178"/>
      <c r="AW29" s="178"/>
      <c r="AX29" s="178"/>
      <c r="AY29" s="178"/>
      <c r="AZ29" s="178"/>
      <c r="BA29" s="178"/>
      <c r="BB29" s="178"/>
      <c r="BC29" s="178"/>
      <c r="BD29" s="178"/>
      <c r="BE29" s="178"/>
      <c r="BF29" s="178"/>
      <c r="BG29" s="178"/>
      <c r="BH29" s="178"/>
      <c r="BI29" s="178"/>
      <c r="BJ29" s="178"/>
      <c r="BK29" s="178"/>
      <c r="BL29" s="178"/>
      <c r="BM29" s="178"/>
      <c r="BN29" s="178"/>
      <c r="BO29" s="178"/>
      <c r="BP29" s="178"/>
      <c r="BQ29" s="178"/>
      <c r="BR29" s="178"/>
      <c r="BS29" s="178"/>
      <c r="BT29" s="178"/>
      <c r="BU29" s="178"/>
      <c r="BV29" s="178"/>
      <c r="BW29" s="178"/>
      <c r="BX29" s="178"/>
      <c r="BY29" s="178"/>
      <c r="BZ29" s="178"/>
      <c r="CA29" s="178"/>
      <c r="CB29" s="178"/>
      <c r="CC29" s="178"/>
      <c r="CD29" s="178"/>
      <c r="CE29" s="178"/>
      <c r="CF29" s="178"/>
      <c r="CG29" s="178"/>
      <c r="CH29" s="178"/>
      <c r="CI29" s="178"/>
      <c r="CJ29" s="178"/>
      <c r="CK29" s="178"/>
      <c r="CL29" s="178"/>
      <c r="CM29" s="178"/>
      <c r="CN29" s="178"/>
      <c r="CO29" s="178"/>
      <c r="CP29" s="178"/>
      <c r="CQ29" s="178"/>
      <c r="CR29" s="178"/>
      <c r="CS29" s="178"/>
      <c r="CT29" s="178"/>
      <c r="CU29" s="178"/>
      <c r="CV29" s="178"/>
      <c r="CW29" s="178"/>
      <c r="CX29" s="178"/>
      <c r="CY29" s="178"/>
      <c r="CZ29" s="178"/>
      <c r="DA29" s="178"/>
      <c r="DB29" s="178"/>
      <c r="DC29" s="178"/>
      <c r="DD29" s="178"/>
      <c r="DE29" s="178"/>
      <c r="DF29" s="178"/>
      <c r="DG29" s="178"/>
      <c r="DH29" s="178"/>
      <c r="DI29" s="178"/>
      <c r="DJ29" s="178"/>
      <c r="DK29" s="178"/>
      <c r="DL29" s="178"/>
      <c r="DM29" s="178"/>
      <c r="DN29" s="178"/>
      <c r="DO29" s="178"/>
      <c r="DP29" s="178"/>
      <c r="DQ29" s="178"/>
      <c r="DR29" s="178"/>
      <c r="DS29" s="178"/>
      <c r="DT29" s="178"/>
      <c r="DU29" s="178"/>
      <c r="DV29" s="178"/>
      <c r="DW29" s="178"/>
      <c r="DX29" s="178"/>
      <c r="DY29" s="178"/>
      <c r="DZ29" s="178"/>
      <c r="EA29" s="178"/>
      <c r="EB29" s="178"/>
      <c r="EC29" s="178"/>
      <c r="ED29" s="178"/>
      <c r="EE29" s="178"/>
      <c r="EF29" s="178"/>
      <c r="EG29" s="178"/>
      <c r="EH29" s="178"/>
      <c r="EI29" s="178"/>
      <c r="EJ29" s="178"/>
      <c r="EK29" s="178"/>
      <c r="EL29" s="178"/>
      <c r="EM29" s="178"/>
      <c r="EN29" s="178"/>
      <c r="EO29" s="178"/>
      <c r="EP29" s="178"/>
      <c r="EQ29" s="178"/>
      <c r="ER29" s="178"/>
      <c r="ES29" s="178"/>
      <c r="ET29" s="178"/>
      <c r="EU29" s="178"/>
      <c r="EV29" s="178"/>
      <c r="EW29" s="178"/>
      <c r="EX29" s="178"/>
      <c r="EY29" s="178"/>
      <c r="EZ29" s="178"/>
      <c r="FA29" s="178"/>
      <c r="FB29" s="178"/>
      <c r="FC29" s="178"/>
      <c r="FD29" s="178"/>
      <c r="FE29" s="178"/>
      <c r="FF29" s="178"/>
      <c r="FG29" s="178"/>
      <c r="FH29" s="178"/>
      <c r="FI29" s="178"/>
      <c r="FJ29" s="178"/>
      <c r="FK29" s="178"/>
      <c r="FL29" s="178"/>
      <c r="FM29" s="178"/>
      <c r="FN29" s="178"/>
      <c r="FO29" s="178"/>
      <c r="FP29" s="178"/>
      <c r="FQ29" s="178"/>
      <c r="FR29" s="178"/>
      <c r="FS29" s="178"/>
      <c r="FT29" s="178"/>
      <c r="FU29" s="178"/>
      <c r="FV29" s="178"/>
      <c r="FW29" s="178"/>
      <c r="FX29" s="178"/>
      <c r="FY29" s="178"/>
      <c r="FZ29" s="178"/>
      <c r="GA29" s="178"/>
      <c r="GB29" s="178"/>
      <c r="GC29" s="178"/>
      <c r="GD29" s="178"/>
      <c r="GE29" s="178"/>
      <c r="GF29" s="178"/>
      <c r="GG29" s="178"/>
      <c r="GH29" s="178"/>
      <c r="GI29" s="178"/>
      <c r="GJ29" s="178"/>
      <c r="GK29" s="178"/>
      <c r="GL29" s="178"/>
      <c r="GM29" s="178"/>
      <c r="GN29" s="178"/>
      <c r="GO29" s="178"/>
      <c r="GP29" s="178"/>
      <c r="GQ29" s="178"/>
      <c r="GR29" s="178"/>
      <c r="GS29" s="178"/>
      <c r="GT29" s="178"/>
      <c r="GU29" s="178"/>
      <c r="GV29" s="178"/>
      <c r="GW29" s="178"/>
      <c r="GX29" s="178"/>
      <c r="GY29" s="178"/>
      <c r="GZ29" s="178"/>
    </row>
    <row r="30" spans="1:208">
      <c r="D30" s="134">
        <v>100</v>
      </c>
      <c r="E30" s="131"/>
      <c r="F30" s="131"/>
      <c r="G30" s="131"/>
      <c r="H30" s="131"/>
      <c r="I30" s="131"/>
      <c r="J30" s="131"/>
      <c r="K30" s="131"/>
      <c r="L30" s="131"/>
      <c r="M30" s="131"/>
      <c r="N30" s="131"/>
      <c r="Q30" s="255"/>
      <c r="R30" s="255"/>
      <c r="S30" s="189"/>
      <c r="T30" s="189"/>
      <c r="U30" s="189"/>
      <c r="V30" s="189"/>
      <c r="W30" s="189"/>
      <c r="X30" s="175"/>
      <c r="Y30" s="175"/>
      <c r="AA30" s="179"/>
      <c r="AB30" s="173"/>
      <c r="AC30" s="238"/>
      <c r="AD30" s="238"/>
      <c r="AE30" s="238"/>
      <c r="AF30" s="238"/>
      <c r="AG30" s="238"/>
      <c r="AH30" s="238"/>
      <c r="AI30" s="238"/>
      <c r="AJ30" s="238"/>
      <c r="AK30" s="238"/>
      <c r="AL30" s="238"/>
      <c r="AM30" s="238"/>
      <c r="AN30" s="178"/>
      <c r="AO30" s="178"/>
      <c r="AP30" s="178"/>
      <c r="AQ30" s="178"/>
      <c r="AR30" s="178"/>
      <c r="AS30" s="178"/>
      <c r="AT30" s="178"/>
      <c r="AU30" s="178"/>
      <c r="AV30" s="178"/>
      <c r="AW30" s="178"/>
      <c r="AX30" s="178"/>
      <c r="AY30" s="178"/>
      <c r="AZ30" s="178"/>
      <c r="BA30" s="178"/>
      <c r="BB30" s="178"/>
      <c r="BC30" s="178"/>
      <c r="BD30" s="178"/>
      <c r="BE30" s="178"/>
      <c r="BF30" s="178"/>
      <c r="BG30" s="178"/>
      <c r="BH30" s="178"/>
      <c r="BI30" s="178"/>
      <c r="BJ30" s="178"/>
      <c r="BK30" s="178"/>
      <c r="BL30" s="178"/>
      <c r="BM30" s="178"/>
      <c r="BN30" s="178"/>
      <c r="BO30" s="178"/>
      <c r="BP30" s="178"/>
      <c r="BQ30" s="178"/>
      <c r="BR30" s="178"/>
      <c r="BS30" s="178"/>
      <c r="BT30" s="178"/>
      <c r="BU30" s="178"/>
      <c r="BV30" s="178"/>
      <c r="BW30" s="178"/>
      <c r="BX30" s="178"/>
      <c r="BY30" s="178"/>
      <c r="BZ30" s="178"/>
      <c r="CA30" s="178"/>
      <c r="CB30" s="178"/>
      <c r="CC30" s="178"/>
      <c r="CD30" s="178"/>
      <c r="CE30" s="178"/>
      <c r="CF30" s="178"/>
      <c r="CG30" s="178"/>
      <c r="CH30" s="178"/>
      <c r="CI30" s="178"/>
      <c r="CJ30" s="178"/>
      <c r="CK30" s="178"/>
      <c r="CL30" s="178"/>
      <c r="CM30" s="178"/>
      <c r="CN30" s="178"/>
      <c r="CO30" s="178"/>
      <c r="CP30" s="178"/>
      <c r="CQ30" s="178"/>
      <c r="CR30" s="178"/>
      <c r="CS30" s="178"/>
      <c r="CT30" s="178"/>
      <c r="CU30" s="178"/>
      <c r="CV30" s="178"/>
      <c r="CW30" s="178"/>
      <c r="CX30" s="178"/>
      <c r="CY30" s="178"/>
      <c r="CZ30" s="178"/>
      <c r="DA30" s="178"/>
      <c r="DB30" s="178"/>
      <c r="DC30" s="178"/>
      <c r="DD30" s="178"/>
      <c r="DE30" s="178"/>
      <c r="DF30" s="178"/>
      <c r="DG30" s="178"/>
      <c r="DH30" s="178"/>
      <c r="DI30" s="178"/>
      <c r="DJ30" s="178"/>
      <c r="DK30" s="178"/>
      <c r="DL30" s="178"/>
      <c r="DM30" s="178"/>
      <c r="DN30" s="178"/>
      <c r="DO30" s="178"/>
      <c r="DP30" s="178"/>
      <c r="DQ30" s="178"/>
      <c r="DR30" s="178"/>
      <c r="DS30" s="178"/>
      <c r="DT30" s="178"/>
      <c r="DU30" s="178"/>
      <c r="DV30" s="178"/>
      <c r="DW30" s="178"/>
      <c r="DX30" s="178"/>
      <c r="DY30" s="178"/>
      <c r="DZ30" s="178"/>
      <c r="EA30" s="178"/>
      <c r="EB30" s="178"/>
      <c r="EC30" s="178"/>
      <c r="ED30" s="178"/>
      <c r="EE30" s="178"/>
      <c r="EF30" s="178"/>
      <c r="EG30" s="178"/>
      <c r="EH30" s="178"/>
      <c r="EI30" s="178"/>
      <c r="EJ30" s="178"/>
      <c r="EK30" s="178"/>
      <c r="EL30" s="178"/>
      <c r="EM30" s="178"/>
      <c r="EN30" s="178"/>
      <c r="EO30" s="178"/>
      <c r="EP30" s="178"/>
      <c r="EQ30" s="178"/>
      <c r="ER30" s="178"/>
      <c r="ES30" s="178"/>
      <c r="ET30" s="178"/>
      <c r="EU30" s="178"/>
      <c r="EV30" s="178"/>
      <c r="EW30" s="178"/>
      <c r="EX30" s="178"/>
      <c r="EY30" s="178"/>
      <c r="EZ30" s="178"/>
      <c r="FA30" s="178"/>
      <c r="FB30" s="178"/>
      <c r="FC30" s="178"/>
      <c r="FD30" s="178"/>
      <c r="FE30" s="178"/>
      <c r="FF30" s="178"/>
      <c r="FG30" s="178"/>
      <c r="FH30" s="178"/>
      <c r="FI30" s="178"/>
      <c r="FJ30" s="178"/>
      <c r="FK30" s="178"/>
      <c r="FL30" s="178"/>
      <c r="FM30" s="178"/>
      <c r="FN30" s="178"/>
      <c r="FO30" s="178"/>
      <c r="FP30" s="178"/>
      <c r="FQ30" s="178"/>
      <c r="FR30" s="178"/>
      <c r="FS30" s="178"/>
      <c r="FT30" s="178"/>
      <c r="FU30" s="178"/>
      <c r="FV30" s="178"/>
      <c r="FW30" s="178"/>
      <c r="FX30" s="178"/>
      <c r="FY30" s="178"/>
      <c r="FZ30" s="178"/>
      <c r="GA30" s="178"/>
      <c r="GB30" s="178"/>
      <c r="GC30" s="178"/>
      <c r="GD30" s="178"/>
      <c r="GE30" s="178"/>
      <c r="GF30" s="178"/>
      <c r="GG30" s="178"/>
      <c r="GH30" s="178"/>
      <c r="GI30" s="178"/>
      <c r="GJ30" s="178"/>
      <c r="GK30" s="178"/>
      <c r="GL30" s="178"/>
      <c r="GM30" s="178"/>
      <c r="GN30" s="178"/>
      <c r="GO30" s="178"/>
      <c r="GP30" s="178"/>
      <c r="GQ30" s="178"/>
      <c r="GR30" s="178"/>
      <c r="GS30" s="178"/>
      <c r="GT30" s="178"/>
      <c r="GU30" s="178"/>
      <c r="GV30" s="178"/>
      <c r="GW30" s="178"/>
      <c r="GX30" s="178"/>
      <c r="GY30" s="178"/>
      <c r="GZ30" s="178"/>
    </row>
    <row r="31" spans="1:208" ht="13.5" thickBot="1">
      <c r="D31" s="136" t="s">
        <v>2618</v>
      </c>
      <c r="E31" s="131"/>
      <c r="F31" s="137">
        <f>Design!D12</f>
        <v>82.22</v>
      </c>
      <c r="G31" s="131"/>
      <c r="H31" s="131"/>
      <c r="I31" s="131"/>
      <c r="J31" s="131"/>
      <c r="K31" s="131"/>
      <c r="L31" s="131"/>
      <c r="M31" s="131"/>
      <c r="N31" s="131"/>
      <c r="Q31" s="255"/>
      <c r="R31" s="255"/>
      <c r="S31" s="189"/>
      <c r="T31" s="189"/>
      <c r="U31" s="189"/>
      <c r="V31" s="189"/>
      <c r="W31" s="189"/>
      <c r="X31" s="175"/>
      <c r="Y31" s="175"/>
      <c r="AA31" s="179"/>
      <c r="AB31" s="173"/>
      <c r="AC31" s="238"/>
      <c r="AD31" s="238"/>
      <c r="AE31" s="238"/>
      <c r="AF31" s="238"/>
      <c r="AG31" s="238"/>
      <c r="AH31" s="238"/>
      <c r="AI31" s="238"/>
      <c r="AJ31" s="238"/>
      <c r="AK31" s="238"/>
      <c r="AL31" s="238"/>
      <c r="AM31" s="238"/>
      <c r="AN31" s="178"/>
      <c r="AO31" s="178"/>
      <c r="AP31" s="178"/>
      <c r="AQ31" s="178"/>
      <c r="AR31" s="178"/>
      <c r="AS31" s="178"/>
      <c r="AT31" s="178"/>
      <c r="AU31" s="178"/>
      <c r="AV31" s="178"/>
      <c r="AW31" s="178"/>
      <c r="AX31" s="178"/>
      <c r="AY31" s="178"/>
      <c r="AZ31" s="178"/>
      <c r="BA31" s="178"/>
      <c r="BB31" s="178"/>
      <c r="BC31" s="178"/>
      <c r="BD31" s="178"/>
      <c r="BE31" s="178"/>
      <c r="BF31" s="178"/>
      <c r="BG31" s="178"/>
      <c r="BH31" s="178"/>
      <c r="BI31" s="178"/>
      <c r="BJ31" s="178"/>
      <c r="BK31" s="178"/>
      <c r="BL31" s="178"/>
      <c r="BM31" s="178"/>
      <c r="BN31" s="178"/>
      <c r="BO31" s="178"/>
      <c r="BP31" s="178"/>
      <c r="BQ31" s="178"/>
      <c r="BR31" s="178"/>
      <c r="BS31" s="178"/>
      <c r="BT31" s="178"/>
      <c r="BU31" s="178"/>
      <c r="BV31" s="178"/>
      <c r="BW31" s="178"/>
      <c r="BX31" s="178"/>
      <c r="BY31" s="178"/>
      <c r="BZ31" s="178"/>
      <c r="CA31" s="178"/>
      <c r="CB31" s="178"/>
      <c r="CC31" s="178"/>
      <c r="CD31" s="178"/>
      <c r="CE31" s="178"/>
      <c r="CF31" s="178"/>
      <c r="CG31" s="178"/>
      <c r="CH31" s="178"/>
      <c r="CI31" s="178"/>
      <c r="CJ31" s="178"/>
      <c r="CK31" s="178"/>
      <c r="CL31" s="178"/>
      <c r="CM31" s="178"/>
      <c r="CN31" s="178"/>
      <c r="CO31" s="178"/>
      <c r="CP31" s="178"/>
      <c r="CQ31" s="178"/>
      <c r="CR31" s="178"/>
      <c r="CS31" s="178"/>
      <c r="CT31" s="178"/>
      <c r="CU31" s="178"/>
      <c r="CV31" s="178"/>
      <c r="CW31" s="178"/>
      <c r="CX31" s="178"/>
      <c r="CY31" s="178"/>
      <c r="CZ31" s="178"/>
      <c r="DA31" s="178"/>
      <c r="DB31" s="178"/>
      <c r="DC31" s="178"/>
      <c r="DD31" s="178"/>
      <c r="DE31" s="178"/>
      <c r="DF31" s="178"/>
      <c r="DG31" s="178"/>
      <c r="DH31" s="178"/>
      <c r="DI31" s="178"/>
      <c r="DJ31" s="178"/>
      <c r="DK31" s="178"/>
      <c r="DL31" s="178"/>
      <c r="DM31" s="178"/>
      <c r="DN31" s="178"/>
      <c r="DO31" s="178"/>
      <c r="DP31" s="178"/>
      <c r="DQ31" s="178"/>
      <c r="DR31" s="178"/>
      <c r="DS31" s="178"/>
      <c r="DT31" s="178"/>
      <c r="DU31" s="178"/>
      <c r="DV31" s="178"/>
      <c r="DW31" s="178"/>
      <c r="DX31" s="178"/>
      <c r="DY31" s="178"/>
      <c r="DZ31" s="178"/>
      <c r="EA31" s="178"/>
      <c r="EB31" s="178"/>
      <c r="EC31" s="178"/>
      <c r="ED31" s="178"/>
      <c r="EE31" s="178"/>
      <c r="EF31" s="178"/>
      <c r="EG31" s="178"/>
      <c r="EH31" s="178"/>
      <c r="EI31" s="178"/>
      <c r="EJ31" s="178"/>
      <c r="EK31" s="178"/>
      <c r="EL31" s="178"/>
      <c r="EM31" s="178"/>
      <c r="EN31" s="178"/>
      <c r="EO31" s="178"/>
      <c r="EP31" s="178"/>
      <c r="EQ31" s="178"/>
      <c r="ER31" s="178"/>
      <c r="ES31" s="178"/>
      <c r="ET31" s="178"/>
      <c r="EU31" s="178"/>
      <c r="EV31" s="178"/>
      <c r="EW31" s="178"/>
      <c r="EX31" s="178"/>
      <c r="EY31" s="178"/>
      <c r="EZ31" s="178"/>
      <c r="FA31" s="178"/>
      <c r="FB31" s="178"/>
      <c r="FC31" s="178"/>
      <c r="FD31" s="178"/>
      <c r="FE31" s="178"/>
      <c r="FF31" s="178"/>
      <c r="FG31" s="178"/>
      <c r="FH31" s="178"/>
      <c r="FI31" s="178"/>
      <c r="FJ31" s="178"/>
      <c r="FK31" s="178"/>
      <c r="FL31" s="178"/>
      <c r="FM31" s="178"/>
      <c r="FN31" s="178"/>
      <c r="FO31" s="178"/>
      <c r="FP31" s="178"/>
      <c r="FQ31" s="178"/>
      <c r="FR31" s="178"/>
      <c r="FS31" s="178"/>
      <c r="FT31" s="178"/>
      <c r="FU31" s="178"/>
      <c r="FV31" s="178"/>
      <c r="FW31" s="178"/>
      <c r="FX31" s="178"/>
      <c r="FY31" s="178"/>
      <c r="FZ31" s="178"/>
      <c r="GA31" s="178"/>
      <c r="GB31" s="178"/>
      <c r="GC31" s="178"/>
      <c r="GD31" s="178"/>
      <c r="GE31" s="178"/>
      <c r="GF31" s="178"/>
      <c r="GG31" s="178"/>
      <c r="GH31" s="178"/>
      <c r="GI31" s="178"/>
      <c r="GJ31" s="178"/>
      <c r="GK31" s="178"/>
      <c r="GL31" s="178"/>
      <c r="GM31" s="178"/>
      <c r="GN31" s="178"/>
      <c r="GO31" s="178"/>
      <c r="GP31" s="178"/>
      <c r="GQ31" s="178"/>
      <c r="GR31" s="178"/>
      <c r="GS31" s="178"/>
      <c r="GT31" s="178"/>
      <c r="GU31" s="178"/>
      <c r="GV31" s="178"/>
      <c r="GW31" s="178"/>
      <c r="GX31" s="178"/>
      <c r="GY31" s="178"/>
      <c r="GZ31" s="178"/>
    </row>
    <row r="32" spans="1:208">
      <c r="A32" s="198" t="s">
        <v>3032</v>
      </c>
      <c r="B32" s="192"/>
      <c r="C32" s="192"/>
      <c r="D32" s="192"/>
      <c r="E32" s="196" t="s">
        <v>3034</v>
      </c>
      <c r="F32" s="286">
        <f>E33</f>
        <v>50</v>
      </c>
      <c r="Q32" s="255"/>
      <c r="R32" s="255"/>
      <c r="S32" s="189"/>
      <c r="T32" s="189"/>
      <c r="U32" s="189"/>
      <c r="V32" s="189"/>
      <c r="W32" s="189"/>
      <c r="X32" s="175"/>
      <c r="Y32" s="175"/>
      <c r="AA32" s="179"/>
      <c r="AB32" s="173"/>
      <c r="AC32" s="238"/>
      <c r="AD32" s="238"/>
      <c r="AE32" s="238"/>
      <c r="AF32" s="238"/>
      <c r="AG32" s="238"/>
      <c r="AH32" s="238"/>
      <c r="AI32" s="238"/>
      <c r="AJ32" s="238"/>
      <c r="AK32" s="238"/>
      <c r="AL32" s="238"/>
      <c r="AM32" s="238"/>
      <c r="AN32" s="178"/>
      <c r="AO32" s="178"/>
      <c r="AP32" s="178"/>
      <c r="AQ32" s="178"/>
      <c r="AR32" s="178"/>
      <c r="AS32" s="178"/>
      <c r="AT32" s="178"/>
      <c r="AU32" s="178"/>
      <c r="AV32" s="178"/>
      <c r="AW32" s="178"/>
      <c r="AX32" s="178"/>
      <c r="AY32" s="178"/>
      <c r="AZ32" s="178"/>
      <c r="BA32" s="178"/>
      <c r="BB32" s="178"/>
      <c r="BC32" s="178"/>
      <c r="BD32" s="178"/>
      <c r="BE32" s="178"/>
      <c r="BF32" s="178"/>
      <c r="BG32" s="178"/>
      <c r="BH32" s="178"/>
      <c r="BI32" s="178"/>
      <c r="BJ32" s="178"/>
      <c r="BK32" s="178"/>
      <c r="BL32" s="178"/>
      <c r="BM32" s="178"/>
      <c r="BN32" s="178"/>
      <c r="BO32" s="178"/>
      <c r="BP32" s="178"/>
      <c r="BQ32" s="178"/>
      <c r="BR32" s="178"/>
      <c r="BS32" s="178"/>
      <c r="BT32" s="178"/>
      <c r="BU32" s="178"/>
      <c r="BV32" s="178"/>
      <c r="BW32" s="178"/>
      <c r="BX32" s="178"/>
      <c r="BY32" s="178"/>
      <c r="BZ32" s="178"/>
      <c r="CA32" s="178"/>
      <c r="CB32" s="178"/>
      <c r="CC32" s="178"/>
      <c r="CD32" s="178"/>
      <c r="CE32" s="178"/>
      <c r="CF32" s="178"/>
      <c r="CG32" s="178"/>
      <c r="CH32" s="178"/>
      <c r="CI32" s="178"/>
      <c r="CJ32" s="178"/>
      <c r="CK32" s="178"/>
      <c r="CL32" s="178"/>
      <c r="CM32" s="178"/>
      <c r="CN32" s="178"/>
      <c r="CO32" s="178"/>
      <c r="CP32" s="178"/>
      <c r="CQ32" s="178"/>
      <c r="CR32" s="178"/>
      <c r="CS32" s="178"/>
      <c r="CT32" s="178"/>
      <c r="CU32" s="178"/>
      <c r="CV32" s="178"/>
      <c r="CW32" s="178"/>
      <c r="CX32" s="178"/>
      <c r="CY32" s="178"/>
      <c r="CZ32" s="178"/>
      <c r="DA32" s="178"/>
      <c r="DB32" s="178"/>
      <c r="DC32" s="178"/>
      <c r="DD32" s="178"/>
      <c r="DE32" s="178"/>
      <c r="DF32" s="178"/>
      <c r="DG32" s="178"/>
      <c r="DH32" s="178"/>
      <c r="DI32" s="178"/>
      <c r="DJ32" s="178"/>
      <c r="DK32" s="178"/>
      <c r="DL32" s="178"/>
      <c r="DM32" s="178"/>
      <c r="DN32" s="178"/>
      <c r="DO32" s="178"/>
      <c r="DP32" s="178"/>
      <c r="DQ32" s="178"/>
      <c r="DR32" s="178"/>
      <c r="DS32" s="178"/>
      <c r="DT32" s="178"/>
      <c r="DU32" s="178"/>
      <c r="DV32" s="178"/>
      <c r="DW32" s="178"/>
      <c r="DX32" s="178"/>
      <c r="DY32" s="178"/>
      <c r="DZ32" s="178"/>
      <c r="EA32" s="178"/>
      <c r="EB32" s="178"/>
      <c r="EC32" s="178"/>
      <c r="ED32" s="178"/>
      <c r="EE32" s="178"/>
      <c r="EF32" s="178"/>
      <c r="EG32" s="178"/>
      <c r="EH32" s="178"/>
      <c r="EI32" s="178"/>
      <c r="EJ32" s="178"/>
      <c r="EK32" s="178"/>
      <c r="EL32" s="178"/>
      <c r="EM32" s="178"/>
      <c r="EN32" s="178"/>
      <c r="EO32" s="178"/>
      <c r="EP32" s="178"/>
      <c r="EQ32" s="178"/>
      <c r="ER32" s="178"/>
      <c r="ES32" s="178"/>
      <c r="ET32" s="178"/>
      <c r="EU32" s="178"/>
      <c r="EV32" s="178"/>
      <c r="EW32" s="178"/>
      <c r="EX32" s="178"/>
      <c r="EY32" s="178"/>
      <c r="EZ32" s="178"/>
      <c r="FA32" s="178"/>
      <c r="FB32" s="178"/>
      <c r="FC32" s="178"/>
      <c r="FD32" s="178"/>
      <c r="FE32" s="178"/>
      <c r="FF32" s="178"/>
      <c r="FG32" s="178"/>
      <c r="FH32" s="178"/>
      <c r="FI32" s="178"/>
      <c r="FJ32" s="178"/>
      <c r="FK32" s="178"/>
      <c r="FL32" s="178"/>
      <c r="FM32" s="178"/>
      <c r="FN32" s="178"/>
      <c r="FO32" s="178"/>
      <c r="FP32" s="178"/>
      <c r="FQ32" s="178"/>
      <c r="FR32" s="178"/>
      <c r="FS32" s="178"/>
      <c r="FT32" s="178"/>
      <c r="FU32" s="178"/>
      <c r="FV32" s="178"/>
      <c r="FW32" s="178"/>
      <c r="FX32" s="178"/>
      <c r="FY32" s="178"/>
      <c r="FZ32" s="178"/>
      <c r="GA32" s="178"/>
      <c r="GB32" s="178"/>
      <c r="GC32" s="178"/>
      <c r="GD32" s="178"/>
      <c r="GE32" s="178"/>
      <c r="GF32" s="178"/>
      <c r="GG32" s="178"/>
      <c r="GH32" s="178"/>
      <c r="GI32" s="178"/>
      <c r="GJ32" s="178"/>
      <c r="GK32" s="178"/>
      <c r="GL32" s="178"/>
      <c r="GM32" s="178"/>
      <c r="GN32" s="178"/>
      <c r="GO32" s="178"/>
      <c r="GP32" s="178"/>
      <c r="GQ32" s="178"/>
      <c r="GR32" s="178"/>
      <c r="GS32" s="178"/>
      <c r="GT32" s="178"/>
      <c r="GU32" s="178"/>
      <c r="GV32" s="178"/>
      <c r="GW32" s="178"/>
      <c r="GX32" s="178"/>
      <c r="GY32" s="178"/>
      <c r="GZ32" s="178"/>
    </row>
    <row r="33" spans="1:208">
      <c r="A33" s="190"/>
      <c r="B33" s="193"/>
      <c r="C33" s="193"/>
      <c r="D33" s="193"/>
      <c r="E33" s="202">
        <v>50</v>
      </c>
      <c r="F33" s="199"/>
      <c r="Q33" s="255"/>
      <c r="R33" s="255"/>
      <c r="S33" s="189"/>
      <c r="T33" s="189"/>
      <c r="U33" s="189"/>
      <c r="V33" s="189"/>
      <c r="W33" s="189"/>
      <c r="X33" s="175"/>
      <c r="Y33" s="175"/>
      <c r="AA33" s="179"/>
      <c r="AB33" s="173"/>
      <c r="AC33" s="238"/>
      <c r="AD33" s="238"/>
      <c r="AE33" s="238"/>
      <c r="AF33" s="238"/>
      <c r="AG33" s="238"/>
      <c r="AH33" s="238"/>
      <c r="AI33" s="238"/>
      <c r="AJ33" s="238"/>
      <c r="AK33" s="238"/>
      <c r="AL33" s="238"/>
      <c r="AM33" s="238"/>
      <c r="AN33" s="178"/>
      <c r="AO33" s="178"/>
      <c r="AP33" s="178"/>
      <c r="AQ33" s="178"/>
      <c r="AR33" s="178"/>
      <c r="AS33" s="178"/>
      <c r="AT33" s="178"/>
      <c r="AU33" s="178"/>
      <c r="AV33" s="178"/>
      <c r="AW33" s="178"/>
      <c r="AX33" s="178"/>
      <c r="AY33" s="178"/>
      <c r="AZ33" s="178"/>
      <c r="BA33" s="178"/>
      <c r="BB33" s="178"/>
      <c r="BC33" s="178"/>
      <c r="BD33" s="178"/>
      <c r="BE33" s="178"/>
      <c r="BF33" s="178"/>
      <c r="BG33" s="178"/>
      <c r="BH33" s="178"/>
      <c r="BI33" s="178"/>
      <c r="BJ33" s="178"/>
      <c r="BK33" s="178"/>
      <c r="BL33" s="178"/>
      <c r="BM33" s="178"/>
      <c r="BN33" s="178"/>
      <c r="BO33" s="178"/>
      <c r="BP33" s="178"/>
      <c r="BQ33" s="178"/>
      <c r="BR33" s="178"/>
      <c r="BS33" s="178"/>
      <c r="BT33" s="178"/>
      <c r="BU33" s="178"/>
      <c r="BV33" s="178"/>
      <c r="BW33" s="178"/>
      <c r="BX33" s="178"/>
      <c r="BY33" s="178"/>
      <c r="BZ33" s="178"/>
      <c r="CA33" s="178"/>
      <c r="CB33" s="178"/>
      <c r="CC33" s="178"/>
      <c r="CD33" s="178"/>
      <c r="CE33" s="178"/>
      <c r="CF33" s="178"/>
      <c r="CG33" s="178"/>
      <c r="CH33" s="178"/>
      <c r="CI33" s="178"/>
      <c r="CJ33" s="178"/>
      <c r="CK33" s="178"/>
      <c r="CL33" s="178"/>
      <c r="CM33" s="178"/>
      <c r="CN33" s="178"/>
      <c r="CO33" s="178"/>
      <c r="CP33" s="178"/>
      <c r="CQ33" s="178"/>
      <c r="CR33" s="178"/>
      <c r="CS33" s="178"/>
      <c r="CT33" s="178"/>
      <c r="CU33" s="178"/>
      <c r="CV33" s="178"/>
      <c r="CW33" s="178"/>
      <c r="CX33" s="178"/>
      <c r="CY33" s="178"/>
      <c r="CZ33" s="178"/>
      <c r="DA33" s="178"/>
      <c r="DB33" s="178"/>
      <c r="DC33" s="178"/>
      <c r="DD33" s="178"/>
      <c r="DE33" s="178"/>
      <c r="DF33" s="178"/>
      <c r="DG33" s="178"/>
      <c r="DH33" s="178"/>
      <c r="DI33" s="178"/>
      <c r="DJ33" s="178"/>
      <c r="DK33" s="178"/>
      <c r="DL33" s="178"/>
      <c r="DM33" s="178"/>
      <c r="DN33" s="178"/>
      <c r="DO33" s="178"/>
      <c r="DP33" s="178"/>
      <c r="DQ33" s="178"/>
      <c r="DR33" s="178"/>
      <c r="DS33" s="178"/>
      <c r="DT33" s="178"/>
      <c r="DU33" s="178"/>
      <c r="DV33" s="178"/>
      <c r="DW33" s="178"/>
      <c r="DX33" s="178"/>
      <c r="DY33" s="178"/>
      <c r="DZ33" s="178"/>
      <c r="EA33" s="178"/>
      <c r="EB33" s="178"/>
      <c r="EC33" s="178"/>
      <c r="ED33" s="178"/>
      <c r="EE33" s="178"/>
      <c r="EF33" s="178"/>
      <c r="EG33" s="178"/>
      <c r="EH33" s="178"/>
      <c r="EI33" s="178"/>
      <c r="EJ33" s="178"/>
      <c r="EK33" s="178"/>
      <c r="EL33" s="178"/>
      <c r="EM33" s="178"/>
      <c r="EN33" s="178"/>
      <c r="EO33" s="178"/>
      <c r="EP33" s="178"/>
      <c r="EQ33" s="178"/>
      <c r="ER33" s="178"/>
      <c r="ES33" s="178"/>
      <c r="ET33" s="178"/>
      <c r="EU33" s="178"/>
      <c r="EV33" s="178"/>
      <c r="EW33" s="178"/>
      <c r="EX33" s="178"/>
      <c r="EY33" s="178"/>
      <c r="EZ33" s="178"/>
      <c r="FA33" s="178"/>
      <c r="FB33" s="178"/>
      <c r="FC33" s="178"/>
      <c r="FD33" s="178"/>
      <c r="FE33" s="178"/>
      <c r="FF33" s="178"/>
      <c r="FG33" s="178"/>
      <c r="FH33" s="178"/>
      <c r="FI33" s="178"/>
      <c r="FJ33" s="178"/>
      <c r="FK33" s="178"/>
      <c r="FL33" s="178"/>
      <c r="FM33" s="178"/>
      <c r="FN33" s="178"/>
      <c r="FO33" s="178"/>
      <c r="FP33" s="178"/>
      <c r="FQ33" s="178"/>
      <c r="FR33" s="178"/>
      <c r="FS33" s="178"/>
      <c r="FT33" s="178"/>
      <c r="FU33" s="178"/>
      <c r="FV33" s="178"/>
      <c r="FW33" s="178"/>
      <c r="FX33" s="178"/>
      <c r="FY33" s="178"/>
      <c r="FZ33" s="178"/>
      <c r="GA33" s="178"/>
      <c r="GB33" s="178"/>
      <c r="GC33" s="178"/>
      <c r="GD33" s="178"/>
      <c r="GE33" s="178"/>
      <c r="GF33" s="178"/>
      <c r="GG33" s="178"/>
      <c r="GH33" s="178"/>
      <c r="GI33" s="178"/>
      <c r="GJ33" s="178"/>
      <c r="GK33" s="178"/>
      <c r="GL33" s="178"/>
      <c r="GM33" s="178"/>
      <c r="GN33" s="178"/>
      <c r="GO33" s="178"/>
      <c r="GP33" s="178"/>
      <c r="GQ33" s="178"/>
      <c r="GR33" s="178"/>
      <c r="GS33" s="178"/>
      <c r="GT33" s="178"/>
      <c r="GU33" s="178"/>
      <c r="GV33" s="178"/>
      <c r="GW33" s="178"/>
      <c r="GX33" s="178"/>
      <c r="GY33" s="178"/>
      <c r="GZ33" s="178"/>
    </row>
    <row r="34" spans="1:208">
      <c r="A34" s="190"/>
      <c r="B34" s="194" t="s">
        <v>3031</v>
      </c>
      <c r="C34" s="201">
        <f>B35-180</f>
        <v>-0.100006103515625</v>
      </c>
      <c r="D34" s="195"/>
      <c r="E34" s="194" t="s">
        <v>3030</v>
      </c>
      <c r="F34" s="200">
        <f>E35-180</f>
        <v>0</v>
      </c>
      <c r="Q34" s="255"/>
      <c r="R34" s="255"/>
      <c r="S34" s="189"/>
      <c r="T34" s="189"/>
      <c r="U34" s="189"/>
      <c r="V34" s="189"/>
      <c r="W34" s="189"/>
      <c r="X34" s="175"/>
      <c r="Y34" s="175"/>
      <c r="AA34" s="179"/>
      <c r="AB34" s="173"/>
      <c r="AC34" s="238"/>
      <c r="AD34" s="238"/>
      <c r="AE34" s="238"/>
      <c r="AF34" s="238"/>
      <c r="AG34" s="238"/>
      <c r="AH34" s="238"/>
      <c r="AI34" s="238"/>
      <c r="AJ34" s="238"/>
      <c r="AK34" s="238"/>
      <c r="AL34" s="238"/>
      <c r="AM34" s="238"/>
      <c r="AN34" s="178"/>
      <c r="AO34" s="178"/>
      <c r="AP34" s="178"/>
      <c r="AQ34" s="178"/>
      <c r="AR34" s="178"/>
      <c r="AS34" s="178"/>
      <c r="AT34" s="178"/>
      <c r="AU34" s="178"/>
      <c r="AV34" s="178"/>
      <c r="AW34" s="178"/>
      <c r="AX34" s="178"/>
      <c r="AY34" s="178"/>
      <c r="AZ34" s="178"/>
      <c r="BA34" s="178"/>
      <c r="BB34" s="178"/>
      <c r="BC34" s="178"/>
      <c r="BD34" s="178"/>
      <c r="BE34" s="178"/>
      <c r="BF34" s="178"/>
      <c r="BG34" s="178"/>
      <c r="BH34" s="178"/>
      <c r="BI34" s="178"/>
      <c r="BJ34" s="178"/>
      <c r="BK34" s="178"/>
      <c r="BL34" s="178"/>
      <c r="BM34" s="178"/>
      <c r="BN34" s="178"/>
      <c r="BO34" s="178"/>
      <c r="BP34" s="178"/>
      <c r="BQ34" s="178"/>
      <c r="BR34" s="178"/>
      <c r="BS34" s="178"/>
      <c r="BT34" s="178"/>
      <c r="BU34" s="178"/>
      <c r="BV34" s="178"/>
      <c r="BW34" s="178"/>
      <c r="BX34" s="178"/>
      <c r="BY34" s="178"/>
      <c r="BZ34" s="178"/>
      <c r="CA34" s="178"/>
      <c r="CB34" s="178"/>
      <c r="CC34" s="178"/>
      <c r="CD34" s="178"/>
      <c r="CE34" s="178"/>
      <c r="CF34" s="178"/>
      <c r="CG34" s="178"/>
      <c r="CH34" s="178"/>
      <c r="CI34" s="178"/>
      <c r="CJ34" s="178"/>
      <c r="CK34" s="178"/>
      <c r="CL34" s="178"/>
      <c r="CM34" s="178"/>
      <c r="CN34" s="178"/>
      <c r="CO34" s="178"/>
      <c r="CP34" s="178"/>
      <c r="CQ34" s="178"/>
      <c r="CR34" s="178"/>
      <c r="CS34" s="178"/>
      <c r="CT34" s="178"/>
      <c r="CU34" s="178"/>
      <c r="CV34" s="178"/>
      <c r="CW34" s="178"/>
      <c r="CX34" s="178"/>
      <c r="CY34" s="178"/>
      <c r="CZ34" s="178"/>
      <c r="DA34" s="178"/>
      <c r="DB34" s="178"/>
      <c r="DC34" s="178"/>
      <c r="DD34" s="178"/>
      <c r="DE34" s="178"/>
      <c r="DF34" s="178"/>
      <c r="DG34" s="178"/>
      <c r="DH34" s="178"/>
      <c r="DI34" s="178"/>
      <c r="DJ34" s="178"/>
      <c r="DK34" s="178"/>
      <c r="DL34" s="178"/>
      <c r="DM34" s="178"/>
      <c r="DN34" s="178"/>
      <c r="DO34" s="178"/>
      <c r="DP34" s="178"/>
      <c r="DQ34" s="178"/>
      <c r="DR34" s="178"/>
      <c r="DS34" s="178"/>
      <c r="DT34" s="178"/>
      <c r="DU34" s="178"/>
      <c r="DV34" s="178"/>
      <c r="DW34" s="178"/>
      <c r="DX34" s="178"/>
      <c r="DY34" s="178"/>
      <c r="DZ34" s="178"/>
      <c r="EA34" s="178"/>
      <c r="EB34" s="178"/>
      <c r="EC34" s="178"/>
      <c r="ED34" s="178"/>
      <c r="EE34" s="178"/>
      <c r="EF34" s="178"/>
      <c r="EG34" s="178"/>
      <c r="EH34" s="178"/>
      <c r="EI34" s="178"/>
      <c r="EJ34" s="178"/>
      <c r="EK34" s="178"/>
      <c r="EL34" s="178"/>
      <c r="EM34" s="178"/>
      <c r="EN34" s="178"/>
      <c r="EO34" s="178"/>
      <c r="EP34" s="178"/>
      <c r="EQ34" s="178"/>
      <c r="ER34" s="178"/>
      <c r="ES34" s="178"/>
      <c r="ET34" s="178"/>
      <c r="EU34" s="178"/>
      <c r="EV34" s="178"/>
      <c r="EW34" s="178"/>
      <c r="EX34" s="178"/>
      <c r="EY34" s="178"/>
      <c r="EZ34" s="178"/>
      <c r="FA34" s="178"/>
      <c r="FB34" s="178"/>
      <c r="FC34" s="178"/>
      <c r="FD34" s="178"/>
      <c r="FE34" s="178"/>
      <c r="FF34" s="178"/>
      <c r="FG34" s="178"/>
      <c r="FH34" s="178"/>
      <c r="FI34" s="178"/>
      <c r="FJ34" s="178"/>
      <c r="FK34" s="178"/>
      <c r="FL34" s="178"/>
      <c r="FM34" s="178"/>
      <c r="FN34" s="178"/>
      <c r="FO34" s="178"/>
      <c r="FP34" s="178"/>
      <c r="FQ34" s="178"/>
      <c r="FR34" s="178"/>
      <c r="FS34" s="178"/>
      <c r="FT34" s="178"/>
      <c r="FU34" s="178"/>
      <c r="FV34" s="178"/>
      <c r="FW34" s="178"/>
      <c r="FX34" s="178"/>
      <c r="FY34" s="178"/>
      <c r="FZ34" s="178"/>
      <c r="GA34" s="178"/>
      <c r="GB34" s="178"/>
      <c r="GC34" s="178"/>
      <c r="GD34" s="178"/>
      <c r="GE34" s="178"/>
      <c r="GF34" s="178"/>
      <c r="GG34" s="178"/>
      <c r="GH34" s="178"/>
      <c r="GI34" s="178"/>
      <c r="GJ34" s="178"/>
      <c r="GK34" s="178"/>
      <c r="GL34" s="178"/>
      <c r="GM34" s="178"/>
      <c r="GN34" s="178"/>
      <c r="GO34" s="178"/>
      <c r="GP34" s="178"/>
      <c r="GQ34" s="178"/>
      <c r="GR34" s="178"/>
      <c r="GS34" s="178"/>
      <c r="GT34" s="178"/>
      <c r="GU34" s="178"/>
      <c r="GV34" s="178"/>
      <c r="GW34" s="178"/>
      <c r="GX34" s="178"/>
      <c r="GY34" s="178"/>
      <c r="GZ34" s="178"/>
    </row>
    <row r="35" spans="1:208">
      <c r="A35" s="289" t="b">
        <v>0</v>
      </c>
      <c r="B35" s="188">
        <v>179.89999389648437</v>
      </c>
      <c r="C35" s="288">
        <v>-0.10000000149011612</v>
      </c>
      <c r="D35" s="188" t="b">
        <v>0</v>
      </c>
      <c r="E35" s="188">
        <v>180</v>
      </c>
      <c r="F35" s="290">
        <v>0</v>
      </c>
      <c r="Q35" s="255"/>
      <c r="R35" s="255"/>
      <c r="S35" s="189"/>
      <c r="T35" s="189"/>
      <c r="U35" s="189"/>
      <c r="V35" s="189"/>
      <c r="W35" s="189"/>
      <c r="X35" s="175"/>
      <c r="Y35" s="175"/>
      <c r="AA35" s="179"/>
      <c r="AB35" s="173"/>
      <c r="AC35" s="238"/>
      <c r="AD35" s="238"/>
      <c r="AE35" s="238"/>
      <c r="AF35" s="238"/>
      <c r="AG35" s="238"/>
      <c r="AH35" s="238"/>
      <c r="AI35" s="238"/>
      <c r="AJ35" s="238"/>
      <c r="AK35" s="238"/>
      <c r="AL35" s="238"/>
      <c r="AM35" s="238"/>
      <c r="AN35" s="178"/>
      <c r="AO35" s="178"/>
      <c r="AP35" s="178"/>
      <c r="AQ35" s="178"/>
      <c r="AR35" s="178"/>
      <c r="AS35" s="178"/>
      <c r="AT35" s="178"/>
      <c r="AU35" s="178"/>
      <c r="AV35" s="178"/>
      <c r="AW35" s="178"/>
      <c r="AX35" s="178"/>
      <c r="AY35" s="178"/>
      <c r="AZ35" s="178"/>
      <c r="BA35" s="178"/>
      <c r="BB35" s="178"/>
      <c r="BC35" s="178"/>
      <c r="BD35" s="178"/>
      <c r="BE35" s="178"/>
      <c r="BF35" s="178"/>
      <c r="BG35" s="178"/>
      <c r="BH35" s="178"/>
      <c r="BI35" s="178"/>
      <c r="BJ35" s="178"/>
      <c r="BK35" s="178"/>
      <c r="BL35" s="178"/>
      <c r="BM35" s="178"/>
      <c r="BN35" s="178"/>
      <c r="BO35" s="178"/>
      <c r="BP35" s="178"/>
      <c r="BQ35" s="178"/>
      <c r="BR35" s="178"/>
      <c r="BS35" s="178"/>
      <c r="BT35" s="178"/>
      <c r="BU35" s="178"/>
      <c r="BV35" s="178"/>
      <c r="BW35" s="178"/>
      <c r="BX35" s="178"/>
      <c r="BY35" s="178"/>
      <c r="BZ35" s="178"/>
      <c r="CA35" s="178"/>
      <c r="CB35" s="178"/>
      <c r="CC35" s="178"/>
      <c r="CD35" s="178"/>
      <c r="CE35" s="178"/>
      <c r="CF35" s="178"/>
      <c r="CG35" s="178"/>
      <c r="CH35" s="178"/>
      <c r="CI35" s="178"/>
      <c r="CJ35" s="178"/>
      <c r="CK35" s="178"/>
      <c r="CL35" s="178"/>
      <c r="CM35" s="178"/>
      <c r="CN35" s="178"/>
      <c r="CO35" s="178"/>
      <c r="CP35" s="178"/>
      <c r="CQ35" s="178"/>
      <c r="CR35" s="178"/>
      <c r="CS35" s="178"/>
      <c r="CT35" s="178"/>
      <c r="CU35" s="178"/>
      <c r="CV35" s="178"/>
      <c r="CW35" s="178"/>
      <c r="CX35" s="178"/>
      <c r="CY35" s="178"/>
      <c r="CZ35" s="178"/>
      <c r="DA35" s="178"/>
      <c r="DB35" s="178"/>
      <c r="DC35" s="178"/>
      <c r="DD35" s="178"/>
      <c r="DE35" s="178"/>
      <c r="DF35" s="178"/>
      <c r="DG35" s="178"/>
      <c r="DH35" s="178"/>
      <c r="DI35" s="178"/>
      <c r="DJ35" s="178"/>
      <c r="DK35" s="178"/>
      <c r="DL35" s="178"/>
      <c r="DM35" s="178"/>
      <c r="DN35" s="178"/>
      <c r="DO35" s="178"/>
      <c r="DP35" s="178"/>
      <c r="DQ35" s="178"/>
      <c r="DR35" s="178"/>
      <c r="DS35" s="178"/>
      <c r="DT35" s="178"/>
      <c r="DU35" s="178"/>
      <c r="DV35" s="178"/>
      <c r="DW35" s="178"/>
      <c r="DX35" s="178"/>
      <c r="DY35" s="178"/>
      <c r="DZ35" s="178"/>
      <c r="EA35" s="178"/>
      <c r="EB35" s="178"/>
      <c r="EC35" s="178"/>
      <c r="ED35" s="178"/>
      <c r="EE35" s="178"/>
      <c r="EF35" s="178"/>
      <c r="EG35" s="178"/>
      <c r="EH35" s="178"/>
      <c r="EI35" s="178"/>
      <c r="EJ35" s="178"/>
      <c r="EK35" s="178"/>
      <c r="EL35" s="178"/>
      <c r="EM35" s="178"/>
      <c r="EN35" s="178"/>
      <c r="EO35" s="178"/>
      <c r="EP35" s="178"/>
      <c r="EQ35" s="178"/>
      <c r="ER35" s="178"/>
      <c r="ES35" s="178"/>
      <c r="ET35" s="178"/>
      <c r="EU35" s="178"/>
      <c r="EV35" s="178"/>
      <c r="EW35" s="178"/>
      <c r="EX35" s="178"/>
      <c r="EY35" s="178"/>
      <c r="EZ35" s="178"/>
      <c r="FA35" s="178"/>
      <c r="FB35" s="178"/>
      <c r="FC35" s="178"/>
      <c r="FD35" s="178"/>
      <c r="FE35" s="178"/>
      <c r="FF35" s="178"/>
      <c r="FG35" s="178"/>
      <c r="FH35" s="178"/>
      <c r="FI35" s="178"/>
      <c r="FJ35" s="178"/>
      <c r="FK35" s="178"/>
      <c r="FL35" s="178"/>
      <c r="FM35" s="178"/>
      <c r="FN35" s="178"/>
      <c r="FO35" s="178"/>
      <c r="FP35" s="178"/>
      <c r="FQ35" s="178"/>
      <c r="FR35" s="178"/>
      <c r="FS35" s="178"/>
      <c r="FT35" s="178"/>
      <c r="FU35" s="178"/>
      <c r="FV35" s="178"/>
      <c r="FW35" s="178"/>
      <c r="FX35" s="178"/>
      <c r="FY35" s="178"/>
      <c r="FZ35" s="178"/>
      <c r="GA35" s="178"/>
      <c r="GB35" s="178"/>
      <c r="GC35" s="178"/>
      <c r="GD35" s="178"/>
      <c r="GE35" s="178"/>
      <c r="GF35" s="178"/>
      <c r="GG35" s="178"/>
      <c r="GH35" s="178"/>
      <c r="GI35" s="178"/>
      <c r="GJ35" s="178"/>
      <c r="GK35" s="178"/>
      <c r="GL35" s="178"/>
      <c r="GM35" s="178"/>
      <c r="GN35" s="178"/>
      <c r="GO35" s="178"/>
      <c r="GP35" s="178"/>
      <c r="GQ35" s="178"/>
      <c r="GR35" s="178"/>
      <c r="GS35" s="178"/>
      <c r="GT35" s="178"/>
      <c r="GU35" s="178"/>
      <c r="GV35" s="178"/>
      <c r="GW35" s="178"/>
      <c r="GX35" s="178"/>
      <c r="GY35" s="178"/>
      <c r="GZ35" s="178"/>
    </row>
    <row r="36" spans="1:208" ht="13.5" thickBot="1">
      <c r="A36" s="296"/>
      <c r="B36" s="291"/>
      <c r="C36" s="291"/>
      <c r="D36" s="291"/>
      <c r="E36" s="291"/>
      <c r="F36" s="292"/>
      <c r="Q36" s="255"/>
      <c r="R36" s="255"/>
      <c r="S36" s="189"/>
      <c r="T36" s="189"/>
      <c r="U36" s="189"/>
      <c r="V36" s="189"/>
      <c r="W36" s="189"/>
      <c r="X36" s="175"/>
      <c r="Y36" s="175"/>
      <c r="AA36" s="179"/>
      <c r="AB36" s="173"/>
      <c r="AC36" s="238"/>
      <c r="AD36" s="238"/>
      <c r="AE36" s="238"/>
      <c r="AF36" s="238"/>
      <c r="AG36" s="238"/>
      <c r="AH36" s="238"/>
      <c r="AI36" s="238"/>
      <c r="AJ36" s="238"/>
      <c r="AK36" s="238"/>
      <c r="AL36" s="238"/>
      <c r="AM36" s="238"/>
      <c r="AN36" s="178"/>
      <c r="AO36" s="178"/>
      <c r="AP36" s="178"/>
      <c r="AQ36" s="178"/>
      <c r="AR36" s="178"/>
      <c r="AS36" s="178"/>
      <c r="AT36" s="178"/>
      <c r="AU36" s="178"/>
      <c r="AV36" s="178"/>
      <c r="AW36" s="178"/>
      <c r="AX36" s="178"/>
      <c r="AY36" s="178"/>
      <c r="AZ36" s="178"/>
      <c r="BA36" s="178"/>
      <c r="BB36" s="178"/>
      <c r="BC36" s="178"/>
      <c r="BD36" s="178"/>
      <c r="BE36" s="178"/>
      <c r="BF36" s="178"/>
      <c r="BG36" s="178"/>
      <c r="BH36" s="178"/>
      <c r="BI36" s="178"/>
      <c r="BJ36" s="178"/>
      <c r="BK36" s="178"/>
      <c r="BL36" s="178"/>
      <c r="BM36" s="178"/>
      <c r="BN36" s="178"/>
      <c r="BO36" s="178"/>
      <c r="BP36" s="178"/>
      <c r="BQ36" s="178"/>
      <c r="BR36" s="178"/>
      <c r="BS36" s="178"/>
      <c r="BT36" s="178"/>
      <c r="BU36" s="178"/>
      <c r="BV36" s="178"/>
      <c r="BW36" s="178"/>
      <c r="BX36" s="178"/>
      <c r="BY36" s="178"/>
      <c r="BZ36" s="178"/>
      <c r="CA36" s="178"/>
      <c r="CB36" s="178"/>
      <c r="CC36" s="178"/>
      <c r="CD36" s="178"/>
      <c r="CE36" s="178"/>
      <c r="CF36" s="178"/>
      <c r="CG36" s="178"/>
      <c r="CH36" s="178"/>
      <c r="CI36" s="178"/>
      <c r="CJ36" s="178"/>
      <c r="CK36" s="178"/>
      <c r="CL36" s="178"/>
      <c r="CM36" s="178"/>
      <c r="CN36" s="178"/>
      <c r="CO36" s="178"/>
      <c r="CP36" s="178"/>
      <c r="CQ36" s="178"/>
      <c r="CR36" s="178"/>
      <c r="CS36" s="178"/>
      <c r="CT36" s="178"/>
      <c r="CU36" s="178"/>
      <c r="CV36" s="178"/>
      <c r="CW36" s="178"/>
      <c r="CX36" s="178"/>
      <c r="CY36" s="178"/>
      <c r="CZ36" s="178"/>
      <c r="DA36" s="178"/>
      <c r="DB36" s="178"/>
      <c r="DC36" s="178"/>
      <c r="DD36" s="178"/>
      <c r="DE36" s="178"/>
      <c r="DF36" s="178"/>
      <c r="DG36" s="178"/>
      <c r="DH36" s="178"/>
      <c r="DI36" s="178"/>
      <c r="DJ36" s="178"/>
      <c r="DK36" s="178"/>
      <c r="DL36" s="178"/>
      <c r="DM36" s="178"/>
      <c r="DN36" s="178"/>
      <c r="DO36" s="178"/>
      <c r="DP36" s="178"/>
      <c r="DQ36" s="178"/>
      <c r="DR36" s="178"/>
      <c r="DS36" s="178"/>
      <c r="DT36" s="178"/>
      <c r="DU36" s="178"/>
      <c r="DV36" s="178"/>
      <c r="DW36" s="178"/>
      <c r="DX36" s="178"/>
      <c r="DY36" s="178"/>
      <c r="DZ36" s="178"/>
      <c r="EA36" s="178"/>
      <c r="EB36" s="178"/>
      <c r="EC36" s="178"/>
      <c r="ED36" s="178"/>
      <c r="EE36" s="178"/>
      <c r="EF36" s="178"/>
      <c r="EG36" s="178"/>
      <c r="EH36" s="178"/>
      <c r="EI36" s="178"/>
      <c r="EJ36" s="178"/>
      <c r="EK36" s="178"/>
      <c r="EL36" s="178"/>
      <c r="EM36" s="178"/>
      <c r="EN36" s="178"/>
      <c r="EO36" s="178"/>
      <c r="EP36" s="178"/>
      <c r="EQ36" s="178"/>
      <c r="ER36" s="178"/>
      <c r="ES36" s="178"/>
      <c r="ET36" s="178"/>
      <c r="EU36" s="178"/>
      <c r="EV36" s="178"/>
      <c r="EW36" s="178"/>
      <c r="EX36" s="178"/>
      <c r="EY36" s="178"/>
      <c r="EZ36" s="178"/>
      <c r="FA36" s="178"/>
      <c r="FB36" s="178"/>
      <c r="FC36" s="178"/>
      <c r="FD36" s="178"/>
      <c r="FE36" s="178"/>
      <c r="FF36" s="178"/>
      <c r="FG36" s="178"/>
      <c r="FH36" s="178"/>
      <c r="FI36" s="178"/>
      <c r="FJ36" s="178"/>
      <c r="FK36" s="178"/>
      <c r="FL36" s="178"/>
      <c r="FM36" s="178"/>
      <c r="FN36" s="178"/>
      <c r="FO36" s="178"/>
      <c r="FP36" s="178"/>
      <c r="FQ36" s="178"/>
      <c r="FR36" s="178"/>
      <c r="FS36" s="178"/>
      <c r="FT36" s="178"/>
      <c r="FU36" s="178"/>
      <c r="FV36" s="178"/>
      <c r="FW36" s="178"/>
      <c r="FX36" s="178"/>
      <c r="FY36" s="178"/>
      <c r="FZ36" s="178"/>
      <c r="GA36" s="178"/>
      <c r="GB36" s="178"/>
      <c r="GC36" s="178"/>
      <c r="GD36" s="178"/>
      <c r="GE36" s="178"/>
      <c r="GF36" s="178"/>
      <c r="GG36" s="178"/>
      <c r="GH36" s="178"/>
      <c r="GI36" s="178"/>
      <c r="GJ36" s="178"/>
      <c r="GK36" s="178"/>
      <c r="GL36" s="178"/>
      <c r="GM36" s="178"/>
      <c r="GN36" s="178"/>
      <c r="GO36" s="178"/>
      <c r="GP36" s="178"/>
      <c r="GQ36" s="178"/>
      <c r="GR36" s="178"/>
      <c r="GS36" s="178"/>
      <c r="GT36" s="178"/>
      <c r="GU36" s="178"/>
      <c r="GV36" s="178"/>
      <c r="GW36" s="178"/>
      <c r="GX36" s="178"/>
      <c r="GY36" s="178"/>
      <c r="GZ36" s="178"/>
    </row>
    <row r="37" spans="1:208">
      <c r="Q37" s="255"/>
      <c r="R37" s="255"/>
      <c r="S37" s="189"/>
      <c r="T37" s="189"/>
      <c r="U37" s="189"/>
      <c r="V37" s="189"/>
      <c r="W37" s="189"/>
      <c r="X37" s="175"/>
      <c r="Y37" s="175"/>
      <c r="AA37" s="179"/>
      <c r="AB37" s="173"/>
      <c r="AC37" s="238"/>
      <c r="AD37" s="238"/>
      <c r="AE37" s="238"/>
      <c r="AF37" s="238"/>
      <c r="AG37" s="238"/>
      <c r="AH37" s="238"/>
      <c r="AI37" s="238"/>
      <c r="AJ37" s="238"/>
      <c r="AK37" s="238"/>
      <c r="AL37" s="238"/>
      <c r="AM37" s="238"/>
      <c r="AN37" s="178"/>
      <c r="AO37" s="178"/>
      <c r="AP37" s="178"/>
      <c r="AQ37" s="178"/>
      <c r="AR37" s="178"/>
      <c r="AS37" s="178"/>
      <c r="AT37" s="178"/>
      <c r="AU37" s="178"/>
      <c r="AV37" s="178"/>
      <c r="AW37" s="178"/>
      <c r="AX37" s="178"/>
      <c r="AY37" s="178"/>
      <c r="AZ37" s="178"/>
      <c r="BA37" s="178"/>
      <c r="BB37" s="178"/>
      <c r="BC37" s="178"/>
      <c r="BD37" s="178"/>
      <c r="BE37" s="178"/>
      <c r="BF37" s="178"/>
      <c r="BG37" s="178"/>
      <c r="BH37" s="178"/>
      <c r="BI37" s="178"/>
      <c r="BJ37" s="178"/>
      <c r="BK37" s="178"/>
      <c r="BL37" s="178"/>
      <c r="BM37" s="178"/>
      <c r="BN37" s="178"/>
      <c r="BO37" s="178"/>
      <c r="BP37" s="178"/>
      <c r="BQ37" s="178"/>
      <c r="BR37" s="178"/>
      <c r="BS37" s="178"/>
      <c r="BT37" s="178"/>
      <c r="BU37" s="178"/>
      <c r="BV37" s="178"/>
      <c r="BW37" s="178"/>
      <c r="BX37" s="178"/>
      <c r="BY37" s="178"/>
      <c r="BZ37" s="178"/>
      <c r="CA37" s="178"/>
      <c r="CB37" s="178"/>
      <c r="CC37" s="178"/>
      <c r="CD37" s="178"/>
      <c r="CE37" s="178"/>
      <c r="CF37" s="178"/>
      <c r="CG37" s="178"/>
      <c r="CH37" s="178"/>
      <c r="CI37" s="178"/>
      <c r="CJ37" s="178"/>
      <c r="CK37" s="178"/>
      <c r="CL37" s="178"/>
      <c r="CM37" s="178"/>
      <c r="CN37" s="178"/>
      <c r="CO37" s="178"/>
      <c r="CP37" s="178"/>
      <c r="CQ37" s="178"/>
      <c r="CR37" s="178"/>
      <c r="CS37" s="178"/>
      <c r="CT37" s="178"/>
      <c r="CU37" s="178"/>
      <c r="CV37" s="178"/>
      <c r="CW37" s="178"/>
      <c r="CX37" s="178"/>
      <c r="CY37" s="178"/>
      <c r="CZ37" s="178"/>
      <c r="DA37" s="178"/>
      <c r="DB37" s="178"/>
      <c r="DC37" s="178"/>
      <c r="DD37" s="178"/>
      <c r="DE37" s="178"/>
      <c r="DF37" s="178"/>
      <c r="DG37" s="178"/>
      <c r="DH37" s="178"/>
      <c r="DI37" s="178"/>
      <c r="DJ37" s="178"/>
      <c r="DK37" s="178"/>
      <c r="DL37" s="178"/>
      <c r="DM37" s="178"/>
      <c r="DN37" s="178"/>
      <c r="DO37" s="178"/>
      <c r="DP37" s="178"/>
      <c r="DQ37" s="178"/>
      <c r="DR37" s="178"/>
      <c r="DS37" s="178"/>
      <c r="DT37" s="178"/>
      <c r="DU37" s="178"/>
      <c r="DV37" s="178"/>
      <c r="DW37" s="178"/>
      <c r="DX37" s="178"/>
      <c r="DY37" s="178"/>
      <c r="DZ37" s="178"/>
      <c r="EA37" s="178"/>
      <c r="EB37" s="178"/>
      <c r="EC37" s="178"/>
      <c r="ED37" s="178"/>
      <c r="EE37" s="178"/>
      <c r="EF37" s="178"/>
      <c r="EG37" s="178"/>
      <c r="EH37" s="178"/>
      <c r="EI37" s="178"/>
      <c r="EJ37" s="178"/>
      <c r="EK37" s="178"/>
      <c r="EL37" s="178"/>
      <c r="EM37" s="178"/>
      <c r="EN37" s="178"/>
      <c r="EO37" s="178"/>
      <c r="EP37" s="178"/>
      <c r="EQ37" s="178"/>
      <c r="ER37" s="178"/>
      <c r="ES37" s="178"/>
      <c r="ET37" s="178"/>
      <c r="EU37" s="178"/>
      <c r="EV37" s="178"/>
      <c r="EW37" s="178"/>
      <c r="EX37" s="178"/>
      <c r="EY37" s="178"/>
      <c r="EZ37" s="178"/>
      <c r="FA37" s="178"/>
      <c r="FB37" s="178"/>
      <c r="FC37" s="178"/>
      <c r="FD37" s="178"/>
      <c r="FE37" s="178"/>
      <c r="FF37" s="178"/>
      <c r="FG37" s="178"/>
      <c r="FH37" s="178"/>
      <c r="FI37" s="178"/>
      <c r="FJ37" s="178"/>
      <c r="FK37" s="178"/>
      <c r="FL37" s="178"/>
      <c r="FM37" s="178"/>
      <c r="FN37" s="178"/>
      <c r="FO37" s="178"/>
      <c r="FP37" s="178"/>
      <c r="FQ37" s="178"/>
      <c r="FR37" s="178"/>
      <c r="FS37" s="178"/>
      <c r="FT37" s="178"/>
      <c r="FU37" s="178"/>
      <c r="FV37" s="178"/>
      <c r="FW37" s="178"/>
      <c r="FX37" s="178"/>
      <c r="FY37" s="178"/>
      <c r="FZ37" s="178"/>
      <c r="GA37" s="178"/>
      <c r="GB37" s="178"/>
      <c r="GC37" s="178"/>
      <c r="GD37" s="178"/>
      <c r="GE37" s="178"/>
      <c r="GF37" s="178"/>
      <c r="GG37" s="178"/>
      <c r="GH37" s="178"/>
      <c r="GI37" s="178"/>
      <c r="GJ37" s="178"/>
      <c r="GK37" s="178"/>
      <c r="GL37" s="178"/>
      <c r="GM37" s="178"/>
      <c r="GN37" s="178"/>
      <c r="GO37" s="178"/>
      <c r="GP37" s="178"/>
      <c r="GQ37" s="178"/>
      <c r="GR37" s="178"/>
      <c r="GS37" s="178"/>
      <c r="GT37" s="178"/>
      <c r="GU37" s="178"/>
      <c r="GV37" s="178"/>
      <c r="GW37" s="178"/>
      <c r="GX37" s="178"/>
      <c r="GY37" s="178"/>
      <c r="GZ37" s="178"/>
    </row>
    <row r="38" spans="1:208">
      <c r="Q38" s="255"/>
      <c r="R38" s="255"/>
      <c r="S38" s="189"/>
      <c r="T38" s="189"/>
      <c r="U38" s="189"/>
      <c r="V38" s="189"/>
      <c r="W38" s="189"/>
      <c r="X38" s="175"/>
      <c r="Y38" s="175"/>
      <c r="AA38" s="179"/>
      <c r="AB38" s="173"/>
      <c r="AC38" s="238"/>
      <c r="AD38" s="238"/>
      <c r="AE38" s="238"/>
      <c r="AF38" s="238"/>
      <c r="AG38" s="238"/>
      <c r="AH38" s="238"/>
      <c r="AI38" s="238"/>
      <c r="AJ38" s="238"/>
      <c r="AK38" s="238"/>
      <c r="AL38" s="238"/>
      <c r="AM38" s="238"/>
      <c r="AN38" s="178"/>
      <c r="AO38" s="178"/>
      <c r="AP38" s="178"/>
      <c r="AQ38" s="178"/>
      <c r="AR38" s="178"/>
      <c r="AS38" s="178"/>
      <c r="AT38" s="178"/>
      <c r="AU38" s="178"/>
      <c r="AV38" s="178"/>
      <c r="AW38" s="178"/>
      <c r="AX38" s="178"/>
      <c r="AY38" s="178"/>
      <c r="AZ38" s="178"/>
      <c r="BA38" s="178"/>
      <c r="BB38" s="178"/>
      <c r="BC38" s="178"/>
      <c r="BD38" s="178"/>
      <c r="BE38" s="178"/>
      <c r="BF38" s="178"/>
      <c r="BG38" s="178"/>
      <c r="BH38" s="178"/>
      <c r="BI38" s="178"/>
      <c r="BJ38" s="178"/>
      <c r="BK38" s="178"/>
      <c r="BL38" s="178"/>
      <c r="BM38" s="178"/>
      <c r="BN38" s="178"/>
      <c r="BO38" s="178"/>
      <c r="BP38" s="178"/>
      <c r="BQ38" s="178"/>
      <c r="BR38" s="178"/>
      <c r="BS38" s="178"/>
      <c r="BT38" s="178"/>
      <c r="BU38" s="178"/>
      <c r="BV38" s="178"/>
      <c r="BW38" s="178"/>
      <c r="BX38" s="178"/>
      <c r="BY38" s="178"/>
      <c r="BZ38" s="178"/>
      <c r="CA38" s="178"/>
      <c r="CB38" s="178"/>
      <c r="CC38" s="178"/>
      <c r="CD38" s="178"/>
      <c r="CE38" s="178"/>
      <c r="CF38" s="178"/>
      <c r="CG38" s="178"/>
      <c r="CH38" s="178"/>
      <c r="CI38" s="178"/>
      <c r="CJ38" s="178"/>
      <c r="CK38" s="178"/>
      <c r="CL38" s="178"/>
      <c r="CM38" s="178"/>
      <c r="CN38" s="178"/>
      <c r="CO38" s="178"/>
      <c r="CP38" s="178"/>
      <c r="CQ38" s="178"/>
      <c r="CR38" s="178"/>
      <c r="CS38" s="178"/>
      <c r="CT38" s="178"/>
      <c r="CU38" s="178"/>
      <c r="CV38" s="178"/>
      <c r="CW38" s="178"/>
      <c r="CX38" s="178"/>
      <c r="CY38" s="178"/>
      <c r="CZ38" s="178"/>
      <c r="DA38" s="178"/>
      <c r="DB38" s="178"/>
      <c r="DC38" s="178"/>
      <c r="DD38" s="178"/>
      <c r="DE38" s="178"/>
      <c r="DF38" s="178"/>
      <c r="DG38" s="178"/>
      <c r="DH38" s="178"/>
      <c r="DI38" s="178"/>
      <c r="DJ38" s="178"/>
      <c r="DK38" s="178"/>
      <c r="DL38" s="178"/>
      <c r="DM38" s="178"/>
      <c r="DN38" s="178"/>
      <c r="DO38" s="178"/>
      <c r="DP38" s="178"/>
      <c r="DQ38" s="178"/>
      <c r="DR38" s="178"/>
      <c r="DS38" s="178"/>
      <c r="DT38" s="178"/>
      <c r="DU38" s="178"/>
      <c r="DV38" s="178"/>
      <c r="DW38" s="178"/>
      <c r="DX38" s="178"/>
      <c r="DY38" s="178"/>
      <c r="DZ38" s="178"/>
      <c r="EA38" s="178"/>
      <c r="EB38" s="178"/>
      <c r="EC38" s="178"/>
      <c r="ED38" s="178"/>
      <c r="EE38" s="178"/>
      <c r="EF38" s="178"/>
      <c r="EG38" s="178"/>
      <c r="EH38" s="178"/>
      <c r="EI38" s="178"/>
      <c r="EJ38" s="178"/>
      <c r="EK38" s="178"/>
      <c r="EL38" s="178"/>
      <c r="EM38" s="178"/>
      <c r="EN38" s="178"/>
      <c r="EO38" s="178"/>
      <c r="EP38" s="178"/>
      <c r="EQ38" s="178"/>
      <c r="ER38" s="178"/>
      <c r="ES38" s="178"/>
      <c r="ET38" s="178"/>
      <c r="EU38" s="178"/>
      <c r="EV38" s="178"/>
      <c r="EW38" s="178"/>
      <c r="EX38" s="178"/>
      <c r="EY38" s="178"/>
      <c r="EZ38" s="178"/>
      <c r="FA38" s="178"/>
      <c r="FB38" s="178"/>
      <c r="FC38" s="178"/>
      <c r="FD38" s="178"/>
      <c r="FE38" s="178"/>
      <c r="FF38" s="178"/>
      <c r="FG38" s="178"/>
      <c r="FH38" s="178"/>
      <c r="FI38" s="178"/>
      <c r="FJ38" s="178"/>
      <c r="FK38" s="178"/>
      <c r="FL38" s="178"/>
      <c r="FM38" s="178"/>
      <c r="FN38" s="178"/>
      <c r="FO38" s="178"/>
      <c r="FP38" s="178"/>
      <c r="FQ38" s="178"/>
      <c r="FR38" s="178"/>
      <c r="FS38" s="178"/>
      <c r="FT38" s="178"/>
      <c r="FU38" s="178"/>
      <c r="FV38" s="178"/>
      <c r="FW38" s="178"/>
      <c r="FX38" s="178"/>
      <c r="FY38" s="178"/>
      <c r="FZ38" s="178"/>
      <c r="GA38" s="178"/>
      <c r="GB38" s="178"/>
      <c r="GC38" s="178"/>
      <c r="GD38" s="178"/>
      <c r="GE38" s="178"/>
      <c r="GF38" s="178"/>
      <c r="GG38" s="178"/>
      <c r="GH38" s="178"/>
      <c r="GI38" s="178"/>
      <c r="GJ38" s="178"/>
      <c r="GK38" s="178"/>
      <c r="GL38" s="178"/>
      <c r="GM38" s="178"/>
      <c r="GN38" s="178"/>
      <c r="GO38" s="178"/>
      <c r="GP38" s="178"/>
      <c r="GQ38" s="178"/>
      <c r="GR38" s="178"/>
      <c r="GS38" s="178"/>
      <c r="GT38" s="178"/>
      <c r="GU38" s="178"/>
      <c r="GV38" s="178"/>
      <c r="GW38" s="178"/>
      <c r="GX38" s="178"/>
      <c r="GY38" s="178"/>
      <c r="GZ38" s="178"/>
    </row>
    <row r="39" spans="1:208">
      <c r="Q39" s="255"/>
      <c r="R39" s="255"/>
      <c r="S39" s="189"/>
      <c r="T39" s="189"/>
      <c r="U39" s="189"/>
      <c r="V39" s="189"/>
      <c r="W39" s="189"/>
      <c r="X39" s="175"/>
      <c r="Y39" s="175"/>
      <c r="AA39" s="179"/>
      <c r="AB39" s="173"/>
      <c r="AC39" s="238"/>
      <c r="AD39" s="238"/>
      <c r="AE39" s="238"/>
      <c r="AF39" s="238"/>
      <c r="AG39" s="238"/>
      <c r="AH39" s="238"/>
      <c r="AI39" s="238"/>
      <c r="AJ39" s="238"/>
      <c r="AK39" s="238"/>
      <c r="AL39" s="238"/>
      <c r="AM39" s="238"/>
      <c r="AN39" s="178"/>
      <c r="AO39" s="178"/>
      <c r="AP39" s="178"/>
      <c r="AQ39" s="178"/>
      <c r="AR39" s="178"/>
      <c r="AS39" s="178"/>
      <c r="AT39" s="178"/>
      <c r="AU39" s="178"/>
      <c r="AV39" s="178"/>
      <c r="AW39" s="178"/>
      <c r="AX39" s="178"/>
      <c r="AY39" s="178"/>
      <c r="AZ39" s="178"/>
      <c r="BA39" s="178"/>
      <c r="BB39" s="178"/>
      <c r="BC39" s="178"/>
      <c r="BD39" s="178"/>
      <c r="BE39" s="178"/>
      <c r="BF39" s="178"/>
      <c r="BG39" s="178"/>
      <c r="BH39" s="178"/>
      <c r="BI39" s="178"/>
      <c r="BJ39" s="178"/>
      <c r="BK39" s="178"/>
      <c r="BL39" s="178"/>
      <c r="BM39" s="178"/>
      <c r="BN39" s="178"/>
      <c r="BO39" s="178"/>
      <c r="BP39" s="178"/>
      <c r="BQ39" s="178"/>
      <c r="BR39" s="178"/>
      <c r="BS39" s="178"/>
      <c r="BT39" s="178"/>
      <c r="BU39" s="178"/>
      <c r="BV39" s="178"/>
      <c r="BW39" s="178"/>
      <c r="BX39" s="178"/>
      <c r="BY39" s="178"/>
      <c r="BZ39" s="178"/>
      <c r="CA39" s="178"/>
      <c r="CB39" s="178"/>
      <c r="CC39" s="178"/>
      <c r="CD39" s="178"/>
      <c r="CE39" s="178"/>
      <c r="CF39" s="178"/>
      <c r="CG39" s="178"/>
      <c r="CH39" s="178"/>
      <c r="CI39" s="178"/>
      <c r="CJ39" s="178"/>
      <c r="CK39" s="178"/>
      <c r="CL39" s="178"/>
      <c r="CM39" s="178"/>
      <c r="CN39" s="178"/>
      <c r="CO39" s="178"/>
      <c r="CP39" s="178"/>
      <c r="CQ39" s="178"/>
      <c r="CR39" s="178"/>
      <c r="CS39" s="178"/>
      <c r="CT39" s="178"/>
      <c r="CU39" s="178"/>
      <c r="CV39" s="178"/>
      <c r="CW39" s="178"/>
      <c r="CX39" s="178"/>
      <c r="CY39" s="178"/>
      <c r="CZ39" s="178"/>
      <c r="DA39" s="178"/>
      <c r="DB39" s="178"/>
      <c r="DC39" s="178"/>
      <c r="DD39" s="178"/>
      <c r="DE39" s="178"/>
      <c r="DF39" s="178"/>
      <c r="DG39" s="178"/>
      <c r="DH39" s="178"/>
      <c r="DI39" s="178"/>
      <c r="DJ39" s="178"/>
      <c r="DK39" s="178"/>
      <c r="DL39" s="178"/>
      <c r="DM39" s="178"/>
      <c r="DN39" s="178"/>
      <c r="DO39" s="178"/>
      <c r="DP39" s="178"/>
      <c r="DQ39" s="178"/>
      <c r="DR39" s="178"/>
      <c r="DS39" s="178"/>
      <c r="DT39" s="178"/>
      <c r="DU39" s="178"/>
      <c r="DV39" s="178"/>
      <c r="DW39" s="178"/>
      <c r="DX39" s="178"/>
      <c r="DY39" s="178"/>
      <c r="DZ39" s="178"/>
      <c r="EA39" s="178"/>
      <c r="EB39" s="178"/>
      <c r="EC39" s="178"/>
      <c r="ED39" s="178"/>
      <c r="EE39" s="178"/>
      <c r="EF39" s="178"/>
      <c r="EG39" s="178"/>
      <c r="EH39" s="178"/>
      <c r="EI39" s="178"/>
      <c r="EJ39" s="178"/>
      <c r="EK39" s="178"/>
      <c r="EL39" s="178"/>
      <c r="EM39" s="178"/>
      <c r="EN39" s="178"/>
      <c r="EO39" s="178"/>
      <c r="EP39" s="178"/>
      <c r="EQ39" s="178"/>
      <c r="ER39" s="178"/>
      <c r="ES39" s="178"/>
      <c r="ET39" s="178"/>
      <c r="EU39" s="178"/>
      <c r="EV39" s="178"/>
      <c r="EW39" s="178"/>
      <c r="EX39" s="178"/>
      <c r="EY39" s="178"/>
      <c r="EZ39" s="178"/>
      <c r="FA39" s="178"/>
      <c r="FB39" s="178"/>
      <c r="FC39" s="178"/>
      <c r="FD39" s="178"/>
      <c r="FE39" s="178"/>
      <c r="FF39" s="178"/>
      <c r="FG39" s="178"/>
      <c r="FH39" s="178"/>
      <c r="FI39" s="178"/>
      <c r="FJ39" s="178"/>
      <c r="FK39" s="178"/>
      <c r="FL39" s="178"/>
      <c r="FM39" s="178"/>
      <c r="FN39" s="178"/>
      <c r="FO39" s="178"/>
      <c r="FP39" s="178"/>
      <c r="FQ39" s="178"/>
      <c r="FR39" s="178"/>
      <c r="FS39" s="178"/>
      <c r="FT39" s="178"/>
      <c r="FU39" s="178"/>
      <c r="FV39" s="178"/>
      <c r="FW39" s="178"/>
      <c r="FX39" s="178"/>
      <c r="FY39" s="178"/>
      <c r="FZ39" s="178"/>
      <c r="GA39" s="178"/>
      <c r="GB39" s="178"/>
      <c r="GC39" s="178"/>
      <c r="GD39" s="178"/>
      <c r="GE39" s="178"/>
      <c r="GF39" s="178"/>
      <c r="GG39" s="178"/>
      <c r="GH39" s="178"/>
      <c r="GI39" s="178"/>
      <c r="GJ39" s="178"/>
      <c r="GK39" s="178"/>
      <c r="GL39" s="178"/>
      <c r="GM39" s="178"/>
      <c r="GN39" s="178"/>
      <c r="GO39" s="178"/>
      <c r="GP39" s="178"/>
      <c r="GQ39" s="178"/>
      <c r="GR39" s="178"/>
      <c r="GS39" s="178"/>
      <c r="GT39" s="178"/>
      <c r="GU39" s="178"/>
      <c r="GV39" s="178"/>
      <c r="GW39" s="178"/>
      <c r="GX39" s="178"/>
      <c r="GY39" s="178"/>
      <c r="GZ39" s="178"/>
    </row>
    <row r="40" spans="1:208">
      <c r="Q40" s="255"/>
      <c r="R40" s="255"/>
      <c r="S40" s="189"/>
      <c r="T40" s="189"/>
      <c r="U40" s="189"/>
      <c r="V40" s="189"/>
      <c r="W40" s="189"/>
      <c r="X40" s="175"/>
      <c r="Y40" s="175"/>
      <c r="AA40" s="179"/>
      <c r="AB40" s="173"/>
      <c r="AC40" s="238"/>
      <c r="AD40" s="238"/>
      <c r="AE40" s="238"/>
      <c r="AF40" s="238"/>
      <c r="AG40" s="238"/>
      <c r="AH40" s="238"/>
      <c r="AI40" s="238"/>
      <c r="AJ40" s="238"/>
      <c r="AK40" s="238"/>
      <c r="AL40" s="238"/>
      <c r="AM40" s="238"/>
      <c r="AN40" s="178"/>
      <c r="AO40" s="178"/>
      <c r="AP40" s="178"/>
      <c r="AQ40" s="178"/>
      <c r="AR40" s="178"/>
      <c r="AS40" s="178"/>
      <c r="AT40" s="178"/>
      <c r="AU40" s="178"/>
      <c r="AV40" s="178"/>
      <c r="AW40" s="178"/>
      <c r="AX40" s="178"/>
      <c r="AY40" s="178"/>
      <c r="AZ40" s="178"/>
      <c r="BA40" s="178"/>
      <c r="BB40" s="178"/>
      <c r="BC40" s="178"/>
      <c r="BD40" s="178"/>
      <c r="BE40" s="178"/>
      <c r="BF40" s="178"/>
      <c r="BG40" s="178"/>
      <c r="BH40" s="178"/>
      <c r="BI40" s="178"/>
      <c r="BJ40" s="178"/>
      <c r="BK40" s="178"/>
      <c r="BL40" s="178"/>
      <c r="BM40" s="178"/>
      <c r="BN40" s="178"/>
      <c r="BO40" s="178"/>
      <c r="BP40" s="178"/>
      <c r="BQ40" s="178"/>
      <c r="BR40" s="178"/>
      <c r="BS40" s="178"/>
      <c r="BT40" s="178"/>
      <c r="BU40" s="178"/>
      <c r="BV40" s="178"/>
      <c r="BW40" s="178"/>
      <c r="BX40" s="178"/>
      <c r="BY40" s="178"/>
      <c r="BZ40" s="178"/>
      <c r="CA40" s="178"/>
      <c r="CB40" s="178"/>
      <c r="CC40" s="178"/>
      <c r="CD40" s="178"/>
      <c r="CE40" s="178"/>
      <c r="CF40" s="178"/>
      <c r="CG40" s="178"/>
      <c r="CH40" s="178"/>
      <c r="CI40" s="178"/>
      <c r="CJ40" s="178"/>
      <c r="CK40" s="178"/>
      <c r="CL40" s="178"/>
      <c r="CM40" s="178"/>
      <c r="CN40" s="178"/>
      <c r="CO40" s="178"/>
      <c r="CP40" s="178"/>
      <c r="CQ40" s="178"/>
      <c r="CR40" s="178"/>
      <c r="CS40" s="178"/>
      <c r="CT40" s="178"/>
      <c r="CU40" s="178"/>
      <c r="CV40" s="178"/>
      <c r="CW40" s="178"/>
      <c r="CX40" s="178"/>
      <c r="CY40" s="178"/>
      <c r="CZ40" s="178"/>
      <c r="DA40" s="178"/>
      <c r="DB40" s="178"/>
      <c r="DC40" s="178"/>
      <c r="DD40" s="178"/>
      <c r="DE40" s="178"/>
      <c r="DF40" s="178"/>
      <c r="DG40" s="178"/>
      <c r="DH40" s="178"/>
      <c r="DI40" s="178"/>
      <c r="DJ40" s="178"/>
      <c r="DK40" s="178"/>
      <c r="DL40" s="178"/>
      <c r="DM40" s="178"/>
      <c r="DN40" s="178"/>
      <c r="DO40" s="178"/>
      <c r="DP40" s="178"/>
      <c r="DQ40" s="178"/>
      <c r="DR40" s="178"/>
      <c r="DS40" s="178"/>
      <c r="DT40" s="178"/>
      <c r="DU40" s="178"/>
      <c r="DV40" s="178"/>
      <c r="DW40" s="178"/>
      <c r="DX40" s="178"/>
      <c r="DY40" s="178"/>
      <c r="DZ40" s="178"/>
      <c r="EA40" s="178"/>
      <c r="EB40" s="178"/>
      <c r="EC40" s="178"/>
      <c r="ED40" s="178"/>
      <c r="EE40" s="178"/>
      <c r="EF40" s="178"/>
      <c r="EG40" s="178"/>
      <c r="EH40" s="178"/>
      <c r="EI40" s="178"/>
      <c r="EJ40" s="178"/>
      <c r="EK40" s="178"/>
      <c r="EL40" s="178"/>
      <c r="EM40" s="178"/>
      <c r="EN40" s="178"/>
      <c r="EO40" s="178"/>
      <c r="EP40" s="178"/>
      <c r="EQ40" s="178"/>
      <c r="ER40" s="178"/>
      <c r="ES40" s="178"/>
      <c r="ET40" s="178"/>
      <c r="EU40" s="178"/>
      <c r="EV40" s="178"/>
      <c r="EW40" s="178"/>
      <c r="EX40" s="178"/>
      <c r="EY40" s="178"/>
      <c r="EZ40" s="178"/>
      <c r="FA40" s="178"/>
      <c r="FB40" s="178"/>
      <c r="FC40" s="178"/>
      <c r="FD40" s="178"/>
      <c r="FE40" s="178"/>
      <c r="FF40" s="178"/>
      <c r="FG40" s="178"/>
      <c r="FH40" s="178"/>
      <c r="FI40" s="178"/>
      <c r="FJ40" s="178"/>
      <c r="FK40" s="178"/>
      <c r="FL40" s="178"/>
      <c r="FM40" s="178"/>
      <c r="FN40" s="178"/>
      <c r="FO40" s="178"/>
      <c r="FP40" s="178"/>
      <c r="FQ40" s="178"/>
      <c r="FR40" s="178"/>
      <c r="FS40" s="178"/>
      <c r="FT40" s="178"/>
      <c r="FU40" s="178"/>
      <c r="FV40" s="178"/>
      <c r="FW40" s="178"/>
      <c r="FX40" s="178"/>
      <c r="FY40" s="178"/>
      <c r="FZ40" s="178"/>
      <c r="GA40" s="178"/>
      <c r="GB40" s="178"/>
      <c r="GC40" s="178"/>
      <c r="GD40" s="178"/>
      <c r="GE40" s="178"/>
      <c r="GF40" s="178"/>
      <c r="GG40" s="178"/>
      <c r="GH40" s="178"/>
      <c r="GI40" s="178"/>
      <c r="GJ40" s="178"/>
      <c r="GK40" s="178"/>
      <c r="GL40" s="178"/>
      <c r="GM40" s="178"/>
      <c r="GN40" s="178"/>
      <c r="GO40" s="178"/>
      <c r="GP40" s="178"/>
      <c r="GQ40" s="178"/>
      <c r="GR40" s="178"/>
      <c r="GS40" s="178"/>
      <c r="GT40" s="178"/>
      <c r="GU40" s="178"/>
      <c r="GV40" s="178"/>
      <c r="GW40" s="178"/>
      <c r="GX40" s="178"/>
      <c r="GY40" s="178"/>
      <c r="GZ40" s="178"/>
    </row>
    <row r="41" spans="1:208">
      <c r="Q41" s="255"/>
      <c r="R41" s="255"/>
      <c r="S41" s="189"/>
      <c r="T41" s="189"/>
      <c r="U41" s="189"/>
      <c r="V41" s="189"/>
      <c r="W41" s="189"/>
      <c r="X41" s="175"/>
      <c r="Y41" s="175"/>
      <c r="AA41" s="179"/>
      <c r="AB41" s="173"/>
      <c r="AC41" s="238"/>
      <c r="AD41" s="238"/>
      <c r="AE41" s="238"/>
      <c r="AF41" s="238"/>
      <c r="AG41" s="238"/>
      <c r="AH41" s="238"/>
      <c r="AI41" s="238"/>
      <c r="AJ41" s="238"/>
      <c r="AK41" s="238"/>
      <c r="AL41" s="238"/>
      <c r="AM41" s="238"/>
      <c r="AN41" s="178"/>
      <c r="AO41" s="178"/>
      <c r="AP41" s="178"/>
      <c r="AQ41" s="178"/>
      <c r="AR41" s="178"/>
      <c r="AS41" s="178"/>
      <c r="AT41" s="178"/>
      <c r="AU41" s="178"/>
      <c r="AV41" s="178"/>
      <c r="AW41" s="178"/>
      <c r="AX41" s="178"/>
      <c r="AY41" s="178"/>
      <c r="AZ41" s="178"/>
      <c r="BA41" s="178"/>
      <c r="BB41" s="178"/>
      <c r="BC41" s="178"/>
      <c r="BD41" s="178"/>
      <c r="BE41" s="178"/>
      <c r="BF41" s="178"/>
      <c r="BG41" s="178"/>
      <c r="BH41" s="178"/>
      <c r="BI41" s="178"/>
      <c r="BJ41" s="178"/>
      <c r="BK41" s="178"/>
      <c r="BL41" s="178"/>
      <c r="BM41" s="178"/>
      <c r="BN41" s="178"/>
      <c r="BO41" s="178"/>
      <c r="BP41" s="178"/>
      <c r="BQ41" s="178"/>
      <c r="BR41" s="178"/>
      <c r="BS41" s="178"/>
      <c r="BT41" s="178"/>
      <c r="BU41" s="178"/>
      <c r="BV41" s="178"/>
      <c r="BW41" s="178"/>
      <c r="BX41" s="178"/>
      <c r="BY41" s="178"/>
      <c r="BZ41" s="178"/>
      <c r="CA41" s="178"/>
      <c r="CB41" s="178"/>
      <c r="CC41" s="178"/>
      <c r="CD41" s="178"/>
      <c r="CE41" s="178"/>
      <c r="CF41" s="178"/>
      <c r="CG41" s="178"/>
      <c r="CH41" s="178"/>
      <c r="CI41" s="178"/>
      <c r="CJ41" s="178"/>
      <c r="CK41" s="178"/>
      <c r="CL41" s="178"/>
      <c r="CM41" s="178"/>
      <c r="CN41" s="178"/>
      <c r="CO41" s="178"/>
      <c r="CP41" s="178"/>
      <c r="CQ41" s="178"/>
      <c r="CR41" s="178"/>
      <c r="CS41" s="178"/>
      <c r="CT41" s="178"/>
      <c r="CU41" s="178"/>
      <c r="CV41" s="178"/>
      <c r="CW41" s="178"/>
      <c r="CX41" s="178"/>
      <c r="CY41" s="178"/>
      <c r="CZ41" s="178"/>
      <c r="DA41" s="178"/>
      <c r="DB41" s="178"/>
      <c r="DC41" s="178"/>
      <c r="DD41" s="178"/>
      <c r="DE41" s="178"/>
      <c r="DF41" s="178"/>
      <c r="DG41" s="178"/>
      <c r="DH41" s="178"/>
      <c r="DI41" s="178"/>
      <c r="DJ41" s="178"/>
      <c r="DK41" s="178"/>
      <c r="DL41" s="178"/>
      <c r="DM41" s="178"/>
      <c r="DN41" s="178"/>
      <c r="DO41" s="178"/>
      <c r="DP41" s="178"/>
      <c r="DQ41" s="178"/>
      <c r="DR41" s="178"/>
      <c r="DS41" s="178"/>
      <c r="DT41" s="178"/>
      <c r="DU41" s="178"/>
      <c r="DV41" s="178"/>
      <c r="DW41" s="178"/>
      <c r="DX41" s="178"/>
      <c r="DY41" s="178"/>
      <c r="DZ41" s="178"/>
      <c r="EA41" s="178"/>
      <c r="EB41" s="178"/>
      <c r="EC41" s="178"/>
      <c r="ED41" s="178"/>
      <c r="EE41" s="178"/>
      <c r="EF41" s="178"/>
      <c r="EG41" s="178"/>
      <c r="EH41" s="178"/>
      <c r="EI41" s="178"/>
      <c r="EJ41" s="178"/>
      <c r="EK41" s="178"/>
      <c r="EL41" s="178"/>
      <c r="EM41" s="178"/>
      <c r="EN41" s="178"/>
      <c r="EO41" s="178"/>
      <c r="EP41" s="178"/>
      <c r="EQ41" s="178"/>
      <c r="ER41" s="178"/>
      <c r="ES41" s="178"/>
      <c r="ET41" s="178"/>
      <c r="EU41" s="178"/>
      <c r="EV41" s="178"/>
      <c r="EW41" s="178"/>
      <c r="EX41" s="178"/>
      <c r="EY41" s="178"/>
      <c r="EZ41" s="178"/>
      <c r="FA41" s="178"/>
      <c r="FB41" s="178"/>
      <c r="FC41" s="178"/>
      <c r="FD41" s="178"/>
      <c r="FE41" s="178"/>
      <c r="FF41" s="178"/>
      <c r="FG41" s="178"/>
      <c r="FH41" s="178"/>
      <c r="FI41" s="178"/>
      <c r="FJ41" s="178"/>
      <c r="FK41" s="178"/>
      <c r="FL41" s="178"/>
      <c r="FM41" s="178"/>
      <c r="FN41" s="178"/>
      <c r="FO41" s="178"/>
      <c r="FP41" s="178"/>
      <c r="FQ41" s="178"/>
      <c r="FR41" s="178"/>
      <c r="FS41" s="178"/>
      <c r="FT41" s="178"/>
      <c r="FU41" s="178"/>
      <c r="FV41" s="178"/>
      <c r="FW41" s="178"/>
      <c r="FX41" s="178"/>
      <c r="FY41" s="178"/>
      <c r="FZ41" s="178"/>
      <c r="GA41" s="178"/>
      <c r="GB41" s="178"/>
      <c r="GC41" s="178"/>
      <c r="GD41" s="178"/>
      <c r="GE41" s="178"/>
      <c r="GF41" s="178"/>
      <c r="GG41" s="178"/>
      <c r="GH41" s="178"/>
      <c r="GI41" s="178"/>
      <c r="GJ41" s="178"/>
      <c r="GK41" s="178"/>
      <c r="GL41" s="178"/>
      <c r="GM41" s="178"/>
      <c r="GN41" s="178"/>
      <c r="GO41" s="178"/>
      <c r="GP41" s="178"/>
      <c r="GQ41" s="178"/>
      <c r="GR41" s="178"/>
      <c r="GS41" s="178"/>
      <c r="GT41" s="178"/>
      <c r="GU41" s="178"/>
      <c r="GV41" s="178"/>
      <c r="GW41" s="178"/>
      <c r="GX41" s="178"/>
      <c r="GY41" s="178"/>
      <c r="GZ41" s="178"/>
    </row>
    <row r="42" spans="1:208">
      <c r="Q42" s="255"/>
      <c r="R42" s="255"/>
      <c r="S42" s="189"/>
      <c r="T42" s="189"/>
      <c r="U42" s="189"/>
      <c r="V42" s="189"/>
      <c r="W42" s="189"/>
      <c r="X42" s="175"/>
      <c r="Y42" s="175"/>
      <c r="AA42" s="179"/>
      <c r="AB42" s="173"/>
      <c r="AC42" s="238"/>
      <c r="AD42" s="238"/>
      <c r="AE42" s="238"/>
      <c r="AF42" s="238"/>
      <c r="AG42" s="238"/>
      <c r="AH42" s="238"/>
      <c r="AI42" s="238"/>
      <c r="AJ42" s="238"/>
      <c r="AK42" s="238"/>
      <c r="AL42" s="238"/>
      <c r="AM42" s="238"/>
      <c r="AN42" s="178"/>
      <c r="AO42" s="178"/>
      <c r="AP42" s="178"/>
      <c r="AQ42" s="178"/>
      <c r="AR42" s="178"/>
      <c r="AS42" s="178"/>
      <c r="AT42" s="178"/>
      <c r="AU42" s="178"/>
      <c r="AV42" s="178"/>
      <c r="AW42" s="178"/>
      <c r="AX42" s="178"/>
      <c r="AY42" s="178"/>
      <c r="AZ42" s="178"/>
      <c r="BA42" s="178"/>
      <c r="BB42" s="178"/>
      <c r="BC42" s="178"/>
      <c r="BD42" s="178"/>
      <c r="BE42" s="178"/>
      <c r="BF42" s="178"/>
      <c r="BG42" s="178"/>
      <c r="BH42" s="178"/>
      <c r="BI42" s="178"/>
      <c r="BJ42" s="178"/>
      <c r="BK42" s="178"/>
      <c r="BL42" s="178"/>
      <c r="BM42" s="178"/>
      <c r="BN42" s="178"/>
      <c r="BO42" s="178"/>
      <c r="BP42" s="178"/>
      <c r="BQ42" s="178"/>
      <c r="BR42" s="178"/>
      <c r="BS42" s="178"/>
      <c r="BT42" s="178"/>
      <c r="BU42" s="178"/>
      <c r="BV42" s="178"/>
      <c r="BW42" s="178"/>
      <c r="BX42" s="178"/>
      <c r="BY42" s="178"/>
      <c r="BZ42" s="178"/>
      <c r="CA42" s="178"/>
      <c r="CB42" s="178"/>
      <c r="CC42" s="178"/>
      <c r="CD42" s="178"/>
      <c r="CE42" s="178"/>
      <c r="CF42" s="178"/>
      <c r="CG42" s="178"/>
      <c r="CH42" s="178"/>
      <c r="CI42" s="178"/>
      <c r="CJ42" s="178"/>
      <c r="CK42" s="178"/>
      <c r="CL42" s="178"/>
      <c r="CM42" s="178"/>
      <c r="CN42" s="178"/>
      <c r="CO42" s="178"/>
      <c r="CP42" s="178"/>
      <c r="CQ42" s="178"/>
      <c r="CR42" s="178"/>
      <c r="CS42" s="178"/>
      <c r="CT42" s="178"/>
      <c r="CU42" s="178"/>
      <c r="CV42" s="178"/>
      <c r="CW42" s="178"/>
      <c r="CX42" s="178"/>
      <c r="CY42" s="178"/>
      <c r="CZ42" s="178"/>
      <c r="DA42" s="178"/>
      <c r="DB42" s="178"/>
      <c r="DC42" s="178"/>
      <c r="DD42" s="178"/>
      <c r="DE42" s="178"/>
      <c r="DF42" s="178"/>
      <c r="DG42" s="178"/>
      <c r="DH42" s="178"/>
      <c r="DI42" s="178"/>
      <c r="DJ42" s="178"/>
      <c r="DK42" s="178"/>
      <c r="DL42" s="178"/>
      <c r="DM42" s="178"/>
      <c r="DN42" s="178"/>
      <c r="DO42" s="178"/>
      <c r="DP42" s="178"/>
      <c r="DQ42" s="178"/>
      <c r="DR42" s="178"/>
      <c r="DS42" s="178"/>
      <c r="DT42" s="178"/>
      <c r="DU42" s="178"/>
      <c r="DV42" s="178"/>
      <c r="DW42" s="178"/>
      <c r="DX42" s="178"/>
      <c r="DY42" s="178"/>
      <c r="DZ42" s="178"/>
      <c r="EA42" s="178"/>
      <c r="EB42" s="178"/>
      <c r="EC42" s="178"/>
      <c r="ED42" s="178"/>
      <c r="EE42" s="178"/>
      <c r="EF42" s="178"/>
      <c r="EG42" s="178"/>
      <c r="EH42" s="178"/>
      <c r="EI42" s="178"/>
      <c r="EJ42" s="178"/>
      <c r="EK42" s="178"/>
      <c r="EL42" s="178"/>
      <c r="EM42" s="178"/>
      <c r="EN42" s="178"/>
      <c r="EO42" s="178"/>
      <c r="EP42" s="178"/>
      <c r="EQ42" s="178"/>
      <c r="ER42" s="178"/>
      <c r="ES42" s="178"/>
      <c r="ET42" s="178"/>
      <c r="EU42" s="178"/>
      <c r="EV42" s="178"/>
      <c r="EW42" s="178"/>
      <c r="EX42" s="178"/>
      <c r="EY42" s="178"/>
      <c r="EZ42" s="178"/>
      <c r="FA42" s="178"/>
      <c r="FB42" s="178"/>
      <c r="FC42" s="178"/>
      <c r="FD42" s="178"/>
      <c r="FE42" s="178"/>
      <c r="FF42" s="178"/>
      <c r="FG42" s="178"/>
      <c r="FH42" s="178"/>
      <c r="FI42" s="178"/>
      <c r="FJ42" s="178"/>
      <c r="FK42" s="178"/>
      <c r="FL42" s="178"/>
      <c r="FM42" s="178"/>
      <c r="FN42" s="178"/>
      <c r="FO42" s="178"/>
      <c r="FP42" s="178"/>
      <c r="FQ42" s="178"/>
      <c r="FR42" s="178"/>
      <c r="FS42" s="178"/>
      <c r="FT42" s="178"/>
      <c r="FU42" s="178"/>
      <c r="FV42" s="178"/>
      <c r="FW42" s="178"/>
      <c r="FX42" s="178"/>
      <c r="FY42" s="178"/>
      <c r="FZ42" s="178"/>
      <c r="GA42" s="178"/>
      <c r="GB42" s="178"/>
      <c r="GC42" s="178"/>
      <c r="GD42" s="178"/>
      <c r="GE42" s="178"/>
      <c r="GF42" s="178"/>
      <c r="GG42" s="178"/>
      <c r="GH42" s="178"/>
      <c r="GI42" s="178"/>
      <c r="GJ42" s="178"/>
      <c r="GK42" s="178"/>
      <c r="GL42" s="178"/>
      <c r="GM42" s="178"/>
      <c r="GN42" s="178"/>
      <c r="GO42" s="178"/>
      <c r="GP42" s="178"/>
      <c r="GQ42" s="178"/>
      <c r="GR42" s="178"/>
      <c r="GS42" s="178"/>
      <c r="GT42" s="178"/>
      <c r="GU42" s="178"/>
      <c r="GV42" s="178"/>
      <c r="GW42" s="178"/>
      <c r="GX42" s="178"/>
      <c r="GY42" s="178"/>
      <c r="GZ42" s="178"/>
    </row>
    <row r="43" spans="1:208">
      <c r="Q43" s="255"/>
      <c r="R43" s="255"/>
      <c r="S43" s="189"/>
      <c r="T43" s="189"/>
      <c r="U43" s="189"/>
      <c r="V43" s="189"/>
      <c r="W43" s="189"/>
      <c r="X43" s="175"/>
      <c r="Y43" s="175"/>
      <c r="AA43" s="179"/>
      <c r="AB43" s="173"/>
      <c r="AC43" s="238"/>
      <c r="AD43" s="238"/>
      <c r="AE43" s="238"/>
      <c r="AF43" s="238"/>
      <c r="AG43" s="238"/>
      <c r="AH43" s="238"/>
      <c r="AI43" s="238"/>
      <c r="AJ43" s="238"/>
      <c r="AK43" s="238"/>
      <c r="AL43" s="238"/>
      <c r="AM43" s="238"/>
      <c r="AN43" s="178"/>
      <c r="AO43" s="178"/>
      <c r="AP43" s="178"/>
      <c r="AQ43" s="178"/>
      <c r="AR43" s="178"/>
      <c r="AS43" s="178"/>
      <c r="AT43" s="178"/>
      <c r="AU43" s="178"/>
      <c r="AV43" s="178"/>
      <c r="AW43" s="178"/>
      <c r="AX43" s="178"/>
      <c r="AY43" s="178"/>
      <c r="AZ43" s="178"/>
      <c r="BA43" s="178"/>
      <c r="BB43" s="178"/>
      <c r="BC43" s="178"/>
      <c r="BD43" s="178"/>
      <c r="BE43" s="178"/>
      <c r="BF43" s="178"/>
      <c r="BG43" s="178"/>
      <c r="BH43" s="178"/>
      <c r="BI43" s="178"/>
      <c r="BJ43" s="178"/>
      <c r="BK43" s="178"/>
      <c r="BL43" s="178"/>
      <c r="BM43" s="178"/>
      <c r="BN43" s="178"/>
      <c r="BO43" s="178"/>
      <c r="BP43" s="178"/>
      <c r="BQ43" s="178"/>
      <c r="BR43" s="178"/>
      <c r="BS43" s="178"/>
      <c r="BT43" s="178"/>
      <c r="BU43" s="178"/>
      <c r="BV43" s="178"/>
      <c r="BW43" s="178"/>
      <c r="BX43" s="178"/>
      <c r="BY43" s="178"/>
      <c r="BZ43" s="178"/>
      <c r="CA43" s="178"/>
      <c r="CB43" s="178"/>
      <c r="CC43" s="178"/>
      <c r="CD43" s="178"/>
      <c r="CE43" s="178"/>
      <c r="CF43" s="178"/>
      <c r="CG43" s="178"/>
      <c r="CH43" s="178"/>
      <c r="CI43" s="178"/>
      <c r="CJ43" s="178"/>
      <c r="CK43" s="178"/>
      <c r="CL43" s="178"/>
      <c r="CM43" s="178"/>
      <c r="CN43" s="178"/>
      <c r="CO43" s="178"/>
      <c r="CP43" s="178"/>
      <c r="CQ43" s="178"/>
      <c r="CR43" s="178"/>
      <c r="CS43" s="178"/>
      <c r="CT43" s="178"/>
      <c r="CU43" s="178"/>
      <c r="CV43" s="178"/>
      <c r="CW43" s="178"/>
      <c r="CX43" s="178"/>
      <c r="CY43" s="178"/>
      <c r="CZ43" s="178"/>
      <c r="DA43" s="178"/>
      <c r="DB43" s="178"/>
      <c r="DC43" s="178"/>
      <c r="DD43" s="178"/>
      <c r="DE43" s="178"/>
      <c r="DF43" s="178"/>
      <c r="DG43" s="178"/>
      <c r="DH43" s="178"/>
      <c r="DI43" s="178"/>
      <c r="DJ43" s="178"/>
      <c r="DK43" s="178"/>
      <c r="DL43" s="178"/>
      <c r="DM43" s="178"/>
      <c r="DN43" s="178"/>
      <c r="DO43" s="178"/>
      <c r="DP43" s="178"/>
      <c r="DQ43" s="178"/>
      <c r="DR43" s="178"/>
      <c r="DS43" s="178"/>
      <c r="DT43" s="178"/>
      <c r="DU43" s="178"/>
      <c r="DV43" s="178"/>
      <c r="DW43" s="178"/>
      <c r="DX43" s="178"/>
      <c r="DY43" s="178"/>
      <c r="DZ43" s="178"/>
      <c r="EA43" s="178"/>
      <c r="EB43" s="178"/>
      <c r="EC43" s="178"/>
      <c r="ED43" s="178"/>
      <c r="EE43" s="178"/>
      <c r="EF43" s="178"/>
      <c r="EG43" s="178"/>
      <c r="EH43" s="178"/>
      <c r="EI43" s="178"/>
      <c r="EJ43" s="178"/>
      <c r="EK43" s="178"/>
      <c r="EL43" s="178"/>
      <c r="EM43" s="178"/>
      <c r="EN43" s="178"/>
      <c r="EO43" s="178"/>
      <c r="EP43" s="178"/>
      <c r="EQ43" s="178"/>
      <c r="ER43" s="178"/>
      <c r="ES43" s="178"/>
      <c r="ET43" s="178"/>
      <c r="EU43" s="178"/>
      <c r="EV43" s="178"/>
      <c r="EW43" s="178"/>
      <c r="EX43" s="178"/>
      <c r="EY43" s="178"/>
      <c r="EZ43" s="178"/>
      <c r="FA43" s="178"/>
      <c r="FB43" s="178"/>
      <c r="FC43" s="178"/>
      <c r="FD43" s="178"/>
      <c r="FE43" s="178"/>
      <c r="FF43" s="178"/>
      <c r="FG43" s="178"/>
      <c r="FH43" s="178"/>
      <c r="FI43" s="178"/>
      <c r="FJ43" s="178"/>
      <c r="FK43" s="178"/>
      <c r="FL43" s="178"/>
      <c r="FM43" s="178"/>
      <c r="FN43" s="178"/>
      <c r="FO43" s="178"/>
      <c r="FP43" s="178"/>
      <c r="FQ43" s="178"/>
      <c r="FR43" s="178"/>
      <c r="FS43" s="178"/>
      <c r="FT43" s="178"/>
      <c r="FU43" s="178"/>
      <c r="FV43" s="178"/>
      <c r="FW43" s="178"/>
      <c r="FX43" s="178"/>
      <c r="FY43" s="178"/>
      <c r="FZ43" s="178"/>
      <c r="GA43" s="178"/>
      <c r="GB43" s="178"/>
      <c r="GC43" s="178"/>
      <c r="GD43" s="178"/>
      <c r="GE43" s="178"/>
      <c r="GF43" s="178"/>
      <c r="GG43" s="178"/>
      <c r="GH43" s="178"/>
      <c r="GI43" s="178"/>
      <c r="GJ43" s="178"/>
      <c r="GK43" s="178"/>
      <c r="GL43" s="178"/>
      <c r="GM43" s="178"/>
      <c r="GN43" s="178"/>
      <c r="GO43" s="178"/>
      <c r="GP43" s="178"/>
      <c r="GQ43" s="178"/>
      <c r="GR43" s="178"/>
      <c r="GS43" s="178"/>
      <c r="GT43" s="178"/>
      <c r="GU43" s="178"/>
      <c r="GV43" s="178"/>
      <c r="GW43" s="178"/>
      <c r="GX43" s="178"/>
      <c r="GY43" s="178"/>
      <c r="GZ43" s="178"/>
    </row>
    <row r="44" spans="1:208">
      <c r="Q44" s="255"/>
      <c r="R44" s="255"/>
      <c r="S44" s="189"/>
      <c r="T44" s="189"/>
      <c r="U44" s="189"/>
      <c r="V44" s="189"/>
      <c r="W44" s="189"/>
      <c r="X44" s="175"/>
      <c r="Y44" s="175"/>
      <c r="AA44" s="179"/>
      <c r="AB44" s="173"/>
      <c r="AC44" s="238"/>
      <c r="AD44" s="238"/>
      <c r="AE44" s="238"/>
      <c r="AF44" s="238"/>
      <c r="AG44" s="238"/>
      <c r="AH44" s="238"/>
      <c r="AI44" s="238"/>
      <c r="AJ44" s="238"/>
      <c r="AK44" s="238"/>
      <c r="AL44" s="238"/>
      <c r="AM44" s="238"/>
      <c r="AN44" s="178"/>
      <c r="AO44" s="178"/>
      <c r="AP44" s="178"/>
      <c r="AQ44" s="178"/>
      <c r="AR44" s="178"/>
      <c r="AS44" s="178"/>
      <c r="AT44" s="178"/>
      <c r="AU44" s="178"/>
      <c r="AV44" s="178"/>
      <c r="AW44" s="178"/>
      <c r="AX44" s="178"/>
      <c r="AY44" s="178"/>
      <c r="AZ44" s="178"/>
      <c r="BA44" s="178"/>
      <c r="BB44" s="178"/>
      <c r="BC44" s="178"/>
      <c r="BD44" s="178"/>
      <c r="BE44" s="178"/>
      <c r="BF44" s="178"/>
      <c r="BG44" s="178"/>
      <c r="BH44" s="178"/>
      <c r="BI44" s="178"/>
      <c r="BJ44" s="178"/>
      <c r="BK44" s="178"/>
      <c r="BL44" s="178"/>
      <c r="BM44" s="178"/>
      <c r="BN44" s="178"/>
      <c r="BO44" s="178"/>
      <c r="BP44" s="178"/>
      <c r="BQ44" s="178"/>
      <c r="BR44" s="178"/>
      <c r="BS44" s="178"/>
      <c r="BT44" s="178"/>
      <c r="BU44" s="178"/>
      <c r="BV44" s="178"/>
      <c r="BW44" s="178"/>
      <c r="BX44" s="178"/>
      <c r="BY44" s="178"/>
      <c r="BZ44" s="178"/>
      <c r="CA44" s="178"/>
      <c r="CB44" s="178"/>
      <c r="CC44" s="178"/>
      <c r="CD44" s="178"/>
      <c r="CE44" s="178"/>
      <c r="CF44" s="178"/>
      <c r="CG44" s="178"/>
      <c r="CH44" s="178"/>
      <c r="CI44" s="178"/>
      <c r="CJ44" s="178"/>
      <c r="CK44" s="178"/>
      <c r="CL44" s="178"/>
      <c r="CM44" s="178"/>
      <c r="CN44" s="178"/>
      <c r="CO44" s="178"/>
      <c r="CP44" s="178"/>
      <c r="CQ44" s="178"/>
      <c r="CR44" s="178"/>
      <c r="CS44" s="178"/>
      <c r="CT44" s="178"/>
      <c r="CU44" s="178"/>
      <c r="CV44" s="178"/>
      <c r="CW44" s="178"/>
      <c r="CX44" s="178"/>
      <c r="CY44" s="178"/>
      <c r="CZ44" s="178"/>
      <c r="DA44" s="178"/>
      <c r="DB44" s="178"/>
      <c r="DC44" s="178"/>
      <c r="DD44" s="178"/>
      <c r="DE44" s="178"/>
      <c r="DF44" s="178"/>
      <c r="DG44" s="178"/>
      <c r="DH44" s="178"/>
      <c r="DI44" s="178"/>
      <c r="DJ44" s="178"/>
      <c r="DK44" s="178"/>
      <c r="DL44" s="178"/>
      <c r="DM44" s="178"/>
      <c r="DN44" s="178"/>
      <c r="DO44" s="178"/>
      <c r="DP44" s="178"/>
      <c r="DQ44" s="178"/>
      <c r="DR44" s="178"/>
      <c r="DS44" s="178"/>
      <c r="DT44" s="178"/>
      <c r="DU44" s="178"/>
      <c r="DV44" s="178"/>
      <c r="DW44" s="178"/>
      <c r="DX44" s="178"/>
      <c r="DY44" s="178"/>
      <c r="DZ44" s="178"/>
      <c r="EA44" s="178"/>
      <c r="EB44" s="178"/>
      <c r="EC44" s="178"/>
      <c r="ED44" s="178"/>
      <c r="EE44" s="178"/>
      <c r="EF44" s="178"/>
      <c r="EG44" s="178"/>
      <c r="EH44" s="178"/>
      <c r="EI44" s="178"/>
      <c r="EJ44" s="178"/>
      <c r="EK44" s="178"/>
      <c r="EL44" s="178"/>
      <c r="EM44" s="178"/>
      <c r="EN44" s="178"/>
      <c r="EO44" s="178"/>
      <c r="EP44" s="178"/>
      <c r="EQ44" s="178"/>
      <c r="ER44" s="178"/>
      <c r="ES44" s="178"/>
      <c r="ET44" s="178"/>
      <c r="EU44" s="178"/>
      <c r="EV44" s="178"/>
      <c r="EW44" s="178"/>
      <c r="EX44" s="178"/>
      <c r="EY44" s="178"/>
      <c r="EZ44" s="178"/>
      <c r="FA44" s="178"/>
      <c r="FB44" s="178"/>
      <c r="FC44" s="178"/>
      <c r="FD44" s="178"/>
      <c r="FE44" s="178"/>
      <c r="FF44" s="178"/>
      <c r="FG44" s="178"/>
      <c r="FH44" s="178"/>
      <c r="FI44" s="178"/>
      <c r="FJ44" s="178"/>
      <c r="FK44" s="178"/>
      <c r="FL44" s="178"/>
      <c r="FM44" s="178"/>
      <c r="FN44" s="178"/>
      <c r="FO44" s="178"/>
      <c r="FP44" s="178"/>
      <c r="FQ44" s="178"/>
      <c r="FR44" s="178"/>
      <c r="FS44" s="178"/>
      <c r="FT44" s="178"/>
      <c r="FU44" s="178"/>
      <c r="FV44" s="178"/>
      <c r="FW44" s="178"/>
      <c r="FX44" s="178"/>
      <c r="FY44" s="178"/>
      <c r="FZ44" s="178"/>
      <c r="GA44" s="178"/>
      <c r="GB44" s="178"/>
      <c r="GC44" s="178"/>
      <c r="GD44" s="178"/>
      <c r="GE44" s="178"/>
      <c r="GF44" s="178"/>
      <c r="GG44" s="178"/>
      <c r="GH44" s="178"/>
      <c r="GI44" s="178"/>
      <c r="GJ44" s="178"/>
      <c r="GK44" s="178"/>
      <c r="GL44" s="178"/>
      <c r="GM44" s="178"/>
      <c r="GN44" s="178"/>
      <c r="GO44" s="178"/>
      <c r="GP44" s="178"/>
      <c r="GQ44" s="178"/>
      <c r="GR44" s="178"/>
      <c r="GS44" s="178"/>
      <c r="GT44" s="178"/>
      <c r="GU44" s="178"/>
      <c r="GV44" s="178"/>
      <c r="GW44" s="178"/>
      <c r="GX44" s="178"/>
      <c r="GY44" s="178"/>
      <c r="GZ44" s="178"/>
    </row>
    <row r="45" spans="1:208">
      <c r="Q45" s="255"/>
      <c r="R45" s="255"/>
      <c r="S45" s="189"/>
      <c r="T45" s="189"/>
      <c r="U45" s="189"/>
      <c r="V45" s="189"/>
      <c r="W45" s="189"/>
      <c r="X45" s="175"/>
      <c r="Y45" s="175"/>
      <c r="AA45" s="179"/>
      <c r="AB45" s="173"/>
      <c r="AC45" s="238"/>
      <c r="AD45" s="238"/>
      <c r="AE45" s="238"/>
      <c r="AF45" s="238"/>
      <c r="AG45" s="238"/>
      <c r="AH45" s="238"/>
      <c r="AI45" s="238"/>
      <c r="AJ45" s="238"/>
      <c r="AK45" s="238"/>
      <c r="AL45" s="238"/>
      <c r="AM45" s="238"/>
      <c r="AN45" s="178"/>
      <c r="AO45" s="178"/>
      <c r="AP45" s="178"/>
      <c r="AQ45" s="178"/>
      <c r="AR45" s="178"/>
      <c r="AS45" s="178"/>
      <c r="AT45" s="178"/>
      <c r="AU45" s="178"/>
      <c r="AV45" s="178"/>
      <c r="AW45" s="178"/>
      <c r="AX45" s="178"/>
      <c r="AY45" s="178"/>
      <c r="AZ45" s="178"/>
      <c r="BA45" s="178"/>
      <c r="BB45" s="178"/>
      <c r="BC45" s="178"/>
      <c r="BD45" s="178"/>
      <c r="BE45" s="178"/>
      <c r="BF45" s="178"/>
      <c r="BG45" s="178"/>
      <c r="BH45" s="178"/>
      <c r="BI45" s="178"/>
      <c r="BJ45" s="178"/>
      <c r="BK45" s="178"/>
      <c r="BL45" s="178"/>
      <c r="BM45" s="178"/>
      <c r="BN45" s="178"/>
      <c r="BO45" s="178"/>
      <c r="BP45" s="178"/>
      <c r="BQ45" s="178"/>
      <c r="BR45" s="178"/>
      <c r="BS45" s="178"/>
      <c r="BT45" s="178"/>
      <c r="BU45" s="178"/>
      <c r="BV45" s="178"/>
      <c r="BW45" s="178"/>
      <c r="BX45" s="178"/>
      <c r="BY45" s="178"/>
      <c r="BZ45" s="178"/>
      <c r="CA45" s="178"/>
      <c r="CB45" s="178"/>
      <c r="CC45" s="178"/>
      <c r="CD45" s="178"/>
      <c r="CE45" s="178"/>
      <c r="CF45" s="178"/>
      <c r="CG45" s="178"/>
      <c r="CH45" s="178"/>
      <c r="CI45" s="178"/>
      <c r="CJ45" s="178"/>
      <c r="CK45" s="178"/>
      <c r="CL45" s="178"/>
      <c r="CM45" s="178"/>
      <c r="CN45" s="178"/>
      <c r="CO45" s="178"/>
      <c r="CP45" s="178"/>
      <c r="CQ45" s="178"/>
      <c r="CR45" s="178"/>
      <c r="CS45" s="178"/>
      <c r="CT45" s="178"/>
      <c r="CU45" s="178"/>
      <c r="CV45" s="178"/>
      <c r="CW45" s="178"/>
      <c r="CX45" s="178"/>
      <c r="CY45" s="178"/>
      <c r="CZ45" s="178"/>
      <c r="DA45" s="178"/>
      <c r="DB45" s="178"/>
      <c r="DC45" s="178"/>
      <c r="DD45" s="178"/>
      <c r="DE45" s="178"/>
      <c r="DF45" s="178"/>
      <c r="DG45" s="178"/>
      <c r="DH45" s="178"/>
      <c r="DI45" s="178"/>
      <c r="DJ45" s="178"/>
      <c r="DK45" s="178"/>
      <c r="DL45" s="178"/>
      <c r="DM45" s="178"/>
      <c r="DN45" s="178"/>
      <c r="DO45" s="178"/>
      <c r="DP45" s="178"/>
      <c r="DQ45" s="178"/>
      <c r="DR45" s="178"/>
      <c r="DS45" s="178"/>
      <c r="DT45" s="178"/>
      <c r="DU45" s="178"/>
      <c r="DV45" s="178"/>
      <c r="DW45" s="178"/>
      <c r="DX45" s="178"/>
      <c r="DY45" s="178"/>
      <c r="DZ45" s="178"/>
      <c r="EA45" s="178"/>
      <c r="EB45" s="178"/>
      <c r="EC45" s="178"/>
      <c r="ED45" s="178"/>
      <c r="EE45" s="178"/>
      <c r="EF45" s="178"/>
      <c r="EG45" s="178"/>
      <c r="EH45" s="178"/>
      <c r="EI45" s="178"/>
      <c r="EJ45" s="178"/>
      <c r="EK45" s="178"/>
      <c r="EL45" s="178"/>
      <c r="EM45" s="178"/>
      <c r="EN45" s="178"/>
      <c r="EO45" s="178"/>
      <c r="EP45" s="178"/>
      <c r="EQ45" s="178"/>
      <c r="ER45" s="178"/>
      <c r="ES45" s="178"/>
      <c r="ET45" s="178"/>
      <c r="EU45" s="178"/>
      <c r="EV45" s="178"/>
      <c r="EW45" s="178"/>
      <c r="EX45" s="178"/>
      <c r="EY45" s="178"/>
      <c r="EZ45" s="178"/>
      <c r="FA45" s="178"/>
      <c r="FB45" s="178"/>
      <c r="FC45" s="178"/>
      <c r="FD45" s="178"/>
      <c r="FE45" s="178"/>
      <c r="FF45" s="178"/>
      <c r="FG45" s="178"/>
      <c r="FH45" s="178"/>
      <c r="FI45" s="178"/>
      <c r="FJ45" s="178"/>
      <c r="FK45" s="178"/>
      <c r="FL45" s="178"/>
      <c r="FM45" s="178"/>
      <c r="FN45" s="178"/>
      <c r="FO45" s="178"/>
      <c r="FP45" s="178"/>
      <c r="FQ45" s="178"/>
      <c r="FR45" s="178"/>
      <c r="FS45" s="178"/>
      <c r="FT45" s="178"/>
      <c r="FU45" s="178"/>
      <c r="FV45" s="178"/>
      <c r="FW45" s="178"/>
      <c r="FX45" s="178"/>
      <c r="FY45" s="178"/>
      <c r="FZ45" s="178"/>
      <c r="GA45" s="178"/>
      <c r="GB45" s="178"/>
      <c r="GC45" s="178"/>
      <c r="GD45" s="178"/>
      <c r="GE45" s="178"/>
      <c r="GF45" s="178"/>
      <c r="GG45" s="178"/>
      <c r="GH45" s="178"/>
      <c r="GI45" s="178"/>
      <c r="GJ45" s="178"/>
      <c r="GK45" s="178"/>
      <c r="GL45" s="178"/>
      <c r="GM45" s="178"/>
      <c r="GN45" s="178"/>
      <c r="GO45" s="178"/>
      <c r="GP45" s="178"/>
      <c r="GQ45" s="178"/>
      <c r="GR45" s="178"/>
      <c r="GS45" s="178"/>
      <c r="GT45" s="178"/>
      <c r="GU45" s="178"/>
      <c r="GV45" s="178"/>
      <c r="GW45" s="178"/>
      <c r="GX45" s="178"/>
      <c r="GY45" s="178"/>
      <c r="GZ45" s="178"/>
    </row>
    <row r="46" spans="1:208">
      <c r="Q46" s="255"/>
      <c r="R46" s="255"/>
      <c r="S46" s="189"/>
      <c r="T46" s="189"/>
      <c r="U46" s="189"/>
      <c r="V46" s="189"/>
      <c r="W46" s="189"/>
      <c r="X46" s="175"/>
      <c r="Y46" s="175"/>
      <c r="AA46" s="179"/>
      <c r="AB46" s="173"/>
      <c r="AC46" s="238"/>
      <c r="AD46" s="238"/>
      <c r="AE46" s="238"/>
      <c r="AF46" s="238"/>
      <c r="AG46" s="238"/>
      <c r="AH46" s="238"/>
      <c r="AI46" s="238"/>
      <c r="AJ46" s="238"/>
      <c r="AK46" s="238"/>
      <c r="AL46" s="238"/>
      <c r="AM46" s="238"/>
      <c r="AN46" s="178"/>
      <c r="AO46" s="178"/>
      <c r="AP46" s="178"/>
      <c r="AQ46" s="178"/>
      <c r="AR46" s="178"/>
      <c r="AS46" s="178"/>
      <c r="AT46" s="178"/>
      <c r="AU46" s="178"/>
      <c r="AV46" s="178"/>
      <c r="AW46" s="178"/>
      <c r="AX46" s="178"/>
      <c r="AY46" s="178"/>
      <c r="AZ46" s="178"/>
      <c r="BA46" s="178"/>
      <c r="BB46" s="178"/>
      <c r="BC46" s="178"/>
      <c r="BD46" s="178"/>
      <c r="BE46" s="178"/>
      <c r="BF46" s="178"/>
      <c r="BG46" s="178"/>
      <c r="BH46" s="178"/>
      <c r="BI46" s="178"/>
      <c r="BJ46" s="178"/>
      <c r="BK46" s="178"/>
      <c r="BL46" s="178"/>
      <c r="BM46" s="178"/>
      <c r="BN46" s="178"/>
      <c r="BO46" s="178"/>
      <c r="BP46" s="178"/>
      <c r="BQ46" s="178"/>
      <c r="BR46" s="178"/>
      <c r="BS46" s="178"/>
      <c r="BT46" s="178"/>
      <c r="BU46" s="178"/>
      <c r="BV46" s="178"/>
      <c r="BW46" s="178"/>
      <c r="BX46" s="178"/>
      <c r="BY46" s="178"/>
      <c r="BZ46" s="178"/>
      <c r="CA46" s="178"/>
      <c r="CB46" s="178"/>
      <c r="CC46" s="178"/>
      <c r="CD46" s="178"/>
      <c r="CE46" s="178"/>
      <c r="CF46" s="178"/>
      <c r="CG46" s="178"/>
      <c r="CH46" s="178"/>
      <c r="CI46" s="178"/>
      <c r="CJ46" s="178"/>
      <c r="CK46" s="178"/>
      <c r="CL46" s="178"/>
      <c r="CM46" s="178"/>
      <c r="CN46" s="178"/>
      <c r="CO46" s="178"/>
      <c r="CP46" s="178"/>
      <c r="CQ46" s="178"/>
      <c r="CR46" s="178"/>
      <c r="CS46" s="178"/>
      <c r="CT46" s="178"/>
      <c r="CU46" s="178"/>
      <c r="CV46" s="178"/>
      <c r="CW46" s="178"/>
      <c r="CX46" s="178"/>
      <c r="CY46" s="178"/>
      <c r="CZ46" s="178"/>
      <c r="DA46" s="178"/>
      <c r="DB46" s="178"/>
      <c r="DC46" s="178"/>
      <c r="DD46" s="178"/>
      <c r="DE46" s="178"/>
      <c r="DF46" s="178"/>
      <c r="DG46" s="178"/>
      <c r="DH46" s="178"/>
      <c r="DI46" s="178"/>
      <c r="DJ46" s="178"/>
      <c r="DK46" s="178"/>
      <c r="DL46" s="178"/>
      <c r="DM46" s="178"/>
      <c r="DN46" s="178"/>
      <c r="DO46" s="178"/>
      <c r="DP46" s="178"/>
      <c r="DQ46" s="178"/>
      <c r="DR46" s="178"/>
      <c r="DS46" s="178"/>
      <c r="DT46" s="178"/>
      <c r="DU46" s="178"/>
      <c r="DV46" s="178"/>
      <c r="DW46" s="178"/>
      <c r="DX46" s="178"/>
      <c r="DY46" s="178"/>
      <c r="DZ46" s="178"/>
      <c r="EA46" s="178"/>
      <c r="EB46" s="178"/>
      <c r="EC46" s="178"/>
      <c r="ED46" s="178"/>
      <c r="EE46" s="178"/>
      <c r="EF46" s="178"/>
      <c r="EG46" s="178"/>
      <c r="EH46" s="178"/>
      <c r="EI46" s="178"/>
      <c r="EJ46" s="178"/>
      <c r="EK46" s="178"/>
      <c r="EL46" s="178"/>
      <c r="EM46" s="178"/>
      <c r="EN46" s="178"/>
      <c r="EO46" s="178"/>
      <c r="EP46" s="178"/>
      <c r="EQ46" s="178"/>
      <c r="ER46" s="178"/>
      <c r="ES46" s="178"/>
      <c r="ET46" s="178"/>
      <c r="EU46" s="178"/>
      <c r="EV46" s="178"/>
      <c r="EW46" s="178"/>
      <c r="EX46" s="178"/>
      <c r="EY46" s="178"/>
      <c r="EZ46" s="178"/>
      <c r="FA46" s="178"/>
      <c r="FB46" s="178"/>
      <c r="FC46" s="178"/>
      <c r="FD46" s="178"/>
      <c r="FE46" s="178"/>
      <c r="FF46" s="178"/>
      <c r="FG46" s="178"/>
      <c r="FH46" s="178"/>
      <c r="FI46" s="178"/>
      <c r="FJ46" s="178"/>
      <c r="FK46" s="178"/>
      <c r="FL46" s="178"/>
      <c r="FM46" s="178"/>
      <c r="FN46" s="178"/>
      <c r="FO46" s="178"/>
      <c r="FP46" s="178"/>
      <c r="FQ46" s="178"/>
      <c r="FR46" s="178"/>
      <c r="FS46" s="178"/>
      <c r="FT46" s="178"/>
      <c r="FU46" s="178"/>
      <c r="FV46" s="178"/>
      <c r="FW46" s="178"/>
      <c r="FX46" s="178"/>
      <c r="FY46" s="178"/>
      <c r="FZ46" s="178"/>
      <c r="GA46" s="178"/>
      <c r="GB46" s="178"/>
      <c r="GC46" s="178"/>
      <c r="GD46" s="178"/>
      <c r="GE46" s="178"/>
      <c r="GF46" s="178"/>
      <c r="GG46" s="178"/>
      <c r="GH46" s="178"/>
      <c r="GI46" s="178"/>
      <c r="GJ46" s="178"/>
      <c r="GK46" s="178"/>
      <c r="GL46" s="178"/>
      <c r="GM46" s="178"/>
      <c r="GN46" s="178"/>
      <c r="GO46" s="178"/>
      <c r="GP46" s="178"/>
      <c r="GQ46" s="178"/>
      <c r="GR46" s="178"/>
      <c r="GS46" s="178"/>
      <c r="GT46" s="178"/>
      <c r="GU46" s="178"/>
      <c r="GV46" s="178"/>
      <c r="GW46" s="178"/>
      <c r="GX46" s="178"/>
      <c r="GY46" s="178"/>
      <c r="GZ46" s="178"/>
    </row>
    <row r="47" spans="1:208">
      <c r="Q47" s="255"/>
      <c r="R47" s="255"/>
      <c r="S47" s="189"/>
      <c r="T47" s="189"/>
      <c r="U47" s="189"/>
      <c r="V47" s="189"/>
      <c r="W47" s="189"/>
      <c r="X47" s="175"/>
      <c r="Y47" s="175"/>
      <c r="AA47" s="179"/>
      <c r="AB47" s="173"/>
      <c r="AC47" s="238"/>
      <c r="AD47" s="238"/>
      <c r="AE47" s="238"/>
      <c r="AF47" s="238"/>
      <c r="AG47" s="238"/>
      <c r="AH47" s="238"/>
      <c r="AI47" s="238"/>
      <c r="AJ47" s="238"/>
      <c r="AK47" s="238"/>
      <c r="AL47" s="238"/>
      <c r="AM47" s="238"/>
      <c r="AN47" s="178"/>
      <c r="AO47" s="178"/>
      <c r="AP47" s="178"/>
      <c r="AQ47" s="178"/>
      <c r="AR47" s="178"/>
      <c r="AS47" s="178"/>
      <c r="AT47" s="178"/>
      <c r="AU47" s="178"/>
      <c r="AV47" s="178"/>
      <c r="AW47" s="178"/>
      <c r="AX47" s="178"/>
      <c r="AY47" s="178"/>
      <c r="AZ47" s="178"/>
      <c r="BA47" s="178"/>
      <c r="BB47" s="178"/>
      <c r="BC47" s="178"/>
      <c r="BD47" s="178"/>
      <c r="BE47" s="178"/>
      <c r="BF47" s="178"/>
      <c r="BG47" s="178"/>
      <c r="BH47" s="178"/>
      <c r="BI47" s="178"/>
      <c r="BJ47" s="178"/>
      <c r="BK47" s="178"/>
      <c r="BL47" s="178"/>
      <c r="BM47" s="178"/>
      <c r="BN47" s="178"/>
      <c r="BO47" s="178"/>
      <c r="BP47" s="178"/>
      <c r="BQ47" s="178"/>
      <c r="BR47" s="178"/>
      <c r="BS47" s="178"/>
      <c r="BT47" s="178"/>
      <c r="BU47" s="178"/>
      <c r="BV47" s="178"/>
      <c r="BW47" s="178"/>
      <c r="BX47" s="178"/>
      <c r="BY47" s="178"/>
      <c r="BZ47" s="178"/>
      <c r="CA47" s="178"/>
      <c r="CB47" s="178"/>
      <c r="CC47" s="178"/>
      <c r="CD47" s="178"/>
      <c r="CE47" s="178"/>
      <c r="CF47" s="178"/>
      <c r="CG47" s="178"/>
      <c r="CH47" s="178"/>
      <c r="CI47" s="178"/>
      <c r="CJ47" s="178"/>
      <c r="CK47" s="178"/>
      <c r="CL47" s="178"/>
      <c r="CM47" s="178"/>
      <c r="CN47" s="178"/>
      <c r="CO47" s="178"/>
      <c r="CP47" s="178"/>
      <c r="CQ47" s="178"/>
      <c r="CR47" s="178"/>
      <c r="CS47" s="178"/>
      <c r="CT47" s="178"/>
      <c r="CU47" s="178"/>
      <c r="CV47" s="178"/>
      <c r="CW47" s="178"/>
      <c r="CX47" s="178"/>
      <c r="CY47" s="178"/>
      <c r="CZ47" s="178"/>
      <c r="DA47" s="178"/>
      <c r="DB47" s="178"/>
      <c r="DC47" s="178"/>
      <c r="DD47" s="178"/>
      <c r="DE47" s="178"/>
      <c r="DF47" s="178"/>
      <c r="DG47" s="178"/>
      <c r="DH47" s="178"/>
      <c r="DI47" s="178"/>
      <c r="DJ47" s="178"/>
      <c r="DK47" s="178"/>
      <c r="DL47" s="178"/>
      <c r="DM47" s="178"/>
      <c r="DN47" s="178"/>
      <c r="DO47" s="178"/>
      <c r="DP47" s="178"/>
      <c r="DQ47" s="178"/>
      <c r="DR47" s="178"/>
      <c r="DS47" s="178"/>
      <c r="DT47" s="178"/>
      <c r="DU47" s="178"/>
      <c r="DV47" s="178"/>
      <c r="DW47" s="178"/>
      <c r="DX47" s="178"/>
      <c r="DY47" s="178"/>
      <c r="DZ47" s="178"/>
      <c r="EA47" s="178"/>
      <c r="EB47" s="178"/>
      <c r="EC47" s="178"/>
      <c r="ED47" s="178"/>
      <c r="EE47" s="178"/>
      <c r="EF47" s="178"/>
      <c r="EG47" s="178"/>
      <c r="EH47" s="178"/>
      <c r="EI47" s="178"/>
      <c r="EJ47" s="178"/>
      <c r="EK47" s="178"/>
      <c r="EL47" s="178"/>
      <c r="EM47" s="178"/>
      <c r="EN47" s="178"/>
      <c r="EO47" s="178"/>
      <c r="EP47" s="178"/>
      <c r="EQ47" s="178"/>
      <c r="ER47" s="178"/>
      <c r="ES47" s="178"/>
      <c r="ET47" s="178"/>
      <c r="EU47" s="178"/>
      <c r="EV47" s="178"/>
      <c r="EW47" s="178"/>
      <c r="EX47" s="178"/>
      <c r="EY47" s="178"/>
      <c r="EZ47" s="178"/>
      <c r="FA47" s="178"/>
      <c r="FB47" s="178"/>
      <c r="FC47" s="178"/>
      <c r="FD47" s="178"/>
      <c r="FE47" s="178"/>
      <c r="FF47" s="178"/>
      <c r="FG47" s="178"/>
      <c r="FH47" s="178"/>
      <c r="FI47" s="178"/>
      <c r="FJ47" s="178"/>
      <c r="FK47" s="178"/>
      <c r="FL47" s="178"/>
      <c r="FM47" s="178"/>
      <c r="FN47" s="178"/>
      <c r="FO47" s="178"/>
      <c r="FP47" s="178"/>
      <c r="FQ47" s="178"/>
      <c r="FR47" s="178"/>
      <c r="FS47" s="178"/>
      <c r="FT47" s="178"/>
      <c r="FU47" s="178"/>
      <c r="FV47" s="178"/>
      <c r="FW47" s="178"/>
      <c r="FX47" s="178"/>
      <c r="FY47" s="178"/>
      <c r="FZ47" s="178"/>
      <c r="GA47" s="178"/>
      <c r="GB47" s="178"/>
      <c r="GC47" s="178"/>
      <c r="GD47" s="178"/>
      <c r="GE47" s="178"/>
      <c r="GF47" s="178"/>
      <c r="GG47" s="178"/>
      <c r="GH47" s="178"/>
      <c r="GI47" s="178"/>
      <c r="GJ47" s="178"/>
      <c r="GK47" s="178"/>
      <c r="GL47" s="178"/>
      <c r="GM47" s="178"/>
      <c r="GN47" s="178"/>
      <c r="GO47" s="178"/>
      <c r="GP47" s="178"/>
      <c r="GQ47" s="178"/>
      <c r="GR47" s="178"/>
      <c r="GS47" s="178"/>
      <c r="GT47" s="178"/>
      <c r="GU47" s="178"/>
      <c r="GV47" s="178"/>
      <c r="GW47" s="178"/>
      <c r="GX47" s="178"/>
      <c r="GY47" s="178"/>
      <c r="GZ47" s="178"/>
    </row>
    <row r="48" spans="1:208">
      <c r="Q48" s="255"/>
      <c r="R48" s="255"/>
      <c r="S48" s="189"/>
      <c r="T48" s="189"/>
      <c r="U48" s="189"/>
      <c r="V48" s="189"/>
      <c r="W48" s="189"/>
      <c r="X48" s="175"/>
      <c r="Y48" s="175"/>
      <c r="AA48" s="179"/>
      <c r="AB48" s="173"/>
      <c r="AC48" s="238"/>
      <c r="AD48" s="238"/>
      <c r="AE48" s="238"/>
      <c r="AF48" s="238"/>
      <c r="AG48" s="238"/>
      <c r="AH48" s="238"/>
      <c r="AI48" s="238"/>
      <c r="AJ48" s="238"/>
      <c r="AK48" s="238"/>
      <c r="AL48" s="238"/>
      <c r="AM48" s="238"/>
      <c r="AN48" s="178"/>
      <c r="AO48" s="178"/>
      <c r="AP48" s="178"/>
      <c r="AQ48" s="178"/>
      <c r="AR48" s="178"/>
      <c r="AS48" s="178"/>
      <c r="AT48" s="178"/>
      <c r="AU48" s="178"/>
      <c r="AV48" s="178"/>
      <c r="AW48" s="178"/>
      <c r="AX48" s="178"/>
      <c r="AY48" s="178"/>
      <c r="AZ48" s="178"/>
      <c r="BA48" s="178"/>
      <c r="BB48" s="178"/>
      <c r="BC48" s="178"/>
      <c r="BD48" s="178"/>
      <c r="BE48" s="178"/>
      <c r="BF48" s="178"/>
      <c r="BG48" s="178"/>
      <c r="BH48" s="178"/>
      <c r="BI48" s="178"/>
      <c r="BJ48" s="178"/>
      <c r="BK48" s="178"/>
      <c r="BL48" s="178"/>
      <c r="BM48" s="178"/>
      <c r="BN48" s="178"/>
      <c r="BO48" s="178"/>
      <c r="BP48" s="178"/>
      <c r="BQ48" s="178"/>
      <c r="BR48" s="178"/>
      <c r="BS48" s="178"/>
      <c r="BT48" s="178"/>
      <c r="BU48" s="178"/>
      <c r="BV48" s="178"/>
      <c r="BW48" s="178"/>
      <c r="BX48" s="178"/>
      <c r="BY48" s="178"/>
      <c r="BZ48" s="178"/>
      <c r="CA48" s="178"/>
      <c r="CB48" s="178"/>
      <c r="CC48" s="178"/>
      <c r="CD48" s="178"/>
      <c r="CE48" s="178"/>
      <c r="CF48" s="178"/>
      <c r="CG48" s="178"/>
      <c r="CH48" s="178"/>
      <c r="CI48" s="178"/>
      <c r="CJ48" s="178"/>
      <c r="CK48" s="178"/>
      <c r="CL48" s="178"/>
      <c r="CM48" s="178"/>
      <c r="CN48" s="178"/>
      <c r="CO48" s="178"/>
      <c r="CP48" s="178"/>
      <c r="CQ48" s="178"/>
      <c r="CR48" s="178"/>
      <c r="CS48" s="178"/>
      <c r="CT48" s="178"/>
      <c r="CU48" s="178"/>
      <c r="CV48" s="178"/>
      <c r="CW48" s="178"/>
      <c r="CX48" s="178"/>
      <c r="CY48" s="178"/>
      <c r="CZ48" s="178"/>
      <c r="DA48" s="178"/>
      <c r="DB48" s="178"/>
      <c r="DC48" s="178"/>
      <c r="DD48" s="178"/>
      <c r="DE48" s="178"/>
      <c r="DF48" s="178"/>
      <c r="DG48" s="178"/>
      <c r="DH48" s="178"/>
      <c r="DI48" s="178"/>
      <c r="DJ48" s="178"/>
      <c r="DK48" s="178"/>
      <c r="DL48" s="178"/>
      <c r="DM48" s="178"/>
      <c r="DN48" s="178"/>
      <c r="DO48" s="178"/>
      <c r="DP48" s="178"/>
      <c r="DQ48" s="178"/>
      <c r="DR48" s="178"/>
      <c r="DS48" s="178"/>
      <c r="DT48" s="178"/>
      <c r="DU48" s="178"/>
      <c r="DV48" s="178"/>
      <c r="DW48" s="178"/>
      <c r="DX48" s="178"/>
      <c r="DY48" s="178"/>
      <c r="DZ48" s="178"/>
      <c r="EA48" s="178"/>
      <c r="EB48" s="178"/>
      <c r="EC48" s="178"/>
      <c r="ED48" s="178"/>
      <c r="EE48" s="178"/>
      <c r="EF48" s="178"/>
      <c r="EG48" s="178"/>
      <c r="EH48" s="178"/>
      <c r="EI48" s="178"/>
      <c r="EJ48" s="178"/>
      <c r="EK48" s="178"/>
      <c r="EL48" s="178"/>
      <c r="EM48" s="178"/>
      <c r="EN48" s="178"/>
      <c r="EO48" s="178"/>
      <c r="EP48" s="178"/>
      <c r="EQ48" s="178"/>
      <c r="ER48" s="178"/>
      <c r="ES48" s="178"/>
      <c r="ET48" s="178"/>
      <c r="EU48" s="178"/>
      <c r="EV48" s="178"/>
      <c r="EW48" s="178"/>
      <c r="EX48" s="178"/>
      <c r="EY48" s="178"/>
      <c r="EZ48" s="178"/>
      <c r="FA48" s="178"/>
      <c r="FB48" s="178"/>
      <c r="FC48" s="178"/>
      <c r="FD48" s="178"/>
      <c r="FE48" s="178"/>
      <c r="FF48" s="178"/>
      <c r="FG48" s="178"/>
      <c r="FH48" s="178"/>
      <c r="FI48" s="178"/>
      <c r="FJ48" s="178"/>
      <c r="FK48" s="178"/>
      <c r="FL48" s="178"/>
      <c r="FM48" s="178"/>
      <c r="FN48" s="178"/>
      <c r="FO48" s="178"/>
      <c r="FP48" s="178"/>
      <c r="FQ48" s="178"/>
      <c r="FR48" s="178"/>
      <c r="FS48" s="178"/>
      <c r="FT48" s="178"/>
      <c r="FU48" s="178"/>
      <c r="FV48" s="178"/>
      <c r="FW48" s="178"/>
      <c r="FX48" s="178"/>
      <c r="FY48" s="178"/>
      <c r="FZ48" s="178"/>
      <c r="GA48" s="178"/>
      <c r="GB48" s="178"/>
      <c r="GC48" s="178"/>
      <c r="GD48" s="178"/>
      <c r="GE48" s="178"/>
      <c r="GF48" s="178"/>
      <c r="GG48" s="178"/>
      <c r="GH48" s="178"/>
      <c r="GI48" s="178"/>
      <c r="GJ48" s="178"/>
      <c r="GK48" s="178"/>
      <c r="GL48" s="178"/>
      <c r="GM48" s="178"/>
      <c r="GN48" s="178"/>
      <c r="GO48" s="178"/>
      <c r="GP48" s="178"/>
      <c r="GQ48" s="178"/>
      <c r="GR48" s="178"/>
      <c r="GS48" s="178"/>
      <c r="GT48" s="178"/>
      <c r="GU48" s="178"/>
      <c r="GV48" s="178"/>
      <c r="GW48" s="178"/>
      <c r="GX48" s="178"/>
      <c r="GY48" s="178"/>
      <c r="GZ48" s="178"/>
    </row>
    <row r="49" spans="13:208">
      <c r="Q49" s="255"/>
      <c r="R49" s="255"/>
      <c r="S49" s="189"/>
      <c r="T49" s="189"/>
      <c r="U49" s="189"/>
      <c r="V49" s="189"/>
      <c r="W49" s="189"/>
      <c r="X49" s="175"/>
      <c r="Y49" s="175"/>
      <c r="AA49" s="179"/>
      <c r="AB49" s="173"/>
      <c r="AC49" s="238"/>
      <c r="AD49" s="238"/>
      <c r="AE49" s="238"/>
      <c r="AF49" s="238"/>
      <c r="AG49" s="238"/>
      <c r="AH49" s="238"/>
    </row>
    <row r="50" spans="13:208">
      <c r="Q50" s="255"/>
      <c r="R50" s="255"/>
      <c r="S50" s="189"/>
      <c r="T50" s="189"/>
      <c r="U50" s="189"/>
      <c r="V50" s="189"/>
      <c r="W50" s="189"/>
      <c r="X50" s="175"/>
      <c r="Y50" s="175"/>
      <c r="AA50" s="179"/>
      <c r="AB50" s="173"/>
      <c r="AC50" s="238"/>
      <c r="AD50" s="238"/>
      <c r="AE50" s="238"/>
      <c r="AF50" s="238"/>
      <c r="AG50" s="238"/>
      <c r="AH50" s="238"/>
      <c r="AI50" s="238"/>
      <c r="AJ50" s="238"/>
      <c r="AK50" s="238"/>
      <c r="AL50" s="238"/>
      <c r="AM50" s="238"/>
      <c r="AN50" s="178"/>
      <c r="AO50" s="178"/>
      <c r="AP50" s="178"/>
      <c r="AQ50" s="178"/>
      <c r="AR50" s="178"/>
      <c r="AS50" s="178"/>
      <c r="AT50" s="178"/>
      <c r="AU50" s="178"/>
      <c r="AV50" s="178"/>
      <c r="AW50" s="178"/>
      <c r="AX50" s="178"/>
      <c r="AY50" s="178"/>
      <c r="AZ50" s="178"/>
      <c r="BA50" s="178"/>
      <c r="BB50" s="178"/>
      <c r="BC50" s="178"/>
      <c r="BD50" s="178"/>
      <c r="BE50" s="178"/>
      <c r="BF50" s="178"/>
      <c r="BG50" s="178"/>
      <c r="BH50" s="178"/>
      <c r="BI50" s="178"/>
      <c r="BJ50" s="178"/>
      <c r="BK50" s="178"/>
      <c r="BL50" s="178"/>
      <c r="BM50" s="178"/>
      <c r="BN50" s="178"/>
      <c r="BO50" s="178"/>
      <c r="BP50" s="178"/>
      <c r="BQ50" s="178"/>
      <c r="BR50" s="178"/>
      <c r="BS50" s="178"/>
      <c r="BT50" s="178"/>
      <c r="BU50" s="178"/>
      <c r="BV50" s="178"/>
      <c r="BW50" s="178"/>
      <c r="BX50" s="178"/>
      <c r="BY50" s="178"/>
      <c r="BZ50" s="178"/>
      <c r="CA50" s="178"/>
      <c r="CB50" s="178"/>
      <c r="CC50" s="178"/>
      <c r="CD50" s="178"/>
      <c r="CE50" s="178"/>
      <c r="CF50" s="178"/>
      <c r="CG50" s="178"/>
      <c r="CH50" s="178"/>
      <c r="CI50" s="178"/>
      <c r="CJ50" s="178"/>
      <c r="CK50" s="178"/>
      <c r="CL50" s="178"/>
      <c r="CM50" s="178"/>
      <c r="CN50" s="178"/>
      <c r="CO50" s="178"/>
      <c r="CP50" s="178"/>
      <c r="CQ50" s="178"/>
      <c r="CR50" s="178"/>
      <c r="CS50" s="178"/>
      <c r="CT50" s="178"/>
      <c r="CU50" s="178"/>
      <c r="CV50" s="178"/>
      <c r="CW50" s="178"/>
      <c r="CX50" s="178"/>
      <c r="CY50" s="178"/>
      <c r="CZ50" s="178"/>
      <c r="DA50" s="178"/>
      <c r="DB50" s="178"/>
      <c r="DC50" s="178"/>
      <c r="DD50" s="178"/>
      <c r="DE50" s="178"/>
      <c r="DF50" s="178"/>
      <c r="DG50" s="178"/>
      <c r="DH50" s="178"/>
      <c r="DI50" s="178"/>
      <c r="DJ50" s="178"/>
      <c r="DK50" s="178"/>
      <c r="DL50" s="178"/>
      <c r="DM50" s="178"/>
      <c r="DN50" s="178"/>
      <c r="DO50" s="178"/>
      <c r="DP50" s="178"/>
      <c r="DQ50" s="178"/>
      <c r="DR50" s="178"/>
      <c r="DS50" s="178"/>
      <c r="DT50" s="178"/>
      <c r="DU50" s="178"/>
      <c r="DV50" s="178"/>
      <c r="DW50" s="178"/>
      <c r="DX50" s="178"/>
      <c r="DY50" s="178"/>
      <c r="DZ50" s="178"/>
      <c r="EA50" s="178"/>
      <c r="EB50" s="178"/>
      <c r="EC50" s="178"/>
      <c r="ED50" s="178"/>
      <c r="EE50" s="178"/>
      <c r="EF50" s="178"/>
      <c r="EG50" s="178"/>
      <c r="EH50" s="178"/>
      <c r="EI50" s="178"/>
      <c r="EJ50" s="178"/>
      <c r="EK50" s="178"/>
      <c r="EL50" s="178"/>
      <c r="EM50" s="178"/>
      <c r="EN50" s="178"/>
      <c r="EO50" s="178"/>
      <c r="EP50" s="178"/>
      <c r="EQ50" s="178"/>
      <c r="ER50" s="178"/>
      <c r="ES50" s="178"/>
      <c r="ET50" s="178"/>
      <c r="EU50" s="178"/>
      <c r="EV50" s="178"/>
      <c r="EW50" s="178"/>
      <c r="EX50" s="178"/>
      <c r="EY50" s="178"/>
      <c r="EZ50" s="178"/>
      <c r="FA50" s="178"/>
      <c r="FB50" s="178"/>
      <c r="FC50" s="178"/>
      <c r="FD50" s="178"/>
      <c r="FE50" s="178"/>
      <c r="FF50" s="178"/>
      <c r="FG50" s="178"/>
      <c r="FH50" s="178"/>
      <c r="FI50" s="178"/>
      <c r="FJ50" s="178"/>
      <c r="FK50" s="178"/>
      <c r="FL50" s="178"/>
      <c r="FM50" s="178"/>
      <c r="FN50" s="178"/>
      <c r="FO50" s="178"/>
      <c r="FP50" s="178"/>
      <c r="FQ50" s="178"/>
      <c r="FR50" s="178"/>
      <c r="FS50" s="178"/>
      <c r="FT50" s="178"/>
      <c r="FU50" s="178"/>
      <c r="FV50" s="178"/>
      <c r="FW50" s="178"/>
      <c r="FX50" s="178"/>
      <c r="FY50" s="178"/>
      <c r="FZ50" s="178"/>
      <c r="GA50" s="178"/>
      <c r="GB50" s="178"/>
      <c r="GC50" s="178"/>
      <c r="GD50" s="178"/>
      <c r="GE50" s="178"/>
      <c r="GF50" s="178"/>
      <c r="GG50" s="178"/>
      <c r="GH50" s="178"/>
      <c r="GI50" s="178"/>
      <c r="GJ50" s="178"/>
      <c r="GK50" s="178"/>
      <c r="GL50" s="178"/>
      <c r="GM50" s="178"/>
      <c r="GN50" s="178"/>
      <c r="GO50" s="178"/>
      <c r="GP50" s="178"/>
      <c r="GQ50" s="178"/>
      <c r="GR50" s="178"/>
      <c r="GS50" s="178"/>
      <c r="GT50" s="178"/>
      <c r="GU50" s="178"/>
      <c r="GV50" s="178"/>
      <c r="GW50" s="178"/>
      <c r="GX50" s="178"/>
      <c r="GY50" s="178"/>
      <c r="GZ50" s="178"/>
    </row>
    <row r="51" spans="13:208">
      <c r="Q51" s="255"/>
      <c r="R51" s="255"/>
      <c r="S51" s="189"/>
      <c r="T51" s="189"/>
      <c r="U51" s="189"/>
      <c r="V51" s="189"/>
      <c r="W51" s="189"/>
      <c r="X51" s="175"/>
      <c r="Y51" s="175"/>
      <c r="AA51" s="179"/>
      <c r="AB51" s="173"/>
      <c r="AC51" s="238"/>
      <c r="AD51" s="238"/>
      <c r="AE51" s="238"/>
      <c r="AF51" s="238"/>
      <c r="AG51" s="238"/>
      <c r="AH51" s="238"/>
      <c r="AI51" s="238"/>
      <c r="AJ51" s="238"/>
      <c r="AK51" s="238"/>
      <c r="AL51" s="238"/>
      <c r="AM51" s="238"/>
      <c r="AN51" s="178"/>
      <c r="AO51" s="178"/>
      <c r="AP51" s="178"/>
      <c r="AQ51" s="178"/>
      <c r="AR51" s="178"/>
      <c r="AS51" s="178"/>
      <c r="AT51" s="178"/>
      <c r="AU51" s="178"/>
      <c r="AV51" s="178"/>
      <c r="AW51" s="178"/>
      <c r="AX51" s="178"/>
      <c r="AY51" s="178"/>
      <c r="AZ51" s="178"/>
      <c r="BA51" s="178"/>
      <c r="BB51" s="178"/>
      <c r="BC51" s="178"/>
      <c r="BD51" s="178"/>
      <c r="BE51" s="178"/>
      <c r="BF51" s="178"/>
      <c r="BG51" s="178"/>
      <c r="BH51" s="178"/>
      <c r="BI51" s="178"/>
      <c r="BJ51" s="178"/>
      <c r="BK51" s="178"/>
      <c r="BL51" s="178"/>
      <c r="BM51" s="178"/>
      <c r="BN51" s="178"/>
      <c r="BO51" s="178"/>
      <c r="BP51" s="178"/>
      <c r="BQ51" s="178"/>
      <c r="BR51" s="178"/>
      <c r="BS51" s="178"/>
      <c r="BT51" s="178"/>
      <c r="BU51" s="178"/>
      <c r="BV51" s="178"/>
      <c r="BW51" s="178"/>
      <c r="BX51" s="178"/>
      <c r="BY51" s="178"/>
      <c r="BZ51" s="178"/>
      <c r="CA51" s="178"/>
      <c r="CB51" s="178"/>
      <c r="CC51" s="178"/>
      <c r="CD51" s="178"/>
      <c r="CE51" s="178"/>
      <c r="CF51" s="178"/>
      <c r="CG51" s="178"/>
      <c r="CH51" s="178"/>
      <c r="CI51" s="178"/>
      <c r="CJ51" s="178"/>
      <c r="CK51" s="178"/>
      <c r="CL51" s="178"/>
      <c r="CM51" s="178"/>
      <c r="CN51" s="178"/>
      <c r="CO51" s="178"/>
      <c r="CP51" s="178"/>
      <c r="CQ51" s="178"/>
      <c r="CR51" s="178"/>
      <c r="CS51" s="178"/>
      <c r="CT51" s="178"/>
      <c r="CU51" s="178"/>
      <c r="CV51" s="178"/>
      <c r="CW51" s="178"/>
      <c r="CX51" s="178"/>
      <c r="CY51" s="178"/>
      <c r="CZ51" s="178"/>
      <c r="DA51" s="178"/>
      <c r="DB51" s="178"/>
      <c r="DC51" s="178"/>
      <c r="DD51" s="178"/>
      <c r="DE51" s="178"/>
      <c r="DF51" s="178"/>
      <c r="DG51" s="178"/>
      <c r="DH51" s="178"/>
      <c r="DI51" s="178"/>
      <c r="DJ51" s="178"/>
      <c r="DK51" s="178"/>
      <c r="DL51" s="178"/>
      <c r="DM51" s="178"/>
      <c r="DN51" s="178"/>
      <c r="DO51" s="178"/>
      <c r="DP51" s="178"/>
      <c r="DQ51" s="178"/>
      <c r="DR51" s="178"/>
      <c r="DS51" s="178"/>
      <c r="DT51" s="178"/>
      <c r="DU51" s="178"/>
      <c r="DV51" s="178"/>
      <c r="DW51" s="178"/>
      <c r="DX51" s="178"/>
      <c r="DY51" s="178"/>
      <c r="DZ51" s="178"/>
      <c r="EA51" s="178"/>
      <c r="EB51" s="178"/>
      <c r="EC51" s="178"/>
      <c r="ED51" s="178"/>
      <c r="EE51" s="178"/>
      <c r="EF51" s="178"/>
      <c r="EG51" s="178"/>
      <c r="EH51" s="178"/>
      <c r="EI51" s="178"/>
      <c r="EJ51" s="178"/>
      <c r="EK51" s="178"/>
      <c r="EL51" s="178"/>
      <c r="EM51" s="178"/>
      <c r="EN51" s="178"/>
      <c r="EO51" s="178"/>
      <c r="EP51" s="178"/>
      <c r="EQ51" s="178"/>
      <c r="ER51" s="178"/>
      <c r="ES51" s="178"/>
      <c r="ET51" s="178"/>
      <c r="EU51" s="178"/>
      <c r="EV51" s="178"/>
      <c r="EW51" s="178"/>
      <c r="EX51" s="178"/>
      <c r="EY51" s="178"/>
      <c r="EZ51" s="178"/>
      <c r="FA51" s="178"/>
      <c r="FB51" s="178"/>
      <c r="FC51" s="178"/>
      <c r="FD51" s="178"/>
      <c r="FE51" s="178"/>
      <c r="FF51" s="178"/>
      <c r="FG51" s="178"/>
      <c r="FH51" s="178"/>
      <c r="FI51" s="178"/>
      <c r="FJ51" s="178"/>
      <c r="FK51" s="178"/>
      <c r="FL51" s="178"/>
      <c r="FM51" s="178"/>
      <c r="FN51" s="178"/>
      <c r="FO51" s="178"/>
      <c r="FP51" s="178"/>
      <c r="FQ51" s="178"/>
      <c r="FR51" s="178"/>
      <c r="FS51" s="178"/>
      <c r="FT51" s="178"/>
      <c r="FU51" s="178"/>
      <c r="FV51" s="178"/>
      <c r="FW51" s="178"/>
      <c r="FX51" s="178"/>
      <c r="FY51" s="178"/>
      <c r="FZ51" s="178"/>
      <c r="GA51" s="178"/>
      <c r="GB51" s="178"/>
      <c r="GC51" s="178"/>
      <c r="GD51" s="178"/>
      <c r="GE51" s="178"/>
      <c r="GF51" s="178"/>
      <c r="GG51" s="178"/>
      <c r="GH51" s="178"/>
      <c r="GI51" s="178"/>
      <c r="GJ51" s="178"/>
      <c r="GK51" s="178"/>
      <c r="GL51" s="178"/>
      <c r="GM51" s="178"/>
      <c r="GN51" s="178"/>
      <c r="GO51" s="178"/>
      <c r="GP51" s="178"/>
      <c r="GQ51" s="178"/>
      <c r="GR51" s="178"/>
      <c r="GS51" s="178"/>
      <c r="GT51" s="178"/>
      <c r="GU51" s="178"/>
      <c r="GV51" s="178"/>
      <c r="GW51" s="178"/>
      <c r="GX51" s="178"/>
      <c r="GY51" s="178"/>
      <c r="GZ51" s="178"/>
    </row>
    <row r="52" spans="13:208">
      <c r="Q52" s="255"/>
      <c r="R52" s="255"/>
      <c r="S52" s="189"/>
      <c r="T52" s="189"/>
      <c r="U52" s="189"/>
      <c r="V52" s="189"/>
      <c r="W52" s="189"/>
      <c r="X52" s="175"/>
      <c r="Y52" s="175"/>
      <c r="AA52" s="179"/>
      <c r="AB52" s="173"/>
      <c r="AC52" s="238"/>
      <c r="AD52" s="238"/>
      <c r="AE52" s="238"/>
      <c r="AF52" s="238"/>
      <c r="AG52" s="238"/>
      <c r="AH52" s="238"/>
      <c r="AI52" s="238"/>
      <c r="AJ52" s="238"/>
      <c r="AK52" s="238"/>
      <c r="AL52" s="238"/>
      <c r="AM52" s="238"/>
      <c r="AN52" s="178"/>
      <c r="AO52" s="178"/>
      <c r="AP52" s="178"/>
      <c r="AQ52" s="178"/>
      <c r="AR52" s="178"/>
      <c r="AS52" s="178"/>
      <c r="AT52" s="178"/>
      <c r="AU52" s="178"/>
      <c r="AV52" s="178"/>
      <c r="AW52" s="178"/>
      <c r="AX52" s="178"/>
      <c r="AY52" s="178"/>
      <c r="AZ52" s="178"/>
      <c r="BA52" s="178"/>
      <c r="BB52" s="178"/>
      <c r="BC52" s="178"/>
      <c r="BD52" s="178"/>
      <c r="BE52" s="178"/>
      <c r="BF52" s="178"/>
      <c r="BG52" s="178"/>
      <c r="BH52" s="178"/>
      <c r="BI52" s="178"/>
      <c r="BJ52" s="178"/>
      <c r="BK52" s="178"/>
      <c r="BL52" s="178"/>
      <c r="BM52" s="178"/>
      <c r="BN52" s="178"/>
      <c r="BO52" s="178"/>
      <c r="BP52" s="178"/>
      <c r="BQ52" s="178"/>
      <c r="BR52" s="178"/>
      <c r="BS52" s="178"/>
      <c r="BT52" s="178"/>
      <c r="BU52" s="178"/>
      <c r="BV52" s="178"/>
      <c r="BW52" s="178"/>
      <c r="BX52" s="178"/>
      <c r="BY52" s="178"/>
      <c r="BZ52" s="178"/>
      <c r="CA52" s="178"/>
      <c r="CB52" s="178"/>
      <c r="CC52" s="178"/>
      <c r="CD52" s="178"/>
      <c r="CE52" s="178"/>
      <c r="CF52" s="178"/>
      <c r="CG52" s="178"/>
      <c r="CH52" s="178"/>
      <c r="CI52" s="178"/>
      <c r="CJ52" s="178"/>
      <c r="CK52" s="178"/>
      <c r="CL52" s="178"/>
      <c r="CM52" s="178"/>
      <c r="CN52" s="178"/>
      <c r="CO52" s="178"/>
      <c r="CP52" s="178"/>
      <c r="CQ52" s="178"/>
      <c r="CR52" s="178"/>
      <c r="CS52" s="178"/>
      <c r="CT52" s="178"/>
      <c r="CU52" s="178"/>
      <c r="CV52" s="178"/>
      <c r="CW52" s="178"/>
      <c r="CX52" s="178"/>
      <c r="CY52" s="178"/>
      <c r="CZ52" s="178"/>
      <c r="DA52" s="178"/>
      <c r="DB52" s="178"/>
      <c r="DC52" s="178"/>
      <c r="DD52" s="178"/>
      <c r="DE52" s="178"/>
      <c r="DF52" s="178"/>
      <c r="DG52" s="178"/>
      <c r="DH52" s="178"/>
      <c r="DI52" s="178"/>
      <c r="DJ52" s="178"/>
      <c r="DK52" s="178"/>
      <c r="DL52" s="178"/>
      <c r="DM52" s="178"/>
      <c r="DN52" s="178"/>
      <c r="DO52" s="178"/>
      <c r="DP52" s="178"/>
      <c r="DQ52" s="178"/>
      <c r="DR52" s="178"/>
      <c r="DS52" s="178"/>
      <c r="DT52" s="178"/>
      <c r="DU52" s="178"/>
      <c r="DV52" s="178"/>
      <c r="DW52" s="178"/>
      <c r="DX52" s="178"/>
      <c r="DY52" s="178"/>
      <c r="DZ52" s="178"/>
      <c r="EA52" s="178"/>
      <c r="EB52" s="178"/>
      <c r="EC52" s="178"/>
      <c r="ED52" s="178"/>
      <c r="EE52" s="178"/>
      <c r="EF52" s="178"/>
      <c r="EG52" s="178"/>
      <c r="EH52" s="178"/>
      <c r="EI52" s="178"/>
      <c r="EJ52" s="178"/>
      <c r="EK52" s="178"/>
      <c r="EL52" s="178"/>
      <c r="EM52" s="178"/>
      <c r="EN52" s="178"/>
      <c r="EO52" s="178"/>
      <c r="EP52" s="178"/>
      <c r="EQ52" s="178"/>
      <c r="ER52" s="178"/>
      <c r="ES52" s="178"/>
      <c r="ET52" s="178"/>
      <c r="EU52" s="178"/>
      <c r="EV52" s="178"/>
      <c r="EW52" s="178"/>
      <c r="EX52" s="178"/>
      <c r="EY52" s="178"/>
      <c r="EZ52" s="178"/>
      <c r="FA52" s="178"/>
      <c r="FB52" s="178"/>
      <c r="FC52" s="178"/>
      <c r="FD52" s="178"/>
      <c r="FE52" s="178"/>
      <c r="FF52" s="178"/>
      <c r="FG52" s="178"/>
      <c r="FH52" s="178"/>
      <c r="FI52" s="178"/>
      <c r="FJ52" s="178"/>
      <c r="FK52" s="178"/>
      <c r="FL52" s="178"/>
      <c r="FM52" s="178"/>
      <c r="FN52" s="178"/>
      <c r="FO52" s="178"/>
      <c r="FP52" s="178"/>
      <c r="FQ52" s="178"/>
      <c r="FR52" s="178"/>
      <c r="FS52" s="178"/>
      <c r="FT52" s="178"/>
      <c r="FU52" s="178"/>
      <c r="FV52" s="178"/>
      <c r="FW52" s="178"/>
      <c r="FX52" s="178"/>
      <c r="FY52" s="178"/>
      <c r="FZ52" s="178"/>
      <c r="GA52" s="178"/>
      <c r="GB52" s="178"/>
      <c r="GC52" s="178"/>
      <c r="GD52" s="178"/>
      <c r="GE52" s="178"/>
      <c r="GF52" s="178"/>
      <c r="GG52" s="178"/>
      <c r="GH52" s="178"/>
      <c r="GI52" s="178"/>
      <c r="GJ52" s="178"/>
      <c r="GK52" s="178"/>
      <c r="GL52" s="178"/>
      <c r="GM52" s="178"/>
      <c r="GN52" s="178"/>
      <c r="GO52" s="178"/>
      <c r="GP52" s="178"/>
      <c r="GQ52" s="178"/>
      <c r="GR52" s="178"/>
      <c r="GS52" s="178"/>
      <c r="GT52" s="178"/>
      <c r="GU52" s="178"/>
      <c r="GV52" s="178"/>
      <c r="GW52" s="178"/>
      <c r="GX52" s="178"/>
      <c r="GY52" s="178"/>
      <c r="GZ52" s="178"/>
    </row>
    <row r="53" spans="13:208">
      <c r="Q53" s="255"/>
      <c r="R53" s="255"/>
      <c r="S53" s="189"/>
      <c r="T53" s="189"/>
      <c r="U53" s="189"/>
      <c r="V53" s="189"/>
      <c r="W53" s="189"/>
      <c r="X53" s="175"/>
      <c r="Y53" s="175"/>
      <c r="AA53" s="179"/>
      <c r="AB53" s="173"/>
      <c r="AC53" s="238"/>
      <c r="AD53" s="238"/>
      <c r="AE53" s="238"/>
      <c r="AF53" s="238"/>
      <c r="AG53" s="238"/>
      <c r="AH53" s="238"/>
      <c r="AI53" s="238"/>
      <c r="AJ53" s="238"/>
      <c r="AK53" s="238"/>
      <c r="AL53" s="238"/>
      <c r="AM53" s="238"/>
      <c r="AN53" s="178"/>
      <c r="AO53" s="178"/>
      <c r="AP53" s="178"/>
      <c r="AQ53" s="178"/>
      <c r="AR53" s="178"/>
      <c r="AS53" s="178"/>
      <c r="AT53" s="178"/>
      <c r="AU53" s="178"/>
      <c r="AV53" s="178"/>
      <c r="AW53" s="178"/>
      <c r="AX53" s="178"/>
      <c r="AY53" s="178"/>
      <c r="AZ53" s="178"/>
      <c r="BA53" s="178"/>
      <c r="BB53" s="178"/>
      <c r="BC53" s="178"/>
      <c r="BD53" s="178"/>
      <c r="BE53" s="178"/>
      <c r="BF53" s="178"/>
      <c r="BG53" s="178"/>
      <c r="BH53" s="178"/>
      <c r="BI53" s="178"/>
      <c r="BJ53" s="178"/>
      <c r="BK53" s="178"/>
      <c r="BL53" s="178"/>
      <c r="BM53" s="178"/>
      <c r="BN53" s="178"/>
      <c r="BO53" s="178"/>
      <c r="BP53" s="178"/>
      <c r="BQ53" s="178"/>
      <c r="BR53" s="178"/>
      <c r="BS53" s="178"/>
      <c r="BT53" s="178"/>
      <c r="BU53" s="178"/>
      <c r="BV53" s="178"/>
      <c r="BW53" s="178"/>
      <c r="BX53" s="178"/>
      <c r="BY53" s="178"/>
      <c r="BZ53" s="178"/>
      <c r="CA53" s="178"/>
      <c r="CB53" s="178"/>
      <c r="CC53" s="178"/>
      <c r="CD53" s="178"/>
      <c r="CE53" s="178"/>
      <c r="CF53" s="178"/>
      <c r="CG53" s="178"/>
      <c r="CH53" s="178"/>
      <c r="CI53" s="178"/>
      <c r="CJ53" s="178"/>
      <c r="CK53" s="178"/>
      <c r="CL53" s="178"/>
      <c r="CM53" s="178"/>
      <c r="CN53" s="178"/>
      <c r="CO53" s="178"/>
      <c r="CP53" s="178"/>
      <c r="CQ53" s="178"/>
      <c r="CR53" s="178"/>
      <c r="CS53" s="178"/>
      <c r="CT53" s="178"/>
      <c r="CU53" s="178"/>
      <c r="CV53" s="178"/>
      <c r="CW53" s="178"/>
      <c r="CX53" s="178"/>
      <c r="CY53" s="178"/>
      <c r="CZ53" s="178"/>
      <c r="DA53" s="178"/>
      <c r="DB53" s="178"/>
      <c r="DC53" s="178"/>
      <c r="DD53" s="178"/>
      <c r="DE53" s="178"/>
      <c r="DF53" s="178"/>
      <c r="DG53" s="178"/>
      <c r="DH53" s="178"/>
      <c r="DI53" s="178"/>
      <c r="DJ53" s="178"/>
      <c r="DK53" s="178"/>
      <c r="DL53" s="178"/>
      <c r="DM53" s="178"/>
      <c r="DN53" s="178"/>
      <c r="DO53" s="178"/>
      <c r="DP53" s="178"/>
      <c r="DQ53" s="178"/>
      <c r="DR53" s="178"/>
      <c r="DS53" s="178"/>
      <c r="DT53" s="178"/>
      <c r="DU53" s="178"/>
      <c r="DV53" s="178"/>
      <c r="DW53" s="178"/>
      <c r="DX53" s="178"/>
      <c r="DY53" s="178"/>
      <c r="DZ53" s="178"/>
      <c r="EA53" s="178"/>
      <c r="EB53" s="178"/>
      <c r="EC53" s="178"/>
      <c r="ED53" s="178"/>
      <c r="EE53" s="178"/>
      <c r="EF53" s="178"/>
      <c r="EG53" s="178"/>
      <c r="EH53" s="178"/>
      <c r="EI53" s="178"/>
      <c r="EJ53" s="178"/>
      <c r="EK53" s="178"/>
      <c r="EL53" s="178"/>
      <c r="EM53" s="178"/>
      <c r="EN53" s="178"/>
      <c r="EO53" s="178"/>
      <c r="EP53" s="178"/>
      <c r="EQ53" s="178"/>
      <c r="ER53" s="178"/>
      <c r="ES53" s="178"/>
      <c r="ET53" s="178"/>
      <c r="EU53" s="178"/>
      <c r="EV53" s="178"/>
      <c r="EW53" s="178"/>
      <c r="EX53" s="178"/>
      <c r="EY53" s="178"/>
      <c r="EZ53" s="178"/>
      <c r="FA53" s="178"/>
      <c r="FB53" s="178"/>
      <c r="FC53" s="178"/>
      <c r="FD53" s="178"/>
      <c r="FE53" s="178"/>
      <c r="FF53" s="178"/>
      <c r="FG53" s="178"/>
      <c r="FH53" s="178"/>
      <c r="FI53" s="178"/>
      <c r="FJ53" s="178"/>
      <c r="FK53" s="178"/>
      <c r="FL53" s="178"/>
      <c r="FM53" s="178"/>
      <c r="FN53" s="178"/>
      <c r="FO53" s="178"/>
      <c r="FP53" s="178"/>
      <c r="FQ53" s="178"/>
      <c r="FR53" s="178"/>
      <c r="FS53" s="178"/>
      <c r="FT53" s="178"/>
      <c r="FU53" s="178"/>
      <c r="FV53" s="178"/>
      <c r="FW53" s="178"/>
      <c r="FX53" s="178"/>
      <c r="FY53" s="178"/>
      <c r="FZ53" s="178"/>
      <c r="GA53" s="178"/>
      <c r="GB53" s="178"/>
      <c r="GC53" s="178"/>
      <c r="GD53" s="178"/>
      <c r="GE53" s="178"/>
      <c r="GF53" s="178"/>
      <c r="GG53" s="178"/>
      <c r="GH53" s="178"/>
      <c r="GI53" s="178"/>
      <c r="GJ53" s="178"/>
      <c r="GK53" s="178"/>
      <c r="GL53" s="178"/>
      <c r="GM53" s="178"/>
      <c r="GN53" s="178"/>
      <c r="GO53" s="178"/>
      <c r="GP53" s="178"/>
      <c r="GQ53" s="178"/>
      <c r="GR53" s="178"/>
      <c r="GS53" s="178"/>
      <c r="GT53" s="178"/>
      <c r="GU53" s="178"/>
      <c r="GV53" s="178"/>
      <c r="GW53" s="178"/>
      <c r="GX53" s="178"/>
      <c r="GY53" s="178"/>
      <c r="GZ53" s="178"/>
    </row>
    <row r="54" spans="13:208">
      <c r="Q54" s="255"/>
      <c r="R54" s="255"/>
      <c r="S54" s="189"/>
      <c r="T54" s="189"/>
      <c r="U54" s="189"/>
      <c r="V54" s="189"/>
      <c r="W54" s="189"/>
      <c r="X54" s="175"/>
      <c r="Y54" s="175"/>
      <c r="AA54" s="179"/>
      <c r="AB54" s="173"/>
      <c r="AC54" s="238"/>
      <c r="AD54" s="238"/>
      <c r="AE54" s="238"/>
      <c r="AF54" s="238"/>
      <c r="AG54" s="238"/>
      <c r="AH54" s="238"/>
      <c r="AI54" s="238"/>
      <c r="AJ54" s="238"/>
      <c r="AK54" s="238"/>
      <c r="AL54" s="238"/>
      <c r="AM54" s="238"/>
      <c r="AN54" s="178"/>
      <c r="AO54" s="178"/>
      <c r="AP54" s="178"/>
      <c r="AQ54" s="178"/>
      <c r="AR54" s="178"/>
      <c r="AS54" s="178"/>
      <c r="AT54" s="178"/>
      <c r="AU54" s="178"/>
      <c r="AV54" s="178"/>
      <c r="AW54" s="178"/>
      <c r="AX54" s="178"/>
      <c r="AY54" s="178"/>
      <c r="AZ54" s="178"/>
      <c r="BA54" s="178"/>
      <c r="BB54" s="178"/>
      <c r="BC54" s="178"/>
      <c r="BD54" s="178"/>
      <c r="BE54" s="178"/>
      <c r="BF54" s="178"/>
      <c r="BG54" s="178"/>
      <c r="BH54" s="178"/>
      <c r="BI54" s="178"/>
      <c r="BJ54" s="178"/>
      <c r="BK54" s="178"/>
      <c r="BL54" s="178"/>
      <c r="BM54" s="178"/>
      <c r="BN54" s="178"/>
      <c r="BO54" s="178"/>
      <c r="BP54" s="178"/>
      <c r="BQ54" s="178"/>
      <c r="BR54" s="178"/>
      <c r="BS54" s="178"/>
      <c r="BT54" s="178"/>
      <c r="BU54" s="178"/>
      <c r="BV54" s="178"/>
      <c r="BW54" s="178"/>
      <c r="BX54" s="178"/>
      <c r="BY54" s="178"/>
      <c r="BZ54" s="178"/>
      <c r="CA54" s="178"/>
      <c r="CB54" s="178"/>
      <c r="CC54" s="178"/>
      <c r="CD54" s="178"/>
      <c r="CE54" s="178"/>
      <c r="CF54" s="178"/>
      <c r="CG54" s="178"/>
      <c r="CH54" s="178"/>
      <c r="CI54" s="178"/>
      <c r="CJ54" s="178"/>
      <c r="CK54" s="178"/>
      <c r="CL54" s="178"/>
      <c r="CM54" s="178"/>
      <c r="CN54" s="178"/>
      <c r="CO54" s="178"/>
      <c r="CP54" s="178"/>
      <c r="CQ54" s="178"/>
      <c r="CR54" s="178"/>
      <c r="CS54" s="178"/>
      <c r="CT54" s="178"/>
      <c r="CU54" s="178"/>
      <c r="CV54" s="178"/>
      <c r="CW54" s="178"/>
      <c r="CX54" s="178"/>
      <c r="CY54" s="178"/>
      <c r="CZ54" s="178"/>
      <c r="DA54" s="178"/>
      <c r="DB54" s="178"/>
      <c r="DC54" s="178"/>
      <c r="DD54" s="178"/>
      <c r="DE54" s="178"/>
      <c r="DF54" s="178"/>
      <c r="DG54" s="178"/>
      <c r="DH54" s="178"/>
      <c r="DI54" s="178"/>
      <c r="DJ54" s="178"/>
      <c r="DK54" s="178"/>
      <c r="DL54" s="178"/>
      <c r="DM54" s="178"/>
      <c r="DN54" s="178"/>
      <c r="DO54" s="178"/>
      <c r="DP54" s="178"/>
      <c r="DQ54" s="178"/>
      <c r="DR54" s="178"/>
      <c r="DS54" s="178"/>
      <c r="DT54" s="178"/>
      <c r="DU54" s="178"/>
      <c r="DV54" s="178"/>
      <c r="DW54" s="178"/>
      <c r="DX54" s="178"/>
      <c r="DY54" s="178"/>
      <c r="DZ54" s="178"/>
      <c r="EA54" s="178"/>
      <c r="EB54" s="178"/>
      <c r="EC54" s="178"/>
      <c r="ED54" s="178"/>
      <c r="EE54" s="178"/>
      <c r="EF54" s="178"/>
      <c r="EG54" s="178"/>
      <c r="EH54" s="178"/>
      <c r="EI54" s="178"/>
      <c r="EJ54" s="178"/>
      <c r="EK54" s="178"/>
      <c r="EL54" s="178"/>
      <c r="EM54" s="178"/>
      <c r="EN54" s="178"/>
      <c r="EO54" s="178"/>
      <c r="EP54" s="178"/>
      <c r="EQ54" s="178"/>
      <c r="ER54" s="178"/>
      <c r="ES54" s="178"/>
      <c r="ET54" s="178"/>
      <c r="EU54" s="178"/>
      <c r="EV54" s="178"/>
      <c r="EW54" s="178"/>
      <c r="EX54" s="178"/>
      <c r="EY54" s="178"/>
      <c r="EZ54" s="178"/>
      <c r="FA54" s="178"/>
      <c r="FB54" s="178"/>
      <c r="FC54" s="178"/>
      <c r="FD54" s="178"/>
      <c r="FE54" s="178"/>
      <c r="FF54" s="178"/>
      <c r="FG54" s="178"/>
      <c r="FH54" s="178"/>
      <c r="FI54" s="178"/>
      <c r="FJ54" s="178"/>
      <c r="FK54" s="178"/>
      <c r="FL54" s="178"/>
      <c r="FM54" s="178"/>
      <c r="FN54" s="178"/>
      <c r="FO54" s="178"/>
      <c r="FP54" s="178"/>
      <c r="FQ54" s="178"/>
      <c r="FR54" s="178"/>
      <c r="FS54" s="178"/>
      <c r="FT54" s="178"/>
      <c r="FU54" s="178"/>
      <c r="FV54" s="178"/>
      <c r="FW54" s="178"/>
      <c r="FX54" s="178"/>
      <c r="FY54" s="178"/>
      <c r="FZ54" s="178"/>
      <c r="GA54" s="178"/>
      <c r="GB54" s="178"/>
      <c r="GC54" s="178"/>
      <c r="GD54" s="178"/>
      <c r="GE54" s="178"/>
      <c r="GF54" s="178"/>
      <c r="GG54" s="178"/>
      <c r="GH54" s="178"/>
      <c r="GI54" s="178"/>
      <c r="GJ54" s="178"/>
      <c r="GK54" s="178"/>
      <c r="GL54" s="178"/>
      <c r="GM54" s="178"/>
      <c r="GN54" s="178"/>
      <c r="GO54" s="178"/>
      <c r="GP54" s="178"/>
      <c r="GQ54" s="178"/>
      <c r="GR54" s="178"/>
      <c r="GS54" s="178"/>
      <c r="GT54" s="178"/>
      <c r="GU54" s="178"/>
      <c r="GV54" s="178"/>
      <c r="GW54" s="178"/>
      <c r="GX54" s="178"/>
      <c r="GY54" s="178"/>
      <c r="GZ54" s="178"/>
    </row>
    <row r="55" spans="13:208">
      <c r="Q55" s="255"/>
      <c r="R55" s="255"/>
      <c r="S55" s="189"/>
      <c r="T55" s="189"/>
      <c r="U55" s="189"/>
      <c r="V55" s="189"/>
      <c r="W55" s="189"/>
      <c r="X55" s="175"/>
      <c r="Y55" s="175"/>
      <c r="AA55" s="179"/>
      <c r="AB55" s="173"/>
      <c r="AC55" s="238"/>
      <c r="AD55" s="238"/>
      <c r="AE55" s="238"/>
      <c r="AF55" s="238"/>
      <c r="AG55" s="238"/>
      <c r="AH55" s="238"/>
      <c r="AI55" s="238"/>
      <c r="AJ55" s="238"/>
      <c r="AK55" s="238"/>
      <c r="AL55" s="238"/>
      <c r="AM55" s="238"/>
      <c r="AN55" s="178"/>
      <c r="AO55" s="178"/>
      <c r="AP55" s="178"/>
      <c r="AQ55" s="178"/>
      <c r="AR55" s="178"/>
      <c r="AS55" s="178"/>
      <c r="AT55" s="178"/>
      <c r="AU55" s="178"/>
      <c r="AV55" s="178"/>
      <c r="AW55" s="178"/>
      <c r="AX55" s="178"/>
      <c r="AY55" s="178"/>
      <c r="AZ55" s="178"/>
      <c r="BA55" s="178"/>
      <c r="BB55" s="178"/>
      <c r="BC55" s="178"/>
      <c r="BD55" s="178"/>
      <c r="BE55" s="178"/>
      <c r="BF55" s="178"/>
      <c r="BG55" s="178"/>
      <c r="BH55" s="178"/>
      <c r="BI55" s="178"/>
      <c r="BJ55" s="178"/>
      <c r="BK55" s="178"/>
      <c r="BL55" s="178"/>
      <c r="BM55" s="178"/>
      <c r="BN55" s="178"/>
      <c r="BO55" s="178"/>
      <c r="BP55" s="178"/>
      <c r="BQ55" s="178"/>
      <c r="BR55" s="178"/>
      <c r="BS55" s="178"/>
      <c r="BT55" s="178"/>
      <c r="BU55" s="178"/>
      <c r="BV55" s="178"/>
      <c r="BW55" s="178"/>
      <c r="BX55" s="178"/>
      <c r="BY55" s="178"/>
      <c r="BZ55" s="178"/>
      <c r="CA55" s="178"/>
      <c r="CB55" s="178"/>
      <c r="CC55" s="178"/>
      <c r="CD55" s="178"/>
      <c r="CE55" s="178"/>
      <c r="CF55" s="178"/>
      <c r="CG55" s="178"/>
      <c r="CH55" s="178"/>
      <c r="CI55" s="178"/>
      <c r="CJ55" s="178"/>
      <c r="CK55" s="178"/>
      <c r="CL55" s="178"/>
      <c r="CM55" s="178"/>
      <c r="CN55" s="178"/>
      <c r="CO55" s="178"/>
      <c r="CP55" s="178"/>
      <c r="CQ55" s="178"/>
      <c r="CR55" s="178"/>
      <c r="CS55" s="178"/>
      <c r="CT55" s="178"/>
      <c r="CU55" s="178"/>
      <c r="CV55" s="178"/>
      <c r="CW55" s="178"/>
      <c r="CX55" s="178"/>
      <c r="CY55" s="178"/>
      <c r="CZ55" s="178"/>
      <c r="DA55" s="178"/>
      <c r="DB55" s="178"/>
      <c r="DC55" s="178"/>
      <c r="DD55" s="178"/>
      <c r="DE55" s="178"/>
      <c r="DF55" s="178"/>
      <c r="DG55" s="178"/>
      <c r="DH55" s="178"/>
      <c r="DI55" s="178"/>
      <c r="DJ55" s="178"/>
      <c r="DK55" s="178"/>
      <c r="DL55" s="178"/>
      <c r="DM55" s="178"/>
      <c r="DN55" s="178"/>
      <c r="DO55" s="178"/>
      <c r="DP55" s="178"/>
      <c r="DQ55" s="178"/>
      <c r="DR55" s="178"/>
      <c r="DS55" s="178"/>
      <c r="DT55" s="178"/>
      <c r="DU55" s="178"/>
      <c r="DV55" s="178"/>
      <c r="DW55" s="178"/>
      <c r="DX55" s="178"/>
      <c r="DY55" s="178"/>
      <c r="DZ55" s="178"/>
      <c r="EA55" s="178"/>
      <c r="EB55" s="178"/>
      <c r="EC55" s="178"/>
      <c r="ED55" s="178"/>
      <c r="EE55" s="178"/>
      <c r="EF55" s="178"/>
      <c r="EG55" s="178"/>
      <c r="EH55" s="178"/>
      <c r="EI55" s="178"/>
      <c r="EJ55" s="178"/>
      <c r="EK55" s="178"/>
      <c r="EL55" s="178"/>
      <c r="EM55" s="178"/>
      <c r="EN55" s="178"/>
      <c r="EO55" s="178"/>
      <c r="EP55" s="178"/>
      <c r="EQ55" s="178"/>
      <c r="ER55" s="178"/>
      <c r="ES55" s="178"/>
      <c r="ET55" s="178"/>
      <c r="EU55" s="178"/>
      <c r="EV55" s="178"/>
      <c r="EW55" s="178"/>
      <c r="EX55" s="178"/>
      <c r="EY55" s="178"/>
      <c r="EZ55" s="178"/>
      <c r="FA55" s="178"/>
      <c r="FB55" s="178"/>
      <c r="FC55" s="178"/>
      <c r="FD55" s="178"/>
      <c r="FE55" s="178"/>
      <c r="FF55" s="178"/>
      <c r="FG55" s="178"/>
      <c r="FH55" s="178"/>
      <c r="FI55" s="178"/>
      <c r="FJ55" s="178"/>
      <c r="FK55" s="178"/>
      <c r="FL55" s="178"/>
      <c r="FM55" s="178"/>
      <c r="FN55" s="178"/>
      <c r="FO55" s="178"/>
      <c r="FP55" s="178"/>
      <c r="FQ55" s="178"/>
      <c r="FR55" s="178"/>
      <c r="FS55" s="178"/>
      <c r="FT55" s="178"/>
      <c r="FU55" s="178"/>
      <c r="FV55" s="178"/>
      <c r="FW55" s="178"/>
      <c r="FX55" s="178"/>
      <c r="FY55" s="178"/>
      <c r="FZ55" s="178"/>
      <c r="GA55" s="178"/>
      <c r="GB55" s="178"/>
      <c r="GC55" s="178"/>
      <c r="GD55" s="178"/>
      <c r="GE55" s="178"/>
      <c r="GF55" s="178"/>
      <c r="GG55" s="178"/>
      <c r="GH55" s="178"/>
      <c r="GI55" s="178"/>
      <c r="GJ55" s="178"/>
      <c r="GK55" s="178"/>
      <c r="GL55" s="178"/>
      <c r="GM55" s="178"/>
      <c r="GN55" s="178"/>
      <c r="GO55" s="178"/>
      <c r="GP55" s="178"/>
      <c r="GQ55" s="178"/>
      <c r="GR55" s="178"/>
      <c r="GS55" s="178"/>
      <c r="GT55" s="178"/>
      <c r="GU55" s="178"/>
      <c r="GV55" s="178"/>
      <c r="GW55" s="178"/>
      <c r="GX55" s="178"/>
      <c r="GY55" s="178"/>
      <c r="GZ55" s="178"/>
    </row>
    <row r="56" spans="13:208">
      <c r="Q56" s="255"/>
      <c r="R56" s="255"/>
      <c r="S56" s="189"/>
      <c r="T56" s="189"/>
      <c r="U56" s="189"/>
      <c r="V56" s="189"/>
      <c r="W56" s="189"/>
      <c r="X56" s="175"/>
      <c r="Y56" s="175"/>
      <c r="AA56" s="179"/>
      <c r="AB56" s="173"/>
      <c r="AC56" s="238"/>
      <c r="AD56" s="238"/>
      <c r="AE56" s="238"/>
      <c r="AF56" s="238"/>
      <c r="AG56" s="238"/>
      <c r="AH56" s="238"/>
      <c r="AI56" s="238"/>
      <c r="AJ56" s="238"/>
      <c r="AK56" s="238"/>
      <c r="AL56" s="238"/>
      <c r="AM56" s="238"/>
      <c r="AN56" s="178"/>
      <c r="AO56" s="178"/>
      <c r="AP56" s="178"/>
      <c r="AQ56" s="178"/>
      <c r="AR56" s="178"/>
      <c r="AS56" s="178"/>
      <c r="AT56" s="178"/>
      <c r="AU56" s="178"/>
      <c r="AV56" s="178"/>
      <c r="AW56" s="178"/>
      <c r="AX56" s="178"/>
      <c r="AY56" s="178"/>
      <c r="AZ56" s="178"/>
      <c r="BA56" s="178"/>
      <c r="BB56" s="178"/>
      <c r="BC56" s="178"/>
      <c r="BD56" s="178"/>
      <c r="BE56" s="178"/>
      <c r="BF56" s="178"/>
      <c r="BG56" s="178"/>
      <c r="BH56" s="178"/>
      <c r="BI56" s="178"/>
      <c r="BJ56" s="178"/>
      <c r="BK56" s="178"/>
      <c r="BL56" s="178"/>
      <c r="BM56" s="178"/>
      <c r="BN56" s="178"/>
      <c r="BO56" s="178"/>
      <c r="BP56" s="178"/>
      <c r="BQ56" s="178"/>
      <c r="BR56" s="178"/>
      <c r="BS56" s="178"/>
      <c r="BT56" s="178"/>
      <c r="BU56" s="178"/>
      <c r="BV56" s="178"/>
      <c r="BW56" s="178"/>
      <c r="BX56" s="178"/>
      <c r="BY56" s="178"/>
      <c r="BZ56" s="178"/>
      <c r="CA56" s="178"/>
      <c r="CB56" s="178"/>
      <c r="CC56" s="178"/>
      <c r="CD56" s="178"/>
      <c r="CE56" s="178"/>
      <c r="CF56" s="178"/>
      <c r="CG56" s="178"/>
      <c r="CH56" s="178"/>
      <c r="CI56" s="178"/>
      <c r="CJ56" s="178"/>
      <c r="CK56" s="178"/>
      <c r="CL56" s="178"/>
      <c r="CM56" s="178"/>
      <c r="CN56" s="178"/>
      <c r="CO56" s="178"/>
      <c r="CP56" s="178"/>
      <c r="CQ56" s="178"/>
      <c r="CR56" s="178"/>
      <c r="CS56" s="178"/>
      <c r="CT56" s="178"/>
      <c r="CU56" s="178"/>
      <c r="CV56" s="178"/>
      <c r="CW56" s="178"/>
      <c r="CX56" s="178"/>
      <c r="CY56" s="178"/>
      <c r="CZ56" s="178"/>
      <c r="DA56" s="178"/>
      <c r="DB56" s="178"/>
      <c r="DC56" s="178"/>
      <c r="DD56" s="178"/>
      <c r="DE56" s="178"/>
      <c r="DF56" s="178"/>
      <c r="DG56" s="178"/>
      <c r="DH56" s="178"/>
      <c r="DI56" s="178"/>
      <c r="DJ56" s="178"/>
      <c r="DK56" s="178"/>
      <c r="DL56" s="178"/>
      <c r="DM56" s="178"/>
      <c r="DN56" s="178"/>
      <c r="DO56" s="178"/>
      <c r="DP56" s="178"/>
      <c r="DQ56" s="178"/>
      <c r="DR56" s="178"/>
      <c r="DS56" s="178"/>
      <c r="DT56" s="178"/>
      <c r="DU56" s="178"/>
      <c r="DV56" s="178"/>
      <c r="DW56" s="178"/>
      <c r="DX56" s="178"/>
      <c r="DY56" s="178"/>
      <c r="DZ56" s="178"/>
      <c r="EA56" s="178"/>
      <c r="EB56" s="178"/>
      <c r="EC56" s="178"/>
      <c r="ED56" s="178"/>
      <c r="EE56" s="178"/>
      <c r="EF56" s="178"/>
      <c r="EG56" s="178"/>
      <c r="EH56" s="178"/>
      <c r="EI56" s="178"/>
      <c r="EJ56" s="178"/>
      <c r="EK56" s="178"/>
      <c r="EL56" s="178"/>
      <c r="EM56" s="178"/>
      <c r="EN56" s="178"/>
      <c r="EO56" s="178"/>
      <c r="EP56" s="178"/>
      <c r="EQ56" s="178"/>
      <c r="ER56" s="178"/>
      <c r="ES56" s="178"/>
      <c r="ET56" s="178"/>
      <c r="EU56" s="178"/>
      <c r="EV56" s="178"/>
      <c r="EW56" s="178"/>
      <c r="EX56" s="178"/>
      <c r="EY56" s="178"/>
      <c r="EZ56" s="178"/>
      <c r="FA56" s="178"/>
      <c r="FB56" s="178"/>
      <c r="FC56" s="178"/>
      <c r="FD56" s="178"/>
      <c r="FE56" s="178"/>
      <c r="FF56" s="178"/>
      <c r="FG56" s="178"/>
      <c r="FH56" s="178"/>
      <c r="FI56" s="178"/>
      <c r="FJ56" s="178"/>
      <c r="FK56" s="178"/>
      <c r="FL56" s="178"/>
      <c r="FM56" s="178"/>
      <c r="FN56" s="178"/>
      <c r="FO56" s="178"/>
      <c r="FP56" s="178"/>
      <c r="FQ56" s="178"/>
      <c r="FR56" s="178"/>
      <c r="FS56" s="178"/>
      <c r="FT56" s="178"/>
      <c r="FU56" s="178"/>
      <c r="FV56" s="178"/>
      <c r="FW56" s="178"/>
      <c r="FX56" s="178"/>
      <c r="FY56" s="178"/>
      <c r="FZ56" s="178"/>
      <c r="GA56" s="178"/>
      <c r="GB56" s="178"/>
      <c r="GC56" s="178"/>
      <c r="GD56" s="178"/>
      <c r="GE56" s="178"/>
      <c r="GF56" s="178"/>
      <c r="GG56" s="178"/>
      <c r="GH56" s="178"/>
      <c r="GI56" s="178"/>
      <c r="GJ56" s="178"/>
      <c r="GK56" s="178"/>
      <c r="GL56" s="178"/>
      <c r="GM56" s="178"/>
      <c r="GN56" s="178"/>
      <c r="GO56" s="178"/>
      <c r="GP56" s="178"/>
      <c r="GQ56" s="178"/>
      <c r="GR56" s="178"/>
      <c r="GS56" s="178"/>
      <c r="GT56" s="178"/>
      <c r="GU56" s="178"/>
      <c r="GV56" s="178"/>
      <c r="GW56" s="178"/>
      <c r="GX56" s="178"/>
      <c r="GY56" s="178"/>
      <c r="GZ56" s="178"/>
    </row>
    <row r="57" spans="13:208">
      <c r="Q57" s="255"/>
      <c r="R57" s="255"/>
      <c r="S57" s="189"/>
      <c r="T57" s="189"/>
      <c r="U57" s="189"/>
      <c r="V57" s="189"/>
      <c r="W57" s="189"/>
      <c r="X57" s="175"/>
      <c r="Y57" s="175"/>
      <c r="AA57" s="179"/>
      <c r="AB57" s="173"/>
      <c r="AC57" s="238"/>
      <c r="AD57" s="238"/>
      <c r="AE57" s="238"/>
      <c r="AF57" s="238"/>
      <c r="AG57" s="238"/>
      <c r="AH57" s="238"/>
      <c r="AI57" s="238"/>
      <c r="AJ57" s="238"/>
      <c r="AK57" s="238"/>
      <c r="AL57" s="238"/>
      <c r="AM57" s="238"/>
      <c r="AN57" s="178"/>
      <c r="AO57" s="178"/>
      <c r="AP57" s="178"/>
      <c r="AQ57" s="178"/>
      <c r="AR57" s="178"/>
      <c r="AS57" s="178"/>
      <c r="AT57" s="178"/>
      <c r="AU57" s="178"/>
      <c r="AV57" s="178"/>
      <c r="AW57" s="178"/>
      <c r="AX57" s="178"/>
      <c r="AY57" s="178"/>
      <c r="AZ57" s="178"/>
      <c r="BA57" s="178"/>
      <c r="BB57" s="178"/>
      <c r="BC57" s="178"/>
      <c r="BD57" s="178"/>
      <c r="BE57" s="178"/>
      <c r="BF57" s="178"/>
      <c r="BG57" s="178"/>
      <c r="BH57" s="178"/>
      <c r="BI57" s="178"/>
      <c r="BJ57" s="178"/>
      <c r="BK57" s="178"/>
      <c r="BL57" s="178"/>
      <c r="BM57" s="178"/>
      <c r="BN57" s="178"/>
      <c r="BO57" s="178"/>
      <c r="BP57" s="178"/>
      <c r="BQ57" s="178"/>
      <c r="BR57" s="178"/>
      <c r="BS57" s="178"/>
      <c r="BT57" s="178"/>
      <c r="BU57" s="178"/>
      <c r="BV57" s="178"/>
      <c r="BW57" s="178"/>
      <c r="BX57" s="178"/>
      <c r="BY57" s="178"/>
      <c r="BZ57" s="178"/>
      <c r="CA57" s="178"/>
      <c r="CB57" s="178"/>
      <c r="CC57" s="178"/>
      <c r="CD57" s="178"/>
      <c r="CE57" s="178"/>
      <c r="CF57" s="178"/>
      <c r="CG57" s="178"/>
      <c r="CH57" s="178"/>
      <c r="CI57" s="178"/>
      <c r="CJ57" s="178"/>
      <c r="CK57" s="178"/>
      <c r="CL57" s="178"/>
      <c r="CM57" s="178"/>
      <c r="CN57" s="178"/>
      <c r="CO57" s="178"/>
      <c r="CP57" s="178"/>
      <c r="CQ57" s="178"/>
      <c r="CR57" s="178"/>
      <c r="CS57" s="178"/>
      <c r="CT57" s="178"/>
      <c r="CU57" s="178"/>
      <c r="CV57" s="178"/>
      <c r="CW57" s="178"/>
      <c r="CX57" s="178"/>
      <c r="CY57" s="178"/>
      <c r="CZ57" s="178"/>
      <c r="DA57" s="178"/>
      <c r="DB57" s="178"/>
      <c r="DC57" s="178"/>
      <c r="DD57" s="178"/>
      <c r="DE57" s="178"/>
      <c r="DF57" s="178"/>
      <c r="DG57" s="178"/>
      <c r="DH57" s="178"/>
      <c r="DI57" s="178"/>
      <c r="DJ57" s="178"/>
      <c r="DK57" s="178"/>
      <c r="DL57" s="178"/>
      <c r="DM57" s="178"/>
      <c r="DN57" s="178"/>
      <c r="DO57" s="178"/>
      <c r="DP57" s="178"/>
      <c r="DQ57" s="178"/>
      <c r="DR57" s="178"/>
      <c r="DS57" s="178"/>
      <c r="DT57" s="178"/>
      <c r="DU57" s="178"/>
      <c r="DV57" s="178"/>
      <c r="DW57" s="178"/>
      <c r="DX57" s="178"/>
      <c r="DY57" s="178"/>
      <c r="DZ57" s="178"/>
      <c r="EA57" s="178"/>
      <c r="EB57" s="178"/>
      <c r="EC57" s="178"/>
      <c r="ED57" s="178"/>
      <c r="EE57" s="178"/>
      <c r="EF57" s="178"/>
      <c r="EG57" s="178"/>
      <c r="EH57" s="178"/>
      <c r="EI57" s="178"/>
      <c r="EJ57" s="178"/>
      <c r="EK57" s="178"/>
      <c r="EL57" s="178"/>
      <c r="EM57" s="178"/>
      <c r="EN57" s="178"/>
      <c r="EO57" s="178"/>
      <c r="EP57" s="178"/>
      <c r="EQ57" s="178"/>
      <c r="ER57" s="178"/>
      <c r="ES57" s="178"/>
      <c r="ET57" s="178"/>
      <c r="EU57" s="178"/>
      <c r="EV57" s="178"/>
      <c r="EW57" s="178"/>
      <c r="EX57" s="178"/>
      <c r="EY57" s="178"/>
      <c r="EZ57" s="178"/>
      <c r="FA57" s="178"/>
      <c r="FB57" s="178"/>
      <c r="FC57" s="178"/>
      <c r="FD57" s="178"/>
      <c r="FE57" s="178"/>
      <c r="FF57" s="178"/>
      <c r="FG57" s="178"/>
      <c r="FH57" s="178"/>
      <c r="FI57" s="178"/>
      <c r="FJ57" s="178"/>
      <c r="FK57" s="178"/>
      <c r="FL57" s="178"/>
      <c r="FM57" s="178"/>
      <c r="FN57" s="178"/>
      <c r="FO57" s="178"/>
      <c r="FP57" s="178"/>
      <c r="FQ57" s="178"/>
      <c r="FR57" s="178"/>
      <c r="FS57" s="178"/>
      <c r="FT57" s="178"/>
      <c r="FU57" s="178"/>
      <c r="FV57" s="178"/>
      <c r="FW57" s="178"/>
      <c r="FX57" s="178"/>
      <c r="FY57" s="178"/>
      <c r="FZ57" s="178"/>
      <c r="GA57" s="178"/>
      <c r="GB57" s="178"/>
      <c r="GC57" s="178"/>
      <c r="GD57" s="178"/>
      <c r="GE57" s="178"/>
      <c r="GF57" s="178"/>
      <c r="GG57" s="178"/>
      <c r="GH57" s="178"/>
      <c r="GI57" s="178"/>
      <c r="GJ57" s="178"/>
      <c r="GK57" s="178"/>
      <c r="GL57" s="178"/>
      <c r="GM57" s="178"/>
      <c r="GN57" s="178"/>
      <c r="GO57" s="178"/>
      <c r="GP57" s="178"/>
      <c r="GQ57" s="178"/>
      <c r="GR57" s="178"/>
      <c r="GS57" s="178"/>
      <c r="GT57" s="178"/>
      <c r="GU57" s="178"/>
      <c r="GV57" s="178"/>
      <c r="GW57" s="178"/>
      <c r="GX57" s="178"/>
      <c r="GY57" s="178"/>
      <c r="GZ57" s="178"/>
    </row>
    <row r="58" spans="13:208">
      <c r="Q58" s="255"/>
      <c r="R58" s="255"/>
      <c r="S58" s="189"/>
      <c r="T58" s="189"/>
      <c r="U58" s="189"/>
      <c r="V58" s="189"/>
      <c r="W58" s="189"/>
      <c r="X58" s="175"/>
      <c r="Y58" s="175"/>
      <c r="AA58" s="179"/>
      <c r="AB58" s="173"/>
      <c r="AC58" s="238"/>
      <c r="AD58" s="238"/>
      <c r="AE58" s="238"/>
      <c r="AF58" s="238"/>
      <c r="AG58" s="238"/>
      <c r="AH58" s="238"/>
      <c r="AI58" s="238"/>
      <c r="AJ58" s="238"/>
      <c r="AK58" s="238"/>
      <c r="AL58" s="238"/>
      <c r="AM58" s="238"/>
      <c r="AN58" s="178"/>
      <c r="AO58" s="178"/>
      <c r="AP58" s="178"/>
      <c r="AQ58" s="178"/>
      <c r="AR58" s="178"/>
      <c r="AS58" s="178"/>
      <c r="AT58" s="178"/>
      <c r="AU58" s="178"/>
      <c r="AV58" s="178"/>
      <c r="AW58" s="178"/>
      <c r="AX58" s="178"/>
      <c r="AY58" s="178"/>
      <c r="AZ58" s="178"/>
      <c r="BA58" s="178"/>
      <c r="BB58" s="178"/>
      <c r="BC58" s="178"/>
      <c r="BD58" s="178"/>
      <c r="BE58" s="178"/>
      <c r="BF58" s="178"/>
      <c r="BG58" s="178"/>
      <c r="BH58" s="178"/>
      <c r="BI58" s="178"/>
      <c r="BJ58" s="178"/>
      <c r="BK58" s="178"/>
      <c r="BL58" s="178"/>
      <c r="BM58" s="178"/>
      <c r="BN58" s="178"/>
      <c r="BO58" s="178"/>
      <c r="BP58" s="178"/>
      <c r="BQ58" s="178"/>
      <c r="BR58" s="178"/>
      <c r="BS58" s="178"/>
      <c r="BT58" s="178"/>
      <c r="BU58" s="178"/>
      <c r="BV58" s="178"/>
      <c r="BW58" s="178"/>
      <c r="BX58" s="178"/>
      <c r="BY58" s="178"/>
      <c r="BZ58" s="178"/>
      <c r="CA58" s="178"/>
      <c r="CB58" s="178"/>
      <c r="CC58" s="178"/>
      <c r="CD58" s="178"/>
      <c r="CE58" s="178"/>
      <c r="CF58" s="178"/>
      <c r="CG58" s="178"/>
      <c r="CH58" s="178"/>
      <c r="CI58" s="178"/>
      <c r="CJ58" s="178"/>
      <c r="CK58" s="178"/>
      <c r="CL58" s="178"/>
      <c r="CM58" s="178"/>
      <c r="CN58" s="178"/>
      <c r="CO58" s="178"/>
      <c r="CP58" s="178"/>
      <c r="CQ58" s="178"/>
      <c r="CR58" s="178"/>
      <c r="CS58" s="178"/>
      <c r="CT58" s="178"/>
      <c r="CU58" s="178"/>
      <c r="CV58" s="178"/>
      <c r="CW58" s="178"/>
      <c r="CX58" s="178"/>
      <c r="CY58" s="178"/>
      <c r="CZ58" s="178"/>
      <c r="DA58" s="178"/>
      <c r="DB58" s="178"/>
      <c r="DC58" s="178"/>
      <c r="DD58" s="178"/>
      <c r="DE58" s="178"/>
      <c r="DF58" s="178"/>
      <c r="DG58" s="178"/>
      <c r="DH58" s="178"/>
      <c r="DI58" s="178"/>
      <c r="DJ58" s="178"/>
      <c r="DK58" s="178"/>
      <c r="DL58" s="178"/>
      <c r="DM58" s="178"/>
      <c r="DN58" s="178"/>
      <c r="DO58" s="178"/>
      <c r="DP58" s="178"/>
      <c r="DQ58" s="178"/>
      <c r="DR58" s="178"/>
      <c r="DS58" s="178"/>
      <c r="DT58" s="178"/>
      <c r="DU58" s="178"/>
      <c r="DV58" s="178"/>
      <c r="DW58" s="178"/>
      <c r="DX58" s="178"/>
      <c r="DY58" s="178"/>
      <c r="DZ58" s="178"/>
      <c r="EA58" s="178"/>
      <c r="EB58" s="178"/>
      <c r="EC58" s="178"/>
      <c r="ED58" s="178"/>
      <c r="EE58" s="178"/>
      <c r="EF58" s="178"/>
      <c r="EG58" s="178"/>
      <c r="EH58" s="178"/>
      <c r="EI58" s="178"/>
      <c r="EJ58" s="178"/>
      <c r="EK58" s="178"/>
      <c r="EL58" s="178"/>
      <c r="EM58" s="178"/>
      <c r="EN58" s="178"/>
      <c r="EO58" s="178"/>
      <c r="EP58" s="178"/>
      <c r="EQ58" s="178"/>
      <c r="ER58" s="178"/>
      <c r="ES58" s="178"/>
      <c r="ET58" s="178"/>
      <c r="EU58" s="178"/>
      <c r="EV58" s="178"/>
      <c r="EW58" s="178"/>
      <c r="EX58" s="178"/>
      <c r="EY58" s="178"/>
      <c r="EZ58" s="178"/>
      <c r="FA58" s="178"/>
      <c r="FB58" s="178"/>
      <c r="FC58" s="178"/>
      <c r="FD58" s="178"/>
      <c r="FE58" s="178"/>
      <c r="FF58" s="178"/>
      <c r="FG58" s="178"/>
      <c r="FH58" s="178"/>
      <c r="FI58" s="178"/>
      <c r="FJ58" s="178"/>
      <c r="FK58" s="178"/>
      <c r="FL58" s="178"/>
      <c r="FM58" s="178"/>
      <c r="FN58" s="178"/>
      <c r="FO58" s="178"/>
      <c r="FP58" s="178"/>
      <c r="FQ58" s="178"/>
      <c r="FR58" s="178"/>
      <c r="FS58" s="178"/>
      <c r="FT58" s="178"/>
      <c r="FU58" s="178"/>
      <c r="FV58" s="178"/>
      <c r="FW58" s="178"/>
      <c r="FX58" s="178"/>
      <c r="FY58" s="178"/>
      <c r="FZ58" s="178"/>
      <c r="GA58" s="178"/>
      <c r="GB58" s="178"/>
      <c r="GC58" s="178"/>
      <c r="GD58" s="178"/>
      <c r="GE58" s="178"/>
      <c r="GF58" s="178"/>
      <c r="GG58" s="178"/>
      <c r="GH58" s="178"/>
      <c r="GI58" s="178"/>
      <c r="GJ58" s="178"/>
      <c r="GK58" s="178"/>
      <c r="GL58" s="178"/>
      <c r="GM58" s="178"/>
      <c r="GN58" s="178"/>
      <c r="GO58" s="178"/>
      <c r="GP58" s="178"/>
      <c r="GQ58" s="178"/>
      <c r="GR58" s="178"/>
      <c r="GS58" s="178"/>
      <c r="GT58" s="178"/>
      <c r="GU58" s="178"/>
      <c r="GV58" s="178"/>
      <c r="GW58" s="178"/>
      <c r="GX58" s="178"/>
      <c r="GY58" s="178"/>
      <c r="GZ58" s="178"/>
    </row>
    <row r="59" spans="13:208">
      <c r="Q59" s="255"/>
      <c r="R59" s="255"/>
      <c r="S59" s="189"/>
      <c r="T59" s="189"/>
      <c r="U59" s="189"/>
      <c r="V59" s="189"/>
      <c r="W59" s="189"/>
      <c r="X59" s="175"/>
      <c r="Y59" s="175"/>
      <c r="AA59" s="179"/>
      <c r="AB59" s="173"/>
      <c r="AC59" s="238"/>
      <c r="AD59" s="238"/>
      <c r="AE59" s="238"/>
      <c r="AF59" s="238"/>
      <c r="AG59" s="238"/>
      <c r="AH59" s="238"/>
      <c r="AI59" s="238"/>
      <c r="AJ59" s="238"/>
      <c r="AK59" s="238"/>
      <c r="AL59" s="238"/>
      <c r="AM59" s="238"/>
      <c r="AN59" s="178"/>
      <c r="AO59" s="178"/>
      <c r="AP59" s="178"/>
      <c r="AQ59" s="178"/>
      <c r="AR59" s="178"/>
      <c r="AS59" s="178"/>
      <c r="AT59" s="178"/>
      <c r="AU59" s="178"/>
      <c r="AV59" s="178"/>
      <c r="AW59" s="178"/>
      <c r="AX59" s="178"/>
      <c r="AY59" s="178"/>
      <c r="AZ59" s="178"/>
      <c r="BA59" s="178"/>
      <c r="BB59" s="178"/>
      <c r="BC59" s="178"/>
      <c r="BD59" s="178"/>
      <c r="BE59" s="178"/>
      <c r="BF59" s="178"/>
      <c r="BG59" s="178"/>
      <c r="BH59" s="178"/>
      <c r="BI59" s="178"/>
      <c r="BJ59" s="178"/>
      <c r="BK59" s="178"/>
      <c r="BL59" s="178"/>
      <c r="BM59" s="178"/>
      <c r="BN59" s="178"/>
      <c r="BO59" s="178"/>
      <c r="BP59" s="178"/>
      <c r="BQ59" s="178"/>
      <c r="BR59" s="178"/>
      <c r="BS59" s="178"/>
      <c r="BT59" s="178"/>
      <c r="BU59" s="178"/>
      <c r="BV59" s="178"/>
      <c r="BW59" s="178"/>
      <c r="BX59" s="178"/>
      <c r="BY59" s="178"/>
      <c r="BZ59" s="178"/>
      <c r="CA59" s="178"/>
      <c r="CB59" s="178"/>
      <c r="CC59" s="178"/>
      <c r="CD59" s="178"/>
      <c r="CE59" s="178"/>
      <c r="CF59" s="178"/>
      <c r="CG59" s="178"/>
      <c r="CH59" s="178"/>
      <c r="CI59" s="178"/>
      <c r="CJ59" s="178"/>
      <c r="CK59" s="178"/>
      <c r="CL59" s="178"/>
      <c r="CM59" s="178"/>
      <c r="CN59" s="178"/>
      <c r="CO59" s="178"/>
      <c r="CP59" s="178"/>
      <c r="CQ59" s="178"/>
      <c r="CR59" s="178"/>
      <c r="CS59" s="178"/>
      <c r="CT59" s="178"/>
      <c r="CU59" s="178"/>
      <c r="CV59" s="178"/>
      <c r="CW59" s="178"/>
      <c r="CX59" s="178"/>
      <c r="CY59" s="178"/>
      <c r="CZ59" s="178"/>
      <c r="DA59" s="178"/>
      <c r="DB59" s="178"/>
      <c r="DC59" s="178"/>
      <c r="DD59" s="178"/>
      <c r="DE59" s="178"/>
      <c r="DF59" s="178"/>
      <c r="DG59" s="178"/>
      <c r="DH59" s="178"/>
      <c r="DI59" s="178"/>
      <c r="DJ59" s="178"/>
      <c r="DK59" s="178"/>
      <c r="DL59" s="178"/>
      <c r="DM59" s="178"/>
      <c r="DN59" s="178"/>
      <c r="DO59" s="178"/>
      <c r="DP59" s="178"/>
      <c r="DQ59" s="178"/>
      <c r="DR59" s="178"/>
      <c r="DS59" s="178"/>
      <c r="DT59" s="178"/>
      <c r="DU59" s="178"/>
      <c r="DV59" s="178"/>
      <c r="DW59" s="178"/>
      <c r="DX59" s="178"/>
      <c r="DY59" s="178"/>
      <c r="DZ59" s="178"/>
      <c r="EA59" s="178"/>
      <c r="EB59" s="178"/>
      <c r="EC59" s="178"/>
      <c r="ED59" s="178"/>
      <c r="EE59" s="178"/>
      <c r="EF59" s="178"/>
      <c r="EG59" s="178"/>
      <c r="EH59" s="178"/>
      <c r="EI59" s="178"/>
      <c r="EJ59" s="178"/>
      <c r="EK59" s="178"/>
      <c r="EL59" s="178"/>
      <c r="EM59" s="178"/>
      <c r="EN59" s="178"/>
      <c r="EO59" s="178"/>
      <c r="EP59" s="178"/>
      <c r="EQ59" s="178"/>
      <c r="ER59" s="178"/>
      <c r="ES59" s="178"/>
      <c r="ET59" s="178"/>
      <c r="EU59" s="178"/>
      <c r="EV59" s="178"/>
      <c r="EW59" s="178"/>
      <c r="EX59" s="178"/>
      <c r="EY59" s="178"/>
      <c r="EZ59" s="178"/>
      <c r="FA59" s="178"/>
      <c r="FB59" s="178"/>
      <c r="FC59" s="178"/>
      <c r="FD59" s="178"/>
      <c r="FE59" s="178"/>
      <c r="FF59" s="178"/>
      <c r="FG59" s="178"/>
      <c r="FH59" s="178"/>
      <c r="FI59" s="178"/>
      <c r="FJ59" s="178"/>
      <c r="FK59" s="178"/>
      <c r="FL59" s="178"/>
      <c r="FM59" s="178"/>
      <c r="FN59" s="178"/>
      <c r="FO59" s="178"/>
      <c r="FP59" s="178"/>
      <c r="FQ59" s="178"/>
      <c r="FR59" s="178"/>
      <c r="FS59" s="178"/>
      <c r="FT59" s="178"/>
      <c r="FU59" s="178"/>
      <c r="FV59" s="178"/>
      <c r="FW59" s="178"/>
      <c r="FX59" s="178"/>
      <c r="FY59" s="178"/>
      <c r="FZ59" s="178"/>
      <c r="GA59" s="178"/>
      <c r="GB59" s="178"/>
      <c r="GC59" s="178"/>
      <c r="GD59" s="178"/>
      <c r="GE59" s="178"/>
      <c r="GF59" s="178"/>
      <c r="GG59" s="178"/>
      <c r="GH59" s="178"/>
      <c r="GI59" s="178"/>
      <c r="GJ59" s="178"/>
      <c r="GK59" s="178"/>
      <c r="GL59" s="178"/>
      <c r="GM59" s="178"/>
      <c r="GN59" s="178"/>
      <c r="GO59" s="178"/>
      <c r="GP59" s="178"/>
      <c r="GQ59" s="178"/>
      <c r="GR59" s="178"/>
      <c r="GS59" s="178"/>
      <c r="GT59" s="178"/>
      <c r="GU59" s="178"/>
      <c r="GV59" s="178"/>
      <c r="GW59" s="178"/>
      <c r="GX59" s="178"/>
      <c r="GY59" s="178"/>
      <c r="GZ59" s="178"/>
    </row>
    <row r="60" spans="13:208">
      <c r="Q60" s="255"/>
      <c r="R60" s="255"/>
      <c r="S60" s="189"/>
      <c r="T60" s="189"/>
      <c r="U60" s="189"/>
      <c r="V60" s="189"/>
      <c r="W60" s="189"/>
      <c r="X60" s="175"/>
      <c r="Y60" s="175"/>
      <c r="AA60" s="179"/>
      <c r="AB60" s="173"/>
      <c r="AC60" s="238"/>
      <c r="AD60" s="238"/>
      <c r="AE60" s="238"/>
      <c r="AF60" s="238"/>
      <c r="AG60" s="238"/>
      <c r="AH60" s="238"/>
      <c r="AI60" s="238"/>
      <c r="AJ60" s="238"/>
      <c r="AK60" s="238"/>
      <c r="AL60" s="238"/>
      <c r="AM60" s="238"/>
      <c r="AN60" s="178"/>
      <c r="AO60" s="178"/>
      <c r="AP60" s="178"/>
      <c r="AQ60" s="178"/>
      <c r="AR60" s="178"/>
      <c r="AS60" s="178"/>
      <c r="AT60" s="178"/>
      <c r="AU60" s="178"/>
      <c r="AV60" s="178"/>
      <c r="AW60" s="178"/>
      <c r="AX60" s="178"/>
      <c r="AY60" s="178"/>
      <c r="AZ60" s="178"/>
      <c r="BA60" s="178"/>
      <c r="BB60" s="178"/>
      <c r="BC60" s="178"/>
      <c r="BD60" s="178"/>
      <c r="BE60" s="178"/>
      <c r="BF60" s="178"/>
      <c r="BG60" s="178"/>
      <c r="BH60" s="178"/>
      <c r="BI60" s="178"/>
      <c r="BJ60" s="178"/>
      <c r="BK60" s="178"/>
      <c r="BL60" s="178"/>
      <c r="BM60" s="178"/>
      <c r="BN60" s="178"/>
      <c r="BO60" s="178"/>
      <c r="BP60" s="178"/>
      <c r="BQ60" s="178"/>
      <c r="BR60" s="178"/>
      <c r="BS60" s="178"/>
      <c r="BT60" s="178"/>
      <c r="BU60" s="178"/>
      <c r="BV60" s="178"/>
      <c r="BW60" s="178"/>
      <c r="BX60" s="178"/>
      <c r="BY60" s="178"/>
      <c r="BZ60" s="178"/>
      <c r="CA60" s="178"/>
      <c r="CB60" s="178"/>
      <c r="CC60" s="178"/>
      <c r="CD60" s="178"/>
      <c r="CE60" s="178"/>
      <c r="CF60" s="178"/>
      <c r="CG60" s="178"/>
      <c r="CH60" s="178"/>
      <c r="CI60" s="178"/>
      <c r="CJ60" s="178"/>
      <c r="CK60" s="178"/>
      <c r="CL60" s="178"/>
      <c r="CM60" s="178"/>
      <c r="CN60" s="178"/>
      <c r="CO60" s="178"/>
      <c r="CP60" s="178"/>
      <c r="CQ60" s="178"/>
      <c r="CR60" s="178"/>
      <c r="CS60" s="178"/>
      <c r="CT60" s="178"/>
      <c r="CU60" s="178"/>
      <c r="CV60" s="178"/>
      <c r="CW60" s="178"/>
      <c r="CX60" s="178"/>
      <c r="CY60" s="178"/>
      <c r="CZ60" s="178"/>
      <c r="DA60" s="178"/>
      <c r="DB60" s="178"/>
      <c r="DC60" s="178"/>
      <c r="DD60" s="178"/>
      <c r="DE60" s="178"/>
      <c r="DF60" s="178"/>
      <c r="DG60" s="178"/>
      <c r="DH60" s="178"/>
      <c r="DI60" s="178"/>
      <c r="DJ60" s="178"/>
      <c r="DK60" s="178"/>
      <c r="DL60" s="178"/>
      <c r="DM60" s="178"/>
      <c r="DN60" s="178"/>
      <c r="DO60" s="178"/>
      <c r="DP60" s="178"/>
      <c r="DQ60" s="178"/>
      <c r="DR60" s="178"/>
      <c r="DS60" s="178"/>
      <c r="DT60" s="178"/>
      <c r="DU60" s="178"/>
      <c r="DV60" s="178"/>
      <c r="DW60" s="178"/>
      <c r="DX60" s="178"/>
      <c r="DY60" s="178"/>
      <c r="DZ60" s="178"/>
      <c r="EA60" s="178"/>
      <c r="EB60" s="178"/>
      <c r="EC60" s="178"/>
      <c r="ED60" s="178"/>
      <c r="EE60" s="178"/>
      <c r="EF60" s="178"/>
      <c r="EG60" s="178"/>
      <c r="EH60" s="178"/>
      <c r="EI60" s="178"/>
      <c r="EJ60" s="178"/>
      <c r="EK60" s="178"/>
      <c r="EL60" s="178"/>
      <c r="EM60" s="178"/>
      <c r="EN60" s="178"/>
      <c r="EO60" s="178"/>
      <c r="EP60" s="178"/>
      <c r="EQ60" s="178"/>
      <c r="ER60" s="178"/>
      <c r="ES60" s="178"/>
      <c r="ET60" s="178"/>
      <c r="EU60" s="178"/>
      <c r="EV60" s="178"/>
      <c r="EW60" s="178"/>
      <c r="EX60" s="178"/>
      <c r="EY60" s="178"/>
      <c r="EZ60" s="178"/>
      <c r="FA60" s="178"/>
      <c r="FB60" s="178"/>
      <c r="FC60" s="178"/>
      <c r="FD60" s="178"/>
      <c r="FE60" s="178"/>
      <c r="FF60" s="178"/>
      <c r="FG60" s="178"/>
      <c r="FH60" s="178"/>
      <c r="FI60" s="178"/>
      <c r="FJ60" s="178"/>
      <c r="FK60" s="178"/>
      <c r="FL60" s="178"/>
      <c r="FM60" s="178"/>
      <c r="FN60" s="178"/>
      <c r="FO60" s="178"/>
      <c r="FP60" s="178"/>
      <c r="FQ60" s="178"/>
      <c r="FR60" s="178"/>
      <c r="FS60" s="178"/>
      <c r="FT60" s="178"/>
      <c r="FU60" s="178"/>
      <c r="FV60" s="178"/>
      <c r="FW60" s="178"/>
      <c r="FX60" s="178"/>
      <c r="FY60" s="178"/>
      <c r="FZ60" s="178"/>
      <c r="GA60" s="178"/>
      <c r="GB60" s="178"/>
      <c r="GC60" s="178"/>
      <c r="GD60" s="178"/>
      <c r="GE60" s="178"/>
      <c r="GF60" s="178"/>
      <c r="GG60" s="178"/>
      <c r="GH60" s="178"/>
      <c r="GI60" s="178"/>
      <c r="GJ60" s="178"/>
      <c r="GK60" s="178"/>
      <c r="GL60" s="178"/>
      <c r="GM60" s="178"/>
      <c r="GN60" s="178"/>
      <c r="GO60" s="178"/>
      <c r="GP60" s="178"/>
      <c r="GQ60" s="178"/>
      <c r="GR60" s="178"/>
      <c r="GS60" s="178"/>
      <c r="GT60" s="178"/>
      <c r="GU60" s="178"/>
      <c r="GV60" s="178"/>
      <c r="GW60" s="178"/>
      <c r="GX60" s="178"/>
      <c r="GY60" s="178"/>
      <c r="GZ60" s="178"/>
    </row>
    <row r="61" spans="13:208">
      <c r="M61" s="189"/>
      <c r="N61" s="189"/>
      <c r="O61" s="189"/>
      <c r="Q61" s="255"/>
      <c r="R61" s="255"/>
      <c r="S61" s="189"/>
      <c r="T61" s="189"/>
      <c r="U61" s="189"/>
      <c r="V61" s="189"/>
      <c r="W61" s="189"/>
      <c r="X61" s="175"/>
      <c r="Y61" s="175"/>
      <c r="AA61" s="179"/>
      <c r="AB61" s="173"/>
      <c r="AC61" s="238"/>
      <c r="AD61" s="238"/>
      <c r="AE61" s="238"/>
      <c r="AF61" s="238"/>
      <c r="AG61" s="238"/>
      <c r="AH61" s="238"/>
      <c r="AI61" s="238"/>
      <c r="AJ61" s="238"/>
      <c r="AK61" s="238"/>
      <c r="AL61" s="238"/>
      <c r="AM61" s="238"/>
      <c r="AN61" s="178"/>
      <c r="AO61" s="178"/>
      <c r="AP61" s="178"/>
      <c r="AQ61" s="178"/>
      <c r="AR61" s="178"/>
      <c r="AS61" s="178"/>
      <c r="AT61" s="178"/>
      <c r="AU61" s="178"/>
      <c r="AV61" s="178"/>
      <c r="AW61" s="178"/>
      <c r="AX61" s="178"/>
      <c r="AY61" s="178"/>
      <c r="AZ61" s="178"/>
      <c r="BA61" s="178"/>
      <c r="BB61" s="178"/>
      <c r="BC61" s="178"/>
      <c r="BD61" s="178"/>
      <c r="BE61" s="178"/>
      <c r="BF61" s="178"/>
      <c r="BG61" s="178"/>
      <c r="BH61" s="178"/>
      <c r="BI61" s="178"/>
      <c r="BJ61" s="178"/>
      <c r="BK61" s="178"/>
      <c r="BL61" s="178"/>
      <c r="BM61" s="178"/>
      <c r="BN61" s="178"/>
      <c r="BO61" s="178"/>
      <c r="BP61" s="178"/>
      <c r="BQ61" s="178"/>
      <c r="BR61" s="178"/>
      <c r="BS61" s="178"/>
      <c r="BT61" s="178"/>
      <c r="BU61" s="178"/>
      <c r="BV61" s="178"/>
      <c r="BW61" s="178"/>
      <c r="BX61" s="178"/>
      <c r="BY61" s="178"/>
      <c r="BZ61" s="178"/>
      <c r="CA61" s="178"/>
      <c r="CB61" s="178"/>
      <c r="CC61" s="178"/>
      <c r="CD61" s="178"/>
      <c r="CE61" s="178"/>
      <c r="CF61" s="178"/>
      <c r="CG61" s="178"/>
      <c r="CH61" s="178"/>
      <c r="CI61" s="178"/>
      <c r="CJ61" s="178"/>
      <c r="CK61" s="178"/>
      <c r="CL61" s="178"/>
      <c r="CM61" s="178"/>
      <c r="CN61" s="178"/>
      <c r="CO61" s="178"/>
      <c r="CP61" s="178"/>
      <c r="CQ61" s="178"/>
      <c r="CR61" s="178"/>
      <c r="CS61" s="178"/>
      <c r="CT61" s="178"/>
      <c r="CU61" s="178"/>
      <c r="CV61" s="178"/>
      <c r="CW61" s="178"/>
      <c r="CX61" s="178"/>
      <c r="CY61" s="178"/>
      <c r="CZ61" s="178"/>
      <c r="DA61" s="178"/>
      <c r="DB61" s="178"/>
      <c r="DC61" s="178"/>
      <c r="DD61" s="178"/>
      <c r="DE61" s="178"/>
      <c r="DF61" s="178"/>
      <c r="DG61" s="178"/>
      <c r="DH61" s="178"/>
      <c r="DI61" s="178"/>
      <c r="DJ61" s="178"/>
      <c r="DK61" s="178"/>
      <c r="DL61" s="178"/>
      <c r="DM61" s="178"/>
      <c r="DN61" s="178"/>
      <c r="DO61" s="178"/>
      <c r="DP61" s="178"/>
      <c r="DQ61" s="178"/>
      <c r="DR61" s="178"/>
      <c r="DS61" s="178"/>
      <c r="DT61" s="178"/>
      <c r="DU61" s="178"/>
      <c r="DV61" s="178"/>
      <c r="DW61" s="178"/>
      <c r="DX61" s="178"/>
      <c r="DY61" s="178"/>
      <c r="DZ61" s="178"/>
      <c r="EA61" s="178"/>
      <c r="EB61" s="178"/>
      <c r="EC61" s="178"/>
      <c r="ED61" s="178"/>
      <c r="EE61" s="178"/>
      <c r="EF61" s="178"/>
      <c r="EG61" s="178"/>
      <c r="EH61" s="178"/>
      <c r="EI61" s="178"/>
      <c r="EJ61" s="178"/>
      <c r="EK61" s="178"/>
      <c r="EL61" s="178"/>
      <c r="EM61" s="178"/>
      <c r="EN61" s="178"/>
      <c r="EO61" s="178"/>
      <c r="EP61" s="178"/>
      <c r="EQ61" s="178"/>
      <c r="ER61" s="178"/>
      <c r="ES61" s="178"/>
      <c r="ET61" s="178"/>
      <c r="EU61" s="178"/>
      <c r="EV61" s="178"/>
      <c r="EW61" s="178"/>
      <c r="EX61" s="178"/>
      <c r="EY61" s="178"/>
      <c r="EZ61" s="178"/>
      <c r="FA61" s="178"/>
      <c r="FB61" s="178"/>
      <c r="FC61" s="178"/>
      <c r="FD61" s="178"/>
      <c r="FE61" s="178"/>
      <c r="FF61" s="178"/>
      <c r="FG61" s="178"/>
      <c r="FH61" s="178"/>
      <c r="FI61" s="178"/>
      <c r="FJ61" s="178"/>
      <c r="FK61" s="178"/>
      <c r="FL61" s="178"/>
      <c r="FM61" s="178"/>
      <c r="FN61" s="178"/>
      <c r="FO61" s="178"/>
      <c r="FP61" s="178"/>
      <c r="FQ61" s="178"/>
      <c r="FR61" s="178"/>
      <c r="FS61" s="178"/>
      <c r="FT61" s="178"/>
      <c r="FU61" s="178"/>
      <c r="FV61" s="178"/>
      <c r="FW61" s="178"/>
      <c r="FX61" s="178"/>
      <c r="FY61" s="178"/>
      <c r="FZ61" s="178"/>
      <c r="GA61" s="178"/>
      <c r="GB61" s="178"/>
      <c r="GC61" s="178"/>
      <c r="GD61" s="178"/>
      <c r="GE61" s="178"/>
      <c r="GF61" s="178"/>
      <c r="GG61" s="178"/>
      <c r="GH61" s="178"/>
      <c r="GI61" s="178"/>
      <c r="GJ61" s="178"/>
      <c r="GK61" s="178"/>
      <c r="GL61" s="178"/>
      <c r="GM61" s="178"/>
      <c r="GN61" s="178"/>
      <c r="GO61" s="178"/>
      <c r="GP61" s="178"/>
      <c r="GQ61" s="178"/>
      <c r="GR61" s="178"/>
      <c r="GS61" s="178"/>
      <c r="GT61" s="178"/>
      <c r="GU61" s="178"/>
      <c r="GV61" s="178"/>
      <c r="GW61" s="178"/>
      <c r="GX61" s="178"/>
      <c r="GY61" s="178"/>
      <c r="GZ61" s="178"/>
    </row>
    <row r="62" spans="13:208">
      <c r="M62" s="189"/>
      <c r="N62" s="189"/>
      <c r="O62" s="189"/>
      <c r="Q62" s="255"/>
      <c r="R62" s="255"/>
      <c r="S62" s="189"/>
      <c r="T62" s="189"/>
      <c r="U62" s="189"/>
      <c r="V62" s="189"/>
      <c r="W62" s="189"/>
      <c r="X62" s="175"/>
      <c r="Y62" s="175"/>
      <c r="AA62" s="179"/>
      <c r="AB62" s="173"/>
      <c r="AC62" s="238"/>
      <c r="AD62" s="238"/>
      <c r="AE62" s="238"/>
      <c r="AF62" s="238"/>
      <c r="AG62" s="238"/>
      <c r="AH62" s="238"/>
      <c r="AI62" s="238"/>
      <c r="AJ62" s="238"/>
      <c r="AK62" s="238"/>
      <c r="AL62" s="238"/>
      <c r="AM62" s="238"/>
      <c r="AN62" s="178"/>
      <c r="AO62" s="178"/>
      <c r="AP62" s="178"/>
      <c r="AQ62" s="178"/>
      <c r="AR62" s="178"/>
      <c r="AS62" s="178"/>
      <c r="AT62" s="178"/>
      <c r="AU62" s="178"/>
      <c r="AV62" s="178"/>
      <c r="AW62" s="178"/>
      <c r="AX62" s="178"/>
      <c r="AY62" s="178"/>
      <c r="AZ62" s="178"/>
      <c r="BA62" s="178"/>
      <c r="BB62" s="178"/>
      <c r="BC62" s="178"/>
      <c r="BD62" s="178"/>
      <c r="BE62" s="178"/>
      <c r="BF62" s="178"/>
      <c r="BG62" s="178"/>
      <c r="BH62" s="178"/>
      <c r="BI62" s="178"/>
      <c r="BJ62" s="178"/>
      <c r="BK62" s="178"/>
      <c r="BL62" s="178"/>
      <c r="BM62" s="178"/>
      <c r="BN62" s="178"/>
      <c r="BO62" s="178"/>
      <c r="BP62" s="178"/>
      <c r="BQ62" s="178"/>
      <c r="BR62" s="178"/>
      <c r="BS62" s="178"/>
      <c r="BT62" s="178"/>
      <c r="BU62" s="178"/>
      <c r="BV62" s="178"/>
      <c r="BW62" s="178"/>
      <c r="BX62" s="178"/>
      <c r="BY62" s="178"/>
      <c r="BZ62" s="178"/>
      <c r="CA62" s="178"/>
      <c r="CB62" s="178"/>
      <c r="CC62" s="178"/>
      <c r="CD62" s="178"/>
      <c r="CE62" s="178"/>
      <c r="CF62" s="178"/>
      <c r="CG62" s="178"/>
      <c r="CH62" s="178"/>
      <c r="CI62" s="178"/>
      <c r="CJ62" s="178"/>
      <c r="CK62" s="178"/>
      <c r="CL62" s="178"/>
      <c r="CM62" s="178"/>
      <c r="CN62" s="178"/>
      <c r="CO62" s="178"/>
      <c r="CP62" s="178"/>
      <c r="CQ62" s="178"/>
      <c r="CR62" s="178"/>
      <c r="CS62" s="178"/>
      <c r="CT62" s="178"/>
      <c r="CU62" s="178"/>
      <c r="CV62" s="178"/>
      <c r="CW62" s="178"/>
      <c r="CX62" s="178"/>
      <c r="CY62" s="178"/>
      <c r="CZ62" s="178"/>
      <c r="DA62" s="178"/>
      <c r="DB62" s="178"/>
      <c r="DC62" s="178"/>
      <c r="DD62" s="178"/>
      <c r="DE62" s="178"/>
      <c r="DF62" s="178"/>
      <c r="DG62" s="178"/>
      <c r="DH62" s="178"/>
      <c r="DI62" s="178"/>
      <c r="DJ62" s="178"/>
      <c r="DK62" s="178"/>
      <c r="DL62" s="178"/>
      <c r="DM62" s="178"/>
      <c r="DN62" s="178"/>
      <c r="DO62" s="178"/>
      <c r="DP62" s="178"/>
      <c r="DQ62" s="178"/>
      <c r="DR62" s="178"/>
      <c r="DS62" s="178"/>
      <c r="DT62" s="178"/>
      <c r="DU62" s="178"/>
      <c r="DV62" s="178"/>
      <c r="DW62" s="178"/>
      <c r="DX62" s="178"/>
      <c r="DY62" s="178"/>
      <c r="DZ62" s="178"/>
      <c r="EA62" s="178"/>
      <c r="EB62" s="178"/>
      <c r="EC62" s="178"/>
      <c r="ED62" s="178"/>
      <c r="EE62" s="178"/>
      <c r="EF62" s="178"/>
      <c r="EG62" s="178"/>
      <c r="EH62" s="178"/>
      <c r="EI62" s="178"/>
      <c r="EJ62" s="178"/>
      <c r="EK62" s="178"/>
      <c r="EL62" s="178"/>
      <c r="EM62" s="178"/>
      <c r="EN62" s="178"/>
      <c r="EO62" s="178"/>
      <c r="EP62" s="178"/>
      <c r="EQ62" s="178"/>
      <c r="ER62" s="178"/>
      <c r="ES62" s="178"/>
      <c r="ET62" s="178"/>
      <c r="EU62" s="178"/>
      <c r="EV62" s="178"/>
      <c r="EW62" s="178"/>
      <c r="EX62" s="178"/>
      <c r="EY62" s="178"/>
      <c r="EZ62" s="178"/>
      <c r="FA62" s="178"/>
      <c r="FB62" s="178"/>
      <c r="FC62" s="178"/>
      <c r="FD62" s="178"/>
      <c r="FE62" s="178"/>
      <c r="FF62" s="178"/>
      <c r="FG62" s="178"/>
      <c r="FH62" s="178"/>
      <c r="FI62" s="178"/>
      <c r="FJ62" s="178"/>
      <c r="FK62" s="178"/>
      <c r="FL62" s="178"/>
      <c r="FM62" s="178"/>
      <c r="FN62" s="178"/>
      <c r="FO62" s="178"/>
      <c r="FP62" s="178"/>
      <c r="FQ62" s="178"/>
      <c r="FR62" s="178"/>
      <c r="FS62" s="178"/>
      <c r="FT62" s="178"/>
      <c r="FU62" s="178"/>
      <c r="FV62" s="178"/>
      <c r="FW62" s="178"/>
      <c r="FX62" s="178"/>
      <c r="FY62" s="178"/>
      <c r="FZ62" s="178"/>
      <c r="GA62" s="178"/>
      <c r="GB62" s="178"/>
      <c r="GC62" s="178"/>
      <c r="GD62" s="178"/>
      <c r="GE62" s="178"/>
      <c r="GF62" s="178"/>
      <c r="GG62" s="178"/>
      <c r="GH62" s="178"/>
      <c r="GI62" s="178"/>
      <c r="GJ62" s="178"/>
      <c r="GK62" s="178"/>
      <c r="GL62" s="178"/>
      <c r="GM62" s="178"/>
      <c r="GN62" s="178"/>
      <c r="GO62" s="178"/>
      <c r="GP62" s="178"/>
      <c r="GQ62" s="178"/>
      <c r="GR62" s="178"/>
      <c r="GS62" s="178"/>
      <c r="GT62" s="178"/>
      <c r="GU62" s="178"/>
      <c r="GV62" s="178"/>
      <c r="GW62" s="178"/>
      <c r="GX62" s="178"/>
      <c r="GY62" s="178"/>
      <c r="GZ62" s="178"/>
    </row>
    <row r="63" spans="13:208">
      <c r="M63" s="189"/>
      <c r="N63" s="189"/>
      <c r="O63" s="189"/>
      <c r="Q63" s="255"/>
      <c r="R63" s="255"/>
      <c r="S63" s="189"/>
      <c r="T63" s="189"/>
      <c r="U63" s="189"/>
      <c r="V63" s="189"/>
      <c r="W63" s="189"/>
      <c r="X63" s="175"/>
      <c r="Y63" s="175"/>
      <c r="AA63" s="179"/>
      <c r="AB63" s="173"/>
      <c r="AC63" s="238"/>
      <c r="AD63" s="238"/>
      <c r="AE63" s="238"/>
      <c r="AF63" s="238"/>
      <c r="AG63" s="238"/>
      <c r="AH63" s="238"/>
      <c r="AI63" s="238"/>
      <c r="AJ63" s="238"/>
      <c r="AK63" s="238"/>
      <c r="AL63" s="238"/>
      <c r="AM63" s="238"/>
      <c r="AN63" s="178"/>
      <c r="AO63" s="178"/>
      <c r="AP63" s="178"/>
      <c r="AQ63" s="178"/>
      <c r="AR63" s="178"/>
      <c r="AS63" s="178"/>
      <c r="AT63" s="178"/>
      <c r="AU63" s="178"/>
      <c r="AV63" s="178"/>
      <c r="AW63" s="178"/>
      <c r="AX63" s="178"/>
      <c r="AY63" s="178"/>
      <c r="AZ63" s="178"/>
      <c r="BA63" s="178"/>
      <c r="BB63" s="178"/>
      <c r="BC63" s="178"/>
      <c r="BD63" s="178"/>
      <c r="BE63" s="178"/>
      <c r="BF63" s="178"/>
      <c r="BG63" s="178"/>
      <c r="BH63" s="178"/>
      <c r="BI63" s="178"/>
      <c r="BJ63" s="178"/>
      <c r="BK63" s="178"/>
      <c r="BL63" s="178"/>
      <c r="BM63" s="178"/>
      <c r="BN63" s="178"/>
      <c r="BO63" s="178"/>
      <c r="BP63" s="178"/>
      <c r="BQ63" s="178"/>
      <c r="BR63" s="178"/>
      <c r="BS63" s="178"/>
      <c r="BT63" s="178"/>
      <c r="BU63" s="178"/>
      <c r="BV63" s="178"/>
      <c r="BW63" s="178"/>
      <c r="BX63" s="178"/>
      <c r="BY63" s="178"/>
      <c r="BZ63" s="178"/>
      <c r="CA63" s="178"/>
      <c r="CB63" s="178"/>
      <c r="CC63" s="178"/>
      <c r="CD63" s="178"/>
      <c r="CE63" s="178"/>
      <c r="CF63" s="178"/>
      <c r="CG63" s="178"/>
      <c r="CH63" s="178"/>
      <c r="CI63" s="178"/>
      <c r="CJ63" s="178"/>
      <c r="CK63" s="178"/>
      <c r="CL63" s="178"/>
      <c r="CM63" s="178"/>
      <c r="CN63" s="178"/>
      <c r="CO63" s="178"/>
      <c r="CP63" s="178"/>
      <c r="CQ63" s="178"/>
      <c r="CR63" s="178"/>
      <c r="CS63" s="178"/>
      <c r="CT63" s="178"/>
      <c r="CU63" s="178"/>
      <c r="CV63" s="178"/>
      <c r="CW63" s="178"/>
      <c r="CX63" s="178"/>
      <c r="CY63" s="178"/>
      <c r="CZ63" s="178"/>
      <c r="DA63" s="178"/>
      <c r="DB63" s="178"/>
      <c r="DC63" s="178"/>
      <c r="DD63" s="178"/>
      <c r="DE63" s="178"/>
      <c r="DF63" s="178"/>
      <c r="DG63" s="178"/>
      <c r="DH63" s="178"/>
      <c r="DI63" s="178"/>
      <c r="DJ63" s="178"/>
      <c r="DK63" s="178"/>
      <c r="DL63" s="178"/>
      <c r="DM63" s="178"/>
      <c r="DN63" s="178"/>
      <c r="DO63" s="178"/>
      <c r="DP63" s="178"/>
      <c r="DQ63" s="178"/>
      <c r="DR63" s="178"/>
      <c r="DS63" s="178"/>
      <c r="DT63" s="178"/>
      <c r="DU63" s="178"/>
      <c r="DV63" s="178"/>
      <c r="DW63" s="178"/>
      <c r="DX63" s="178"/>
      <c r="DY63" s="178"/>
      <c r="DZ63" s="178"/>
      <c r="EA63" s="178"/>
      <c r="EB63" s="178"/>
      <c r="EC63" s="178"/>
      <c r="ED63" s="178"/>
      <c r="EE63" s="178"/>
      <c r="EF63" s="178"/>
      <c r="EG63" s="178"/>
      <c r="EH63" s="178"/>
      <c r="EI63" s="178"/>
      <c r="EJ63" s="178"/>
      <c r="EK63" s="178"/>
      <c r="EL63" s="178"/>
      <c r="EM63" s="178"/>
      <c r="EN63" s="178"/>
      <c r="EO63" s="178"/>
      <c r="EP63" s="178"/>
      <c r="EQ63" s="178"/>
      <c r="ER63" s="178"/>
      <c r="ES63" s="178"/>
      <c r="ET63" s="178"/>
      <c r="EU63" s="178"/>
      <c r="EV63" s="178"/>
      <c r="EW63" s="178"/>
      <c r="EX63" s="178"/>
      <c r="EY63" s="178"/>
      <c r="EZ63" s="178"/>
      <c r="FA63" s="178"/>
      <c r="FB63" s="178"/>
      <c r="FC63" s="178"/>
      <c r="FD63" s="178"/>
      <c r="FE63" s="178"/>
      <c r="FF63" s="178"/>
      <c r="FG63" s="178"/>
      <c r="FH63" s="178"/>
      <c r="FI63" s="178"/>
      <c r="FJ63" s="178"/>
      <c r="FK63" s="178"/>
      <c r="FL63" s="178"/>
      <c r="FM63" s="178"/>
      <c r="FN63" s="178"/>
      <c r="FO63" s="178"/>
      <c r="FP63" s="178"/>
      <c r="FQ63" s="178"/>
      <c r="FR63" s="178"/>
      <c r="FS63" s="178"/>
      <c r="FT63" s="178"/>
      <c r="FU63" s="178"/>
      <c r="FV63" s="178"/>
      <c r="FW63" s="178"/>
      <c r="FX63" s="178"/>
      <c r="FY63" s="178"/>
      <c r="FZ63" s="178"/>
      <c r="GA63" s="178"/>
      <c r="GB63" s="178"/>
      <c r="GC63" s="178"/>
      <c r="GD63" s="178"/>
      <c r="GE63" s="178"/>
      <c r="GF63" s="178"/>
      <c r="GG63" s="178"/>
      <c r="GH63" s="178"/>
      <c r="GI63" s="178"/>
      <c r="GJ63" s="178"/>
      <c r="GK63" s="178"/>
      <c r="GL63" s="178"/>
      <c r="GM63" s="178"/>
      <c r="GN63" s="178"/>
      <c r="GO63" s="178"/>
      <c r="GP63" s="178"/>
      <c r="GQ63" s="178"/>
      <c r="GR63" s="178"/>
      <c r="GS63" s="178"/>
      <c r="GT63" s="178"/>
      <c r="GU63" s="178"/>
      <c r="GV63" s="178"/>
      <c r="GW63" s="178"/>
      <c r="GX63" s="178"/>
      <c r="GY63" s="178"/>
      <c r="GZ63" s="178"/>
    </row>
    <row r="64" spans="13:208">
      <c r="M64" s="189"/>
      <c r="N64" s="189"/>
      <c r="O64" s="189"/>
      <c r="Q64" s="255"/>
      <c r="R64" s="255"/>
      <c r="S64" s="189"/>
      <c r="T64" s="189"/>
      <c r="U64" s="189"/>
      <c r="V64" s="189"/>
      <c r="W64" s="189"/>
      <c r="X64" s="175"/>
      <c r="Y64" s="175"/>
      <c r="AA64" s="179"/>
      <c r="AB64" s="173"/>
      <c r="AC64" s="238"/>
      <c r="AD64" s="238"/>
      <c r="AE64" s="238"/>
      <c r="AF64" s="238"/>
      <c r="AG64" s="238"/>
      <c r="AH64" s="238"/>
      <c r="AI64" s="238"/>
      <c r="AJ64" s="238"/>
      <c r="AK64" s="238"/>
      <c r="AL64" s="238"/>
      <c r="AM64" s="238"/>
      <c r="AN64" s="178"/>
      <c r="AO64" s="178"/>
      <c r="AP64" s="178"/>
      <c r="AQ64" s="178"/>
      <c r="AR64" s="178"/>
      <c r="AS64" s="178"/>
      <c r="AT64" s="178"/>
      <c r="AU64" s="178"/>
      <c r="AV64" s="178"/>
      <c r="AW64" s="178"/>
      <c r="AX64" s="178"/>
      <c r="AY64" s="178"/>
      <c r="AZ64" s="178"/>
      <c r="BA64" s="178"/>
      <c r="BB64" s="178"/>
      <c r="BC64" s="178"/>
      <c r="BD64" s="178"/>
      <c r="BE64" s="178"/>
      <c r="BF64" s="178"/>
      <c r="BG64" s="178"/>
      <c r="BH64" s="178"/>
      <c r="BI64" s="178"/>
      <c r="BJ64" s="178"/>
      <c r="BK64" s="178"/>
      <c r="BL64" s="178"/>
      <c r="BM64" s="178"/>
      <c r="BN64" s="178"/>
      <c r="BO64" s="178"/>
      <c r="BP64" s="178"/>
      <c r="BQ64" s="178"/>
      <c r="BR64" s="178"/>
      <c r="BS64" s="178"/>
      <c r="BT64" s="178"/>
      <c r="BU64" s="178"/>
      <c r="BV64" s="178"/>
      <c r="BW64" s="178"/>
      <c r="BX64" s="178"/>
      <c r="BY64" s="178"/>
      <c r="BZ64" s="178"/>
      <c r="CA64" s="178"/>
      <c r="CB64" s="178"/>
      <c r="CC64" s="178"/>
      <c r="CD64" s="178"/>
      <c r="CE64" s="178"/>
      <c r="CF64" s="178"/>
      <c r="CG64" s="178"/>
      <c r="CH64" s="178"/>
      <c r="CI64" s="178"/>
      <c r="CJ64" s="178"/>
      <c r="CK64" s="178"/>
      <c r="CL64" s="178"/>
      <c r="CM64" s="178"/>
      <c r="CN64" s="178"/>
      <c r="CO64" s="178"/>
      <c r="CP64" s="178"/>
      <c r="CQ64" s="178"/>
      <c r="CR64" s="178"/>
      <c r="CS64" s="178"/>
      <c r="CT64" s="178"/>
      <c r="CU64" s="178"/>
      <c r="CV64" s="178"/>
      <c r="CW64" s="178"/>
      <c r="CX64" s="178"/>
      <c r="CY64" s="178"/>
      <c r="CZ64" s="178"/>
      <c r="DA64" s="178"/>
      <c r="DB64" s="178"/>
      <c r="DC64" s="178"/>
      <c r="DD64" s="178"/>
      <c r="DE64" s="178"/>
      <c r="DF64" s="178"/>
      <c r="DG64" s="178"/>
      <c r="DH64" s="178"/>
      <c r="DI64" s="178"/>
      <c r="DJ64" s="178"/>
      <c r="DK64" s="178"/>
      <c r="DL64" s="178"/>
      <c r="DM64" s="178"/>
      <c r="DN64" s="178"/>
      <c r="DO64" s="178"/>
      <c r="DP64" s="178"/>
      <c r="DQ64" s="178"/>
      <c r="DR64" s="178"/>
      <c r="DS64" s="178"/>
      <c r="DT64" s="178"/>
      <c r="DU64" s="178"/>
      <c r="DV64" s="178"/>
      <c r="DW64" s="178"/>
      <c r="DX64" s="178"/>
      <c r="DY64" s="178"/>
      <c r="DZ64" s="178"/>
      <c r="EA64" s="178"/>
      <c r="EB64" s="178"/>
      <c r="EC64" s="178"/>
      <c r="ED64" s="178"/>
      <c r="EE64" s="178"/>
      <c r="EF64" s="178"/>
      <c r="EG64" s="178"/>
      <c r="EH64" s="178"/>
      <c r="EI64" s="178"/>
      <c r="EJ64" s="178"/>
      <c r="EK64" s="178"/>
      <c r="EL64" s="178"/>
      <c r="EM64" s="178"/>
      <c r="EN64" s="178"/>
      <c r="EO64" s="178"/>
      <c r="EP64" s="178"/>
      <c r="EQ64" s="178"/>
      <c r="ER64" s="178"/>
      <c r="ES64" s="178"/>
      <c r="ET64" s="178"/>
      <c r="EU64" s="178"/>
      <c r="EV64" s="178"/>
      <c r="EW64" s="178"/>
      <c r="EX64" s="178"/>
      <c r="EY64" s="178"/>
      <c r="EZ64" s="178"/>
      <c r="FA64" s="178"/>
      <c r="FB64" s="178"/>
      <c r="FC64" s="178"/>
      <c r="FD64" s="178"/>
      <c r="FE64" s="178"/>
      <c r="FF64" s="178"/>
      <c r="FG64" s="178"/>
      <c r="FH64" s="178"/>
      <c r="FI64" s="178"/>
      <c r="FJ64" s="178"/>
      <c r="FK64" s="178"/>
      <c r="FL64" s="178"/>
      <c r="FM64" s="178"/>
      <c r="FN64" s="178"/>
      <c r="FO64" s="178"/>
      <c r="FP64" s="178"/>
      <c r="FQ64" s="178"/>
      <c r="FR64" s="178"/>
      <c r="FS64" s="178"/>
      <c r="FT64" s="178"/>
      <c r="FU64" s="178"/>
      <c r="FV64" s="178"/>
      <c r="FW64" s="178"/>
      <c r="FX64" s="178"/>
      <c r="FY64" s="178"/>
      <c r="FZ64" s="178"/>
      <c r="GA64" s="178"/>
      <c r="GB64" s="178"/>
      <c r="GC64" s="178"/>
      <c r="GD64" s="178"/>
      <c r="GE64" s="178"/>
      <c r="GF64" s="178"/>
      <c r="GG64" s="178"/>
      <c r="GH64" s="178"/>
      <c r="GI64" s="178"/>
      <c r="GJ64" s="178"/>
      <c r="GK64" s="178"/>
      <c r="GL64" s="178"/>
      <c r="GM64" s="178"/>
      <c r="GN64" s="178"/>
      <c r="GO64" s="178"/>
      <c r="GP64" s="178"/>
      <c r="GQ64" s="178"/>
      <c r="GR64" s="178"/>
      <c r="GS64" s="178"/>
      <c r="GT64" s="178"/>
      <c r="GU64" s="178"/>
      <c r="GV64" s="178"/>
      <c r="GW64" s="178"/>
      <c r="GX64" s="178"/>
      <c r="GY64" s="178"/>
      <c r="GZ64" s="178"/>
    </row>
    <row r="65" spans="13:208">
      <c r="M65" s="189"/>
      <c r="N65" s="189"/>
      <c r="O65" s="189"/>
      <c r="Q65" s="255"/>
      <c r="R65" s="255"/>
      <c r="S65" s="189"/>
      <c r="T65" s="189"/>
      <c r="U65" s="189"/>
      <c r="V65" s="189"/>
      <c r="W65" s="189"/>
      <c r="X65" s="175"/>
      <c r="Y65" s="175"/>
      <c r="AA65" s="179"/>
      <c r="AB65" s="173"/>
      <c r="AC65" s="238"/>
      <c r="AD65" s="238"/>
      <c r="AE65" s="238"/>
      <c r="AF65" s="238"/>
      <c r="AG65" s="238"/>
      <c r="AH65" s="238"/>
      <c r="AI65" s="238"/>
      <c r="AJ65" s="238"/>
      <c r="AK65" s="238"/>
      <c r="AL65" s="238"/>
      <c r="AM65" s="238"/>
      <c r="AN65" s="178"/>
      <c r="AO65" s="178"/>
      <c r="AP65" s="178"/>
      <c r="AQ65" s="178"/>
      <c r="AR65" s="178"/>
      <c r="AS65" s="178"/>
      <c r="AT65" s="178"/>
      <c r="AU65" s="178"/>
      <c r="AV65" s="178"/>
      <c r="AW65" s="178"/>
      <c r="AX65" s="178"/>
      <c r="AY65" s="178"/>
      <c r="AZ65" s="178"/>
      <c r="BA65" s="178"/>
      <c r="BB65" s="178"/>
      <c r="BC65" s="178"/>
      <c r="BD65" s="178"/>
      <c r="BE65" s="178"/>
      <c r="BF65" s="178"/>
      <c r="BG65" s="178"/>
      <c r="BH65" s="178"/>
      <c r="BI65" s="178"/>
      <c r="BJ65" s="178"/>
      <c r="BK65" s="178"/>
      <c r="BL65" s="178"/>
      <c r="BM65" s="178"/>
      <c r="BN65" s="178"/>
      <c r="BO65" s="178"/>
      <c r="BP65" s="178"/>
      <c r="BQ65" s="178"/>
      <c r="BR65" s="178"/>
      <c r="BS65" s="178"/>
      <c r="BT65" s="178"/>
      <c r="BU65" s="178"/>
      <c r="BV65" s="178"/>
      <c r="BW65" s="178"/>
      <c r="BX65" s="178"/>
      <c r="BY65" s="178"/>
      <c r="BZ65" s="178"/>
      <c r="CA65" s="178"/>
      <c r="CB65" s="178"/>
      <c r="CC65" s="178"/>
      <c r="CD65" s="178"/>
      <c r="CE65" s="178"/>
      <c r="CF65" s="178"/>
      <c r="CG65" s="178"/>
      <c r="CH65" s="178"/>
      <c r="CI65" s="178"/>
      <c r="CJ65" s="178"/>
      <c r="CK65" s="178"/>
      <c r="CL65" s="178"/>
      <c r="CM65" s="178"/>
      <c r="CN65" s="178"/>
      <c r="CO65" s="178"/>
      <c r="CP65" s="178"/>
      <c r="CQ65" s="178"/>
      <c r="CR65" s="178"/>
      <c r="CS65" s="178"/>
      <c r="CT65" s="178"/>
      <c r="CU65" s="178"/>
      <c r="CV65" s="178"/>
      <c r="CW65" s="178"/>
      <c r="CX65" s="178"/>
      <c r="CY65" s="178"/>
      <c r="CZ65" s="178"/>
      <c r="DA65" s="178"/>
      <c r="DB65" s="178"/>
      <c r="DC65" s="178"/>
      <c r="DD65" s="178"/>
      <c r="DE65" s="178"/>
      <c r="DF65" s="178"/>
      <c r="DG65" s="178"/>
      <c r="DH65" s="178"/>
      <c r="DI65" s="178"/>
      <c r="DJ65" s="178"/>
      <c r="DK65" s="178"/>
      <c r="DL65" s="178"/>
      <c r="DM65" s="178"/>
      <c r="DN65" s="178"/>
      <c r="DO65" s="178"/>
      <c r="DP65" s="178"/>
      <c r="DQ65" s="178"/>
      <c r="DR65" s="178"/>
      <c r="DS65" s="178"/>
      <c r="DT65" s="178"/>
      <c r="DU65" s="178"/>
      <c r="DV65" s="178"/>
      <c r="DW65" s="178"/>
      <c r="DX65" s="178"/>
      <c r="DY65" s="178"/>
      <c r="DZ65" s="178"/>
      <c r="EA65" s="178"/>
      <c r="EB65" s="178"/>
      <c r="EC65" s="178"/>
      <c r="ED65" s="178"/>
      <c r="EE65" s="178"/>
      <c r="EF65" s="178"/>
      <c r="EG65" s="178"/>
      <c r="EH65" s="178"/>
      <c r="EI65" s="178"/>
      <c r="EJ65" s="178"/>
      <c r="EK65" s="178"/>
      <c r="EL65" s="178"/>
      <c r="EM65" s="178"/>
      <c r="EN65" s="178"/>
      <c r="EO65" s="178"/>
      <c r="EP65" s="178"/>
      <c r="EQ65" s="178"/>
      <c r="ER65" s="178"/>
      <c r="ES65" s="178"/>
      <c r="ET65" s="178"/>
      <c r="EU65" s="178"/>
      <c r="EV65" s="178"/>
      <c r="EW65" s="178"/>
      <c r="EX65" s="178"/>
      <c r="EY65" s="178"/>
      <c r="EZ65" s="178"/>
      <c r="FA65" s="178"/>
      <c r="FB65" s="178"/>
      <c r="FC65" s="178"/>
      <c r="FD65" s="178"/>
      <c r="FE65" s="178"/>
      <c r="FF65" s="178"/>
      <c r="FG65" s="178"/>
      <c r="FH65" s="178"/>
      <c r="FI65" s="178"/>
      <c r="FJ65" s="178"/>
      <c r="FK65" s="178"/>
      <c r="FL65" s="178"/>
      <c r="FM65" s="178"/>
      <c r="FN65" s="178"/>
      <c r="FO65" s="178"/>
      <c r="FP65" s="178"/>
      <c r="FQ65" s="178"/>
      <c r="FR65" s="178"/>
      <c r="FS65" s="178"/>
      <c r="FT65" s="178"/>
      <c r="FU65" s="178"/>
      <c r="FV65" s="178"/>
      <c r="FW65" s="178"/>
      <c r="FX65" s="178"/>
      <c r="FY65" s="178"/>
      <c r="FZ65" s="178"/>
      <c r="GA65" s="178"/>
      <c r="GB65" s="178"/>
      <c r="GC65" s="178"/>
      <c r="GD65" s="178"/>
      <c r="GE65" s="178"/>
      <c r="GF65" s="178"/>
      <c r="GG65" s="178"/>
      <c r="GH65" s="178"/>
      <c r="GI65" s="178"/>
      <c r="GJ65" s="178"/>
      <c r="GK65" s="178"/>
      <c r="GL65" s="178"/>
      <c r="GM65" s="178"/>
      <c r="GN65" s="178"/>
      <c r="GO65" s="178"/>
      <c r="GP65" s="178"/>
      <c r="GQ65" s="178"/>
      <c r="GR65" s="178"/>
      <c r="GS65" s="178"/>
      <c r="GT65" s="178"/>
      <c r="GU65" s="178"/>
      <c r="GV65" s="178"/>
      <c r="GW65" s="178"/>
      <c r="GX65" s="178"/>
      <c r="GY65" s="178"/>
      <c r="GZ65" s="178"/>
    </row>
    <row r="66" spans="13:208">
      <c r="M66" s="189"/>
      <c r="N66" s="189"/>
      <c r="O66" s="189"/>
      <c r="Q66" s="255"/>
      <c r="R66" s="255"/>
      <c r="S66" s="189"/>
      <c r="T66" s="189"/>
      <c r="U66" s="189"/>
      <c r="V66" s="189"/>
      <c r="W66" s="189"/>
      <c r="X66" s="175"/>
      <c r="Y66" s="175"/>
      <c r="AA66" s="179"/>
      <c r="AB66" s="173"/>
      <c r="AC66" s="238"/>
      <c r="AD66" s="238"/>
      <c r="AE66" s="238"/>
      <c r="AF66" s="238"/>
      <c r="AG66" s="238"/>
      <c r="AH66" s="238"/>
      <c r="AI66" s="238"/>
      <c r="AJ66" s="238"/>
      <c r="AK66" s="238"/>
      <c r="AL66" s="238"/>
      <c r="AM66" s="238"/>
      <c r="AN66" s="178"/>
      <c r="AO66" s="178"/>
      <c r="AP66" s="178"/>
      <c r="AQ66" s="178"/>
      <c r="AR66" s="178"/>
      <c r="AS66" s="178"/>
      <c r="AT66" s="178"/>
      <c r="AU66" s="178"/>
      <c r="AV66" s="178"/>
      <c r="AW66" s="178"/>
      <c r="AX66" s="178"/>
      <c r="AY66" s="178"/>
      <c r="AZ66" s="178"/>
      <c r="BA66" s="178"/>
      <c r="BB66" s="178"/>
      <c r="BC66" s="178"/>
      <c r="BD66" s="178"/>
      <c r="BE66" s="178"/>
      <c r="BF66" s="178"/>
      <c r="BG66" s="178"/>
      <c r="BH66" s="178"/>
      <c r="BI66" s="178"/>
      <c r="BJ66" s="178"/>
      <c r="BK66" s="178"/>
      <c r="BL66" s="178"/>
      <c r="BM66" s="178"/>
      <c r="BN66" s="178"/>
      <c r="BO66" s="178"/>
      <c r="BP66" s="178"/>
      <c r="BQ66" s="178"/>
      <c r="BR66" s="178"/>
      <c r="BS66" s="178"/>
      <c r="BT66" s="178"/>
      <c r="BU66" s="178"/>
      <c r="BV66" s="178"/>
      <c r="BW66" s="178"/>
      <c r="BX66" s="178"/>
      <c r="BY66" s="178"/>
      <c r="BZ66" s="178"/>
      <c r="CA66" s="178"/>
      <c r="CB66" s="178"/>
      <c r="CC66" s="178"/>
      <c r="CD66" s="178"/>
      <c r="CE66" s="178"/>
      <c r="CF66" s="178"/>
      <c r="CG66" s="178"/>
      <c r="CH66" s="178"/>
      <c r="CI66" s="178"/>
      <c r="CJ66" s="178"/>
      <c r="CK66" s="178"/>
      <c r="CL66" s="178"/>
      <c r="CM66" s="178"/>
      <c r="CN66" s="178"/>
      <c r="CO66" s="178"/>
      <c r="CP66" s="178"/>
      <c r="CQ66" s="178"/>
      <c r="CR66" s="178"/>
      <c r="CS66" s="178"/>
      <c r="CT66" s="178"/>
      <c r="CU66" s="178"/>
      <c r="CV66" s="178"/>
      <c r="CW66" s="178"/>
      <c r="CX66" s="178"/>
      <c r="CY66" s="178"/>
      <c r="CZ66" s="178"/>
      <c r="DA66" s="178"/>
      <c r="DB66" s="178"/>
      <c r="DC66" s="178"/>
      <c r="DD66" s="178"/>
      <c r="DE66" s="178"/>
      <c r="DF66" s="178"/>
      <c r="DG66" s="178"/>
      <c r="DH66" s="178"/>
      <c r="DI66" s="178"/>
      <c r="DJ66" s="178"/>
      <c r="DK66" s="178"/>
      <c r="DL66" s="178"/>
      <c r="DM66" s="178"/>
      <c r="DN66" s="178"/>
      <c r="DO66" s="178"/>
      <c r="DP66" s="178"/>
      <c r="DQ66" s="178"/>
      <c r="DR66" s="178"/>
      <c r="DS66" s="178"/>
      <c r="DT66" s="178"/>
      <c r="DU66" s="178"/>
      <c r="DV66" s="178"/>
      <c r="DW66" s="178"/>
      <c r="DX66" s="178"/>
      <c r="DY66" s="178"/>
      <c r="DZ66" s="178"/>
      <c r="EA66" s="178"/>
      <c r="EB66" s="178"/>
      <c r="EC66" s="178"/>
      <c r="ED66" s="178"/>
      <c r="EE66" s="178"/>
      <c r="EF66" s="178"/>
      <c r="EG66" s="178"/>
      <c r="EH66" s="178"/>
      <c r="EI66" s="178"/>
      <c r="EJ66" s="178"/>
      <c r="EK66" s="178"/>
      <c r="EL66" s="178"/>
      <c r="EM66" s="178"/>
      <c r="EN66" s="178"/>
      <c r="EO66" s="178"/>
      <c r="EP66" s="178"/>
      <c r="EQ66" s="178"/>
      <c r="ER66" s="178"/>
      <c r="ES66" s="178"/>
      <c r="ET66" s="178"/>
      <c r="EU66" s="178"/>
      <c r="EV66" s="178"/>
      <c r="EW66" s="178"/>
      <c r="EX66" s="178"/>
      <c r="EY66" s="178"/>
      <c r="EZ66" s="178"/>
      <c r="FA66" s="178"/>
      <c r="FB66" s="178"/>
      <c r="FC66" s="178"/>
      <c r="FD66" s="178"/>
      <c r="FE66" s="178"/>
      <c r="FF66" s="178"/>
      <c r="FG66" s="178"/>
      <c r="FH66" s="178"/>
      <c r="FI66" s="178"/>
      <c r="FJ66" s="178"/>
      <c r="FK66" s="178"/>
      <c r="FL66" s="178"/>
      <c r="FM66" s="178"/>
      <c r="FN66" s="178"/>
      <c r="FO66" s="178"/>
      <c r="FP66" s="178"/>
      <c r="FQ66" s="178"/>
      <c r="FR66" s="178"/>
      <c r="FS66" s="178"/>
      <c r="FT66" s="178"/>
      <c r="FU66" s="178"/>
      <c r="FV66" s="178"/>
      <c r="FW66" s="178"/>
      <c r="FX66" s="178"/>
      <c r="FY66" s="178"/>
      <c r="FZ66" s="178"/>
      <c r="GA66" s="178"/>
      <c r="GB66" s="178"/>
      <c r="GC66" s="178"/>
      <c r="GD66" s="178"/>
      <c r="GE66" s="178"/>
      <c r="GF66" s="178"/>
      <c r="GG66" s="178"/>
      <c r="GH66" s="178"/>
      <c r="GI66" s="178"/>
      <c r="GJ66" s="178"/>
      <c r="GK66" s="178"/>
      <c r="GL66" s="178"/>
      <c r="GM66" s="178"/>
      <c r="GN66" s="178"/>
      <c r="GO66" s="178"/>
      <c r="GP66" s="178"/>
      <c r="GQ66" s="178"/>
      <c r="GR66" s="178"/>
      <c r="GS66" s="178"/>
      <c r="GT66" s="178"/>
      <c r="GU66" s="178"/>
      <c r="GV66" s="178"/>
      <c r="GW66" s="178"/>
      <c r="GX66" s="178"/>
      <c r="GY66" s="178"/>
      <c r="GZ66" s="178"/>
    </row>
    <row r="67" spans="13:208">
      <c r="M67" s="189"/>
      <c r="N67" s="189"/>
      <c r="O67" s="189"/>
      <c r="Q67" s="255"/>
      <c r="R67" s="255"/>
      <c r="S67" s="189"/>
      <c r="T67" s="189"/>
      <c r="U67" s="189"/>
      <c r="V67" s="189"/>
      <c r="W67" s="189"/>
      <c r="X67" s="175"/>
      <c r="Y67" s="175"/>
      <c r="AA67" s="179"/>
      <c r="AB67" s="173"/>
      <c r="AC67" s="238"/>
      <c r="AD67" s="238"/>
      <c r="AE67" s="238"/>
      <c r="AF67" s="238"/>
      <c r="AG67" s="238"/>
      <c r="AH67" s="238"/>
      <c r="AI67" s="238"/>
      <c r="AJ67" s="238"/>
      <c r="AK67" s="238"/>
      <c r="AL67" s="238"/>
      <c r="AM67" s="238"/>
      <c r="AN67" s="178"/>
      <c r="AO67" s="178"/>
      <c r="AP67" s="178"/>
      <c r="AQ67" s="178"/>
      <c r="AR67" s="178"/>
      <c r="AS67" s="178"/>
      <c r="AT67" s="178"/>
      <c r="AU67" s="178"/>
      <c r="AV67" s="178"/>
      <c r="AW67" s="178"/>
      <c r="AX67" s="178"/>
      <c r="AY67" s="178"/>
      <c r="AZ67" s="178"/>
      <c r="BA67" s="178"/>
      <c r="BB67" s="178"/>
      <c r="BC67" s="178"/>
      <c r="BD67" s="178"/>
      <c r="BE67" s="178"/>
      <c r="BF67" s="178"/>
      <c r="BG67" s="178"/>
      <c r="BH67" s="178"/>
      <c r="BI67" s="178"/>
      <c r="BJ67" s="178"/>
      <c r="BK67" s="178"/>
      <c r="BL67" s="178"/>
      <c r="BM67" s="178"/>
      <c r="BN67" s="178"/>
      <c r="BO67" s="178"/>
      <c r="BP67" s="178"/>
      <c r="BQ67" s="178"/>
      <c r="BR67" s="178"/>
      <c r="BS67" s="178"/>
      <c r="BT67" s="178"/>
      <c r="BU67" s="178"/>
      <c r="BV67" s="178"/>
      <c r="BW67" s="178"/>
      <c r="BX67" s="178"/>
      <c r="BY67" s="178"/>
      <c r="BZ67" s="178"/>
      <c r="CA67" s="178"/>
      <c r="CB67" s="178"/>
      <c r="CC67" s="178"/>
      <c r="CD67" s="178"/>
      <c r="CE67" s="178"/>
      <c r="CF67" s="178"/>
      <c r="CG67" s="178"/>
      <c r="CH67" s="178"/>
      <c r="CI67" s="178"/>
      <c r="CJ67" s="178"/>
      <c r="CK67" s="178"/>
      <c r="CL67" s="178"/>
      <c r="CM67" s="178"/>
      <c r="CN67" s="178"/>
      <c r="CO67" s="178"/>
      <c r="CP67" s="178"/>
      <c r="CQ67" s="178"/>
      <c r="CR67" s="178"/>
      <c r="CS67" s="178"/>
      <c r="CT67" s="178"/>
      <c r="CU67" s="178"/>
      <c r="CV67" s="178"/>
      <c r="CW67" s="178"/>
      <c r="CX67" s="178"/>
      <c r="CY67" s="178"/>
      <c r="CZ67" s="178"/>
      <c r="DA67" s="178"/>
      <c r="DB67" s="178"/>
      <c r="DC67" s="178"/>
      <c r="DD67" s="178"/>
      <c r="DE67" s="178"/>
      <c r="DF67" s="178"/>
      <c r="DG67" s="178"/>
      <c r="DH67" s="178"/>
      <c r="DI67" s="178"/>
      <c r="DJ67" s="178"/>
      <c r="DK67" s="178"/>
      <c r="DL67" s="178"/>
      <c r="DM67" s="178"/>
      <c r="DN67" s="178"/>
      <c r="DO67" s="178"/>
      <c r="DP67" s="178"/>
      <c r="DQ67" s="178"/>
      <c r="DR67" s="178"/>
      <c r="DS67" s="178"/>
      <c r="DT67" s="178"/>
      <c r="DU67" s="178"/>
      <c r="DV67" s="178"/>
      <c r="DW67" s="178"/>
      <c r="DX67" s="178"/>
      <c r="DY67" s="178"/>
      <c r="DZ67" s="178"/>
      <c r="EA67" s="178"/>
      <c r="EB67" s="178"/>
      <c r="EC67" s="178"/>
      <c r="ED67" s="178"/>
      <c r="EE67" s="178"/>
      <c r="EF67" s="178"/>
      <c r="EG67" s="178"/>
      <c r="EH67" s="178"/>
      <c r="EI67" s="178"/>
      <c r="EJ67" s="178"/>
      <c r="EK67" s="178"/>
      <c r="EL67" s="178"/>
      <c r="EM67" s="178"/>
      <c r="EN67" s="178"/>
      <c r="EO67" s="178"/>
      <c r="EP67" s="178"/>
      <c r="EQ67" s="178"/>
      <c r="ER67" s="178"/>
      <c r="ES67" s="178"/>
      <c r="ET67" s="178"/>
      <c r="EU67" s="178"/>
      <c r="EV67" s="178"/>
      <c r="EW67" s="178"/>
      <c r="EX67" s="178"/>
      <c r="EY67" s="178"/>
      <c r="EZ67" s="178"/>
      <c r="FA67" s="178"/>
      <c r="FB67" s="178"/>
      <c r="FC67" s="178"/>
      <c r="FD67" s="178"/>
      <c r="FE67" s="178"/>
      <c r="FF67" s="178"/>
      <c r="FG67" s="178"/>
      <c r="FH67" s="178"/>
      <c r="FI67" s="178"/>
      <c r="FJ67" s="178"/>
      <c r="FK67" s="178"/>
      <c r="FL67" s="178"/>
      <c r="FM67" s="178"/>
      <c r="FN67" s="178"/>
      <c r="FO67" s="178"/>
      <c r="FP67" s="178"/>
      <c r="FQ67" s="178"/>
      <c r="FR67" s="178"/>
      <c r="FS67" s="178"/>
      <c r="FT67" s="178"/>
      <c r="FU67" s="178"/>
      <c r="FV67" s="178"/>
      <c r="FW67" s="178"/>
      <c r="FX67" s="178"/>
      <c r="FY67" s="178"/>
      <c r="FZ67" s="178"/>
      <c r="GA67" s="178"/>
      <c r="GB67" s="178"/>
      <c r="GC67" s="178"/>
      <c r="GD67" s="178"/>
      <c r="GE67" s="178"/>
      <c r="GF67" s="178"/>
      <c r="GG67" s="178"/>
      <c r="GH67" s="178"/>
      <c r="GI67" s="178"/>
      <c r="GJ67" s="178"/>
      <c r="GK67" s="178"/>
      <c r="GL67" s="178"/>
      <c r="GM67" s="178"/>
      <c r="GN67" s="178"/>
      <c r="GO67" s="178"/>
      <c r="GP67" s="178"/>
      <c r="GQ67" s="178"/>
      <c r="GR67" s="178"/>
      <c r="GS67" s="178"/>
      <c r="GT67" s="178"/>
      <c r="GU67" s="178"/>
      <c r="GV67" s="178"/>
      <c r="GW67" s="178"/>
      <c r="GX67" s="178"/>
      <c r="GY67" s="178"/>
      <c r="GZ67" s="178"/>
    </row>
    <row r="68" spans="13:208">
      <c r="M68" s="189"/>
      <c r="N68" s="189"/>
      <c r="O68" s="189"/>
      <c r="Q68" s="255"/>
      <c r="R68" s="255"/>
      <c r="S68" s="189"/>
      <c r="T68" s="189"/>
      <c r="U68" s="189"/>
      <c r="V68" s="189"/>
      <c r="W68" s="189"/>
      <c r="X68" s="175"/>
      <c r="Y68" s="175"/>
      <c r="AA68" s="179"/>
      <c r="AB68" s="173"/>
      <c r="AC68" s="238"/>
      <c r="AD68" s="238"/>
      <c r="AE68" s="238"/>
      <c r="AF68" s="238"/>
      <c r="AG68" s="238"/>
      <c r="AH68" s="238"/>
      <c r="AI68" s="238"/>
      <c r="AJ68" s="238"/>
      <c r="AK68" s="238"/>
      <c r="AL68" s="238"/>
      <c r="AM68" s="238"/>
      <c r="AN68" s="178"/>
      <c r="AO68" s="178"/>
      <c r="AP68" s="178"/>
      <c r="AQ68" s="178"/>
      <c r="AR68" s="178"/>
      <c r="AS68" s="178"/>
      <c r="AT68" s="178"/>
      <c r="AU68" s="178"/>
      <c r="AV68" s="178"/>
      <c r="AW68" s="178"/>
      <c r="AX68" s="178"/>
      <c r="AY68" s="178"/>
      <c r="AZ68" s="178"/>
      <c r="BA68" s="178"/>
      <c r="BB68" s="178"/>
      <c r="BC68" s="178"/>
      <c r="BD68" s="178"/>
      <c r="BE68" s="178"/>
      <c r="BF68" s="178"/>
      <c r="BG68" s="178"/>
      <c r="BH68" s="178"/>
      <c r="BI68" s="178"/>
      <c r="BJ68" s="178"/>
      <c r="BK68" s="178"/>
      <c r="BL68" s="178"/>
      <c r="BM68" s="178"/>
      <c r="BN68" s="178"/>
      <c r="BO68" s="178"/>
      <c r="BP68" s="178"/>
      <c r="BQ68" s="178"/>
      <c r="BR68" s="178"/>
      <c r="BS68" s="178"/>
      <c r="BT68" s="178"/>
      <c r="BU68" s="178"/>
      <c r="BV68" s="178"/>
      <c r="BW68" s="178"/>
      <c r="BX68" s="178"/>
      <c r="BY68" s="178"/>
      <c r="BZ68" s="178"/>
      <c r="CA68" s="178"/>
      <c r="CB68" s="178"/>
      <c r="CC68" s="178"/>
      <c r="CD68" s="178"/>
      <c r="CE68" s="178"/>
      <c r="CF68" s="178"/>
      <c r="CG68" s="178"/>
      <c r="CH68" s="178"/>
      <c r="CI68" s="178"/>
      <c r="CJ68" s="178"/>
      <c r="CK68" s="178"/>
      <c r="CL68" s="178"/>
      <c r="CM68" s="178"/>
      <c r="CN68" s="178"/>
      <c r="CO68" s="178"/>
      <c r="CP68" s="178"/>
      <c r="CQ68" s="178"/>
      <c r="CR68" s="178"/>
      <c r="CS68" s="178"/>
      <c r="CT68" s="178"/>
      <c r="CU68" s="178"/>
      <c r="CV68" s="178"/>
      <c r="CW68" s="178"/>
      <c r="CX68" s="178"/>
      <c r="CY68" s="178"/>
      <c r="CZ68" s="178"/>
      <c r="DA68" s="178"/>
      <c r="DB68" s="178"/>
      <c r="DC68" s="178"/>
      <c r="DD68" s="178"/>
      <c r="DE68" s="178"/>
      <c r="DF68" s="178"/>
      <c r="DG68" s="178"/>
      <c r="DH68" s="178"/>
      <c r="DI68" s="178"/>
      <c r="DJ68" s="178"/>
      <c r="DK68" s="178"/>
      <c r="DL68" s="178"/>
      <c r="DM68" s="178"/>
      <c r="DN68" s="178"/>
      <c r="DO68" s="178"/>
      <c r="DP68" s="178"/>
      <c r="DQ68" s="178"/>
      <c r="DR68" s="178"/>
      <c r="DS68" s="178"/>
      <c r="DT68" s="178"/>
      <c r="DU68" s="178"/>
      <c r="DV68" s="178"/>
      <c r="DW68" s="178"/>
      <c r="DX68" s="178"/>
      <c r="DY68" s="178"/>
      <c r="DZ68" s="178"/>
      <c r="EA68" s="178"/>
      <c r="EB68" s="178"/>
      <c r="EC68" s="178"/>
      <c r="ED68" s="178"/>
      <c r="EE68" s="178"/>
      <c r="EF68" s="178"/>
      <c r="EG68" s="178"/>
      <c r="EH68" s="178"/>
      <c r="EI68" s="178"/>
      <c r="EJ68" s="178"/>
      <c r="EK68" s="178"/>
      <c r="EL68" s="178"/>
      <c r="EM68" s="178"/>
      <c r="EN68" s="178"/>
      <c r="EO68" s="178"/>
      <c r="EP68" s="178"/>
      <c r="EQ68" s="178"/>
      <c r="ER68" s="178"/>
      <c r="ES68" s="178"/>
      <c r="ET68" s="178"/>
      <c r="EU68" s="178"/>
      <c r="EV68" s="178"/>
      <c r="EW68" s="178"/>
      <c r="EX68" s="178"/>
      <c r="EY68" s="178"/>
      <c r="EZ68" s="178"/>
      <c r="FA68" s="178"/>
      <c r="FB68" s="178"/>
      <c r="FC68" s="178"/>
      <c r="FD68" s="178"/>
      <c r="FE68" s="178"/>
      <c r="FF68" s="178"/>
      <c r="FG68" s="178"/>
      <c r="FH68" s="178"/>
      <c r="FI68" s="178"/>
      <c r="FJ68" s="178"/>
      <c r="FK68" s="178"/>
      <c r="FL68" s="178"/>
      <c r="FM68" s="178"/>
      <c r="FN68" s="178"/>
      <c r="FO68" s="178"/>
      <c r="FP68" s="178"/>
      <c r="FQ68" s="178"/>
      <c r="FR68" s="178"/>
      <c r="FS68" s="178"/>
      <c r="FT68" s="178"/>
      <c r="FU68" s="178"/>
      <c r="FV68" s="178"/>
      <c r="FW68" s="178"/>
      <c r="FX68" s="178"/>
      <c r="FY68" s="178"/>
      <c r="FZ68" s="178"/>
      <c r="GA68" s="178"/>
      <c r="GB68" s="178"/>
      <c r="GC68" s="178"/>
      <c r="GD68" s="178"/>
      <c r="GE68" s="178"/>
      <c r="GF68" s="178"/>
      <c r="GG68" s="178"/>
      <c r="GH68" s="178"/>
      <c r="GI68" s="178"/>
      <c r="GJ68" s="178"/>
      <c r="GK68" s="178"/>
      <c r="GL68" s="178"/>
      <c r="GM68" s="178"/>
      <c r="GN68" s="178"/>
      <c r="GO68" s="178"/>
      <c r="GP68" s="178"/>
      <c r="GQ68" s="178"/>
      <c r="GR68" s="178"/>
      <c r="GS68" s="178"/>
      <c r="GT68" s="178"/>
      <c r="GU68" s="178"/>
      <c r="GV68" s="178"/>
      <c r="GW68" s="178"/>
      <c r="GX68" s="178"/>
      <c r="GY68" s="178"/>
      <c r="GZ68" s="178"/>
    </row>
    <row r="69" spans="13:208">
      <c r="M69" s="189"/>
      <c r="N69" s="189"/>
      <c r="O69" s="189"/>
      <c r="Q69" s="255"/>
      <c r="R69" s="255"/>
      <c r="S69" s="189"/>
      <c r="T69" s="189"/>
      <c r="U69" s="189"/>
      <c r="V69" s="189"/>
      <c r="W69" s="189"/>
      <c r="X69" s="175"/>
      <c r="Y69" s="175"/>
      <c r="AA69" s="179"/>
      <c r="AB69" s="173"/>
      <c r="AC69" s="238"/>
      <c r="AD69" s="238"/>
      <c r="AE69" s="238"/>
      <c r="AF69" s="238"/>
      <c r="AG69" s="238"/>
      <c r="AH69" s="238"/>
      <c r="AI69" s="238"/>
      <c r="AJ69" s="238"/>
      <c r="AK69" s="238"/>
      <c r="AL69" s="238"/>
      <c r="AM69" s="238"/>
      <c r="AN69" s="178"/>
      <c r="AO69" s="178"/>
      <c r="AP69" s="178"/>
      <c r="AQ69" s="178"/>
      <c r="AR69" s="178"/>
      <c r="AS69" s="178"/>
      <c r="AT69" s="178"/>
      <c r="AU69" s="178"/>
      <c r="AV69" s="178"/>
      <c r="AW69" s="178"/>
      <c r="AX69" s="178"/>
      <c r="AY69" s="178"/>
      <c r="AZ69" s="178"/>
      <c r="BA69" s="178"/>
      <c r="BB69" s="178"/>
      <c r="BC69" s="178"/>
      <c r="BD69" s="178"/>
      <c r="BE69" s="178"/>
      <c r="BF69" s="178"/>
      <c r="BG69" s="178"/>
      <c r="BH69" s="178"/>
      <c r="BI69" s="178"/>
      <c r="BJ69" s="178"/>
      <c r="BK69" s="178"/>
      <c r="BL69" s="178"/>
      <c r="BM69" s="178"/>
      <c r="BN69" s="178"/>
      <c r="BO69" s="178"/>
      <c r="BP69" s="178"/>
      <c r="BQ69" s="178"/>
      <c r="BR69" s="178"/>
      <c r="BS69" s="178"/>
      <c r="BT69" s="178"/>
      <c r="BU69" s="178"/>
      <c r="BV69" s="178"/>
      <c r="BW69" s="178"/>
      <c r="BX69" s="178"/>
      <c r="BY69" s="178"/>
      <c r="BZ69" s="178"/>
      <c r="CA69" s="178"/>
      <c r="CB69" s="178"/>
      <c r="CC69" s="178"/>
      <c r="CD69" s="178"/>
      <c r="CE69" s="178"/>
      <c r="CF69" s="178"/>
      <c r="CG69" s="178"/>
      <c r="CH69" s="178"/>
      <c r="CI69" s="178"/>
      <c r="CJ69" s="178"/>
      <c r="CK69" s="178"/>
      <c r="CL69" s="178"/>
      <c r="CM69" s="178"/>
      <c r="CN69" s="178"/>
      <c r="CO69" s="178"/>
      <c r="CP69" s="178"/>
      <c r="CQ69" s="178"/>
      <c r="CR69" s="178"/>
      <c r="CS69" s="178"/>
      <c r="CT69" s="178"/>
      <c r="CU69" s="178"/>
      <c r="CV69" s="178"/>
      <c r="CW69" s="178"/>
      <c r="CX69" s="178"/>
      <c r="CY69" s="178"/>
      <c r="CZ69" s="178"/>
      <c r="DA69" s="178"/>
      <c r="DB69" s="178"/>
      <c r="DC69" s="178"/>
      <c r="DD69" s="178"/>
      <c r="DE69" s="178"/>
      <c r="DF69" s="178"/>
      <c r="DG69" s="178"/>
      <c r="DH69" s="178"/>
      <c r="DI69" s="178"/>
      <c r="DJ69" s="178"/>
      <c r="DK69" s="178"/>
      <c r="DL69" s="178"/>
      <c r="DM69" s="178"/>
      <c r="DN69" s="178"/>
      <c r="DO69" s="178"/>
      <c r="DP69" s="178"/>
      <c r="DQ69" s="178"/>
      <c r="DR69" s="178"/>
      <c r="DS69" s="178"/>
      <c r="DT69" s="178"/>
      <c r="DU69" s="178"/>
      <c r="DV69" s="178"/>
      <c r="DW69" s="178"/>
      <c r="DX69" s="178"/>
      <c r="DY69" s="178"/>
      <c r="DZ69" s="178"/>
      <c r="EA69" s="178"/>
      <c r="EB69" s="178"/>
      <c r="EC69" s="178"/>
      <c r="ED69" s="178"/>
      <c r="EE69" s="178"/>
      <c r="EF69" s="178"/>
      <c r="EG69" s="178"/>
      <c r="EH69" s="178"/>
      <c r="EI69" s="178"/>
      <c r="EJ69" s="178"/>
      <c r="EK69" s="178"/>
      <c r="EL69" s="178"/>
      <c r="EM69" s="178"/>
      <c r="EN69" s="178"/>
      <c r="EO69" s="178"/>
      <c r="EP69" s="178"/>
      <c r="EQ69" s="178"/>
      <c r="ER69" s="178"/>
      <c r="ES69" s="178"/>
      <c r="ET69" s="178"/>
      <c r="EU69" s="178"/>
      <c r="EV69" s="178"/>
      <c r="EW69" s="178"/>
      <c r="EX69" s="178"/>
      <c r="EY69" s="178"/>
      <c r="EZ69" s="178"/>
      <c r="FA69" s="178"/>
      <c r="FB69" s="178"/>
      <c r="FC69" s="178"/>
      <c r="FD69" s="178"/>
      <c r="FE69" s="178"/>
      <c r="FF69" s="178"/>
      <c r="FG69" s="178"/>
      <c r="FH69" s="178"/>
      <c r="FI69" s="178"/>
      <c r="FJ69" s="178"/>
      <c r="FK69" s="178"/>
      <c r="FL69" s="178"/>
      <c r="FM69" s="178"/>
      <c r="FN69" s="178"/>
      <c r="FO69" s="178"/>
      <c r="FP69" s="178"/>
      <c r="FQ69" s="178"/>
      <c r="FR69" s="178"/>
      <c r="FS69" s="178"/>
      <c r="FT69" s="178"/>
      <c r="FU69" s="178"/>
      <c r="FV69" s="178"/>
      <c r="FW69" s="178"/>
      <c r="FX69" s="178"/>
      <c r="FY69" s="178"/>
      <c r="FZ69" s="178"/>
      <c r="GA69" s="178"/>
      <c r="GB69" s="178"/>
      <c r="GC69" s="178"/>
      <c r="GD69" s="178"/>
      <c r="GE69" s="178"/>
      <c r="GF69" s="178"/>
      <c r="GG69" s="178"/>
      <c r="GH69" s="178"/>
      <c r="GI69" s="178"/>
      <c r="GJ69" s="178"/>
      <c r="GK69" s="178"/>
      <c r="GL69" s="178"/>
      <c r="GM69" s="178"/>
      <c r="GN69" s="178"/>
      <c r="GO69" s="178"/>
      <c r="GP69" s="178"/>
      <c r="GQ69" s="178"/>
      <c r="GR69" s="178"/>
      <c r="GS69" s="178"/>
      <c r="GT69" s="178"/>
      <c r="GU69" s="178"/>
      <c r="GV69" s="178"/>
      <c r="GW69" s="178"/>
      <c r="GX69" s="178"/>
      <c r="GY69" s="178"/>
      <c r="GZ69" s="178"/>
    </row>
    <row r="70" spans="13:208">
      <c r="M70" s="189"/>
      <c r="N70" s="189"/>
      <c r="O70" s="189"/>
      <c r="Q70" s="255"/>
      <c r="R70" s="255"/>
      <c r="S70" s="189"/>
      <c r="T70" s="189"/>
      <c r="U70" s="189"/>
      <c r="V70" s="189"/>
      <c r="W70" s="189"/>
      <c r="X70" s="175"/>
      <c r="Y70" s="175"/>
      <c r="AA70" s="179"/>
      <c r="AB70" s="173"/>
      <c r="AC70" s="238"/>
      <c r="AD70" s="238"/>
      <c r="AE70" s="238"/>
      <c r="AF70" s="238"/>
      <c r="AG70" s="238"/>
      <c r="AH70" s="238"/>
      <c r="AI70" s="238"/>
      <c r="AJ70" s="238"/>
      <c r="AK70" s="238"/>
      <c r="AL70" s="238"/>
      <c r="AM70" s="238"/>
      <c r="AN70" s="178"/>
      <c r="AO70" s="178"/>
      <c r="AP70" s="178"/>
      <c r="AQ70" s="178"/>
      <c r="AR70" s="178"/>
      <c r="AS70" s="178"/>
      <c r="AT70" s="178"/>
      <c r="AU70" s="178"/>
      <c r="AV70" s="178"/>
      <c r="AW70" s="178"/>
      <c r="AX70" s="178"/>
      <c r="AY70" s="178"/>
      <c r="AZ70" s="178"/>
      <c r="BA70" s="178"/>
      <c r="BB70" s="178"/>
      <c r="BC70" s="178"/>
      <c r="BD70" s="178"/>
      <c r="BE70" s="178"/>
      <c r="BF70" s="178"/>
      <c r="BG70" s="178"/>
      <c r="BH70" s="178"/>
      <c r="BI70" s="178"/>
      <c r="BJ70" s="178"/>
      <c r="BK70" s="178"/>
      <c r="BL70" s="178"/>
      <c r="BM70" s="178"/>
      <c r="BN70" s="178"/>
      <c r="BO70" s="178"/>
      <c r="BP70" s="178"/>
      <c r="BQ70" s="178"/>
      <c r="BR70" s="178"/>
      <c r="BS70" s="178"/>
      <c r="BT70" s="178"/>
      <c r="BU70" s="178"/>
      <c r="BV70" s="178"/>
      <c r="BW70" s="178"/>
      <c r="BX70" s="178"/>
      <c r="BY70" s="178"/>
      <c r="BZ70" s="178"/>
      <c r="CA70" s="178"/>
      <c r="CB70" s="178"/>
      <c r="CC70" s="178"/>
      <c r="CD70" s="178"/>
      <c r="CE70" s="178"/>
      <c r="CF70" s="178"/>
      <c r="CG70" s="178"/>
      <c r="CH70" s="178"/>
      <c r="CI70" s="178"/>
      <c r="CJ70" s="178"/>
      <c r="CK70" s="178"/>
      <c r="CL70" s="178"/>
      <c r="CM70" s="178"/>
      <c r="CN70" s="178"/>
      <c r="CO70" s="178"/>
      <c r="CP70" s="178"/>
      <c r="CQ70" s="178"/>
      <c r="CR70" s="178"/>
      <c r="CS70" s="178"/>
      <c r="CT70" s="178"/>
      <c r="CU70" s="178"/>
      <c r="CV70" s="178"/>
      <c r="CW70" s="178"/>
      <c r="CX70" s="178"/>
      <c r="CY70" s="178"/>
      <c r="CZ70" s="178"/>
      <c r="DA70" s="178"/>
      <c r="DB70" s="178"/>
      <c r="DC70" s="178"/>
      <c r="DD70" s="178"/>
      <c r="DE70" s="178"/>
      <c r="DF70" s="178"/>
      <c r="DG70" s="178"/>
      <c r="DH70" s="178"/>
      <c r="DI70" s="178"/>
      <c r="DJ70" s="178"/>
      <c r="DK70" s="178"/>
      <c r="DL70" s="178"/>
      <c r="DM70" s="178"/>
      <c r="DN70" s="178"/>
      <c r="DO70" s="178"/>
      <c r="DP70" s="178"/>
      <c r="DQ70" s="178"/>
      <c r="DR70" s="178"/>
      <c r="DS70" s="178"/>
      <c r="DT70" s="178"/>
      <c r="DU70" s="178"/>
      <c r="DV70" s="178"/>
      <c r="DW70" s="178"/>
      <c r="DX70" s="178"/>
      <c r="DY70" s="178"/>
      <c r="DZ70" s="178"/>
      <c r="EA70" s="178"/>
      <c r="EB70" s="178"/>
      <c r="EC70" s="178"/>
      <c r="ED70" s="178"/>
      <c r="EE70" s="178"/>
      <c r="EF70" s="178"/>
      <c r="EG70" s="178"/>
      <c r="EH70" s="178"/>
      <c r="EI70" s="178"/>
      <c r="EJ70" s="178"/>
      <c r="EK70" s="178"/>
      <c r="EL70" s="178"/>
      <c r="EM70" s="178"/>
      <c r="EN70" s="178"/>
      <c r="EO70" s="178"/>
      <c r="EP70" s="178"/>
      <c r="EQ70" s="178"/>
      <c r="ER70" s="178"/>
      <c r="ES70" s="178"/>
      <c r="ET70" s="178"/>
      <c r="EU70" s="178"/>
      <c r="EV70" s="178"/>
      <c r="EW70" s="178"/>
      <c r="EX70" s="178"/>
      <c r="EY70" s="178"/>
      <c r="EZ70" s="178"/>
      <c r="FA70" s="178"/>
      <c r="FB70" s="178"/>
      <c r="FC70" s="178"/>
      <c r="FD70" s="178"/>
      <c r="FE70" s="178"/>
      <c r="FF70" s="178"/>
      <c r="FG70" s="178"/>
      <c r="FH70" s="178"/>
      <c r="FI70" s="178"/>
      <c r="FJ70" s="178"/>
      <c r="FK70" s="178"/>
      <c r="FL70" s="178"/>
      <c r="FM70" s="178"/>
      <c r="FN70" s="178"/>
      <c r="FO70" s="178"/>
      <c r="FP70" s="178"/>
      <c r="FQ70" s="178"/>
      <c r="FR70" s="178"/>
      <c r="FS70" s="178"/>
      <c r="FT70" s="178"/>
      <c r="FU70" s="178"/>
      <c r="FV70" s="178"/>
      <c r="FW70" s="178"/>
      <c r="FX70" s="178"/>
      <c r="FY70" s="178"/>
      <c r="FZ70" s="178"/>
      <c r="GA70" s="178"/>
      <c r="GB70" s="178"/>
      <c r="GC70" s="178"/>
      <c r="GD70" s="178"/>
      <c r="GE70" s="178"/>
      <c r="GF70" s="178"/>
      <c r="GG70" s="178"/>
      <c r="GH70" s="178"/>
      <c r="GI70" s="178"/>
      <c r="GJ70" s="178"/>
      <c r="GK70" s="178"/>
      <c r="GL70" s="178"/>
      <c r="GM70" s="178"/>
      <c r="GN70" s="178"/>
      <c r="GO70" s="178"/>
      <c r="GP70" s="178"/>
      <c r="GQ70" s="178"/>
      <c r="GR70" s="178"/>
      <c r="GS70" s="178"/>
      <c r="GT70" s="178"/>
      <c r="GU70" s="178"/>
      <c r="GV70" s="178"/>
      <c r="GW70" s="178"/>
      <c r="GX70" s="178"/>
      <c r="GY70" s="178"/>
      <c r="GZ70" s="178"/>
    </row>
    <row r="71" spans="13:208">
      <c r="M71" s="189"/>
      <c r="N71" s="189"/>
      <c r="O71" s="189"/>
      <c r="Q71" s="255"/>
      <c r="R71" s="255"/>
      <c r="S71" s="189"/>
      <c r="T71" s="189"/>
      <c r="U71" s="189"/>
      <c r="V71" s="189"/>
      <c r="W71" s="189"/>
      <c r="X71" s="175"/>
      <c r="Y71" s="175"/>
      <c r="AA71" s="179"/>
      <c r="AB71" s="173"/>
      <c r="AC71" s="238"/>
      <c r="AD71" s="238"/>
      <c r="AE71" s="238"/>
      <c r="AF71" s="238"/>
      <c r="AG71" s="238"/>
      <c r="AH71" s="238"/>
      <c r="AI71" s="238"/>
      <c r="AJ71" s="238"/>
      <c r="AK71" s="238"/>
      <c r="AL71" s="238"/>
      <c r="AM71" s="238"/>
      <c r="AN71" s="178"/>
      <c r="AO71" s="178"/>
      <c r="AP71" s="178"/>
      <c r="AQ71" s="178"/>
      <c r="AR71" s="178"/>
      <c r="AS71" s="178"/>
      <c r="AT71" s="178"/>
      <c r="AU71" s="178"/>
      <c r="AV71" s="178"/>
      <c r="AW71" s="178"/>
      <c r="AX71" s="178"/>
      <c r="AY71" s="178"/>
      <c r="AZ71" s="178"/>
      <c r="BA71" s="178"/>
      <c r="BB71" s="178"/>
      <c r="BC71" s="178"/>
      <c r="BD71" s="178"/>
      <c r="BE71" s="178"/>
      <c r="BF71" s="178"/>
      <c r="BG71" s="178"/>
      <c r="BH71" s="178"/>
      <c r="BI71" s="178"/>
      <c r="BJ71" s="178"/>
      <c r="BK71" s="178"/>
      <c r="BL71" s="178"/>
      <c r="BM71" s="178"/>
      <c r="BN71" s="178"/>
      <c r="BO71" s="178"/>
      <c r="BP71" s="178"/>
      <c r="BQ71" s="178"/>
      <c r="BR71" s="178"/>
      <c r="BS71" s="178"/>
      <c r="BT71" s="178"/>
      <c r="BU71" s="178"/>
      <c r="BV71" s="178"/>
      <c r="BW71" s="178"/>
      <c r="BX71" s="178"/>
      <c r="BY71" s="178"/>
      <c r="BZ71" s="178"/>
      <c r="CA71" s="178"/>
      <c r="CB71" s="178"/>
      <c r="CC71" s="178"/>
      <c r="CD71" s="178"/>
      <c r="CE71" s="178"/>
      <c r="CF71" s="178"/>
      <c r="CG71" s="178"/>
      <c r="CH71" s="178"/>
      <c r="CI71" s="178"/>
      <c r="CJ71" s="178"/>
      <c r="CK71" s="178"/>
      <c r="CL71" s="178"/>
      <c r="CM71" s="178"/>
      <c r="CN71" s="178"/>
      <c r="CO71" s="178"/>
      <c r="CP71" s="178"/>
      <c r="CQ71" s="178"/>
      <c r="CR71" s="178"/>
      <c r="CS71" s="178"/>
      <c r="CT71" s="178"/>
      <c r="CU71" s="178"/>
      <c r="CV71" s="178"/>
      <c r="CW71" s="178"/>
      <c r="CX71" s="178"/>
      <c r="CY71" s="178"/>
      <c r="CZ71" s="178"/>
      <c r="DA71" s="178"/>
      <c r="DB71" s="178"/>
      <c r="DC71" s="178"/>
      <c r="DD71" s="178"/>
      <c r="DE71" s="178"/>
      <c r="DF71" s="178"/>
      <c r="DG71" s="178"/>
      <c r="DH71" s="178"/>
      <c r="DI71" s="178"/>
      <c r="DJ71" s="178"/>
      <c r="DK71" s="178"/>
      <c r="DL71" s="178"/>
      <c r="DM71" s="178"/>
      <c r="DN71" s="178"/>
      <c r="DO71" s="178"/>
      <c r="DP71" s="178"/>
      <c r="DQ71" s="178"/>
      <c r="DR71" s="178"/>
      <c r="DS71" s="178"/>
      <c r="DT71" s="178"/>
      <c r="DU71" s="178"/>
      <c r="DV71" s="178"/>
      <c r="DW71" s="178"/>
      <c r="DX71" s="178"/>
      <c r="DY71" s="178"/>
      <c r="DZ71" s="178"/>
      <c r="EA71" s="178"/>
      <c r="EB71" s="178"/>
      <c r="EC71" s="178"/>
      <c r="ED71" s="178"/>
      <c r="EE71" s="178"/>
      <c r="EF71" s="178"/>
      <c r="EG71" s="178"/>
      <c r="EH71" s="178"/>
      <c r="EI71" s="178"/>
      <c r="EJ71" s="178"/>
      <c r="EK71" s="178"/>
      <c r="EL71" s="178"/>
      <c r="EM71" s="178"/>
      <c r="EN71" s="178"/>
      <c r="EO71" s="178"/>
      <c r="EP71" s="178"/>
      <c r="EQ71" s="178"/>
      <c r="ER71" s="178"/>
      <c r="ES71" s="178"/>
      <c r="ET71" s="178"/>
      <c r="EU71" s="178"/>
      <c r="EV71" s="178"/>
      <c r="EW71" s="178"/>
      <c r="EX71" s="178"/>
      <c r="EY71" s="178"/>
      <c r="EZ71" s="178"/>
      <c r="FA71" s="178"/>
      <c r="FB71" s="178"/>
      <c r="FC71" s="178"/>
      <c r="FD71" s="178"/>
      <c r="FE71" s="178"/>
      <c r="FF71" s="178"/>
      <c r="FG71" s="178"/>
      <c r="FH71" s="178"/>
      <c r="FI71" s="178"/>
      <c r="FJ71" s="178"/>
      <c r="FK71" s="178"/>
      <c r="FL71" s="178"/>
      <c r="FM71" s="178"/>
      <c r="FN71" s="178"/>
      <c r="FO71" s="178"/>
      <c r="FP71" s="178"/>
      <c r="FQ71" s="178"/>
      <c r="FR71" s="178"/>
      <c r="FS71" s="178"/>
      <c r="FT71" s="178"/>
      <c r="FU71" s="178"/>
      <c r="FV71" s="178"/>
      <c r="FW71" s="178"/>
      <c r="FX71" s="178"/>
      <c r="FY71" s="178"/>
      <c r="FZ71" s="178"/>
      <c r="GA71" s="178"/>
      <c r="GB71" s="178"/>
      <c r="GC71" s="178"/>
      <c r="GD71" s="178"/>
      <c r="GE71" s="178"/>
      <c r="GF71" s="178"/>
      <c r="GG71" s="178"/>
      <c r="GH71" s="178"/>
      <c r="GI71" s="178"/>
      <c r="GJ71" s="178"/>
      <c r="GK71" s="178"/>
      <c r="GL71" s="178"/>
      <c r="GM71" s="178"/>
      <c r="GN71" s="178"/>
      <c r="GO71" s="178"/>
      <c r="GP71" s="178"/>
      <c r="GQ71" s="178"/>
      <c r="GR71" s="178"/>
      <c r="GS71" s="178"/>
      <c r="GT71" s="178"/>
      <c r="GU71" s="178"/>
      <c r="GV71" s="178"/>
      <c r="GW71" s="178"/>
      <c r="GX71" s="178"/>
      <c r="GY71" s="178"/>
      <c r="GZ71" s="178"/>
    </row>
    <row r="72" spans="13:208">
      <c r="M72" s="189"/>
      <c r="N72" s="189"/>
      <c r="O72" s="189"/>
      <c r="Q72" s="255"/>
      <c r="R72" s="255"/>
      <c r="S72" s="189"/>
      <c r="T72" s="189"/>
      <c r="U72" s="189"/>
      <c r="V72" s="189"/>
      <c r="W72" s="189"/>
      <c r="X72" s="175"/>
      <c r="Y72" s="175"/>
      <c r="AA72" s="179"/>
      <c r="AB72" s="173"/>
      <c r="AC72" s="238"/>
      <c r="AD72" s="238"/>
      <c r="AE72" s="238"/>
      <c r="AF72" s="238"/>
      <c r="AG72" s="238"/>
      <c r="AH72" s="238"/>
      <c r="AI72" s="238"/>
      <c r="AJ72" s="238"/>
      <c r="AK72" s="238"/>
      <c r="AL72" s="238"/>
      <c r="AM72" s="238"/>
      <c r="AN72" s="178"/>
      <c r="AO72" s="178"/>
      <c r="AP72" s="178"/>
      <c r="AQ72" s="178"/>
      <c r="AR72" s="178"/>
      <c r="AS72" s="178"/>
      <c r="AT72" s="178"/>
      <c r="AU72" s="178"/>
      <c r="AV72" s="178"/>
      <c r="AW72" s="178"/>
      <c r="AX72" s="178"/>
      <c r="AY72" s="178"/>
      <c r="AZ72" s="178"/>
      <c r="BA72" s="178"/>
      <c r="BB72" s="178"/>
      <c r="BC72" s="178"/>
      <c r="BD72" s="178"/>
      <c r="BE72" s="178"/>
      <c r="BF72" s="178"/>
      <c r="BG72" s="178"/>
      <c r="BH72" s="178"/>
      <c r="BI72" s="178"/>
      <c r="BJ72" s="178"/>
      <c r="BK72" s="178"/>
      <c r="BL72" s="178"/>
      <c r="BM72" s="178"/>
      <c r="BN72" s="178"/>
      <c r="BO72" s="178"/>
      <c r="BP72" s="178"/>
      <c r="BQ72" s="178"/>
      <c r="BR72" s="178"/>
      <c r="BS72" s="178"/>
      <c r="BT72" s="178"/>
      <c r="BU72" s="178"/>
      <c r="BV72" s="178"/>
      <c r="BW72" s="178"/>
      <c r="BX72" s="178"/>
      <c r="BY72" s="178"/>
      <c r="BZ72" s="178"/>
      <c r="CA72" s="178"/>
      <c r="CB72" s="178"/>
      <c r="CC72" s="178"/>
      <c r="CD72" s="178"/>
      <c r="CE72" s="178"/>
      <c r="CF72" s="178"/>
      <c r="CG72" s="178"/>
      <c r="CH72" s="178"/>
      <c r="CI72" s="178"/>
      <c r="CJ72" s="178"/>
      <c r="CK72" s="178"/>
      <c r="CL72" s="178"/>
      <c r="CM72" s="178"/>
      <c r="CN72" s="178"/>
      <c r="CO72" s="178"/>
      <c r="CP72" s="178"/>
      <c r="CQ72" s="178"/>
      <c r="CR72" s="178"/>
      <c r="CS72" s="178"/>
      <c r="CT72" s="178"/>
      <c r="CU72" s="178"/>
      <c r="CV72" s="178"/>
      <c r="CW72" s="178"/>
      <c r="CX72" s="178"/>
      <c r="CY72" s="178"/>
      <c r="CZ72" s="178"/>
      <c r="DA72" s="178"/>
      <c r="DB72" s="178"/>
      <c r="DC72" s="178"/>
      <c r="DD72" s="178"/>
      <c r="DE72" s="178"/>
      <c r="DF72" s="178"/>
      <c r="DG72" s="178"/>
      <c r="DH72" s="178"/>
      <c r="DI72" s="178"/>
      <c r="DJ72" s="178"/>
      <c r="DK72" s="178"/>
      <c r="DL72" s="178"/>
      <c r="DM72" s="178"/>
      <c r="DN72" s="178"/>
      <c r="DO72" s="178"/>
      <c r="DP72" s="178"/>
      <c r="DQ72" s="178"/>
      <c r="DR72" s="178"/>
      <c r="DS72" s="178"/>
      <c r="DT72" s="178"/>
      <c r="DU72" s="178"/>
      <c r="DV72" s="178"/>
      <c r="DW72" s="178"/>
      <c r="DX72" s="178"/>
      <c r="DY72" s="178"/>
      <c r="DZ72" s="178"/>
      <c r="EA72" s="178"/>
      <c r="EB72" s="178"/>
      <c r="EC72" s="178"/>
      <c r="ED72" s="178"/>
      <c r="EE72" s="178"/>
      <c r="EF72" s="178"/>
      <c r="EG72" s="178"/>
      <c r="EH72" s="178"/>
      <c r="EI72" s="178"/>
      <c r="EJ72" s="178"/>
      <c r="EK72" s="178"/>
      <c r="EL72" s="178"/>
      <c r="EM72" s="178"/>
      <c r="EN72" s="178"/>
      <c r="EO72" s="178"/>
      <c r="EP72" s="178"/>
      <c r="EQ72" s="178"/>
      <c r="ER72" s="178"/>
      <c r="ES72" s="178"/>
      <c r="ET72" s="178"/>
      <c r="EU72" s="178"/>
      <c r="EV72" s="178"/>
      <c r="EW72" s="178"/>
      <c r="EX72" s="178"/>
      <c r="EY72" s="178"/>
      <c r="EZ72" s="178"/>
      <c r="FA72" s="178"/>
      <c r="FB72" s="178"/>
      <c r="FC72" s="178"/>
      <c r="FD72" s="178"/>
      <c r="FE72" s="178"/>
      <c r="FF72" s="178"/>
      <c r="FG72" s="178"/>
      <c r="FH72" s="178"/>
      <c r="FI72" s="178"/>
      <c r="FJ72" s="178"/>
      <c r="FK72" s="178"/>
      <c r="FL72" s="178"/>
      <c r="FM72" s="178"/>
      <c r="FN72" s="178"/>
      <c r="FO72" s="178"/>
      <c r="FP72" s="178"/>
      <c r="FQ72" s="178"/>
      <c r="FR72" s="178"/>
      <c r="FS72" s="178"/>
      <c r="FT72" s="178"/>
      <c r="FU72" s="178"/>
      <c r="FV72" s="178"/>
      <c r="FW72" s="178"/>
      <c r="FX72" s="178"/>
      <c r="FY72" s="178"/>
      <c r="FZ72" s="178"/>
      <c r="GA72" s="178"/>
      <c r="GB72" s="178"/>
      <c r="GC72" s="178"/>
      <c r="GD72" s="178"/>
      <c r="GE72" s="178"/>
      <c r="GF72" s="178"/>
      <c r="GG72" s="178"/>
      <c r="GH72" s="178"/>
      <c r="GI72" s="178"/>
      <c r="GJ72" s="178"/>
      <c r="GK72" s="178"/>
      <c r="GL72" s="178"/>
      <c r="GM72" s="178"/>
      <c r="GN72" s="178"/>
      <c r="GO72" s="178"/>
      <c r="GP72" s="178"/>
      <c r="GQ72" s="178"/>
      <c r="GR72" s="178"/>
      <c r="GS72" s="178"/>
      <c r="GT72" s="178"/>
      <c r="GU72" s="178"/>
      <c r="GV72" s="178"/>
      <c r="GW72" s="178"/>
      <c r="GX72" s="178"/>
      <c r="GY72" s="178"/>
      <c r="GZ72" s="178"/>
    </row>
    <row r="73" spans="13:208">
      <c r="M73" s="189"/>
      <c r="N73" s="189"/>
      <c r="O73" s="189"/>
      <c r="Q73" s="255"/>
      <c r="R73" s="255"/>
      <c r="S73" s="189"/>
      <c r="T73" s="189"/>
      <c r="U73" s="189"/>
      <c r="V73" s="189"/>
      <c r="W73" s="189"/>
      <c r="X73" s="175"/>
      <c r="Y73" s="175"/>
      <c r="AA73" s="179"/>
      <c r="AB73" s="173"/>
      <c r="AC73" s="238"/>
      <c r="AD73" s="238"/>
      <c r="AE73" s="238"/>
      <c r="AF73" s="238"/>
      <c r="AG73" s="238"/>
      <c r="AH73" s="238"/>
      <c r="AI73" s="238"/>
      <c r="AJ73" s="238"/>
      <c r="AK73" s="238"/>
      <c r="AL73" s="238"/>
      <c r="AM73" s="238"/>
      <c r="AN73" s="178"/>
      <c r="AO73" s="178"/>
      <c r="AP73" s="178"/>
      <c r="AQ73" s="178"/>
      <c r="AR73" s="178"/>
      <c r="AS73" s="178"/>
      <c r="AT73" s="178"/>
      <c r="AU73" s="178"/>
      <c r="AV73" s="178"/>
      <c r="AW73" s="178"/>
      <c r="AX73" s="178"/>
      <c r="AY73" s="178"/>
      <c r="AZ73" s="178"/>
      <c r="BA73" s="178"/>
      <c r="BB73" s="178"/>
      <c r="BC73" s="178"/>
      <c r="BD73" s="178"/>
      <c r="BE73" s="178"/>
      <c r="BF73" s="178"/>
      <c r="BG73" s="178"/>
      <c r="BH73" s="178"/>
      <c r="BI73" s="178"/>
      <c r="BJ73" s="178"/>
      <c r="BK73" s="178"/>
      <c r="BL73" s="178"/>
      <c r="BM73" s="178"/>
      <c r="BN73" s="178"/>
      <c r="BO73" s="178"/>
      <c r="BP73" s="178"/>
      <c r="BQ73" s="178"/>
      <c r="BR73" s="178"/>
      <c r="BS73" s="178"/>
      <c r="BT73" s="178"/>
      <c r="BU73" s="178"/>
      <c r="BV73" s="178"/>
      <c r="BW73" s="178"/>
      <c r="BX73" s="178"/>
      <c r="BY73" s="178"/>
      <c r="BZ73" s="178"/>
      <c r="CA73" s="178"/>
      <c r="CB73" s="178"/>
      <c r="CC73" s="178"/>
      <c r="CD73" s="178"/>
      <c r="CE73" s="178"/>
      <c r="CF73" s="178"/>
      <c r="CG73" s="178"/>
      <c r="CH73" s="178"/>
      <c r="CI73" s="178"/>
      <c r="CJ73" s="178"/>
      <c r="CK73" s="178"/>
      <c r="CL73" s="178"/>
      <c r="CM73" s="178"/>
      <c r="CN73" s="178"/>
      <c r="CO73" s="178"/>
      <c r="CP73" s="178"/>
      <c r="CQ73" s="178"/>
      <c r="CR73" s="178"/>
      <c r="CS73" s="178"/>
      <c r="CT73" s="178"/>
      <c r="CU73" s="178"/>
      <c r="CV73" s="178"/>
      <c r="CW73" s="178"/>
      <c r="CX73" s="178"/>
      <c r="CY73" s="178"/>
      <c r="CZ73" s="178"/>
      <c r="DA73" s="178"/>
      <c r="DB73" s="178"/>
      <c r="DC73" s="178"/>
      <c r="DD73" s="178"/>
      <c r="DE73" s="178"/>
      <c r="DF73" s="178"/>
      <c r="DG73" s="178"/>
      <c r="DH73" s="178"/>
      <c r="DI73" s="178"/>
      <c r="DJ73" s="178"/>
      <c r="DK73" s="178"/>
      <c r="DL73" s="178"/>
      <c r="DM73" s="178"/>
      <c r="DN73" s="178"/>
      <c r="DO73" s="178"/>
      <c r="DP73" s="178"/>
      <c r="DQ73" s="178"/>
      <c r="DR73" s="178"/>
      <c r="DS73" s="178"/>
      <c r="DT73" s="178"/>
      <c r="DU73" s="178"/>
      <c r="DV73" s="178"/>
      <c r="DW73" s="178"/>
      <c r="DX73" s="178"/>
      <c r="DY73" s="178"/>
      <c r="DZ73" s="178"/>
      <c r="EA73" s="178"/>
      <c r="EB73" s="178"/>
      <c r="EC73" s="178"/>
      <c r="ED73" s="178"/>
      <c r="EE73" s="178"/>
      <c r="EF73" s="178"/>
      <c r="EG73" s="178"/>
      <c r="EH73" s="178"/>
      <c r="EI73" s="178"/>
      <c r="EJ73" s="178"/>
      <c r="EK73" s="178"/>
      <c r="EL73" s="178"/>
      <c r="EM73" s="178"/>
      <c r="EN73" s="178"/>
      <c r="EO73" s="178"/>
      <c r="EP73" s="178"/>
      <c r="EQ73" s="178"/>
      <c r="ER73" s="178"/>
      <c r="ES73" s="178"/>
      <c r="ET73" s="178"/>
      <c r="EU73" s="178"/>
      <c r="EV73" s="178"/>
      <c r="EW73" s="178"/>
      <c r="EX73" s="178"/>
      <c r="EY73" s="178"/>
      <c r="EZ73" s="178"/>
      <c r="FA73" s="178"/>
      <c r="FB73" s="178"/>
      <c r="FC73" s="178"/>
      <c r="FD73" s="178"/>
      <c r="FE73" s="178"/>
      <c r="FF73" s="178"/>
      <c r="FG73" s="178"/>
      <c r="FH73" s="178"/>
      <c r="FI73" s="178"/>
      <c r="FJ73" s="178"/>
      <c r="FK73" s="178"/>
      <c r="FL73" s="178"/>
      <c r="FM73" s="178"/>
      <c r="FN73" s="178"/>
      <c r="FO73" s="178"/>
      <c r="FP73" s="178"/>
      <c r="FQ73" s="178"/>
      <c r="FR73" s="178"/>
      <c r="FS73" s="178"/>
      <c r="FT73" s="178"/>
      <c r="FU73" s="178"/>
      <c r="FV73" s="178"/>
      <c r="FW73" s="178"/>
      <c r="FX73" s="178"/>
      <c r="FY73" s="178"/>
      <c r="FZ73" s="178"/>
      <c r="GA73" s="178"/>
      <c r="GB73" s="178"/>
      <c r="GC73" s="178"/>
      <c r="GD73" s="178"/>
      <c r="GE73" s="178"/>
      <c r="GF73" s="178"/>
      <c r="GG73" s="178"/>
      <c r="GH73" s="178"/>
      <c r="GI73" s="178"/>
      <c r="GJ73" s="178"/>
      <c r="GK73" s="178"/>
      <c r="GL73" s="178"/>
      <c r="GM73" s="178"/>
      <c r="GN73" s="178"/>
      <c r="GO73" s="178"/>
      <c r="GP73" s="178"/>
      <c r="GQ73" s="178"/>
      <c r="GR73" s="178"/>
      <c r="GS73" s="178"/>
      <c r="GT73" s="178"/>
      <c r="GU73" s="178"/>
      <c r="GV73" s="178"/>
      <c r="GW73" s="178"/>
      <c r="GX73" s="178"/>
      <c r="GY73" s="178"/>
      <c r="GZ73" s="178"/>
    </row>
    <row r="74" spans="13:208">
      <c r="M74" s="189"/>
      <c r="N74" s="189"/>
      <c r="O74" s="189"/>
      <c r="Q74" s="255"/>
      <c r="R74" s="255"/>
      <c r="S74" s="189"/>
      <c r="T74" s="189"/>
      <c r="U74" s="189"/>
      <c r="V74" s="189"/>
      <c r="W74" s="189"/>
      <c r="X74" s="175"/>
      <c r="Y74" s="175"/>
      <c r="AA74" s="179"/>
      <c r="AB74" s="173"/>
      <c r="AC74" s="238"/>
      <c r="AD74" s="238"/>
      <c r="AE74" s="238"/>
      <c r="AF74" s="238"/>
      <c r="AG74" s="238"/>
      <c r="AH74" s="238"/>
      <c r="AI74" s="238"/>
      <c r="AJ74" s="238"/>
      <c r="AK74" s="238"/>
      <c r="AL74" s="238"/>
      <c r="AM74" s="238"/>
      <c r="AN74" s="178"/>
      <c r="AO74" s="178"/>
      <c r="AP74" s="178"/>
      <c r="AQ74" s="178"/>
      <c r="AR74" s="178"/>
      <c r="AS74" s="178"/>
      <c r="AT74" s="178"/>
      <c r="AU74" s="178"/>
      <c r="AV74" s="178"/>
      <c r="AW74" s="178"/>
      <c r="AX74" s="178"/>
      <c r="AY74" s="178"/>
      <c r="AZ74" s="178"/>
      <c r="BA74" s="178"/>
      <c r="BB74" s="178"/>
      <c r="BC74" s="178"/>
      <c r="BD74" s="178"/>
      <c r="BE74" s="178"/>
      <c r="BF74" s="178"/>
      <c r="BG74" s="178"/>
      <c r="BH74" s="178"/>
      <c r="BI74" s="178"/>
      <c r="BJ74" s="178"/>
      <c r="BK74" s="178"/>
      <c r="BL74" s="178"/>
      <c r="BM74" s="178"/>
      <c r="BN74" s="178"/>
      <c r="BO74" s="178"/>
      <c r="BP74" s="178"/>
      <c r="BQ74" s="178"/>
      <c r="BR74" s="178"/>
      <c r="BS74" s="178"/>
      <c r="BT74" s="178"/>
      <c r="BU74" s="178"/>
      <c r="BV74" s="178"/>
      <c r="BW74" s="178"/>
      <c r="BX74" s="178"/>
      <c r="BY74" s="178"/>
      <c r="BZ74" s="178"/>
      <c r="CA74" s="178"/>
      <c r="CB74" s="178"/>
      <c r="CC74" s="178"/>
      <c r="CD74" s="178"/>
      <c r="CE74" s="178"/>
      <c r="CF74" s="178"/>
      <c r="CG74" s="178"/>
      <c r="CH74" s="178"/>
      <c r="CI74" s="178"/>
      <c r="CJ74" s="178"/>
      <c r="CK74" s="178"/>
      <c r="CL74" s="178"/>
      <c r="CM74" s="178"/>
      <c r="CN74" s="178"/>
      <c r="CO74" s="178"/>
      <c r="CP74" s="178"/>
      <c r="CQ74" s="178"/>
      <c r="CR74" s="178"/>
      <c r="CS74" s="178"/>
      <c r="CT74" s="178"/>
      <c r="CU74" s="178"/>
      <c r="CV74" s="178"/>
      <c r="CW74" s="178"/>
      <c r="CX74" s="178"/>
      <c r="CY74" s="178"/>
      <c r="CZ74" s="178"/>
      <c r="DA74" s="178"/>
      <c r="DB74" s="178"/>
      <c r="DC74" s="178"/>
      <c r="DD74" s="178"/>
      <c r="DE74" s="178"/>
      <c r="DF74" s="178"/>
      <c r="DG74" s="178"/>
      <c r="DH74" s="178"/>
      <c r="DI74" s="178"/>
      <c r="DJ74" s="178"/>
      <c r="DK74" s="178"/>
      <c r="DL74" s="178"/>
      <c r="DM74" s="178"/>
      <c r="DN74" s="178"/>
      <c r="DO74" s="178"/>
      <c r="DP74" s="178"/>
      <c r="DQ74" s="178"/>
      <c r="DR74" s="178"/>
      <c r="DS74" s="178"/>
      <c r="DT74" s="178"/>
      <c r="DU74" s="178"/>
      <c r="DV74" s="178"/>
      <c r="DW74" s="178"/>
      <c r="DX74" s="178"/>
      <c r="DY74" s="178"/>
      <c r="DZ74" s="178"/>
      <c r="EA74" s="178"/>
      <c r="EB74" s="178"/>
      <c r="EC74" s="178"/>
      <c r="ED74" s="178"/>
      <c r="EE74" s="178"/>
      <c r="EF74" s="178"/>
      <c r="EG74" s="178"/>
      <c r="EH74" s="178"/>
      <c r="EI74" s="178"/>
      <c r="EJ74" s="178"/>
      <c r="EK74" s="178"/>
      <c r="EL74" s="178"/>
      <c r="EM74" s="178"/>
      <c r="EN74" s="178"/>
      <c r="EO74" s="178"/>
      <c r="EP74" s="178"/>
      <c r="EQ74" s="178"/>
      <c r="ER74" s="178"/>
      <c r="ES74" s="178"/>
      <c r="ET74" s="178"/>
      <c r="EU74" s="178"/>
      <c r="EV74" s="178"/>
      <c r="EW74" s="178"/>
      <c r="EX74" s="178"/>
      <c r="EY74" s="178"/>
      <c r="EZ74" s="178"/>
      <c r="FA74" s="178"/>
      <c r="FB74" s="178"/>
      <c r="FC74" s="178"/>
      <c r="FD74" s="178"/>
      <c r="FE74" s="178"/>
      <c r="FF74" s="178"/>
      <c r="FG74" s="178"/>
      <c r="FH74" s="178"/>
      <c r="FI74" s="178"/>
      <c r="FJ74" s="178"/>
      <c r="FK74" s="178"/>
      <c r="FL74" s="178"/>
      <c r="FM74" s="178"/>
      <c r="FN74" s="178"/>
      <c r="FO74" s="178"/>
      <c r="FP74" s="178"/>
      <c r="FQ74" s="178"/>
      <c r="FR74" s="178"/>
      <c r="FS74" s="178"/>
      <c r="FT74" s="178"/>
      <c r="FU74" s="178"/>
      <c r="FV74" s="178"/>
      <c r="FW74" s="178"/>
      <c r="FX74" s="178"/>
      <c r="FY74" s="178"/>
      <c r="FZ74" s="178"/>
      <c r="GA74" s="178"/>
      <c r="GB74" s="178"/>
      <c r="GC74" s="178"/>
      <c r="GD74" s="178"/>
      <c r="GE74" s="178"/>
      <c r="GF74" s="178"/>
      <c r="GG74" s="178"/>
      <c r="GH74" s="178"/>
      <c r="GI74" s="178"/>
      <c r="GJ74" s="178"/>
      <c r="GK74" s="178"/>
      <c r="GL74" s="178"/>
      <c r="GM74" s="178"/>
      <c r="GN74" s="178"/>
      <c r="GO74" s="178"/>
      <c r="GP74" s="178"/>
      <c r="GQ74" s="178"/>
      <c r="GR74" s="178"/>
      <c r="GS74" s="178"/>
      <c r="GT74" s="178"/>
      <c r="GU74" s="178"/>
      <c r="GV74" s="178"/>
      <c r="GW74" s="178"/>
      <c r="GX74" s="178"/>
      <c r="GY74" s="178"/>
      <c r="GZ74" s="178"/>
    </row>
    <row r="75" spans="13:208">
      <c r="M75" s="189"/>
      <c r="N75" s="189"/>
      <c r="O75" s="189"/>
      <c r="Q75" s="255"/>
      <c r="R75" s="255"/>
      <c r="S75" s="189"/>
      <c r="T75" s="189"/>
      <c r="U75" s="189"/>
      <c r="V75" s="189"/>
      <c r="W75" s="189"/>
      <c r="X75" s="175"/>
      <c r="Y75" s="175"/>
      <c r="AA75" s="179"/>
      <c r="AB75" s="173"/>
      <c r="AC75" s="238"/>
      <c r="AD75" s="238"/>
      <c r="AE75" s="238"/>
      <c r="AF75" s="238"/>
      <c r="AG75" s="238"/>
      <c r="AH75" s="238"/>
      <c r="AI75" s="238"/>
      <c r="AJ75" s="238"/>
      <c r="AK75" s="238"/>
      <c r="AL75" s="238"/>
      <c r="AM75" s="238"/>
      <c r="AN75" s="178"/>
      <c r="AO75" s="178"/>
      <c r="AP75" s="178"/>
      <c r="AQ75" s="178"/>
      <c r="AR75" s="178"/>
      <c r="AS75" s="178"/>
      <c r="AT75" s="178"/>
      <c r="AU75" s="178"/>
      <c r="AV75" s="178"/>
      <c r="AW75" s="178"/>
      <c r="AX75" s="178"/>
      <c r="AY75" s="178"/>
      <c r="AZ75" s="178"/>
      <c r="BA75" s="178"/>
      <c r="BB75" s="178"/>
      <c r="BC75" s="178"/>
      <c r="BD75" s="178"/>
      <c r="BE75" s="178"/>
      <c r="BF75" s="178"/>
      <c r="BG75" s="178"/>
      <c r="BH75" s="178"/>
      <c r="BI75" s="178"/>
      <c r="BJ75" s="178"/>
      <c r="BK75" s="178"/>
      <c r="BL75" s="178"/>
      <c r="BM75" s="178"/>
      <c r="BN75" s="178"/>
      <c r="BO75" s="178"/>
      <c r="BP75" s="178"/>
      <c r="BQ75" s="178"/>
      <c r="BR75" s="178"/>
      <c r="BS75" s="178"/>
      <c r="BT75" s="178"/>
      <c r="BU75" s="178"/>
      <c r="BV75" s="178"/>
      <c r="BW75" s="178"/>
      <c r="BX75" s="178"/>
      <c r="BY75" s="178"/>
      <c r="BZ75" s="178"/>
      <c r="CA75" s="178"/>
      <c r="CB75" s="178"/>
      <c r="CC75" s="178"/>
      <c r="CD75" s="178"/>
      <c r="CE75" s="178"/>
      <c r="CF75" s="178"/>
      <c r="CG75" s="178"/>
      <c r="CH75" s="178"/>
      <c r="CI75" s="178"/>
      <c r="CJ75" s="178"/>
      <c r="CK75" s="178"/>
      <c r="CL75" s="178"/>
      <c r="CM75" s="178"/>
      <c r="CN75" s="178"/>
      <c r="CO75" s="178"/>
      <c r="CP75" s="178"/>
      <c r="CQ75" s="178"/>
      <c r="CR75" s="178"/>
      <c r="CS75" s="178"/>
      <c r="CT75" s="178"/>
      <c r="CU75" s="178"/>
      <c r="CV75" s="178"/>
      <c r="CW75" s="178"/>
      <c r="CX75" s="178"/>
      <c r="CY75" s="178"/>
      <c r="CZ75" s="178"/>
      <c r="DA75" s="178"/>
      <c r="DB75" s="178"/>
      <c r="DC75" s="178"/>
      <c r="DD75" s="178"/>
      <c r="DE75" s="178"/>
      <c r="DF75" s="178"/>
      <c r="DG75" s="178"/>
      <c r="DH75" s="178"/>
      <c r="DI75" s="178"/>
      <c r="DJ75" s="178"/>
      <c r="DK75" s="178"/>
      <c r="DL75" s="178"/>
      <c r="DM75" s="178"/>
      <c r="DN75" s="178"/>
      <c r="DO75" s="178"/>
      <c r="DP75" s="178"/>
      <c r="DQ75" s="178"/>
      <c r="DR75" s="178"/>
      <c r="DS75" s="178"/>
      <c r="DT75" s="178"/>
      <c r="DU75" s="178"/>
      <c r="DV75" s="178"/>
      <c r="DW75" s="178"/>
      <c r="DX75" s="178"/>
      <c r="DY75" s="178"/>
      <c r="DZ75" s="178"/>
      <c r="EA75" s="178"/>
      <c r="EB75" s="178"/>
      <c r="EC75" s="178"/>
      <c r="ED75" s="178"/>
      <c r="EE75" s="178"/>
      <c r="EF75" s="178"/>
      <c r="EG75" s="178"/>
      <c r="EH75" s="178"/>
      <c r="EI75" s="178"/>
      <c r="EJ75" s="178"/>
      <c r="EK75" s="178"/>
      <c r="EL75" s="178"/>
      <c r="EM75" s="178"/>
      <c r="EN75" s="178"/>
      <c r="EO75" s="178"/>
      <c r="EP75" s="178"/>
      <c r="EQ75" s="178"/>
      <c r="ER75" s="178"/>
      <c r="ES75" s="178"/>
      <c r="ET75" s="178"/>
      <c r="EU75" s="178"/>
      <c r="EV75" s="178"/>
      <c r="EW75" s="178"/>
      <c r="EX75" s="178"/>
      <c r="EY75" s="178"/>
      <c r="EZ75" s="178"/>
      <c r="FA75" s="178"/>
      <c r="FB75" s="178"/>
      <c r="FC75" s="178"/>
      <c r="FD75" s="178"/>
      <c r="FE75" s="178"/>
      <c r="FF75" s="178"/>
      <c r="FG75" s="178"/>
      <c r="FH75" s="178"/>
      <c r="FI75" s="178"/>
      <c r="FJ75" s="178"/>
      <c r="FK75" s="178"/>
      <c r="FL75" s="178"/>
      <c r="FM75" s="178"/>
      <c r="FN75" s="178"/>
      <c r="FO75" s="178"/>
      <c r="FP75" s="178"/>
      <c r="FQ75" s="178"/>
      <c r="FR75" s="178"/>
      <c r="FS75" s="178"/>
      <c r="FT75" s="178"/>
      <c r="FU75" s="178"/>
      <c r="FV75" s="178"/>
      <c r="FW75" s="178"/>
      <c r="FX75" s="178"/>
      <c r="FY75" s="178"/>
      <c r="FZ75" s="178"/>
      <c r="GA75" s="178"/>
      <c r="GB75" s="178"/>
      <c r="GC75" s="178"/>
      <c r="GD75" s="178"/>
      <c r="GE75" s="178"/>
      <c r="GF75" s="178"/>
      <c r="GG75" s="178"/>
      <c r="GH75" s="178"/>
      <c r="GI75" s="178"/>
      <c r="GJ75" s="178"/>
      <c r="GK75" s="178"/>
      <c r="GL75" s="178"/>
      <c r="GM75" s="178"/>
      <c r="GN75" s="178"/>
      <c r="GO75" s="178"/>
      <c r="GP75" s="178"/>
      <c r="GQ75" s="178"/>
      <c r="GR75" s="178"/>
      <c r="GS75" s="178"/>
      <c r="GT75" s="178"/>
      <c r="GU75" s="178"/>
      <c r="GV75" s="178"/>
      <c r="GW75" s="178"/>
      <c r="GX75" s="178"/>
      <c r="GY75" s="178"/>
      <c r="GZ75" s="178"/>
    </row>
    <row r="76" spans="13:208">
      <c r="M76" s="189"/>
      <c r="N76" s="189"/>
      <c r="O76" s="189"/>
      <c r="Q76" s="255"/>
      <c r="R76" s="255"/>
      <c r="S76" s="189"/>
      <c r="T76" s="189"/>
      <c r="U76" s="189"/>
      <c r="V76" s="189"/>
      <c r="W76" s="189"/>
      <c r="X76" s="175"/>
      <c r="Y76" s="175"/>
      <c r="AA76" s="179"/>
      <c r="AB76" s="173"/>
      <c r="AC76" s="238"/>
      <c r="AD76" s="238"/>
      <c r="AE76" s="238"/>
      <c r="AF76" s="238"/>
      <c r="AG76" s="238"/>
      <c r="AH76" s="238"/>
      <c r="AI76" s="238"/>
      <c r="AJ76" s="238"/>
      <c r="AK76" s="238"/>
      <c r="AL76" s="238"/>
      <c r="AM76" s="238"/>
      <c r="AN76" s="178"/>
      <c r="AO76" s="178"/>
      <c r="AP76" s="178"/>
      <c r="AQ76" s="178"/>
      <c r="AR76" s="178"/>
      <c r="AS76" s="178"/>
      <c r="AT76" s="178"/>
      <c r="AU76" s="178"/>
      <c r="AV76" s="178"/>
      <c r="AW76" s="178"/>
      <c r="AX76" s="178"/>
      <c r="AY76" s="178"/>
      <c r="AZ76" s="178"/>
      <c r="BA76" s="178"/>
      <c r="BB76" s="178"/>
      <c r="BC76" s="178"/>
      <c r="BD76" s="178"/>
      <c r="BE76" s="178"/>
      <c r="BF76" s="178"/>
      <c r="BG76" s="178"/>
      <c r="BH76" s="178"/>
      <c r="BI76" s="178"/>
      <c r="BJ76" s="178"/>
      <c r="BK76" s="178"/>
      <c r="BL76" s="178"/>
      <c r="BM76" s="178"/>
      <c r="BN76" s="178"/>
      <c r="BO76" s="178"/>
      <c r="BP76" s="178"/>
      <c r="BQ76" s="178"/>
      <c r="BR76" s="178"/>
      <c r="BS76" s="178"/>
      <c r="BT76" s="178"/>
      <c r="BU76" s="178"/>
      <c r="BV76" s="178"/>
      <c r="BW76" s="178"/>
      <c r="BX76" s="178"/>
      <c r="BY76" s="178"/>
      <c r="BZ76" s="178"/>
      <c r="CA76" s="178"/>
      <c r="CB76" s="178"/>
      <c r="CC76" s="178"/>
      <c r="CD76" s="178"/>
      <c r="CE76" s="178"/>
      <c r="CF76" s="178"/>
      <c r="CG76" s="178"/>
      <c r="CH76" s="178"/>
      <c r="CI76" s="178"/>
      <c r="CJ76" s="178"/>
      <c r="CK76" s="178"/>
      <c r="CL76" s="178"/>
      <c r="CM76" s="178"/>
      <c r="CN76" s="178"/>
      <c r="CO76" s="178"/>
      <c r="CP76" s="178"/>
      <c r="CQ76" s="178"/>
      <c r="CR76" s="178"/>
      <c r="CS76" s="178"/>
      <c r="CT76" s="178"/>
      <c r="CU76" s="178"/>
      <c r="CV76" s="178"/>
      <c r="CW76" s="178"/>
      <c r="CX76" s="178"/>
      <c r="CY76" s="178"/>
      <c r="CZ76" s="178"/>
      <c r="DA76" s="178"/>
      <c r="DB76" s="178"/>
      <c r="DC76" s="178"/>
      <c r="DD76" s="178"/>
      <c r="DE76" s="178"/>
      <c r="DF76" s="178"/>
      <c r="DG76" s="178"/>
      <c r="DH76" s="178"/>
      <c r="DI76" s="178"/>
      <c r="DJ76" s="178"/>
      <c r="DK76" s="178"/>
      <c r="DL76" s="178"/>
      <c r="DM76" s="178"/>
      <c r="DN76" s="178"/>
      <c r="DO76" s="178"/>
      <c r="DP76" s="178"/>
      <c r="DQ76" s="178"/>
      <c r="DR76" s="178"/>
      <c r="DS76" s="178"/>
      <c r="DT76" s="178"/>
      <c r="DU76" s="178"/>
      <c r="DV76" s="178"/>
      <c r="DW76" s="178"/>
      <c r="DX76" s="178"/>
      <c r="DY76" s="178"/>
      <c r="DZ76" s="178"/>
      <c r="EA76" s="178"/>
      <c r="EB76" s="178"/>
      <c r="EC76" s="178"/>
      <c r="ED76" s="178"/>
      <c r="EE76" s="178"/>
      <c r="EF76" s="178"/>
      <c r="EG76" s="178"/>
      <c r="EH76" s="178"/>
      <c r="EI76" s="178"/>
      <c r="EJ76" s="178"/>
      <c r="EK76" s="178"/>
      <c r="EL76" s="178"/>
      <c r="EM76" s="178"/>
      <c r="EN76" s="178"/>
      <c r="EO76" s="178"/>
      <c r="EP76" s="178"/>
      <c r="EQ76" s="178"/>
      <c r="ER76" s="178"/>
      <c r="ES76" s="178"/>
      <c r="ET76" s="178"/>
      <c r="EU76" s="178"/>
      <c r="EV76" s="178"/>
      <c r="EW76" s="178"/>
      <c r="EX76" s="178"/>
      <c r="EY76" s="178"/>
      <c r="EZ76" s="178"/>
      <c r="FA76" s="178"/>
      <c r="FB76" s="178"/>
      <c r="FC76" s="178"/>
      <c r="FD76" s="178"/>
      <c r="FE76" s="178"/>
      <c r="FF76" s="178"/>
      <c r="FG76" s="178"/>
      <c r="FH76" s="178"/>
      <c r="FI76" s="178"/>
      <c r="FJ76" s="178"/>
      <c r="FK76" s="178"/>
      <c r="FL76" s="178"/>
      <c r="FM76" s="178"/>
      <c r="FN76" s="178"/>
      <c r="FO76" s="178"/>
      <c r="FP76" s="178"/>
      <c r="FQ76" s="178"/>
      <c r="FR76" s="178"/>
      <c r="FS76" s="178"/>
      <c r="FT76" s="178"/>
      <c r="FU76" s="178"/>
      <c r="FV76" s="178"/>
      <c r="FW76" s="178"/>
      <c r="FX76" s="178"/>
      <c r="FY76" s="178"/>
      <c r="FZ76" s="178"/>
      <c r="GA76" s="178"/>
      <c r="GB76" s="178"/>
      <c r="GC76" s="178"/>
      <c r="GD76" s="178"/>
      <c r="GE76" s="178"/>
      <c r="GF76" s="178"/>
      <c r="GG76" s="178"/>
      <c r="GH76" s="178"/>
      <c r="GI76" s="178"/>
      <c r="GJ76" s="178"/>
      <c r="GK76" s="178"/>
      <c r="GL76" s="178"/>
      <c r="GM76" s="178"/>
      <c r="GN76" s="178"/>
      <c r="GO76" s="178"/>
      <c r="GP76" s="178"/>
      <c r="GQ76" s="178"/>
      <c r="GR76" s="178"/>
      <c r="GS76" s="178"/>
      <c r="GT76" s="178"/>
      <c r="GU76" s="178"/>
      <c r="GV76" s="178"/>
      <c r="GW76" s="178"/>
      <c r="GX76" s="178"/>
      <c r="GY76" s="178"/>
      <c r="GZ76" s="178"/>
    </row>
    <row r="77" spans="13:208">
      <c r="Q77" s="255"/>
      <c r="R77" s="255"/>
      <c r="S77" s="189"/>
      <c r="T77" s="189"/>
      <c r="U77" s="189"/>
      <c r="V77" s="189"/>
      <c r="W77" s="189"/>
      <c r="X77" s="175"/>
      <c r="Y77" s="175"/>
      <c r="AA77" s="179"/>
      <c r="AB77" s="173"/>
      <c r="AC77" s="238"/>
      <c r="AD77" s="238"/>
      <c r="AE77" s="238"/>
      <c r="AF77" s="238"/>
      <c r="AG77" s="238"/>
      <c r="AH77" s="238"/>
      <c r="AI77" s="238"/>
      <c r="AJ77" s="238"/>
      <c r="AK77" s="238"/>
      <c r="AL77" s="238"/>
      <c r="AM77" s="238"/>
      <c r="AN77" s="178"/>
      <c r="AO77" s="178"/>
      <c r="AP77" s="178"/>
      <c r="AQ77" s="178"/>
      <c r="AR77" s="178"/>
      <c r="AS77" s="178"/>
      <c r="AT77" s="178"/>
      <c r="AU77" s="178"/>
      <c r="AV77" s="178"/>
      <c r="AW77" s="178"/>
      <c r="AX77" s="178"/>
      <c r="AY77" s="178"/>
      <c r="AZ77" s="178"/>
      <c r="BA77" s="178"/>
      <c r="BB77" s="178"/>
      <c r="BC77" s="178"/>
      <c r="BD77" s="178"/>
      <c r="BE77" s="178"/>
      <c r="BF77" s="178"/>
      <c r="BG77" s="178"/>
      <c r="BH77" s="178"/>
      <c r="BI77" s="178"/>
      <c r="BJ77" s="178"/>
      <c r="BK77" s="178"/>
      <c r="BL77" s="178"/>
      <c r="BM77" s="178"/>
      <c r="BN77" s="178"/>
      <c r="BO77" s="178"/>
      <c r="BP77" s="178"/>
      <c r="BQ77" s="178"/>
      <c r="BR77" s="178"/>
      <c r="BS77" s="178"/>
      <c r="BT77" s="178"/>
      <c r="BU77" s="178"/>
      <c r="BV77" s="178"/>
      <c r="BW77" s="178"/>
      <c r="BX77" s="178"/>
      <c r="BY77" s="178"/>
      <c r="BZ77" s="178"/>
      <c r="CA77" s="178"/>
      <c r="CB77" s="178"/>
      <c r="CC77" s="178"/>
      <c r="CD77" s="178"/>
      <c r="CE77" s="178"/>
      <c r="CF77" s="178"/>
      <c r="CG77" s="178"/>
      <c r="CH77" s="178"/>
      <c r="CI77" s="178"/>
      <c r="CJ77" s="178"/>
      <c r="CK77" s="178"/>
      <c r="CL77" s="178"/>
      <c r="CM77" s="178"/>
      <c r="CN77" s="178"/>
      <c r="CO77" s="178"/>
      <c r="CP77" s="178"/>
      <c r="CQ77" s="178"/>
      <c r="CR77" s="178"/>
      <c r="CS77" s="178"/>
      <c r="CT77" s="178"/>
      <c r="CU77" s="178"/>
      <c r="CV77" s="178"/>
      <c r="CW77" s="178"/>
      <c r="CX77" s="178"/>
      <c r="CY77" s="178"/>
      <c r="CZ77" s="178"/>
      <c r="DA77" s="178"/>
      <c r="DB77" s="178"/>
      <c r="DC77" s="178"/>
      <c r="DD77" s="178"/>
      <c r="DE77" s="178"/>
      <c r="DF77" s="178"/>
      <c r="DG77" s="178"/>
      <c r="DH77" s="178"/>
      <c r="DI77" s="178"/>
      <c r="DJ77" s="178"/>
      <c r="DK77" s="178"/>
      <c r="DL77" s="178"/>
      <c r="DM77" s="178"/>
      <c r="DN77" s="178"/>
      <c r="DO77" s="178"/>
      <c r="DP77" s="178"/>
      <c r="DQ77" s="178"/>
      <c r="DR77" s="178"/>
      <c r="DS77" s="178"/>
      <c r="DT77" s="178"/>
      <c r="DU77" s="178"/>
      <c r="DV77" s="178"/>
      <c r="DW77" s="178"/>
      <c r="DX77" s="178"/>
      <c r="DY77" s="178"/>
      <c r="DZ77" s="178"/>
      <c r="EA77" s="178"/>
      <c r="EB77" s="178"/>
      <c r="EC77" s="178"/>
      <c r="ED77" s="178"/>
      <c r="EE77" s="178"/>
      <c r="EF77" s="178"/>
      <c r="EG77" s="178"/>
      <c r="EH77" s="178"/>
      <c r="EI77" s="178"/>
      <c r="EJ77" s="178"/>
      <c r="EK77" s="178"/>
      <c r="EL77" s="178"/>
      <c r="EM77" s="178"/>
      <c r="EN77" s="178"/>
      <c r="EO77" s="178"/>
      <c r="EP77" s="178"/>
      <c r="EQ77" s="178"/>
      <c r="ER77" s="178"/>
      <c r="ES77" s="178"/>
      <c r="ET77" s="178"/>
      <c r="EU77" s="178"/>
      <c r="EV77" s="178"/>
      <c r="EW77" s="178"/>
      <c r="EX77" s="178"/>
      <c r="EY77" s="178"/>
      <c r="EZ77" s="178"/>
      <c r="FA77" s="178"/>
      <c r="FB77" s="178"/>
      <c r="FC77" s="178"/>
      <c r="FD77" s="178"/>
      <c r="FE77" s="178"/>
      <c r="FF77" s="178"/>
      <c r="FG77" s="178"/>
      <c r="FH77" s="178"/>
      <c r="FI77" s="178"/>
      <c r="FJ77" s="178"/>
      <c r="FK77" s="178"/>
      <c r="FL77" s="178"/>
      <c r="FM77" s="178"/>
      <c r="FN77" s="178"/>
      <c r="FO77" s="178"/>
      <c r="FP77" s="178"/>
      <c r="FQ77" s="178"/>
      <c r="FR77" s="178"/>
      <c r="FS77" s="178"/>
      <c r="FT77" s="178"/>
      <c r="FU77" s="178"/>
      <c r="FV77" s="178"/>
      <c r="FW77" s="178"/>
      <c r="FX77" s="178"/>
      <c r="FY77" s="178"/>
      <c r="FZ77" s="178"/>
      <c r="GA77" s="178"/>
      <c r="GB77" s="178"/>
      <c r="GC77" s="178"/>
      <c r="GD77" s="178"/>
      <c r="GE77" s="178"/>
      <c r="GF77" s="178"/>
      <c r="GG77" s="178"/>
      <c r="GH77" s="178"/>
      <c r="GI77" s="178"/>
      <c r="GJ77" s="178"/>
      <c r="GK77" s="178"/>
      <c r="GL77" s="178"/>
      <c r="GM77" s="178"/>
      <c r="GN77" s="178"/>
      <c r="GO77" s="178"/>
      <c r="GP77" s="178"/>
      <c r="GQ77" s="178"/>
      <c r="GR77" s="178"/>
      <c r="GS77" s="178"/>
      <c r="GT77" s="178"/>
      <c r="GU77" s="178"/>
      <c r="GV77" s="178"/>
      <c r="GW77" s="178"/>
      <c r="GX77" s="178"/>
      <c r="GY77" s="178"/>
      <c r="GZ77" s="178"/>
    </row>
    <row r="78" spans="13:208">
      <c r="Q78" s="255"/>
      <c r="R78" s="255"/>
      <c r="S78" s="189"/>
      <c r="T78" s="189"/>
      <c r="U78" s="189"/>
      <c r="V78" s="189"/>
      <c r="W78" s="189"/>
      <c r="X78" s="175"/>
      <c r="Y78" s="175"/>
      <c r="AA78" s="179"/>
      <c r="AB78" s="173"/>
      <c r="AC78" s="238"/>
      <c r="AD78" s="238"/>
      <c r="AE78" s="238"/>
      <c r="AF78" s="238"/>
      <c r="AG78" s="238"/>
      <c r="AH78" s="238"/>
      <c r="AI78" s="238"/>
      <c r="AJ78" s="238"/>
      <c r="AK78" s="238"/>
      <c r="AL78" s="238"/>
      <c r="AM78" s="238"/>
      <c r="AN78" s="178"/>
      <c r="AO78" s="178"/>
      <c r="AP78" s="178"/>
      <c r="AQ78" s="178"/>
      <c r="AR78" s="178"/>
      <c r="AS78" s="178"/>
      <c r="AT78" s="178"/>
      <c r="AU78" s="178"/>
      <c r="AV78" s="178"/>
      <c r="AW78" s="178"/>
      <c r="AX78" s="178"/>
      <c r="AY78" s="178"/>
      <c r="AZ78" s="178"/>
      <c r="BA78" s="178"/>
      <c r="BB78" s="178"/>
      <c r="BC78" s="178"/>
      <c r="BD78" s="178"/>
      <c r="BE78" s="178"/>
      <c r="BF78" s="178"/>
      <c r="BG78" s="178"/>
      <c r="BH78" s="178"/>
      <c r="BI78" s="178"/>
      <c r="BJ78" s="178"/>
      <c r="BK78" s="178"/>
      <c r="BL78" s="178"/>
      <c r="BM78" s="178"/>
      <c r="BN78" s="178"/>
      <c r="BO78" s="178"/>
      <c r="BP78" s="178"/>
      <c r="BQ78" s="178"/>
      <c r="BR78" s="178"/>
      <c r="BS78" s="178"/>
      <c r="BT78" s="178"/>
      <c r="BU78" s="178"/>
      <c r="BV78" s="178"/>
      <c r="BW78" s="178"/>
      <c r="BX78" s="178"/>
      <c r="BY78" s="178"/>
      <c r="BZ78" s="178"/>
      <c r="CA78" s="178"/>
      <c r="CB78" s="178"/>
      <c r="CC78" s="178"/>
      <c r="CD78" s="178"/>
      <c r="CE78" s="178"/>
      <c r="CF78" s="178"/>
      <c r="CG78" s="178"/>
      <c r="CH78" s="178"/>
      <c r="CI78" s="178"/>
      <c r="CJ78" s="178"/>
      <c r="CK78" s="178"/>
      <c r="CL78" s="178"/>
      <c r="CM78" s="178"/>
      <c r="CN78" s="178"/>
      <c r="CO78" s="178"/>
      <c r="CP78" s="178"/>
      <c r="CQ78" s="178"/>
      <c r="CR78" s="178"/>
      <c r="CS78" s="178"/>
      <c r="CT78" s="178"/>
      <c r="CU78" s="178"/>
      <c r="CV78" s="178"/>
      <c r="CW78" s="178"/>
      <c r="CX78" s="178"/>
      <c r="CY78" s="178"/>
      <c r="CZ78" s="178"/>
      <c r="DA78" s="178"/>
      <c r="DB78" s="178"/>
      <c r="DC78" s="178"/>
      <c r="DD78" s="178"/>
      <c r="DE78" s="178"/>
      <c r="DF78" s="178"/>
      <c r="DG78" s="178"/>
      <c r="DH78" s="178"/>
      <c r="DI78" s="178"/>
      <c r="DJ78" s="178"/>
      <c r="DK78" s="178"/>
      <c r="DL78" s="178"/>
      <c r="DM78" s="178"/>
      <c r="DN78" s="178"/>
      <c r="DO78" s="178"/>
      <c r="DP78" s="178"/>
      <c r="DQ78" s="178"/>
      <c r="DR78" s="178"/>
      <c r="DS78" s="178"/>
      <c r="DT78" s="178"/>
      <c r="DU78" s="178"/>
      <c r="DV78" s="178"/>
      <c r="DW78" s="178"/>
      <c r="DX78" s="178"/>
      <c r="DY78" s="178"/>
      <c r="DZ78" s="178"/>
      <c r="EA78" s="178"/>
      <c r="EB78" s="178"/>
      <c r="EC78" s="178"/>
      <c r="ED78" s="178"/>
      <c r="EE78" s="178"/>
      <c r="EF78" s="178"/>
      <c r="EG78" s="178"/>
      <c r="EH78" s="178"/>
      <c r="EI78" s="178"/>
      <c r="EJ78" s="178"/>
      <c r="EK78" s="178"/>
      <c r="EL78" s="178"/>
      <c r="EM78" s="178"/>
      <c r="EN78" s="178"/>
      <c r="EO78" s="178"/>
      <c r="EP78" s="178"/>
      <c r="EQ78" s="178"/>
      <c r="ER78" s="178"/>
      <c r="ES78" s="178"/>
      <c r="ET78" s="178"/>
      <c r="EU78" s="178"/>
      <c r="EV78" s="178"/>
      <c r="EW78" s="178"/>
      <c r="EX78" s="178"/>
      <c r="EY78" s="178"/>
      <c r="EZ78" s="178"/>
      <c r="FA78" s="178"/>
      <c r="FB78" s="178"/>
      <c r="FC78" s="178"/>
      <c r="FD78" s="178"/>
      <c r="FE78" s="178"/>
      <c r="FF78" s="178"/>
      <c r="FG78" s="178"/>
      <c r="FH78" s="178"/>
      <c r="FI78" s="178"/>
      <c r="FJ78" s="178"/>
      <c r="FK78" s="178"/>
      <c r="FL78" s="178"/>
      <c r="FM78" s="178"/>
      <c r="FN78" s="178"/>
      <c r="FO78" s="178"/>
      <c r="FP78" s="178"/>
      <c r="FQ78" s="178"/>
      <c r="FR78" s="178"/>
      <c r="FS78" s="178"/>
      <c r="FT78" s="178"/>
      <c r="FU78" s="178"/>
      <c r="FV78" s="178"/>
      <c r="FW78" s="178"/>
      <c r="FX78" s="178"/>
      <c r="FY78" s="178"/>
      <c r="FZ78" s="178"/>
      <c r="GA78" s="178"/>
      <c r="GB78" s="178"/>
      <c r="GC78" s="178"/>
      <c r="GD78" s="178"/>
      <c r="GE78" s="178"/>
      <c r="GF78" s="178"/>
      <c r="GG78" s="178"/>
      <c r="GH78" s="178"/>
      <c r="GI78" s="178"/>
      <c r="GJ78" s="178"/>
      <c r="GK78" s="178"/>
      <c r="GL78" s="178"/>
      <c r="GM78" s="178"/>
      <c r="GN78" s="178"/>
      <c r="GO78" s="178"/>
      <c r="GP78" s="178"/>
      <c r="GQ78" s="178"/>
      <c r="GR78" s="178"/>
      <c r="GS78" s="178"/>
      <c r="GT78" s="178"/>
      <c r="GU78" s="178"/>
      <c r="GV78" s="178"/>
      <c r="GW78" s="178"/>
      <c r="GX78" s="178"/>
      <c r="GY78" s="178"/>
      <c r="GZ78" s="178"/>
    </row>
    <row r="79" spans="13:208">
      <c r="Q79" s="255"/>
      <c r="R79" s="255"/>
      <c r="S79" s="189"/>
      <c r="T79" s="189"/>
      <c r="U79" s="189"/>
      <c r="V79" s="189"/>
      <c r="W79" s="189"/>
      <c r="X79" s="175"/>
      <c r="Y79" s="175"/>
      <c r="AA79" s="179"/>
      <c r="AB79" s="173"/>
      <c r="AC79" s="238"/>
      <c r="AD79" s="238"/>
      <c r="AE79" s="238"/>
      <c r="AF79" s="238"/>
      <c r="AG79" s="238"/>
      <c r="AH79" s="238"/>
      <c r="AI79" s="238"/>
      <c r="AJ79" s="238"/>
      <c r="AK79" s="238"/>
      <c r="AL79" s="238"/>
      <c r="AM79" s="238"/>
      <c r="AN79" s="178"/>
      <c r="AO79" s="178"/>
      <c r="AP79" s="178"/>
      <c r="AQ79" s="178"/>
      <c r="AR79" s="178"/>
      <c r="AS79" s="178"/>
      <c r="AT79" s="178"/>
      <c r="AU79" s="178"/>
      <c r="AV79" s="178"/>
      <c r="AW79" s="178"/>
      <c r="AX79" s="178"/>
      <c r="AY79" s="178"/>
      <c r="AZ79" s="178"/>
      <c r="BA79" s="178"/>
      <c r="BB79" s="178"/>
      <c r="BC79" s="178"/>
      <c r="BD79" s="178"/>
      <c r="BE79" s="178"/>
      <c r="BF79" s="178"/>
      <c r="BG79" s="178"/>
      <c r="BH79" s="178"/>
      <c r="BI79" s="178"/>
      <c r="BJ79" s="178"/>
      <c r="BK79" s="178"/>
      <c r="BL79" s="178"/>
      <c r="BM79" s="178"/>
      <c r="BN79" s="178"/>
      <c r="BO79" s="178"/>
      <c r="BP79" s="178"/>
      <c r="BQ79" s="178"/>
      <c r="BR79" s="178"/>
      <c r="BS79" s="178"/>
      <c r="BT79" s="178"/>
      <c r="BU79" s="178"/>
      <c r="BV79" s="178"/>
      <c r="BW79" s="178"/>
      <c r="BX79" s="178"/>
      <c r="BY79" s="178"/>
      <c r="BZ79" s="178"/>
      <c r="CA79" s="178"/>
      <c r="CB79" s="178"/>
      <c r="CC79" s="178"/>
      <c r="CD79" s="178"/>
      <c r="CE79" s="178"/>
      <c r="CF79" s="178"/>
      <c r="CG79" s="178"/>
      <c r="CH79" s="178"/>
      <c r="CI79" s="178"/>
      <c r="CJ79" s="178"/>
      <c r="CK79" s="178"/>
      <c r="CL79" s="178"/>
      <c r="CM79" s="178"/>
      <c r="CN79" s="178"/>
      <c r="CO79" s="178"/>
      <c r="CP79" s="178"/>
      <c r="CQ79" s="178"/>
      <c r="CR79" s="178"/>
      <c r="CS79" s="178"/>
      <c r="CT79" s="178"/>
      <c r="CU79" s="178"/>
      <c r="CV79" s="178"/>
      <c r="CW79" s="178"/>
      <c r="CX79" s="178"/>
      <c r="CY79" s="178"/>
      <c r="CZ79" s="178"/>
      <c r="DA79" s="178"/>
      <c r="DB79" s="178"/>
      <c r="DC79" s="178"/>
      <c r="DD79" s="178"/>
      <c r="DE79" s="178"/>
      <c r="DF79" s="178"/>
      <c r="DG79" s="178"/>
      <c r="DH79" s="178"/>
      <c r="DI79" s="178"/>
      <c r="DJ79" s="178"/>
      <c r="DK79" s="178"/>
      <c r="DL79" s="178"/>
      <c r="DM79" s="178"/>
      <c r="DN79" s="178"/>
      <c r="DO79" s="178"/>
      <c r="DP79" s="178"/>
      <c r="DQ79" s="178"/>
      <c r="DR79" s="178"/>
      <c r="DS79" s="178"/>
      <c r="DT79" s="178"/>
      <c r="DU79" s="178"/>
      <c r="DV79" s="178"/>
      <c r="DW79" s="178"/>
      <c r="DX79" s="178"/>
      <c r="DY79" s="178"/>
      <c r="DZ79" s="178"/>
      <c r="EA79" s="178"/>
      <c r="EB79" s="178"/>
      <c r="EC79" s="178"/>
      <c r="ED79" s="178"/>
      <c r="EE79" s="178"/>
      <c r="EF79" s="178"/>
      <c r="EG79" s="178"/>
      <c r="EH79" s="178"/>
      <c r="EI79" s="178"/>
      <c r="EJ79" s="178"/>
      <c r="EK79" s="178"/>
      <c r="EL79" s="178"/>
      <c r="EM79" s="178"/>
      <c r="EN79" s="178"/>
      <c r="EO79" s="178"/>
      <c r="EP79" s="178"/>
      <c r="EQ79" s="178"/>
      <c r="ER79" s="178"/>
      <c r="ES79" s="178"/>
      <c r="ET79" s="178"/>
      <c r="EU79" s="178"/>
      <c r="EV79" s="178"/>
      <c r="EW79" s="178"/>
      <c r="EX79" s="178"/>
      <c r="EY79" s="178"/>
      <c r="EZ79" s="178"/>
      <c r="FA79" s="178"/>
      <c r="FB79" s="178"/>
      <c r="FC79" s="178"/>
      <c r="FD79" s="178"/>
      <c r="FE79" s="178"/>
      <c r="FF79" s="178"/>
      <c r="FG79" s="178"/>
      <c r="FH79" s="178"/>
      <c r="FI79" s="178"/>
      <c r="FJ79" s="178"/>
      <c r="FK79" s="178"/>
      <c r="FL79" s="178"/>
      <c r="FM79" s="178"/>
      <c r="FN79" s="178"/>
      <c r="FO79" s="178"/>
      <c r="FP79" s="178"/>
      <c r="FQ79" s="178"/>
      <c r="FR79" s="178"/>
      <c r="FS79" s="178"/>
      <c r="FT79" s="178"/>
      <c r="FU79" s="178"/>
      <c r="FV79" s="178"/>
      <c r="FW79" s="178"/>
      <c r="FX79" s="178"/>
      <c r="FY79" s="178"/>
      <c r="FZ79" s="178"/>
      <c r="GA79" s="178"/>
      <c r="GB79" s="178"/>
      <c r="GC79" s="178"/>
      <c r="GD79" s="178"/>
      <c r="GE79" s="178"/>
      <c r="GF79" s="178"/>
      <c r="GG79" s="178"/>
      <c r="GH79" s="178"/>
      <c r="GI79" s="178"/>
      <c r="GJ79" s="178"/>
      <c r="GK79" s="178"/>
      <c r="GL79" s="178"/>
      <c r="GM79" s="178"/>
      <c r="GN79" s="178"/>
      <c r="GO79" s="178"/>
      <c r="GP79" s="178"/>
      <c r="GQ79" s="178"/>
      <c r="GR79" s="178"/>
      <c r="GS79" s="178"/>
      <c r="GT79" s="178"/>
      <c r="GU79" s="178"/>
      <c r="GV79" s="178"/>
      <c r="GW79" s="178"/>
      <c r="GX79" s="178"/>
      <c r="GY79" s="178"/>
      <c r="GZ79" s="178"/>
    </row>
    <row r="80" spans="13:208">
      <c r="Q80" s="255"/>
      <c r="R80" s="255"/>
      <c r="S80" s="189"/>
      <c r="T80" s="189"/>
      <c r="U80" s="189"/>
      <c r="V80" s="189"/>
      <c r="W80" s="189"/>
      <c r="X80" s="175"/>
      <c r="Y80" s="175"/>
      <c r="AA80" s="179"/>
      <c r="AB80" s="173"/>
      <c r="AC80" s="238"/>
      <c r="AD80" s="238"/>
      <c r="AE80" s="238"/>
      <c r="AF80" s="238"/>
      <c r="AG80" s="238"/>
      <c r="AH80" s="238"/>
      <c r="AI80" s="238"/>
      <c r="AJ80" s="238"/>
      <c r="AK80" s="238"/>
      <c r="AL80" s="238"/>
      <c r="AM80" s="238"/>
      <c r="AN80" s="178"/>
      <c r="AO80" s="178"/>
      <c r="AP80" s="178"/>
      <c r="AQ80" s="178"/>
      <c r="AR80" s="178"/>
      <c r="AS80" s="178"/>
      <c r="AT80" s="178"/>
      <c r="AU80" s="178"/>
      <c r="AV80" s="178"/>
      <c r="AW80" s="178"/>
      <c r="AX80" s="178"/>
      <c r="AY80" s="178"/>
      <c r="AZ80" s="178"/>
      <c r="BA80" s="178"/>
      <c r="BB80" s="178"/>
      <c r="BC80" s="178"/>
      <c r="BD80" s="178"/>
      <c r="BE80" s="178"/>
      <c r="BF80" s="178"/>
      <c r="BG80" s="178"/>
      <c r="BH80" s="178"/>
      <c r="BI80" s="178"/>
      <c r="BJ80" s="178"/>
      <c r="BK80" s="178"/>
      <c r="BL80" s="178"/>
      <c r="BM80" s="178"/>
      <c r="BN80" s="178"/>
      <c r="BO80" s="178"/>
      <c r="BP80" s="178"/>
      <c r="BQ80" s="178"/>
      <c r="BR80" s="178"/>
      <c r="BS80" s="178"/>
      <c r="BT80" s="178"/>
      <c r="BU80" s="178"/>
      <c r="BV80" s="178"/>
      <c r="BW80" s="178"/>
      <c r="BX80" s="178"/>
      <c r="BY80" s="178"/>
      <c r="BZ80" s="178"/>
      <c r="CA80" s="178"/>
      <c r="CB80" s="178"/>
      <c r="CC80" s="178"/>
      <c r="CD80" s="178"/>
      <c r="CE80" s="178"/>
      <c r="CF80" s="178"/>
      <c r="CG80" s="178"/>
      <c r="CH80" s="178"/>
      <c r="CI80" s="178"/>
      <c r="CJ80" s="178"/>
      <c r="CK80" s="178"/>
      <c r="CL80" s="178"/>
      <c r="CM80" s="178"/>
      <c r="CN80" s="178"/>
      <c r="CO80" s="178"/>
      <c r="CP80" s="178"/>
      <c r="CQ80" s="178"/>
      <c r="CR80" s="178"/>
      <c r="CS80" s="178"/>
      <c r="CT80" s="178"/>
      <c r="CU80" s="178"/>
      <c r="CV80" s="178"/>
      <c r="CW80" s="178"/>
      <c r="CX80" s="178"/>
      <c r="CY80" s="178"/>
      <c r="CZ80" s="178"/>
      <c r="DA80" s="178"/>
      <c r="DB80" s="178"/>
      <c r="DC80" s="178"/>
      <c r="DD80" s="178"/>
      <c r="DE80" s="178"/>
      <c r="DF80" s="178"/>
      <c r="DG80" s="178"/>
      <c r="DH80" s="178"/>
      <c r="DI80" s="178"/>
      <c r="DJ80" s="178"/>
      <c r="DK80" s="178"/>
      <c r="DL80" s="178"/>
      <c r="DM80" s="178"/>
      <c r="DN80" s="178"/>
      <c r="DO80" s="178"/>
      <c r="DP80" s="178"/>
      <c r="DQ80" s="178"/>
      <c r="DR80" s="178"/>
      <c r="DS80" s="178"/>
      <c r="DT80" s="178"/>
      <c r="DU80" s="178"/>
      <c r="DV80" s="178"/>
      <c r="DW80" s="178"/>
      <c r="DX80" s="178"/>
      <c r="DY80" s="178"/>
      <c r="DZ80" s="178"/>
      <c r="EA80" s="178"/>
      <c r="EB80" s="178"/>
      <c r="EC80" s="178"/>
      <c r="ED80" s="178"/>
      <c r="EE80" s="178"/>
      <c r="EF80" s="178"/>
      <c r="EG80" s="178"/>
      <c r="EH80" s="178"/>
      <c r="EI80" s="178"/>
      <c r="EJ80" s="178"/>
      <c r="EK80" s="178"/>
      <c r="EL80" s="178"/>
      <c r="EM80" s="178"/>
      <c r="EN80" s="178"/>
      <c r="EO80" s="178"/>
      <c r="EP80" s="178"/>
      <c r="EQ80" s="178"/>
      <c r="ER80" s="178"/>
      <c r="ES80" s="178"/>
      <c r="ET80" s="178"/>
      <c r="EU80" s="178"/>
      <c r="EV80" s="178"/>
      <c r="EW80" s="178"/>
      <c r="EX80" s="178"/>
      <c r="EY80" s="178"/>
      <c r="EZ80" s="178"/>
      <c r="FA80" s="178"/>
      <c r="FB80" s="178"/>
      <c r="FC80" s="178"/>
      <c r="FD80" s="178"/>
      <c r="FE80" s="178"/>
      <c r="FF80" s="178"/>
      <c r="FG80" s="178"/>
      <c r="FH80" s="178"/>
      <c r="FI80" s="178"/>
      <c r="FJ80" s="178"/>
      <c r="FK80" s="178"/>
      <c r="FL80" s="178"/>
      <c r="FM80" s="178"/>
      <c r="FN80" s="178"/>
      <c r="FO80" s="178"/>
      <c r="FP80" s="178"/>
      <c r="FQ80" s="178"/>
      <c r="FR80" s="178"/>
      <c r="FS80" s="178"/>
      <c r="FT80" s="178"/>
      <c r="FU80" s="178"/>
      <c r="FV80" s="178"/>
      <c r="FW80" s="178"/>
      <c r="FX80" s="178"/>
      <c r="FY80" s="178"/>
      <c r="FZ80" s="178"/>
      <c r="GA80" s="178"/>
      <c r="GB80" s="178"/>
      <c r="GC80" s="178"/>
      <c r="GD80" s="178"/>
      <c r="GE80" s="178"/>
      <c r="GF80" s="178"/>
      <c r="GG80" s="178"/>
      <c r="GH80" s="178"/>
      <c r="GI80" s="178"/>
      <c r="GJ80" s="178"/>
      <c r="GK80" s="178"/>
      <c r="GL80" s="178"/>
      <c r="GM80" s="178"/>
      <c r="GN80" s="178"/>
      <c r="GO80" s="178"/>
      <c r="GP80" s="178"/>
      <c r="GQ80" s="178"/>
      <c r="GR80" s="178"/>
      <c r="GS80" s="178"/>
      <c r="GT80" s="178"/>
      <c r="GU80" s="178"/>
      <c r="GV80" s="178"/>
      <c r="GW80" s="178"/>
      <c r="GX80" s="178"/>
      <c r="GY80" s="178"/>
      <c r="GZ80" s="178"/>
    </row>
    <row r="81" spans="17:208">
      <c r="Q81" s="255"/>
      <c r="R81" s="255"/>
      <c r="S81" s="189"/>
      <c r="T81" s="189"/>
      <c r="U81" s="189"/>
      <c r="V81" s="189"/>
      <c r="W81" s="189"/>
      <c r="X81" s="175"/>
      <c r="Y81" s="175"/>
      <c r="AA81" s="179"/>
      <c r="AB81" s="173"/>
      <c r="AC81" s="238"/>
      <c r="AD81" s="238"/>
      <c r="AE81" s="238"/>
      <c r="AF81" s="238"/>
      <c r="AG81" s="238"/>
      <c r="AH81" s="238"/>
      <c r="AI81" s="238"/>
      <c r="AJ81" s="238"/>
      <c r="AK81" s="238"/>
      <c r="AL81" s="238"/>
      <c r="AM81" s="238"/>
      <c r="AN81" s="178"/>
      <c r="AO81" s="178"/>
      <c r="AP81" s="178"/>
      <c r="AQ81" s="178"/>
      <c r="AR81" s="178"/>
      <c r="AS81" s="178"/>
      <c r="AT81" s="178"/>
      <c r="AU81" s="178"/>
      <c r="AV81" s="178"/>
      <c r="AW81" s="178"/>
      <c r="AX81" s="178"/>
      <c r="AY81" s="178"/>
      <c r="AZ81" s="178"/>
      <c r="BA81" s="178"/>
      <c r="BB81" s="178"/>
      <c r="BC81" s="178"/>
      <c r="BD81" s="178"/>
      <c r="BE81" s="178"/>
      <c r="BF81" s="178"/>
      <c r="BG81" s="178"/>
      <c r="BH81" s="178"/>
      <c r="BI81" s="178"/>
      <c r="BJ81" s="178"/>
      <c r="BK81" s="178"/>
      <c r="BL81" s="178"/>
      <c r="BM81" s="178"/>
      <c r="BN81" s="178"/>
      <c r="BO81" s="178"/>
      <c r="BP81" s="178"/>
      <c r="BQ81" s="178"/>
      <c r="BR81" s="178"/>
      <c r="BS81" s="178"/>
      <c r="BT81" s="178"/>
      <c r="BU81" s="178"/>
      <c r="BV81" s="178"/>
      <c r="BW81" s="178"/>
      <c r="BX81" s="178"/>
      <c r="BY81" s="178"/>
      <c r="BZ81" s="178"/>
      <c r="CA81" s="178"/>
      <c r="CB81" s="178"/>
      <c r="CC81" s="178"/>
      <c r="CD81" s="178"/>
      <c r="CE81" s="178"/>
      <c r="CF81" s="178"/>
      <c r="CG81" s="178"/>
      <c r="CH81" s="178"/>
      <c r="CI81" s="178"/>
      <c r="CJ81" s="178"/>
      <c r="CK81" s="178"/>
      <c r="CL81" s="178"/>
      <c r="CM81" s="178"/>
      <c r="CN81" s="178"/>
      <c r="CO81" s="178"/>
      <c r="CP81" s="178"/>
      <c r="CQ81" s="178"/>
      <c r="CR81" s="178"/>
      <c r="CS81" s="178"/>
      <c r="CT81" s="178"/>
      <c r="CU81" s="178"/>
      <c r="CV81" s="178"/>
      <c r="CW81" s="178"/>
      <c r="CX81" s="178"/>
      <c r="CY81" s="178"/>
      <c r="CZ81" s="178"/>
      <c r="DA81" s="178"/>
      <c r="DB81" s="178"/>
      <c r="DC81" s="178"/>
      <c r="DD81" s="178"/>
      <c r="DE81" s="178"/>
      <c r="DF81" s="178"/>
      <c r="DG81" s="178"/>
      <c r="DH81" s="178"/>
      <c r="DI81" s="178"/>
      <c r="DJ81" s="178"/>
      <c r="DK81" s="178"/>
      <c r="DL81" s="178"/>
      <c r="DM81" s="178"/>
      <c r="DN81" s="178"/>
      <c r="DO81" s="178"/>
      <c r="DP81" s="178"/>
      <c r="DQ81" s="178"/>
      <c r="DR81" s="178"/>
      <c r="DS81" s="178"/>
      <c r="DT81" s="178"/>
      <c r="DU81" s="178"/>
      <c r="DV81" s="178"/>
      <c r="DW81" s="178"/>
      <c r="DX81" s="178"/>
      <c r="DY81" s="178"/>
      <c r="DZ81" s="178"/>
      <c r="EA81" s="178"/>
      <c r="EB81" s="178"/>
      <c r="EC81" s="178"/>
      <c r="ED81" s="178"/>
      <c r="EE81" s="178"/>
      <c r="EF81" s="178"/>
      <c r="EG81" s="178"/>
      <c r="EH81" s="178"/>
      <c r="EI81" s="178"/>
      <c r="EJ81" s="178"/>
      <c r="EK81" s="178"/>
      <c r="EL81" s="178"/>
      <c r="EM81" s="178"/>
      <c r="EN81" s="178"/>
      <c r="EO81" s="178"/>
      <c r="EP81" s="178"/>
      <c r="EQ81" s="178"/>
      <c r="ER81" s="178"/>
      <c r="ES81" s="178"/>
      <c r="ET81" s="178"/>
      <c r="EU81" s="178"/>
      <c r="EV81" s="178"/>
      <c r="EW81" s="178"/>
      <c r="EX81" s="178"/>
      <c r="EY81" s="178"/>
      <c r="EZ81" s="178"/>
      <c r="FA81" s="178"/>
      <c r="FB81" s="178"/>
      <c r="FC81" s="178"/>
      <c r="FD81" s="178"/>
      <c r="FE81" s="178"/>
      <c r="FF81" s="178"/>
      <c r="FG81" s="178"/>
      <c r="FH81" s="178"/>
      <c r="FI81" s="178"/>
      <c r="FJ81" s="178"/>
      <c r="FK81" s="178"/>
      <c r="FL81" s="178"/>
      <c r="FM81" s="178"/>
      <c r="FN81" s="178"/>
      <c r="FO81" s="178"/>
      <c r="FP81" s="178"/>
      <c r="FQ81" s="178"/>
      <c r="FR81" s="178"/>
      <c r="FS81" s="178"/>
      <c r="FT81" s="178"/>
      <c r="FU81" s="178"/>
      <c r="FV81" s="178"/>
      <c r="FW81" s="178"/>
      <c r="FX81" s="178"/>
      <c r="FY81" s="178"/>
      <c r="FZ81" s="178"/>
      <c r="GA81" s="178"/>
      <c r="GB81" s="178"/>
      <c r="GC81" s="178"/>
      <c r="GD81" s="178"/>
      <c r="GE81" s="178"/>
      <c r="GF81" s="178"/>
      <c r="GG81" s="178"/>
      <c r="GH81" s="178"/>
      <c r="GI81" s="178"/>
      <c r="GJ81" s="178"/>
      <c r="GK81" s="178"/>
      <c r="GL81" s="178"/>
      <c r="GM81" s="178"/>
      <c r="GN81" s="178"/>
      <c r="GO81" s="178"/>
      <c r="GP81" s="178"/>
      <c r="GQ81" s="178"/>
      <c r="GR81" s="178"/>
      <c r="GS81" s="178"/>
      <c r="GT81" s="178"/>
      <c r="GU81" s="178"/>
      <c r="GV81" s="178"/>
      <c r="GW81" s="178"/>
      <c r="GX81" s="178"/>
      <c r="GY81" s="178"/>
      <c r="GZ81" s="178"/>
    </row>
    <row r="82" spans="17:208">
      <c r="Q82" s="255"/>
      <c r="R82" s="255"/>
      <c r="S82" s="189"/>
      <c r="T82" s="189"/>
      <c r="U82" s="189"/>
      <c r="V82" s="189"/>
      <c r="W82" s="189"/>
      <c r="X82" s="175"/>
      <c r="Y82" s="175"/>
      <c r="AA82" s="179"/>
      <c r="AB82" s="173"/>
      <c r="AC82" s="238"/>
      <c r="AD82" s="238"/>
      <c r="AE82" s="238"/>
      <c r="AF82" s="238"/>
      <c r="AG82" s="238"/>
      <c r="AH82" s="238"/>
      <c r="AI82" s="238"/>
      <c r="AJ82" s="238"/>
      <c r="AK82" s="238"/>
      <c r="AL82" s="238"/>
      <c r="AM82" s="238"/>
      <c r="AN82" s="178"/>
      <c r="AO82" s="178"/>
      <c r="AP82" s="178"/>
      <c r="AQ82" s="178"/>
      <c r="AR82" s="178"/>
      <c r="AS82" s="178"/>
      <c r="AT82" s="178"/>
      <c r="AU82" s="178"/>
      <c r="AV82" s="178"/>
      <c r="AW82" s="178"/>
      <c r="AX82" s="178"/>
      <c r="AY82" s="178"/>
      <c r="AZ82" s="178"/>
      <c r="BA82" s="178"/>
      <c r="BB82" s="178"/>
      <c r="BC82" s="178"/>
      <c r="BD82" s="178"/>
      <c r="BE82" s="178"/>
      <c r="BF82" s="178"/>
      <c r="BG82" s="178"/>
      <c r="BH82" s="178"/>
      <c r="BI82" s="178"/>
      <c r="BJ82" s="178"/>
      <c r="BK82" s="178"/>
      <c r="BL82" s="178"/>
      <c r="BM82" s="178"/>
      <c r="BN82" s="178"/>
      <c r="BO82" s="178"/>
      <c r="BP82" s="178"/>
      <c r="BQ82" s="178"/>
      <c r="BR82" s="178"/>
      <c r="BS82" s="178"/>
      <c r="BT82" s="178"/>
      <c r="BU82" s="178"/>
      <c r="BV82" s="178"/>
      <c r="BW82" s="178"/>
      <c r="BX82" s="178"/>
      <c r="BY82" s="178"/>
      <c r="BZ82" s="178"/>
      <c r="CA82" s="178"/>
      <c r="CB82" s="178"/>
      <c r="CC82" s="178"/>
      <c r="CD82" s="178"/>
      <c r="CE82" s="178"/>
      <c r="CF82" s="178"/>
      <c r="CG82" s="178"/>
      <c r="CH82" s="178"/>
      <c r="CI82" s="178"/>
      <c r="CJ82" s="178"/>
      <c r="CK82" s="178"/>
      <c r="CL82" s="178"/>
      <c r="CM82" s="178"/>
      <c r="CN82" s="178"/>
      <c r="CO82" s="178"/>
      <c r="CP82" s="178"/>
      <c r="CQ82" s="178"/>
      <c r="CR82" s="178"/>
      <c r="CS82" s="178"/>
      <c r="CT82" s="178"/>
      <c r="CU82" s="178"/>
      <c r="CV82" s="178"/>
      <c r="CW82" s="178"/>
      <c r="CX82" s="178"/>
      <c r="CY82" s="178"/>
      <c r="CZ82" s="178"/>
      <c r="DA82" s="178"/>
      <c r="DB82" s="178"/>
      <c r="DC82" s="178"/>
      <c r="DD82" s="178"/>
      <c r="DE82" s="178"/>
      <c r="DF82" s="178"/>
      <c r="DG82" s="178"/>
      <c r="DH82" s="178"/>
      <c r="DI82" s="178"/>
      <c r="DJ82" s="178"/>
      <c r="DK82" s="178"/>
      <c r="DL82" s="178"/>
      <c r="DM82" s="178"/>
      <c r="DN82" s="178"/>
      <c r="DO82" s="178"/>
      <c r="DP82" s="178"/>
      <c r="DQ82" s="178"/>
      <c r="DR82" s="178"/>
      <c r="DS82" s="178"/>
      <c r="DT82" s="178"/>
      <c r="DU82" s="178"/>
      <c r="DV82" s="178"/>
      <c r="DW82" s="178"/>
      <c r="DX82" s="178"/>
      <c r="DY82" s="178"/>
      <c r="DZ82" s="178"/>
      <c r="EA82" s="178"/>
      <c r="EB82" s="178"/>
      <c r="EC82" s="178"/>
      <c r="ED82" s="178"/>
      <c r="EE82" s="178"/>
      <c r="EF82" s="178"/>
      <c r="EG82" s="178"/>
      <c r="EH82" s="178"/>
      <c r="EI82" s="178"/>
      <c r="EJ82" s="178"/>
      <c r="EK82" s="178"/>
      <c r="EL82" s="178"/>
      <c r="EM82" s="178"/>
      <c r="EN82" s="178"/>
      <c r="EO82" s="178"/>
      <c r="EP82" s="178"/>
      <c r="EQ82" s="178"/>
      <c r="ER82" s="178"/>
      <c r="ES82" s="178"/>
      <c r="ET82" s="178"/>
      <c r="EU82" s="178"/>
      <c r="EV82" s="178"/>
      <c r="EW82" s="178"/>
      <c r="EX82" s="178"/>
      <c r="EY82" s="178"/>
      <c r="EZ82" s="178"/>
      <c r="FA82" s="178"/>
      <c r="FB82" s="178"/>
      <c r="FC82" s="178"/>
      <c r="FD82" s="178"/>
      <c r="FE82" s="178"/>
      <c r="FF82" s="178"/>
      <c r="FG82" s="178"/>
      <c r="FH82" s="178"/>
      <c r="FI82" s="178"/>
      <c r="FJ82" s="178"/>
      <c r="FK82" s="178"/>
      <c r="FL82" s="178"/>
      <c r="FM82" s="178"/>
      <c r="FN82" s="178"/>
      <c r="FO82" s="178"/>
      <c r="FP82" s="178"/>
      <c r="FQ82" s="178"/>
      <c r="FR82" s="178"/>
      <c r="FS82" s="178"/>
      <c r="FT82" s="178"/>
      <c r="FU82" s="178"/>
      <c r="FV82" s="178"/>
      <c r="FW82" s="178"/>
      <c r="FX82" s="178"/>
      <c r="FY82" s="178"/>
      <c r="FZ82" s="178"/>
      <c r="GA82" s="178"/>
      <c r="GB82" s="178"/>
      <c r="GC82" s="178"/>
      <c r="GD82" s="178"/>
      <c r="GE82" s="178"/>
      <c r="GF82" s="178"/>
      <c r="GG82" s="178"/>
      <c r="GH82" s="178"/>
      <c r="GI82" s="178"/>
      <c r="GJ82" s="178"/>
      <c r="GK82" s="178"/>
      <c r="GL82" s="178"/>
      <c r="GM82" s="178"/>
      <c r="GN82" s="178"/>
      <c r="GO82" s="178"/>
      <c r="GP82" s="178"/>
      <c r="GQ82" s="178"/>
      <c r="GR82" s="178"/>
      <c r="GS82" s="178"/>
      <c r="GT82" s="178"/>
      <c r="GU82" s="178"/>
      <c r="GV82" s="178"/>
      <c r="GW82" s="178"/>
      <c r="GX82" s="178"/>
      <c r="GY82" s="178"/>
      <c r="GZ82" s="178"/>
    </row>
    <row r="83" spans="17:208">
      <c r="Q83" s="255"/>
      <c r="R83" s="255"/>
      <c r="S83" s="189"/>
      <c r="T83" s="189"/>
      <c r="U83" s="189"/>
      <c r="V83" s="189"/>
      <c r="W83" s="189"/>
      <c r="X83" s="175"/>
      <c r="Y83" s="175"/>
      <c r="AA83" s="179"/>
      <c r="AB83" s="173"/>
      <c r="AC83" s="238"/>
      <c r="AD83" s="238"/>
      <c r="AE83" s="238"/>
      <c r="AF83" s="238"/>
      <c r="AG83" s="238"/>
      <c r="AH83" s="238"/>
      <c r="AI83" s="238"/>
      <c r="AJ83" s="238"/>
      <c r="AK83" s="238"/>
      <c r="AL83" s="238"/>
      <c r="AM83" s="238"/>
      <c r="AN83" s="178"/>
      <c r="AO83" s="178"/>
      <c r="AP83" s="178"/>
      <c r="AQ83" s="178"/>
      <c r="AR83" s="178"/>
      <c r="AS83" s="178"/>
      <c r="AT83" s="178"/>
      <c r="AU83" s="178"/>
      <c r="AV83" s="178"/>
      <c r="AW83" s="178"/>
      <c r="AX83" s="178"/>
      <c r="AY83" s="178"/>
      <c r="AZ83" s="178"/>
      <c r="BA83" s="178"/>
      <c r="BB83" s="178"/>
      <c r="BC83" s="178"/>
      <c r="BD83" s="178"/>
      <c r="BE83" s="178"/>
      <c r="BF83" s="178"/>
      <c r="BG83" s="178"/>
      <c r="BH83" s="178"/>
      <c r="BI83" s="178"/>
      <c r="BJ83" s="178"/>
      <c r="BK83" s="178"/>
      <c r="BL83" s="178"/>
      <c r="BM83" s="178"/>
      <c r="BN83" s="178"/>
      <c r="BO83" s="178"/>
      <c r="BP83" s="178"/>
      <c r="BQ83" s="178"/>
      <c r="BR83" s="178"/>
      <c r="BS83" s="178"/>
      <c r="BT83" s="178"/>
      <c r="BU83" s="178"/>
      <c r="BV83" s="178"/>
      <c r="BW83" s="178"/>
      <c r="BX83" s="178"/>
      <c r="BY83" s="178"/>
      <c r="BZ83" s="178"/>
      <c r="CA83" s="178"/>
      <c r="CB83" s="178"/>
      <c r="CC83" s="178"/>
      <c r="CD83" s="178"/>
      <c r="CE83" s="178"/>
      <c r="CF83" s="178"/>
      <c r="CG83" s="178"/>
      <c r="CH83" s="178"/>
      <c r="CI83" s="178"/>
      <c r="CJ83" s="178"/>
      <c r="CK83" s="178"/>
      <c r="CL83" s="178"/>
      <c r="CM83" s="178"/>
      <c r="CN83" s="178"/>
      <c r="CO83" s="178"/>
      <c r="CP83" s="178"/>
      <c r="CQ83" s="178"/>
      <c r="CR83" s="178"/>
      <c r="CS83" s="178"/>
      <c r="CT83" s="178"/>
      <c r="CU83" s="178"/>
      <c r="CV83" s="178"/>
      <c r="CW83" s="178"/>
      <c r="CX83" s="178"/>
      <c r="CY83" s="178"/>
      <c r="CZ83" s="178"/>
      <c r="DA83" s="178"/>
      <c r="DB83" s="178"/>
      <c r="DC83" s="178"/>
      <c r="DD83" s="178"/>
      <c r="DE83" s="178"/>
      <c r="DF83" s="178"/>
      <c r="DG83" s="178"/>
      <c r="DH83" s="178"/>
      <c r="DI83" s="178"/>
      <c r="DJ83" s="178"/>
      <c r="DK83" s="178"/>
      <c r="DL83" s="178"/>
      <c r="DM83" s="178"/>
      <c r="DN83" s="178"/>
      <c r="DO83" s="178"/>
      <c r="DP83" s="178"/>
      <c r="DQ83" s="178"/>
      <c r="DR83" s="178"/>
      <c r="DS83" s="178"/>
      <c r="DT83" s="178"/>
      <c r="DU83" s="178"/>
      <c r="DV83" s="178"/>
      <c r="DW83" s="178"/>
      <c r="DX83" s="178"/>
      <c r="DY83" s="178"/>
      <c r="DZ83" s="178"/>
      <c r="EA83" s="178"/>
      <c r="EB83" s="178"/>
      <c r="EC83" s="178"/>
      <c r="ED83" s="178"/>
      <c r="EE83" s="178"/>
      <c r="EF83" s="178"/>
      <c r="EG83" s="178"/>
      <c r="EH83" s="178"/>
      <c r="EI83" s="178"/>
      <c r="EJ83" s="178"/>
      <c r="EK83" s="178"/>
      <c r="EL83" s="178"/>
      <c r="EM83" s="178"/>
      <c r="EN83" s="178"/>
      <c r="EO83" s="178"/>
      <c r="EP83" s="178"/>
      <c r="EQ83" s="178"/>
      <c r="ER83" s="178"/>
      <c r="ES83" s="178"/>
      <c r="ET83" s="178"/>
      <c r="EU83" s="178"/>
      <c r="EV83" s="178"/>
      <c r="EW83" s="178"/>
      <c r="EX83" s="178"/>
      <c r="EY83" s="178"/>
      <c r="EZ83" s="178"/>
      <c r="FA83" s="178"/>
      <c r="FB83" s="178"/>
      <c r="FC83" s="178"/>
      <c r="FD83" s="178"/>
      <c r="FE83" s="178"/>
      <c r="FF83" s="178"/>
      <c r="FG83" s="178"/>
      <c r="FH83" s="178"/>
      <c r="FI83" s="178"/>
      <c r="FJ83" s="178"/>
      <c r="FK83" s="178"/>
      <c r="FL83" s="178"/>
      <c r="FM83" s="178"/>
      <c r="FN83" s="178"/>
      <c r="FO83" s="178"/>
      <c r="FP83" s="178"/>
      <c r="FQ83" s="178"/>
      <c r="FR83" s="178"/>
      <c r="FS83" s="178"/>
      <c r="FT83" s="178"/>
      <c r="FU83" s="178"/>
      <c r="FV83" s="178"/>
      <c r="FW83" s="178"/>
      <c r="FX83" s="178"/>
      <c r="FY83" s="178"/>
      <c r="FZ83" s="178"/>
      <c r="GA83" s="178"/>
      <c r="GB83" s="178"/>
      <c r="GC83" s="178"/>
      <c r="GD83" s="178"/>
      <c r="GE83" s="178"/>
      <c r="GF83" s="178"/>
      <c r="GG83" s="178"/>
      <c r="GH83" s="178"/>
      <c r="GI83" s="178"/>
      <c r="GJ83" s="178"/>
      <c r="GK83" s="178"/>
      <c r="GL83" s="178"/>
      <c r="GM83" s="178"/>
      <c r="GN83" s="178"/>
      <c r="GO83" s="178"/>
      <c r="GP83" s="178"/>
      <c r="GQ83" s="178"/>
      <c r="GR83" s="178"/>
      <c r="GS83" s="178"/>
      <c r="GT83" s="178"/>
      <c r="GU83" s="178"/>
      <c r="GV83" s="178"/>
      <c r="GW83" s="178"/>
      <c r="GX83" s="178"/>
      <c r="GY83" s="178"/>
      <c r="GZ83" s="178"/>
    </row>
    <row r="84" spans="17:208">
      <c r="Q84" s="255"/>
      <c r="R84" s="255"/>
      <c r="S84" s="189"/>
      <c r="T84" s="189"/>
      <c r="U84" s="189"/>
      <c r="V84" s="189"/>
      <c r="W84" s="189"/>
      <c r="X84" s="175"/>
      <c r="Y84" s="175"/>
      <c r="AA84" s="179"/>
      <c r="AB84" s="173"/>
      <c r="AC84" s="238"/>
      <c r="AD84" s="238"/>
      <c r="AE84" s="238"/>
      <c r="AF84" s="238"/>
      <c r="AG84" s="238"/>
      <c r="AH84" s="238"/>
      <c r="AI84" s="238"/>
      <c r="AJ84" s="238"/>
      <c r="AK84" s="238"/>
      <c r="AL84" s="238"/>
      <c r="AM84" s="238"/>
      <c r="AN84" s="178"/>
      <c r="AO84" s="178"/>
      <c r="AP84" s="178"/>
      <c r="AQ84" s="178"/>
      <c r="AR84" s="178"/>
      <c r="AS84" s="178"/>
      <c r="AT84" s="178"/>
      <c r="AU84" s="178"/>
      <c r="AV84" s="178"/>
      <c r="AW84" s="178"/>
      <c r="AX84" s="178"/>
      <c r="AY84" s="178"/>
      <c r="AZ84" s="178"/>
      <c r="BA84" s="178"/>
      <c r="BB84" s="178"/>
      <c r="BC84" s="178"/>
      <c r="BD84" s="178"/>
      <c r="BE84" s="178"/>
      <c r="BF84" s="178"/>
      <c r="BG84" s="178"/>
      <c r="BH84" s="178"/>
      <c r="BI84" s="178"/>
      <c r="BJ84" s="178"/>
      <c r="BK84" s="178"/>
      <c r="BL84" s="178"/>
      <c r="BM84" s="178"/>
      <c r="BN84" s="178"/>
      <c r="BO84" s="178"/>
      <c r="BP84" s="178"/>
      <c r="BQ84" s="178"/>
      <c r="BR84" s="178"/>
      <c r="BS84" s="178"/>
      <c r="BT84" s="178"/>
      <c r="BU84" s="178"/>
      <c r="BV84" s="178"/>
      <c r="BW84" s="178"/>
      <c r="BX84" s="178"/>
      <c r="BY84" s="178"/>
      <c r="BZ84" s="178"/>
      <c r="CA84" s="178"/>
      <c r="CB84" s="178"/>
      <c r="CC84" s="178"/>
      <c r="CD84" s="178"/>
      <c r="CE84" s="178"/>
      <c r="CF84" s="178"/>
      <c r="CG84" s="178"/>
      <c r="CH84" s="178"/>
      <c r="CI84" s="178"/>
      <c r="CJ84" s="178"/>
      <c r="CK84" s="178"/>
      <c r="CL84" s="178"/>
      <c r="CM84" s="178"/>
      <c r="CN84" s="178"/>
      <c r="CO84" s="178"/>
      <c r="CP84" s="178"/>
      <c r="CQ84" s="178"/>
      <c r="CR84" s="178"/>
      <c r="CS84" s="178"/>
      <c r="CT84" s="178"/>
      <c r="CU84" s="178"/>
      <c r="CV84" s="178"/>
      <c r="CW84" s="178"/>
      <c r="CX84" s="178"/>
      <c r="CY84" s="178"/>
      <c r="CZ84" s="178"/>
      <c r="DA84" s="178"/>
      <c r="DB84" s="178"/>
      <c r="DC84" s="178"/>
      <c r="DD84" s="178"/>
      <c r="DE84" s="178"/>
      <c r="DF84" s="178"/>
      <c r="DG84" s="178"/>
      <c r="DH84" s="178"/>
      <c r="DI84" s="178"/>
      <c r="DJ84" s="178"/>
      <c r="DK84" s="178"/>
      <c r="DL84" s="178"/>
      <c r="DM84" s="178"/>
      <c r="DN84" s="178"/>
      <c r="DO84" s="178"/>
      <c r="DP84" s="178"/>
      <c r="DQ84" s="178"/>
      <c r="DR84" s="178"/>
      <c r="DS84" s="178"/>
      <c r="DT84" s="178"/>
      <c r="DU84" s="178"/>
      <c r="DV84" s="178"/>
      <c r="DW84" s="178"/>
      <c r="DX84" s="178"/>
      <c r="DY84" s="178"/>
      <c r="DZ84" s="178"/>
      <c r="EA84" s="178"/>
      <c r="EB84" s="178"/>
      <c r="EC84" s="178"/>
      <c r="ED84" s="178"/>
      <c r="EE84" s="178"/>
      <c r="EF84" s="178"/>
      <c r="EG84" s="178"/>
      <c r="EH84" s="178"/>
      <c r="EI84" s="178"/>
      <c r="EJ84" s="178"/>
      <c r="EK84" s="178"/>
      <c r="EL84" s="178"/>
      <c r="EM84" s="178"/>
      <c r="EN84" s="178"/>
      <c r="EO84" s="178"/>
      <c r="EP84" s="178"/>
      <c r="EQ84" s="178"/>
      <c r="ER84" s="178"/>
      <c r="ES84" s="178"/>
      <c r="ET84" s="178"/>
      <c r="EU84" s="178"/>
      <c r="EV84" s="178"/>
      <c r="EW84" s="178"/>
      <c r="EX84" s="178"/>
      <c r="EY84" s="178"/>
      <c r="EZ84" s="178"/>
      <c r="FA84" s="178"/>
      <c r="FB84" s="178"/>
      <c r="FC84" s="178"/>
      <c r="FD84" s="178"/>
      <c r="FE84" s="178"/>
      <c r="FF84" s="178"/>
      <c r="FG84" s="178"/>
      <c r="FH84" s="178"/>
      <c r="FI84" s="178"/>
      <c r="FJ84" s="178"/>
      <c r="FK84" s="178"/>
      <c r="FL84" s="178"/>
      <c r="FM84" s="178"/>
      <c r="FN84" s="178"/>
      <c r="FO84" s="178"/>
      <c r="FP84" s="178"/>
      <c r="FQ84" s="178"/>
      <c r="FR84" s="178"/>
      <c r="FS84" s="178"/>
      <c r="FT84" s="178"/>
      <c r="FU84" s="178"/>
      <c r="FV84" s="178"/>
      <c r="FW84" s="178"/>
      <c r="FX84" s="178"/>
      <c r="FY84" s="178"/>
      <c r="FZ84" s="178"/>
      <c r="GA84" s="178"/>
      <c r="GB84" s="178"/>
      <c r="GC84" s="178"/>
      <c r="GD84" s="178"/>
      <c r="GE84" s="178"/>
      <c r="GF84" s="178"/>
      <c r="GG84" s="178"/>
      <c r="GH84" s="178"/>
      <c r="GI84" s="178"/>
      <c r="GJ84" s="178"/>
      <c r="GK84" s="178"/>
      <c r="GL84" s="178"/>
      <c r="GM84" s="178"/>
      <c r="GN84" s="178"/>
      <c r="GO84" s="178"/>
      <c r="GP84" s="178"/>
      <c r="GQ84" s="178"/>
      <c r="GR84" s="178"/>
      <c r="GS84" s="178"/>
      <c r="GT84" s="178"/>
      <c r="GU84" s="178"/>
      <c r="GV84" s="178"/>
      <c r="GW84" s="178"/>
      <c r="GX84" s="178"/>
      <c r="GY84" s="178"/>
      <c r="GZ84" s="178"/>
    </row>
    <row r="85" spans="17:208">
      <c r="Q85" s="255"/>
      <c r="R85" s="255"/>
      <c r="S85" s="189"/>
      <c r="T85" s="189"/>
      <c r="U85" s="189"/>
      <c r="V85" s="189"/>
      <c r="W85" s="189"/>
      <c r="X85" s="175"/>
      <c r="Y85" s="175"/>
      <c r="AA85" s="179"/>
      <c r="AB85" s="173"/>
      <c r="AC85" s="238"/>
      <c r="AD85" s="238"/>
      <c r="AE85" s="238"/>
      <c r="AF85" s="238"/>
      <c r="AG85" s="238"/>
      <c r="AH85" s="238"/>
      <c r="AI85" s="238"/>
      <c r="AJ85" s="238"/>
      <c r="AK85" s="238"/>
      <c r="AL85" s="238"/>
      <c r="AM85" s="238"/>
      <c r="AN85" s="178"/>
      <c r="AO85" s="178"/>
      <c r="AP85" s="178"/>
      <c r="AQ85" s="178"/>
      <c r="AR85" s="178"/>
      <c r="AS85" s="178"/>
      <c r="AT85" s="178"/>
      <c r="AU85" s="178"/>
      <c r="AV85" s="178"/>
      <c r="AW85" s="178"/>
      <c r="AX85" s="178"/>
      <c r="AY85" s="178"/>
      <c r="AZ85" s="178"/>
      <c r="BA85" s="178"/>
      <c r="BB85" s="178"/>
      <c r="BC85" s="178"/>
      <c r="BD85" s="178"/>
      <c r="BE85" s="178"/>
      <c r="BF85" s="178"/>
      <c r="BG85" s="178"/>
      <c r="BH85" s="178"/>
      <c r="BI85" s="178"/>
      <c r="BJ85" s="178"/>
      <c r="BK85" s="178"/>
      <c r="BL85" s="178"/>
      <c r="BM85" s="178"/>
      <c r="BN85" s="178"/>
      <c r="BO85" s="178"/>
      <c r="BP85" s="178"/>
      <c r="BQ85" s="178"/>
      <c r="BR85" s="178"/>
      <c r="BS85" s="178"/>
      <c r="BT85" s="178"/>
      <c r="BU85" s="178"/>
      <c r="BV85" s="178"/>
      <c r="BW85" s="178"/>
      <c r="BX85" s="178"/>
      <c r="BY85" s="178"/>
      <c r="BZ85" s="178"/>
      <c r="CA85" s="178"/>
      <c r="CB85" s="178"/>
      <c r="CC85" s="178"/>
      <c r="CD85" s="178"/>
      <c r="CE85" s="178"/>
      <c r="CF85" s="178"/>
      <c r="CG85" s="178"/>
      <c r="CH85" s="178"/>
      <c r="CI85" s="178"/>
      <c r="CJ85" s="178"/>
      <c r="CK85" s="178"/>
      <c r="CL85" s="178"/>
      <c r="CM85" s="178"/>
      <c r="CN85" s="178"/>
      <c r="CO85" s="178"/>
      <c r="CP85" s="178"/>
      <c r="CQ85" s="178"/>
      <c r="CR85" s="178"/>
      <c r="CS85" s="178"/>
      <c r="CT85" s="178"/>
      <c r="CU85" s="178"/>
      <c r="CV85" s="178"/>
      <c r="CW85" s="178"/>
      <c r="CX85" s="178"/>
      <c r="CY85" s="178"/>
      <c r="CZ85" s="178"/>
      <c r="DA85" s="178"/>
      <c r="DB85" s="178"/>
      <c r="DC85" s="178"/>
      <c r="DD85" s="178"/>
      <c r="DE85" s="178"/>
      <c r="DF85" s="178"/>
      <c r="DG85" s="178"/>
      <c r="DH85" s="178"/>
      <c r="DI85" s="178"/>
      <c r="DJ85" s="178"/>
      <c r="DK85" s="178"/>
      <c r="DL85" s="178"/>
      <c r="DM85" s="178"/>
      <c r="DN85" s="178"/>
      <c r="DO85" s="178"/>
      <c r="DP85" s="178"/>
      <c r="DQ85" s="178"/>
      <c r="DR85" s="178"/>
      <c r="DS85" s="178"/>
      <c r="DT85" s="178"/>
      <c r="DU85" s="178"/>
      <c r="DV85" s="178"/>
      <c r="DW85" s="178"/>
      <c r="DX85" s="178"/>
      <c r="DY85" s="178"/>
      <c r="DZ85" s="178"/>
      <c r="EA85" s="178"/>
      <c r="EB85" s="178"/>
      <c r="EC85" s="178"/>
      <c r="ED85" s="178"/>
      <c r="EE85" s="178"/>
      <c r="EF85" s="178"/>
      <c r="EG85" s="178"/>
      <c r="EH85" s="178"/>
      <c r="EI85" s="178"/>
      <c r="EJ85" s="178"/>
      <c r="EK85" s="178"/>
      <c r="EL85" s="178"/>
      <c r="EM85" s="178"/>
      <c r="EN85" s="178"/>
      <c r="EO85" s="178"/>
      <c r="EP85" s="178"/>
      <c r="EQ85" s="178"/>
      <c r="ER85" s="178"/>
      <c r="ES85" s="178"/>
      <c r="ET85" s="178"/>
      <c r="EU85" s="178"/>
      <c r="EV85" s="178"/>
      <c r="EW85" s="178"/>
      <c r="EX85" s="178"/>
      <c r="EY85" s="178"/>
      <c r="EZ85" s="178"/>
      <c r="FA85" s="178"/>
      <c r="FB85" s="178"/>
      <c r="FC85" s="178"/>
      <c r="FD85" s="178"/>
      <c r="FE85" s="178"/>
      <c r="FF85" s="178"/>
      <c r="FG85" s="178"/>
      <c r="FH85" s="178"/>
      <c r="FI85" s="178"/>
      <c r="FJ85" s="178"/>
      <c r="FK85" s="178"/>
      <c r="FL85" s="178"/>
      <c r="FM85" s="178"/>
      <c r="FN85" s="178"/>
      <c r="FO85" s="178"/>
      <c r="FP85" s="178"/>
      <c r="FQ85" s="178"/>
      <c r="FR85" s="178"/>
      <c r="FS85" s="178"/>
      <c r="FT85" s="178"/>
      <c r="FU85" s="178"/>
      <c r="FV85" s="178"/>
      <c r="FW85" s="178"/>
      <c r="FX85" s="178"/>
      <c r="FY85" s="178"/>
      <c r="FZ85" s="178"/>
      <c r="GA85" s="178"/>
      <c r="GB85" s="178"/>
      <c r="GC85" s="178"/>
      <c r="GD85" s="178"/>
      <c r="GE85" s="178"/>
      <c r="GF85" s="178"/>
      <c r="GG85" s="178"/>
      <c r="GH85" s="178"/>
      <c r="GI85" s="178"/>
      <c r="GJ85" s="178"/>
      <c r="GK85" s="178"/>
      <c r="GL85" s="178"/>
      <c r="GM85" s="178"/>
      <c r="GN85" s="178"/>
      <c r="GO85" s="178"/>
      <c r="GP85" s="178"/>
      <c r="GQ85" s="178"/>
      <c r="GR85" s="178"/>
      <c r="GS85" s="178"/>
      <c r="GT85" s="178"/>
      <c r="GU85" s="178"/>
      <c r="GV85" s="178"/>
      <c r="GW85" s="178"/>
      <c r="GX85" s="178"/>
      <c r="GY85" s="178"/>
      <c r="GZ85" s="178"/>
    </row>
    <row r="86" spans="17:208">
      <c r="Q86" s="255"/>
      <c r="R86" s="255"/>
      <c r="S86" s="189"/>
      <c r="T86" s="189"/>
      <c r="U86" s="189"/>
      <c r="V86" s="189"/>
      <c r="W86" s="189"/>
      <c r="X86" s="175"/>
      <c r="Y86" s="175"/>
      <c r="AA86" s="179"/>
      <c r="AB86" s="173"/>
      <c r="AC86" s="238"/>
      <c r="AD86" s="238"/>
      <c r="AE86" s="238"/>
      <c r="AF86" s="238"/>
      <c r="AG86" s="238"/>
      <c r="AH86" s="238"/>
      <c r="AI86" s="238"/>
      <c r="AJ86" s="238"/>
      <c r="AK86" s="238"/>
      <c r="AL86" s="238"/>
      <c r="AM86" s="238"/>
      <c r="AN86" s="178"/>
      <c r="AO86" s="178"/>
      <c r="AP86" s="178"/>
      <c r="AQ86" s="178"/>
      <c r="AR86" s="178"/>
      <c r="AS86" s="178"/>
      <c r="AT86" s="178"/>
      <c r="AU86" s="178"/>
      <c r="AV86" s="178"/>
      <c r="AW86" s="178"/>
      <c r="AX86" s="178"/>
      <c r="AY86" s="178"/>
      <c r="AZ86" s="178"/>
      <c r="BA86" s="178"/>
      <c r="BB86" s="178"/>
      <c r="BC86" s="178"/>
      <c r="BD86" s="178"/>
      <c r="BE86" s="178"/>
      <c r="BF86" s="178"/>
      <c r="BG86" s="178"/>
      <c r="BH86" s="178"/>
      <c r="BI86" s="178"/>
      <c r="BJ86" s="178"/>
      <c r="BK86" s="178"/>
      <c r="BL86" s="178"/>
      <c r="BM86" s="178"/>
      <c r="BN86" s="178"/>
      <c r="BO86" s="178"/>
      <c r="BP86" s="178"/>
      <c r="BQ86" s="178"/>
      <c r="BR86" s="178"/>
      <c r="BS86" s="178"/>
      <c r="BT86" s="178"/>
      <c r="BU86" s="178"/>
      <c r="BV86" s="178"/>
      <c r="BW86" s="178"/>
      <c r="BX86" s="178"/>
      <c r="BY86" s="178"/>
      <c r="BZ86" s="178"/>
      <c r="CA86" s="178"/>
      <c r="CB86" s="178"/>
      <c r="CC86" s="178"/>
      <c r="CD86" s="178"/>
      <c r="CE86" s="178"/>
      <c r="CF86" s="178"/>
      <c r="CG86" s="178"/>
      <c r="CH86" s="178"/>
      <c r="CI86" s="178"/>
      <c r="CJ86" s="178"/>
      <c r="CK86" s="178"/>
      <c r="CL86" s="178"/>
      <c r="CM86" s="178"/>
      <c r="CN86" s="178"/>
      <c r="CO86" s="178"/>
      <c r="CP86" s="178"/>
      <c r="CQ86" s="178"/>
      <c r="CR86" s="178"/>
      <c r="CS86" s="178"/>
      <c r="CT86" s="178"/>
      <c r="CU86" s="178"/>
      <c r="CV86" s="178"/>
      <c r="CW86" s="178"/>
      <c r="CX86" s="178"/>
      <c r="CY86" s="178"/>
      <c r="CZ86" s="178"/>
      <c r="DA86" s="178"/>
      <c r="DB86" s="178"/>
      <c r="DC86" s="178"/>
      <c r="DD86" s="178"/>
      <c r="DE86" s="178"/>
      <c r="DF86" s="178"/>
      <c r="DG86" s="178"/>
      <c r="DH86" s="178"/>
      <c r="DI86" s="178"/>
      <c r="DJ86" s="178"/>
      <c r="DK86" s="178"/>
      <c r="DL86" s="178"/>
      <c r="DM86" s="178"/>
      <c r="DN86" s="178"/>
      <c r="DO86" s="178"/>
      <c r="DP86" s="178"/>
      <c r="DQ86" s="178"/>
      <c r="DR86" s="178"/>
      <c r="DS86" s="178"/>
      <c r="DT86" s="178"/>
      <c r="DU86" s="178"/>
      <c r="DV86" s="178"/>
      <c r="DW86" s="178"/>
      <c r="DX86" s="178"/>
      <c r="DY86" s="178"/>
      <c r="DZ86" s="178"/>
      <c r="EA86" s="178"/>
      <c r="EB86" s="178"/>
      <c r="EC86" s="178"/>
      <c r="ED86" s="178"/>
      <c r="EE86" s="178"/>
      <c r="EF86" s="178"/>
      <c r="EG86" s="178"/>
      <c r="EH86" s="178"/>
      <c r="EI86" s="178"/>
      <c r="EJ86" s="178"/>
      <c r="EK86" s="178"/>
      <c r="EL86" s="178"/>
      <c r="EM86" s="178"/>
      <c r="EN86" s="178"/>
      <c r="EO86" s="178"/>
      <c r="EP86" s="178"/>
      <c r="EQ86" s="178"/>
      <c r="ER86" s="178"/>
      <c r="ES86" s="178"/>
      <c r="ET86" s="178"/>
      <c r="EU86" s="178"/>
      <c r="EV86" s="178"/>
      <c r="EW86" s="178"/>
      <c r="EX86" s="178"/>
      <c r="EY86" s="178"/>
      <c r="EZ86" s="178"/>
      <c r="FA86" s="178"/>
      <c r="FB86" s="178"/>
      <c r="FC86" s="178"/>
      <c r="FD86" s="178"/>
      <c r="FE86" s="178"/>
      <c r="FF86" s="178"/>
      <c r="FG86" s="178"/>
      <c r="FH86" s="178"/>
      <c r="FI86" s="178"/>
      <c r="FJ86" s="178"/>
      <c r="FK86" s="178"/>
      <c r="FL86" s="178"/>
      <c r="FM86" s="178"/>
      <c r="FN86" s="178"/>
      <c r="FO86" s="178"/>
      <c r="FP86" s="178"/>
      <c r="FQ86" s="178"/>
      <c r="FR86" s="178"/>
      <c r="FS86" s="178"/>
      <c r="FT86" s="178"/>
      <c r="FU86" s="178"/>
      <c r="FV86" s="178"/>
      <c r="FW86" s="178"/>
      <c r="FX86" s="178"/>
      <c r="FY86" s="178"/>
      <c r="FZ86" s="178"/>
      <c r="GA86" s="178"/>
      <c r="GB86" s="178"/>
      <c r="GC86" s="178"/>
      <c r="GD86" s="178"/>
      <c r="GE86" s="178"/>
      <c r="GF86" s="178"/>
      <c r="GG86" s="178"/>
      <c r="GH86" s="178"/>
      <c r="GI86" s="178"/>
      <c r="GJ86" s="178"/>
      <c r="GK86" s="178"/>
      <c r="GL86" s="178"/>
      <c r="GM86" s="178"/>
      <c r="GN86" s="178"/>
      <c r="GO86" s="178"/>
      <c r="GP86" s="178"/>
      <c r="GQ86" s="178"/>
      <c r="GR86" s="178"/>
      <c r="GS86" s="178"/>
      <c r="GT86" s="178"/>
      <c r="GU86" s="178"/>
      <c r="GV86" s="178"/>
      <c r="GW86" s="178"/>
      <c r="GX86" s="178"/>
      <c r="GY86" s="178"/>
      <c r="GZ86" s="178"/>
    </row>
    <row r="87" spans="17:208">
      <c r="Q87" s="255"/>
      <c r="R87" s="255"/>
      <c r="S87" s="189"/>
      <c r="T87" s="189"/>
      <c r="U87" s="189"/>
      <c r="V87" s="189"/>
      <c r="W87" s="189"/>
      <c r="X87" s="175"/>
      <c r="Y87" s="175"/>
      <c r="AA87" s="179"/>
      <c r="AB87" s="173"/>
      <c r="AC87" s="238"/>
      <c r="AD87" s="238"/>
      <c r="AE87" s="238"/>
      <c r="AF87" s="238"/>
      <c r="AG87" s="238"/>
      <c r="AH87" s="238"/>
      <c r="AI87" s="238"/>
      <c r="AJ87" s="238"/>
      <c r="AK87" s="238"/>
      <c r="AL87" s="238"/>
      <c r="AM87" s="238"/>
      <c r="AN87" s="178"/>
      <c r="AO87" s="178"/>
      <c r="AP87" s="178"/>
      <c r="AQ87" s="178"/>
      <c r="AR87" s="178"/>
      <c r="AS87" s="178"/>
      <c r="AT87" s="178"/>
      <c r="AU87" s="178"/>
      <c r="AV87" s="178"/>
      <c r="AW87" s="178"/>
      <c r="AX87" s="178"/>
      <c r="AY87" s="178"/>
      <c r="AZ87" s="178"/>
      <c r="BA87" s="178"/>
      <c r="BB87" s="178"/>
      <c r="BC87" s="178"/>
      <c r="BD87" s="178"/>
      <c r="BE87" s="178"/>
      <c r="BF87" s="178"/>
      <c r="BG87" s="178"/>
      <c r="BH87" s="178"/>
      <c r="BI87" s="178"/>
      <c r="BJ87" s="178"/>
      <c r="BK87" s="178"/>
      <c r="BL87" s="178"/>
      <c r="BM87" s="178"/>
      <c r="BN87" s="178"/>
      <c r="BO87" s="178"/>
      <c r="BP87" s="178"/>
      <c r="BQ87" s="178"/>
      <c r="BR87" s="178"/>
      <c r="BS87" s="178"/>
      <c r="BT87" s="178"/>
      <c r="BU87" s="178"/>
      <c r="BV87" s="178"/>
      <c r="BW87" s="178"/>
      <c r="BX87" s="178"/>
      <c r="BY87" s="178"/>
      <c r="BZ87" s="178"/>
      <c r="CA87" s="178"/>
      <c r="CB87" s="178"/>
      <c r="CC87" s="178"/>
      <c r="CD87" s="178"/>
      <c r="CE87" s="178"/>
      <c r="CF87" s="178"/>
      <c r="CG87" s="178"/>
      <c r="CH87" s="178"/>
      <c r="CI87" s="178"/>
      <c r="CJ87" s="178"/>
      <c r="CK87" s="178"/>
      <c r="CL87" s="178"/>
      <c r="CM87" s="178"/>
      <c r="CN87" s="178"/>
      <c r="CO87" s="178"/>
      <c r="CP87" s="178"/>
      <c r="CQ87" s="178"/>
      <c r="CR87" s="178"/>
      <c r="CS87" s="178"/>
      <c r="CT87" s="178"/>
      <c r="CU87" s="178"/>
      <c r="CV87" s="178"/>
      <c r="CW87" s="178"/>
      <c r="CX87" s="178"/>
      <c r="CY87" s="178"/>
      <c r="CZ87" s="178"/>
      <c r="DA87" s="178"/>
      <c r="DB87" s="178"/>
      <c r="DC87" s="178"/>
      <c r="DD87" s="178"/>
      <c r="DE87" s="178"/>
      <c r="DF87" s="178"/>
      <c r="DG87" s="178"/>
      <c r="DH87" s="178"/>
      <c r="DI87" s="178"/>
      <c r="DJ87" s="178"/>
      <c r="DK87" s="178"/>
      <c r="DL87" s="178"/>
      <c r="DM87" s="178"/>
      <c r="DN87" s="178"/>
      <c r="DO87" s="178"/>
      <c r="DP87" s="178"/>
      <c r="DQ87" s="178"/>
      <c r="DR87" s="178"/>
      <c r="DS87" s="178"/>
      <c r="DT87" s="178"/>
      <c r="DU87" s="178"/>
      <c r="DV87" s="178"/>
      <c r="DW87" s="178"/>
      <c r="DX87" s="178"/>
      <c r="DY87" s="178"/>
      <c r="DZ87" s="178"/>
      <c r="EA87" s="178"/>
      <c r="EB87" s="178"/>
      <c r="EC87" s="178"/>
      <c r="ED87" s="178"/>
      <c r="EE87" s="178"/>
      <c r="EF87" s="178"/>
      <c r="EG87" s="178"/>
      <c r="EH87" s="178"/>
      <c r="EI87" s="178"/>
      <c r="EJ87" s="178"/>
      <c r="EK87" s="178"/>
      <c r="EL87" s="178"/>
      <c r="EM87" s="178"/>
      <c r="EN87" s="178"/>
      <c r="EO87" s="178"/>
      <c r="EP87" s="178"/>
      <c r="EQ87" s="178"/>
      <c r="ER87" s="178"/>
      <c r="ES87" s="178"/>
      <c r="ET87" s="178"/>
      <c r="EU87" s="178"/>
      <c r="EV87" s="178"/>
      <c r="EW87" s="178"/>
      <c r="EX87" s="178"/>
      <c r="EY87" s="178"/>
      <c r="EZ87" s="178"/>
      <c r="FA87" s="178"/>
      <c r="FB87" s="178"/>
      <c r="FC87" s="178"/>
      <c r="FD87" s="178"/>
      <c r="FE87" s="178"/>
      <c r="FF87" s="178"/>
      <c r="FG87" s="178"/>
      <c r="FH87" s="178"/>
      <c r="FI87" s="178"/>
      <c r="FJ87" s="178"/>
      <c r="FK87" s="178"/>
      <c r="FL87" s="178"/>
      <c r="FM87" s="178"/>
      <c r="FN87" s="178"/>
      <c r="FO87" s="178"/>
      <c r="FP87" s="178"/>
      <c r="FQ87" s="178"/>
      <c r="FR87" s="178"/>
      <c r="FS87" s="178"/>
      <c r="FT87" s="178"/>
      <c r="FU87" s="178"/>
      <c r="FV87" s="178"/>
      <c r="FW87" s="178"/>
      <c r="FX87" s="178"/>
      <c r="FY87" s="178"/>
      <c r="FZ87" s="178"/>
      <c r="GA87" s="178"/>
      <c r="GB87" s="178"/>
      <c r="GC87" s="178"/>
      <c r="GD87" s="178"/>
      <c r="GE87" s="178"/>
      <c r="GF87" s="178"/>
      <c r="GG87" s="178"/>
      <c r="GH87" s="178"/>
      <c r="GI87" s="178"/>
      <c r="GJ87" s="178"/>
      <c r="GK87" s="178"/>
      <c r="GL87" s="178"/>
      <c r="GM87" s="178"/>
      <c r="GN87" s="178"/>
      <c r="GO87" s="178"/>
      <c r="GP87" s="178"/>
      <c r="GQ87" s="178"/>
      <c r="GR87" s="178"/>
      <c r="GS87" s="178"/>
      <c r="GT87" s="178"/>
      <c r="GU87" s="178"/>
      <c r="GV87" s="178"/>
      <c r="GW87" s="178"/>
      <c r="GX87" s="178"/>
      <c r="GY87" s="178"/>
      <c r="GZ87" s="178"/>
    </row>
    <row r="88" spans="17:208">
      <c r="Q88" s="255"/>
      <c r="R88" s="255"/>
      <c r="S88" s="189"/>
      <c r="T88" s="189"/>
      <c r="U88" s="189"/>
      <c r="V88" s="189"/>
      <c r="W88" s="189"/>
      <c r="X88" s="175"/>
      <c r="Y88" s="175"/>
      <c r="AA88" s="179"/>
      <c r="AB88" s="173"/>
      <c r="AC88" s="238"/>
      <c r="AD88" s="238"/>
      <c r="AE88" s="238"/>
      <c r="AF88" s="238"/>
      <c r="AG88" s="238"/>
      <c r="AH88" s="238"/>
      <c r="AI88" s="238"/>
      <c r="AJ88" s="238"/>
      <c r="AK88" s="238"/>
      <c r="AL88" s="238"/>
      <c r="AM88" s="238"/>
      <c r="AN88" s="178"/>
      <c r="AO88" s="178"/>
      <c r="AP88" s="178"/>
      <c r="AQ88" s="178"/>
      <c r="AR88" s="178"/>
      <c r="AS88" s="178"/>
      <c r="AT88" s="178"/>
      <c r="AU88" s="178"/>
      <c r="AV88" s="178"/>
      <c r="AW88" s="178"/>
      <c r="AX88" s="178"/>
      <c r="AY88" s="178"/>
      <c r="AZ88" s="178"/>
      <c r="BA88" s="178"/>
      <c r="BB88" s="178"/>
      <c r="BC88" s="178"/>
      <c r="BD88" s="178"/>
      <c r="BE88" s="178"/>
      <c r="BF88" s="178"/>
      <c r="BG88" s="178"/>
      <c r="BH88" s="178"/>
      <c r="BI88" s="178"/>
      <c r="BJ88" s="178"/>
      <c r="BK88" s="178"/>
      <c r="BL88" s="178"/>
      <c r="BM88" s="178"/>
      <c r="BN88" s="178"/>
      <c r="BO88" s="178"/>
      <c r="BP88" s="178"/>
      <c r="BQ88" s="178"/>
      <c r="BR88" s="178"/>
      <c r="BS88" s="178"/>
      <c r="BT88" s="178"/>
      <c r="BU88" s="178"/>
      <c r="BV88" s="178"/>
      <c r="BW88" s="178"/>
      <c r="BX88" s="178"/>
      <c r="BY88" s="178"/>
      <c r="BZ88" s="178"/>
      <c r="CA88" s="178"/>
      <c r="CB88" s="178"/>
      <c r="CC88" s="178"/>
      <c r="CD88" s="178"/>
      <c r="CE88" s="178"/>
      <c r="CF88" s="178"/>
      <c r="CG88" s="178"/>
      <c r="CH88" s="178"/>
      <c r="CI88" s="178"/>
      <c r="CJ88" s="178"/>
      <c r="CK88" s="178"/>
      <c r="CL88" s="178"/>
      <c r="CM88" s="178"/>
      <c r="CN88" s="178"/>
      <c r="CO88" s="178"/>
      <c r="CP88" s="178"/>
      <c r="CQ88" s="178"/>
      <c r="CR88" s="178"/>
      <c r="CS88" s="178"/>
      <c r="CT88" s="178"/>
      <c r="CU88" s="178"/>
      <c r="CV88" s="178"/>
      <c r="CW88" s="178"/>
      <c r="CX88" s="178"/>
      <c r="CY88" s="178"/>
      <c r="CZ88" s="178"/>
      <c r="DA88" s="178"/>
      <c r="DB88" s="178"/>
      <c r="DC88" s="178"/>
      <c r="DD88" s="178"/>
      <c r="DE88" s="178"/>
      <c r="DF88" s="178"/>
      <c r="DG88" s="178"/>
      <c r="DH88" s="178"/>
      <c r="DI88" s="178"/>
      <c r="DJ88" s="178"/>
      <c r="DK88" s="178"/>
      <c r="DL88" s="178"/>
      <c r="DM88" s="178"/>
      <c r="DN88" s="178"/>
      <c r="DO88" s="178"/>
      <c r="DP88" s="178"/>
      <c r="DQ88" s="178"/>
      <c r="DR88" s="178"/>
      <c r="DS88" s="178"/>
      <c r="DT88" s="178"/>
      <c r="DU88" s="178"/>
      <c r="DV88" s="178"/>
      <c r="DW88" s="178"/>
      <c r="DX88" s="178"/>
      <c r="DY88" s="178"/>
      <c r="DZ88" s="178"/>
      <c r="EA88" s="178"/>
      <c r="EB88" s="178"/>
      <c r="EC88" s="178"/>
      <c r="ED88" s="178"/>
      <c r="EE88" s="178"/>
      <c r="EF88" s="178"/>
      <c r="EG88" s="178"/>
      <c r="EH88" s="178"/>
      <c r="EI88" s="178"/>
      <c r="EJ88" s="178"/>
      <c r="EK88" s="178"/>
      <c r="EL88" s="178"/>
      <c r="EM88" s="178"/>
      <c r="EN88" s="178"/>
      <c r="EO88" s="178"/>
      <c r="EP88" s="178"/>
      <c r="EQ88" s="178"/>
      <c r="ER88" s="178"/>
      <c r="ES88" s="178"/>
      <c r="ET88" s="178"/>
      <c r="EU88" s="178"/>
      <c r="EV88" s="178"/>
      <c r="EW88" s="178"/>
      <c r="EX88" s="178"/>
      <c r="EY88" s="178"/>
      <c r="EZ88" s="178"/>
      <c r="FA88" s="178"/>
      <c r="FB88" s="178"/>
      <c r="FC88" s="178"/>
      <c r="FD88" s="178"/>
      <c r="FE88" s="178"/>
      <c r="FF88" s="178"/>
      <c r="FG88" s="178"/>
      <c r="FH88" s="178"/>
      <c r="FI88" s="178"/>
      <c r="FJ88" s="178"/>
      <c r="FK88" s="178"/>
      <c r="FL88" s="178"/>
      <c r="FM88" s="178"/>
      <c r="FN88" s="178"/>
      <c r="FO88" s="178"/>
      <c r="FP88" s="178"/>
      <c r="FQ88" s="178"/>
      <c r="FR88" s="178"/>
      <c r="FS88" s="178"/>
      <c r="FT88" s="178"/>
      <c r="FU88" s="178"/>
      <c r="FV88" s="178"/>
      <c r="FW88" s="178"/>
      <c r="FX88" s="178"/>
      <c r="FY88" s="178"/>
      <c r="FZ88" s="178"/>
      <c r="GA88" s="178"/>
      <c r="GB88" s="178"/>
      <c r="GC88" s="178"/>
      <c r="GD88" s="178"/>
      <c r="GE88" s="178"/>
      <c r="GF88" s="178"/>
      <c r="GG88" s="178"/>
      <c r="GH88" s="178"/>
      <c r="GI88" s="178"/>
      <c r="GJ88" s="178"/>
      <c r="GK88" s="178"/>
      <c r="GL88" s="178"/>
      <c r="GM88" s="178"/>
      <c r="GN88" s="178"/>
      <c r="GO88" s="178"/>
      <c r="GP88" s="178"/>
      <c r="GQ88" s="178"/>
      <c r="GR88" s="178"/>
      <c r="GS88" s="178"/>
      <c r="GT88" s="178"/>
      <c r="GU88" s="178"/>
      <c r="GV88" s="178"/>
      <c r="GW88" s="178"/>
      <c r="GX88" s="178"/>
      <c r="GY88" s="178"/>
      <c r="GZ88" s="178"/>
    </row>
    <row r="89" spans="17:208">
      <c r="Q89" s="255"/>
      <c r="R89" s="255"/>
      <c r="S89" s="189"/>
      <c r="T89" s="189"/>
      <c r="U89" s="189"/>
      <c r="V89" s="189"/>
      <c r="W89" s="189"/>
      <c r="X89" s="175"/>
      <c r="Y89" s="175"/>
      <c r="AA89" s="179"/>
      <c r="AB89" s="173"/>
      <c r="AC89" s="238"/>
      <c r="AD89" s="238"/>
      <c r="AE89" s="238"/>
      <c r="AF89" s="238"/>
      <c r="AG89" s="238"/>
      <c r="AH89" s="238"/>
      <c r="AI89" s="238"/>
      <c r="AJ89" s="238"/>
      <c r="AK89" s="238"/>
      <c r="AL89" s="238"/>
      <c r="AM89" s="238"/>
      <c r="AN89" s="178"/>
      <c r="AO89" s="178"/>
      <c r="AP89" s="178"/>
      <c r="AQ89" s="178"/>
      <c r="AR89" s="178"/>
      <c r="AS89" s="178"/>
      <c r="AT89" s="178"/>
      <c r="AU89" s="178"/>
      <c r="AV89" s="178"/>
      <c r="AW89" s="178"/>
      <c r="AX89" s="178"/>
      <c r="AY89" s="178"/>
      <c r="AZ89" s="178"/>
      <c r="BA89" s="178"/>
      <c r="BB89" s="178"/>
      <c r="BC89" s="178"/>
      <c r="BD89" s="178"/>
      <c r="BE89" s="178"/>
      <c r="BF89" s="178"/>
      <c r="BG89" s="178"/>
      <c r="BH89" s="178"/>
      <c r="BI89" s="178"/>
      <c r="BJ89" s="178"/>
      <c r="BK89" s="178"/>
      <c r="BL89" s="178"/>
      <c r="BM89" s="178"/>
      <c r="BN89" s="178"/>
      <c r="BO89" s="178"/>
      <c r="BP89" s="178"/>
      <c r="BQ89" s="178"/>
      <c r="BR89" s="178"/>
      <c r="BS89" s="178"/>
      <c r="BT89" s="178"/>
      <c r="BU89" s="178"/>
      <c r="BV89" s="178"/>
      <c r="BW89" s="178"/>
      <c r="BX89" s="178"/>
      <c r="BY89" s="178"/>
      <c r="BZ89" s="178"/>
      <c r="CA89" s="178"/>
      <c r="CB89" s="178"/>
      <c r="CC89" s="178"/>
      <c r="CD89" s="178"/>
      <c r="CE89" s="178"/>
      <c r="CF89" s="178"/>
      <c r="CG89" s="178"/>
      <c r="CH89" s="178"/>
      <c r="CI89" s="178"/>
      <c r="CJ89" s="178"/>
      <c r="CK89" s="178"/>
      <c r="CL89" s="178"/>
      <c r="CM89" s="178"/>
      <c r="CN89" s="178"/>
      <c r="CO89" s="178"/>
      <c r="CP89" s="178"/>
      <c r="CQ89" s="178"/>
      <c r="CR89" s="178"/>
      <c r="CS89" s="178"/>
      <c r="CT89" s="178"/>
      <c r="CU89" s="178"/>
      <c r="CV89" s="178"/>
      <c r="CW89" s="178"/>
      <c r="CX89" s="178"/>
      <c r="CY89" s="178"/>
      <c r="CZ89" s="178"/>
      <c r="DA89" s="178"/>
      <c r="DB89" s="178"/>
      <c r="DC89" s="178"/>
      <c r="DD89" s="178"/>
      <c r="DE89" s="178"/>
      <c r="DF89" s="178"/>
      <c r="DG89" s="178"/>
      <c r="DH89" s="178"/>
      <c r="DI89" s="178"/>
      <c r="DJ89" s="178"/>
      <c r="DK89" s="178"/>
      <c r="DL89" s="178"/>
      <c r="DM89" s="178"/>
      <c r="DN89" s="178"/>
      <c r="DO89" s="178"/>
      <c r="DP89" s="178"/>
      <c r="DQ89" s="178"/>
      <c r="DR89" s="178"/>
      <c r="DS89" s="178"/>
      <c r="DT89" s="178"/>
      <c r="DU89" s="178"/>
      <c r="DV89" s="178"/>
      <c r="DW89" s="178"/>
      <c r="DX89" s="178"/>
      <c r="DY89" s="178"/>
      <c r="DZ89" s="178"/>
      <c r="EA89" s="178"/>
      <c r="EB89" s="178"/>
      <c r="EC89" s="178"/>
      <c r="ED89" s="178"/>
      <c r="EE89" s="178"/>
      <c r="EF89" s="178"/>
      <c r="EG89" s="178"/>
      <c r="EH89" s="178"/>
      <c r="EI89" s="178"/>
      <c r="EJ89" s="178"/>
      <c r="EK89" s="178"/>
      <c r="EL89" s="178"/>
      <c r="EM89" s="178"/>
      <c r="EN89" s="178"/>
      <c r="EO89" s="178"/>
      <c r="EP89" s="178"/>
      <c r="EQ89" s="178"/>
      <c r="ER89" s="178"/>
      <c r="ES89" s="178"/>
      <c r="ET89" s="178"/>
      <c r="EU89" s="178"/>
      <c r="EV89" s="178"/>
      <c r="EW89" s="178"/>
      <c r="EX89" s="178"/>
      <c r="EY89" s="178"/>
      <c r="EZ89" s="178"/>
      <c r="FA89" s="178"/>
      <c r="FB89" s="178"/>
      <c r="FC89" s="178"/>
      <c r="FD89" s="178"/>
      <c r="FE89" s="178"/>
      <c r="FF89" s="178"/>
      <c r="FG89" s="178"/>
      <c r="FH89" s="178"/>
      <c r="FI89" s="178"/>
      <c r="FJ89" s="178"/>
      <c r="FK89" s="178"/>
      <c r="FL89" s="178"/>
      <c r="FM89" s="178"/>
      <c r="FN89" s="178"/>
      <c r="FO89" s="178"/>
      <c r="FP89" s="178"/>
      <c r="FQ89" s="178"/>
      <c r="FR89" s="178"/>
      <c r="FS89" s="178"/>
      <c r="FT89" s="178"/>
      <c r="FU89" s="178"/>
      <c r="FV89" s="178"/>
      <c r="FW89" s="178"/>
      <c r="FX89" s="178"/>
      <c r="FY89" s="178"/>
      <c r="FZ89" s="178"/>
      <c r="GA89" s="178"/>
      <c r="GB89" s="178"/>
      <c r="GC89" s="178"/>
      <c r="GD89" s="178"/>
      <c r="GE89" s="178"/>
      <c r="GF89" s="178"/>
      <c r="GG89" s="178"/>
      <c r="GH89" s="178"/>
      <c r="GI89" s="178"/>
      <c r="GJ89" s="178"/>
      <c r="GK89" s="178"/>
      <c r="GL89" s="178"/>
      <c r="GM89" s="178"/>
      <c r="GN89" s="178"/>
      <c r="GO89" s="178"/>
      <c r="GP89" s="178"/>
      <c r="GQ89" s="178"/>
      <c r="GR89" s="178"/>
      <c r="GS89" s="178"/>
      <c r="GT89" s="178"/>
      <c r="GU89" s="178"/>
      <c r="GV89" s="178"/>
      <c r="GW89" s="178"/>
      <c r="GX89" s="178"/>
      <c r="GY89" s="178"/>
      <c r="GZ89" s="178"/>
    </row>
    <row r="90" spans="17:208">
      <c r="Q90" s="255"/>
      <c r="R90" s="255"/>
      <c r="S90" s="189"/>
      <c r="T90" s="189"/>
      <c r="U90" s="189"/>
      <c r="V90" s="189"/>
      <c r="W90" s="189"/>
      <c r="X90" s="175"/>
      <c r="Y90" s="175"/>
      <c r="AA90" s="179"/>
      <c r="AB90" s="173"/>
      <c r="AC90" s="238"/>
      <c r="AD90" s="238"/>
      <c r="AE90" s="238"/>
      <c r="AF90" s="238"/>
      <c r="AG90" s="238"/>
      <c r="AH90" s="238"/>
      <c r="AI90" s="238"/>
      <c r="AJ90" s="238"/>
      <c r="AK90" s="238"/>
      <c r="AL90" s="238"/>
      <c r="AM90" s="238"/>
      <c r="AN90" s="178"/>
      <c r="AO90" s="178"/>
      <c r="AP90" s="178"/>
      <c r="AQ90" s="178"/>
      <c r="AR90" s="178"/>
      <c r="AS90" s="178"/>
      <c r="AT90" s="178"/>
      <c r="AU90" s="178"/>
      <c r="AV90" s="178"/>
      <c r="AW90" s="178"/>
      <c r="AX90" s="178"/>
      <c r="AY90" s="178"/>
      <c r="AZ90" s="178"/>
      <c r="BA90" s="178"/>
      <c r="BB90" s="178"/>
      <c r="BC90" s="178"/>
      <c r="BD90" s="178"/>
      <c r="BE90" s="178"/>
      <c r="BF90" s="178"/>
      <c r="BG90" s="178"/>
      <c r="BH90" s="178"/>
      <c r="BI90" s="178"/>
      <c r="BJ90" s="178"/>
      <c r="BK90" s="178"/>
      <c r="BL90" s="178"/>
      <c r="BM90" s="178"/>
      <c r="BN90" s="178"/>
      <c r="BO90" s="178"/>
      <c r="BP90" s="178"/>
      <c r="BQ90" s="178"/>
      <c r="BR90" s="178"/>
      <c r="BS90" s="178"/>
      <c r="BT90" s="178"/>
      <c r="BU90" s="178"/>
      <c r="BV90" s="178"/>
      <c r="BW90" s="178"/>
      <c r="BX90" s="178"/>
      <c r="BY90" s="178"/>
      <c r="BZ90" s="178"/>
      <c r="CA90" s="178"/>
      <c r="CB90" s="178"/>
      <c r="CC90" s="178"/>
      <c r="CD90" s="178"/>
      <c r="CE90" s="178"/>
      <c r="CF90" s="178"/>
      <c r="CG90" s="178"/>
      <c r="CH90" s="178"/>
      <c r="CI90" s="178"/>
      <c r="CJ90" s="178"/>
      <c r="CK90" s="178"/>
      <c r="CL90" s="178"/>
      <c r="CM90" s="178"/>
      <c r="CN90" s="178"/>
      <c r="CO90" s="178"/>
      <c r="CP90" s="178"/>
      <c r="CQ90" s="178"/>
      <c r="CR90" s="178"/>
      <c r="CS90" s="178"/>
      <c r="CT90" s="178"/>
      <c r="CU90" s="178"/>
      <c r="CV90" s="178"/>
      <c r="CW90" s="178"/>
      <c r="CX90" s="178"/>
      <c r="CY90" s="178"/>
      <c r="CZ90" s="178"/>
      <c r="DA90" s="178"/>
      <c r="DB90" s="178"/>
      <c r="DC90" s="178"/>
      <c r="DD90" s="178"/>
      <c r="DE90" s="178"/>
      <c r="DF90" s="178"/>
      <c r="DG90" s="178"/>
      <c r="DH90" s="178"/>
      <c r="DI90" s="178"/>
      <c r="DJ90" s="178"/>
      <c r="DK90" s="178"/>
      <c r="DL90" s="178"/>
      <c r="DM90" s="178"/>
      <c r="DN90" s="178"/>
      <c r="DO90" s="178"/>
      <c r="DP90" s="178"/>
      <c r="DQ90" s="178"/>
      <c r="DR90" s="178"/>
      <c r="DS90" s="178"/>
      <c r="DT90" s="178"/>
      <c r="DU90" s="178"/>
      <c r="DV90" s="178"/>
      <c r="DW90" s="178"/>
      <c r="DX90" s="178"/>
      <c r="DY90" s="178"/>
      <c r="DZ90" s="178"/>
      <c r="EA90" s="178"/>
      <c r="EB90" s="178"/>
      <c r="EC90" s="178"/>
      <c r="ED90" s="178"/>
      <c r="EE90" s="178"/>
      <c r="EF90" s="178"/>
      <c r="EG90" s="178"/>
      <c r="EH90" s="178"/>
      <c r="EI90" s="178"/>
      <c r="EJ90" s="178"/>
      <c r="EK90" s="178"/>
      <c r="EL90" s="178"/>
      <c r="EM90" s="178"/>
      <c r="EN90" s="178"/>
      <c r="EO90" s="178"/>
      <c r="EP90" s="178"/>
      <c r="EQ90" s="178"/>
      <c r="ER90" s="178"/>
      <c r="ES90" s="178"/>
      <c r="ET90" s="178"/>
      <c r="EU90" s="178"/>
      <c r="EV90" s="178"/>
      <c r="EW90" s="178"/>
      <c r="EX90" s="178"/>
      <c r="EY90" s="178"/>
      <c r="EZ90" s="178"/>
      <c r="FA90" s="178"/>
      <c r="FB90" s="178"/>
      <c r="FC90" s="178"/>
      <c r="FD90" s="178"/>
      <c r="FE90" s="178"/>
      <c r="FF90" s="178"/>
      <c r="FG90" s="178"/>
      <c r="FH90" s="178"/>
      <c r="FI90" s="178"/>
      <c r="FJ90" s="178"/>
      <c r="FK90" s="178"/>
      <c r="FL90" s="178"/>
      <c r="FM90" s="178"/>
      <c r="FN90" s="178"/>
      <c r="FO90" s="178"/>
      <c r="FP90" s="178"/>
      <c r="FQ90" s="178"/>
      <c r="FR90" s="178"/>
      <c r="FS90" s="178"/>
      <c r="FT90" s="178"/>
      <c r="FU90" s="178"/>
      <c r="FV90" s="178"/>
      <c r="FW90" s="178"/>
      <c r="FX90" s="178"/>
      <c r="FY90" s="178"/>
      <c r="FZ90" s="178"/>
      <c r="GA90" s="178"/>
      <c r="GB90" s="178"/>
      <c r="GC90" s="178"/>
      <c r="GD90" s="178"/>
      <c r="GE90" s="178"/>
      <c r="GF90" s="178"/>
      <c r="GG90" s="178"/>
      <c r="GH90" s="178"/>
      <c r="GI90" s="178"/>
      <c r="GJ90" s="178"/>
      <c r="GK90" s="178"/>
      <c r="GL90" s="178"/>
      <c r="GM90" s="178"/>
      <c r="GN90" s="178"/>
      <c r="GO90" s="178"/>
      <c r="GP90" s="178"/>
      <c r="GQ90" s="178"/>
      <c r="GR90" s="178"/>
      <c r="GS90" s="178"/>
      <c r="GT90" s="178"/>
      <c r="GU90" s="178"/>
      <c r="GV90" s="178"/>
      <c r="GW90" s="178"/>
      <c r="GX90" s="178"/>
      <c r="GY90" s="178"/>
      <c r="GZ90" s="178"/>
    </row>
    <row r="91" spans="17:208">
      <c r="Q91" s="255"/>
      <c r="R91" s="255"/>
      <c r="S91" s="189"/>
      <c r="T91" s="189"/>
      <c r="U91" s="189"/>
      <c r="V91" s="189"/>
      <c r="W91" s="189"/>
      <c r="X91" s="175"/>
      <c r="Y91" s="175"/>
      <c r="AA91" s="179"/>
      <c r="AB91" s="173"/>
      <c r="AC91" s="238"/>
      <c r="AD91" s="238"/>
      <c r="AE91" s="238"/>
      <c r="AF91" s="238"/>
      <c r="AG91" s="238"/>
      <c r="AH91" s="238"/>
      <c r="AI91" s="238"/>
      <c r="AJ91" s="238"/>
      <c r="AK91" s="238"/>
      <c r="AL91" s="238"/>
      <c r="AM91" s="238"/>
      <c r="AN91" s="178"/>
      <c r="AO91" s="178"/>
      <c r="AP91" s="178"/>
      <c r="AQ91" s="178"/>
      <c r="AR91" s="178"/>
      <c r="AS91" s="178"/>
      <c r="AT91" s="178"/>
      <c r="AU91" s="178"/>
      <c r="AV91" s="178"/>
      <c r="AW91" s="178"/>
      <c r="AX91" s="178"/>
      <c r="AY91" s="178"/>
      <c r="AZ91" s="178"/>
      <c r="BA91" s="178"/>
      <c r="BB91" s="178"/>
      <c r="BC91" s="178"/>
      <c r="BD91" s="178"/>
      <c r="BE91" s="178"/>
      <c r="BF91" s="178"/>
      <c r="BG91" s="178"/>
      <c r="BH91" s="178"/>
      <c r="BI91" s="178"/>
      <c r="BJ91" s="178"/>
      <c r="BK91" s="178"/>
      <c r="BL91" s="178"/>
      <c r="BM91" s="178"/>
      <c r="BN91" s="178"/>
      <c r="BO91" s="178"/>
      <c r="BP91" s="178"/>
      <c r="BQ91" s="178"/>
      <c r="BR91" s="178"/>
      <c r="BS91" s="178"/>
      <c r="BT91" s="178"/>
      <c r="BU91" s="178"/>
      <c r="BV91" s="178"/>
      <c r="BW91" s="178"/>
      <c r="BX91" s="178"/>
      <c r="BY91" s="178"/>
      <c r="BZ91" s="178"/>
      <c r="CA91" s="178"/>
      <c r="CB91" s="178"/>
      <c r="CC91" s="178"/>
      <c r="CD91" s="178"/>
      <c r="CE91" s="178"/>
      <c r="CF91" s="178"/>
      <c r="CG91" s="178"/>
      <c r="CH91" s="178"/>
      <c r="CI91" s="178"/>
      <c r="CJ91" s="178"/>
      <c r="CK91" s="178"/>
      <c r="CL91" s="178"/>
      <c r="CM91" s="178"/>
      <c r="CN91" s="178"/>
      <c r="CO91" s="178"/>
      <c r="CP91" s="178"/>
      <c r="CQ91" s="178"/>
      <c r="CR91" s="178"/>
      <c r="CS91" s="178"/>
      <c r="CT91" s="178"/>
      <c r="CU91" s="178"/>
      <c r="CV91" s="178"/>
      <c r="CW91" s="178"/>
      <c r="CX91" s="178"/>
      <c r="CY91" s="178"/>
      <c r="CZ91" s="178"/>
      <c r="DA91" s="178"/>
      <c r="DB91" s="178"/>
      <c r="DC91" s="178"/>
      <c r="DD91" s="178"/>
      <c r="DE91" s="178"/>
      <c r="DF91" s="178"/>
      <c r="DG91" s="178"/>
      <c r="DH91" s="178"/>
      <c r="DI91" s="178"/>
      <c r="DJ91" s="178"/>
      <c r="DK91" s="178"/>
      <c r="DL91" s="178"/>
      <c r="DM91" s="178"/>
      <c r="DN91" s="178"/>
      <c r="DO91" s="178"/>
      <c r="DP91" s="178"/>
      <c r="DQ91" s="178"/>
      <c r="DR91" s="178"/>
      <c r="DS91" s="178"/>
      <c r="DT91" s="178"/>
      <c r="DU91" s="178"/>
      <c r="DV91" s="178"/>
      <c r="DW91" s="178"/>
      <c r="DX91" s="178"/>
      <c r="DY91" s="178"/>
      <c r="DZ91" s="178"/>
      <c r="EA91" s="178"/>
      <c r="EB91" s="178"/>
      <c r="EC91" s="178"/>
      <c r="ED91" s="178"/>
      <c r="EE91" s="178"/>
      <c r="EF91" s="178"/>
      <c r="EG91" s="178"/>
      <c r="EH91" s="178"/>
      <c r="EI91" s="178"/>
      <c r="EJ91" s="178"/>
      <c r="EK91" s="178"/>
      <c r="EL91" s="178"/>
      <c r="EM91" s="178"/>
      <c r="EN91" s="178"/>
      <c r="EO91" s="178"/>
      <c r="EP91" s="178"/>
      <c r="EQ91" s="178"/>
      <c r="ER91" s="178"/>
      <c r="ES91" s="178"/>
      <c r="ET91" s="178"/>
      <c r="EU91" s="178"/>
      <c r="EV91" s="178"/>
      <c r="EW91" s="178"/>
      <c r="EX91" s="178"/>
      <c r="EY91" s="178"/>
      <c r="EZ91" s="178"/>
      <c r="FA91" s="178"/>
      <c r="FB91" s="178"/>
      <c r="FC91" s="178"/>
      <c r="FD91" s="178"/>
      <c r="FE91" s="178"/>
      <c r="FF91" s="178"/>
      <c r="FG91" s="178"/>
      <c r="FH91" s="178"/>
      <c r="FI91" s="178"/>
      <c r="FJ91" s="178"/>
      <c r="FK91" s="178"/>
      <c r="FL91" s="178"/>
      <c r="FM91" s="178"/>
      <c r="FN91" s="178"/>
      <c r="FO91" s="178"/>
      <c r="FP91" s="178"/>
      <c r="FQ91" s="178"/>
      <c r="FR91" s="178"/>
      <c r="FS91" s="178"/>
      <c r="FT91" s="178"/>
      <c r="FU91" s="178"/>
      <c r="FV91" s="178"/>
      <c r="FW91" s="178"/>
      <c r="FX91" s="178"/>
      <c r="FY91" s="178"/>
      <c r="FZ91" s="178"/>
      <c r="GA91" s="178"/>
      <c r="GB91" s="178"/>
      <c r="GC91" s="178"/>
      <c r="GD91" s="178"/>
      <c r="GE91" s="178"/>
      <c r="GF91" s="178"/>
      <c r="GG91" s="178"/>
      <c r="GH91" s="178"/>
      <c r="GI91" s="178"/>
      <c r="GJ91" s="178"/>
      <c r="GK91" s="178"/>
      <c r="GL91" s="178"/>
      <c r="GM91" s="178"/>
      <c r="GN91" s="178"/>
      <c r="GO91" s="178"/>
      <c r="GP91" s="178"/>
      <c r="GQ91" s="178"/>
      <c r="GR91" s="178"/>
      <c r="GS91" s="178"/>
      <c r="GT91" s="178"/>
      <c r="GU91" s="178"/>
      <c r="GV91" s="178"/>
      <c r="GW91" s="178"/>
      <c r="GX91" s="178"/>
      <c r="GY91" s="178"/>
      <c r="GZ91" s="178"/>
    </row>
    <row r="92" spans="17:208">
      <c r="Q92" s="255"/>
      <c r="R92" s="255"/>
      <c r="S92" s="189"/>
      <c r="T92" s="189"/>
      <c r="U92" s="189"/>
      <c r="V92" s="189"/>
      <c r="W92" s="189"/>
      <c r="X92" s="175"/>
      <c r="Y92" s="175"/>
      <c r="AA92" s="179"/>
      <c r="AB92" s="173"/>
      <c r="AC92" s="238"/>
      <c r="AD92" s="238"/>
      <c r="AE92" s="238"/>
      <c r="AF92" s="238"/>
      <c r="AG92" s="238"/>
      <c r="AH92" s="238"/>
    </row>
    <row r="93" spans="17:208">
      <c r="Q93" s="255"/>
      <c r="R93" s="255"/>
      <c r="S93" s="189"/>
      <c r="T93" s="189"/>
      <c r="U93" s="189"/>
      <c r="V93" s="189"/>
      <c r="W93" s="189"/>
      <c r="X93" s="175"/>
      <c r="Y93" s="175"/>
      <c r="AA93" s="179"/>
      <c r="AB93" s="173"/>
      <c r="AC93" s="238"/>
      <c r="AD93" s="238"/>
      <c r="AE93" s="238"/>
      <c r="AF93" s="238"/>
      <c r="AG93" s="238"/>
      <c r="AH93" s="238"/>
    </row>
    <row r="94" spans="17:208">
      <c r="Q94" s="255"/>
      <c r="R94" s="255"/>
      <c r="S94" s="189"/>
      <c r="T94" s="189"/>
      <c r="U94" s="189"/>
      <c r="V94" s="189"/>
      <c r="W94" s="189"/>
      <c r="X94" s="175"/>
      <c r="Y94" s="175"/>
      <c r="AA94" s="179"/>
      <c r="AB94" s="173"/>
      <c r="AC94" s="238"/>
      <c r="AD94" s="238"/>
      <c r="AE94" s="238"/>
      <c r="AF94" s="238"/>
      <c r="AG94" s="238"/>
      <c r="AH94" s="238"/>
    </row>
    <row r="95" spans="17:208">
      <c r="Q95" s="255"/>
      <c r="R95" s="255"/>
      <c r="S95" s="189"/>
      <c r="T95" s="189"/>
      <c r="U95" s="189"/>
      <c r="V95" s="189"/>
      <c r="W95" s="189"/>
      <c r="X95" s="175"/>
      <c r="Y95" s="175"/>
      <c r="AA95" s="179"/>
      <c r="AB95" s="173"/>
      <c r="AC95" s="238"/>
      <c r="AD95" s="238"/>
      <c r="AE95" s="238"/>
      <c r="AF95" s="238"/>
      <c r="AG95" s="238"/>
      <c r="AH95" s="238"/>
    </row>
    <row r="96" spans="17:208">
      <c r="Q96" s="255"/>
      <c r="R96" s="255"/>
      <c r="S96" s="189"/>
      <c r="T96" s="189"/>
      <c r="U96" s="189"/>
      <c r="V96" s="189"/>
      <c r="W96" s="189"/>
      <c r="X96" s="175"/>
      <c r="Y96" s="175"/>
      <c r="AA96" s="179"/>
      <c r="AB96" s="173"/>
      <c r="AC96" s="238"/>
      <c r="AD96" s="238"/>
      <c r="AE96" s="238"/>
      <c r="AF96" s="238"/>
      <c r="AG96" s="238"/>
      <c r="AH96" s="238"/>
    </row>
    <row r="97" spans="17:208">
      <c r="Q97" s="255"/>
      <c r="R97" s="255"/>
      <c r="S97" s="189"/>
      <c r="T97" s="189"/>
      <c r="U97" s="189"/>
      <c r="V97" s="189"/>
      <c r="W97" s="189"/>
      <c r="X97" s="175"/>
      <c r="Y97" s="175"/>
      <c r="AA97" s="179"/>
      <c r="AB97" s="173"/>
      <c r="AC97" s="238"/>
      <c r="AD97" s="238"/>
      <c r="AE97" s="238"/>
      <c r="AF97" s="238"/>
      <c r="AG97" s="238"/>
      <c r="AH97" s="238"/>
    </row>
    <row r="98" spans="17:208">
      <c r="Q98" s="255"/>
      <c r="R98" s="255"/>
      <c r="S98" s="189"/>
      <c r="T98" s="189"/>
      <c r="U98" s="189"/>
      <c r="V98" s="189"/>
      <c r="W98" s="189"/>
      <c r="X98" s="175"/>
      <c r="Y98" s="175"/>
      <c r="AA98" s="179"/>
      <c r="AB98" s="173"/>
      <c r="AC98" s="238"/>
      <c r="AD98" s="238"/>
      <c r="AE98" s="238"/>
      <c r="AF98" s="238"/>
      <c r="AG98" s="238"/>
      <c r="AH98" s="238"/>
    </row>
    <row r="99" spans="17:208">
      <c r="Q99" s="255"/>
      <c r="R99" s="255"/>
      <c r="S99" s="189"/>
      <c r="T99" s="189"/>
      <c r="U99" s="189"/>
      <c r="V99" s="189"/>
      <c r="W99" s="189"/>
      <c r="X99" s="175"/>
      <c r="Y99" s="175"/>
      <c r="AA99" s="179"/>
      <c r="AB99" s="173"/>
      <c r="AC99" s="238"/>
      <c r="AD99" s="238"/>
      <c r="AE99" s="238"/>
      <c r="AF99" s="238"/>
      <c r="AG99" s="238"/>
      <c r="AH99" s="238"/>
    </row>
    <row r="100" spans="17:208">
      <c r="Q100" s="255"/>
      <c r="R100" s="255"/>
      <c r="S100" s="189"/>
      <c r="T100" s="189"/>
      <c r="U100" s="189"/>
      <c r="V100" s="189"/>
      <c r="W100" s="189"/>
      <c r="X100" s="175"/>
      <c r="Y100" s="175"/>
      <c r="AA100" s="179"/>
      <c r="AB100" s="173"/>
      <c r="AC100" s="238"/>
      <c r="AD100" s="238"/>
      <c r="AE100" s="238"/>
      <c r="AF100" s="238"/>
      <c r="AG100" s="238"/>
      <c r="AH100" s="238"/>
      <c r="AI100" s="239"/>
      <c r="AJ100" s="239"/>
      <c r="AK100" s="239"/>
      <c r="AL100" s="239"/>
      <c r="AM100" s="239"/>
      <c r="AN100" s="146"/>
      <c r="AO100" s="146"/>
      <c r="AP100" s="146"/>
      <c r="AQ100" s="146"/>
      <c r="AR100" s="146"/>
      <c r="AS100" s="146"/>
      <c r="AT100" s="146"/>
      <c r="AU100" s="146"/>
      <c r="AV100" s="146"/>
      <c r="AW100" s="146"/>
      <c r="AX100" s="146"/>
      <c r="AY100" s="146"/>
      <c r="AZ100" s="146"/>
      <c r="BA100" s="146"/>
      <c r="BB100" s="146"/>
      <c r="BC100" s="146"/>
      <c r="BD100" s="146"/>
      <c r="BE100" s="146"/>
      <c r="BF100" s="146"/>
      <c r="BG100" s="146"/>
      <c r="BH100" s="146"/>
      <c r="BI100" s="146"/>
      <c r="BJ100" s="146"/>
      <c r="BK100" s="146"/>
      <c r="BL100" s="146"/>
      <c r="BM100" s="146"/>
      <c r="BN100" s="146"/>
      <c r="BO100" s="146"/>
      <c r="BP100" s="146"/>
      <c r="BQ100" s="146"/>
      <c r="BR100" s="146"/>
      <c r="BS100" s="146"/>
      <c r="BT100" s="146"/>
      <c r="BU100" s="146"/>
      <c r="BV100" s="146"/>
      <c r="BW100" s="146"/>
      <c r="BX100" s="146"/>
      <c r="BY100" s="146"/>
      <c r="BZ100" s="146"/>
      <c r="CA100" s="146"/>
      <c r="CB100" s="146"/>
      <c r="CC100" s="146"/>
      <c r="CD100" s="146"/>
      <c r="CE100" s="146"/>
      <c r="CF100" s="146"/>
      <c r="CG100" s="146"/>
      <c r="CH100" s="146"/>
      <c r="CI100" s="146"/>
      <c r="CJ100" s="146"/>
      <c r="CK100" s="146"/>
      <c r="CL100" s="146"/>
      <c r="CM100" s="146"/>
      <c r="CN100" s="146"/>
      <c r="CO100" s="146"/>
      <c r="CP100" s="146"/>
      <c r="CQ100" s="146"/>
      <c r="CR100" s="146"/>
      <c r="CS100" s="146"/>
      <c r="CT100" s="146"/>
      <c r="CU100" s="146"/>
      <c r="CV100" s="146"/>
      <c r="CW100" s="146"/>
      <c r="CX100" s="146"/>
      <c r="CY100" s="146"/>
      <c r="CZ100" s="146"/>
      <c r="DA100" s="146"/>
      <c r="DB100" s="146"/>
      <c r="DC100" s="146"/>
      <c r="DD100" s="146"/>
      <c r="DE100" s="146"/>
      <c r="DF100" s="146"/>
      <c r="DG100" s="146"/>
      <c r="DH100" s="146"/>
      <c r="DI100" s="146"/>
      <c r="DJ100" s="146"/>
      <c r="DK100" s="146"/>
      <c r="DL100" s="146"/>
      <c r="DM100" s="146"/>
      <c r="DN100" s="146"/>
      <c r="DO100" s="146"/>
      <c r="DP100" s="146"/>
      <c r="DQ100" s="146"/>
      <c r="DR100" s="146"/>
      <c r="DS100" s="146"/>
      <c r="DT100" s="146"/>
      <c r="DU100" s="146"/>
      <c r="DV100" s="146"/>
      <c r="DW100" s="146"/>
      <c r="DX100" s="146"/>
      <c r="DY100" s="146"/>
      <c r="DZ100" s="146"/>
      <c r="EA100" s="146"/>
      <c r="EB100" s="146"/>
      <c r="EC100" s="146"/>
      <c r="ED100" s="146"/>
      <c r="EE100" s="146"/>
      <c r="EF100" s="146"/>
      <c r="EG100" s="146"/>
      <c r="EH100" s="146"/>
      <c r="EI100" s="146"/>
      <c r="EJ100" s="146"/>
      <c r="EK100" s="146"/>
      <c r="EL100" s="146"/>
      <c r="EM100" s="146"/>
      <c r="EN100" s="146"/>
      <c r="EO100" s="146"/>
      <c r="EP100" s="146"/>
      <c r="EQ100" s="146"/>
      <c r="ER100" s="146"/>
      <c r="ES100" s="146"/>
      <c r="ET100" s="146"/>
      <c r="EU100" s="146"/>
      <c r="EV100" s="146"/>
      <c r="EW100" s="146"/>
      <c r="EX100" s="146"/>
      <c r="EY100" s="146"/>
      <c r="EZ100" s="146"/>
      <c r="FA100" s="146"/>
      <c r="FB100" s="146"/>
      <c r="FC100" s="146"/>
      <c r="FD100" s="146"/>
      <c r="FE100" s="146"/>
      <c r="FF100" s="146"/>
      <c r="FG100" s="146"/>
      <c r="FH100" s="146"/>
      <c r="FI100" s="146"/>
      <c r="FJ100" s="146"/>
      <c r="FK100" s="146"/>
      <c r="FL100" s="146"/>
      <c r="FM100" s="146"/>
      <c r="FN100" s="146"/>
      <c r="FO100" s="146"/>
      <c r="FP100" s="146"/>
      <c r="FQ100" s="146"/>
      <c r="FR100" s="146"/>
      <c r="FS100" s="146"/>
      <c r="FT100" s="146"/>
      <c r="FU100" s="146"/>
      <c r="FV100" s="146"/>
      <c r="FW100" s="146"/>
      <c r="FX100" s="146"/>
      <c r="FY100" s="146"/>
      <c r="FZ100" s="146"/>
      <c r="GA100" s="146"/>
      <c r="GB100" s="146"/>
      <c r="GC100" s="146"/>
      <c r="GD100" s="146"/>
      <c r="GE100" s="146"/>
      <c r="GF100" s="146"/>
      <c r="GG100" s="146"/>
      <c r="GH100" s="146"/>
      <c r="GI100" s="146"/>
      <c r="GJ100" s="146"/>
      <c r="GK100" s="146"/>
      <c r="GL100" s="146"/>
      <c r="GM100" s="146"/>
      <c r="GN100" s="146"/>
      <c r="GO100" s="146"/>
      <c r="GP100" s="146"/>
      <c r="GQ100" s="146"/>
      <c r="GR100" s="146"/>
      <c r="GS100" s="146"/>
      <c r="GT100" s="146"/>
      <c r="GU100" s="146"/>
      <c r="GV100" s="146"/>
      <c r="GW100" s="146"/>
      <c r="GX100" s="146"/>
      <c r="GY100" s="146"/>
      <c r="GZ100" s="146"/>
    </row>
    <row r="101" spans="17:208">
      <c r="Q101" s="255"/>
      <c r="R101" s="255"/>
      <c r="S101" s="189"/>
      <c r="T101" s="189"/>
      <c r="U101" s="189"/>
      <c r="V101" s="189"/>
      <c r="W101" s="189"/>
      <c r="X101" s="175"/>
      <c r="Y101" s="175"/>
      <c r="AA101" s="179"/>
      <c r="AB101" s="173"/>
      <c r="AC101" s="238"/>
      <c r="AD101" s="238"/>
      <c r="AE101" s="238"/>
      <c r="AF101" s="238"/>
      <c r="AG101" s="238"/>
      <c r="AH101" s="238"/>
      <c r="AI101" s="239"/>
      <c r="AJ101" s="239"/>
      <c r="AK101" s="239"/>
      <c r="AL101" s="239"/>
      <c r="AM101" s="239"/>
      <c r="AN101" s="146"/>
      <c r="AO101" s="146"/>
      <c r="AP101" s="146"/>
      <c r="AQ101" s="146"/>
      <c r="AR101" s="146"/>
      <c r="AS101" s="146"/>
      <c r="AT101" s="146"/>
      <c r="AU101" s="146"/>
      <c r="AV101" s="146"/>
      <c r="AW101" s="146"/>
      <c r="AX101" s="146"/>
      <c r="AY101" s="146"/>
      <c r="AZ101" s="146"/>
      <c r="BA101" s="146"/>
      <c r="BB101" s="146"/>
      <c r="BC101" s="146"/>
      <c r="BD101" s="146"/>
      <c r="BE101" s="146"/>
      <c r="BF101" s="146"/>
      <c r="BG101" s="146"/>
      <c r="BH101" s="146"/>
      <c r="BI101" s="146"/>
      <c r="BJ101" s="146"/>
      <c r="BK101" s="146"/>
      <c r="BL101" s="146"/>
      <c r="BM101" s="146"/>
      <c r="BN101" s="146"/>
      <c r="BO101" s="146"/>
      <c r="BP101" s="146"/>
      <c r="BQ101" s="146"/>
      <c r="BR101" s="146"/>
      <c r="BS101" s="146"/>
      <c r="BT101" s="146"/>
      <c r="BU101" s="146"/>
      <c r="BV101" s="146"/>
      <c r="BW101" s="146"/>
      <c r="BX101" s="146"/>
      <c r="BY101" s="146"/>
      <c r="BZ101" s="146"/>
      <c r="CA101" s="146"/>
      <c r="CB101" s="146"/>
      <c r="CC101" s="146"/>
      <c r="CD101" s="146"/>
      <c r="CE101" s="146"/>
      <c r="CF101" s="146"/>
      <c r="CG101" s="146"/>
      <c r="CH101" s="146"/>
      <c r="CI101" s="146"/>
      <c r="CJ101" s="146"/>
      <c r="CK101" s="146"/>
      <c r="CL101" s="146"/>
      <c r="CM101" s="146"/>
      <c r="CN101" s="146"/>
      <c r="CO101" s="146"/>
      <c r="CP101" s="146"/>
      <c r="CQ101" s="146"/>
      <c r="CR101" s="146"/>
      <c r="CS101" s="146"/>
      <c r="CT101" s="146"/>
      <c r="CU101" s="146"/>
      <c r="CV101" s="146"/>
      <c r="CW101" s="146"/>
      <c r="CX101" s="146"/>
      <c r="CY101" s="146"/>
      <c r="CZ101" s="146"/>
      <c r="DA101" s="146"/>
      <c r="DB101" s="146"/>
      <c r="DC101" s="146"/>
      <c r="DD101" s="146"/>
      <c r="DE101" s="146"/>
      <c r="DF101" s="146"/>
      <c r="DG101" s="146"/>
      <c r="DH101" s="146"/>
      <c r="DI101" s="146"/>
      <c r="DJ101" s="146"/>
      <c r="DK101" s="146"/>
      <c r="DL101" s="146"/>
      <c r="DM101" s="146"/>
      <c r="DN101" s="146"/>
      <c r="DO101" s="146"/>
      <c r="DP101" s="146"/>
      <c r="DQ101" s="146"/>
      <c r="DR101" s="146"/>
      <c r="DS101" s="146"/>
      <c r="DT101" s="146"/>
      <c r="DU101" s="146"/>
      <c r="DV101" s="146"/>
      <c r="DW101" s="146"/>
      <c r="DX101" s="146"/>
      <c r="DY101" s="146"/>
      <c r="DZ101" s="146"/>
      <c r="EA101" s="146"/>
      <c r="EB101" s="146"/>
      <c r="EC101" s="146"/>
      <c r="ED101" s="146"/>
      <c r="EE101" s="146"/>
      <c r="EF101" s="146"/>
      <c r="EG101" s="146"/>
      <c r="EH101" s="146"/>
      <c r="EI101" s="146"/>
      <c r="EJ101" s="146"/>
      <c r="EK101" s="146"/>
      <c r="EL101" s="146"/>
      <c r="EM101" s="146"/>
      <c r="EN101" s="146"/>
      <c r="EO101" s="146"/>
      <c r="EP101" s="146"/>
      <c r="EQ101" s="146"/>
      <c r="ER101" s="146"/>
      <c r="ES101" s="146"/>
      <c r="ET101" s="146"/>
      <c r="EU101" s="146"/>
      <c r="EV101" s="146"/>
      <c r="EW101" s="146"/>
      <c r="EX101" s="146"/>
      <c r="EY101" s="146"/>
      <c r="EZ101" s="146"/>
      <c r="FA101" s="146"/>
      <c r="FB101" s="146"/>
      <c r="FC101" s="146"/>
      <c r="FD101" s="146"/>
      <c r="FE101" s="146"/>
      <c r="FF101" s="146"/>
      <c r="FG101" s="146"/>
      <c r="FH101" s="146"/>
      <c r="FI101" s="146"/>
      <c r="FJ101" s="146"/>
      <c r="FK101" s="146"/>
      <c r="FL101" s="146"/>
      <c r="FM101" s="146"/>
      <c r="FN101" s="146"/>
      <c r="FO101" s="146"/>
      <c r="FP101" s="146"/>
      <c r="FQ101" s="146"/>
      <c r="FR101" s="146"/>
      <c r="FS101" s="146"/>
      <c r="FT101" s="146"/>
      <c r="FU101" s="146"/>
      <c r="FV101" s="146"/>
      <c r="FW101" s="146"/>
      <c r="FX101" s="146"/>
      <c r="FY101" s="146"/>
      <c r="FZ101" s="146"/>
      <c r="GA101" s="146"/>
      <c r="GB101" s="146"/>
      <c r="GC101" s="146"/>
      <c r="GD101" s="146"/>
      <c r="GE101" s="146"/>
      <c r="GF101" s="146"/>
      <c r="GG101" s="146"/>
      <c r="GH101" s="146"/>
      <c r="GI101" s="146"/>
      <c r="GJ101" s="146"/>
      <c r="GK101" s="146"/>
      <c r="GL101" s="146"/>
      <c r="GM101" s="146"/>
      <c r="GN101" s="146"/>
      <c r="GO101" s="146"/>
      <c r="GP101" s="146"/>
      <c r="GQ101" s="146"/>
      <c r="GR101" s="146"/>
      <c r="GS101" s="146"/>
      <c r="GT101" s="146"/>
      <c r="GU101" s="146"/>
      <c r="GV101" s="146"/>
      <c r="GW101" s="146"/>
      <c r="GX101" s="146"/>
      <c r="GY101" s="146"/>
      <c r="GZ101" s="146"/>
    </row>
    <row r="102" spans="17:208">
      <c r="Q102" s="255"/>
      <c r="R102" s="255"/>
      <c r="S102" s="189"/>
      <c r="T102" s="189"/>
      <c r="U102" s="189"/>
      <c r="V102" s="189"/>
      <c r="W102" s="189"/>
      <c r="X102" s="175"/>
      <c r="Y102" s="175"/>
      <c r="AA102" s="179"/>
      <c r="AB102" s="173"/>
      <c r="AC102" s="238"/>
      <c r="AD102" s="238"/>
      <c r="AE102" s="238"/>
      <c r="AF102" s="238"/>
      <c r="AG102" s="238"/>
      <c r="AH102" s="238"/>
      <c r="AI102" s="239"/>
      <c r="AJ102" s="239"/>
      <c r="AK102" s="239"/>
      <c r="AL102" s="239"/>
      <c r="AM102" s="239"/>
      <c r="AN102" s="146"/>
      <c r="AO102" s="146"/>
      <c r="AP102" s="146"/>
      <c r="AQ102" s="146"/>
      <c r="AR102" s="146"/>
      <c r="AS102" s="146"/>
      <c r="AT102" s="146"/>
      <c r="AU102" s="146"/>
      <c r="AV102" s="146"/>
      <c r="AW102" s="146"/>
      <c r="AX102" s="146"/>
      <c r="AY102" s="146"/>
      <c r="AZ102" s="146"/>
      <c r="BA102" s="146"/>
      <c r="BB102" s="146"/>
      <c r="BC102" s="146"/>
      <c r="BD102" s="146"/>
      <c r="BE102" s="146"/>
      <c r="BF102" s="146"/>
      <c r="BG102" s="146"/>
      <c r="BH102" s="146"/>
      <c r="BI102" s="146"/>
      <c r="BJ102" s="146"/>
      <c r="BK102" s="146"/>
      <c r="BL102" s="146"/>
      <c r="BM102" s="146"/>
      <c r="BN102" s="146"/>
      <c r="BO102" s="146"/>
      <c r="BP102" s="146"/>
      <c r="BQ102" s="146"/>
      <c r="BR102" s="146"/>
      <c r="BS102" s="146"/>
      <c r="BT102" s="146"/>
      <c r="BU102" s="146"/>
      <c r="BV102" s="146"/>
      <c r="BW102" s="146"/>
      <c r="BX102" s="146"/>
      <c r="BY102" s="146"/>
      <c r="BZ102" s="146"/>
      <c r="CA102" s="146"/>
      <c r="CB102" s="146"/>
      <c r="CC102" s="146"/>
      <c r="CD102" s="146"/>
      <c r="CE102" s="146"/>
      <c r="CF102" s="146"/>
      <c r="CG102" s="146"/>
      <c r="CH102" s="146"/>
      <c r="CI102" s="146"/>
      <c r="CJ102" s="146"/>
      <c r="CK102" s="146"/>
      <c r="CL102" s="146"/>
      <c r="CM102" s="146"/>
      <c r="CN102" s="146"/>
      <c r="CO102" s="146"/>
      <c r="CP102" s="146"/>
      <c r="CQ102" s="146"/>
      <c r="CR102" s="146"/>
      <c r="CS102" s="146"/>
      <c r="CT102" s="146"/>
      <c r="CU102" s="146"/>
      <c r="CV102" s="146"/>
      <c r="CW102" s="146"/>
      <c r="CX102" s="146"/>
      <c r="CY102" s="146"/>
      <c r="CZ102" s="146"/>
      <c r="DA102" s="146"/>
      <c r="DB102" s="146"/>
      <c r="DC102" s="146"/>
      <c r="DD102" s="146"/>
      <c r="DE102" s="146"/>
      <c r="DF102" s="146"/>
      <c r="DG102" s="146"/>
      <c r="DH102" s="146"/>
      <c r="DI102" s="146"/>
      <c r="DJ102" s="146"/>
      <c r="DK102" s="146"/>
      <c r="DL102" s="146"/>
      <c r="DM102" s="146"/>
      <c r="DN102" s="146"/>
      <c r="DO102" s="146"/>
      <c r="DP102" s="146"/>
      <c r="DQ102" s="146"/>
      <c r="DR102" s="146"/>
      <c r="DS102" s="146"/>
      <c r="DT102" s="146"/>
      <c r="DU102" s="146"/>
      <c r="DV102" s="146"/>
      <c r="DW102" s="146"/>
      <c r="DX102" s="146"/>
      <c r="DY102" s="146"/>
      <c r="DZ102" s="146"/>
      <c r="EA102" s="146"/>
      <c r="EB102" s="146"/>
      <c r="EC102" s="146"/>
      <c r="ED102" s="146"/>
      <c r="EE102" s="146"/>
      <c r="EF102" s="146"/>
      <c r="EG102" s="146"/>
      <c r="EH102" s="146"/>
      <c r="EI102" s="146"/>
      <c r="EJ102" s="146"/>
      <c r="EK102" s="146"/>
      <c r="EL102" s="146"/>
      <c r="EM102" s="146"/>
      <c r="EN102" s="146"/>
      <c r="EO102" s="146"/>
      <c r="EP102" s="146"/>
      <c r="EQ102" s="146"/>
      <c r="ER102" s="146"/>
      <c r="ES102" s="146"/>
      <c r="ET102" s="146"/>
      <c r="EU102" s="146"/>
      <c r="EV102" s="146"/>
      <c r="EW102" s="146"/>
      <c r="EX102" s="146"/>
      <c r="EY102" s="146"/>
      <c r="EZ102" s="146"/>
      <c r="FA102" s="146"/>
      <c r="FB102" s="146"/>
      <c r="FC102" s="146"/>
      <c r="FD102" s="146"/>
      <c r="FE102" s="146"/>
      <c r="FF102" s="146"/>
      <c r="FG102" s="146"/>
      <c r="FH102" s="146"/>
      <c r="FI102" s="146"/>
      <c r="FJ102" s="146"/>
      <c r="FK102" s="146"/>
      <c r="FL102" s="146"/>
      <c r="FM102" s="146"/>
      <c r="FN102" s="146"/>
      <c r="FO102" s="146"/>
      <c r="FP102" s="146"/>
      <c r="FQ102" s="146"/>
      <c r="FR102" s="146"/>
      <c r="FS102" s="146"/>
      <c r="FT102" s="146"/>
      <c r="FU102" s="146"/>
      <c r="FV102" s="146"/>
      <c r="FW102" s="146"/>
      <c r="FX102" s="146"/>
      <c r="FY102" s="146"/>
      <c r="FZ102" s="146"/>
      <c r="GA102" s="146"/>
      <c r="GB102" s="146"/>
      <c r="GC102" s="146"/>
      <c r="GD102" s="146"/>
      <c r="GE102" s="146"/>
      <c r="GF102" s="146"/>
      <c r="GG102" s="146"/>
      <c r="GH102" s="146"/>
      <c r="GI102" s="146"/>
      <c r="GJ102" s="146"/>
      <c r="GK102" s="146"/>
      <c r="GL102" s="146"/>
      <c r="GM102" s="146"/>
      <c r="GN102" s="146"/>
      <c r="GO102" s="146"/>
      <c r="GP102" s="146"/>
      <c r="GQ102" s="146"/>
      <c r="GR102" s="146"/>
      <c r="GS102" s="146"/>
      <c r="GT102" s="146"/>
      <c r="GU102" s="146"/>
      <c r="GV102" s="146"/>
      <c r="GW102" s="146"/>
      <c r="GX102" s="146"/>
      <c r="GY102" s="146"/>
      <c r="GZ102" s="146"/>
    </row>
    <row r="103" spans="17:208">
      <c r="Q103" s="255"/>
      <c r="R103" s="255"/>
      <c r="S103" s="189"/>
      <c r="T103" s="189"/>
      <c r="U103" s="189"/>
      <c r="V103" s="189"/>
      <c r="W103" s="189"/>
      <c r="X103" s="175"/>
      <c r="Y103" s="175"/>
      <c r="AA103" s="179"/>
      <c r="AB103" s="173"/>
      <c r="AC103" s="238"/>
      <c r="AD103" s="238"/>
      <c r="AE103" s="238"/>
      <c r="AF103" s="238"/>
      <c r="AG103" s="238"/>
      <c r="AH103" s="238"/>
      <c r="AI103" s="239"/>
      <c r="AJ103" s="239"/>
      <c r="AK103" s="239"/>
      <c r="AL103" s="239"/>
      <c r="AM103" s="239"/>
      <c r="AN103" s="146"/>
      <c r="AO103" s="146"/>
      <c r="AP103" s="146"/>
      <c r="AQ103" s="146"/>
      <c r="AR103" s="146"/>
      <c r="AS103" s="146"/>
      <c r="AT103" s="146"/>
      <c r="AU103" s="146"/>
      <c r="AV103" s="146"/>
      <c r="AW103" s="146"/>
      <c r="AX103" s="146"/>
      <c r="AY103" s="146"/>
      <c r="AZ103" s="146"/>
      <c r="BA103" s="146"/>
      <c r="BB103" s="146"/>
      <c r="BC103" s="146"/>
      <c r="BD103" s="146"/>
      <c r="BE103" s="146"/>
      <c r="BF103" s="146"/>
      <c r="BG103" s="146"/>
      <c r="BH103" s="146"/>
      <c r="BI103" s="146"/>
      <c r="BJ103" s="146"/>
      <c r="BK103" s="146"/>
      <c r="BL103" s="146"/>
      <c r="BM103" s="146"/>
      <c r="BN103" s="146"/>
      <c r="BO103" s="146"/>
      <c r="BP103" s="146"/>
      <c r="BQ103" s="146"/>
      <c r="BR103" s="146"/>
      <c r="BS103" s="146"/>
      <c r="BT103" s="146"/>
      <c r="BU103" s="146"/>
      <c r="BV103" s="146"/>
      <c r="BW103" s="146"/>
      <c r="BX103" s="146"/>
      <c r="BY103" s="146"/>
      <c r="BZ103" s="146"/>
      <c r="CA103" s="146"/>
      <c r="CB103" s="146"/>
      <c r="CC103" s="146"/>
      <c r="CD103" s="146"/>
      <c r="CE103" s="146"/>
      <c r="CF103" s="146"/>
      <c r="CG103" s="146"/>
      <c r="CH103" s="146"/>
      <c r="CI103" s="146"/>
      <c r="CJ103" s="146"/>
      <c r="CK103" s="146"/>
      <c r="CL103" s="146"/>
      <c r="CM103" s="146"/>
      <c r="CN103" s="146"/>
      <c r="CO103" s="146"/>
      <c r="CP103" s="146"/>
      <c r="CQ103" s="146"/>
      <c r="CR103" s="146"/>
      <c r="CS103" s="146"/>
      <c r="CT103" s="146"/>
      <c r="CU103" s="146"/>
      <c r="CV103" s="146"/>
      <c r="CW103" s="146"/>
      <c r="CX103" s="146"/>
      <c r="CY103" s="146"/>
      <c r="CZ103" s="146"/>
      <c r="DA103" s="146"/>
      <c r="DB103" s="146"/>
      <c r="DC103" s="146"/>
      <c r="DD103" s="146"/>
      <c r="DE103" s="146"/>
      <c r="DF103" s="146"/>
      <c r="DG103" s="146"/>
      <c r="DH103" s="146"/>
      <c r="DI103" s="146"/>
      <c r="DJ103" s="146"/>
      <c r="DK103" s="146"/>
      <c r="DL103" s="146"/>
      <c r="DM103" s="146"/>
      <c r="DN103" s="146"/>
      <c r="DO103" s="146"/>
      <c r="DP103" s="146"/>
      <c r="DQ103" s="146"/>
      <c r="DR103" s="146"/>
      <c r="DS103" s="146"/>
      <c r="DT103" s="146"/>
      <c r="DU103" s="146"/>
      <c r="DV103" s="146"/>
      <c r="DW103" s="146"/>
      <c r="DX103" s="146"/>
      <c r="DY103" s="146"/>
      <c r="DZ103" s="146"/>
      <c r="EA103" s="146"/>
      <c r="EB103" s="146"/>
      <c r="EC103" s="146"/>
      <c r="ED103" s="146"/>
      <c r="EE103" s="146"/>
      <c r="EF103" s="146"/>
      <c r="EG103" s="146"/>
      <c r="EH103" s="146"/>
      <c r="EI103" s="146"/>
      <c r="EJ103" s="146"/>
      <c r="EK103" s="146"/>
      <c r="EL103" s="146"/>
      <c r="EM103" s="146"/>
      <c r="EN103" s="146"/>
      <c r="EO103" s="146"/>
      <c r="EP103" s="146"/>
      <c r="EQ103" s="146"/>
      <c r="ER103" s="146"/>
      <c r="ES103" s="146"/>
      <c r="ET103" s="146"/>
      <c r="EU103" s="146"/>
      <c r="EV103" s="146"/>
      <c r="EW103" s="146"/>
      <c r="EX103" s="146"/>
      <c r="EY103" s="146"/>
      <c r="EZ103" s="146"/>
      <c r="FA103" s="146"/>
      <c r="FB103" s="146"/>
      <c r="FC103" s="146"/>
      <c r="FD103" s="146"/>
      <c r="FE103" s="146"/>
      <c r="FF103" s="146"/>
      <c r="FG103" s="146"/>
      <c r="FH103" s="146"/>
      <c r="FI103" s="146"/>
      <c r="FJ103" s="146"/>
      <c r="FK103" s="146"/>
      <c r="FL103" s="146"/>
      <c r="FM103" s="146"/>
      <c r="FN103" s="146"/>
      <c r="FO103" s="146"/>
      <c r="FP103" s="146"/>
      <c r="FQ103" s="146"/>
      <c r="FR103" s="146"/>
      <c r="FS103" s="146"/>
      <c r="FT103" s="146"/>
      <c r="FU103" s="146"/>
      <c r="FV103" s="146"/>
      <c r="FW103" s="146"/>
      <c r="FX103" s="146"/>
      <c r="FY103" s="146"/>
      <c r="FZ103" s="146"/>
      <c r="GA103" s="146"/>
      <c r="GB103" s="146"/>
      <c r="GC103" s="146"/>
      <c r="GD103" s="146"/>
      <c r="GE103" s="146"/>
      <c r="GF103" s="146"/>
      <c r="GG103" s="146"/>
      <c r="GH103" s="146"/>
      <c r="GI103" s="146"/>
      <c r="GJ103" s="146"/>
      <c r="GK103" s="146"/>
      <c r="GL103" s="146"/>
      <c r="GM103" s="146"/>
      <c r="GN103" s="146"/>
      <c r="GO103" s="146"/>
      <c r="GP103" s="146"/>
      <c r="GQ103" s="146"/>
      <c r="GR103" s="146"/>
      <c r="GS103" s="146"/>
      <c r="GT103" s="146"/>
      <c r="GU103" s="146"/>
      <c r="GV103" s="146"/>
      <c r="GW103" s="146"/>
      <c r="GX103" s="146"/>
      <c r="GY103" s="146"/>
      <c r="GZ103" s="146"/>
    </row>
    <row r="104" spans="17:208">
      <c r="Q104" s="255"/>
      <c r="R104" s="255"/>
      <c r="S104" s="189"/>
      <c r="T104" s="189"/>
      <c r="U104" s="189"/>
      <c r="V104" s="189"/>
      <c r="W104" s="189"/>
      <c r="X104" s="175"/>
      <c r="Y104" s="175"/>
      <c r="AA104" s="179"/>
      <c r="AB104" s="173"/>
      <c r="AC104" s="238"/>
      <c r="AD104" s="238"/>
      <c r="AE104" s="238"/>
      <c r="AF104" s="238"/>
      <c r="AG104" s="238"/>
      <c r="AH104" s="238"/>
      <c r="AI104" s="239"/>
      <c r="AJ104" s="239"/>
      <c r="AK104" s="239"/>
      <c r="AL104" s="239"/>
      <c r="AM104" s="239"/>
      <c r="AN104" s="146"/>
      <c r="AO104" s="146"/>
      <c r="AP104" s="146"/>
      <c r="AQ104" s="146"/>
      <c r="AR104" s="146"/>
      <c r="AS104" s="146"/>
      <c r="AT104" s="146"/>
      <c r="AU104" s="146"/>
      <c r="AV104" s="146"/>
      <c r="AW104" s="146"/>
      <c r="AX104" s="146"/>
      <c r="AY104" s="146"/>
      <c r="AZ104" s="146"/>
      <c r="BA104" s="146"/>
      <c r="BB104" s="146"/>
      <c r="BC104" s="146"/>
      <c r="BD104" s="146"/>
      <c r="BE104" s="146"/>
      <c r="BF104" s="146"/>
      <c r="BG104" s="146"/>
      <c r="BH104" s="146"/>
      <c r="BI104" s="146"/>
      <c r="BJ104" s="146"/>
      <c r="BK104" s="146"/>
      <c r="BL104" s="146"/>
      <c r="BM104" s="146"/>
      <c r="BN104" s="146"/>
      <c r="BO104" s="146"/>
      <c r="BP104" s="146"/>
      <c r="BQ104" s="146"/>
      <c r="BR104" s="146"/>
      <c r="BS104" s="146"/>
      <c r="BT104" s="146"/>
      <c r="BU104" s="146"/>
      <c r="BV104" s="146"/>
      <c r="BW104" s="146"/>
      <c r="BX104" s="146"/>
      <c r="BY104" s="146"/>
      <c r="BZ104" s="146"/>
      <c r="CA104" s="146"/>
      <c r="CB104" s="146"/>
      <c r="CC104" s="146"/>
      <c r="CD104" s="146"/>
      <c r="CE104" s="146"/>
      <c r="CF104" s="146"/>
      <c r="CG104" s="146"/>
      <c r="CH104" s="146"/>
      <c r="CI104" s="146"/>
      <c r="CJ104" s="146"/>
      <c r="CK104" s="146"/>
      <c r="CL104" s="146"/>
      <c r="CM104" s="146"/>
      <c r="CN104" s="146"/>
      <c r="CO104" s="146"/>
      <c r="CP104" s="146"/>
      <c r="CQ104" s="146"/>
      <c r="CR104" s="146"/>
      <c r="CS104" s="146"/>
      <c r="CT104" s="146"/>
      <c r="CU104" s="146"/>
      <c r="CV104" s="146"/>
      <c r="CW104" s="146"/>
      <c r="CX104" s="146"/>
      <c r="CY104" s="146"/>
      <c r="CZ104" s="146"/>
      <c r="DA104" s="146"/>
      <c r="DB104" s="146"/>
      <c r="DC104" s="146"/>
      <c r="DD104" s="146"/>
      <c r="DE104" s="146"/>
      <c r="DF104" s="146"/>
      <c r="DG104" s="146"/>
      <c r="DH104" s="146"/>
      <c r="DI104" s="146"/>
      <c r="DJ104" s="146"/>
      <c r="DK104" s="146"/>
      <c r="DL104" s="146"/>
      <c r="DM104" s="146"/>
      <c r="DN104" s="146"/>
      <c r="DO104" s="146"/>
      <c r="DP104" s="146"/>
      <c r="DQ104" s="146"/>
      <c r="DR104" s="146"/>
      <c r="DS104" s="146"/>
      <c r="DT104" s="146"/>
      <c r="DU104" s="146"/>
      <c r="DV104" s="146"/>
      <c r="DW104" s="146"/>
      <c r="DX104" s="146"/>
      <c r="DY104" s="146"/>
      <c r="DZ104" s="146"/>
      <c r="EA104" s="146"/>
      <c r="EB104" s="146"/>
      <c r="EC104" s="146"/>
      <c r="ED104" s="146"/>
      <c r="EE104" s="146"/>
      <c r="EF104" s="146"/>
      <c r="EG104" s="146"/>
      <c r="EH104" s="146"/>
      <c r="EI104" s="146"/>
      <c r="EJ104" s="146"/>
      <c r="EK104" s="146"/>
      <c r="EL104" s="146"/>
      <c r="EM104" s="146"/>
      <c r="EN104" s="146"/>
      <c r="EO104" s="146"/>
      <c r="EP104" s="146"/>
      <c r="EQ104" s="146"/>
      <c r="ER104" s="146"/>
      <c r="ES104" s="146"/>
      <c r="ET104" s="146"/>
      <c r="EU104" s="146"/>
      <c r="EV104" s="146"/>
      <c r="EW104" s="146"/>
      <c r="EX104" s="146"/>
      <c r="EY104" s="146"/>
      <c r="EZ104" s="146"/>
      <c r="FA104" s="146"/>
      <c r="FB104" s="146"/>
      <c r="FC104" s="146"/>
      <c r="FD104" s="146"/>
      <c r="FE104" s="146"/>
      <c r="FF104" s="146"/>
      <c r="FG104" s="146"/>
      <c r="FH104" s="146"/>
      <c r="FI104" s="146"/>
      <c r="FJ104" s="146"/>
      <c r="FK104" s="146"/>
      <c r="FL104" s="146"/>
      <c r="FM104" s="146"/>
      <c r="FN104" s="146"/>
      <c r="FO104" s="146"/>
      <c r="FP104" s="146"/>
      <c r="FQ104" s="146"/>
      <c r="FR104" s="146"/>
      <c r="FS104" s="146"/>
      <c r="FT104" s="146"/>
      <c r="FU104" s="146"/>
      <c r="FV104" s="146"/>
      <c r="FW104" s="146"/>
      <c r="FX104" s="146"/>
      <c r="FY104" s="146"/>
      <c r="FZ104" s="146"/>
      <c r="GA104" s="146"/>
      <c r="GB104" s="146"/>
      <c r="GC104" s="146"/>
      <c r="GD104" s="146"/>
      <c r="GE104" s="146"/>
      <c r="GF104" s="146"/>
      <c r="GG104" s="146"/>
      <c r="GH104" s="146"/>
      <c r="GI104" s="146"/>
      <c r="GJ104" s="146"/>
      <c r="GK104" s="146"/>
      <c r="GL104" s="146"/>
      <c r="GM104" s="146"/>
      <c r="GN104" s="146"/>
      <c r="GO104" s="146"/>
      <c r="GP104" s="146"/>
      <c r="GQ104" s="146"/>
      <c r="GR104" s="146"/>
      <c r="GS104" s="146"/>
      <c r="GT104" s="146"/>
      <c r="GU104" s="146"/>
      <c r="GV104" s="146"/>
      <c r="GW104" s="146"/>
      <c r="GX104" s="146"/>
      <c r="GY104" s="146"/>
      <c r="GZ104" s="146"/>
    </row>
    <row r="105" spans="17:208">
      <c r="Q105" s="255"/>
      <c r="R105" s="255"/>
      <c r="S105" s="189"/>
      <c r="T105" s="189"/>
      <c r="U105" s="189"/>
      <c r="V105" s="189"/>
      <c r="W105" s="189"/>
      <c r="X105" s="175"/>
      <c r="Y105" s="175"/>
      <c r="AA105" s="179"/>
      <c r="AB105" s="173"/>
      <c r="AC105" s="238"/>
      <c r="AD105" s="238"/>
      <c r="AE105" s="238"/>
      <c r="AF105" s="238"/>
      <c r="AG105" s="238"/>
      <c r="AH105" s="238"/>
      <c r="AI105" s="239"/>
      <c r="AJ105" s="239"/>
      <c r="AK105" s="239"/>
      <c r="AL105" s="239"/>
      <c r="AM105" s="239"/>
      <c r="AN105" s="146"/>
      <c r="AO105" s="146"/>
      <c r="AP105" s="146"/>
      <c r="AQ105" s="146"/>
      <c r="AR105" s="146"/>
      <c r="AS105" s="146"/>
      <c r="AT105" s="146"/>
      <c r="AU105" s="146"/>
      <c r="AV105" s="146"/>
      <c r="AW105" s="146"/>
      <c r="AX105" s="146"/>
      <c r="AY105" s="146"/>
      <c r="AZ105" s="146"/>
      <c r="BA105" s="146"/>
      <c r="BB105" s="146"/>
      <c r="BC105" s="146"/>
      <c r="BD105" s="146"/>
      <c r="BE105" s="146"/>
      <c r="BF105" s="146"/>
      <c r="BG105" s="146"/>
      <c r="BH105" s="146"/>
      <c r="BI105" s="146"/>
      <c r="BJ105" s="146"/>
      <c r="BK105" s="146"/>
      <c r="BL105" s="146"/>
      <c r="BM105" s="146"/>
      <c r="BN105" s="146"/>
      <c r="BO105" s="146"/>
      <c r="BP105" s="146"/>
      <c r="BQ105" s="146"/>
      <c r="BR105" s="146"/>
      <c r="BS105" s="146"/>
      <c r="BT105" s="146"/>
      <c r="BU105" s="146"/>
      <c r="BV105" s="146"/>
      <c r="BW105" s="146"/>
      <c r="BX105" s="146"/>
      <c r="BY105" s="146"/>
      <c r="BZ105" s="146"/>
      <c r="CA105" s="146"/>
      <c r="CB105" s="146"/>
      <c r="CC105" s="146"/>
      <c r="CD105" s="146"/>
      <c r="CE105" s="146"/>
      <c r="CF105" s="146"/>
      <c r="CG105" s="146"/>
      <c r="CH105" s="146"/>
      <c r="CI105" s="146"/>
      <c r="CJ105" s="146"/>
      <c r="CK105" s="146"/>
      <c r="CL105" s="146"/>
      <c r="CM105" s="146"/>
      <c r="CN105" s="146"/>
      <c r="CO105" s="146"/>
      <c r="CP105" s="146"/>
      <c r="CQ105" s="146"/>
      <c r="CR105" s="146"/>
      <c r="CS105" s="146"/>
      <c r="CT105" s="146"/>
      <c r="CU105" s="146"/>
      <c r="CV105" s="146"/>
      <c r="CW105" s="146"/>
      <c r="CX105" s="146"/>
      <c r="CY105" s="146"/>
      <c r="CZ105" s="146"/>
      <c r="DA105" s="146"/>
      <c r="DB105" s="146"/>
      <c r="DC105" s="146"/>
      <c r="DD105" s="146"/>
      <c r="DE105" s="146"/>
      <c r="DF105" s="146"/>
      <c r="DG105" s="146"/>
      <c r="DH105" s="146"/>
      <c r="DI105" s="146"/>
      <c r="DJ105" s="146"/>
      <c r="DK105" s="146"/>
      <c r="DL105" s="146"/>
      <c r="DM105" s="146"/>
      <c r="DN105" s="146"/>
      <c r="DO105" s="146"/>
      <c r="DP105" s="146"/>
      <c r="DQ105" s="146"/>
      <c r="DR105" s="146"/>
      <c r="DS105" s="146"/>
      <c r="DT105" s="146"/>
      <c r="DU105" s="146"/>
      <c r="DV105" s="146"/>
      <c r="DW105" s="146"/>
      <c r="DX105" s="146"/>
      <c r="DY105" s="146"/>
      <c r="DZ105" s="146"/>
      <c r="EA105" s="146"/>
      <c r="EB105" s="146"/>
      <c r="EC105" s="146"/>
      <c r="ED105" s="146"/>
      <c r="EE105" s="146"/>
      <c r="EF105" s="146"/>
      <c r="EG105" s="146"/>
      <c r="EH105" s="146"/>
      <c r="EI105" s="146"/>
      <c r="EJ105" s="146"/>
      <c r="EK105" s="146"/>
      <c r="EL105" s="146"/>
      <c r="EM105" s="146"/>
      <c r="EN105" s="146"/>
      <c r="EO105" s="146"/>
      <c r="EP105" s="146"/>
      <c r="EQ105" s="146"/>
      <c r="ER105" s="146"/>
      <c r="ES105" s="146"/>
      <c r="ET105" s="146"/>
      <c r="EU105" s="146"/>
      <c r="EV105" s="146"/>
      <c r="EW105" s="146"/>
      <c r="EX105" s="146"/>
      <c r="EY105" s="146"/>
      <c r="EZ105" s="146"/>
      <c r="FA105" s="146"/>
      <c r="FB105" s="146"/>
      <c r="FC105" s="146"/>
      <c r="FD105" s="146"/>
      <c r="FE105" s="146"/>
      <c r="FF105" s="146"/>
      <c r="FG105" s="146"/>
      <c r="FH105" s="146"/>
      <c r="FI105" s="146"/>
      <c r="FJ105" s="146"/>
      <c r="FK105" s="146"/>
      <c r="FL105" s="146"/>
      <c r="FM105" s="146"/>
      <c r="FN105" s="146"/>
      <c r="FO105" s="146"/>
      <c r="FP105" s="146"/>
      <c r="FQ105" s="146"/>
      <c r="FR105" s="146"/>
      <c r="FS105" s="146"/>
      <c r="FT105" s="146"/>
      <c r="FU105" s="146"/>
      <c r="FV105" s="146"/>
      <c r="FW105" s="146"/>
      <c r="FX105" s="146"/>
      <c r="FY105" s="146"/>
      <c r="FZ105" s="146"/>
      <c r="GA105" s="146"/>
      <c r="GB105" s="146"/>
      <c r="GC105" s="146"/>
      <c r="GD105" s="146"/>
      <c r="GE105" s="146"/>
      <c r="GF105" s="146"/>
      <c r="GG105" s="146"/>
      <c r="GH105" s="146"/>
      <c r="GI105" s="146"/>
      <c r="GJ105" s="146"/>
      <c r="GK105" s="146"/>
      <c r="GL105" s="146"/>
      <c r="GM105" s="146"/>
      <c r="GN105" s="146"/>
      <c r="GO105" s="146"/>
      <c r="GP105" s="146"/>
      <c r="GQ105" s="146"/>
      <c r="GR105" s="146"/>
      <c r="GS105" s="146"/>
      <c r="GT105" s="146"/>
      <c r="GU105" s="146"/>
      <c r="GV105" s="146"/>
      <c r="GW105" s="146"/>
      <c r="GX105" s="146"/>
      <c r="GY105" s="146"/>
      <c r="GZ105" s="146"/>
    </row>
    <row r="106" spans="17:208">
      <c r="Q106" s="255"/>
      <c r="R106" s="255"/>
      <c r="S106" s="189"/>
      <c r="T106" s="189"/>
      <c r="U106" s="189"/>
      <c r="V106" s="189"/>
      <c r="W106" s="189"/>
      <c r="X106" s="175"/>
      <c r="Y106" s="175"/>
      <c r="AA106" s="179"/>
      <c r="AB106" s="173"/>
      <c r="AC106" s="238"/>
      <c r="AD106" s="238"/>
      <c r="AE106" s="238"/>
      <c r="AF106" s="238"/>
      <c r="AG106" s="238"/>
      <c r="AH106" s="238"/>
      <c r="AI106" s="239"/>
      <c r="AJ106" s="239"/>
      <c r="AK106" s="239"/>
      <c r="AL106" s="239"/>
      <c r="AM106" s="239"/>
      <c r="AN106" s="146"/>
      <c r="AO106" s="146"/>
      <c r="AP106" s="146"/>
      <c r="AQ106" s="146"/>
      <c r="AR106" s="146"/>
      <c r="AS106" s="146"/>
      <c r="AT106" s="146"/>
      <c r="AU106" s="146"/>
      <c r="AV106" s="146"/>
      <c r="AW106" s="146"/>
      <c r="AX106" s="146"/>
      <c r="AY106" s="146"/>
      <c r="AZ106" s="146"/>
      <c r="BA106" s="146"/>
      <c r="BB106" s="146"/>
      <c r="BC106" s="146"/>
      <c r="BD106" s="146"/>
      <c r="BE106" s="146"/>
      <c r="BF106" s="146"/>
      <c r="BG106" s="146"/>
      <c r="BH106" s="146"/>
      <c r="BI106" s="146"/>
      <c r="BJ106" s="146"/>
      <c r="BK106" s="146"/>
      <c r="BL106" s="146"/>
      <c r="BM106" s="146"/>
      <c r="BN106" s="146"/>
      <c r="BO106" s="146"/>
      <c r="BP106" s="146"/>
      <c r="BQ106" s="146"/>
      <c r="BR106" s="146"/>
      <c r="BS106" s="146"/>
      <c r="BT106" s="146"/>
      <c r="BU106" s="146"/>
      <c r="BV106" s="146"/>
      <c r="BW106" s="146"/>
      <c r="BX106" s="146"/>
      <c r="BY106" s="146"/>
      <c r="BZ106" s="146"/>
      <c r="CA106" s="146"/>
      <c r="CB106" s="146"/>
      <c r="CC106" s="146"/>
      <c r="CD106" s="146"/>
      <c r="CE106" s="146"/>
      <c r="CF106" s="146"/>
      <c r="CG106" s="146"/>
      <c r="CH106" s="146"/>
      <c r="CI106" s="146"/>
      <c r="CJ106" s="146"/>
      <c r="CK106" s="146"/>
      <c r="CL106" s="146"/>
      <c r="CM106" s="146"/>
      <c r="CN106" s="146"/>
      <c r="CO106" s="146"/>
      <c r="CP106" s="146"/>
      <c r="CQ106" s="146"/>
      <c r="CR106" s="146"/>
      <c r="CS106" s="146"/>
      <c r="CT106" s="146"/>
      <c r="CU106" s="146"/>
      <c r="CV106" s="146"/>
      <c r="CW106" s="146"/>
      <c r="CX106" s="146"/>
      <c r="CY106" s="146"/>
      <c r="CZ106" s="146"/>
      <c r="DA106" s="146"/>
      <c r="DB106" s="146"/>
      <c r="DC106" s="146"/>
      <c r="DD106" s="146"/>
      <c r="DE106" s="146"/>
      <c r="DF106" s="146"/>
      <c r="DG106" s="146"/>
      <c r="DH106" s="146"/>
      <c r="DI106" s="146"/>
      <c r="DJ106" s="146"/>
      <c r="DK106" s="146"/>
      <c r="DL106" s="146"/>
      <c r="DM106" s="146"/>
      <c r="DN106" s="146"/>
      <c r="DO106" s="146"/>
      <c r="DP106" s="146"/>
      <c r="DQ106" s="146"/>
      <c r="DR106" s="146"/>
      <c r="DS106" s="146"/>
      <c r="DT106" s="146"/>
      <c r="DU106" s="146"/>
      <c r="DV106" s="146"/>
      <c r="DW106" s="146"/>
      <c r="DX106" s="146"/>
      <c r="DY106" s="146"/>
      <c r="DZ106" s="146"/>
      <c r="EA106" s="146"/>
      <c r="EB106" s="146"/>
      <c r="EC106" s="146"/>
      <c r="ED106" s="146"/>
      <c r="EE106" s="146"/>
      <c r="EF106" s="146"/>
      <c r="EG106" s="146"/>
      <c r="EH106" s="146"/>
      <c r="EI106" s="146"/>
      <c r="EJ106" s="146"/>
      <c r="EK106" s="146"/>
      <c r="EL106" s="146"/>
      <c r="EM106" s="146"/>
      <c r="EN106" s="146"/>
      <c r="EO106" s="146"/>
      <c r="EP106" s="146"/>
      <c r="EQ106" s="146"/>
      <c r="ER106" s="146"/>
      <c r="ES106" s="146"/>
      <c r="ET106" s="146"/>
      <c r="EU106" s="146"/>
      <c r="EV106" s="146"/>
      <c r="EW106" s="146"/>
      <c r="EX106" s="146"/>
      <c r="EY106" s="146"/>
      <c r="EZ106" s="146"/>
      <c r="FA106" s="146"/>
      <c r="FB106" s="146"/>
      <c r="FC106" s="146"/>
      <c r="FD106" s="146"/>
      <c r="FE106" s="146"/>
      <c r="FF106" s="146"/>
      <c r="FG106" s="146"/>
      <c r="FH106" s="146"/>
      <c r="FI106" s="146"/>
      <c r="FJ106" s="146"/>
      <c r="FK106" s="146"/>
      <c r="FL106" s="146"/>
      <c r="FM106" s="146"/>
      <c r="FN106" s="146"/>
      <c r="FO106" s="146"/>
      <c r="FP106" s="146"/>
      <c r="FQ106" s="146"/>
      <c r="FR106" s="146"/>
      <c r="FS106" s="146"/>
      <c r="FT106" s="146"/>
      <c r="FU106" s="146"/>
      <c r="FV106" s="146"/>
      <c r="FW106" s="146"/>
      <c r="FX106" s="146"/>
      <c r="FY106" s="146"/>
      <c r="FZ106" s="146"/>
      <c r="GA106" s="146"/>
      <c r="GB106" s="146"/>
      <c r="GC106" s="146"/>
      <c r="GD106" s="146"/>
      <c r="GE106" s="146"/>
      <c r="GF106" s="146"/>
      <c r="GG106" s="146"/>
      <c r="GH106" s="146"/>
      <c r="GI106" s="146"/>
      <c r="GJ106" s="146"/>
      <c r="GK106" s="146"/>
      <c r="GL106" s="146"/>
      <c r="GM106" s="146"/>
      <c r="GN106" s="146"/>
      <c r="GO106" s="146"/>
      <c r="GP106" s="146"/>
      <c r="GQ106" s="146"/>
      <c r="GR106" s="146"/>
      <c r="GS106" s="146"/>
      <c r="GT106" s="146"/>
      <c r="GU106" s="146"/>
      <c r="GV106" s="146"/>
      <c r="GW106" s="146"/>
      <c r="GX106" s="146"/>
      <c r="GY106" s="146"/>
      <c r="GZ106" s="146"/>
    </row>
    <row r="107" spans="17:208">
      <c r="Q107" s="255"/>
      <c r="R107" s="255"/>
      <c r="S107" s="189"/>
      <c r="T107" s="189"/>
      <c r="U107" s="189"/>
      <c r="V107" s="189"/>
      <c r="W107" s="189"/>
      <c r="X107" s="175"/>
      <c r="Y107" s="175"/>
      <c r="AA107" s="179"/>
      <c r="AB107" s="173"/>
      <c r="AC107" s="238"/>
      <c r="AD107" s="238"/>
      <c r="AE107" s="238"/>
      <c r="AF107" s="238"/>
      <c r="AG107" s="238"/>
      <c r="AH107" s="238"/>
      <c r="AI107" s="239"/>
      <c r="AJ107" s="239"/>
      <c r="AK107" s="239"/>
      <c r="AL107" s="239"/>
      <c r="AM107" s="239"/>
      <c r="AN107" s="146"/>
      <c r="AO107" s="146"/>
      <c r="AP107" s="146"/>
      <c r="AQ107" s="146"/>
      <c r="AR107" s="146"/>
      <c r="AS107" s="146"/>
      <c r="AT107" s="146"/>
      <c r="AU107" s="146"/>
      <c r="AV107" s="146"/>
      <c r="AW107" s="146"/>
      <c r="AX107" s="146"/>
      <c r="AY107" s="146"/>
      <c r="AZ107" s="146"/>
      <c r="BA107" s="146"/>
      <c r="BB107" s="146"/>
      <c r="BC107" s="146"/>
      <c r="BD107" s="146"/>
      <c r="BE107" s="146"/>
      <c r="BF107" s="146"/>
      <c r="BG107" s="146"/>
      <c r="BH107" s="146"/>
      <c r="BI107" s="146"/>
      <c r="BJ107" s="146"/>
      <c r="BK107" s="146"/>
      <c r="BL107" s="146"/>
      <c r="BM107" s="146"/>
      <c r="BN107" s="146"/>
      <c r="BO107" s="146"/>
      <c r="BP107" s="146"/>
      <c r="BQ107" s="146"/>
      <c r="BR107" s="146"/>
      <c r="BS107" s="146"/>
      <c r="BT107" s="146"/>
      <c r="BU107" s="146"/>
      <c r="BV107" s="146"/>
      <c r="BW107" s="146"/>
      <c r="BX107" s="146"/>
      <c r="BY107" s="146"/>
      <c r="BZ107" s="146"/>
      <c r="CA107" s="146"/>
      <c r="CB107" s="146"/>
      <c r="CC107" s="146"/>
      <c r="CD107" s="146"/>
      <c r="CE107" s="146"/>
      <c r="CF107" s="146"/>
      <c r="CG107" s="146"/>
      <c r="CH107" s="146"/>
      <c r="CI107" s="146"/>
      <c r="CJ107" s="146"/>
      <c r="CK107" s="146"/>
      <c r="CL107" s="146"/>
      <c r="CM107" s="146"/>
      <c r="CN107" s="146"/>
      <c r="CO107" s="146"/>
      <c r="CP107" s="146"/>
      <c r="CQ107" s="146"/>
      <c r="CR107" s="146"/>
      <c r="CS107" s="146"/>
      <c r="CT107" s="146"/>
      <c r="CU107" s="146"/>
      <c r="CV107" s="146"/>
      <c r="CW107" s="146"/>
      <c r="CX107" s="146"/>
      <c r="CY107" s="146"/>
      <c r="CZ107" s="146"/>
      <c r="DA107" s="146"/>
      <c r="DB107" s="146"/>
      <c r="DC107" s="146"/>
      <c r="DD107" s="146"/>
      <c r="DE107" s="146"/>
      <c r="DF107" s="146"/>
      <c r="DG107" s="146"/>
      <c r="DH107" s="146"/>
      <c r="DI107" s="146"/>
      <c r="DJ107" s="146"/>
      <c r="DK107" s="146"/>
      <c r="DL107" s="146"/>
      <c r="DM107" s="146"/>
      <c r="DN107" s="146"/>
      <c r="DO107" s="146"/>
      <c r="DP107" s="146"/>
      <c r="DQ107" s="146"/>
      <c r="DR107" s="146"/>
      <c r="DS107" s="146"/>
      <c r="DT107" s="146"/>
      <c r="DU107" s="146"/>
      <c r="DV107" s="146"/>
      <c r="DW107" s="146"/>
      <c r="DX107" s="146"/>
      <c r="DY107" s="146"/>
      <c r="DZ107" s="146"/>
      <c r="EA107" s="146"/>
      <c r="EB107" s="146"/>
      <c r="EC107" s="146"/>
      <c r="ED107" s="146"/>
      <c r="EE107" s="146"/>
      <c r="EF107" s="146"/>
      <c r="EG107" s="146"/>
      <c r="EH107" s="146"/>
      <c r="EI107" s="146"/>
      <c r="EJ107" s="146"/>
      <c r="EK107" s="146"/>
      <c r="EL107" s="146"/>
      <c r="EM107" s="146"/>
      <c r="EN107" s="146"/>
      <c r="EO107" s="146"/>
      <c r="EP107" s="146"/>
      <c r="EQ107" s="146"/>
      <c r="ER107" s="146"/>
      <c r="ES107" s="146"/>
      <c r="ET107" s="146"/>
      <c r="EU107" s="146"/>
      <c r="EV107" s="146"/>
      <c r="EW107" s="146"/>
      <c r="EX107" s="146"/>
      <c r="EY107" s="146"/>
      <c r="EZ107" s="146"/>
      <c r="FA107" s="146"/>
      <c r="FB107" s="146"/>
      <c r="FC107" s="146"/>
      <c r="FD107" s="146"/>
      <c r="FE107" s="146"/>
      <c r="FF107" s="146"/>
      <c r="FG107" s="146"/>
      <c r="FH107" s="146"/>
      <c r="FI107" s="146"/>
      <c r="FJ107" s="146"/>
      <c r="FK107" s="146"/>
      <c r="FL107" s="146"/>
      <c r="FM107" s="146"/>
      <c r="FN107" s="146"/>
      <c r="FO107" s="146"/>
      <c r="FP107" s="146"/>
      <c r="FQ107" s="146"/>
      <c r="FR107" s="146"/>
      <c r="FS107" s="146"/>
      <c r="FT107" s="146"/>
      <c r="FU107" s="146"/>
      <c r="FV107" s="146"/>
      <c r="FW107" s="146"/>
      <c r="FX107" s="146"/>
      <c r="FY107" s="146"/>
      <c r="FZ107" s="146"/>
      <c r="GA107" s="146"/>
      <c r="GB107" s="146"/>
      <c r="GC107" s="146"/>
      <c r="GD107" s="146"/>
      <c r="GE107" s="146"/>
      <c r="GF107" s="146"/>
      <c r="GG107" s="146"/>
      <c r="GH107" s="146"/>
      <c r="GI107" s="146"/>
      <c r="GJ107" s="146"/>
      <c r="GK107" s="146"/>
      <c r="GL107" s="146"/>
      <c r="GM107" s="146"/>
      <c r="GN107" s="146"/>
      <c r="GO107" s="146"/>
      <c r="GP107" s="146"/>
      <c r="GQ107" s="146"/>
      <c r="GR107" s="146"/>
      <c r="GS107" s="146"/>
      <c r="GT107" s="146"/>
      <c r="GU107" s="146"/>
      <c r="GV107" s="146"/>
      <c r="GW107" s="146"/>
      <c r="GX107" s="146"/>
      <c r="GY107" s="146"/>
      <c r="GZ107" s="146"/>
    </row>
    <row r="108" spans="17:208">
      <c r="Q108" s="255"/>
      <c r="R108" s="255"/>
      <c r="S108" s="189"/>
      <c r="T108" s="189"/>
      <c r="U108" s="189"/>
      <c r="V108" s="189"/>
      <c r="W108" s="189"/>
      <c r="X108" s="175"/>
      <c r="Y108" s="175"/>
      <c r="AA108" s="179"/>
      <c r="AB108" s="173"/>
      <c r="AC108" s="238"/>
      <c r="AD108" s="238"/>
      <c r="AE108" s="238"/>
      <c r="AF108" s="238"/>
      <c r="AG108" s="238"/>
      <c r="AH108" s="238"/>
      <c r="AI108" s="239"/>
      <c r="AJ108" s="239"/>
      <c r="AK108" s="239"/>
      <c r="AL108" s="239"/>
      <c r="AM108" s="239"/>
      <c r="AN108" s="146"/>
      <c r="AO108" s="146"/>
      <c r="AP108" s="146"/>
      <c r="AQ108" s="146"/>
      <c r="AR108" s="146"/>
      <c r="AS108" s="146"/>
      <c r="AT108" s="146"/>
      <c r="AU108" s="146"/>
      <c r="AV108" s="146"/>
      <c r="AW108" s="146"/>
      <c r="AX108" s="146"/>
      <c r="AY108" s="146"/>
      <c r="AZ108" s="146"/>
      <c r="BA108" s="146"/>
      <c r="BB108" s="146"/>
      <c r="BC108" s="146"/>
      <c r="BD108" s="146"/>
      <c r="BE108" s="146"/>
      <c r="BF108" s="146"/>
      <c r="BG108" s="146"/>
      <c r="BH108" s="146"/>
      <c r="BI108" s="146"/>
      <c r="BJ108" s="146"/>
      <c r="BK108" s="146"/>
      <c r="BL108" s="146"/>
      <c r="BM108" s="146"/>
      <c r="BN108" s="146"/>
      <c r="BO108" s="146"/>
      <c r="BP108" s="146"/>
      <c r="BQ108" s="146"/>
      <c r="BR108" s="146"/>
      <c r="BS108" s="146"/>
      <c r="BT108" s="146"/>
      <c r="BU108" s="146"/>
      <c r="BV108" s="146"/>
      <c r="BW108" s="146"/>
      <c r="BX108" s="146"/>
      <c r="BY108" s="146"/>
      <c r="BZ108" s="146"/>
      <c r="CA108" s="146"/>
      <c r="CB108" s="146"/>
      <c r="CC108" s="146"/>
      <c r="CD108" s="146"/>
      <c r="CE108" s="146"/>
      <c r="CF108" s="146"/>
      <c r="CG108" s="146"/>
      <c r="CH108" s="146"/>
      <c r="CI108" s="146"/>
      <c r="CJ108" s="146"/>
      <c r="CK108" s="146"/>
      <c r="CL108" s="146"/>
      <c r="CM108" s="146"/>
      <c r="CN108" s="146"/>
      <c r="CO108" s="146"/>
      <c r="CP108" s="146"/>
      <c r="CQ108" s="146"/>
      <c r="CR108" s="146"/>
      <c r="CS108" s="146"/>
      <c r="CT108" s="146"/>
      <c r="CU108" s="146"/>
      <c r="CV108" s="146"/>
      <c r="CW108" s="146"/>
      <c r="CX108" s="146"/>
      <c r="CY108" s="146"/>
      <c r="CZ108" s="146"/>
      <c r="DA108" s="146"/>
      <c r="DB108" s="146"/>
      <c r="DC108" s="146"/>
      <c r="DD108" s="146"/>
      <c r="DE108" s="146"/>
      <c r="DF108" s="146"/>
      <c r="DG108" s="146"/>
      <c r="DH108" s="146"/>
      <c r="DI108" s="146"/>
      <c r="DJ108" s="146"/>
      <c r="DK108" s="146"/>
      <c r="DL108" s="146"/>
      <c r="DM108" s="146"/>
      <c r="DN108" s="146"/>
      <c r="DO108" s="146"/>
      <c r="DP108" s="146"/>
      <c r="DQ108" s="146"/>
      <c r="DR108" s="146"/>
      <c r="DS108" s="146"/>
      <c r="DT108" s="146"/>
      <c r="DU108" s="146"/>
      <c r="DV108" s="146"/>
      <c r="DW108" s="146"/>
      <c r="DX108" s="146"/>
      <c r="DY108" s="146"/>
      <c r="DZ108" s="146"/>
      <c r="EA108" s="146"/>
      <c r="EB108" s="146"/>
      <c r="EC108" s="146"/>
      <c r="ED108" s="146"/>
      <c r="EE108" s="146"/>
      <c r="EF108" s="146"/>
      <c r="EG108" s="146"/>
      <c r="EH108" s="146"/>
      <c r="EI108" s="146"/>
      <c r="EJ108" s="146"/>
      <c r="EK108" s="146"/>
      <c r="EL108" s="146"/>
      <c r="EM108" s="146"/>
      <c r="EN108" s="146"/>
      <c r="EO108" s="146"/>
      <c r="EP108" s="146"/>
      <c r="EQ108" s="146"/>
      <c r="ER108" s="146"/>
      <c r="ES108" s="146"/>
      <c r="ET108" s="146"/>
      <c r="EU108" s="146"/>
      <c r="EV108" s="146"/>
      <c r="EW108" s="146"/>
      <c r="EX108" s="146"/>
      <c r="EY108" s="146"/>
      <c r="EZ108" s="146"/>
      <c r="FA108" s="146"/>
      <c r="FB108" s="146"/>
      <c r="FC108" s="146"/>
      <c r="FD108" s="146"/>
      <c r="FE108" s="146"/>
      <c r="FF108" s="146"/>
      <c r="FG108" s="146"/>
      <c r="FH108" s="146"/>
      <c r="FI108" s="146"/>
      <c r="FJ108" s="146"/>
      <c r="FK108" s="146"/>
      <c r="FL108" s="146"/>
      <c r="FM108" s="146"/>
      <c r="FN108" s="146"/>
      <c r="FO108" s="146"/>
      <c r="FP108" s="146"/>
      <c r="FQ108" s="146"/>
      <c r="FR108" s="146"/>
      <c r="FS108" s="146"/>
      <c r="FT108" s="146"/>
      <c r="FU108" s="146"/>
      <c r="FV108" s="146"/>
      <c r="FW108" s="146"/>
      <c r="FX108" s="146"/>
      <c r="FY108" s="146"/>
      <c r="FZ108" s="146"/>
      <c r="GA108" s="146"/>
      <c r="GB108" s="146"/>
      <c r="GC108" s="146"/>
      <c r="GD108" s="146"/>
      <c r="GE108" s="146"/>
      <c r="GF108" s="146"/>
      <c r="GG108" s="146"/>
      <c r="GH108" s="146"/>
      <c r="GI108" s="146"/>
      <c r="GJ108" s="146"/>
      <c r="GK108" s="146"/>
      <c r="GL108" s="146"/>
      <c r="GM108" s="146"/>
      <c r="GN108" s="146"/>
      <c r="GO108" s="146"/>
      <c r="GP108" s="146"/>
      <c r="GQ108" s="146"/>
      <c r="GR108" s="146"/>
      <c r="GS108" s="146"/>
      <c r="GT108" s="146"/>
      <c r="GU108" s="146"/>
      <c r="GV108" s="146"/>
      <c r="GW108" s="146"/>
      <c r="GX108" s="146"/>
      <c r="GY108" s="146"/>
      <c r="GZ108" s="146"/>
    </row>
    <row r="109" spans="17:208">
      <c r="Q109" s="255"/>
      <c r="R109" s="255"/>
      <c r="S109" s="189"/>
      <c r="T109" s="189"/>
      <c r="U109" s="189"/>
      <c r="V109" s="189"/>
      <c r="W109" s="189"/>
      <c r="X109" s="175"/>
      <c r="Y109" s="175"/>
      <c r="AA109" s="179"/>
      <c r="AB109" s="173"/>
      <c r="AC109" s="238"/>
      <c r="AD109" s="238"/>
      <c r="AE109" s="238"/>
      <c r="AF109" s="238"/>
      <c r="AG109" s="238"/>
      <c r="AH109" s="238"/>
      <c r="AI109" s="239"/>
      <c r="AJ109" s="239"/>
      <c r="AK109" s="239"/>
      <c r="AL109" s="239"/>
      <c r="AM109" s="239"/>
      <c r="AN109" s="146"/>
      <c r="AO109" s="146"/>
      <c r="AP109" s="146"/>
      <c r="AQ109" s="146"/>
      <c r="AR109" s="146"/>
      <c r="AS109" s="146"/>
      <c r="AT109" s="146"/>
      <c r="AU109" s="146"/>
      <c r="AV109" s="146"/>
      <c r="AW109" s="146"/>
      <c r="AX109" s="146"/>
      <c r="AY109" s="146"/>
      <c r="AZ109" s="146"/>
      <c r="BA109" s="146"/>
      <c r="BB109" s="146"/>
      <c r="BC109" s="146"/>
      <c r="BD109" s="146"/>
      <c r="BE109" s="146"/>
      <c r="BF109" s="146"/>
      <c r="BG109" s="146"/>
      <c r="BH109" s="146"/>
      <c r="BI109" s="146"/>
      <c r="BJ109" s="146"/>
      <c r="BK109" s="146"/>
      <c r="BL109" s="146"/>
      <c r="BM109" s="146"/>
      <c r="BN109" s="146"/>
      <c r="BO109" s="146"/>
      <c r="BP109" s="146"/>
      <c r="BQ109" s="146"/>
      <c r="BR109" s="146"/>
      <c r="BS109" s="146"/>
      <c r="BT109" s="146"/>
      <c r="BU109" s="146"/>
      <c r="BV109" s="146"/>
      <c r="BW109" s="146"/>
      <c r="BX109" s="146"/>
      <c r="BY109" s="146"/>
      <c r="BZ109" s="146"/>
      <c r="CA109" s="146"/>
      <c r="CB109" s="146"/>
      <c r="CC109" s="146"/>
      <c r="CD109" s="146"/>
      <c r="CE109" s="146"/>
      <c r="CF109" s="146"/>
      <c r="CG109" s="146"/>
      <c r="CH109" s="146"/>
      <c r="CI109" s="146"/>
      <c r="CJ109" s="146"/>
      <c r="CK109" s="146"/>
      <c r="CL109" s="146"/>
      <c r="CM109" s="146"/>
      <c r="CN109" s="146"/>
      <c r="CO109" s="146"/>
      <c r="CP109" s="146"/>
      <c r="CQ109" s="146"/>
      <c r="CR109" s="146"/>
      <c r="CS109" s="146"/>
      <c r="CT109" s="146"/>
      <c r="CU109" s="146"/>
      <c r="CV109" s="146"/>
      <c r="CW109" s="146"/>
      <c r="CX109" s="146"/>
      <c r="CY109" s="146"/>
      <c r="CZ109" s="146"/>
      <c r="DA109" s="146"/>
      <c r="DB109" s="146"/>
      <c r="DC109" s="146"/>
      <c r="DD109" s="146"/>
      <c r="DE109" s="146"/>
      <c r="DF109" s="146"/>
      <c r="DG109" s="146"/>
      <c r="DH109" s="146"/>
      <c r="DI109" s="146"/>
      <c r="DJ109" s="146"/>
      <c r="DK109" s="146"/>
      <c r="DL109" s="146"/>
      <c r="DM109" s="146"/>
      <c r="DN109" s="146"/>
      <c r="DO109" s="146"/>
      <c r="DP109" s="146"/>
      <c r="DQ109" s="146"/>
      <c r="DR109" s="146"/>
      <c r="DS109" s="146"/>
      <c r="DT109" s="146"/>
      <c r="DU109" s="146"/>
      <c r="DV109" s="146"/>
      <c r="DW109" s="146"/>
      <c r="DX109" s="146"/>
      <c r="DY109" s="146"/>
      <c r="DZ109" s="146"/>
      <c r="EA109" s="146"/>
      <c r="EB109" s="146"/>
      <c r="EC109" s="146"/>
      <c r="ED109" s="146"/>
      <c r="EE109" s="146"/>
      <c r="EF109" s="146"/>
      <c r="EG109" s="146"/>
      <c r="EH109" s="146"/>
      <c r="EI109" s="146"/>
      <c r="EJ109" s="146"/>
      <c r="EK109" s="146"/>
      <c r="EL109" s="146"/>
      <c r="EM109" s="146"/>
      <c r="EN109" s="146"/>
      <c r="EO109" s="146"/>
      <c r="EP109" s="146"/>
      <c r="EQ109" s="146"/>
      <c r="ER109" s="146"/>
      <c r="ES109" s="146"/>
      <c r="ET109" s="146"/>
      <c r="EU109" s="146"/>
      <c r="EV109" s="146"/>
      <c r="EW109" s="146"/>
      <c r="EX109" s="146"/>
      <c r="EY109" s="146"/>
      <c r="EZ109" s="146"/>
      <c r="FA109" s="146"/>
      <c r="FB109" s="146"/>
      <c r="FC109" s="146"/>
      <c r="FD109" s="146"/>
      <c r="FE109" s="146"/>
      <c r="FF109" s="146"/>
      <c r="FG109" s="146"/>
      <c r="FH109" s="146"/>
      <c r="FI109" s="146"/>
      <c r="FJ109" s="146"/>
      <c r="FK109" s="146"/>
      <c r="FL109" s="146"/>
      <c r="FM109" s="146"/>
      <c r="FN109" s="146"/>
      <c r="FO109" s="146"/>
      <c r="FP109" s="146"/>
      <c r="FQ109" s="146"/>
      <c r="FR109" s="146"/>
      <c r="FS109" s="146"/>
      <c r="FT109" s="146"/>
      <c r="FU109" s="146"/>
      <c r="FV109" s="146"/>
      <c r="FW109" s="146"/>
      <c r="FX109" s="146"/>
      <c r="FY109" s="146"/>
      <c r="FZ109" s="146"/>
      <c r="GA109" s="146"/>
      <c r="GB109" s="146"/>
      <c r="GC109" s="146"/>
      <c r="GD109" s="146"/>
      <c r="GE109" s="146"/>
      <c r="GF109" s="146"/>
      <c r="GG109" s="146"/>
      <c r="GH109" s="146"/>
      <c r="GI109" s="146"/>
      <c r="GJ109" s="146"/>
      <c r="GK109" s="146"/>
      <c r="GL109" s="146"/>
      <c r="GM109" s="146"/>
      <c r="GN109" s="146"/>
      <c r="GO109" s="146"/>
      <c r="GP109" s="146"/>
      <c r="GQ109" s="146"/>
      <c r="GR109" s="146"/>
      <c r="GS109" s="146"/>
      <c r="GT109" s="146"/>
      <c r="GU109" s="146"/>
      <c r="GV109" s="146"/>
      <c r="GW109" s="146"/>
      <c r="GX109" s="146"/>
      <c r="GY109" s="146"/>
      <c r="GZ109" s="146"/>
    </row>
    <row r="110" spans="17:208">
      <c r="Q110" s="255"/>
      <c r="R110" s="255"/>
      <c r="S110" s="189"/>
      <c r="T110" s="189"/>
      <c r="U110" s="189"/>
      <c r="V110" s="189"/>
      <c r="W110" s="189"/>
      <c r="X110" s="175"/>
      <c r="Y110" s="175"/>
      <c r="AA110" s="179"/>
      <c r="AB110" s="173"/>
      <c r="AC110" s="238"/>
      <c r="AD110" s="238"/>
      <c r="AE110" s="238"/>
      <c r="AF110" s="238"/>
      <c r="AG110" s="238"/>
      <c r="AH110" s="238"/>
      <c r="AI110" s="239"/>
      <c r="AJ110" s="239"/>
      <c r="AK110" s="239"/>
      <c r="AL110" s="239"/>
      <c r="AM110" s="239"/>
      <c r="AN110" s="146"/>
      <c r="AO110" s="146"/>
      <c r="AP110" s="146"/>
      <c r="AQ110" s="146"/>
      <c r="AR110" s="146"/>
      <c r="AS110" s="146"/>
      <c r="AT110" s="146"/>
      <c r="AU110" s="146"/>
      <c r="AV110" s="146"/>
      <c r="AW110" s="146"/>
      <c r="AX110" s="146"/>
      <c r="AY110" s="146"/>
      <c r="AZ110" s="146"/>
      <c r="BA110" s="146"/>
      <c r="BB110" s="146"/>
      <c r="BC110" s="146"/>
      <c r="BD110" s="146"/>
      <c r="BE110" s="146"/>
      <c r="BF110" s="146"/>
      <c r="BG110" s="146"/>
      <c r="BH110" s="146"/>
      <c r="BI110" s="146"/>
      <c r="BJ110" s="146"/>
      <c r="BK110" s="146"/>
      <c r="BL110" s="146"/>
      <c r="BM110" s="146"/>
      <c r="BN110" s="146"/>
      <c r="BO110" s="146"/>
      <c r="BP110" s="146"/>
      <c r="BQ110" s="146"/>
      <c r="BR110" s="146"/>
      <c r="BS110" s="146"/>
      <c r="BT110" s="146"/>
      <c r="BU110" s="146"/>
      <c r="BV110" s="146"/>
      <c r="BW110" s="146"/>
      <c r="BX110" s="146"/>
      <c r="BY110" s="146"/>
      <c r="BZ110" s="146"/>
      <c r="CA110" s="146"/>
      <c r="CB110" s="146"/>
      <c r="CC110" s="146"/>
      <c r="CD110" s="146"/>
      <c r="CE110" s="146"/>
      <c r="CF110" s="146"/>
      <c r="CG110" s="146"/>
      <c r="CH110" s="146"/>
      <c r="CI110" s="146"/>
      <c r="CJ110" s="146"/>
      <c r="CK110" s="146"/>
      <c r="CL110" s="146"/>
      <c r="CM110" s="146"/>
      <c r="CN110" s="146"/>
      <c r="CO110" s="146"/>
      <c r="CP110" s="146"/>
      <c r="CQ110" s="146"/>
      <c r="CR110" s="146"/>
      <c r="CS110" s="146"/>
      <c r="CT110" s="146"/>
      <c r="CU110" s="146"/>
      <c r="CV110" s="146"/>
      <c r="CW110" s="146"/>
      <c r="CX110" s="146"/>
      <c r="CY110" s="146"/>
      <c r="CZ110" s="146"/>
      <c r="DA110" s="146"/>
      <c r="DB110" s="146"/>
      <c r="DC110" s="146"/>
      <c r="DD110" s="146"/>
      <c r="DE110" s="146"/>
      <c r="DF110" s="146"/>
      <c r="DG110" s="146"/>
      <c r="DH110" s="146"/>
      <c r="DI110" s="146"/>
      <c r="DJ110" s="146"/>
      <c r="DK110" s="146"/>
      <c r="DL110" s="146"/>
      <c r="DM110" s="146"/>
      <c r="DN110" s="146"/>
      <c r="DO110" s="146"/>
      <c r="DP110" s="146"/>
      <c r="DQ110" s="146"/>
      <c r="DR110" s="146"/>
      <c r="DS110" s="146"/>
      <c r="DT110" s="146"/>
      <c r="DU110" s="146"/>
      <c r="DV110" s="146"/>
      <c r="DW110" s="146"/>
      <c r="DX110" s="146"/>
      <c r="DY110" s="146"/>
      <c r="DZ110" s="146"/>
      <c r="EA110" s="146"/>
      <c r="EB110" s="146"/>
      <c r="EC110" s="146"/>
      <c r="ED110" s="146"/>
      <c r="EE110" s="146"/>
      <c r="EF110" s="146"/>
      <c r="EG110" s="146"/>
      <c r="EH110" s="146"/>
      <c r="EI110" s="146"/>
      <c r="EJ110" s="146"/>
      <c r="EK110" s="146"/>
      <c r="EL110" s="146"/>
      <c r="EM110" s="146"/>
      <c r="EN110" s="146"/>
      <c r="EO110" s="146"/>
      <c r="EP110" s="146"/>
      <c r="EQ110" s="146"/>
      <c r="ER110" s="146"/>
      <c r="ES110" s="146"/>
      <c r="ET110" s="146"/>
      <c r="EU110" s="146"/>
      <c r="EV110" s="146"/>
      <c r="EW110" s="146"/>
      <c r="EX110" s="146"/>
      <c r="EY110" s="146"/>
      <c r="EZ110" s="146"/>
      <c r="FA110" s="146"/>
      <c r="FB110" s="146"/>
      <c r="FC110" s="146"/>
      <c r="FD110" s="146"/>
      <c r="FE110" s="146"/>
      <c r="FF110" s="146"/>
      <c r="FG110" s="146"/>
      <c r="FH110" s="146"/>
      <c r="FI110" s="146"/>
      <c r="FJ110" s="146"/>
      <c r="FK110" s="146"/>
      <c r="FL110" s="146"/>
      <c r="FM110" s="146"/>
      <c r="FN110" s="146"/>
      <c r="FO110" s="146"/>
      <c r="FP110" s="146"/>
      <c r="FQ110" s="146"/>
      <c r="FR110" s="146"/>
      <c r="FS110" s="146"/>
      <c r="FT110" s="146"/>
      <c r="FU110" s="146"/>
      <c r="FV110" s="146"/>
      <c r="FW110" s="146"/>
      <c r="FX110" s="146"/>
      <c r="FY110" s="146"/>
      <c r="FZ110" s="146"/>
      <c r="GA110" s="146"/>
      <c r="GB110" s="146"/>
      <c r="GC110" s="146"/>
      <c r="GD110" s="146"/>
      <c r="GE110" s="146"/>
      <c r="GF110" s="146"/>
      <c r="GG110" s="146"/>
      <c r="GH110" s="146"/>
      <c r="GI110" s="146"/>
      <c r="GJ110" s="146"/>
      <c r="GK110" s="146"/>
      <c r="GL110" s="146"/>
      <c r="GM110" s="146"/>
      <c r="GN110" s="146"/>
      <c r="GO110" s="146"/>
      <c r="GP110" s="146"/>
      <c r="GQ110" s="146"/>
      <c r="GR110" s="146"/>
      <c r="GS110" s="146"/>
      <c r="GT110" s="146"/>
      <c r="GU110" s="146"/>
      <c r="GV110" s="146"/>
      <c r="GW110" s="146"/>
      <c r="GX110" s="146"/>
      <c r="GY110" s="146"/>
      <c r="GZ110" s="146"/>
    </row>
    <row r="111" spans="17:208">
      <c r="Q111" s="255"/>
      <c r="R111" s="255"/>
      <c r="S111" s="189"/>
      <c r="T111" s="189"/>
      <c r="U111" s="189"/>
      <c r="V111" s="189"/>
      <c r="W111" s="189"/>
      <c r="X111" s="175"/>
      <c r="Y111" s="175"/>
      <c r="AA111" s="179"/>
      <c r="AB111" s="173"/>
      <c r="AC111" s="238"/>
      <c r="AD111" s="238"/>
      <c r="AE111" s="238"/>
      <c r="AF111" s="238"/>
      <c r="AG111" s="238"/>
      <c r="AH111" s="238"/>
      <c r="AI111" s="239"/>
      <c r="AJ111" s="239"/>
      <c r="AK111" s="239"/>
      <c r="AL111" s="239"/>
      <c r="AM111" s="239"/>
      <c r="AN111" s="146"/>
      <c r="AO111" s="146"/>
      <c r="AP111" s="146"/>
      <c r="AQ111" s="146"/>
      <c r="AR111" s="146"/>
      <c r="AS111" s="146"/>
      <c r="AT111" s="146"/>
      <c r="AU111" s="146"/>
      <c r="AV111" s="146"/>
      <c r="AW111" s="146"/>
      <c r="AX111" s="146"/>
      <c r="AY111" s="146"/>
      <c r="AZ111" s="146"/>
      <c r="BA111" s="146"/>
      <c r="BB111" s="146"/>
      <c r="BC111" s="146"/>
      <c r="BD111" s="146"/>
      <c r="BE111" s="146"/>
      <c r="BF111" s="146"/>
      <c r="BG111" s="146"/>
      <c r="BH111" s="146"/>
      <c r="BI111" s="146"/>
      <c r="BJ111" s="146"/>
      <c r="BK111" s="146"/>
      <c r="BL111" s="146"/>
      <c r="BM111" s="146"/>
      <c r="BN111" s="146"/>
      <c r="BO111" s="146"/>
      <c r="BP111" s="146"/>
      <c r="BQ111" s="146"/>
      <c r="BR111" s="146"/>
      <c r="BS111" s="146"/>
      <c r="BT111" s="146"/>
      <c r="BU111" s="146"/>
      <c r="BV111" s="146"/>
      <c r="BW111" s="146"/>
      <c r="BX111" s="146"/>
      <c r="BY111" s="146"/>
      <c r="BZ111" s="146"/>
      <c r="CA111" s="146"/>
      <c r="CB111" s="146"/>
      <c r="CC111" s="146"/>
      <c r="CD111" s="146"/>
      <c r="CE111" s="146"/>
      <c r="CF111" s="146"/>
      <c r="CG111" s="146"/>
      <c r="CH111" s="146"/>
      <c r="CI111" s="146"/>
      <c r="CJ111" s="146"/>
      <c r="CK111" s="146"/>
      <c r="CL111" s="146"/>
      <c r="CM111" s="146"/>
      <c r="CN111" s="146"/>
      <c r="CO111" s="146"/>
      <c r="CP111" s="146"/>
      <c r="CQ111" s="146"/>
      <c r="CR111" s="146"/>
      <c r="CS111" s="146"/>
      <c r="CT111" s="146"/>
      <c r="CU111" s="146"/>
      <c r="CV111" s="146"/>
      <c r="CW111" s="146"/>
      <c r="CX111" s="146"/>
      <c r="CY111" s="146"/>
      <c r="CZ111" s="146"/>
      <c r="DA111" s="146"/>
      <c r="DB111" s="146"/>
      <c r="DC111" s="146"/>
      <c r="DD111" s="146"/>
      <c r="DE111" s="146"/>
      <c r="DF111" s="146"/>
      <c r="DG111" s="146"/>
      <c r="DH111" s="146"/>
      <c r="DI111" s="146"/>
      <c r="DJ111" s="146"/>
      <c r="DK111" s="146"/>
      <c r="DL111" s="146"/>
      <c r="DM111" s="146"/>
      <c r="DN111" s="146"/>
      <c r="DO111" s="146"/>
      <c r="DP111" s="146"/>
      <c r="DQ111" s="146"/>
      <c r="DR111" s="146"/>
      <c r="DS111" s="146"/>
      <c r="DT111" s="146"/>
      <c r="DU111" s="146"/>
      <c r="DV111" s="146"/>
      <c r="DW111" s="146"/>
      <c r="DX111" s="146"/>
      <c r="DY111" s="146"/>
      <c r="DZ111" s="146"/>
      <c r="EA111" s="146"/>
      <c r="EB111" s="146"/>
      <c r="EC111" s="146"/>
      <c r="ED111" s="146"/>
      <c r="EE111" s="146"/>
      <c r="EF111" s="146"/>
      <c r="EG111" s="146"/>
      <c r="EH111" s="146"/>
      <c r="EI111" s="146"/>
      <c r="EJ111" s="146"/>
      <c r="EK111" s="146"/>
      <c r="EL111" s="146"/>
      <c r="EM111" s="146"/>
      <c r="EN111" s="146"/>
      <c r="EO111" s="146"/>
      <c r="EP111" s="146"/>
      <c r="EQ111" s="146"/>
      <c r="ER111" s="146"/>
      <c r="ES111" s="146"/>
      <c r="ET111" s="146"/>
      <c r="EU111" s="146"/>
      <c r="EV111" s="146"/>
      <c r="EW111" s="146"/>
      <c r="EX111" s="146"/>
      <c r="EY111" s="146"/>
      <c r="EZ111" s="146"/>
      <c r="FA111" s="146"/>
      <c r="FB111" s="146"/>
      <c r="FC111" s="146"/>
      <c r="FD111" s="146"/>
      <c r="FE111" s="146"/>
      <c r="FF111" s="146"/>
      <c r="FG111" s="146"/>
      <c r="FH111" s="146"/>
      <c r="FI111" s="146"/>
      <c r="FJ111" s="146"/>
      <c r="FK111" s="146"/>
      <c r="FL111" s="146"/>
      <c r="FM111" s="146"/>
      <c r="FN111" s="146"/>
      <c r="FO111" s="146"/>
      <c r="FP111" s="146"/>
      <c r="FQ111" s="146"/>
      <c r="FR111" s="146"/>
      <c r="FS111" s="146"/>
      <c r="FT111" s="146"/>
      <c r="FU111" s="146"/>
      <c r="FV111" s="146"/>
      <c r="FW111" s="146"/>
      <c r="FX111" s="146"/>
      <c r="FY111" s="146"/>
      <c r="FZ111" s="146"/>
      <c r="GA111" s="146"/>
      <c r="GB111" s="146"/>
      <c r="GC111" s="146"/>
      <c r="GD111" s="146"/>
      <c r="GE111" s="146"/>
      <c r="GF111" s="146"/>
      <c r="GG111" s="146"/>
      <c r="GH111" s="146"/>
      <c r="GI111" s="146"/>
      <c r="GJ111" s="146"/>
      <c r="GK111" s="146"/>
      <c r="GL111" s="146"/>
      <c r="GM111" s="146"/>
      <c r="GN111" s="146"/>
      <c r="GO111" s="146"/>
      <c r="GP111" s="146"/>
      <c r="GQ111" s="146"/>
      <c r="GR111" s="146"/>
      <c r="GS111" s="146"/>
      <c r="GT111" s="146"/>
      <c r="GU111" s="146"/>
      <c r="GV111" s="146"/>
      <c r="GW111" s="146"/>
      <c r="GX111" s="146"/>
      <c r="GY111" s="146"/>
      <c r="GZ111" s="146"/>
    </row>
    <row r="112" spans="17:208">
      <c r="Q112" s="255"/>
      <c r="R112" s="255"/>
      <c r="S112" s="189"/>
      <c r="T112" s="189"/>
      <c r="U112" s="189"/>
      <c r="V112" s="189"/>
      <c r="W112" s="189"/>
      <c r="X112" s="175"/>
      <c r="Y112" s="175"/>
      <c r="AA112" s="179"/>
      <c r="AB112" s="173"/>
      <c r="AC112" s="238"/>
      <c r="AD112" s="238"/>
      <c r="AE112" s="238"/>
      <c r="AF112" s="238"/>
      <c r="AG112" s="238"/>
      <c r="AH112" s="238"/>
      <c r="AI112" s="239"/>
      <c r="AJ112" s="239"/>
      <c r="AK112" s="239"/>
      <c r="AL112" s="239"/>
      <c r="AM112" s="239"/>
      <c r="AN112" s="146"/>
      <c r="AO112" s="146"/>
      <c r="AP112" s="146"/>
      <c r="AQ112" s="146"/>
      <c r="AR112" s="146"/>
      <c r="AS112" s="146"/>
      <c r="AT112" s="146"/>
      <c r="AU112" s="146"/>
      <c r="AV112" s="146"/>
      <c r="AW112" s="146"/>
      <c r="AX112" s="146"/>
      <c r="AY112" s="146"/>
      <c r="AZ112" s="146"/>
      <c r="BA112" s="146"/>
      <c r="BB112" s="146"/>
      <c r="BC112" s="146"/>
      <c r="BD112" s="146"/>
      <c r="BE112" s="146"/>
      <c r="BF112" s="146"/>
      <c r="BG112" s="146"/>
      <c r="BH112" s="146"/>
      <c r="BI112" s="146"/>
      <c r="BJ112" s="146"/>
      <c r="BK112" s="146"/>
      <c r="BL112" s="146"/>
      <c r="BM112" s="146"/>
      <c r="BN112" s="146"/>
      <c r="BO112" s="146"/>
      <c r="BP112" s="146"/>
      <c r="BQ112" s="146"/>
      <c r="BR112" s="146"/>
      <c r="BS112" s="146"/>
      <c r="BT112" s="146"/>
      <c r="BU112" s="146"/>
      <c r="BV112" s="146"/>
      <c r="BW112" s="146"/>
      <c r="BX112" s="146"/>
      <c r="BY112" s="146"/>
      <c r="BZ112" s="146"/>
      <c r="CA112" s="146"/>
      <c r="CB112" s="146"/>
      <c r="CC112" s="146"/>
      <c r="CD112" s="146"/>
      <c r="CE112" s="146"/>
      <c r="CF112" s="146"/>
      <c r="CG112" s="146"/>
      <c r="CH112" s="146"/>
      <c r="CI112" s="146"/>
      <c r="CJ112" s="146"/>
      <c r="CK112" s="146"/>
      <c r="CL112" s="146"/>
      <c r="CM112" s="146"/>
      <c r="CN112" s="146"/>
      <c r="CO112" s="146"/>
      <c r="CP112" s="146"/>
      <c r="CQ112" s="146"/>
      <c r="CR112" s="146"/>
      <c r="CS112" s="146"/>
      <c r="CT112" s="146"/>
      <c r="CU112" s="146"/>
      <c r="CV112" s="146"/>
      <c r="CW112" s="146"/>
      <c r="CX112" s="146"/>
      <c r="CY112" s="146"/>
      <c r="CZ112" s="146"/>
      <c r="DA112" s="146"/>
      <c r="DB112" s="146"/>
      <c r="DC112" s="146"/>
      <c r="DD112" s="146"/>
      <c r="DE112" s="146"/>
      <c r="DF112" s="146"/>
      <c r="DG112" s="146"/>
      <c r="DH112" s="146"/>
      <c r="DI112" s="146"/>
      <c r="DJ112" s="146"/>
      <c r="DK112" s="146"/>
      <c r="DL112" s="146"/>
      <c r="DM112" s="146"/>
      <c r="DN112" s="146"/>
      <c r="DO112" s="146"/>
      <c r="DP112" s="146"/>
      <c r="DQ112" s="146"/>
      <c r="DR112" s="146"/>
      <c r="DS112" s="146"/>
      <c r="DT112" s="146"/>
      <c r="DU112" s="146"/>
      <c r="DV112" s="146"/>
      <c r="DW112" s="146"/>
      <c r="DX112" s="146"/>
      <c r="DY112" s="146"/>
      <c r="DZ112" s="146"/>
      <c r="EA112" s="146"/>
      <c r="EB112" s="146"/>
      <c r="EC112" s="146"/>
      <c r="ED112" s="146"/>
      <c r="EE112" s="146"/>
      <c r="EF112" s="146"/>
      <c r="EG112" s="146"/>
      <c r="EH112" s="146"/>
      <c r="EI112" s="146"/>
      <c r="EJ112" s="146"/>
      <c r="EK112" s="146"/>
      <c r="EL112" s="146"/>
      <c r="EM112" s="146"/>
      <c r="EN112" s="146"/>
      <c r="EO112" s="146"/>
      <c r="EP112" s="146"/>
      <c r="EQ112" s="146"/>
      <c r="ER112" s="146"/>
      <c r="ES112" s="146"/>
      <c r="ET112" s="146"/>
      <c r="EU112" s="146"/>
      <c r="EV112" s="146"/>
      <c r="EW112" s="146"/>
      <c r="EX112" s="146"/>
      <c r="EY112" s="146"/>
      <c r="EZ112" s="146"/>
      <c r="FA112" s="146"/>
      <c r="FB112" s="146"/>
      <c r="FC112" s="146"/>
      <c r="FD112" s="146"/>
      <c r="FE112" s="146"/>
      <c r="FF112" s="146"/>
      <c r="FG112" s="146"/>
      <c r="FH112" s="146"/>
      <c r="FI112" s="146"/>
      <c r="FJ112" s="146"/>
      <c r="FK112" s="146"/>
      <c r="FL112" s="146"/>
      <c r="FM112" s="146"/>
      <c r="FN112" s="146"/>
      <c r="FO112" s="146"/>
      <c r="FP112" s="146"/>
      <c r="FQ112" s="146"/>
      <c r="FR112" s="146"/>
      <c r="FS112" s="146"/>
      <c r="FT112" s="146"/>
      <c r="FU112" s="146"/>
      <c r="FV112" s="146"/>
      <c r="FW112" s="146"/>
      <c r="FX112" s="146"/>
      <c r="FY112" s="146"/>
      <c r="FZ112" s="146"/>
      <c r="GA112" s="146"/>
      <c r="GB112" s="146"/>
      <c r="GC112" s="146"/>
      <c r="GD112" s="146"/>
      <c r="GE112" s="146"/>
      <c r="GF112" s="146"/>
      <c r="GG112" s="146"/>
      <c r="GH112" s="146"/>
      <c r="GI112" s="146"/>
      <c r="GJ112" s="146"/>
      <c r="GK112" s="146"/>
      <c r="GL112" s="146"/>
      <c r="GM112" s="146"/>
      <c r="GN112" s="146"/>
      <c r="GO112" s="146"/>
      <c r="GP112" s="146"/>
      <c r="GQ112" s="146"/>
      <c r="GR112" s="146"/>
      <c r="GS112" s="146"/>
      <c r="GT112" s="146"/>
      <c r="GU112" s="146"/>
      <c r="GV112" s="146"/>
      <c r="GW112" s="146"/>
      <c r="GX112" s="146"/>
      <c r="GY112" s="146"/>
      <c r="GZ112" s="146"/>
    </row>
    <row r="113" spans="17:208">
      <c r="Q113" s="255"/>
      <c r="R113" s="255"/>
      <c r="S113" s="189"/>
      <c r="T113" s="189"/>
      <c r="U113" s="189"/>
      <c r="V113" s="189"/>
      <c r="W113" s="189"/>
      <c r="X113" s="175"/>
      <c r="Y113" s="175"/>
      <c r="AA113" s="179"/>
      <c r="AB113" s="173"/>
      <c r="AC113" s="238"/>
      <c r="AD113" s="238"/>
      <c r="AE113" s="238"/>
      <c r="AF113" s="238"/>
      <c r="AG113" s="238"/>
      <c r="AH113" s="238"/>
      <c r="AI113" s="239"/>
      <c r="AJ113" s="239"/>
      <c r="AK113" s="239"/>
      <c r="AL113" s="239"/>
      <c r="AM113" s="239"/>
      <c r="AN113" s="146"/>
      <c r="AO113" s="146"/>
      <c r="AP113" s="146"/>
      <c r="AQ113" s="146"/>
      <c r="AR113" s="146"/>
      <c r="AS113" s="146"/>
      <c r="AT113" s="146"/>
      <c r="AU113" s="146"/>
      <c r="AV113" s="146"/>
      <c r="AW113" s="146"/>
      <c r="AX113" s="146"/>
      <c r="AY113" s="146"/>
      <c r="AZ113" s="146"/>
      <c r="BA113" s="146"/>
      <c r="BB113" s="146"/>
      <c r="BC113" s="146"/>
      <c r="BD113" s="146"/>
      <c r="BE113" s="146"/>
      <c r="BF113" s="146"/>
      <c r="BG113" s="146"/>
      <c r="BH113" s="146"/>
      <c r="BI113" s="146"/>
      <c r="BJ113" s="146"/>
      <c r="BK113" s="146"/>
      <c r="BL113" s="146"/>
      <c r="BM113" s="146"/>
      <c r="BN113" s="146"/>
      <c r="BO113" s="146"/>
      <c r="BP113" s="146"/>
      <c r="BQ113" s="146"/>
      <c r="BR113" s="146"/>
      <c r="BS113" s="146"/>
      <c r="BT113" s="146"/>
      <c r="BU113" s="146"/>
      <c r="BV113" s="146"/>
      <c r="BW113" s="146"/>
      <c r="BX113" s="146"/>
      <c r="BY113" s="146"/>
      <c r="BZ113" s="146"/>
      <c r="CA113" s="146"/>
      <c r="CB113" s="146"/>
      <c r="CC113" s="146"/>
      <c r="CD113" s="146"/>
      <c r="CE113" s="146"/>
      <c r="CF113" s="146"/>
      <c r="CG113" s="146"/>
      <c r="CH113" s="146"/>
      <c r="CI113" s="146"/>
      <c r="CJ113" s="146"/>
      <c r="CK113" s="146"/>
      <c r="CL113" s="146"/>
      <c r="CM113" s="146"/>
      <c r="CN113" s="146"/>
      <c r="CO113" s="146"/>
      <c r="CP113" s="146"/>
      <c r="CQ113" s="146"/>
      <c r="CR113" s="146"/>
      <c r="CS113" s="146"/>
      <c r="CT113" s="146"/>
      <c r="CU113" s="146"/>
      <c r="CV113" s="146"/>
      <c r="CW113" s="146"/>
      <c r="CX113" s="146"/>
      <c r="CY113" s="146"/>
      <c r="CZ113" s="146"/>
      <c r="DA113" s="146"/>
      <c r="DB113" s="146"/>
      <c r="DC113" s="146"/>
      <c r="DD113" s="146"/>
      <c r="DE113" s="146"/>
      <c r="DF113" s="146"/>
      <c r="DG113" s="146"/>
      <c r="DH113" s="146"/>
      <c r="DI113" s="146"/>
      <c r="DJ113" s="146"/>
      <c r="DK113" s="146"/>
      <c r="DL113" s="146"/>
      <c r="DM113" s="146"/>
      <c r="DN113" s="146"/>
      <c r="DO113" s="146"/>
      <c r="DP113" s="146"/>
      <c r="DQ113" s="146"/>
      <c r="DR113" s="146"/>
      <c r="DS113" s="146"/>
      <c r="DT113" s="146"/>
      <c r="DU113" s="146"/>
      <c r="DV113" s="146"/>
      <c r="DW113" s="146"/>
      <c r="DX113" s="146"/>
      <c r="DY113" s="146"/>
      <c r="DZ113" s="146"/>
      <c r="EA113" s="146"/>
      <c r="EB113" s="146"/>
      <c r="EC113" s="146"/>
      <c r="ED113" s="146"/>
      <c r="EE113" s="146"/>
      <c r="EF113" s="146"/>
      <c r="EG113" s="146"/>
      <c r="EH113" s="146"/>
      <c r="EI113" s="146"/>
      <c r="EJ113" s="146"/>
      <c r="EK113" s="146"/>
      <c r="EL113" s="146"/>
      <c r="EM113" s="146"/>
      <c r="EN113" s="146"/>
      <c r="EO113" s="146"/>
      <c r="EP113" s="146"/>
      <c r="EQ113" s="146"/>
      <c r="ER113" s="146"/>
      <c r="ES113" s="146"/>
      <c r="ET113" s="146"/>
      <c r="EU113" s="146"/>
      <c r="EV113" s="146"/>
      <c r="EW113" s="146"/>
      <c r="EX113" s="146"/>
      <c r="EY113" s="146"/>
      <c r="EZ113" s="146"/>
      <c r="FA113" s="146"/>
      <c r="FB113" s="146"/>
      <c r="FC113" s="146"/>
      <c r="FD113" s="146"/>
      <c r="FE113" s="146"/>
      <c r="FF113" s="146"/>
      <c r="FG113" s="146"/>
      <c r="FH113" s="146"/>
      <c r="FI113" s="146"/>
      <c r="FJ113" s="146"/>
      <c r="FK113" s="146"/>
      <c r="FL113" s="146"/>
      <c r="FM113" s="146"/>
      <c r="FN113" s="146"/>
      <c r="FO113" s="146"/>
      <c r="FP113" s="146"/>
      <c r="FQ113" s="146"/>
      <c r="FR113" s="146"/>
      <c r="FS113" s="146"/>
      <c r="FT113" s="146"/>
      <c r="FU113" s="146"/>
      <c r="FV113" s="146"/>
      <c r="FW113" s="146"/>
      <c r="FX113" s="146"/>
      <c r="FY113" s="146"/>
      <c r="FZ113" s="146"/>
      <c r="GA113" s="146"/>
      <c r="GB113" s="146"/>
      <c r="GC113" s="146"/>
      <c r="GD113" s="146"/>
      <c r="GE113" s="146"/>
      <c r="GF113" s="146"/>
      <c r="GG113" s="146"/>
      <c r="GH113" s="146"/>
      <c r="GI113" s="146"/>
      <c r="GJ113" s="146"/>
      <c r="GK113" s="146"/>
      <c r="GL113" s="146"/>
      <c r="GM113" s="146"/>
      <c r="GN113" s="146"/>
      <c r="GO113" s="146"/>
      <c r="GP113" s="146"/>
      <c r="GQ113" s="146"/>
      <c r="GR113" s="146"/>
      <c r="GS113" s="146"/>
      <c r="GT113" s="146"/>
      <c r="GU113" s="146"/>
      <c r="GV113" s="146"/>
      <c r="GW113" s="146"/>
      <c r="GX113" s="146"/>
      <c r="GY113" s="146"/>
      <c r="GZ113" s="146"/>
    </row>
    <row r="114" spans="17:208">
      <c r="Q114" s="255"/>
      <c r="R114" s="255"/>
      <c r="S114" s="189"/>
      <c r="T114" s="189"/>
      <c r="U114" s="189"/>
      <c r="V114" s="189"/>
      <c r="W114" s="189"/>
      <c r="X114" s="175"/>
      <c r="Y114" s="175"/>
      <c r="AA114" s="179"/>
      <c r="AB114" s="173"/>
      <c r="AC114" s="238"/>
      <c r="AD114" s="238"/>
      <c r="AE114" s="238"/>
      <c r="AF114" s="238"/>
      <c r="AG114" s="238"/>
      <c r="AH114" s="238"/>
      <c r="AI114" s="239"/>
      <c r="AJ114" s="239"/>
      <c r="AK114" s="239"/>
      <c r="AL114" s="239"/>
      <c r="AM114" s="239"/>
      <c r="AN114" s="146"/>
      <c r="AO114" s="146"/>
      <c r="AP114" s="146"/>
      <c r="AQ114" s="146"/>
      <c r="AR114" s="146"/>
      <c r="AS114" s="146"/>
      <c r="AT114" s="146"/>
      <c r="AU114" s="146"/>
      <c r="AV114" s="146"/>
      <c r="AW114" s="146"/>
      <c r="AX114" s="146"/>
      <c r="AY114" s="146"/>
      <c r="AZ114" s="146"/>
      <c r="BA114" s="146"/>
      <c r="BB114" s="146"/>
      <c r="BC114" s="146"/>
      <c r="BD114" s="146"/>
      <c r="BE114" s="146"/>
      <c r="BF114" s="146"/>
      <c r="BG114" s="146"/>
      <c r="BH114" s="146"/>
      <c r="BI114" s="146"/>
      <c r="BJ114" s="146"/>
      <c r="BK114" s="146"/>
      <c r="BL114" s="146"/>
      <c r="BM114" s="146"/>
      <c r="BN114" s="146"/>
      <c r="BO114" s="146"/>
      <c r="BP114" s="146"/>
      <c r="BQ114" s="146"/>
      <c r="BR114" s="146"/>
      <c r="BS114" s="146"/>
      <c r="BT114" s="146"/>
      <c r="BU114" s="146"/>
      <c r="BV114" s="146"/>
      <c r="BW114" s="146"/>
      <c r="BX114" s="146"/>
      <c r="BY114" s="146"/>
      <c r="BZ114" s="146"/>
      <c r="CA114" s="146"/>
      <c r="CB114" s="146"/>
      <c r="CC114" s="146"/>
      <c r="CD114" s="146"/>
      <c r="CE114" s="146"/>
      <c r="CF114" s="146"/>
      <c r="CG114" s="146"/>
      <c r="CH114" s="146"/>
      <c r="CI114" s="146"/>
      <c r="CJ114" s="146"/>
      <c r="CK114" s="146"/>
      <c r="CL114" s="146"/>
      <c r="CM114" s="146"/>
      <c r="CN114" s="146"/>
      <c r="CO114" s="146"/>
      <c r="CP114" s="146"/>
      <c r="CQ114" s="146"/>
      <c r="CR114" s="146"/>
      <c r="CS114" s="146"/>
      <c r="CT114" s="146"/>
      <c r="CU114" s="146"/>
      <c r="CV114" s="146"/>
      <c r="CW114" s="146"/>
      <c r="CX114" s="146"/>
      <c r="CY114" s="146"/>
      <c r="CZ114" s="146"/>
      <c r="DA114" s="146"/>
      <c r="DB114" s="146"/>
      <c r="DC114" s="146"/>
      <c r="DD114" s="146"/>
      <c r="DE114" s="146"/>
      <c r="DF114" s="146"/>
      <c r="DG114" s="146"/>
      <c r="DH114" s="146"/>
      <c r="DI114" s="146"/>
      <c r="DJ114" s="146"/>
      <c r="DK114" s="146"/>
      <c r="DL114" s="146"/>
      <c r="DM114" s="146"/>
      <c r="DN114" s="146"/>
      <c r="DO114" s="146"/>
      <c r="DP114" s="146"/>
      <c r="DQ114" s="146"/>
      <c r="DR114" s="146"/>
      <c r="DS114" s="146"/>
      <c r="DT114" s="146"/>
      <c r="DU114" s="146"/>
      <c r="DV114" s="146"/>
      <c r="DW114" s="146"/>
      <c r="DX114" s="146"/>
      <c r="DY114" s="146"/>
      <c r="DZ114" s="146"/>
      <c r="EA114" s="146"/>
      <c r="EB114" s="146"/>
      <c r="EC114" s="146"/>
      <c r="ED114" s="146"/>
      <c r="EE114" s="146"/>
      <c r="EF114" s="146"/>
      <c r="EG114" s="146"/>
      <c r="EH114" s="146"/>
      <c r="EI114" s="146"/>
      <c r="EJ114" s="146"/>
      <c r="EK114" s="146"/>
      <c r="EL114" s="146"/>
      <c r="EM114" s="146"/>
      <c r="EN114" s="146"/>
      <c r="EO114" s="146"/>
      <c r="EP114" s="146"/>
      <c r="EQ114" s="146"/>
      <c r="ER114" s="146"/>
      <c r="ES114" s="146"/>
      <c r="ET114" s="146"/>
      <c r="EU114" s="146"/>
      <c r="EV114" s="146"/>
      <c r="EW114" s="146"/>
      <c r="EX114" s="146"/>
      <c r="EY114" s="146"/>
      <c r="EZ114" s="146"/>
      <c r="FA114" s="146"/>
      <c r="FB114" s="146"/>
      <c r="FC114" s="146"/>
      <c r="FD114" s="146"/>
      <c r="FE114" s="146"/>
      <c r="FF114" s="146"/>
      <c r="FG114" s="146"/>
      <c r="FH114" s="146"/>
      <c r="FI114" s="146"/>
      <c r="FJ114" s="146"/>
      <c r="FK114" s="146"/>
      <c r="FL114" s="146"/>
      <c r="FM114" s="146"/>
      <c r="FN114" s="146"/>
      <c r="FO114" s="146"/>
      <c r="FP114" s="146"/>
      <c r="FQ114" s="146"/>
      <c r="FR114" s="146"/>
      <c r="FS114" s="146"/>
      <c r="FT114" s="146"/>
      <c r="FU114" s="146"/>
      <c r="FV114" s="146"/>
      <c r="FW114" s="146"/>
      <c r="FX114" s="146"/>
      <c r="FY114" s="146"/>
      <c r="FZ114" s="146"/>
      <c r="GA114" s="146"/>
      <c r="GB114" s="146"/>
      <c r="GC114" s="146"/>
      <c r="GD114" s="146"/>
      <c r="GE114" s="146"/>
      <c r="GF114" s="146"/>
      <c r="GG114" s="146"/>
      <c r="GH114" s="146"/>
      <c r="GI114" s="146"/>
      <c r="GJ114" s="146"/>
      <c r="GK114" s="146"/>
      <c r="GL114" s="146"/>
      <c r="GM114" s="146"/>
      <c r="GN114" s="146"/>
      <c r="GO114" s="146"/>
      <c r="GP114" s="146"/>
      <c r="GQ114" s="146"/>
      <c r="GR114" s="146"/>
      <c r="GS114" s="146"/>
      <c r="GT114" s="146"/>
      <c r="GU114" s="146"/>
      <c r="GV114" s="146"/>
      <c r="GW114" s="146"/>
      <c r="GX114" s="146"/>
      <c r="GY114" s="146"/>
      <c r="GZ114" s="146"/>
    </row>
    <row r="115" spans="17:208">
      <c r="Q115" s="255"/>
      <c r="R115" s="255"/>
      <c r="S115" s="189"/>
      <c r="T115" s="189"/>
      <c r="U115" s="189"/>
      <c r="V115" s="189"/>
      <c r="W115" s="189"/>
      <c r="X115" s="175"/>
      <c r="Y115" s="175"/>
      <c r="AA115" s="179"/>
      <c r="AB115" s="173"/>
      <c r="AC115" s="238"/>
      <c r="AD115" s="238"/>
      <c r="AE115" s="238"/>
      <c r="AF115" s="238"/>
      <c r="AG115" s="238"/>
      <c r="AH115" s="238"/>
      <c r="AI115" s="239"/>
      <c r="AJ115" s="239"/>
      <c r="AK115" s="239"/>
      <c r="AL115" s="239"/>
      <c r="AM115" s="239"/>
      <c r="AN115" s="146"/>
      <c r="AO115" s="146"/>
      <c r="AP115" s="146"/>
      <c r="AQ115" s="146"/>
      <c r="AR115" s="146"/>
      <c r="AS115" s="146"/>
      <c r="AT115" s="146"/>
      <c r="AU115" s="146"/>
      <c r="AV115" s="146"/>
      <c r="AW115" s="146"/>
      <c r="AX115" s="146"/>
      <c r="AY115" s="146"/>
      <c r="AZ115" s="146"/>
      <c r="BA115" s="146"/>
      <c r="BB115" s="146"/>
      <c r="BC115" s="146"/>
      <c r="BD115" s="146"/>
      <c r="BE115" s="146"/>
      <c r="BF115" s="146"/>
      <c r="BG115" s="146"/>
      <c r="BH115" s="146"/>
      <c r="BI115" s="146"/>
      <c r="BJ115" s="146"/>
      <c r="BK115" s="146"/>
      <c r="BL115" s="146"/>
      <c r="BM115" s="146"/>
      <c r="BN115" s="146"/>
      <c r="BO115" s="146"/>
      <c r="BP115" s="146"/>
      <c r="BQ115" s="146"/>
      <c r="BR115" s="146"/>
      <c r="BS115" s="146"/>
      <c r="BT115" s="146"/>
      <c r="BU115" s="146"/>
      <c r="BV115" s="146"/>
      <c r="BW115" s="146"/>
      <c r="BX115" s="146"/>
      <c r="BY115" s="146"/>
      <c r="BZ115" s="146"/>
      <c r="CA115" s="146"/>
      <c r="CB115" s="146"/>
      <c r="CC115" s="146"/>
      <c r="CD115" s="146"/>
      <c r="CE115" s="146"/>
      <c r="CF115" s="146"/>
      <c r="CG115" s="146"/>
      <c r="CH115" s="146"/>
      <c r="CI115" s="146"/>
      <c r="CJ115" s="146"/>
      <c r="CK115" s="146"/>
      <c r="CL115" s="146"/>
      <c r="CM115" s="146"/>
      <c r="CN115" s="146"/>
      <c r="CO115" s="146"/>
      <c r="CP115" s="146"/>
      <c r="CQ115" s="146"/>
      <c r="CR115" s="146"/>
      <c r="CS115" s="146"/>
      <c r="CT115" s="146"/>
      <c r="CU115" s="146"/>
      <c r="CV115" s="146"/>
      <c r="CW115" s="146"/>
      <c r="CX115" s="146"/>
      <c r="CY115" s="146"/>
      <c r="CZ115" s="146"/>
      <c r="DA115" s="146"/>
      <c r="DB115" s="146"/>
      <c r="DC115" s="146"/>
      <c r="DD115" s="146"/>
      <c r="DE115" s="146"/>
      <c r="DF115" s="146"/>
      <c r="DG115" s="146"/>
      <c r="DH115" s="146"/>
      <c r="DI115" s="146"/>
      <c r="DJ115" s="146"/>
      <c r="DK115" s="146"/>
      <c r="DL115" s="146"/>
      <c r="DM115" s="146"/>
      <c r="DN115" s="146"/>
      <c r="DO115" s="146"/>
      <c r="DP115" s="146"/>
      <c r="DQ115" s="146"/>
      <c r="DR115" s="146"/>
      <c r="DS115" s="146"/>
      <c r="DT115" s="146"/>
      <c r="DU115" s="146"/>
      <c r="DV115" s="146"/>
      <c r="DW115" s="146"/>
      <c r="DX115" s="146"/>
      <c r="DY115" s="146"/>
      <c r="DZ115" s="146"/>
      <c r="EA115" s="146"/>
      <c r="EB115" s="146"/>
      <c r="EC115" s="146"/>
      <c r="ED115" s="146"/>
      <c r="EE115" s="146"/>
      <c r="EF115" s="146"/>
      <c r="EG115" s="146"/>
      <c r="EH115" s="146"/>
      <c r="EI115" s="146"/>
      <c r="EJ115" s="146"/>
      <c r="EK115" s="146"/>
      <c r="EL115" s="146"/>
      <c r="EM115" s="146"/>
      <c r="EN115" s="146"/>
      <c r="EO115" s="146"/>
      <c r="EP115" s="146"/>
      <c r="EQ115" s="146"/>
      <c r="ER115" s="146"/>
      <c r="ES115" s="146"/>
      <c r="ET115" s="146"/>
      <c r="EU115" s="146"/>
      <c r="EV115" s="146"/>
      <c r="EW115" s="146"/>
      <c r="EX115" s="146"/>
      <c r="EY115" s="146"/>
      <c r="EZ115" s="146"/>
      <c r="FA115" s="146"/>
      <c r="FB115" s="146"/>
      <c r="FC115" s="146"/>
      <c r="FD115" s="146"/>
      <c r="FE115" s="146"/>
      <c r="FF115" s="146"/>
      <c r="FG115" s="146"/>
      <c r="FH115" s="146"/>
      <c r="FI115" s="146"/>
      <c r="FJ115" s="146"/>
      <c r="FK115" s="146"/>
      <c r="FL115" s="146"/>
      <c r="FM115" s="146"/>
      <c r="FN115" s="146"/>
      <c r="FO115" s="146"/>
      <c r="FP115" s="146"/>
      <c r="FQ115" s="146"/>
      <c r="FR115" s="146"/>
      <c r="FS115" s="146"/>
      <c r="FT115" s="146"/>
      <c r="FU115" s="146"/>
      <c r="FV115" s="146"/>
      <c r="FW115" s="146"/>
      <c r="FX115" s="146"/>
      <c r="FY115" s="146"/>
      <c r="FZ115" s="146"/>
      <c r="GA115" s="146"/>
      <c r="GB115" s="146"/>
      <c r="GC115" s="146"/>
      <c r="GD115" s="146"/>
      <c r="GE115" s="146"/>
      <c r="GF115" s="146"/>
      <c r="GG115" s="146"/>
      <c r="GH115" s="146"/>
      <c r="GI115" s="146"/>
      <c r="GJ115" s="146"/>
      <c r="GK115" s="146"/>
      <c r="GL115" s="146"/>
      <c r="GM115" s="146"/>
      <c r="GN115" s="146"/>
      <c r="GO115" s="146"/>
      <c r="GP115" s="146"/>
      <c r="GQ115" s="146"/>
      <c r="GR115" s="146"/>
      <c r="GS115" s="146"/>
      <c r="GT115" s="146"/>
      <c r="GU115" s="146"/>
      <c r="GV115" s="146"/>
      <c r="GW115" s="146"/>
      <c r="GX115" s="146"/>
      <c r="GY115" s="146"/>
      <c r="GZ115" s="146"/>
    </row>
    <row r="116" spans="17:208">
      <c r="Q116" s="255"/>
      <c r="R116" s="255"/>
      <c r="S116" s="189"/>
      <c r="T116" s="189"/>
      <c r="U116" s="189"/>
      <c r="V116" s="189"/>
      <c r="W116" s="189"/>
      <c r="X116" s="175"/>
      <c r="Y116" s="175"/>
      <c r="AA116" s="179"/>
      <c r="AB116" s="173"/>
      <c r="AC116" s="238"/>
      <c r="AD116" s="238"/>
      <c r="AE116" s="238"/>
      <c r="AF116" s="238"/>
      <c r="AG116" s="238"/>
      <c r="AH116" s="238"/>
      <c r="AI116" s="239"/>
      <c r="AJ116" s="239"/>
      <c r="AK116" s="239"/>
      <c r="AL116" s="239"/>
      <c r="AM116" s="239"/>
      <c r="AN116" s="146"/>
      <c r="AO116" s="146"/>
      <c r="AP116" s="146"/>
      <c r="AQ116" s="146"/>
      <c r="AR116" s="146"/>
      <c r="AS116" s="146"/>
      <c r="AT116" s="146"/>
      <c r="AU116" s="146"/>
      <c r="AV116" s="146"/>
      <c r="AW116" s="146"/>
      <c r="AX116" s="146"/>
      <c r="AY116" s="146"/>
      <c r="AZ116" s="146"/>
      <c r="BA116" s="146"/>
      <c r="BB116" s="146"/>
      <c r="BC116" s="146"/>
      <c r="BD116" s="146"/>
      <c r="BE116" s="146"/>
      <c r="BF116" s="146"/>
      <c r="BG116" s="146"/>
      <c r="BH116" s="146"/>
      <c r="BI116" s="146"/>
      <c r="BJ116" s="146"/>
      <c r="BK116" s="146"/>
      <c r="BL116" s="146"/>
      <c r="BM116" s="146"/>
      <c r="BN116" s="146"/>
      <c r="BO116" s="146"/>
      <c r="BP116" s="146"/>
      <c r="BQ116" s="146"/>
      <c r="BR116" s="146"/>
      <c r="BS116" s="146"/>
      <c r="BT116" s="146"/>
      <c r="BU116" s="146"/>
      <c r="BV116" s="146"/>
      <c r="BW116" s="146"/>
      <c r="BX116" s="146"/>
      <c r="BY116" s="146"/>
      <c r="BZ116" s="146"/>
      <c r="CA116" s="146"/>
      <c r="CB116" s="146"/>
      <c r="CC116" s="146"/>
      <c r="CD116" s="146"/>
      <c r="CE116" s="146"/>
      <c r="CF116" s="146"/>
      <c r="CG116" s="146"/>
      <c r="CH116" s="146"/>
      <c r="CI116" s="146"/>
      <c r="CJ116" s="146"/>
      <c r="CK116" s="146"/>
      <c r="CL116" s="146"/>
      <c r="CM116" s="146"/>
      <c r="CN116" s="146"/>
      <c r="CO116" s="146"/>
      <c r="CP116" s="146"/>
      <c r="CQ116" s="146"/>
      <c r="CR116" s="146"/>
      <c r="CS116" s="146"/>
      <c r="CT116" s="146"/>
      <c r="CU116" s="146"/>
      <c r="CV116" s="146"/>
      <c r="CW116" s="146"/>
      <c r="CX116" s="146"/>
      <c r="CY116" s="146"/>
      <c r="CZ116" s="146"/>
      <c r="DA116" s="146"/>
      <c r="DB116" s="146"/>
      <c r="DC116" s="146"/>
      <c r="DD116" s="146"/>
      <c r="DE116" s="146"/>
      <c r="DF116" s="146"/>
      <c r="DG116" s="146"/>
      <c r="DH116" s="146"/>
      <c r="DI116" s="146"/>
      <c r="DJ116" s="146"/>
      <c r="DK116" s="146"/>
      <c r="DL116" s="146"/>
      <c r="DM116" s="146"/>
      <c r="DN116" s="146"/>
      <c r="DO116" s="146"/>
      <c r="DP116" s="146"/>
      <c r="DQ116" s="146"/>
      <c r="DR116" s="146"/>
      <c r="DS116" s="146"/>
      <c r="DT116" s="146"/>
      <c r="DU116" s="146"/>
      <c r="DV116" s="146"/>
      <c r="DW116" s="146"/>
      <c r="DX116" s="146"/>
      <c r="DY116" s="146"/>
      <c r="DZ116" s="146"/>
      <c r="EA116" s="146"/>
      <c r="EB116" s="146"/>
      <c r="EC116" s="146"/>
      <c r="ED116" s="146"/>
      <c r="EE116" s="146"/>
      <c r="EF116" s="146"/>
      <c r="EG116" s="146"/>
      <c r="EH116" s="146"/>
      <c r="EI116" s="146"/>
      <c r="EJ116" s="146"/>
      <c r="EK116" s="146"/>
      <c r="EL116" s="146"/>
      <c r="EM116" s="146"/>
      <c r="EN116" s="146"/>
      <c r="EO116" s="146"/>
      <c r="EP116" s="146"/>
      <c r="EQ116" s="146"/>
      <c r="ER116" s="146"/>
      <c r="ES116" s="146"/>
      <c r="ET116" s="146"/>
      <c r="EU116" s="146"/>
      <c r="EV116" s="146"/>
      <c r="EW116" s="146"/>
      <c r="EX116" s="146"/>
      <c r="EY116" s="146"/>
      <c r="EZ116" s="146"/>
      <c r="FA116" s="146"/>
      <c r="FB116" s="146"/>
      <c r="FC116" s="146"/>
      <c r="FD116" s="146"/>
      <c r="FE116" s="146"/>
      <c r="FF116" s="146"/>
      <c r="FG116" s="146"/>
      <c r="FH116" s="146"/>
      <c r="FI116" s="146"/>
      <c r="FJ116" s="146"/>
      <c r="FK116" s="146"/>
      <c r="FL116" s="146"/>
      <c r="FM116" s="146"/>
      <c r="FN116" s="146"/>
      <c r="FO116" s="146"/>
      <c r="FP116" s="146"/>
      <c r="FQ116" s="146"/>
      <c r="FR116" s="146"/>
      <c r="FS116" s="146"/>
      <c r="FT116" s="146"/>
      <c r="FU116" s="146"/>
      <c r="FV116" s="146"/>
      <c r="FW116" s="146"/>
      <c r="FX116" s="146"/>
      <c r="FY116" s="146"/>
      <c r="FZ116" s="146"/>
      <c r="GA116" s="146"/>
      <c r="GB116" s="146"/>
      <c r="GC116" s="146"/>
      <c r="GD116" s="146"/>
      <c r="GE116" s="146"/>
      <c r="GF116" s="146"/>
      <c r="GG116" s="146"/>
      <c r="GH116" s="146"/>
      <c r="GI116" s="146"/>
      <c r="GJ116" s="146"/>
      <c r="GK116" s="146"/>
      <c r="GL116" s="146"/>
      <c r="GM116" s="146"/>
      <c r="GN116" s="146"/>
      <c r="GO116" s="146"/>
      <c r="GP116" s="146"/>
      <c r="GQ116" s="146"/>
      <c r="GR116" s="146"/>
      <c r="GS116" s="146"/>
      <c r="GT116" s="146"/>
      <c r="GU116" s="146"/>
      <c r="GV116" s="146"/>
      <c r="GW116" s="146"/>
      <c r="GX116" s="146"/>
      <c r="GY116" s="146"/>
      <c r="GZ116" s="146"/>
    </row>
    <row r="117" spans="17:208">
      <c r="Q117" s="255"/>
      <c r="R117" s="255"/>
      <c r="S117" s="189"/>
      <c r="T117" s="189"/>
      <c r="U117" s="189"/>
      <c r="V117" s="189"/>
      <c r="W117" s="189"/>
      <c r="X117" s="175"/>
      <c r="Y117" s="175"/>
      <c r="AA117" s="179"/>
      <c r="AB117" s="173"/>
      <c r="AC117" s="238"/>
      <c r="AD117" s="238"/>
      <c r="AE117" s="238"/>
      <c r="AF117" s="238"/>
      <c r="AG117" s="238"/>
      <c r="AH117" s="238"/>
      <c r="AI117" s="239"/>
      <c r="AJ117" s="239"/>
      <c r="AK117" s="239"/>
      <c r="AL117" s="239"/>
      <c r="AM117" s="239"/>
      <c r="AN117" s="146"/>
      <c r="AO117" s="146"/>
      <c r="AP117" s="146"/>
      <c r="AQ117" s="146"/>
      <c r="AR117" s="146"/>
      <c r="AS117" s="146"/>
      <c r="AT117" s="146"/>
      <c r="AU117" s="146"/>
      <c r="AV117" s="146"/>
      <c r="AW117" s="146"/>
      <c r="AX117" s="146"/>
      <c r="AY117" s="146"/>
      <c r="AZ117" s="146"/>
      <c r="BA117" s="146"/>
      <c r="BB117" s="146"/>
      <c r="BC117" s="146"/>
      <c r="BD117" s="146"/>
      <c r="BE117" s="146"/>
      <c r="BF117" s="146"/>
      <c r="BG117" s="146"/>
      <c r="BH117" s="146"/>
      <c r="BI117" s="146"/>
      <c r="BJ117" s="146"/>
      <c r="BK117" s="146"/>
      <c r="BL117" s="146"/>
      <c r="BM117" s="146"/>
      <c r="BN117" s="146"/>
      <c r="BO117" s="146"/>
      <c r="BP117" s="146"/>
      <c r="BQ117" s="146"/>
      <c r="BR117" s="146"/>
      <c r="BS117" s="146"/>
      <c r="BT117" s="146"/>
      <c r="BU117" s="146"/>
      <c r="BV117" s="146"/>
      <c r="BW117" s="146"/>
      <c r="BX117" s="146"/>
      <c r="BY117" s="146"/>
      <c r="BZ117" s="146"/>
      <c r="CA117" s="146"/>
      <c r="CB117" s="146"/>
      <c r="CC117" s="146"/>
      <c r="CD117" s="146"/>
      <c r="CE117" s="146"/>
      <c r="CF117" s="146"/>
      <c r="CG117" s="146"/>
      <c r="CH117" s="146"/>
      <c r="CI117" s="146"/>
      <c r="CJ117" s="146"/>
      <c r="CK117" s="146"/>
      <c r="CL117" s="146"/>
      <c r="CM117" s="146"/>
      <c r="CN117" s="146"/>
      <c r="CO117" s="146"/>
      <c r="CP117" s="146"/>
      <c r="CQ117" s="146"/>
      <c r="CR117" s="146"/>
      <c r="CS117" s="146"/>
      <c r="CT117" s="146"/>
      <c r="CU117" s="146"/>
      <c r="CV117" s="146"/>
      <c r="CW117" s="146"/>
      <c r="CX117" s="146"/>
      <c r="CY117" s="146"/>
      <c r="CZ117" s="146"/>
      <c r="DA117" s="146"/>
      <c r="DB117" s="146"/>
      <c r="DC117" s="146"/>
      <c r="DD117" s="146"/>
      <c r="DE117" s="146"/>
      <c r="DF117" s="146"/>
      <c r="DG117" s="146"/>
      <c r="DH117" s="146"/>
      <c r="DI117" s="146"/>
      <c r="DJ117" s="146"/>
      <c r="DK117" s="146"/>
      <c r="DL117" s="146"/>
      <c r="DM117" s="146"/>
      <c r="DN117" s="146"/>
      <c r="DO117" s="146"/>
      <c r="DP117" s="146"/>
      <c r="DQ117" s="146"/>
      <c r="DR117" s="146"/>
      <c r="DS117" s="146"/>
      <c r="DT117" s="146"/>
      <c r="DU117" s="146"/>
      <c r="DV117" s="146"/>
      <c r="DW117" s="146"/>
      <c r="DX117" s="146"/>
      <c r="DY117" s="146"/>
      <c r="DZ117" s="146"/>
      <c r="EA117" s="146"/>
      <c r="EB117" s="146"/>
      <c r="EC117" s="146"/>
      <c r="ED117" s="146"/>
      <c r="EE117" s="146"/>
      <c r="EF117" s="146"/>
      <c r="EG117" s="146"/>
      <c r="EH117" s="146"/>
      <c r="EI117" s="146"/>
      <c r="EJ117" s="146"/>
      <c r="EK117" s="146"/>
      <c r="EL117" s="146"/>
      <c r="EM117" s="146"/>
      <c r="EN117" s="146"/>
      <c r="EO117" s="146"/>
      <c r="EP117" s="146"/>
      <c r="EQ117" s="146"/>
      <c r="ER117" s="146"/>
      <c r="ES117" s="146"/>
      <c r="ET117" s="146"/>
      <c r="EU117" s="146"/>
      <c r="EV117" s="146"/>
      <c r="EW117" s="146"/>
      <c r="EX117" s="146"/>
      <c r="EY117" s="146"/>
      <c r="EZ117" s="146"/>
      <c r="FA117" s="146"/>
      <c r="FB117" s="146"/>
      <c r="FC117" s="146"/>
      <c r="FD117" s="146"/>
      <c r="FE117" s="146"/>
      <c r="FF117" s="146"/>
      <c r="FG117" s="146"/>
      <c r="FH117" s="146"/>
      <c r="FI117" s="146"/>
      <c r="FJ117" s="146"/>
      <c r="FK117" s="146"/>
      <c r="FL117" s="146"/>
      <c r="FM117" s="146"/>
      <c r="FN117" s="146"/>
      <c r="FO117" s="146"/>
      <c r="FP117" s="146"/>
      <c r="FQ117" s="146"/>
      <c r="FR117" s="146"/>
      <c r="FS117" s="146"/>
      <c r="FT117" s="146"/>
      <c r="FU117" s="146"/>
      <c r="FV117" s="146"/>
      <c r="FW117" s="146"/>
      <c r="FX117" s="146"/>
      <c r="FY117" s="146"/>
      <c r="FZ117" s="146"/>
      <c r="GA117" s="146"/>
      <c r="GB117" s="146"/>
      <c r="GC117" s="146"/>
      <c r="GD117" s="146"/>
      <c r="GE117" s="146"/>
      <c r="GF117" s="146"/>
      <c r="GG117" s="146"/>
      <c r="GH117" s="146"/>
      <c r="GI117" s="146"/>
      <c r="GJ117" s="146"/>
      <c r="GK117" s="146"/>
      <c r="GL117" s="146"/>
      <c r="GM117" s="146"/>
      <c r="GN117" s="146"/>
      <c r="GO117" s="146"/>
      <c r="GP117" s="146"/>
      <c r="GQ117" s="146"/>
      <c r="GR117" s="146"/>
      <c r="GS117" s="146"/>
      <c r="GT117" s="146"/>
      <c r="GU117" s="146"/>
      <c r="GV117" s="146"/>
      <c r="GW117" s="146"/>
      <c r="GX117" s="146"/>
      <c r="GY117" s="146"/>
      <c r="GZ117" s="146"/>
    </row>
    <row r="118" spans="17:208">
      <c r="Q118" s="255"/>
      <c r="R118" s="255"/>
      <c r="S118" s="189"/>
      <c r="T118" s="189"/>
      <c r="U118" s="189"/>
      <c r="V118" s="189"/>
      <c r="W118" s="189"/>
      <c r="X118" s="175"/>
      <c r="Y118" s="175"/>
      <c r="AA118" s="179"/>
      <c r="AB118" s="173"/>
      <c r="AC118" s="238"/>
      <c r="AD118" s="238"/>
      <c r="AE118" s="238"/>
      <c r="AF118" s="238"/>
      <c r="AG118" s="238"/>
      <c r="AH118" s="238"/>
      <c r="AI118" s="239"/>
      <c r="AJ118" s="239"/>
      <c r="AK118" s="239"/>
      <c r="AL118" s="239"/>
      <c r="AM118" s="239"/>
      <c r="AN118" s="146"/>
      <c r="AO118" s="146"/>
      <c r="AP118" s="146"/>
      <c r="AQ118" s="146"/>
      <c r="AR118" s="146"/>
      <c r="AS118" s="146"/>
      <c r="AT118" s="146"/>
      <c r="AU118" s="146"/>
      <c r="AV118" s="146"/>
      <c r="AW118" s="146"/>
      <c r="AX118" s="146"/>
      <c r="AY118" s="146"/>
      <c r="AZ118" s="146"/>
      <c r="BA118" s="146"/>
      <c r="BB118" s="146"/>
      <c r="BC118" s="146"/>
      <c r="BD118" s="146"/>
      <c r="BE118" s="146"/>
      <c r="BF118" s="146"/>
      <c r="BG118" s="146"/>
      <c r="BH118" s="146"/>
      <c r="BI118" s="146"/>
      <c r="BJ118" s="146"/>
      <c r="BK118" s="146"/>
      <c r="BL118" s="146"/>
      <c r="BM118" s="146"/>
      <c r="BN118" s="146"/>
      <c r="BO118" s="146"/>
      <c r="BP118" s="146"/>
      <c r="BQ118" s="146"/>
      <c r="BR118" s="146"/>
      <c r="BS118" s="146"/>
      <c r="BT118" s="146"/>
      <c r="BU118" s="146"/>
      <c r="BV118" s="146"/>
      <c r="BW118" s="146"/>
      <c r="BX118" s="146"/>
      <c r="BY118" s="146"/>
      <c r="BZ118" s="146"/>
      <c r="CA118" s="146"/>
      <c r="CB118" s="146"/>
      <c r="CC118" s="146"/>
      <c r="CD118" s="146"/>
      <c r="CE118" s="146"/>
      <c r="CF118" s="146"/>
      <c r="CG118" s="146"/>
      <c r="CH118" s="146"/>
      <c r="CI118" s="146"/>
      <c r="CJ118" s="146"/>
      <c r="CK118" s="146"/>
      <c r="CL118" s="146"/>
      <c r="CM118" s="146"/>
      <c r="CN118" s="146"/>
      <c r="CO118" s="146"/>
      <c r="CP118" s="146"/>
      <c r="CQ118" s="146"/>
      <c r="CR118" s="146"/>
      <c r="CS118" s="146"/>
      <c r="CT118" s="146"/>
      <c r="CU118" s="146"/>
      <c r="CV118" s="146"/>
      <c r="CW118" s="146"/>
      <c r="CX118" s="146"/>
      <c r="CY118" s="146"/>
      <c r="CZ118" s="146"/>
      <c r="DA118" s="146"/>
      <c r="DB118" s="146"/>
      <c r="DC118" s="146"/>
      <c r="DD118" s="146"/>
      <c r="DE118" s="146"/>
      <c r="DF118" s="146"/>
      <c r="DG118" s="146"/>
      <c r="DH118" s="146"/>
      <c r="DI118" s="146"/>
      <c r="DJ118" s="146"/>
      <c r="DK118" s="146"/>
      <c r="DL118" s="146"/>
      <c r="DM118" s="146"/>
      <c r="DN118" s="146"/>
      <c r="DO118" s="146"/>
      <c r="DP118" s="146"/>
      <c r="DQ118" s="146"/>
      <c r="DR118" s="146"/>
      <c r="DS118" s="146"/>
      <c r="DT118" s="146"/>
      <c r="DU118" s="146"/>
      <c r="DV118" s="146"/>
      <c r="DW118" s="146"/>
      <c r="DX118" s="146"/>
      <c r="DY118" s="146"/>
      <c r="DZ118" s="146"/>
      <c r="EA118" s="146"/>
      <c r="EB118" s="146"/>
      <c r="EC118" s="146"/>
      <c r="ED118" s="146"/>
      <c r="EE118" s="146"/>
      <c r="EF118" s="146"/>
      <c r="EG118" s="146"/>
      <c r="EH118" s="146"/>
      <c r="EI118" s="146"/>
      <c r="EJ118" s="146"/>
      <c r="EK118" s="146"/>
      <c r="EL118" s="146"/>
      <c r="EM118" s="146"/>
      <c r="EN118" s="146"/>
      <c r="EO118" s="146"/>
      <c r="EP118" s="146"/>
      <c r="EQ118" s="146"/>
      <c r="ER118" s="146"/>
      <c r="ES118" s="146"/>
      <c r="ET118" s="146"/>
      <c r="EU118" s="146"/>
      <c r="EV118" s="146"/>
      <c r="EW118" s="146"/>
      <c r="EX118" s="146"/>
      <c r="EY118" s="146"/>
      <c r="EZ118" s="146"/>
      <c r="FA118" s="146"/>
      <c r="FB118" s="146"/>
      <c r="FC118" s="146"/>
      <c r="FD118" s="146"/>
      <c r="FE118" s="146"/>
      <c r="FF118" s="146"/>
      <c r="FG118" s="146"/>
      <c r="FH118" s="146"/>
      <c r="FI118" s="146"/>
      <c r="FJ118" s="146"/>
      <c r="FK118" s="146"/>
      <c r="FL118" s="146"/>
      <c r="FM118" s="146"/>
      <c r="FN118" s="146"/>
      <c r="FO118" s="146"/>
      <c r="FP118" s="146"/>
      <c r="FQ118" s="146"/>
      <c r="FR118" s="146"/>
      <c r="FS118" s="146"/>
      <c r="FT118" s="146"/>
      <c r="FU118" s="146"/>
      <c r="FV118" s="146"/>
      <c r="FW118" s="146"/>
      <c r="FX118" s="146"/>
      <c r="FY118" s="146"/>
      <c r="FZ118" s="146"/>
      <c r="GA118" s="146"/>
      <c r="GB118" s="146"/>
      <c r="GC118" s="146"/>
      <c r="GD118" s="146"/>
      <c r="GE118" s="146"/>
      <c r="GF118" s="146"/>
      <c r="GG118" s="146"/>
      <c r="GH118" s="146"/>
      <c r="GI118" s="146"/>
      <c r="GJ118" s="146"/>
      <c r="GK118" s="146"/>
      <c r="GL118" s="146"/>
      <c r="GM118" s="146"/>
      <c r="GN118" s="146"/>
      <c r="GO118" s="146"/>
      <c r="GP118" s="146"/>
      <c r="GQ118" s="146"/>
      <c r="GR118" s="146"/>
      <c r="GS118" s="146"/>
      <c r="GT118" s="146"/>
      <c r="GU118" s="146"/>
      <c r="GV118" s="146"/>
      <c r="GW118" s="146"/>
      <c r="GX118" s="146"/>
      <c r="GY118" s="146"/>
      <c r="GZ118" s="146"/>
    </row>
    <row r="119" spans="17:208">
      <c r="Q119" s="255"/>
      <c r="R119" s="255"/>
      <c r="S119" s="189"/>
      <c r="T119" s="189"/>
      <c r="U119" s="189"/>
      <c r="V119" s="189"/>
      <c r="W119" s="189"/>
      <c r="X119" s="175"/>
      <c r="Y119" s="175"/>
      <c r="AA119" s="179"/>
      <c r="AB119" s="173"/>
      <c r="AC119" s="238"/>
      <c r="AD119" s="238"/>
      <c r="AE119" s="238"/>
      <c r="AF119" s="238"/>
      <c r="AG119" s="238"/>
      <c r="AH119" s="238"/>
      <c r="AI119" s="239"/>
      <c r="AJ119" s="239"/>
      <c r="AK119" s="239"/>
      <c r="AL119" s="239"/>
      <c r="AM119" s="239"/>
      <c r="AN119" s="146"/>
      <c r="AO119" s="146"/>
      <c r="AP119" s="146"/>
      <c r="AQ119" s="146"/>
      <c r="AR119" s="146"/>
      <c r="AS119" s="146"/>
      <c r="AT119" s="146"/>
      <c r="AU119" s="146"/>
      <c r="AV119" s="146"/>
      <c r="AW119" s="146"/>
      <c r="AX119" s="146"/>
      <c r="AY119" s="146"/>
      <c r="AZ119" s="146"/>
      <c r="BA119" s="146"/>
      <c r="BB119" s="146"/>
      <c r="BC119" s="146"/>
      <c r="BD119" s="146"/>
      <c r="BE119" s="146"/>
      <c r="BF119" s="146"/>
      <c r="BG119" s="146"/>
      <c r="BH119" s="146"/>
      <c r="BI119" s="146"/>
      <c r="BJ119" s="146"/>
      <c r="BK119" s="146"/>
      <c r="BL119" s="146"/>
      <c r="BM119" s="146"/>
      <c r="BN119" s="146"/>
      <c r="BO119" s="146"/>
      <c r="BP119" s="146"/>
      <c r="BQ119" s="146"/>
      <c r="BR119" s="146"/>
      <c r="BS119" s="146"/>
      <c r="BT119" s="146"/>
      <c r="BU119" s="146"/>
      <c r="BV119" s="146"/>
      <c r="BW119" s="146"/>
      <c r="BX119" s="146"/>
      <c r="BY119" s="146"/>
      <c r="BZ119" s="146"/>
      <c r="CA119" s="146"/>
      <c r="CB119" s="146"/>
      <c r="CC119" s="146"/>
      <c r="CD119" s="146"/>
      <c r="CE119" s="146"/>
      <c r="CF119" s="146"/>
      <c r="CG119" s="146"/>
      <c r="CH119" s="146"/>
      <c r="CI119" s="146"/>
      <c r="CJ119" s="146"/>
      <c r="CK119" s="146"/>
      <c r="CL119" s="146"/>
      <c r="CM119" s="146"/>
      <c r="CN119" s="146"/>
      <c r="CO119" s="146"/>
      <c r="CP119" s="146"/>
      <c r="CQ119" s="146"/>
      <c r="CR119" s="146"/>
      <c r="CS119" s="146"/>
      <c r="CT119" s="146"/>
      <c r="CU119" s="146"/>
      <c r="CV119" s="146"/>
      <c r="CW119" s="146"/>
      <c r="CX119" s="146"/>
      <c r="CY119" s="146"/>
      <c r="CZ119" s="146"/>
      <c r="DA119" s="146"/>
      <c r="DB119" s="146"/>
      <c r="DC119" s="146"/>
      <c r="DD119" s="146"/>
      <c r="DE119" s="146"/>
      <c r="DF119" s="146"/>
      <c r="DG119" s="146"/>
      <c r="DH119" s="146"/>
      <c r="DI119" s="146"/>
      <c r="DJ119" s="146"/>
      <c r="DK119" s="146"/>
      <c r="DL119" s="146"/>
      <c r="DM119" s="146"/>
      <c r="DN119" s="146"/>
      <c r="DO119" s="146"/>
      <c r="DP119" s="146"/>
      <c r="DQ119" s="146"/>
      <c r="DR119" s="146"/>
      <c r="DS119" s="146"/>
      <c r="DT119" s="146"/>
      <c r="DU119" s="146"/>
      <c r="DV119" s="146"/>
      <c r="DW119" s="146"/>
      <c r="DX119" s="146"/>
      <c r="DY119" s="146"/>
      <c r="DZ119" s="146"/>
      <c r="EA119" s="146"/>
      <c r="EB119" s="146"/>
      <c r="EC119" s="146"/>
      <c r="ED119" s="146"/>
      <c r="EE119" s="146"/>
      <c r="EF119" s="146"/>
      <c r="EG119" s="146"/>
      <c r="EH119" s="146"/>
      <c r="EI119" s="146"/>
      <c r="EJ119" s="146"/>
      <c r="EK119" s="146"/>
      <c r="EL119" s="146"/>
      <c r="EM119" s="146"/>
      <c r="EN119" s="146"/>
      <c r="EO119" s="146"/>
      <c r="EP119" s="146"/>
      <c r="EQ119" s="146"/>
      <c r="ER119" s="146"/>
      <c r="ES119" s="146"/>
      <c r="ET119" s="146"/>
      <c r="EU119" s="146"/>
      <c r="EV119" s="146"/>
      <c r="EW119" s="146"/>
      <c r="EX119" s="146"/>
      <c r="EY119" s="146"/>
      <c r="EZ119" s="146"/>
      <c r="FA119" s="146"/>
      <c r="FB119" s="146"/>
      <c r="FC119" s="146"/>
      <c r="FD119" s="146"/>
      <c r="FE119" s="146"/>
      <c r="FF119" s="146"/>
      <c r="FG119" s="146"/>
      <c r="FH119" s="146"/>
      <c r="FI119" s="146"/>
      <c r="FJ119" s="146"/>
      <c r="FK119" s="146"/>
      <c r="FL119" s="146"/>
      <c r="FM119" s="146"/>
      <c r="FN119" s="146"/>
      <c r="FO119" s="146"/>
      <c r="FP119" s="146"/>
      <c r="FQ119" s="146"/>
      <c r="FR119" s="146"/>
      <c r="FS119" s="146"/>
      <c r="FT119" s="146"/>
      <c r="FU119" s="146"/>
      <c r="FV119" s="146"/>
      <c r="FW119" s="146"/>
      <c r="FX119" s="146"/>
      <c r="FY119" s="146"/>
      <c r="FZ119" s="146"/>
      <c r="GA119" s="146"/>
      <c r="GB119" s="146"/>
      <c r="GC119" s="146"/>
      <c r="GD119" s="146"/>
      <c r="GE119" s="146"/>
      <c r="GF119" s="146"/>
      <c r="GG119" s="146"/>
      <c r="GH119" s="146"/>
      <c r="GI119" s="146"/>
      <c r="GJ119" s="146"/>
      <c r="GK119" s="146"/>
      <c r="GL119" s="146"/>
      <c r="GM119" s="146"/>
      <c r="GN119" s="146"/>
      <c r="GO119" s="146"/>
      <c r="GP119" s="146"/>
      <c r="GQ119" s="146"/>
      <c r="GR119" s="146"/>
      <c r="GS119" s="146"/>
      <c r="GT119" s="146"/>
      <c r="GU119" s="146"/>
      <c r="GV119" s="146"/>
      <c r="GW119" s="146"/>
      <c r="GX119" s="146"/>
      <c r="GY119" s="146"/>
      <c r="GZ119" s="146"/>
    </row>
    <row r="120" spans="17:208">
      <c r="Q120" s="255"/>
      <c r="R120" s="255"/>
      <c r="S120" s="189"/>
      <c r="T120" s="189"/>
      <c r="U120" s="189"/>
      <c r="V120" s="189"/>
      <c r="W120" s="189"/>
      <c r="X120" s="175"/>
      <c r="Y120" s="175"/>
      <c r="AA120" s="179"/>
      <c r="AB120" s="173"/>
      <c r="AC120" s="238"/>
      <c r="AD120" s="238"/>
      <c r="AE120" s="238"/>
      <c r="AF120" s="238"/>
      <c r="AG120" s="238"/>
      <c r="AH120" s="238"/>
      <c r="AI120" s="239"/>
      <c r="AJ120" s="239"/>
      <c r="AK120" s="239"/>
      <c r="AL120" s="239"/>
      <c r="AM120" s="239"/>
      <c r="AN120" s="146"/>
      <c r="AO120" s="146"/>
      <c r="AP120" s="146"/>
      <c r="AQ120" s="146"/>
      <c r="AR120" s="146"/>
      <c r="AS120" s="146"/>
      <c r="AT120" s="146"/>
      <c r="AU120" s="146"/>
      <c r="AV120" s="146"/>
      <c r="AW120" s="146"/>
      <c r="AX120" s="146"/>
      <c r="AY120" s="146"/>
      <c r="AZ120" s="146"/>
      <c r="BA120" s="146"/>
      <c r="BB120" s="146"/>
      <c r="BC120" s="146"/>
      <c r="BD120" s="146"/>
      <c r="BE120" s="146"/>
      <c r="BF120" s="146"/>
      <c r="BG120" s="146"/>
      <c r="BH120" s="146"/>
      <c r="BI120" s="146"/>
      <c r="BJ120" s="146"/>
      <c r="BK120" s="146"/>
      <c r="BL120" s="146"/>
      <c r="BM120" s="146"/>
      <c r="BN120" s="146"/>
      <c r="BO120" s="146"/>
      <c r="BP120" s="146"/>
      <c r="BQ120" s="146"/>
      <c r="BR120" s="146"/>
      <c r="BS120" s="146"/>
      <c r="BT120" s="146"/>
      <c r="BU120" s="146"/>
      <c r="BV120" s="146"/>
      <c r="BW120" s="146"/>
      <c r="BX120" s="146"/>
      <c r="BY120" s="146"/>
      <c r="BZ120" s="146"/>
      <c r="CA120" s="146"/>
      <c r="CB120" s="146"/>
      <c r="CC120" s="146"/>
      <c r="CD120" s="146"/>
      <c r="CE120" s="146"/>
      <c r="CF120" s="146"/>
      <c r="CG120" s="146"/>
      <c r="CH120" s="146"/>
      <c r="CI120" s="146"/>
      <c r="CJ120" s="146"/>
      <c r="CK120" s="146"/>
      <c r="CL120" s="146"/>
      <c r="CM120" s="146"/>
      <c r="CN120" s="146"/>
      <c r="CO120" s="146"/>
      <c r="CP120" s="146"/>
      <c r="CQ120" s="146"/>
      <c r="CR120" s="146"/>
      <c r="CS120" s="146"/>
      <c r="CT120" s="146"/>
      <c r="CU120" s="146"/>
      <c r="CV120" s="146"/>
      <c r="CW120" s="146"/>
      <c r="CX120" s="146"/>
      <c r="CY120" s="146"/>
      <c r="CZ120" s="146"/>
      <c r="DA120" s="146"/>
      <c r="DB120" s="146"/>
      <c r="DC120" s="146"/>
      <c r="DD120" s="146"/>
      <c r="DE120" s="146"/>
      <c r="DF120" s="146"/>
      <c r="DG120" s="146"/>
      <c r="DH120" s="146"/>
      <c r="DI120" s="146"/>
      <c r="DJ120" s="146"/>
      <c r="DK120" s="146"/>
      <c r="DL120" s="146"/>
      <c r="DM120" s="146"/>
      <c r="DN120" s="146"/>
      <c r="DO120" s="146"/>
      <c r="DP120" s="146"/>
      <c r="DQ120" s="146"/>
      <c r="DR120" s="146"/>
      <c r="DS120" s="146"/>
      <c r="DT120" s="146"/>
      <c r="DU120" s="146"/>
      <c r="DV120" s="146"/>
      <c r="DW120" s="146"/>
      <c r="DX120" s="146"/>
      <c r="DY120" s="146"/>
      <c r="DZ120" s="146"/>
      <c r="EA120" s="146"/>
      <c r="EB120" s="146"/>
      <c r="EC120" s="146"/>
      <c r="ED120" s="146"/>
      <c r="EE120" s="146"/>
      <c r="EF120" s="146"/>
      <c r="EG120" s="146"/>
      <c r="EH120" s="146"/>
      <c r="EI120" s="146"/>
      <c r="EJ120" s="146"/>
      <c r="EK120" s="146"/>
      <c r="EL120" s="146"/>
      <c r="EM120" s="146"/>
      <c r="EN120" s="146"/>
      <c r="EO120" s="146"/>
      <c r="EP120" s="146"/>
      <c r="EQ120" s="146"/>
      <c r="ER120" s="146"/>
      <c r="ES120" s="146"/>
      <c r="ET120" s="146"/>
      <c r="EU120" s="146"/>
      <c r="EV120" s="146"/>
      <c r="EW120" s="146"/>
      <c r="EX120" s="146"/>
      <c r="EY120" s="146"/>
      <c r="EZ120" s="146"/>
      <c r="FA120" s="146"/>
      <c r="FB120" s="146"/>
      <c r="FC120" s="146"/>
      <c r="FD120" s="146"/>
      <c r="FE120" s="146"/>
      <c r="FF120" s="146"/>
      <c r="FG120" s="146"/>
      <c r="FH120" s="146"/>
      <c r="FI120" s="146"/>
      <c r="FJ120" s="146"/>
      <c r="FK120" s="146"/>
      <c r="FL120" s="146"/>
      <c r="FM120" s="146"/>
      <c r="FN120" s="146"/>
      <c r="FO120" s="146"/>
      <c r="FP120" s="146"/>
      <c r="FQ120" s="146"/>
      <c r="FR120" s="146"/>
      <c r="FS120" s="146"/>
      <c r="FT120" s="146"/>
      <c r="FU120" s="146"/>
      <c r="FV120" s="146"/>
      <c r="FW120" s="146"/>
      <c r="FX120" s="146"/>
      <c r="FY120" s="146"/>
      <c r="FZ120" s="146"/>
      <c r="GA120" s="146"/>
      <c r="GB120" s="146"/>
      <c r="GC120" s="146"/>
      <c r="GD120" s="146"/>
      <c r="GE120" s="146"/>
      <c r="GF120" s="146"/>
      <c r="GG120" s="146"/>
      <c r="GH120" s="146"/>
      <c r="GI120" s="146"/>
      <c r="GJ120" s="146"/>
      <c r="GK120" s="146"/>
      <c r="GL120" s="146"/>
      <c r="GM120" s="146"/>
      <c r="GN120" s="146"/>
      <c r="GO120" s="146"/>
      <c r="GP120" s="146"/>
      <c r="GQ120" s="146"/>
      <c r="GR120" s="146"/>
      <c r="GS120" s="146"/>
      <c r="GT120" s="146"/>
      <c r="GU120" s="146"/>
      <c r="GV120" s="146"/>
      <c r="GW120" s="146"/>
      <c r="GX120" s="146"/>
      <c r="GY120" s="146"/>
      <c r="GZ120" s="146"/>
    </row>
    <row r="121" spans="17:208">
      <c r="Q121" s="255"/>
      <c r="R121" s="255"/>
      <c r="S121" s="189"/>
      <c r="T121" s="189"/>
      <c r="U121" s="189"/>
      <c r="V121" s="189"/>
      <c r="W121" s="189"/>
      <c r="X121" s="175"/>
      <c r="Y121" s="175"/>
      <c r="AA121" s="179"/>
      <c r="AB121" s="173"/>
      <c r="AC121" s="238"/>
      <c r="AD121" s="238"/>
      <c r="AE121" s="238"/>
      <c r="AF121" s="238"/>
      <c r="AG121" s="238"/>
      <c r="AH121" s="238"/>
      <c r="AI121" s="239"/>
      <c r="AJ121" s="239"/>
      <c r="AK121" s="239"/>
      <c r="AL121" s="239"/>
      <c r="AM121" s="239"/>
      <c r="AN121" s="146"/>
      <c r="AO121" s="146"/>
      <c r="AP121" s="146"/>
      <c r="AQ121" s="146"/>
      <c r="AR121" s="146"/>
      <c r="AS121" s="146"/>
      <c r="AT121" s="146"/>
      <c r="AU121" s="146"/>
      <c r="AV121" s="146"/>
      <c r="AW121" s="146"/>
      <c r="AX121" s="146"/>
      <c r="AY121" s="146"/>
      <c r="AZ121" s="146"/>
      <c r="BA121" s="146"/>
      <c r="BB121" s="146"/>
      <c r="BC121" s="146"/>
      <c r="BD121" s="146"/>
      <c r="BE121" s="146"/>
      <c r="BF121" s="146"/>
      <c r="BG121" s="146"/>
      <c r="BH121" s="146"/>
      <c r="BI121" s="146"/>
      <c r="BJ121" s="146"/>
      <c r="BK121" s="146"/>
      <c r="BL121" s="146"/>
      <c r="BM121" s="146"/>
      <c r="BN121" s="146"/>
      <c r="BO121" s="146"/>
      <c r="BP121" s="146"/>
      <c r="BQ121" s="146"/>
      <c r="BR121" s="146"/>
      <c r="BS121" s="146"/>
      <c r="BT121" s="146"/>
      <c r="BU121" s="146"/>
      <c r="BV121" s="146"/>
      <c r="BW121" s="146"/>
      <c r="BX121" s="146"/>
      <c r="BY121" s="146"/>
      <c r="BZ121" s="146"/>
      <c r="CA121" s="146"/>
      <c r="CB121" s="146"/>
      <c r="CC121" s="146"/>
      <c r="CD121" s="146"/>
      <c r="CE121" s="146"/>
      <c r="CF121" s="146"/>
      <c r="CG121" s="146"/>
      <c r="CH121" s="146"/>
      <c r="CI121" s="146"/>
      <c r="CJ121" s="146"/>
      <c r="CK121" s="146"/>
      <c r="CL121" s="146"/>
      <c r="CM121" s="146"/>
      <c r="CN121" s="146"/>
      <c r="CO121" s="146"/>
      <c r="CP121" s="146"/>
      <c r="CQ121" s="146"/>
      <c r="CR121" s="146"/>
      <c r="CS121" s="146"/>
      <c r="CT121" s="146"/>
      <c r="CU121" s="146"/>
      <c r="CV121" s="146"/>
      <c r="CW121" s="146"/>
      <c r="CX121" s="146"/>
      <c r="CY121" s="146"/>
      <c r="CZ121" s="146"/>
      <c r="DA121" s="146"/>
      <c r="DB121" s="146"/>
      <c r="DC121" s="146"/>
      <c r="DD121" s="146"/>
      <c r="DE121" s="146"/>
      <c r="DF121" s="146"/>
      <c r="DG121" s="146"/>
      <c r="DH121" s="146"/>
      <c r="DI121" s="146"/>
      <c r="DJ121" s="146"/>
      <c r="DK121" s="146"/>
      <c r="DL121" s="146"/>
      <c r="DM121" s="146"/>
      <c r="DN121" s="146"/>
      <c r="DO121" s="146"/>
      <c r="DP121" s="146"/>
      <c r="DQ121" s="146"/>
      <c r="DR121" s="146"/>
      <c r="DS121" s="146"/>
      <c r="DT121" s="146"/>
      <c r="DU121" s="146"/>
      <c r="DV121" s="146"/>
      <c r="DW121" s="146"/>
      <c r="DX121" s="146"/>
      <c r="DY121" s="146"/>
      <c r="DZ121" s="146"/>
      <c r="EA121" s="146"/>
      <c r="EB121" s="146"/>
      <c r="EC121" s="146"/>
      <c r="ED121" s="146"/>
      <c r="EE121" s="146"/>
      <c r="EF121" s="146"/>
      <c r="EG121" s="146"/>
      <c r="EH121" s="146"/>
      <c r="EI121" s="146"/>
      <c r="EJ121" s="146"/>
      <c r="EK121" s="146"/>
      <c r="EL121" s="146"/>
      <c r="EM121" s="146"/>
      <c r="EN121" s="146"/>
      <c r="EO121" s="146"/>
      <c r="EP121" s="146"/>
      <c r="EQ121" s="146"/>
      <c r="ER121" s="146"/>
      <c r="ES121" s="146"/>
      <c r="ET121" s="146"/>
      <c r="EU121" s="146"/>
      <c r="EV121" s="146"/>
      <c r="EW121" s="146"/>
      <c r="EX121" s="146"/>
      <c r="EY121" s="146"/>
      <c r="EZ121" s="146"/>
      <c r="FA121" s="146"/>
      <c r="FB121" s="146"/>
      <c r="FC121" s="146"/>
      <c r="FD121" s="146"/>
      <c r="FE121" s="146"/>
      <c r="FF121" s="146"/>
      <c r="FG121" s="146"/>
      <c r="FH121" s="146"/>
      <c r="FI121" s="146"/>
      <c r="FJ121" s="146"/>
      <c r="FK121" s="146"/>
      <c r="FL121" s="146"/>
      <c r="FM121" s="146"/>
      <c r="FN121" s="146"/>
      <c r="FO121" s="146"/>
      <c r="FP121" s="146"/>
      <c r="FQ121" s="146"/>
      <c r="FR121" s="146"/>
      <c r="FS121" s="146"/>
      <c r="FT121" s="146"/>
      <c r="FU121" s="146"/>
      <c r="FV121" s="146"/>
      <c r="FW121" s="146"/>
      <c r="FX121" s="146"/>
      <c r="FY121" s="146"/>
      <c r="FZ121" s="146"/>
      <c r="GA121" s="146"/>
      <c r="GB121" s="146"/>
      <c r="GC121" s="146"/>
      <c r="GD121" s="146"/>
      <c r="GE121" s="146"/>
      <c r="GF121" s="146"/>
      <c r="GG121" s="146"/>
      <c r="GH121" s="146"/>
      <c r="GI121" s="146"/>
      <c r="GJ121" s="146"/>
      <c r="GK121" s="146"/>
      <c r="GL121" s="146"/>
      <c r="GM121" s="146"/>
      <c r="GN121" s="146"/>
      <c r="GO121" s="146"/>
      <c r="GP121" s="146"/>
      <c r="GQ121" s="146"/>
      <c r="GR121" s="146"/>
      <c r="GS121" s="146"/>
      <c r="GT121" s="146"/>
      <c r="GU121" s="146"/>
      <c r="GV121" s="146"/>
      <c r="GW121" s="146"/>
      <c r="GX121" s="146"/>
      <c r="GY121" s="146"/>
      <c r="GZ121" s="146"/>
    </row>
    <row r="122" spans="17:208">
      <c r="Q122" s="255"/>
      <c r="R122" s="255"/>
      <c r="S122" s="189"/>
      <c r="T122" s="189"/>
      <c r="U122" s="189"/>
      <c r="V122" s="189"/>
      <c r="W122" s="189"/>
      <c r="X122" s="175"/>
      <c r="Y122" s="175"/>
      <c r="AA122" s="179"/>
      <c r="AB122" s="173"/>
      <c r="AC122" s="238"/>
      <c r="AD122" s="238"/>
      <c r="AE122" s="238"/>
      <c r="AF122" s="238"/>
      <c r="AG122" s="238"/>
      <c r="AH122" s="238"/>
      <c r="AI122" s="239"/>
      <c r="AJ122" s="239"/>
      <c r="AK122" s="239"/>
      <c r="AL122" s="239"/>
      <c r="AM122" s="239"/>
      <c r="AN122" s="146"/>
      <c r="AO122" s="146"/>
      <c r="AP122" s="146"/>
      <c r="AQ122" s="146"/>
      <c r="AR122" s="146"/>
      <c r="AS122" s="146"/>
      <c r="AT122" s="146"/>
      <c r="AU122" s="146"/>
      <c r="AV122" s="146"/>
      <c r="AW122" s="146"/>
      <c r="AX122" s="146"/>
      <c r="AY122" s="146"/>
      <c r="AZ122" s="146"/>
      <c r="BA122" s="146"/>
      <c r="BB122" s="146"/>
      <c r="BC122" s="146"/>
      <c r="BD122" s="146"/>
      <c r="BE122" s="146"/>
      <c r="BF122" s="146"/>
      <c r="BG122" s="146"/>
      <c r="BH122" s="146"/>
      <c r="BI122" s="146"/>
      <c r="BJ122" s="146"/>
      <c r="BK122" s="146"/>
      <c r="BL122" s="146"/>
      <c r="BM122" s="146"/>
      <c r="BN122" s="146"/>
      <c r="BO122" s="146"/>
      <c r="BP122" s="146"/>
      <c r="BQ122" s="146"/>
      <c r="BR122" s="146"/>
      <c r="BS122" s="146"/>
      <c r="BT122" s="146"/>
      <c r="BU122" s="146"/>
      <c r="BV122" s="146"/>
      <c r="BW122" s="146"/>
      <c r="BX122" s="146"/>
      <c r="BY122" s="146"/>
      <c r="BZ122" s="146"/>
      <c r="CA122" s="146"/>
      <c r="CB122" s="146"/>
      <c r="CC122" s="146"/>
      <c r="CD122" s="146"/>
      <c r="CE122" s="146"/>
      <c r="CF122" s="146"/>
      <c r="CG122" s="146"/>
      <c r="CH122" s="146"/>
      <c r="CI122" s="146"/>
      <c r="CJ122" s="146"/>
      <c r="CK122" s="146"/>
      <c r="CL122" s="146"/>
      <c r="CM122" s="146"/>
      <c r="CN122" s="146"/>
      <c r="CO122" s="146"/>
      <c r="CP122" s="146"/>
      <c r="CQ122" s="146"/>
      <c r="CR122" s="146"/>
      <c r="CS122" s="146"/>
      <c r="CT122" s="146"/>
      <c r="CU122" s="146"/>
      <c r="CV122" s="146"/>
      <c r="CW122" s="146"/>
      <c r="CX122" s="146"/>
      <c r="CY122" s="146"/>
      <c r="CZ122" s="146"/>
      <c r="DA122" s="146"/>
      <c r="DB122" s="146"/>
      <c r="DC122" s="146"/>
      <c r="DD122" s="146"/>
      <c r="DE122" s="146"/>
      <c r="DF122" s="146"/>
      <c r="DG122" s="146"/>
      <c r="DH122" s="146"/>
      <c r="DI122" s="146"/>
      <c r="DJ122" s="146"/>
      <c r="DK122" s="146"/>
      <c r="DL122" s="146"/>
      <c r="DM122" s="146"/>
      <c r="DN122" s="146"/>
      <c r="DO122" s="146"/>
      <c r="DP122" s="146"/>
      <c r="DQ122" s="146"/>
      <c r="DR122" s="146"/>
      <c r="DS122" s="146"/>
      <c r="DT122" s="146"/>
      <c r="DU122" s="146"/>
      <c r="DV122" s="146"/>
      <c r="DW122" s="146"/>
      <c r="DX122" s="146"/>
      <c r="DY122" s="146"/>
      <c r="DZ122" s="146"/>
      <c r="EA122" s="146"/>
      <c r="EB122" s="146"/>
      <c r="EC122" s="146"/>
      <c r="ED122" s="146"/>
      <c r="EE122" s="146"/>
      <c r="EF122" s="146"/>
      <c r="EG122" s="146"/>
      <c r="EH122" s="146"/>
      <c r="EI122" s="146"/>
      <c r="EJ122" s="146"/>
      <c r="EK122" s="146"/>
      <c r="EL122" s="146"/>
      <c r="EM122" s="146"/>
      <c r="EN122" s="146"/>
      <c r="EO122" s="146"/>
      <c r="EP122" s="146"/>
      <c r="EQ122" s="146"/>
      <c r="ER122" s="146"/>
      <c r="ES122" s="146"/>
      <c r="ET122" s="146"/>
      <c r="EU122" s="146"/>
      <c r="EV122" s="146"/>
      <c r="EW122" s="146"/>
      <c r="EX122" s="146"/>
      <c r="EY122" s="146"/>
      <c r="EZ122" s="146"/>
      <c r="FA122" s="146"/>
      <c r="FB122" s="146"/>
      <c r="FC122" s="146"/>
      <c r="FD122" s="146"/>
      <c r="FE122" s="146"/>
      <c r="FF122" s="146"/>
      <c r="FG122" s="146"/>
      <c r="FH122" s="146"/>
      <c r="FI122" s="146"/>
      <c r="FJ122" s="146"/>
      <c r="FK122" s="146"/>
      <c r="FL122" s="146"/>
      <c r="FM122" s="146"/>
      <c r="FN122" s="146"/>
      <c r="FO122" s="146"/>
      <c r="FP122" s="146"/>
      <c r="FQ122" s="146"/>
      <c r="FR122" s="146"/>
      <c r="FS122" s="146"/>
      <c r="FT122" s="146"/>
      <c r="FU122" s="146"/>
      <c r="FV122" s="146"/>
      <c r="FW122" s="146"/>
      <c r="FX122" s="146"/>
      <c r="FY122" s="146"/>
      <c r="FZ122" s="146"/>
      <c r="GA122" s="146"/>
      <c r="GB122" s="146"/>
      <c r="GC122" s="146"/>
      <c r="GD122" s="146"/>
      <c r="GE122" s="146"/>
      <c r="GF122" s="146"/>
      <c r="GG122" s="146"/>
      <c r="GH122" s="146"/>
      <c r="GI122" s="146"/>
      <c r="GJ122" s="146"/>
      <c r="GK122" s="146"/>
      <c r="GL122" s="146"/>
      <c r="GM122" s="146"/>
      <c r="GN122" s="146"/>
      <c r="GO122" s="146"/>
      <c r="GP122" s="146"/>
      <c r="GQ122" s="146"/>
      <c r="GR122" s="146"/>
      <c r="GS122" s="146"/>
      <c r="GT122" s="146"/>
      <c r="GU122" s="146"/>
      <c r="GV122" s="146"/>
      <c r="GW122" s="146"/>
      <c r="GX122" s="146"/>
      <c r="GY122" s="146"/>
      <c r="GZ122" s="146"/>
    </row>
    <row r="123" spans="17:208">
      <c r="Q123" s="255"/>
      <c r="R123" s="255"/>
      <c r="S123" s="189"/>
      <c r="T123" s="189"/>
      <c r="U123" s="189"/>
      <c r="V123" s="189"/>
      <c r="W123" s="189"/>
      <c r="X123" s="175"/>
      <c r="Y123" s="175"/>
      <c r="AA123" s="179"/>
      <c r="AB123" s="173"/>
      <c r="AC123" s="238"/>
      <c r="AD123" s="238"/>
      <c r="AE123" s="238"/>
      <c r="AF123" s="238"/>
      <c r="AG123" s="238"/>
      <c r="AH123" s="238"/>
      <c r="AI123" s="239"/>
      <c r="AJ123" s="239"/>
      <c r="AK123" s="239"/>
      <c r="AL123" s="239"/>
      <c r="AM123" s="239"/>
      <c r="AN123" s="146"/>
      <c r="AO123" s="146"/>
      <c r="AP123" s="146"/>
      <c r="AQ123" s="146"/>
      <c r="AR123" s="146"/>
      <c r="AS123" s="146"/>
      <c r="AT123" s="146"/>
      <c r="AU123" s="146"/>
      <c r="AV123" s="146"/>
      <c r="AW123" s="146"/>
      <c r="AX123" s="146"/>
      <c r="AY123" s="146"/>
      <c r="AZ123" s="146"/>
      <c r="BA123" s="146"/>
      <c r="BB123" s="146"/>
      <c r="BC123" s="146"/>
      <c r="BD123" s="146"/>
      <c r="BE123" s="146"/>
      <c r="BF123" s="146"/>
      <c r="BG123" s="146"/>
      <c r="BH123" s="146"/>
      <c r="BI123" s="146"/>
      <c r="BJ123" s="146"/>
      <c r="BK123" s="146"/>
      <c r="BL123" s="146"/>
      <c r="BM123" s="146"/>
      <c r="BN123" s="146"/>
      <c r="BO123" s="146"/>
      <c r="BP123" s="146"/>
      <c r="BQ123" s="146"/>
      <c r="BR123" s="146"/>
      <c r="BS123" s="146"/>
      <c r="BT123" s="146"/>
      <c r="BU123" s="146"/>
      <c r="BV123" s="146"/>
      <c r="BW123" s="146"/>
      <c r="BX123" s="146"/>
      <c r="BY123" s="146"/>
      <c r="BZ123" s="146"/>
      <c r="CA123" s="146"/>
      <c r="CB123" s="146"/>
      <c r="CC123" s="146"/>
      <c r="CD123" s="146"/>
      <c r="CE123" s="146"/>
      <c r="CF123" s="146"/>
      <c r="CG123" s="146"/>
      <c r="CH123" s="146"/>
      <c r="CI123" s="146"/>
      <c r="CJ123" s="146"/>
      <c r="CK123" s="146"/>
      <c r="CL123" s="146"/>
      <c r="CM123" s="146"/>
      <c r="CN123" s="146"/>
      <c r="CO123" s="146"/>
      <c r="CP123" s="146"/>
      <c r="CQ123" s="146"/>
      <c r="CR123" s="146"/>
      <c r="CS123" s="146"/>
      <c r="CT123" s="146"/>
      <c r="CU123" s="146"/>
      <c r="CV123" s="146"/>
      <c r="CW123" s="146"/>
      <c r="CX123" s="146"/>
      <c r="CY123" s="146"/>
      <c r="CZ123" s="146"/>
      <c r="DA123" s="146"/>
      <c r="DB123" s="146"/>
      <c r="DC123" s="146"/>
      <c r="DD123" s="146"/>
      <c r="DE123" s="146"/>
      <c r="DF123" s="146"/>
      <c r="DG123" s="146"/>
      <c r="DH123" s="146"/>
      <c r="DI123" s="146"/>
      <c r="DJ123" s="146"/>
      <c r="DK123" s="146"/>
      <c r="DL123" s="146"/>
      <c r="DM123" s="146"/>
      <c r="DN123" s="146"/>
      <c r="DO123" s="146"/>
      <c r="DP123" s="146"/>
      <c r="DQ123" s="146"/>
      <c r="DR123" s="146"/>
      <c r="DS123" s="146"/>
      <c r="DT123" s="146"/>
      <c r="DU123" s="146"/>
      <c r="DV123" s="146"/>
      <c r="DW123" s="146"/>
      <c r="DX123" s="146"/>
      <c r="DY123" s="146"/>
      <c r="DZ123" s="146"/>
      <c r="EA123" s="146"/>
      <c r="EB123" s="146"/>
      <c r="EC123" s="146"/>
      <c r="ED123" s="146"/>
      <c r="EE123" s="146"/>
      <c r="EF123" s="146"/>
      <c r="EG123" s="146"/>
      <c r="EH123" s="146"/>
      <c r="EI123" s="146"/>
      <c r="EJ123" s="146"/>
      <c r="EK123" s="146"/>
      <c r="EL123" s="146"/>
      <c r="EM123" s="146"/>
      <c r="EN123" s="146"/>
      <c r="EO123" s="146"/>
      <c r="EP123" s="146"/>
      <c r="EQ123" s="146"/>
      <c r="ER123" s="146"/>
      <c r="ES123" s="146"/>
      <c r="ET123" s="146"/>
      <c r="EU123" s="146"/>
      <c r="EV123" s="146"/>
      <c r="EW123" s="146"/>
      <c r="EX123" s="146"/>
      <c r="EY123" s="146"/>
      <c r="EZ123" s="146"/>
      <c r="FA123" s="146"/>
      <c r="FB123" s="146"/>
      <c r="FC123" s="146"/>
      <c r="FD123" s="146"/>
      <c r="FE123" s="146"/>
      <c r="FF123" s="146"/>
      <c r="FG123" s="146"/>
      <c r="FH123" s="146"/>
      <c r="FI123" s="146"/>
      <c r="FJ123" s="146"/>
      <c r="FK123" s="146"/>
      <c r="FL123" s="146"/>
      <c r="FM123" s="146"/>
      <c r="FN123" s="146"/>
      <c r="FO123" s="146"/>
      <c r="FP123" s="146"/>
      <c r="FQ123" s="146"/>
      <c r="FR123" s="146"/>
      <c r="FS123" s="146"/>
      <c r="FT123" s="146"/>
      <c r="FU123" s="146"/>
      <c r="FV123" s="146"/>
      <c r="FW123" s="146"/>
      <c r="FX123" s="146"/>
      <c r="FY123" s="146"/>
      <c r="FZ123" s="146"/>
      <c r="GA123" s="146"/>
      <c r="GB123" s="146"/>
      <c r="GC123" s="146"/>
      <c r="GD123" s="146"/>
      <c r="GE123" s="146"/>
      <c r="GF123" s="146"/>
      <c r="GG123" s="146"/>
      <c r="GH123" s="146"/>
      <c r="GI123" s="146"/>
      <c r="GJ123" s="146"/>
      <c r="GK123" s="146"/>
      <c r="GL123" s="146"/>
      <c r="GM123" s="146"/>
      <c r="GN123" s="146"/>
      <c r="GO123" s="146"/>
      <c r="GP123" s="146"/>
      <c r="GQ123" s="146"/>
      <c r="GR123" s="146"/>
      <c r="GS123" s="146"/>
      <c r="GT123" s="146"/>
      <c r="GU123" s="146"/>
      <c r="GV123" s="146"/>
      <c r="GW123" s="146"/>
      <c r="GX123" s="146"/>
      <c r="GY123" s="146"/>
      <c r="GZ123" s="146"/>
    </row>
    <row r="124" spans="17:208">
      <c r="Q124" s="255"/>
      <c r="R124" s="255"/>
      <c r="S124" s="189"/>
      <c r="T124" s="189"/>
      <c r="U124" s="189"/>
      <c r="V124" s="189"/>
      <c r="W124" s="189"/>
      <c r="X124" s="175"/>
      <c r="Y124" s="175"/>
      <c r="AA124" s="179"/>
      <c r="AB124" s="173"/>
      <c r="AC124" s="238"/>
      <c r="AD124" s="238"/>
      <c r="AE124" s="238"/>
      <c r="AF124" s="238"/>
      <c r="AG124" s="238"/>
      <c r="AH124" s="238"/>
      <c r="AI124" s="239"/>
      <c r="AJ124" s="239"/>
      <c r="AK124" s="239"/>
      <c r="AL124" s="239"/>
      <c r="AM124" s="239"/>
      <c r="AN124" s="146"/>
      <c r="AO124" s="146"/>
      <c r="AP124" s="146"/>
      <c r="AQ124" s="146"/>
      <c r="AR124" s="146"/>
      <c r="AS124" s="146"/>
      <c r="AT124" s="146"/>
      <c r="AU124" s="146"/>
      <c r="AV124" s="146"/>
      <c r="AW124" s="146"/>
      <c r="AX124" s="146"/>
      <c r="AY124" s="146"/>
      <c r="AZ124" s="146"/>
      <c r="BA124" s="146"/>
      <c r="BB124" s="146"/>
      <c r="BC124" s="146"/>
      <c r="BD124" s="146"/>
      <c r="BE124" s="146"/>
      <c r="BF124" s="146"/>
      <c r="BG124" s="146"/>
      <c r="BH124" s="146"/>
      <c r="BI124" s="146"/>
      <c r="BJ124" s="146"/>
      <c r="BK124" s="146"/>
      <c r="BL124" s="146"/>
      <c r="BM124" s="146"/>
      <c r="BN124" s="146"/>
      <c r="BO124" s="146"/>
      <c r="BP124" s="146"/>
      <c r="BQ124" s="146"/>
      <c r="BR124" s="146"/>
      <c r="BS124" s="146"/>
      <c r="BT124" s="146"/>
      <c r="BU124" s="146"/>
      <c r="BV124" s="146"/>
      <c r="BW124" s="146"/>
      <c r="BX124" s="146"/>
      <c r="BY124" s="146"/>
      <c r="BZ124" s="146"/>
      <c r="CA124" s="146"/>
      <c r="CB124" s="146"/>
      <c r="CC124" s="146"/>
      <c r="CD124" s="146"/>
      <c r="CE124" s="146"/>
      <c r="CF124" s="146"/>
      <c r="CG124" s="146"/>
      <c r="CH124" s="146"/>
      <c r="CI124" s="146"/>
      <c r="CJ124" s="146"/>
      <c r="CK124" s="146"/>
      <c r="CL124" s="146"/>
      <c r="CM124" s="146"/>
      <c r="CN124" s="146"/>
      <c r="CO124" s="146"/>
      <c r="CP124" s="146"/>
      <c r="CQ124" s="146"/>
      <c r="CR124" s="146"/>
      <c r="CS124" s="146"/>
      <c r="CT124" s="146"/>
      <c r="CU124" s="146"/>
      <c r="CV124" s="146"/>
      <c r="CW124" s="146"/>
      <c r="CX124" s="146"/>
      <c r="CY124" s="146"/>
      <c r="CZ124" s="146"/>
      <c r="DA124" s="146"/>
      <c r="DB124" s="146"/>
      <c r="DC124" s="146"/>
      <c r="DD124" s="146"/>
      <c r="DE124" s="146"/>
      <c r="DF124" s="146"/>
      <c r="DG124" s="146"/>
      <c r="DH124" s="146"/>
      <c r="DI124" s="146"/>
      <c r="DJ124" s="146"/>
      <c r="DK124" s="146"/>
      <c r="DL124" s="146"/>
      <c r="DM124" s="146"/>
      <c r="DN124" s="146"/>
      <c r="DO124" s="146"/>
      <c r="DP124" s="146"/>
      <c r="DQ124" s="146"/>
      <c r="DR124" s="146"/>
      <c r="DS124" s="146"/>
      <c r="DT124" s="146"/>
      <c r="DU124" s="146"/>
      <c r="DV124" s="146"/>
      <c r="DW124" s="146"/>
      <c r="DX124" s="146"/>
      <c r="DY124" s="146"/>
      <c r="DZ124" s="146"/>
      <c r="EA124" s="146"/>
      <c r="EB124" s="146"/>
      <c r="EC124" s="146"/>
      <c r="ED124" s="146"/>
      <c r="EE124" s="146"/>
      <c r="EF124" s="146"/>
      <c r="EG124" s="146"/>
      <c r="EH124" s="146"/>
      <c r="EI124" s="146"/>
      <c r="EJ124" s="146"/>
      <c r="EK124" s="146"/>
      <c r="EL124" s="146"/>
      <c r="EM124" s="146"/>
      <c r="EN124" s="146"/>
      <c r="EO124" s="146"/>
      <c r="EP124" s="146"/>
      <c r="EQ124" s="146"/>
      <c r="ER124" s="146"/>
      <c r="ES124" s="146"/>
      <c r="ET124" s="146"/>
      <c r="EU124" s="146"/>
      <c r="EV124" s="146"/>
      <c r="EW124" s="146"/>
      <c r="EX124" s="146"/>
      <c r="EY124" s="146"/>
      <c r="EZ124" s="146"/>
      <c r="FA124" s="146"/>
      <c r="FB124" s="146"/>
      <c r="FC124" s="146"/>
      <c r="FD124" s="146"/>
      <c r="FE124" s="146"/>
      <c r="FF124" s="146"/>
      <c r="FG124" s="146"/>
      <c r="FH124" s="146"/>
      <c r="FI124" s="146"/>
      <c r="FJ124" s="146"/>
      <c r="FK124" s="146"/>
      <c r="FL124" s="146"/>
      <c r="FM124" s="146"/>
      <c r="FN124" s="146"/>
      <c r="FO124" s="146"/>
      <c r="FP124" s="146"/>
      <c r="FQ124" s="146"/>
      <c r="FR124" s="146"/>
      <c r="FS124" s="146"/>
      <c r="FT124" s="146"/>
      <c r="FU124" s="146"/>
      <c r="FV124" s="146"/>
      <c r="FW124" s="146"/>
      <c r="FX124" s="146"/>
      <c r="FY124" s="146"/>
      <c r="FZ124" s="146"/>
      <c r="GA124" s="146"/>
      <c r="GB124" s="146"/>
      <c r="GC124" s="146"/>
      <c r="GD124" s="146"/>
      <c r="GE124" s="146"/>
      <c r="GF124" s="146"/>
      <c r="GG124" s="146"/>
      <c r="GH124" s="146"/>
      <c r="GI124" s="146"/>
      <c r="GJ124" s="146"/>
      <c r="GK124" s="146"/>
      <c r="GL124" s="146"/>
      <c r="GM124" s="146"/>
      <c r="GN124" s="146"/>
      <c r="GO124" s="146"/>
      <c r="GP124" s="146"/>
      <c r="GQ124" s="146"/>
      <c r="GR124" s="146"/>
      <c r="GS124" s="146"/>
      <c r="GT124" s="146"/>
      <c r="GU124" s="146"/>
      <c r="GV124" s="146"/>
      <c r="GW124" s="146"/>
      <c r="GX124" s="146"/>
      <c r="GY124" s="146"/>
      <c r="GZ124" s="146"/>
    </row>
    <row r="125" spans="17:208">
      <c r="Q125" s="255"/>
      <c r="R125" s="255"/>
      <c r="S125" s="189"/>
      <c r="T125" s="189"/>
      <c r="U125" s="189"/>
      <c r="V125" s="189"/>
      <c r="W125" s="189"/>
      <c r="X125" s="175"/>
      <c r="Y125" s="175"/>
      <c r="AA125" s="179"/>
      <c r="AB125" s="173"/>
      <c r="AC125" s="238"/>
      <c r="AD125" s="238"/>
      <c r="AE125" s="238"/>
      <c r="AF125" s="238"/>
      <c r="AG125" s="238"/>
      <c r="AH125" s="238"/>
      <c r="AI125" s="239"/>
      <c r="AJ125" s="239"/>
      <c r="AK125" s="239"/>
      <c r="AL125" s="239"/>
      <c r="AM125" s="239"/>
      <c r="AN125" s="146"/>
      <c r="AO125" s="146"/>
      <c r="AP125" s="146"/>
      <c r="AQ125" s="146"/>
      <c r="AR125" s="146"/>
      <c r="AS125" s="146"/>
      <c r="AT125" s="146"/>
      <c r="AU125" s="146"/>
      <c r="AV125" s="146"/>
      <c r="AW125" s="146"/>
      <c r="AX125" s="146"/>
      <c r="AY125" s="146"/>
      <c r="AZ125" s="146"/>
      <c r="BA125" s="146"/>
      <c r="BB125" s="146"/>
      <c r="BC125" s="146"/>
      <c r="BD125" s="146"/>
      <c r="BE125" s="146"/>
      <c r="BF125" s="146"/>
      <c r="BG125" s="146"/>
      <c r="BH125" s="146"/>
      <c r="BI125" s="146"/>
      <c r="BJ125" s="146"/>
      <c r="BK125" s="146"/>
      <c r="BL125" s="146"/>
      <c r="BM125" s="146"/>
      <c r="BN125" s="146"/>
      <c r="BO125" s="146"/>
      <c r="BP125" s="146"/>
      <c r="BQ125" s="146"/>
      <c r="BR125" s="146"/>
      <c r="BS125" s="146"/>
      <c r="BT125" s="146"/>
      <c r="BU125" s="146"/>
      <c r="BV125" s="146"/>
      <c r="BW125" s="146"/>
      <c r="BX125" s="146"/>
      <c r="BY125" s="146"/>
      <c r="BZ125" s="146"/>
      <c r="CA125" s="146"/>
      <c r="CB125" s="146"/>
      <c r="CC125" s="146"/>
      <c r="CD125" s="146"/>
      <c r="CE125" s="146"/>
      <c r="CF125" s="146"/>
      <c r="CG125" s="146"/>
      <c r="CH125" s="146"/>
      <c r="CI125" s="146"/>
      <c r="CJ125" s="146"/>
      <c r="CK125" s="146"/>
      <c r="CL125" s="146"/>
      <c r="CM125" s="146"/>
      <c r="CN125" s="146"/>
      <c r="CO125" s="146"/>
      <c r="CP125" s="146"/>
      <c r="CQ125" s="146"/>
      <c r="CR125" s="146"/>
      <c r="CS125" s="146"/>
      <c r="CT125" s="146"/>
      <c r="CU125" s="146"/>
      <c r="CV125" s="146"/>
      <c r="CW125" s="146"/>
      <c r="CX125" s="146"/>
      <c r="CY125" s="146"/>
      <c r="CZ125" s="146"/>
      <c r="DA125" s="146"/>
      <c r="DB125" s="146"/>
      <c r="DC125" s="146"/>
      <c r="DD125" s="146"/>
      <c r="DE125" s="146"/>
      <c r="DF125" s="146"/>
      <c r="DG125" s="146"/>
      <c r="DH125" s="146"/>
      <c r="DI125" s="146"/>
      <c r="DJ125" s="146"/>
      <c r="DK125" s="146"/>
      <c r="DL125" s="146"/>
      <c r="DM125" s="146"/>
      <c r="DN125" s="146"/>
      <c r="DO125" s="146"/>
      <c r="DP125" s="146"/>
      <c r="DQ125" s="146"/>
      <c r="DR125" s="146"/>
      <c r="DS125" s="146"/>
      <c r="DT125" s="146"/>
      <c r="DU125" s="146"/>
      <c r="DV125" s="146"/>
      <c r="DW125" s="146"/>
      <c r="DX125" s="146"/>
      <c r="DY125" s="146"/>
      <c r="DZ125" s="146"/>
      <c r="EA125" s="146"/>
      <c r="EB125" s="146"/>
      <c r="EC125" s="146"/>
      <c r="ED125" s="146"/>
      <c r="EE125" s="146"/>
      <c r="EF125" s="146"/>
      <c r="EG125" s="146"/>
      <c r="EH125" s="146"/>
      <c r="EI125" s="146"/>
      <c r="EJ125" s="146"/>
      <c r="EK125" s="146"/>
      <c r="EL125" s="146"/>
      <c r="EM125" s="146"/>
      <c r="EN125" s="146"/>
      <c r="EO125" s="146"/>
      <c r="EP125" s="146"/>
      <c r="EQ125" s="146"/>
      <c r="ER125" s="146"/>
      <c r="ES125" s="146"/>
      <c r="ET125" s="146"/>
      <c r="EU125" s="146"/>
      <c r="EV125" s="146"/>
      <c r="EW125" s="146"/>
      <c r="EX125" s="146"/>
      <c r="EY125" s="146"/>
      <c r="EZ125" s="146"/>
      <c r="FA125" s="146"/>
      <c r="FB125" s="146"/>
      <c r="FC125" s="146"/>
      <c r="FD125" s="146"/>
      <c r="FE125" s="146"/>
      <c r="FF125" s="146"/>
      <c r="FG125" s="146"/>
      <c r="FH125" s="146"/>
      <c r="FI125" s="146"/>
      <c r="FJ125" s="146"/>
      <c r="FK125" s="146"/>
      <c r="FL125" s="146"/>
      <c r="FM125" s="146"/>
      <c r="FN125" s="146"/>
      <c r="FO125" s="146"/>
      <c r="FP125" s="146"/>
      <c r="FQ125" s="146"/>
      <c r="FR125" s="146"/>
      <c r="FS125" s="146"/>
      <c r="FT125" s="146"/>
      <c r="FU125" s="146"/>
      <c r="FV125" s="146"/>
      <c r="FW125" s="146"/>
      <c r="FX125" s="146"/>
      <c r="FY125" s="146"/>
      <c r="FZ125" s="146"/>
      <c r="GA125" s="146"/>
      <c r="GB125" s="146"/>
      <c r="GC125" s="146"/>
      <c r="GD125" s="146"/>
      <c r="GE125" s="146"/>
      <c r="GF125" s="146"/>
      <c r="GG125" s="146"/>
      <c r="GH125" s="146"/>
      <c r="GI125" s="146"/>
      <c r="GJ125" s="146"/>
      <c r="GK125" s="146"/>
      <c r="GL125" s="146"/>
      <c r="GM125" s="146"/>
      <c r="GN125" s="146"/>
      <c r="GO125" s="146"/>
      <c r="GP125" s="146"/>
      <c r="GQ125" s="146"/>
      <c r="GR125" s="146"/>
      <c r="GS125" s="146"/>
      <c r="GT125" s="146"/>
      <c r="GU125" s="146"/>
      <c r="GV125" s="146"/>
      <c r="GW125" s="146"/>
      <c r="GX125" s="146"/>
      <c r="GY125" s="146"/>
      <c r="GZ125" s="146"/>
    </row>
    <row r="126" spans="17:208">
      <c r="Q126" s="255"/>
      <c r="R126" s="255"/>
      <c r="S126" s="189"/>
      <c r="T126" s="189"/>
      <c r="U126" s="189"/>
      <c r="V126" s="189"/>
      <c r="W126" s="189"/>
      <c r="X126" s="175"/>
      <c r="Y126" s="175"/>
      <c r="AA126" s="179"/>
      <c r="AB126" s="173"/>
      <c r="AC126" s="238"/>
      <c r="AD126" s="238"/>
      <c r="AE126" s="238"/>
      <c r="AF126" s="238"/>
      <c r="AG126" s="238"/>
      <c r="AH126" s="238"/>
      <c r="AI126" s="239"/>
      <c r="AJ126" s="239"/>
      <c r="AK126" s="239"/>
      <c r="AL126" s="239"/>
      <c r="AM126" s="239"/>
      <c r="AN126" s="146"/>
      <c r="AO126" s="146"/>
      <c r="AP126" s="146"/>
      <c r="AQ126" s="146"/>
      <c r="AR126" s="146"/>
      <c r="AS126" s="146"/>
      <c r="AT126" s="146"/>
      <c r="AU126" s="146"/>
      <c r="AV126" s="146"/>
      <c r="AW126" s="146"/>
      <c r="AX126" s="146"/>
      <c r="AY126" s="146"/>
      <c r="AZ126" s="146"/>
      <c r="BA126" s="146"/>
      <c r="BB126" s="146"/>
      <c r="BC126" s="146"/>
      <c r="BD126" s="146"/>
      <c r="BE126" s="146"/>
      <c r="BF126" s="146"/>
      <c r="BG126" s="146"/>
      <c r="BH126" s="146"/>
      <c r="BI126" s="146"/>
      <c r="BJ126" s="146"/>
      <c r="BK126" s="146"/>
      <c r="BL126" s="146"/>
      <c r="BM126" s="146"/>
      <c r="BN126" s="146"/>
      <c r="BO126" s="146"/>
      <c r="BP126" s="146"/>
      <c r="BQ126" s="146"/>
      <c r="BR126" s="146"/>
      <c r="BS126" s="146"/>
      <c r="BT126" s="146"/>
      <c r="BU126" s="146"/>
      <c r="BV126" s="146"/>
      <c r="BW126" s="146"/>
      <c r="BX126" s="146"/>
      <c r="BY126" s="146"/>
      <c r="BZ126" s="146"/>
      <c r="CA126" s="146"/>
      <c r="CB126" s="146"/>
      <c r="CC126" s="146"/>
      <c r="CD126" s="146"/>
      <c r="CE126" s="146"/>
      <c r="CF126" s="146"/>
      <c r="CG126" s="146"/>
      <c r="CH126" s="146"/>
      <c r="CI126" s="146"/>
      <c r="CJ126" s="146"/>
      <c r="CK126" s="146"/>
      <c r="CL126" s="146"/>
      <c r="CM126" s="146"/>
      <c r="CN126" s="146"/>
      <c r="CO126" s="146"/>
      <c r="CP126" s="146"/>
      <c r="CQ126" s="146"/>
      <c r="CR126" s="146"/>
      <c r="CS126" s="146"/>
      <c r="CT126" s="146"/>
      <c r="CU126" s="146"/>
      <c r="CV126" s="146"/>
      <c r="CW126" s="146"/>
      <c r="CX126" s="146"/>
      <c r="CY126" s="146"/>
      <c r="CZ126" s="146"/>
      <c r="DA126" s="146"/>
      <c r="DB126" s="146"/>
      <c r="DC126" s="146"/>
      <c r="DD126" s="146"/>
      <c r="DE126" s="146"/>
      <c r="DF126" s="146"/>
      <c r="DG126" s="146"/>
      <c r="DH126" s="146"/>
      <c r="DI126" s="146"/>
      <c r="DJ126" s="146"/>
      <c r="DK126" s="146"/>
      <c r="DL126" s="146"/>
      <c r="DM126" s="146"/>
      <c r="DN126" s="146"/>
      <c r="DO126" s="146"/>
      <c r="DP126" s="146"/>
      <c r="DQ126" s="146"/>
      <c r="DR126" s="146"/>
      <c r="DS126" s="146"/>
      <c r="DT126" s="146"/>
      <c r="DU126" s="146"/>
      <c r="DV126" s="146"/>
      <c r="DW126" s="146"/>
      <c r="DX126" s="146"/>
      <c r="DY126" s="146"/>
      <c r="DZ126" s="146"/>
      <c r="EA126" s="146"/>
      <c r="EB126" s="146"/>
      <c r="EC126" s="146"/>
      <c r="ED126" s="146"/>
      <c r="EE126" s="146"/>
      <c r="EF126" s="146"/>
      <c r="EG126" s="146"/>
      <c r="EH126" s="146"/>
      <c r="EI126" s="146"/>
      <c r="EJ126" s="146"/>
      <c r="EK126" s="146"/>
      <c r="EL126" s="146"/>
      <c r="EM126" s="146"/>
      <c r="EN126" s="146"/>
      <c r="EO126" s="146"/>
      <c r="EP126" s="146"/>
      <c r="EQ126" s="146"/>
      <c r="ER126" s="146"/>
      <c r="ES126" s="146"/>
      <c r="ET126" s="146"/>
      <c r="EU126" s="146"/>
      <c r="EV126" s="146"/>
      <c r="EW126" s="146"/>
      <c r="EX126" s="146"/>
      <c r="EY126" s="146"/>
      <c r="EZ126" s="146"/>
      <c r="FA126" s="146"/>
      <c r="FB126" s="146"/>
      <c r="FC126" s="146"/>
      <c r="FD126" s="146"/>
      <c r="FE126" s="146"/>
      <c r="FF126" s="146"/>
      <c r="FG126" s="146"/>
      <c r="FH126" s="146"/>
      <c r="FI126" s="146"/>
      <c r="FJ126" s="146"/>
      <c r="FK126" s="146"/>
      <c r="FL126" s="146"/>
      <c r="FM126" s="146"/>
      <c r="FN126" s="146"/>
      <c r="FO126" s="146"/>
      <c r="FP126" s="146"/>
      <c r="FQ126" s="146"/>
      <c r="FR126" s="146"/>
      <c r="FS126" s="146"/>
      <c r="FT126" s="146"/>
      <c r="FU126" s="146"/>
      <c r="FV126" s="146"/>
      <c r="FW126" s="146"/>
      <c r="FX126" s="146"/>
      <c r="FY126" s="146"/>
      <c r="FZ126" s="146"/>
      <c r="GA126" s="146"/>
      <c r="GB126" s="146"/>
      <c r="GC126" s="146"/>
      <c r="GD126" s="146"/>
      <c r="GE126" s="146"/>
      <c r="GF126" s="146"/>
      <c r="GG126" s="146"/>
      <c r="GH126" s="146"/>
      <c r="GI126" s="146"/>
      <c r="GJ126" s="146"/>
      <c r="GK126" s="146"/>
      <c r="GL126" s="146"/>
      <c r="GM126" s="146"/>
      <c r="GN126" s="146"/>
      <c r="GO126" s="146"/>
      <c r="GP126" s="146"/>
      <c r="GQ126" s="146"/>
      <c r="GR126" s="146"/>
      <c r="GS126" s="146"/>
      <c r="GT126" s="146"/>
      <c r="GU126" s="146"/>
      <c r="GV126" s="146"/>
      <c r="GW126" s="146"/>
      <c r="GX126" s="146"/>
      <c r="GY126" s="146"/>
      <c r="GZ126" s="146"/>
    </row>
    <row r="127" spans="17:208">
      <c r="Q127" s="255"/>
      <c r="R127" s="255"/>
      <c r="S127" s="189"/>
      <c r="T127" s="189"/>
      <c r="U127" s="189"/>
      <c r="V127" s="189"/>
      <c r="W127" s="189"/>
      <c r="X127" s="175"/>
      <c r="Y127" s="175"/>
      <c r="AA127" s="179"/>
      <c r="AB127" s="173"/>
      <c r="AC127" s="238"/>
      <c r="AD127" s="238"/>
      <c r="AE127" s="238"/>
      <c r="AF127" s="238"/>
      <c r="AG127" s="238"/>
      <c r="AH127" s="238"/>
      <c r="AI127" s="239"/>
      <c r="AJ127" s="239"/>
      <c r="AK127" s="239"/>
      <c r="AL127" s="239"/>
      <c r="AM127" s="239"/>
      <c r="AN127" s="146"/>
      <c r="AO127" s="146"/>
      <c r="AP127" s="146"/>
      <c r="AQ127" s="146"/>
      <c r="AR127" s="146"/>
      <c r="AS127" s="146"/>
      <c r="AT127" s="146"/>
      <c r="AU127" s="146"/>
      <c r="AV127" s="146"/>
      <c r="AW127" s="146"/>
      <c r="AX127" s="146"/>
      <c r="AY127" s="146"/>
      <c r="AZ127" s="146"/>
      <c r="BA127" s="146"/>
      <c r="BB127" s="146"/>
      <c r="BC127" s="146"/>
      <c r="BD127" s="146"/>
      <c r="BE127" s="146"/>
      <c r="BF127" s="146"/>
      <c r="BG127" s="146"/>
      <c r="BH127" s="146"/>
      <c r="BI127" s="146"/>
      <c r="BJ127" s="146"/>
      <c r="BK127" s="146"/>
      <c r="BL127" s="146"/>
      <c r="BM127" s="146"/>
      <c r="BN127" s="146"/>
      <c r="BO127" s="146"/>
      <c r="BP127" s="146"/>
      <c r="BQ127" s="146"/>
      <c r="BR127" s="146"/>
      <c r="BS127" s="146"/>
      <c r="BT127" s="146"/>
      <c r="BU127" s="146"/>
      <c r="BV127" s="146"/>
      <c r="BW127" s="146"/>
      <c r="BX127" s="146"/>
      <c r="BY127" s="146"/>
      <c r="BZ127" s="146"/>
      <c r="CA127" s="146"/>
      <c r="CB127" s="146"/>
      <c r="CC127" s="146"/>
      <c r="CD127" s="146"/>
      <c r="CE127" s="146"/>
      <c r="CF127" s="146"/>
      <c r="CG127" s="146"/>
      <c r="CH127" s="146"/>
      <c r="CI127" s="146"/>
      <c r="CJ127" s="146"/>
      <c r="CK127" s="146"/>
      <c r="CL127" s="146"/>
      <c r="CM127" s="146"/>
      <c r="CN127" s="146"/>
      <c r="CO127" s="146"/>
      <c r="CP127" s="146"/>
      <c r="CQ127" s="146"/>
      <c r="CR127" s="146"/>
      <c r="CS127" s="146"/>
      <c r="CT127" s="146"/>
      <c r="CU127" s="146"/>
      <c r="CV127" s="146"/>
      <c r="CW127" s="146"/>
      <c r="CX127" s="146"/>
      <c r="CY127" s="146"/>
      <c r="CZ127" s="146"/>
      <c r="DA127" s="146"/>
      <c r="DB127" s="146"/>
      <c r="DC127" s="146"/>
      <c r="DD127" s="146"/>
      <c r="DE127" s="146"/>
      <c r="DF127" s="146"/>
      <c r="DG127" s="146"/>
      <c r="DH127" s="146"/>
      <c r="DI127" s="146"/>
      <c r="DJ127" s="146"/>
      <c r="DK127" s="146"/>
      <c r="DL127" s="146"/>
      <c r="DM127" s="146"/>
      <c r="DN127" s="146"/>
      <c r="DO127" s="146"/>
      <c r="DP127" s="146"/>
      <c r="DQ127" s="146"/>
      <c r="DR127" s="146"/>
      <c r="DS127" s="146"/>
      <c r="DT127" s="146"/>
      <c r="DU127" s="146"/>
      <c r="DV127" s="146"/>
      <c r="DW127" s="146"/>
      <c r="DX127" s="146"/>
      <c r="DY127" s="146"/>
      <c r="DZ127" s="146"/>
      <c r="EA127" s="146"/>
      <c r="EB127" s="146"/>
      <c r="EC127" s="146"/>
      <c r="ED127" s="146"/>
      <c r="EE127" s="146"/>
      <c r="EF127" s="146"/>
      <c r="EG127" s="146"/>
      <c r="EH127" s="146"/>
      <c r="EI127" s="146"/>
      <c r="EJ127" s="146"/>
      <c r="EK127" s="146"/>
      <c r="EL127" s="146"/>
      <c r="EM127" s="146"/>
      <c r="EN127" s="146"/>
      <c r="EO127" s="146"/>
      <c r="EP127" s="146"/>
      <c r="EQ127" s="146"/>
      <c r="ER127" s="146"/>
      <c r="ES127" s="146"/>
      <c r="ET127" s="146"/>
      <c r="EU127" s="146"/>
      <c r="EV127" s="146"/>
      <c r="EW127" s="146"/>
      <c r="EX127" s="146"/>
      <c r="EY127" s="146"/>
      <c r="EZ127" s="146"/>
      <c r="FA127" s="146"/>
      <c r="FB127" s="146"/>
      <c r="FC127" s="146"/>
      <c r="FD127" s="146"/>
      <c r="FE127" s="146"/>
      <c r="FF127" s="146"/>
      <c r="FG127" s="146"/>
      <c r="FH127" s="146"/>
      <c r="FI127" s="146"/>
      <c r="FJ127" s="146"/>
      <c r="FK127" s="146"/>
      <c r="FL127" s="146"/>
      <c r="FM127" s="146"/>
      <c r="FN127" s="146"/>
      <c r="FO127" s="146"/>
      <c r="FP127" s="146"/>
      <c r="FQ127" s="146"/>
      <c r="FR127" s="146"/>
      <c r="FS127" s="146"/>
      <c r="FT127" s="146"/>
      <c r="FU127" s="146"/>
      <c r="FV127" s="146"/>
      <c r="FW127" s="146"/>
      <c r="FX127" s="146"/>
      <c r="FY127" s="146"/>
      <c r="FZ127" s="146"/>
      <c r="GA127" s="146"/>
      <c r="GB127" s="146"/>
      <c r="GC127" s="146"/>
      <c r="GD127" s="146"/>
      <c r="GE127" s="146"/>
      <c r="GF127" s="146"/>
      <c r="GG127" s="146"/>
      <c r="GH127" s="146"/>
      <c r="GI127" s="146"/>
      <c r="GJ127" s="146"/>
      <c r="GK127" s="146"/>
      <c r="GL127" s="146"/>
      <c r="GM127" s="146"/>
      <c r="GN127" s="146"/>
      <c r="GO127" s="146"/>
      <c r="GP127" s="146"/>
      <c r="GQ127" s="146"/>
      <c r="GR127" s="146"/>
      <c r="GS127" s="146"/>
      <c r="GT127" s="146"/>
      <c r="GU127" s="146"/>
      <c r="GV127" s="146"/>
      <c r="GW127" s="146"/>
      <c r="GX127" s="146"/>
      <c r="GY127" s="146"/>
      <c r="GZ127" s="146"/>
    </row>
    <row r="128" spans="17:208">
      <c r="Q128" s="255"/>
      <c r="R128" s="255"/>
      <c r="S128" s="189"/>
      <c r="T128" s="189"/>
      <c r="U128" s="189"/>
      <c r="V128" s="189"/>
      <c r="W128" s="189"/>
      <c r="X128" s="175"/>
      <c r="Y128" s="175"/>
      <c r="AA128" s="179"/>
      <c r="AB128" s="173"/>
      <c r="AC128" s="238"/>
      <c r="AD128" s="238"/>
      <c r="AE128" s="238"/>
      <c r="AF128" s="238"/>
      <c r="AG128" s="238"/>
      <c r="AH128" s="238"/>
      <c r="AI128" s="239"/>
      <c r="AJ128" s="239"/>
      <c r="AK128" s="239"/>
      <c r="AL128" s="239"/>
      <c r="AM128" s="239"/>
      <c r="AN128" s="146"/>
      <c r="AO128" s="146"/>
      <c r="AP128" s="146"/>
      <c r="AQ128" s="146"/>
      <c r="AR128" s="146"/>
      <c r="AS128" s="146"/>
      <c r="AT128" s="146"/>
      <c r="AU128" s="146"/>
      <c r="AV128" s="146"/>
      <c r="AW128" s="146"/>
      <c r="AX128" s="146"/>
      <c r="AY128" s="146"/>
      <c r="AZ128" s="146"/>
      <c r="BA128" s="146"/>
      <c r="BB128" s="146"/>
      <c r="BC128" s="146"/>
      <c r="BD128" s="146"/>
      <c r="BE128" s="146"/>
      <c r="BF128" s="146"/>
      <c r="BG128" s="146"/>
      <c r="BH128" s="146"/>
      <c r="BI128" s="146"/>
      <c r="BJ128" s="146"/>
      <c r="BK128" s="146"/>
      <c r="BL128" s="146"/>
      <c r="BM128" s="146"/>
      <c r="BN128" s="146"/>
      <c r="BO128" s="146"/>
      <c r="BP128" s="146"/>
      <c r="BQ128" s="146"/>
      <c r="BR128" s="146"/>
      <c r="BS128" s="146"/>
      <c r="BT128" s="146"/>
      <c r="BU128" s="146"/>
      <c r="BV128" s="146"/>
      <c r="BW128" s="146"/>
      <c r="BX128" s="146"/>
      <c r="BY128" s="146"/>
      <c r="BZ128" s="146"/>
      <c r="CA128" s="146"/>
      <c r="CB128" s="146"/>
      <c r="CC128" s="146"/>
      <c r="CD128" s="146"/>
      <c r="CE128" s="146"/>
      <c r="CF128" s="146"/>
      <c r="CG128" s="146"/>
      <c r="CH128" s="146"/>
      <c r="CI128" s="146"/>
      <c r="CJ128" s="146"/>
      <c r="CK128" s="146"/>
      <c r="CL128" s="146"/>
      <c r="CM128" s="146"/>
      <c r="CN128" s="146"/>
      <c r="CO128" s="146"/>
      <c r="CP128" s="146"/>
      <c r="CQ128" s="146"/>
      <c r="CR128" s="146"/>
      <c r="CS128" s="146"/>
      <c r="CT128" s="146"/>
      <c r="CU128" s="146"/>
      <c r="CV128" s="146"/>
      <c r="CW128" s="146"/>
      <c r="CX128" s="146"/>
      <c r="CY128" s="146"/>
      <c r="CZ128" s="146"/>
      <c r="DA128" s="146"/>
      <c r="DB128" s="146"/>
      <c r="DC128" s="146"/>
      <c r="DD128" s="146"/>
      <c r="DE128" s="146"/>
      <c r="DF128" s="146"/>
      <c r="DG128" s="146"/>
      <c r="DH128" s="146"/>
      <c r="DI128" s="146"/>
      <c r="DJ128" s="146"/>
      <c r="DK128" s="146"/>
      <c r="DL128" s="146"/>
      <c r="DM128" s="146"/>
      <c r="DN128" s="146"/>
      <c r="DO128" s="146"/>
      <c r="DP128" s="146"/>
      <c r="DQ128" s="146"/>
      <c r="DR128" s="146"/>
      <c r="DS128" s="146"/>
      <c r="DT128" s="146"/>
      <c r="DU128" s="146"/>
      <c r="DV128" s="146"/>
      <c r="DW128" s="146"/>
      <c r="DX128" s="146"/>
      <c r="DY128" s="146"/>
      <c r="DZ128" s="146"/>
      <c r="EA128" s="146"/>
      <c r="EB128" s="146"/>
      <c r="EC128" s="146"/>
      <c r="ED128" s="146"/>
      <c r="EE128" s="146"/>
      <c r="EF128" s="146"/>
      <c r="EG128" s="146"/>
      <c r="EH128" s="146"/>
      <c r="EI128" s="146"/>
      <c r="EJ128" s="146"/>
      <c r="EK128" s="146"/>
      <c r="EL128" s="146"/>
      <c r="EM128" s="146"/>
      <c r="EN128" s="146"/>
      <c r="EO128" s="146"/>
      <c r="EP128" s="146"/>
      <c r="EQ128" s="146"/>
      <c r="ER128" s="146"/>
      <c r="ES128" s="146"/>
      <c r="ET128" s="146"/>
      <c r="EU128" s="146"/>
      <c r="EV128" s="146"/>
      <c r="EW128" s="146"/>
      <c r="EX128" s="146"/>
      <c r="EY128" s="146"/>
      <c r="EZ128" s="146"/>
      <c r="FA128" s="146"/>
      <c r="FB128" s="146"/>
      <c r="FC128" s="146"/>
      <c r="FD128" s="146"/>
      <c r="FE128" s="146"/>
      <c r="FF128" s="146"/>
      <c r="FG128" s="146"/>
      <c r="FH128" s="146"/>
      <c r="FI128" s="146"/>
      <c r="FJ128" s="146"/>
      <c r="FK128" s="146"/>
      <c r="FL128" s="146"/>
      <c r="FM128" s="146"/>
      <c r="FN128" s="146"/>
      <c r="FO128" s="146"/>
      <c r="FP128" s="146"/>
      <c r="FQ128" s="146"/>
      <c r="FR128" s="146"/>
      <c r="FS128" s="146"/>
      <c r="FT128" s="146"/>
      <c r="FU128" s="146"/>
      <c r="FV128" s="146"/>
      <c r="FW128" s="146"/>
      <c r="FX128" s="146"/>
      <c r="FY128" s="146"/>
      <c r="FZ128" s="146"/>
      <c r="GA128" s="146"/>
      <c r="GB128" s="146"/>
      <c r="GC128" s="146"/>
      <c r="GD128" s="146"/>
      <c r="GE128" s="146"/>
      <c r="GF128" s="146"/>
      <c r="GG128" s="146"/>
      <c r="GH128" s="146"/>
      <c r="GI128" s="146"/>
      <c r="GJ128" s="146"/>
      <c r="GK128" s="146"/>
      <c r="GL128" s="146"/>
      <c r="GM128" s="146"/>
      <c r="GN128" s="146"/>
      <c r="GO128" s="146"/>
      <c r="GP128" s="146"/>
      <c r="GQ128" s="146"/>
      <c r="GR128" s="146"/>
      <c r="GS128" s="146"/>
      <c r="GT128" s="146"/>
      <c r="GU128" s="146"/>
      <c r="GV128" s="146"/>
      <c r="GW128" s="146"/>
      <c r="GX128" s="146"/>
      <c r="GY128" s="146"/>
      <c r="GZ128" s="146"/>
    </row>
    <row r="129" spans="17:208">
      <c r="Q129" s="255"/>
      <c r="R129" s="255"/>
      <c r="S129" s="189"/>
      <c r="T129" s="189"/>
      <c r="U129" s="189"/>
      <c r="V129" s="189"/>
      <c r="W129" s="189"/>
      <c r="X129" s="175"/>
      <c r="Y129" s="175"/>
      <c r="AA129" s="179"/>
      <c r="AB129" s="173"/>
      <c r="AC129" s="238"/>
      <c r="AD129" s="238"/>
      <c r="AE129" s="238"/>
      <c r="AF129" s="238"/>
      <c r="AG129" s="238"/>
      <c r="AH129" s="238"/>
      <c r="AI129" s="239"/>
      <c r="AJ129" s="239"/>
      <c r="AK129" s="239"/>
      <c r="AL129" s="239"/>
      <c r="AM129" s="239"/>
      <c r="AN129" s="146"/>
      <c r="AO129" s="146"/>
      <c r="AP129" s="146"/>
      <c r="AQ129" s="146"/>
      <c r="AR129" s="146"/>
      <c r="AS129" s="146"/>
      <c r="AT129" s="146"/>
      <c r="AU129" s="146"/>
      <c r="AV129" s="146"/>
      <c r="AW129" s="146"/>
      <c r="AX129" s="146"/>
      <c r="AY129" s="146"/>
      <c r="AZ129" s="146"/>
      <c r="BA129" s="146"/>
      <c r="BB129" s="146"/>
      <c r="BC129" s="146"/>
      <c r="BD129" s="146"/>
      <c r="BE129" s="146"/>
      <c r="BF129" s="146"/>
      <c r="BG129" s="146"/>
      <c r="BH129" s="146"/>
      <c r="BI129" s="146"/>
      <c r="BJ129" s="146"/>
      <c r="BK129" s="146"/>
      <c r="BL129" s="146"/>
      <c r="BM129" s="146"/>
      <c r="BN129" s="146"/>
      <c r="BO129" s="146"/>
      <c r="BP129" s="146"/>
      <c r="BQ129" s="146"/>
      <c r="BR129" s="146"/>
      <c r="BS129" s="146"/>
      <c r="BT129" s="146"/>
      <c r="BU129" s="146"/>
      <c r="BV129" s="146"/>
      <c r="BW129" s="146"/>
      <c r="BX129" s="146"/>
      <c r="BY129" s="146"/>
      <c r="BZ129" s="146"/>
      <c r="CA129" s="146"/>
      <c r="CB129" s="146"/>
      <c r="CC129" s="146"/>
      <c r="CD129" s="146"/>
      <c r="CE129" s="146"/>
      <c r="CF129" s="146"/>
      <c r="CG129" s="146"/>
      <c r="CH129" s="146"/>
      <c r="CI129" s="146"/>
      <c r="CJ129" s="146"/>
      <c r="CK129" s="146"/>
      <c r="CL129" s="146"/>
      <c r="CM129" s="146"/>
      <c r="CN129" s="146"/>
      <c r="CO129" s="146"/>
      <c r="CP129" s="146"/>
      <c r="CQ129" s="146"/>
      <c r="CR129" s="146"/>
      <c r="CS129" s="146"/>
      <c r="CT129" s="146"/>
      <c r="CU129" s="146"/>
      <c r="CV129" s="146"/>
      <c r="CW129" s="146"/>
      <c r="CX129" s="146"/>
      <c r="CY129" s="146"/>
      <c r="CZ129" s="146"/>
      <c r="DA129" s="146"/>
      <c r="DB129" s="146"/>
      <c r="DC129" s="146"/>
      <c r="DD129" s="146"/>
      <c r="DE129" s="146"/>
      <c r="DF129" s="146"/>
      <c r="DG129" s="146"/>
      <c r="DH129" s="146"/>
      <c r="DI129" s="146"/>
      <c r="DJ129" s="146"/>
      <c r="DK129" s="146"/>
      <c r="DL129" s="146"/>
      <c r="DM129" s="146"/>
      <c r="DN129" s="146"/>
      <c r="DO129" s="146"/>
      <c r="DP129" s="146"/>
      <c r="DQ129" s="146"/>
      <c r="DR129" s="146"/>
      <c r="DS129" s="146"/>
      <c r="DT129" s="146"/>
      <c r="DU129" s="146"/>
      <c r="DV129" s="146"/>
      <c r="DW129" s="146"/>
      <c r="DX129" s="146"/>
      <c r="DY129" s="146"/>
      <c r="DZ129" s="146"/>
      <c r="EA129" s="146"/>
      <c r="EB129" s="146"/>
      <c r="EC129" s="146"/>
      <c r="ED129" s="146"/>
      <c r="EE129" s="146"/>
      <c r="EF129" s="146"/>
      <c r="EG129" s="146"/>
      <c r="EH129" s="146"/>
      <c r="EI129" s="146"/>
      <c r="EJ129" s="146"/>
      <c r="EK129" s="146"/>
      <c r="EL129" s="146"/>
      <c r="EM129" s="146"/>
      <c r="EN129" s="146"/>
      <c r="EO129" s="146"/>
      <c r="EP129" s="146"/>
      <c r="EQ129" s="146"/>
      <c r="ER129" s="146"/>
      <c r="ES129" s="146"/>
      <c r="ET129" s="146"/>
      <c r="EU129" s="146"/>
      <c r="EV129" s="146"/>
      <c r="EW129" s="146"/>
      <c r="EX129" s="146"/>
      <c r="EY129" s="146"/>
      <c r="EZ129" s="146"/>
      <c r="FA129" s="146"/>
      <c r="FB129" s="146"/>
      <c r="FC129" s="146"/>
      <c r="FD129" s="146"/>
      <c r="FE129" s="146"/>
      <c r="FF129" s="146"/>
      <c r="FG129" s="146"/>
      <c r="FH129" s="146"/>
      <c r="FI129" s="146"/>
      <c r="FJ129" s="146"/>
      <c r="FK129" s="146"/>
      <c r="FL129" s="146"/>
      <c r="FM129" s="146"/>
      <c r="FN129" s="146"/>
      <c r="FO129" s="146"/>
      <c r="FP129" s="146"/>
      <c r="FQ129" s="146"/>
      <c r="FR129" s="146"/>
      <c r="FS129" s="146"/>
      <c r="FT129" s="146"/>
      <c r="FU129" s="146"/>
      <c r="FV129" s="146"/>
      <c r="FW129" s="146"/>
      <c r="FX129" s="146"/>
      <c r="FY129" s="146"/>
      <c r="FZ129" s="146"/>
      <c r="GA129" s="146"/>
      <c r="GB129" s="146"/>
      <c r="GC129" s="146"/>
      <c r="GD129" s="146"/>
      <c r="GE129" s="146"/>
      <c r="GF129" s="146"/>
      <c r="GG129" s="146"/>
      <c r="GH129" s="146"/>
      <c r="GI129" s="146"/>
      <c r="GJ129" s="146"/>
      <c r="GK129" s="146"/>
      <c r="GL129" s="146"/>
      <c r="GM129" s="146"/>
      <c r="GN129" s="146"/>
      <c r="GO129" s="146"/>
      <c r="GP129" s="146"/>
      <c r="GQ129" s="146"/>
      <c r="GR129" s="146"/>
      <c r="GS129" s="146"/>
      <c r="GT129" s="146"/>
      <c r="GU129" s="146"/>
      <c r="GV129" s="146"/>
      <c r="GW129" s="146"/>
      <c r="GX129" s="146"/>
      <c r="GY129" s="146"/>
      <c r="GZ129" s="146"/>
    </row>
    <row r="130" spans="17:208">
      <c r="Q130" s="255"/>
      <c r="R130" s="255"/>
      <c r="S130" s="189"/>
      <c r="T130" s="189"/>
      <c r="U130" s="189"/>
      <c r="V130" s="189"/>
      <c r="W130" s="189"/>
      <c r="X130" s="175"/>
      <c r="Y130" s="175"/>
      <c r="AA130" s="179"/>
      <c r="AB130" s="173"/>
      <c r="AC130" s="238"/>
      <c r="AD130" s="238"/>
      <c r="AE130" s="238"/>
      <c r="AF130" s="238"/>
      <c r="AG130" s="238"/>
      <c r="AH130" s="238"/>
      <c r="AI130" s="239"/>
      <c r="AJ130" s="239"/>
      <c r="AK130" s="239"/>
      <c r="AL130" s="239"/>
      <c r="AM130" s="239"/>
      <c r="AN130" s="146"/>
      <c r="AO130" s="146"/>
      <c r="AP130" s="146"/>
      <c r="AQ130" s="146"/>
      <c r="AR130" s="146"/>
      <c r="AS130" s="146"/>
      <c r="AT130" s="146"/>
      <c r="AU130" s="146"/>
      <c r="AV130" s="146"/>
      <c r="AW130" s="146"/>
      <c r="AX130" s="146"/>
      <c r="AY130" s="146"/>
      <c r="AZ130" s="146"/>
      <c r="BA130" s="146"/>
      <c r="BB130" s="146"/>
      <c r="BC130" s="146"/>
      <c r="BD130" s="146"/>
      <c r="BE130" s="146"/>
      <c r="BF130" s="146"/>
      <c r="BG130" s="146"/>
      <c r="BH130" s="146"/>
      <c r="BI130" s="146"/>
      <c r="BJ130" s="146"/>
      <c r="BK130" s="146"/>
      <c r="BL130" s="146"/>
      <c r="BM130" s="146"/>
      <c r="BN130" s="146"/>
      <c r="BO130" s="146"/>
      <c r="BP130" s="146"/>
      <c r="BQ130" s="146"/>
      <c r="BR130" s="146"/>
      <c r="BS130" s="146"/>
      <c r="BT130" s="146"/>
      <c r="BU130" s="146"/>
      <c r="BV130" s="146"/>
      <c r="BW130" s="146"/>
      <c r="BX130" s="146"/>
      <c r="BY130" s="146"/>
      <c r="BZ130" s="146"/>
      <c r="CA130" s="146"/>
      <c r="CB130" s="146"/>
      <c r="CC130" s="146"/>
      <c r="CD130" s="146"/>
      <c r="CE130" s="146"/>
      <c r="CF130" s="146"/>
      <c r="CG130" s="146"/>
      <c r="CH130" s="146"/>
      <c r="CI130" s="146"/>
      <c r="CJ130" s="146"/>
      <c r="CK130" s="146"/>
      <c r="CL130" s="146"/>
      <c r="CM130" s="146"/>
      <c r="CN130" s="146"/>
      <c r="CO130" s="146"/>
      <c r="CP130" s="146"/>
      <c r="CQ130" s="146"/>
      <c r="CR130" s="146"/>
      <c r="CS130" s="146"/>
      <c r="CT130" s="146"/>
      <c r="CU130" s="146"/>
      <c r="CV130" s="146"/>
      <c r="CW130" s="146"/>
      <c r="CX130" s="146"/>
      <c r="CY130" s="146"/>
      <c r="CZ130" s="146"/>
      <c r="DA130" s="146"/>
      <c r="DB130" s="146"/>
      <c r="DC130" s="146"/>
      <c r="DD130" s="146"/>
      <c r="DE130" s="146"/>
      <c r="DF130" s="146"/>
      <c r="DG130" s="146"/>
      <c r="DH130" s="146"/>
      <c r="DI130" s="146"/>
      <c r="DJ130" s="146"/>
      <c r="DK130" s="146"/>
      <c r="DL130" s="146"/>
      <c r="DM130" s="146"/>
      <c r="DN130" s="146"/>
      <c r="DO130" s="146"/>
      <c r="DP130" s="146"/>
      <c r="DQ130" s="146"/>
      <c r="DR130" s="146"/>
      <c r="DS130" s="146"/>
      <c r="DT130" s="146"/>
      <c r="DU130" s="146"/>
      <c r="DV130" s="146"/>
      <c r="DW130" s="146"/>
      <c r="DX130" s="146"/>
      <c r="DY130" s="146"/>
      <c r="DZ130" s="146"/>
      <c r="EA130" s="146"/>
      <c r="EB130" s="146"/>
      <c r="EC130" s="146"/>
      <c r="ED130" s="146"/>
      <c r="EE130" s="146"/>
      <c r="EF130" s="146"/>
      <c r="EG130" s="146"/>
      <c r="EH130" s="146"/>
      <c r="EI130" s="146"/>
      <c r="EJ130" s="146"/>
      <c r="EK130" s="146"/>
      <c r="EL130" s="146"/>
      <c r="EM130" s="146"/>
      <c r="EN130" s="146"/>
      <c r="EO130" s="146"/>
      <c r="EP130" s="146"/>
      <c r="EQ130" s="146"/>
      <c r="ER130" s="146"/>
      <c r="ES130" s="146"/>
      <c r="ET130" s="146"/>
      <c r="EU130" s="146"/>
      <c r="EV130" s="146"/>
      <c r="EW130" s="146"/>
      <c r="EX130" s="146"/>
      <c r="EY130" s="146"/>
      <c r="EZ130" s="146"/>
      <c r="FA130" s="146"/>
      <c r="FB130" s="146"/>
      <c r="FC130" s="146"/>
      <c r="FD130" s="146"/>
      <c r="FE130" s="146"/>
      <c r="FF130" s="146"/>
      <c r="FG130" s="146"/>
      <c r="FH130" s="146"/>
      <c r="FI130" s="146"/>
      <c r="FJ130" s="146"/>
      <c r="FK130" s="146"/>
      <c r="FL130" s="146"/>
      <c r="FM130" s="146"/>
      <c r="FN130" s="146"/>
      <c r="FO130" s="146"/>
      <c r="FP130" s="146"/>
      <c r="FQ130" s="146"/>
      <c r="FR130" s="146"/>
      <c r="FS130" s="146"/>
      <c r="FT130" s="146"/>
      <c r="FU130" s="146"/>
      <c r="FV130" s="146"/>
      <c r="FW130" s="146"/>
      <c r="FX130" s="146"/>
      <c r="FY130" s="146"/>
      <c r="FZ130" s="146"/>
      <c r="GA130" s="146"/>
      <c r="GB130" s="146"/>
      <c r="GC130" s="146"/>
      <c r="GD130" s="146"/>
      <c r="GE130" s="146"/>
      <c r="GF130" s="146"/>
      <c r="GG130" s="146"/>
      <c r="GH130" s="146"/>
      <c r="GI130" s="146"/>
      <c r="GJ130" s="146"/>
      <c r="GK130" s="146"/>
      <c r="GL130" s="146"/>
      <c r="GM130" s="146"/>
      <c r="GN130" s="146"/>
      <c r="GO130" s="146"/>
      <c r="GP130" s="146"/>
      <c r="GQ130" s="146"/>
      <c r="GR130" s="146"/>
      <c r="GS130" s="146"/>
      <c r="GT130" s="146"/>
      <c r="GU130" s="146"/>
      <c r="GV130" s="146"/>
      <c r="GW130" s="146"/>
      <c r="GX130" s="146"/>
      <c r="GY130" s="146"/>
      <c r="GZ130" s="146"/>
    </row>
    <row r="131" spans="17:208">
      <c r="Q131" s="255"/>
      <c r="R131" s="255"/>
      <c r="S131" s="189"/>
      <c r="T131" s="189"/>
      <c r="U131" s="189"/>
      <c r="V131" s="189"/>
      <c r="W131" s="189"/>
      <c r="X131" s="175"/>
      <c r="Y131" s="175"/>
      <c r="AA131" s="179"/>
      <c r="AB131" s="173"/>
      <c r="AC131" s="238"/>
      <c r="AD131" s="238"/>
      <c r="AE131" s="238"/>
      <c r="AF131" s="238"/>
      <c r="AG131" s="238"/>
      <c r="AH131" s="238"/>
      <c r="AI131" s="239"/>
      <c r="AJ131" s="239"/>
      <c r="AK131" s="239"/>
      <c r="AL131" s="239"/>
      <c r="AM131" s="239"/>
      <c r="AN131" s="146"/>
      <c r="AO131" s="146"/>
      <c r="AP131" s="146"/>
      <c r="AQ131" s="146"/>
      <c r="AR131" s="146"/>
      <c r="AS131" s="146"/>
      <c r="AT131" s="146"/>
      <c r="AU131" s="146"/>
      <c r="AV131" s="146"/>
      <c r="AW131" s="146"/>
      <c r="AX131" s="146"/>
      <c r="AY131" s="146"/>
      <c r="AZ131" s="146"/>
      <c r="BA131" s="146"/>
      <c r="BB131" s="146"/>
      <c r="BC131" s="146"/>
      <c r="BD131" s="146"/>
      <c r="BE131" s="146"/>
      <c r="BF131" s="146"/>
      <c r="BG131" s="146"/>
      <c r="BH131" s="146"/>
      <c r="BI131" s="146"/>
      <c r="BJ131" s="146"/>
      <c r="BK131" s="146"/>
      <c r="BL131" s="146"/>
      <c r="BM131" s="146"/>
      <c r="BN131" s="146"/>
      <c r="BO131" s="146"/>
      <c r="BP131" s="146"/>
      <c r="BQ131" s="146"/>
      <c r="BR131" s="146"/>
      <c r="BS131" s="146"/>
      <c r="BT131" s="146"/>
      <c r="BU131" s="146"/>
      <c r="BV131" s="146"/>
      <c r="BW131" s="146"/>
      <c r="BX131" s="146"/>
      <c r="BY131" s="146"/>
      <c r="BZ131" s="146"/>
      <c r="CA131" s="146"/>
      <c r="CB131" s="146"/>
      <c r="CC131" s="146"/>
      <c r="CD131" s="146"/>
      <c r="CE131" s="146"/>
      <c r="CF131" s="146"/>
      <c r="CG131" s="146"/>
      <c r="CH131" s="146"/>
      <c r="CI131" s="146"/>
      <c r="CJ131" s="146"/>
      <c r="CK131" s="146"/>
      <c r="CL131" s="146"/>
      <c r="CM131" s="146"/>
      <c r="CN131" s="146"/>
      <c r="CO131" s="146"/>
      <c r="CP131" s="146"/>
      <c r="CQ131" s="146"/>
      <c r="CR131" s="146"/>
      <c r="CS131" s="146"/>
      <c r="CT131" s="146"/>
      <c r="CU131" s="146"/>
      <c r="CV131" s="146"/>
      <c r="CW131" s="146"/>
      <c r="CX131" s="146"/>
      <c r="CY131" s="146"/>
      <c r="CZ131" s="146"/>
      <c r="DA131" s="146"/>
      <c r="DB131" s="146"/>
      <c r="DC131" s="146"/>
      <c r="DD131" s="146"/>
      <c r="DE131" s="146"/>
      <c r="DF131" s="146"/>
      <c r="DG131" s="146"/>
      <c r="DH131" s="146"/>
      <c r="DI131" s="146"/>
      <c r="DJ131" s="146"/>
      <c r="DK131" s="146"/>
      <c r="DL131" s="146"/>
      <c r="DM131" s="146"/>
      <c r="DN131" s="146"/>
      <c r="DO131" s="146"/>
      <c r="DP131" s="146"/>
      <c r="DQ131" s="146"/>
      <c r="DR131" s="146"/>
      <c r="DS131" s="146"/>
      <c r="DT131" s="146"/>
      <c r="DU131" s="146"/>
      <c r="DV131" s="146"/>
      <c r="DW131" s="146"/>
      <c r="DX131" s="146"/>
      <c r="DY131" s="146"/>
      <c r="DZ131" s="146"/>
      <c r="EA131" s="146"/>
      <c r="EB131" s="146"/>
      <c r="EC131" s="146"/>
      <c r="ED131" s="146"/>
      <c r="EE131" s="146"/>
      <c r="EF131" s="146"/>
      <c r="EG131" s="146"/>
      <c r="EH131" s="146"/>
      <c r="EI131" s="146"/>
      <c r="EJ131" s="146"/>
      <c r="EK131" s="146"/>
      <c r="EL131" s="146"/>
      <c r="EM131" s="146"/>
      <c r="EN131" s="146"/>
      <c r="EO131" s="146"/>
      <c r="EP131" s="146"/>
      <c r="EQ131" s="146"/>
      <c r="ER131" s="146"/>
      <c r="ES131" s="146"/>
      <c r="ET131" s="146"/>
      <c r="EU131" s="146"/>
      <c r="EV131" s="146"/>
      <c r="EW131" s="146"/>
      <c r="EX131" s="146"/>
      <c r="EY131" s="146"/>
      <c r="EZ131" s="146"/>
      <c r="FA131" s="146"/>
      <c r="FB131" s="146"/>
      <c r="FC131" s="146"/>
      <c r="FD131" s="146"/>
      <c r="FE131" s="146"/>
      <c r="FF131" s="146"/>
      <c r="FG131" s="146"/>
      <c r="FH131" s="146"/>
      <c r="FI131" s="146"/>
      <c r="FJ131" s="146"/>
      <c r="FK131" s="146"/>
      <c r="FL131" s="146"/>
      <c r="FM131" s="146"/>
      <c r="FN131" s="146"/>
      <c r="FO131" s="146"/>
      <c r="FP131" s="146"/>
      <c r="FQ131" s="146"/>
      <c r="FR131" s="146"/>
      <c r="FS131" s="146"/>
      <c r="FT131" s="146"/>
      <c r="FU131" s="146"/>
      <c r="FV131" s="146"/>
      <c r="FW131" s="146"/>
      <c r="FX131" s="146"/>
      <c r="FY131" s="146"/>
      <c r="FZ131" s="146"/>
      <c r="GA131" s="146"/>
      <c r="GB131" s="146"/>
      <c r="GC131" s="146"/>
      <c r="GD131" s="146"/>
      <c r="GE131" s="146"/>
      <c r="GF131" s="146"/>
      <c r="GG131" s="146"/>
      <c r="GH131" s="146"/>
      <c r="GI131" s="146"/>
      <c r="GJ131" s="146"/>
      <c r="GK131" s="146"/>
      <c r="GL131" s="146"/>
      <c r="GM131" s="146"/>
      <c r="GN131" s="146"/>
      <c r="GO131" s="146"/>
      <c r="GP131" s="146"/>
      <c r="GQ131" s="146"/>
      <c r="GR131" s="146"/>
      <c r="GS131" s="146"/>
      <c r="GT131" s="146"/>
      <c r="GU131" s="146"/>
      <c r="GV131" s="146"/>
      <c r="GW131" s="146"/>
      <c r="GX131" s="146"/>
      <c r="GY131" s="146"/>
      <c r="GZ131" s="146"/>
    </row>
    <row r="132" spans="17:208">
      <c r="Q132" s="255"/>
      <c r="R132" s="255"/>
      <c r="S132" s="189"/>
      <c r="T132" s="189"/>
      <c r="U132" s="189"/>
      <c r="V132" s="189"/>
      <c r="W132" s="189"/>
      <c r="X132" s="175"/>
      <c r="Y132" s="175"/>
      <c r="AA132" s="179"/>
      <c r="AB132" s="173"/>
      <c r="AC132" s="238"/>
      <c r="AD132" s="238"/>
      <c r="AE132" s="238"/>
      <c r="AF132" s="238"/>
      <c r="AG132" s="238"/>
      <c r="AH132" s="238"/>
      <c r="AI132" s="239"/>
      <c r="AJ132" s="239"/>
      <c r="AK132" s="239"/>
      <c r="AL132" s="239"/>
      <c r="AM132" s="239"/>
      <c r="AN132" s="146"/>
      <c r="AO132" s="146"/>
      <c r="AP132" s="146"/>
      <c r="AQ132" s="146"/>
      <c r="AR132" s="146"/>
      <c r="AS132" s="146"/>
      <c r="AT132" s="146"/>
      <c r="AU132" s="146"/>
      <c r="AV132" s="146"/>
      <c r="AW132" s="146"/>
      <c r="AX132" s="146"/>
      <c r="AY132" s="146"/>
      <c r="AZ132" s="146"/>
      <c r="BA132" s="146"/>
      <c r="BB132" s="146"/>
      <c r="BC132" s="146"/>
      <c r="BD132" s="146"/>
      <c r="BE132" s="146"/>
      <c r="BF132" s="146"/>
      <c r="BG132" s="146"/>
      <c r="BH132" s="146"/>
      <c r="BI132" s="146"/>
      <c r="BJ132" s="146"/>
      <c r="BK132" s="146"/>
      <c r="BL132" s="146"/>
      <c r="BM132" s="146"/>
      <c r="BN132" s="146"/>
      <c r="BO132" s="146"/>
      <c r="BP132" s="146"/>
      <c r="BQ132" s="146"/>
      <c r="BR132" s="146"/>
      <c r="BS132" s="146"/>
      <c r="BT132" s="146"/>
      <c r="BU132" s="146"/>
      <c r="BV132" s="146"/>
      <c r="BW132" s="146"/>
      <c r="BX132" s="146"/>
      <c r="BY132" s="146"/>
      <c r="BZ132" s="146"/>
      <c r="CA132" s="146"/>
      <c r="CB132" s="146"/>
      <c r="CC132" s="146"/>
      <c r="CD132" s="146"/>
      <c r="CE132" s="146"/>
      <c r="CF132" s="146"/>
      <c r="CG132" s="146"/>
      <c r="CH132" s="146"/>
      <c r="CI132" s="146"/>
      <c r="CJ132" s="146"/>
      <c r="CK132" s="146"/>
      <c r="CL132" s="146"/>
      <c r="CM132" s="146"/>
      <c r="CN132" s="146"/>
      <c r="CO132" s="146"/>
      <c r="CP132" s="146"/>
      <c r="CQ132" s="146"/>
      <c r="CR132" s="146"/>
      <c r="CS132" s="146"/>
      <c r="CT132" s="146"/>
      <c r="CU132" s="146"/>
      <c r="CV132" s="146"/>
      <c r="CW132" s="146"/>
      <c r="CX132" s="146"/>
      <c r="CY132" s="146"/>
      <c r="CZ132" s="146"/>
      <c r="DA132" s="146"/>
      <c r="DB132" s="146"/>
      <c r="DC132" s="146"/>
      <c r="DD132" s="146"/>
      <c r="DE132" s="146"/>
      <c r="DF132" s="146"/>
      <c r="DG132" s="146"/>
      <c r="DH132" s="146"/>
      <c r="DI132" s="146"/>
      <c r="DJ132" s="146"/>
      <c r="DK132" s="146"/>
      <c r="DL132" s="146"/>
      <c r="DM132" s="146"/>
      <c r="DN132" s="146"/>
      <c r="DO132" s="146"/>
      <c r="DP132" s="146"/>
      <c r="DQ132" s="146"/>
      <c r="DR132" s="146"/>
      <c r="DS132" s="146"/>
      <c r="DT132" s="146"/>
      <c r="DU132" s="146"/>
      <c r="DV132" s="146"/>
      <c r="DW132" s="146"/>
      <c r="DX132" s="146"/>
      <c r="DY132" s="146"/>
      <c r="DZ132" s="146"/>
      <c r="EA132" s="146"/>
      <c r="EB132" s="146"/>
      <c r="EC132" s="146"/>
      <c r="ED132" s="146"/>
      <c r="EE132" s="146"/>
      <c r="EF132" s="146"/>
      <c r="EG132" s="146"/>
      <c r="EH132" s="146"/>
      <c r="EI132" s="146"/>
      <c r="EJ132" s="146"/>
      <c r="EK132" s="146"/>
      <c r="EL132" s="146"/>
      <c r="EM132" s="146"/>
      <c r="EN132" s="146"/>
      <c r="EO132" s="146"/>
      <c r="EP132" s="146"/>
      <c r="EQ132" s="146"/>
      <c r="ER132" s="146"/>
      <c r="ES132" s="146"/>
      <c r="ET132" s="146"/>
      <c r="EU132" s="146"/>
      <c r="EV132" s="146"/>
      <c r="EW132" s="146"/>
      <c r="EX132" s="146"/>
      <c r="EY132" s="146"/>
      <c r="EZ132" s="146"/>
      <c r="FA132" s="146"/>
      <c r="FB132" s="146"/>
      <c r="FC132" s="146"/>
      <c r="FD132" s="146"/>
      <c r="FE132" s="146"/>
      <c r="FF132" s="146"/>
      <c r="FG132" s="146"/>
      <c r="FH132" s="146"/>
      <c r="FI132" s="146"/>
      <c r="FJ132" s="146"/>
      <c r="FK132" s="146"/>
      <c r="FL132" s="146"/>
      <c r="FM132" s="146"/>
      <c r="FN132" s="146"/>
      <c r="FO132" s="146"/>
      <c r="FP132" s="146"/>
      <c r="FQ132" s="146"/>
      <c r="FR132" s="146"/>
      <c r="FS132" s="146"/>
      <c r="FT132" s="146"/>
      <c r="FU132" s="146"/>
      <c r="FV132" s="146"/>
      <c r="FW132" s="146"/>
      <c r="FX132" s="146"/>
      <c r="FY132" s="146"/>
      <c r="FZ132" s="146"/>
      <c r="GA132" s="146"/>
      <c r="GB132" s="146"/>
      <c r="GC132" s="146"/>
      <c r="GD132" s="146"/>
      <c r="GE132" s="146"/>
      <c r="GF132" s="146"/>
      <c r="GG132" s="146"/>
      <c r="GH132" s="146"/>
      <c r="GI132" s="146"/>
      <c r="GJ132" s="146"/>
      <c r="GK132" s="146"/>
      <c r="GL132" s="146"/>
      <c r="GM132" s="146"/>
      <c r="GN132" s="146"/>
      <c r="GO132" s="146"/>
      <c r="GP132" s="146"/>
      <c r="GQ132" s="146"/>
      <c r="GR132" s="146"/>
      <c r="GS132" s="146"/>
      <c r="GT132" s="146"/>
      <c r="GU132" s="146"/>
      <c r="GV132" s="146"/>
      <c r="GW132" s="146"/>
      <c r="GX132" s="146"/>
      <c r="GY132" s="146"/>
      <c r="GZ132" s="146"/>
    </row>
    <row r="133" spans="17:208">
      <c r="Q133" s="255"/>
      <c r="R133" s="255"/>
      <c r="S133" s="189"/>
      <c r="T133" s="189"/>
      <c r="U133" s="189"/>
      <c r="V133" s="189"/>
      <c r="W133" s="189"/>
      <c r="X133" s="175"/>
      <c r="Y133" s="175"/>
      <c r="AA133" s="179"/>
      <c r="AB133" s="173"/>
      <c r="AC133" s="238"/>
      <c r="AD133" s="238"/>
      <c r="AE133" s="238"/>
      <c r="AF133" s="238"/>
      <c r="AG133" s="238"/>
      <c r="AH133" s="238"/>
      <c r="AI133" s="239"/>
      <c r="AJ133" s="239"/>
      <c r="AK133" s="239"/>
      <c r="AL133" s="239"/>
      <c r="AM133" s="239"/>
      <c r="AN133" s="146"/>
      <c r="AO133" s="146"/>
      <c r="AP133" s="146"/>
      <c r="AQ133" s="146"/>
      <c r="AR133" s="146"/>
      <c r="AS133" s="146"/>
      <c r="AT133" s="146"/>
      <c r="AU133" s="146"/>
      <c r="AV133" s="146"/>
      <c r="AW133" s="146"/>
      <c r="AX133" s="146"/>
      <c r="AY133" s="146"/>
      <c r="AZ133" s="146"/>
      <c r="BA133" s="146"/>
      <c r="BB133" s="146"/>
      <c r="BC133" s="146"/>
      <c r="BD133" s="146"/>
      <c r="BE133" s="146"/>
      <c r="BF133" s="146"/>
      <c r="BG133" s="146"/>
      <c r="BH133" s="146"/>
      <c r="BI133" s="146"/>
      <c r="BJ133" s="146"/>
      <c r="BK133" s="146"/>
      <c r="BL133" s="146"/>
      <c r="BM133" s="146"/>
      <c r="BN133" s="146"/>
      <c r="BO133" s="146"/>
      <c r="BP133" s="146"/>
      <c r="BQ133" s="146"/>
      <c r="BR133" s="146"/>
      <c r="BS133" s="146"/>
      <c r="BT133" s="146"/>
      <c r="BU133" s="146"/>
      <c r="BV133" s="146"/>
      <c r="BW133" s="146"/>
      <c r="BX133" s="146"/>
      <c r="BY133" s="146"/>
      <c r="BZ133" s="146"/>
      <c r="CA133" s="146"/>
      <c r="CB133" s="146"/>
      <c r="CC133" s="146"/>
      <c r="CD133" s="146"/>
      <c r="CE133" s="146"/>
      <c r="CF133" s="146"/>
      <c r="CG133" s="146"/>
      <c r="CH133" s="146"/>
      <c r="CI133" s="146"/>
      <c r="CJ133" s="146"/>
      <c r="CK133" s="146"/>
      <c r="CL133" s="146"/>
      <c r="CM133" s="146"/>
      <c r="CN133" s="146"/>
      <c r="CO133" s="146"/>
      <c r="CP133" s="146"/>
      <c r="CQ133" s="146"/>
      <c r="CR133" s="146"/>
      <c r="CS133" s="146"/>
      <c r="CT133" s="146"/>
      <c r="CU133" s="146"/>
      <c r="CV133" s="146"/>
      <c r="CW133" s="146"/>
      <c r="CX133" s="146"/>
      <c r="CY133" s="146"/>
      <c r="CZ133" s="146"/>
      <c r="DA133" s="146"/>
      <c r="DB133" s="146"/>
      <c r="DC133" s="146"/>
      <c r="DD133" s="146"/>
      <c r="DE133" s="146"/>
      <c r="DF133" s="146"/>
      <c r="DG133" s="146"/>
      <c r="DH133" s="146"/>
      <c r="DI133" s="146"/>
      <c r="DJ133" s="146"/>
      <c r="DK133" s="146"/>
      <c r="DL133" s="146"/>
      <c r="DM133" s="146"/>
      <c r="DN133" s="146"/>
      <c r="DO133" s="146"/>
      <c r="DP133" s="146"/>
      <c r="DQ133" s="146"/>
      <c r="DR133" s="146"/>
      <c r="DS133" s="146"/>
      <c r="DT133" s="146"/>
      <c r="DU133" s="146"/>
      <c r="DV133" s="146"/>
      <c r="DW133" s="146"/>
      <c r="DX133" s="146"/>
      <c r="DY133" s="146"/>
      <c r="DZ133" s="146"/>
      <c r="EA133" s="146"/>
      <c r="EB133" s="146"/>
      <c r="EC133" s="146"/>
      <c r="ED133" s="146"/>
      <c r="EE133" s="146"/>
      <c r="EF133" s="146"/>
      <c r="EG133" s="146"/>
      <c r="EH133" s="146"/>
      <c r="EI133" s="146"/>
      <c r="EJ133" s="146"/>
      <c r="EK133" s="146"/>
      <c r="EL133" s="146"/>
      <c r="EM133" s="146"/>
      <c r="EN133" s="146"/>
      <c r="EO133" s="146"/>
      <c r="EP133" s="146"/>
      <c r="EQ133" s="146"/>
      <c r="ER133" s="146"/>
      <c r="ES133" s="146"/>
      <c r="ET133" s="146"/>
      <c r="EU133" s="146"/>
      <c r="EV133" s="146"/>
      <c r="EW133" s="146"/>
      <c r="EX133" s="146"/>
      <c r="EY133" s="146"/>
      <c r="EZ133" s="146"/>
      <c r="FA133" s="146"/>
      <c r="FB133" s="146"/>
      <c r="FC133" s="146"/>
      <c r="FD133" s="146"/>
      <c r="FE133" s="146"/>
      <c r="FF133" s="146"/>
      <c r="FG133" s="146"/>
      <c r="FH133" s="146"/>
      <c r="FI133" s="146"/>
      <c r="FJ133" s="146"/>
      <c r="FK133" s="146"/>
      <c r="FL133" s="146"/>
      <c r="FM133" s="146"/>
      <c r="FN133" s="146"/>
      <c r="FO133" s="146"/>
      <c r="FP133" s="146"/>
      <c r="FQ133" s="146"/>
      <c r="FR133" s="146"/>
      <c r="FS133" s="146"/>
      <c r="FT133" s="146"/>
      <c r="FU133" s="146"/>
      <c r="FV133" s="146"/>
      <c r="FW133" s="146"/>
      <c r="FX133" s="146"/>
      <c r="FY133" s="146"/>
      <c r="FZ133" s="146"/>
      <c r="GA133" s="146"/>
      <c r="GB133" s="146"/>
      <c r="GC133" s="146"/>
      <c r="GD133" s="146"/>
      <c r="GE133" s="146"/>
      <c r="GF133" s="146"/>
      <c r="GG133" s="146"/>
      <c r="GH133" s="146"/>
      <c r="GI133" s="146"/>
      <c r="GJ133" s="146"/>
      <c r="GK133" s="146"/>
      <c r="GL133" s="146"/>
      <c r="GM133" s="146"/>
      <c r="GN133" s="146"/>
      <c r="GO133" s="146"/>
      <c r="GP133" s="146"/>
      <c r="GQ133" s="146"/>
      <c r="GR133" s="146"/>
      <c r="GS133" s="146"/>
      <c r="GT133" s="146"/>
      <c r="GU133" s="146"/>
      <c r="GV133" s="146"/>
      <c r="GW133" s="146"/>
      <c r="GX133" s="146"/>
      <c r="GY133" s="146"/>
      <c r="GZ133" s="146"/>
    </row>
    <row r="134" spans="17:208">
      <c r="Q134" s="255"/>
      <c r="R134" s="255"/>
      <c r="S134" s="189"/>
      <c r="T134" s="189"/>
      <c r="U134" s="189"/>
      <c r="V134" s="189"/>
      <c r="W134" s="189"/>
      <c r="X134" s="175"/>
      <c r="Y134" s="175"/>
      <c r="AA134" s="179"/>
      <c r="AB134" s="173"/>
      <c r="AC134" s="238"/>
      <c r="AD134" s="238"/>
      <c r="AE134" s="238"/>
      <c r="AF134" s="238"/>
      <c r="AG134" s="238"/>
      <c r="AH134" s="238"/>
      <c r="AI134" s="239"/>
      <c r="AJ134" s="239"/>
      <c r="AK134" s="239"/>
      <c r="AL134" s="239"/>
      <c r="AM134" s="239"/>
      <c r="AN134" s="146"/>
      <c r="AO134" s="146"/>
      <c r="AP134" s="146"/>
      <c r="AQ134" s="146"/>
      <c r="AR134" s="146"/>
      <c r="AS134" s="146"/>
      <c r="AT134" s="146"/>
      <c r="AU134" s="146"/>
      <c r="AV134" s="146"/>
      <c r="AW134" s="146"/>
      <c r="AX134" s="146"/>
      <c r="AY134" s="146"/>
      <c r="AZ134" s="146"/>
      <c r="BA134" s="146"/>
      <c r="BB134" s="146"/>
      <c r="BC134" s="146"/>
      <c r="BD134" s="146"/>
      <c r="BE134" s="146"/>
      <c r="BF134" s="146"/>
      <c r="BG134" s="146"/>
      <c r="BH134" s="146"/>
      <c r="BI134" s="146"/>
      <c r="BJ134" s="146"/>
      <c r="BK134" s="146"/>
      <c r="BL134" s="146"/>
      <c r="BM134" s="146"/>
      <c r="BN134" s="146"/>
      <c r="BO134" s="146"/>
      <c r="BP134" s="146"/>
      <c r="BQ134" s="146"/>
      <c r="BR134" s="146"/>
      <c r="BS134" s="146"/>
      <c r="BT134" s="146"/>
      <c r="BU134" s="146"/>
      <c r="BV134" s="146"/>
      <c r="BW134" s="146"/>
      <c r="BX134" s="146"/>
      <c r="BY134" s="146"/>
      <c r="BZ134" s="146"/>
      <c r="CA134" s="146"/>
      <c r="CB134" s="146"/>
      <c r="CC134" s="146"/>
      <c r="CD134" s="146"/>
      <c r="CE134" s="146"/>
      <c r="CF134" s="146"/>
      <c r="CG134" s="146"/>
      <c r="CH134" s="146"/>
      <c r="CI134" s="146"/>
      <c r="CJ134" s="146"/>
      <c r="CK134" s="146"/>
      <c r="CL134" s="146"/>
      <c r="CM134" s="146"/>
      <c r="CN134" s="146"/>
      <c r="CO134" s="146"/>
      <c r="CP134" s="146"/>
      <c r="CQ134" s="146"/>
      <c r="CR134" s="146"/>
      <c r="CS134" s="146"/>
      <c r="CT134" s="146"/>
      <c r="CU134" s="146"/>
      <c r="CV134" s="146"/>
      <c r="CW134" s="146"/>
      <c r="CX134" s="146"/>
      <c r="CY134" s="146"/>
      <c r="CZ134" s="146"/>
      <c r="DA134" s="146"/>
      <c r="DB134" s="146"/>
      <c r="DC134" s="146"/>
      <c r="DD134" s="146"/>
      <c r="DE134" s="146"/>
      <c r="DF134" s="146"/>
      <c r="DG134" s="146"/>
      <c r="DH134" s="146"/>
      <c r="DI134" s="146"/>
      <c r="DJ134" s="146"/>
      <c r="DK134" s="146"/>
      <c r="DL134" s="146"/>
      <c r="DM134" s="146"/>
      <c r="DN134" s="146"/>
      <c r="DO134" s="146"/>
      <c r="DP134" s="146"/>
      <c r="DQ134" s="146"/>
      <c r="DR134" s="146"/>
      <c r="DS134" s="146"/>
      <c r="DT134" s="146"/>
      <c r="DU134" s="146"/>
      <c r="DV134" s="146"/>
      <c r="DW134" s="146"/>
      <c r="DX134" s="146"/>
      <c r="DY134" s="146"/>
      <c r="DZ134" s="146"/>
      <c r="EA134" s="146"/>
      <c r="EB134" s="146"/>
      <c r="EC134" s="146"/>
      <c r="ED134" s="146"/>
      <c r="EE134" s="146"/>
      <c r="EF134" s="146"/>
      <c r="EG134" s="146"/>
      <c r="EH134" s="146"/>
      <c r="EI134" s="146"/>
      <c r="EJ134" s="146"/>
      <c r="EK134" s="146"/>
      <c r="EL134" s="146"/>
      <c r="EM134" s="146"/>
      <c r="EN134" s="146"/>
      <c r="EO134" s="146"/>
      <c r="EP134" s="146"/>
      <c r="EQ134" s="146"/>
      <c r="ER134" s="146"/>
      <c r="ES134" s="146"/>
      <c r="ET134" s="146"/>
      <c r="EU134" s="146"/>
      <c r="EV134" s="146"/>
      <c r="EW134" s="146"/>
      <c r="EX134" s="146"/>
      <c r="EY134" s="146"/>
      <c r="EZ134" s="146"/>
      <c r="FA134" s="146"/>
      <c r="FB134" s="146"/>
      <c r="FC134" s="146"/>
      <c r="FD134" s="146"/>
      <c r="FE134" s="146"/>
      <c r="FF134" s="146"/>
      <c r="FG134" s="146"/>
      <c r="FH134" s="146"/>
      <c r="FI134" s="146"/>
      <c r="FJ134" s="146"/>
      <c r="FK134" s="146"/>
      <c r="FL134" s="146"/>
      <c r="FM134" s="146"/>
      <c r="FN134" s="146"/>
      <c r="FO134" s="146"/>
      <c r="FP134" s="146"/>
      <c r="FQ134" s="146"/>
      <c r="FR134" s="146"/>
      <c r="FS134" s="146"/>
      <c r="FT134" s="146"/>
      <c r="FU134" s="146"/>
      <c r="FV134" s="146"/>
      <c r="FW134" s="146"/>
      <c r="FX134" s="146"/>
      <c r="FY134" s="146"/>
      <c r="FZ134" s="146"/>
      <c r="GA134" s="146"/>
      <c r="GB134" s="146"/>
      <c r="GC134" s="146"/>
      <c r="GD134" s="146"/>
      <c r="GE134" s="146"/>
      <c r="GF134" s="146"/>
      <c r="GG134" s="146"/>
      <c r="GH134" s="146"/>
      <c r="GI134" s="146"/>
      <c r="GJ134" s="146"/>
      <c r="GK134" s="146"/>
      <c r="GL134" s="146"/>
      <c r="GM134" s="146"/>
      <c r="GN134" s="146"/>
      <c r="GO134" s="146"/>
      <c r="GP134" s="146"/>
      <c r="GQ134" s="146"/>
      <c r="GR134" s="146"/>
      <c r="GS134" s="146"/>
      <c r="GT134" s="146"/>
      <c r="GU134" s="146"/>
      <c r="GV134" s="146"/>
      <c r="GW134" s="146"/>
      <c r="GX134" s="146"/>
      <c r="GY134" s="146"/>
      <c r="GZ134" s="146"/>
    </row>
    <row r="135" spans="17:208">
      <c r="Q135" s="255"/>
      <c r="R135" s="255"/>
      <c r="S135" s="189"/>
      <c r="T135" s="189"/>
      <c r="U135" s="189"/>
      <c r="V135" s="189"/>
      <c r="W135" s="189"/>
      <c r="X135" s="175"/>
      <c r="Y135" s="175"/>
      <c r="AA135" s="179"/>
      <c r="AB135" s="173"/>
      <c r="AC135" s="238"/>
      <c r="AD135" s="238"/>
      <c r="AE135" s="238"/>
      <c r="AF135" s="238"/>
      <c r="AG135" s="238"/>
      <c r="AH135" s="238"/>
      <c r="AI135" s="239"/>
      <c r="AJ135" s="239"/>
      <c r="AK135" s="239"/>
      <c r="AL135" s="239"/>
      <c r="AM135" s="239"/>
      <c r="AN135" s="146"/>
      <c r="AO135" s="146"/>
      <c r="AP135" s="146"/>
      <c r="AQ135" s="146"/>
      <c r="AR135" s="146"/>
      <c r="AS135" s="146"/>
      <c r="AT135" s="146"/>
      <c r="AU135" s="146"/>
      <c r="AV135" s="146"/>
      <c r="AW135" s="146"/>
      <c r="AX135" s="146"/>
      <c r="AY135" s="146"/>
      <c r="AZ135" s="146"/>
      <c r="BA135" s="146"/>
      <c r="BB135" s="146"/>
      <c r="BC135" s="146"/>
      <c r="BD135" s="146"/>
      <c r="BE135" s="146"/>
      <c r="BF135" s="146"/>
      <c r="BG135" s="146"/>
      <c r="BH135" s="146"/>
      <c r="BI135" s="146"/>
      <c r="BJ135" s="146"/>
      <c r="BK135" s="146"/>
      <c r="BL135" s="146"/>
      <c r="BM135" s="146"/>
      <c r="BN135" s="146"/>
      <c r="BO135" s="146"/>
      <c r="BP135" s="146"/>
      <c r="BQ135" s="146"/>
      <c r="BR135" s="146"/>
      <c r="BS135" s="146"/>
      <c r="BT135" s="146"/>
      <c r="BU135" s="146"/>
      <c r="BV135" s="146"/>
      <c r="BW135" s="146"/>
      <c r="BX135" s="146"/>
      <c r="BY135" s="146"/>
      <c r="BZ135" s="146"/>
      <c r="CA135" s="146"/>
      <c r="CB135" s="146"/>
      <c r="CC135" s="146"/>
      <c r="CD135" s="146"/>
      <c r="CE135" s="146"/>
      <c r="CF135" s="146"/>
      <c r="CG135" s="146"/>
      <c r="CH135" s="146"/>
      <c r="CI135" s="146"/>
      <c r="CJ135" s="146"/>
      <c r="CK135" s="146"/>
      <c r="CL135" s="146"/>
      <c r="CM135" s="146"/>
      <c r="CN135" s="146"/>
      <c r="CO135" s="146"/>
      <c r="CP135" s="146"/>
      <c r="CQ135" s="146"/>
      <c r="CR135" s="146"/>
      <c r="CS135" s="146"/>
      <c r="CT135" s="146"/>
      <c r="CU135" s="146"/>
      <c r="CV135" s="146"/>
      <c r="CW135" s="146"/>
      <c r="CX135" s="146"/>
      <c r="CY135" s="146"/>
      <c r="CZ135" s="146"/>
      <c r="DA135" s="146"/>
      <c r="DB135" s="146"/>
      <c r="DC135" s="146"/>
      <c r="DD135" s="146"/>
      <c r="DE135" s="146"/>
      <c r="DF135" s="146"/>
      <c r="DG135" s="146"/>
      <c r="DH135" s="146"/>
      <c r="DI135" s="146"/>
      <c r="DJ135" s="146"/>
      <c r="DK135" s="146"/>
      <c r="DL135" s="146"/>
      <c r="DM135" s="146"/>
      <c r="DN135" s="146"/>
      <c r="DO135" s="146"/>
      <c r="DP135" s="146"/>
      <c r="DQ135" s="146"/>
      <c r="DR135" s="146"/>
      <c r="DS135" s="146"/>
      <c r="DT135" s="146"/>
      <c r="DU135" s="146"/>
      <c r="DV135" s="146"/>
      <c r="DW135" s="146"/>
      <c r="DX135" s="146"/>
      <c r="DY135" s="146"/>
      <c r="DZ135" s="146"/>
      <c r="EA135" s="146"/>
      <c r="EB135" s="146"/>
      <c r="EC135" s="146"/>
      <c r="ED135" s="146"/>
      <c r="EE135" s="146"/>
      <c r="EF135" s="146"/>
      <c r="EG135" s="146"/>
      <c r="EH135" s="146"/>
      <c r="EI135" s="146"/>
      <c r="EJ135" s="146"/>
      <c r="EK135" s="146"/>
      <c r="EL135" s="146"/>
      <c r="EM135" s="146"/>
      <c r="EN135" s="146"/>
      <c r="EO135" s="146"/>
      <c r="EP135" s="146"/>
      <c r="EQ135" s="146"/>
      <c r="ER135" s="146"/>
      <c r="ES135" s="146"/>
      <c r="ET135" s="146"/>
      <c r="EU135" s="146"/>
      <c r="EV135" s="146"/>
      <c r="EW135" s="146"/>
      <c r="EX135" s="146"/>
      <c r="EY135" s="146"/>
      <c r="EZ135" s="146"/>
      <c r="FA135" s="146"/>
      <c r="FB135" s="146"/>
      <c r="FC135" s="146"/>
      <c r="FD135" s="146"/>
      <c r="FE135" s="146"/>
      <c r="FF135" s="146"/>
      <c r="FG135" s="146"/>
      <c r="FH135" s="146"/>
      <c r="FI135" s="146"/>
      <c r="FJ135" s="146"/>
      <c r="FK135" s="146"/>
      <c r="FL135" s="146"/>
      <c r="FM135" s="146"/>
      <c r="FN135" s="146"/>
      <c r="FO135" s="146"/>
      <c r="FP135" s="146"/>
      <c r="FQ135" s="146"/>
      <c r="FR135" s="146"/>
      <c r="FS135" s="146"/>
      <c r="FT135" s="146"/>
      <c r="FU135" s="146"/>
      <c r="FV135" s="146"/>
      <c r="FW135" s="146"/>
      <c r="FX135" s="146"/>
      <c r="FY135" s="146"/>
      <c r="FZ135" s="146"/>
      <c r="GA135" s="146"/>
      <c r="GB135" s="146"/>
      <c r="GC135" s="146"/>
      <c r="GD135" s="146"/>
      <c r="GE135" s="146"/>
      <c r="GF135" s="146"/>
      <c r="GG135" s="146"/>
      <c r="GH135" s="146"/>
      <c r="GI135" s="146"/>
      <c r="GJ135" s="146"/>
      <c r="GK135" s="146"/>
      <c r="GL135" s="146"/>
      <c r="GM135" s="146"/>
      <c r="GN135" s="146"/>
      <c r="GO135" s="146"/>
      <c r="GP135" s="146"/>
      <c r="GQ135" s="146"/>
      <c r="GR135" s="146"/>
      <c r="GS135" s="146"/>
      <c r="GT135" s="146"/>
      <c r="GU135" s="146"/>
      <c r="GV135" s="146"/>
      <c r="GW135" s="146"/>
      <c r="GX135" s="146"/>
      <c r="GY135" s="146"/>
      <c r="GZ135" s="146"/>
    </row>
    <row r="136" spans="17:208">
      <c r="Q136" s="255"/>
      <c r="R136" s="255"/>
      <c r="S136" s="189"/>
      <c r="T136" s="189"/>
      <c r="U136" s="189"/>
      <c r="V136" s="189"/>
      <c r="W136" s="189"/>
      <c r="X136" s="175"/>
      <c r="Y136" s="175"/>
      <c r="AA136" s="179"/>
      <c r="AB136" s="173"/>
      <c r="AC136" s="238"/>
      <c r="AD136" s="238"/>
      <c r="AE136" s="238"/>
      <c r="AF136" s="238"/>
      <c r="AG136" s="238"/>
      <c r="AH136" s="238"/>
      <c r="AI136" s="239"/>
      <c r="AJ136" s="239"/>
      <c r="AK136" s="239"/>
      <c r="AL136" s="239"/>
      <c r="AM136" s="239"/>
      <c r="AN136" s="146"/>
      <c r="AO136" s="146"/>
      <c r="AP136" s="146"/>
      <c r="AQ136" s="146"/>
      <c r="AR136" s="146"/>
      <c r="AS136" s="146"/>
      <c r="AT136" s="146"/>
      <c r="AU136" s="146"/>
      <c r="AV136" s="146"/>
      <c r="AW136" s="146"/>
      <c r="AX136" s="146"/>
      <c r="AY136" s="146"/>
      <c r="AZ136" s="146"/>
      <c r="BA136" s="146"/>
      <c r="BB136" s="146"/>
      <c r="BC136" s="146"/>
      <c r="BD136" s="146"/>
      <c r="BE136" s="146"/>
      <c r="BF136" s="146"/>
      <c r="BG136" s="146"/>
      <c r="BH136" s="146"/>
      <c r="BI136" s="146"/>
      <c r="BJ136" s="146"/>
      <c r="BK136" s="146"/>
      <c r="BL136" s="146"/>
      <c r="BM136" s="146"/>
      <c r="BN136" s="146"/>
      <c r="BO136" s="146"/>
      <c r="BP136" s="146"/>
      <c r="BQ136" s="146"/>
      <c r="BR136" s="146"/>
      <c r="BS136" s="146"/>
      <c r="BT136" s="146"/>
      <c r="BU136" s="146"/>
      <c r="BV136" s="146"/>
      <c r="BW136" s="146"/>
      <c r="BX136" s="146"/>
      <c r="BY136" s="146"/>
      <c r="BZ136" s="146"/>
      <c r="CA136" s="146"/>
      <c r="CB136" s="146"/>
      <c r="CC136" s="146"/>
      <c r="CD136" s="146"/>
      <c r="CE136" s="146"/>
      <c r="CF136" s="146"/>
      <c r="CG136" s="146"/>
      <c r="CH136" s="146"/>
      <c r="CI136" s="146"/>
      <c r="CJ136" s="146"/>
      <c r="CK136" s="146"/>
      <c r="CL136" s="146"/>
      <c r="CM136" s="146"/>
      <c r="CN136" s="146"/>
      <c r="CO136" s="146"/>
      <c r="CP136" s="146"/>
      <c r="CQ136" s="146"/>
      <c r="CR136" s="146"/>
      <c r="CS136" s="146"/>
      <c r="CT136" s="146"/>
      <c r="CU136" s="146"/>
      <c r="CV136" s="146"/>
      <c r="CW136" s="146"/>
      <c r="CX136" s="146"/>
      <c r="CY136" s="146"/>
      <c r="CZ136" s="146"/>
      <c r="DA136" s="146"/>
      <c r="DB136" s="146"/>
      <c r="DC136" s="146"/>
      <c r="DD136" s="146"/>
      <c r="DE136" s="146"/>
      <c r="DF136" s="146"/>
      <c r="DG136" s="146"/>
      <c r="DH136" s="146"/>
      <c r="DI136" s="146"/>
      <c r="DJ136" s="146"/>
      <c r="DK136" s="146"/>
      <c r="DL136" s="146"/>
      <c r="DM136" s="146"/>
      <c r="DN136" s="146"/>
      <c r="DO136" s="146"/>
      <c r="DP136" s="146"/>
      <c r="DQ136" s="146"/>
      <c r="DR136" s="146"/>
      <c r="DS136" s="146"/>
      <c r="DT136" s="146"/>
      <c r="DU136" s="146"/>
      <c r="DV136" s="146"/>
      <c r="DW136" s="146"/>
      <c r="DX136" s="146"/>
      <c r="DY136" s="146"/>
      <c r="DZ136" s="146"/>
      <c r="EA136" s="146"/>
      <c r="EB136" s="146"/>
      <c r="EC136" s="146"/>
      <c r="ED136" s="146"/>
      <c r="EE136" s="146"/>
      <c r="EF136" s="146"/>
      <c r="EG136" s="146"/>
      <c r="EH136" s="146"/>
      <c r="EI136" s="146"/>
      <c r="EJ136" s="146"/>
      <c r="EK136" s="146"/>
      <c r="EL136" s="146"/>
      <c r="EM136" s="146"/>
      <c r="EN136" s="146"/>
      <c r="EO136" s="146"/>
      <c r="EP136" s="146"/>
      <c r="EQ136" s="146"/>
      <c r="ER136" s="146"/>
      <c r="ES136" s="146"/>
      <c r="ET136" s="146"/>
      <c r="EU136" s="146"/>
      <c r="EV136" s="146"/>
      <c r="EW136" s="146"/>
      <c r="EX136" s="146"/>
      <c r="EY136" s="146"/>
      <c r="EZ136" s="146"/>
      <c r="FA136" s="146"/>
      <c r="FB136" s="146"/>
      <c r="FC136" s="146"/>
      <c r="FD136" s="146"/>
      <c r="FE136" s="146"/>
      <c r="FF136" s="146"/>
      <c r="FG136" s="146"/>
      <c r="FH136" s="146"/>
      <c r="FI136" s="146"/>
      <c r="FJ136" s="146"/>
      <c r="FK136" s="146"/>
      <c r="FL136" s="146"/>
      <c r="FM136" s="146"/>
      <c r="FN136" s="146"/>
      <c r="FO136" s="146"/>
      <c r="FP136" s="146"/>
      <c r="FQ136" s="146"/>
      <c r="FR136" s="146"/>
      <c r="FS136" s="146"/>
      <c r="FT136" s="146"/>
      <c r="FU136" s="146"/>
      <c r="FV136" s="146"/>
      <c r="FW136" s="146"/>
      <c r="FX136" s="146"/>
      <c r="FY136" s="146"/>
      <c r="FZ136" s="146"/>
      <c r="GA136" s="146"/>
      <c r="GB136" s="146"/>
      <c r="GC136" s="146"/>
      <c r="GD136" s="146"/>
      <c r="GE136" s="146"/>
      <c r="GF136" s="146"/>
      <c r="GG136" s="146"/>
      <c r="GH136" s="146"/>
      <c r="GI136" s="146"/>
      <c r="GJ136" s="146"/>
      <c r="GK136" s="146"/>
      <c r="GL136" s="146"/>
      <c r="GM136" s="146"/>
      <c r="GN136" s="146"/>
      <c r="GO136" s="146"/>
      <c r="GP136" s="146"/>
      <c r="GQ136" s="146"/>
      <c r="GR136" s="146"/>
      <c r="GS136" s="146"/>
      <c r="GT136" s="146"/>
      <c r="GU136" s="146"/>
      <c r="GV136" s="146"/>
      <c r="GW136" s="146"/>
      <c r="GX136" s="146"/>
      <c r="GY136" s="146"/>
      <c r="GZ136" s="146"/>
    </row>
    <row r="137" spans="17:208">
      <c r="Q137" s="255"/>
      <c r="R137" s="255"/>
      <c r="S137" s="189"/>
      <c r="T137" s="189"/>
      <c r="U137" s="189"/>
      <c r="V137" s="189"/>
      <c r="W137" s="189"/>
      <c r="X137" s="175"/>
      <c r="Y137" s="175"/>
      <c r="AA137" s="179"/>
      <c r="AB137" s="173"/>
      <c r="AC137" s="238"/>
      <c r="AD137" s="238"/>
      <c r="AE137" s="238"/>
      <c r="AF137" s="238"/>
      <c r="AG137" s="238"/>
      <c r="AH137" s="238"/>
      <c r="AI137" s="239"/>
      <c r="AJ137" s="239"/>
      <c r="AK137" s="239"/>
      <c r="AL137" s="239"/>
      <c r="AM137" s="239"/>
      <c r="AN137" s="146"/>
      <c r="AO137" s="146"/>
      <c r="AP137" s="146"/>
      <c r="AQ137" s="146"/>
      <c r="AR137" s="146"/>
      <c r="AS137" s="146"/>
      <c r="AT137" s="146"/>
      <c r="AU137" s="146"/>
      <c r="AV137" s="146"/>
      <c r="AW137" s="146"/>
      <c r="AX137" s="146"/>
      <c r="AY137" s="146"/>
      <c r="AZ137" s="146"/>
      <c r="BA137" s="146"/>
      <c r="BB137" s="146"/>
      <c r="BC137" s="146"/>
      <c r="BD137" s="146"/>
      <c r="BE137" s="146"/>
      <c r="BF137" s="146"/>
      <c r="BG137" s="146"/>
      <c r="BH137" s="146"/>
      <c r="BI137" s="146"/>
      <c r="BJ137" s="146"/>
      <c r="BK137" s="146"/>
      <c r="BL137" s="146"/>
      <c r="BM137" s="146"/>
      <c r="BN137" s="146"/>
      <c r="BO137" s="146"/>
      <c r="BP137" s="146"/>
      <c r="BQ137" s="146"/>
      <c r="BR137" s="146"/>
      <c r="BS137" s="146"/>
      <c r="BT137" s="146"/>
      <c r="BU137" s="146"/>
      <c r="BV137" s="146"/>
      <c r="BW137" s="146"/>
      <c r="BX137" s="146"/>
      <c r="BY137" s="146"/>
      <c r="BZ137" s="146"/>
      <c r="CA137" s="146"/>
      <c r="CB137" s="146"/>
      <c r="CC137" s="146"/>
      <c r="CD137" s="146"/>
      <c r="CE137" s="146"/>
      <c r="CF137" s="146"/>
      <c r="CG137" s="146"/>
      <c r="CH137" s="146"/>
      <c r="CI137" s="146"/>
      <c r="CJ137" s="146"/>
      <c r="CK137" s="146"/>
      <c r="CL137" s="146"/>
      <c r="CM137" s="146"/>
      <c r="CN137" s="146"/>
      <c r="CO137" s="146"/>
      <c r="CP137" s="146"/>
      <c r="CQ137" s="146"/>
      <c r="CR137" s="146"/>
      <c r="CS137" s="146"/>
      <c r="CT137" s="146"/>
      <c r="CU137" s="146"/>
      <c r="CV137" s="146"/>
      <c r="CW137" s="146"/>
      <c r="CX137" s="146"/>
      <c r="CY137" s="146"/>
      <c r="CZ137" s="146"/>
      <c r="DA137" s="146"/>
      <c r="DB137" s="146"/>
      <c r="DC137" s="146"/>
      <c r="DD137" s="146"/>
      <c r="DE137" s="146"/>
      <c r="DF137" s="146"/>
      <c r="DG137" s="146"/>
      <c r="DH137" s="146"/>
      <c r="DI137" s="146"/>
      <c r="DJ137" s="146"/>
      <c r="DK137" s="146"/>
      <c r="DL137" s="146"/>
      <c r="DM137" s="146"/>
      <c r="DN137" s="146"/>
      <c r="DO137" s="146"/>
      <c r="DP137" s="146"/>
      <c r="DQ137" s="146"/>
      <c r="DR137" s="146"/>
      <c r="DS137" s="146"/>
      <c r="DT137" s="146"/>
      <c r="DU137" s="146"/>
      <c r="DV137" s="146"/>
      <c r="DW137" s="146"/>
      <c r="DX137" s="146"/>
      <c r="DY137" s="146"/>
      <c r="DZ137" s="146"/>
      <c r="EA137" s="146"/>
      <c r="EB137" s="146"/>
      <c r="EC137" s="146"/>
      <c r="ED137" s="146"/>
      <c r="EE137" s="146"/>
      <c r="EF137" s="146"/>
      <c r="EG137" s="146"/>
      <c r="EH137" s="146"/>
      <c r="EI137" s="146"/>
      <c r="EJ137" s="146"/>
      <c r="EK137" s="146"/>
      <c r="EL137" s="146"/>
      <c r="EM137" s="146"/>
      <c r="EN137" s="146"/>
      <c r="EO137" s="146"/>
      <c r="EP137" s="146"/>
      <c r="EQ137" s="146"/>
      <c r="ER137" s="146"/>
      <c r="ES137" s="146"/>
      <c r="ET137" s="146"/>
      <c r="EU137" s="146"/>
      <c r="EV137" s="146"/>
      <c r="EW137" s="146"/>
      <c r="EX137" s="146"/>
      <c r="EY137" s="146"/>
      <c r="EZ137" s="146"/>
      <c r="FA137" s="146"/>
      <c r="FB137" s="146"/>
      <c r="FC137" s="146"/>
      <c r="FD137" s="146"/>
      <c r="FE137" s="146"/>
      <c r="FF137" s="146"/>
      <c r="FG137" s="146"/>
      <c r="FH137" s="146"/>
      <c r="FI137" s="146"/>
      <c r="FJ137" s="146"/>
      <c r="FK137" s="146"/>
      <c r="FL137" s="146"/>
      <c r="FM137" s="146"/>
      <c r="FN137" s="146"/>
      <c r="FO137" s="146"/>
      <c r="FP137" s="146"/>
      <c r="FQ137" s="146"/>
      <c r="FR137" s="146"/>
      <c r="FS137" s="146"/>
      <c r="FT137" s="146"/>
      <c r="FU137" s="146"/>
      <c r="FV137" s="146"/>
      <c r="FW137" s="146"/>
      <c r="FX137" s="146"/>
      <c r="FY137" s="146"/>
      <c r="FZ137" s="146"/>
      <c r="GA137" s="146"/>
      <c r="GB137" s="146"/>
      <c r="GC137" s="146"/>
      <c r="GD137" s="146"/>
      <c r="GE137" s="146"/>
      <c r="GF137" s="146"/>
      <c r="GG137" s="146"/>
      <c r="GH137" s="146"/>
      <c r="GI137" s="146"/>
      <c r="GJ137" s="146"/>
      <c r="GK137" s="146"/>
      <c r="GL137" s="146"/>
      <c r="GM137" s="146"/>
      <c r="GN137" s="146"/>
      <c r="GO137" s="146"/>
      <c r="GP137" s="146"/>
      <c r="GQ137" s="146"/>
      <c r="GR137" s="146"/>
      <c r="GS137" s="146"/>
      <c r="GT137" s="146"/>
      <c r="GU137" s="146"/>
      <c r="GV137" s="146"/>
      <c r="GW137" s="146"/>
      <c r="GX137" s="146"/>
      <c r="GY137" s="146"/>
      <c r="GZ137" s="146"/>
    </row>
    <row r="138" spans="17:208">
      <c r="Q138" s="255"/>
      <c r="R138" s="255"/>
      <c r="S138" s="189"/>
      <c r="T138" s="189"/>
      <c r="U138" s="189"/>
      <c r="V138" s="189"/>
      <c r="W138" s="189"/>
      <c r="X138" s="175"/>
      <c r="Y138" s="175"/>
      <c r="AA138" s="179"/>
      <c r="AB138" s="173"/>
      <c r="AC138" s="238"/>
      <c r="AD138" s="238"/>
      <c r="AE138" s="238"/>
      <c r="AF138" s="238"/>
      <c r="AG138" s="238"/>
      <c r="AH138" s="238"/>
      <c r="AI138" s="239"/>
      <c r="AJ138" s="239"/>
      <c r="AK138" s="239"/>
      <c r="AL138" s="239"/>
      <c r="AM138" s="239"/>
      <c r="AN138" s="146"/>
      <c r="AO138" s="146"/>
      <c r="AP138" s="146"/>
      <c r="AQ138" s="146"/>
      <c r="AR138" s="146"/>
      <c r="AS138" s="146"/>
      <c r="AT138" s="146"/>
      <c r="AU138" s="146"/>
      <c r="AV138" s="146"/>
      <c r="AW138" s="146"/>
      <c r="AX138" s="146"/>
      <c r="AY138" s="146"/>
      <c r="AZ138" s="146"/>
      <c r="BA138" s="146"/>
      <c r="BB138" s="146"/>
      <c r="BC138" s="146"/>
      <c r="BD138" s="146"/>
      <c r="BE138" s="146"/>
      <c r="BF138" s="146"/>
      <c r="BG138" s="146"/>
      <c r="BH138" s="146"/>
      <c r="BI138" s="146"/>
      <c r="BJ138" s="146"/>
      <c r="BK138" s="146"/>
      <c r="BL138" s="146"/>
      <c r="BM138" s="146"/>
      <c r="BN138" s="146"/>
      <c r="BO138" s="146"/>
      <c r="BP138" s="146"/>
      <c r="BQ138" s="146"/>
      <c r="BR138" s="146"/>
      <c r="BS138" s="146"/>
      <c r="BT138" s="146"/>
      <c r="BU138" s="146"/>
      <c r="BV138" s="146"/>
      <c r="BW138" s="146"/>
      <c r="BX138" s="146"/>
      <c r="BY138" s="146"/>
      <c r="BZ138" s="146"/>
      <c r="CA138" s="146"/>
      <c r="CB138" s="146"/>
      <c r="CC138" s="146"/>
      <c r="CD138" s="146"/>
      <c r="CE138" s="146"/>
      <c r="CF138" s="146"/>
      <c r="CG138" s="146"/>
      <c r="CH138" s="146"/>
      <c r="CI138" s="146"/>
      <c r="CJ138" s="146"/>
      <c r="CK138" s="146"/>
      <c r="CL138" s="146"/>
      <c r="CM138" s="146"/>
      <c r="CN138" s="146"/>
      <c r="CO138" s="146"/>
      <c r="CP138" s="146"/>
      <c r="CQ138" s="146"/>
      <c r="CR138" s="146"/>
      <c r="CS138" s="146"/>
      <c r="CT138" s="146"/>
      <c r="CU138" s="146"/>
      <c r="CV138" s="146"/>
      <c r="CW138" s="146"/>
      <c r="CX138" s="146"/>
      <c r="CY138" s="146"/>
      <c r="CZ138" s="146"/>
      <c r="DA138" s="146"/>
      <c r="DB138" s="146"/>
      <c r="DC138" s="146"/>
      <c r="DD138" s="146"/>
      <c r="DE138" s="146"/>
      <c r="DF138" s="146"/>
      <c r="DG138" s="146"/>
      <c r="DH138" s="146"/>
      <c r="DI138" s="146"/>
      <c r="DJ138" s="146"/>
      <c r="DK138" s="146"/>
      <c r="DL138" s="146"/>
      <c r="DM138" s="146"/>
      <c r="DN138" s="146"/>
      <c r="DO138" s="146"/>
      <c r="DP138" s="146"/>
      <c r="DQ138" s="146"/>
      <c r="DR138" s="146"/>
      <c r="DS138" s="146"/>
      <c r="DT138" s="146"/>
      <c r="DU138" s="146"/>
      <c r="DV138" s="146"/>
      <c r="DW138" s="146"/>
      <c r="DX138" s="146"/>
      <c r="DY138" s="146"/>
      <c r="DZ138" s="146"/>
      <c r="EA138" s="146"/>
      <c r="EB138" s="146"/>
      <c r="EC138" s="146"/>
      <c r="ED138" s="146"/>
      <c r="EE138" s="146"/>
      <c r="EF138" s="146"/>
      <c r="EG138" s="146"/>
      <c r="EH138" s="146"/>
      <c r="EI138" s="146"/>
      <c r="EJ138" s="146"/>
      <c r="EK138" s="146"/>
      <c r="EL138" s="146"/>
      <c r="EM138" s="146"/>
      <c r="EN138" s="146"/>
      <c r="EO138" s="146"/>
      <c r="EP138" s="146"/>
      <c r="EQ138" s="146"/>
      <c r="ER138" s="146"/>
      <c r="ES138" s="146"/>
      <c r="ET138" s="146"/>
      <c r="EU138" s="146"/>
      <c r="EV138" s="146"/>
      <c r="EW138" s="146"/>
      <c r="EX138" s="146"/>
      <c r="EY138" s="146"/>
      <c r="EZ138" s="146"/>
      <c r="FA138" s="146"/>
      <c r="FB138" s="146"/>
      <c r="FC138" s="146"/>
      <c r="FD138" s="146"/>
      <c r="FE138" s="146"/>
      <c r="FF138" s="146"/>
      <c r="FG138" s="146"/>
      <c r="FH138" s="146"/>
      <c r="FI138" s="146"/>
      <c r="FJ138" s="146"/>
      <c r="FK138" s="146"/>
      <c r="FL138" s="146"/>
      <c r="FM138" s="146"/>
      <c r="FN138" s="146"/>
      <c r="FO138" s="146"/>
      <c r="FP138" s="146"/>
      <c r="FQ138" s="146"/>
      <c r="FR138" s="146"/>
      <c r="FS138" s="146"/>
      <c r="FT138" s="146"/>
      <c r="FU138" s="146"/>
      <c r="FV138" s="146"/>
      <c r="FW138" s="146"/>
      <c r="FX138" s="146"/>
      <c r="FY138" s="146"/>
      <c r="FZ138" s="146"/>
      <c r="GA138" s="146"/>
      <c r="GB138" s="146"/>
      <c r="GC138" s="146"/>
      <c r="GD138" s="146"/>
      <c r="GE138" s="146"/>
      <c r="GF138" s="146"/>
      <c r="GG138" s="146"/>
      <c r="GH138" s="146"/>
      <c r="GI138" s="146"/>
      <c r="GJ138" s="146"/>
      <c r="GK138" s="146"/>
      <c r="GL138" s="146"/>
      <c r="GM138" s="146"/>
      <c r="GN138" s="146"/>
      <c r="GO138" s="146"/>
      <c r="GP138" s="146"/>
      <c r="GQ138" s="146"/>
      <c r="GR138" s="146"/>
      <c r="GS138" s="146"/>
      <c r="GT138" s="146"/>
      <c r="GU138" s="146"/>
      <c r="GV138" s="146"/>
      <c r="GW138" s="146"/>
      <c r="GX138" s="146"/>
      <c r="GY138" s="146"/>
      <c r="GZ138" s="146"/>
    </row>
    <row r="139" spans="17:208">
      <c r="Q139" s="255"/>
      <c r="R139" s="255"/>
      <c r="S139" s="189"/>
      <c r="T139" s="189"/>
      <c r="U139" s="189"/>
      <c r="V139" s="189"/>
      <c r="W139" s="189"/>
      <c r="X139" s="175"/>
      <c r="Y139" s="175"/>
      <c r="AA139" s="179"/>
      <c r="AB139" s="173"/>
      <c r="AC139" s="238"/>
      <c r="AD139" s="238"/>
      <c r="AE139" s="238"/>
      <c r="AF139" s="238"/>
      <c r="AG139" s="238"/>
      <c r="AH139" s="238"/>
      <c r="AI139" s="239"/>
      <c r="AJ139" s="239"/>
      <c r="AK139" s="239"/>
      <c r="AL139" s="239"/>
      <c r="AM139" s="239"/>
      <c r="AN139" s="146"/>
      <c r="AO139" s="146"/>
      <c r="AP139" s="146"/>
      <c r="AQ139" s="146"/>
      <c r="AR139" s="146"/>
      <c r="AS139" s="146"/>
      <c r="AT139" s="146"/>
      <c r="AU139" s="146"/>
      <c r="AV139" s="146"/>
      <c r="AW139" s="146"/>
      <c r="AX139" s="146"/>
      <c r="AY139" s="146"/>
      <c r="AZ139" s="146"/>
      <c r="BA139" s="146"/>
      <c r="BB139" s="146"/>
      <c r="BC139" s="146"/>
      <c r="BD139" s="146"/>
      <c r="BE139" s="146"/>
      <c r="BF139" s="146"/>
      <c r="BG139" s="146"/>
      <c r="BH139" s="146"/>
      <c r="BI139" s="146"/>
      <c r="BJ139" s="146"/>
      <c r="BK139" s="146"/>
      <c r="BL139" s="146"/>
      <c r="BM139" s="146"/>
      <c r="BN139" s="146"/>
      <c r="BO139" s="146"/>
      <c r="BP139" s="146"/>
      <c r="BQ139" s="146"/>
      <c r="BR139" s="146"/>
      <c r="BS139" s="146"/>
      <c r="BT139" s="146"/>
      <c r="BU139" s="146"/>
      <c r="BV139" s="146"/>
      <c r="BW139" s="146"/>
      <c r="BX139" s="146"/>
      <c r="BY139" s="146"/>
      <c r="BZ139" s="146"/>
      <c r="CA139" s="146"/>
      <c r="CB139" s="146"/>
      <c r="CC139" s="146"/>
      <c r="CD139" s="146"/>
      <c r="CE139" s="146"/>
      <c r="CF139" s="146"/>
      <c r="CG139" s="146"/>
      <c r="CH139" s="146"/>
      <c r="CI139" s="146"/>
      <c r="CJ139" s="146"/>
      <c r="CK139" s="146"/>
      <c r="CL139" s="146"/>
      <c r="CM139" s="146"/>
      <c r="CN139" s="146"/>
      <c r="CO139" s="146"/>
      <c r="CP139" s="146"/>
      <c r="CQ139" s="146"/>
      <c r="CR139" s="146"/>
      <c r="CS139" s="146"/>
      <c r="CT139" s="146"/>
      <c r="CU139" s="146"/>
      <c r="CV139" s="146"/>
      <c r="CW139" s="146"/>
      <c r="CX139" s="146"/>
      <c r="CY139" s="146"/>
      <c r="CZ139" s="146"/>
      <c r="DA139" s="146"/>
      <c r="DB139" s="146"/>
      <c r="DC139" s="146"/>
      <c r="DD139" s="146"/>
      <c r="DE139" s="146"/>
      <c r="DF139" s="146"/>
      <c r="DG139" s="146"/>
      <c r="DH139" s="146"/>
      <c r="DI139" s="146"/>
      <c r="DJ139" s="146"/>
      <c r="DK139" s="146"/>
      <c r="DL139" s="146"/>
      <c r="DM139" s="146"/>
      <c r="DN139" s="146"/>
      <c r="DO139" s="146"/>
      <c r="DP139" s="146"/>
      <c r="DQ139" s="146"/>
      <c r="DR139" s="146"/>
      <c r="DS139" s="146"/>
      <c r="DT139" s="146"/>
      <c r="DU139" s="146"/>
      <c r="DV139" s="146"/>
      <c r="DW139" s="146"/>
      <c r="DX139" s="146"/>
      <c r="DY139" s="146"/>
      <c r="DZ139" s="146"/>
      <c r="EA139" s="146"/>
      <c r="EB139" s="146"/>
      <c r="EC139" s="146"/>
      <c r="ED139" s="146"/>
      <c r="EE139" s="146"/>
      <c r="EF139" s="146"/>
      <c r="EG139" s="146"/>
      <c r="EH139" s="146"/>
      <c r="EI139" s="146"/>
      <c r="EJ139" s="146"/>
      <c r="EK139" s="146"/>
      <c r="EL139" s="146"/>
      <c r="EM139" s="146"/>
      <c r="EN139" s="146"/>
      <c r="EO139" s="146"/>
      <c r="EP139" s="146"/>
      <c r="EQ139" s="146"/>
      <c r="ER139" s="146"/>
      <c r="ES139" s="146"/>
      <c r="ET139" s="146"/>
      <c r="EU139" s="146"/>
      <c r="EV139" s="146"/>
      <c r="EW139" s="146"/>
      <c r="EX139" s="146"/>
      <c r="EY139" s="146"/>
      <c r="EZ139" s="146"/>
      <c r="FA139" s="146"/>
      <c r="FB139" s="146"/>
      <c r="FC139" s="146"/>
      <c r="FD139" s="146"/>
      <c r="FE139" s="146"/>
      <c r="FF139" s="146"/>
      <c r="FG139" s="146"/>
      <c r="FH139" s="146"/>
      <c r="FI139" s="146"/>
      <c r="FJ139" s="146"/>
      <c r="FK139" s="146"/>
      <c r="FL139" s="146"/>
      <c r="FM139" s="146"/>
      <c r="FN139" s="146"/>
      <c r="FO139" s="146"/>
      <c r="FP139" s="146"/>
      <c r="FQ139" s="146"/>
      <c r="FR139" s="146"/>
      <c r="FS139" s="146"/>
      <c r="FT139" s="146"/>
      <c r="FU139" s="146"/>
      <c r="FV139" s="146"/>
      <c r="FW139" s="146"/>
      <c r="FX139" s="146"/>
      <c r="FY139" s="146"/>
      <c r="FZ139" s="146"/>
      <c r="GA139" s="146"/>
      <c r="GB139" s="146"/>
      <c r="GC139" s="146"/>
      <c r="GD139" s="146"/>
      <c r="GE139" s="146"/>
      <c r="GF139" s="146"/>
      <c r="GG139" s="146"/>
      <c r="GH139" s="146"/>
      <c r="GI139" s="146"/>
      <c r="GJ139" s="146"/>
      <c r="GK139" s="146"/>
      <c r="GL139" s="146"/>
      <c r="GM139" s="146"/>
      <c r="GN139" s="146"/>
      <c r="GO139" s="146"/>
      <c r="GP139" s="146"/>
      <c r="GQ139" s="146"/>
      <c r="GR139" s="146"/>
      <c r="GS139" s="146"/>
      <c r="GT139" s="146"/>
      <c r="GU139" s="146"/>
      <c r="GV139" s="146"/>
      <c r="GW139" s="146"/>
      <c r="GX139" s="146"/>
      <c r="GY139" s="146"/>
      <c r="GZ139" s="146"/>
    </row>
    <row r="140" spans="17:208">
      <c r="Q140" s="255"/>
      <c r="R140" s="255"/>
      <c r="S140" s="189"/>
      <c r="T140" s="189"/>
      <c r="U140" s="189"/>
      <c r="V140" s="189"/>
      <c r="W140" s="189"/>
      <c r="X140" s="175"/>
      <c r="Y140" s="175"/>
      <c r="AA140" s="179"/>
      <c r="AB140" s="173"/>
      <c r="AC140" s="238"/>
      <c r="AD140" s="238"/>
      <c r="AE140" s="238"/>
      <c r="AF140" s="238"/>
      <c r="AG140" s="238"/>
      <c r="AH140" s="238"/>
      <c r="AI140" s="239"/>
      <c r="AJ140" s="239"/>
      <c r="AK140" s="239"/>
      <c r="AL140" s="239"/>
      <c r="AM140" s="239"/>
      <c r="AN140" s="146"/>
      <c r="AO140" s="146"/>
      <c r="AP140" s="146"/>
      <c r="AQ140" s="146"/>
      <c r="AR140" s="146"/>
      <c r="AS140" s="146"/>
      <c r="AT140" s="146"/>
      <c r="AU140" s="146"/>
      <c r="AV140" s="146"/>
      <c r="AW140" s="146"/>
      <c r="AX140" s="146"/>
      <c r="AY140" s="146"/>
      <c r="AZ140" s="146"/>
      <c r="BA140" s="146"/>
      <c r="BB140" s="146"/>
      <c r="BC140" s="146"/>
      <c r="BD140" s="146"/>
      <c r="BE140" s="146"/>
      <c r="BF140" s="146"/>
      <c r="BG140" s="146"/>
      <c r="BH140" s="146"/>
      <c r="BI140" s="146"/>
      <c r="BJ140" s="146"/>
      <c r="BK140" s="146"/>
      <c r="BL140" s="146"/>
      <c r="BM140" s="146"/>
      <c r="BN140" s="146"/>
      <c r="BO140" s="146"/>
      <c r="BP140" s="146"/>
      <c r="BQ140" s="146"/>
      <c r="BR140" s="146"/>
      <c r="BS140" s="146"/>
      <c r="BT140" s="146"/>
      <c r="BU140" s="146"/>
      <c r="BV140" s="146"/>
      <c r="BW140" s="146"/>
      <c r="BX140" s="146"/>
      <c r="BY140" s="146"/>
      <c r="BZ140" s="146"/>
      <c r="CA140" s="146"/>
      <c r="CB140" s="146"/>
      <c r="CC140" s="146"/>
      <c r="CD140" s="146"/>
      <c r="CE140" s="146"/>
      <c r="CF140" s="146"/>
      <c r="CG140" s="146"/>
      <c r="CH140" s="146"/>
      <c r="CI140" s="146"/>
      <c r="CJ140" s="146"/>
      <c r="CK140" s="146"/>
      <c r="CL140" s="146"/>
      <c r="CM140" s="146"/>
      <c r="CN140" s="146"/>
      <c r="CO140" s="146"/>
      <c r="CP140" s="146"/>
      <c r="CQ140" s="146"/>
      <c r="CR140" s="146"/>
      <c r="CS140" s="146"/>
      <c r="CT140" s="146"/>
      <c r="CU140" s="146"/>
      <c r="CV140" s="146"/>
      <c r="CW140" s="146"/>
      <c r="CX140" s="146"/>
      <c r="CY140" s="146"/>
      <c r="CZ140" s="146"/>
      <c r="DA140" s="146"/>
      <c r="DB140" s="146"/>
      <c r="DC140" s="146"/>
      <c r="DD140" s="146"/>
      <c r="DE140" s="146"/>
      <c r="DF140" s="146"/>
      <c r="DG140" s="146"/>
      <c r="DH140" s="146"/>
      <c r="DI140" s="146"/>
      <c r="DJ140" s="146"/>
      <c r="DK140" s="146"/>
      <c r="DL140" s="146"/>
      <c r="DM140" s="146"/>
      <c r="DN140" s="146"/>
      <c r="DO140" s="146"/>
      <c r="DP140" s="146"/>
      <c r="DQ140" s="146"/>
      <c r="DR140" s="146"/>
      <c r="DS140" s="146"/>
      <c r="DT140" s="146"/>
      <c r="DU140" s="146"/>
      <c r="DV140" s="146"/>
      <c r="DW140" s="146"/>
      <c r="DX140" s="146"/>
      <c r="DY140" s="146"/>
      <c r="DZ140" s="146"/>
      <c r="EA140" s="146"/>
      <c r="EB140" s="146"/>
      <c r="EC140" s="146"/>
      <c r="ED140" s="146"/>
      <c r="EE140" s="146"/>
      <c r="EF140" s="146"/>
      <c r="EG140" s="146"/>
      <c r="EH140" s="146"/>
      <c r="EI140" s="146"/>
      <c r="EJ140" s="146"/>
      <c r="EK140" s="146"/>
      <c r="EL140" s="146"/>
      <c r="EM140" s="146"/>
      <c r="EN140" s="146"/>
      <c r="EO140" s="146"/>
      <c r="EP140" s="146"/>
      <c r="EQ140" s="146"/>
      <c r="ER140" s="146"/>
      <c r="ES140" s="146"/>
      <c r="ET140" s="146"/>
      <c r="EU140" s="146"/>
      <c r="EV140" s="146"/>
      <c r="EW140" s="146"/>
      <c r="EX140" s="146"/>
      <c r="EY140" s="146"/>
      <c r="EZ140" s="146"/>
      <c r="FA140" s="146"/>
      <c r="FB140" s="146"/>
      <c r="FC140" s="146"/>
      <c r="FD140" s="146"/>
      <c r="FE140" s="146"/>
      <c r="FF140" s="146"/>
      <c r="FG140" s="146"/>
      <c r="FH140" s="146"/>
      <c r="FI140" s="146"/>
      <c r="FJ140" s="146"/>
      <c r="FK140" s="146"/>
      <c r="FL140" s="146"/>
      <c r="FM140" s="146"/>
      <c r="FN140" s="146"/>
      <c r="FO140" s="146"/>
      <c r="FP140" s="146"/>
      <c r="FQ140" s="146"/>
      <c r="FR140" s="146"/>
      <c r="FS140" s="146"/>
      <c r="FT140" s="146"/>
      <c r="FU140" s="146"/>
      <c r="FV140" s="146"/>
      <c r="FW140" s="146"/>
      <c r="FX140" s="146"/>
      <c r="FY140" s="146"/>
      <c r="FZ140" s="146"/>
      <c r="GA140" s="146"/>
      <c r="GB140" s="146"/>
      <c r="GC140" s="146"/>
      <c r="GD140" s="146"/>
      <c r="GE140" s="146"/>
      <c r="GF140" s="146"/>
      <c r="GG140" s="146"/>
      <c r="GH140" s="146"/>
      <c r="GI140" s="146"/>
      <c r="GJ140" s="146"/>
      <c r="GK140" s="146"/>
      <c r="GL140" s="146"/>
      <c r="GM140" s="146"/>
      <c r="GN140" s="146"/>
      <c r="GO140" s="146"/>
      <c r="GP140" s="146"/>
      <c r="GQ140" s="146"/>
      <c r="GR140" s="146"/>
      <c r="GS140" s="146"/>
      <c r="GT140" s="146"/>
      <c r="GU140" s="146"/>
      <c r="GV140" s="146"/>
      <c r="GW140" s="146"/>
      <c r="GX140" s="146"/>
      <c r="GY140" s="146"/>
      <c r="GZ140" s="146"/>
    </row>
    <row r="141" spans="17:208">
      <c r="Q141" s="255"/>
      <c r="R141" s="255"/>
      <c r="S141" s="189"/>
      <c r="T141" s="189"/>
      <c r="U141" s="189"/>
      <c r="V141" s="189"/>
      <c r="W141" s="189"/>
      <c r="X141" s="175"/>
      <c r="Y141" s="175"/>
      <c r="AA141" s="179"/>
      <c r="AB141" s="173"/>
      <c r="AC141" s="238"/>
      <c r="AD141" s="238"/>
      <c r="AE141" s="238"/>
      <c r="AF141" s="238"/>
      <c r="AG141" s="238"/>
      <c r="AH141" s="238"/>
      <c r="AI141" s="239"/>
      <c r="AJ141" s="239"/>
      <c r="AK141" s="239"/>
      <c r="AL141" s="239"/>
      <c r="AM141" s="239"/>
      <c r="AN141" s="146"/>
      <c r="AO141" s="146"/>
      <c r="AP141" s="146"/>
      <c r="AQ141" s="146"/>
      <c r="AR141" s="146"/>
      <c r="AS141" s="146"/>
      <c r="AT141" s="146"/>
      <c r="AU141" s="146"/>
      <c r="AV141" s="146"/>
      <c r="AW141" s="146"/>
      <c r="AX141" s="146"/>
      <c r="AY141" s="146"/>
      <c r="AZ141" s="146"/>
      <c r="BA141" s="146"/>
      <c r="BB141" s="146"/>
      <c r="BC141" s="146"/>
      <c r="BD141" s="146"/>
      <c r="BE141" s="146"/>
      <c r="BF141" s="146"/>
      <c r="BG141" s="146"/>
      <c r="BH141" s="146"/>
      <c r="BI141" s="146"/>
      <c r="BJ141" s="146"/>
      <c r="BK141" s="146"/>
      <c r="BL141" s="146"/>
      <c r="BM141" s="146"/>
      <c r="BN141" s="146"/>
      <c r="BO141" s="146"/>
      <c r="BP141" s="146"/>
      <c r="BQ141" s="146"/>
      <c r="BR141" s="146"/>
      <c r="BS141" s="146"/>
      <c r="BT141" s="146"/>
      <c r="BU141" s="146"/>
      <c r="BV141" s="146"/>
      <c r="BW141" s="146"/>
      <c r="BX141" s="146"/>
      <c r="BY141" s="146"/>
      <c r="BZ141" s="146"/>
      <c r="CA141" s="146"/>
      <c r="CB141" s="146"/>
      <c r="CC141" s="146"/>
      <c r="CD141" s="146"/>
      <c r="CE141" s="146"/>
      <c r="CF141" s="146"/>
      <c r="CG141" s="146"/>
      <c r="CH141" s="146"/>
      <c r="CI141" s="146"/>
      <c r="CJ141" s="146"/>
      <c r="CK141" s="146"/>
      <c r="CL141" s="146"/>
      <c r="CM141" s="146"/>
      <c r="CN141" s="146"/>
      <c r="CO141" s="146"/>
      <c r="CP141" s="146"/>
      <c r="CQ141" s="146"/>
      <c r="CR141" s="146"/>
      <c r="CS141" s="146"/>
      <c r="CT141" s="146"/>
      <c r="CU141" s="146"/>
      <c r="CV141" s="146"/>
      <c r="CW141" s="146"/>
      <c r="CX141" s="146"/>
      <c r="CY141" s="146"/>
      <c r="CZ141" s="146"/>
      <c r="DA141" s="146"/>
      <c r="DB141" s="146"/>
      <c r="DC141" s="146"/>
      <c r="DD141" s="146"/>
      <c r="DE141" s="146"/>
      <c r="DF141" s="146"/>
      <c r="DG141" s="146"/>
      <c r="DH141" s="146"/>
      <c r="DI141" s="146"/>
      <c r="DJ141" s="146"/>
      <c r="DK141" s="146"/>
      <c r="DL141" s="146"/>
      <c r="DM141" s="146"/>
      <c r="DN141" s="146"/>
      <c r="DO141" s="146"/>
      <c r="DP141" s="146"/>
      <c r="DQ141" s="146"/>
      <c r="DR141" s="146"/>
      <c r="DS141" s="146"/>
      <c r="DT141" s="146"/>
      <c r="DU141" s="146"/>
      <c r="DV141" s="146"/>
      <c r="DW141" s="146"/>
      <c r="DX141" s="146"/>
      <c r="DY141" s="146"/>
      <c r="DZ141" s="146"/>
      <c r="EA141" s="146"/>
      <c r="EB141" s="146"/>
      <c r="EC141" s="146"/>
      <c r="ED141" s="146"/>
      <c r="EE141" s="146"/>
      <c r="EF141" s="146"/>
      <c r="EG141" s="146"/>
      <c r="EH141" s="146"/>
      <c r="EI141" s="146"/>
      <c r="EJ141" s="146"/>
      <c r="EK141" s="146"/>
      <c r="EL141" s="146"/>
      <c r="EM141" s="146"/>
      <c r="EN141" s="146"/>
      <c r="EO141" s="146"/>
      <c r="EP141" s="146"/>
      <c r="EQ141" s="146"/>
      <c r="ER141" s="146"/>
      <c r="ES141" s="146"/>
      <c r="ET141" s="146"/>
      <c r="EU141" s="146"/>
      <c r="EV141" s="146"/>
      <c r="EW141" s="146"/>
      <c r="EX141" s="146"/>
      <c r="EY141" s="146"/>
      <c r="EZ141" s="146"/>
      <c r="FA141" s="146"/>
      <c r="FB141" s="146"/>
      <c r="FC141" s="146"/>
      <c r="FD141" s="146"/>
      <c r="FE141" s="146"/>
      <c r="FF141" s="146"/>
      <c r="FG141" s="146"/>
      <c r="FH141" s="146"/>
      <c r="FI141" s="146"/>
      <c r="FJ141" s="146"/>
      <c r="FK141" s="146"/>
      <c r="FL141" s="146"/>
      <c r="FM141" s="146"/>
      <c r="FN141" s="146"/>
      <c r="FO141" s="146"/>
      <c r="FP141" s="146"/>
      <c r="FQ141" s="146"/>
      <c r="FR141" s="146"/>
      <c r="FS141" s="146"/>
      <c r="FT141" s="146"/>
      <c r="FU141" s="146"/>
      <c r="FV141" s="146"/>
      <c r="FW141" s="146"/>
      <c r="FX141" s="146"/>
      <c r="FY141" s="146"/>
      <c r="FZ141" s="146"/>
      <c r="GA141" s="146"/>
      <c r="GB141" s="146"/>
      <c r="GC141" s="146"/>
      <c r="GD141" s="146"/>
      <c r="GE141" s="146"/>
      <c r="GF141" s="146"/>
      <c r="GG141" s="146"/>
      <c r="GH141" s="146"/>
      <c r="GI141" s="146"/>
      <c r="GJ141" s="146"/>
      <c r="GK141" s="146"/>
      <c r="GL141" s="146"/>
      <c r="GM141" s="146"/>
      <c r="GN141" s="146"/>
      <c r="GO141" s="146"/>
      <c r="GP141" s="146"/>
      <c r="GQ141" s="146"/>
      <c r="GR141" s="146"/>
      <c r="GS141" s="146"/>
      <c r="GT141" s="146"/>
      <c r="GU141" s="146"/>
      <c r="GV141" s="146"/>
      <c r="GW141" s="146"/>
      <c r="GX141" s="146"/>
      <c r="GY141" s="146"/>
      <c r="GZ141" s="146"/>
    </row>
    <row r="142" spans="17:208">
      <c r="Q142" s="255"/>
      <c r="R142" s="255"/>
      <c r="S142" s="189"/>
      <c r="T142" s="189"/>
      <c r="U142" s="189"/>
      <c r="V142" s="189"/>
      <c r="W142" s="189"/>
      <c r="X142" s="175"/>
      <c r="Y142" s="175"/>
      <c r="AA142" s="179"/>
      <c r="AB142" s="173"/>
      <c r="AC142" s="238"/>
      <c r="AD142" s="238"/>
      <c r="AE142" s="238"/>
      <c r="AF142" s="238"/>
      <c r="AG142" s="238"/>
      <c r="AH142" s="238"/>
      <c r="AI142" s="239"/>
      <c r="AJ142" s="239"/>
      <c r="AK142" s="239"/>
      <c r="AL142" s="239"/>
      <c r="AM142" s="239"/>
      <c r="AN142" s="146"/>
      <c r="AO142" s="146"/>
      <c r="AP142" s="146"/>
      <c r="AQ142" s="146"/>
      <c r="AR142" s="146"/>
      <c r="AS142" s="146"/>
      <c r="AT142" s="146"/>
      <c r="AU142" s="146"/>
      <c r="AV142" s="146"/>
      <c r="AW142" s="146"/>
      <c r="AX142" s="146"/>
      <c r="AY142" s="146"/>
      <c r="AZ142" s="146"/>
      <c r="BA142" s="146"/>
      <c r="BB142" s="146"/>
      <c r="BC142" s="146"/>
      <c r="BD142" s="146"/>
      <c r="BE142" s="146"/>
      <c r="BF142" s="146"/>
      <c r="BG142" s="146"/>
      <c r="BH142" s="146"/>
      <c r="BI142" s="146"/>
      <c r="BJ142" s="146"/>
      <c r="BK142" s="146"/>
      <c r="BL142" s="146"/>
      <c r="BM142" s="146"/>
      <c r="BN142" s="146"/>
      <c r="BO142" s="146"/>
      <c r="BP142" s="146"/>
      <c r="BQ142" s="146"/>
      <c r="BR142" s="146"/>
      <c r="BS142" s="146"/>
      <c r="BT142" s="146"/>
      <c r="BU142" s="146"/>
      <c r="BV142" s="146"/>
      <c r="BW142" s="146"/>
      <c r="BX142" s="146"/>
      <c r="BY142" s="146"/>
      <c r="BZ142" s="146"/>
      <c r="CA142" s="146"/>
      <c r="CB142" s="146"/>
      <c r="CC142" s="146"/>
      <c r="CD142" s="146"/>
      <c r="CE142" s="146"/>
      <c r="CF142" s="146"/>
      <c r="CG142" s="146"/>
      <c r="CH142" s="146"/>
      <c r="CI142" s="146"/>
      <c r="CJ142" s="146"/>
      <c r="CK142" s="146"/>
      <c r="CL142" s="146"/>
      <c r="CM142" s="146"/>
      <c r="CN142" s="146"/>
      <c r="CO142" s="146"/>
      <c r="CP142" s="146"/>
      <c r="CQ142" s="146"/>
      <c r="CR142" s="146"/>
      <c r="CS142" s="146"/>
      <c r="CT142" s="146"/>
      <c r="CU142" s="146"/>
      <c r="CV142" s="146"/>
      <c r="CW142" s="146"/>
      <c r="CX142" s="146"/>
      <c r="CY142" s="146"/>
      <c r="CZ142" s="146"/>
      <c r="DA142" s="146"/>
      <c r="DB142" s="146"/>
      <c r="DC142" s="146"/>
      <c r="DD142" s="146"/>
      <c r="DE142" s="146"/>
      <c r="DF142" s="146"/>
      <c r="DG142" s="146"/>
      <c r="DH142" s="146"/>
      <c r="DI142" s="146"/>
      <c r="DJ142" s="146"/>
      <c r="DK142" s="146"/>
      <c r="DL142" s="146"/>
      <c r="DM142" s="146"/>
      <c r="DN142" s="146"/>
      <c r="DO142" s="146"/>
      <c r="DP142" s="146"/>
      <c r="DQ142" s="146"/>
      <c r="DR142" s="146"/>
      <c r="DS142" s="146"/>
      <c r="DT142" s="146"/>
      <c r="DU142" s="146"/>
      <c r="DV142" s="146"/>
      <c r="DW142" s="146"/>
      <c r="DX142" s="146"/>
      <c r="DY142" s="146"/>
      <c r="DZ142" s="146"/>
      <c r="EA142" s="146"/>
      <c r="EB142" s="146"/>
      <c r="EC142" s="146"/>
      <c r="ED142" s="146"/>
      <c r="EE142" s="146"/>
      <c r="EF142" s="146"/>
      <c r="EG142" s="146"/>
      <c r="EH142" s="146"/>
      <c r="EI142" s="146"/>
      <c r="EJ142" s="146"/>
      <c r="EK142" s="146"/>
      <c r="EL142" s="146"/>
      <c r="EM142" s="146"/>
      <c r="EN142" s="146"/>
      <c r="EO142" s="146"/>
      <c r="EP142" s="146"/>
      <c r="EQ142" s="146"/>
      <c r="ER142" s="146"/>
      <c r="ES142" s="146"/>
      <c r="ET142" s="146"/>
      <c r="EU142" s="146"/>
      <c r="EV142" s="146"/>
      <c r="EW142" s="146"/>
      <c r="EX142" s="146"/>
      <c r="EY142" s="146"/>
      <c r="EZ142" s="146"/>
      <c r="FA142" s="146"/>
      <c r="FB142" s="146"/>
      <c r="FC142" s="146"/>
      <c r="FD142" s="146"/>
      <c r="FE142" s="146"/>
      <c r="FF142" s="146"/>
      <c r="FG142" s="146"/>
      <c r="FH142" s="146"/>
      <c r="FI142" s="146"/>
      <c r="FJ142" s="146"/>
      <c r="FK142" s="146"/>
      <c r="FL142" s="146"/>
      <c r="FM142" s="146"/>
      <c r="FN142" s="146"/>
      <c r="FO142" s="146"/>
      <c r="FP142" s="146"/>
      <c r="FQ142" s="146"/>
      <c r="FR142" s="146"/>
      <c r="FS142" s="146"/>
      <c r="FT142" s="146"/>
      <c r="FU142" s="146"/>
      <c r="FV142" s="146"/>
      <c r="FW142" s="146"/>
      <c r="FX142" s="146"/>
      <c r="FY142" s="146"/>
      <c r="FZ142" s="146"/>
      <c r="GA142" s="146"/>
      <c r="GB142" s="146"/>
      <c r="GC142" s="146"/>
      <c r="GD142" s="146"/>
      <c r="GE142" s="146"/>
      <c r="GF142" s="146"/>
      <c r="GG142" s="146"/>
      <c r="GH142" s="146"/>
      <c r="GI142" s="146"/>
      <c r="GJ142" s="146"/>
      <c r="GK142" s="146"/>
      <c r="GL142" s="146"/>
      <c r="GM142" s="146"/>
      <c r="GN142" s="146"/>
      <c r="GO142" s="146"/>
      <c r="GP142" s="146"/>
      <c r="GQ142" s="146"/>
      <c r="GR142" s="146"/>
      <c r="GS142" s="146"/>
      <c r="GT142" s="146"/>
      <c r="GU142" s="146"/>
      <c r="GV142" s="146"/>
      <c r="GW142" s="146"/>
      <c r="GX142" s="146"/>
      <c r="GY142" s="146"/>
      <c r="GZ142" s="146"/>
    </row>
    <row r="143" spans="17:208">
      <c r="Q143" s="255"/>
      <c r="R143" s="255"/>
      <c r="S143" s="189"/>
      <c r="T143" s="189"/>
      <c r="U143" s="189"/>
      <c r="V143" s="189"/>
      <c r="W143" s="189"/>
      <c r="X143" s="175"/>
      <c r="Y143" s="175"/>
      <c r="AA143" s="179"/>
      <c r="AB143" s="173"/>
      <c r="AC143" s="238"/>
      <c r="AD143" s="238"/>
      <c r="AE143" s="238"/>
      <c r="AF143" s="238"/>
      <c r="AG143" s="238"/>
      <c r="AH143" s="238"/>
      <c r="AI143" s="239"/>
      <c r="AJ143" s="239"/>
      <c r="AK143" s="239"/>
      <c r="AL143" s="239"/>
      <c r="AM143" s="239"/>
      <c r="AN143" s="146"/>
      <c r="AO143" s="146"/>
      <c r="AP143" s="146"/>
      <c r="AQ143" s="146"/>
      <c r="AR143" s="146"/>
      <c r="AS143" s="146"/>
      <c r="AT143" s="146"/>
      <c r="AU143" s="146"/>
      <c r="AV143" s="146"/>
      <c r="AW143" s="146"/>
      <c r="AX143" s="146"/>
      <c r="AY143" s="146"/>
      <c r="AZ143" s="146"/>
      <c r="BA143" s="146"/>
      <c r="BB143" s="146"/>
      <c r="BC143" s="146"/>
      <c r="BD143" s="146"/>
      <c r="BE143" s="146"/>
      <c r="BF143" s="146"/>
      <c r="BG143" s="146"/>
      <c r="BH143" s="146"/>
      <c r="BI143" s="146"/>
      <c r="BJ143" s="146"/>
      <c r="BK143" s="146"/>
      <c r="BL143" s="146"/>
      <c r="BM143" s="146"/>
      <c r="BN143" s="146"/>
      <c r="BO143" s="146"/>
      <c r="BP143" s="146"/>
      <c r="BQ143" s="146"/>
      <c r="BR143" s="146"/>
      <c r="BS143" s="146"/>
      <c r="BT143" s="146"/>
      <c r="BU143" s="146"/>
      <c r="BV143" s="146"/>
      <c r="BW143" s="146"/>
      <c r="BX143" s="146"/>
      <c r="BY143" s="146"/>
      <c r="BZ143" s="146"/>
      <c r="CA143" s="146"/>
      <c r="CB143" s="146"/>
      <c r="CC143" s="146"/>
      <c r="CD143" s="146"/>
      <c r="CE143" s="146"/>
      <c r="CF143" s="146"/>
      <c r="CG143" s="146"/>
      <c r="CH143" s="146"/>
      <c r="CI143" s="146"/>
      <c r="CJ143" s="146"/>
      <c r="CK143" s="146"/>
      <c r="CL143" s="146"/>
      <c r="CM143" s="146"/>
      <c r="CN143" s="146"/>
      <c r="CO143" s="146"/>
      <c r="CP143" s="146"/>
      <c r="CQ143" s="146"/>
      <c r="CR143" s="146"/>
      <c r="CS143" s="146"/>
      <c r="CT143" s="146"/>
      <c r="CU143" s="146"/>
      <c r="CV143" s="146"/>
      <c r="CW143" s="146"/>
      <c r="CX143" s="146"/>
      <c r="CY143" s="146"/>
      <c r="CZ143" s="146"/>
      <c r="DA143" s="146"/>
      <c r="DB143" s="146"/>
      <c r="DC143" s="146"/>
      <c r="DD143" s="146"/>
      <c r="DE143" s="146"/>
      <c r="DF143" s="146"/>
      <c r="DG143" s="146"/>
      <c r="DH143" s="146"/>
      <c r="DI143" s="146"/>
      <c r="DJ143" s="146"/>
      <c r="DK143" s="146"/>
      <c r="DL143" s="146"/>
      <c r="DM143" s="146"/>
      <c r="DN143" s="146"/>
      <c r="DO143" s="146"/>
      <c r="DP143" s="146"/>
      <c r="DQ143" s="146"/>
      <c r="DR143" s="146"/>
      <c r="DS143" s="146"/>
      <c r="DT143" s="146"/>
      <c r="DU143" s="146"/>
      <c r="DV143" s="146"/>
      <c r="DW143" s="146"/>
      <c r="DX143" s="146"/>
      <c r="DY143" s="146"/>
      <c r="DZ143" s="146"/>
      <c r="EA143" s="146"/>
      <c r="EB143" s="146"/>
      <c r="EC143" s="146"/>
      <c r="ED143" s="146"/>
      <c r="EE143" s="146"/>
      <c r="EF143" s="146"/>
      <c r="EG143" s="146"/>
      <c r="EH143" s="146"/>
      <c r="EI143" s="146"/>
      <c r="EJ143" s="146"/>
      <c r="EK143" s="146"/>
      <c r="EL143" s="146"/>
      <c r="EM143" s="146"/>
      <c r="EN143" s="146"/>
      <c r="EO143" s="146"/>
      <c r="EP143" s="146"/>
      <c r="EQ143" s="146"/>
      <c r="ER143" s="146"/>
      <c r="ES143" s="146"/>
      <c r="ET143" s="146"/>
      <c r="EU143" s="146"/>
      <c r="EV143" s="146"/>
      <c r="EW143" s="146"/>
      <c r="EX143" s="146"/>
      <c r="EY143" s="146"/>
      <c r="EZ143" s="146"/>
      <c r="FA143" s="146"/>
      <c r="FB143" s="146"/>
      <c r="FC143" s="146"/>
      <c r="FD143" s="146"/>
      <c r="FE143" s="146"/>
      <c r="FF143" s="146"/>
      <c r="FG143" s="146"/>
      <c r="FH143" s="146"/>
      <c r="FI143" s="146"/>
      <c r="FJ143" s="146"/>
      <c r="FK143" s="146"/>
      <c r="FL143" s="146"/>
      <c r="FM143" s="146"/>
      <c r="FN143" s="146"/>
      <c r="FO143" s="146"/>
      <c r="FP143" s="146"/>
      <c r="FQ143" s="146"/>
      <c r="FR143" s="146"/>
      <c r="FS143" s="146"/>
      <c r="FT143" s="146"/>
      <c r="FU143" s="146"/>
      <c r="FV143" s="146"/>
      <c r="FW143" s="146"/>
      <c r="FX143" s="146"/>
      <c r="FY143" s="146"/>
      <c r="FZ143" s="146"/>
      <c r="GA143" s="146"/>
      <c r="GB143" s="146"/>
      <c r="GC143" s="146"/>
      <c r="GD143" s="146"/>
      <c r="GE143" s="146"/>
      <c r="GF143" s="146"/>
      <c r="GG143" s="146"/>
      <c r="GH143" s="146"/>
      <c r="GI143" s="146"/>
      <c r="GJ143" s="146"/>
      <c r="GK143" s="146"/>
      <c r="GL143" s="146"/>
      <c r="GM143" s="146"/>
      <c r="GN143" s="146"/>
      <c r="GO143" s="146"/>
      <c r="GP143" s="146"/>
      <c r="GQ143" s="146"/>
      <c r="GR143" s="146"/>
      <c r="GS143" s="146"/>
      <c r="GT143" s="146"/>
      <c r="GU143" s="146"/>
      <c r="GV143" s="146"/>
      <c r="GW143" s="146"/>
      <c r="GX143" s="146"/>
      <c r="GY143" s="146"/>
      <c r="GZ143" s="146"/>
    </row>
    <row r="144" spans="17:208">
      <c r="Q144" s="255"/>
      <c r="R144" s="255"/>
      <c r="S144" s="189"/>
      <c r="T144" s="189"/>
      <c r="U144" s="189"/>
      <c r="V144" s="189"/>
      <c r="W144" s="189"/>
      <c r="X144" s="175"/>
      <c r="Y144" s="175"/>
      <c r="AA144" s="179"/>
      <c r="AB144" s="173"/>
      <c r="AC144" s="238"/>
      <c r="AD144" s="238"/>
      <c r="AE144" s="238"/>
      <c r="AF144" s="238"/>
      <c r="AG144" s="238"/>
      <c r="AH144" s="238"/>
      <c r="AI144" s="239"/>
      <c r="AJ144" s="239"/>
      <c r="AK144" s="239"/>
      <c r="AL144" s="239"/>
      <c r="AM144" s="239"/>
      <c r="AN144" s="146"/>
      <c r="AO144" s="146"/>
      <c r="AP144" s="146"/>
      <c r="AQ144" s="146"/>
      <c r="AR144" s="146"/>
      <c r="AS144" s="146"/>
      <c r="AT144" s="146"/>
      <c r="AU144" s="146"/>
      <c r="AV144" s="146"/>
      <c r="AW144" s="146"/>
      <c r="AX144" s="146"/>
      <c r="AY144" s="146"/>
      <c r="AZ144" s="146"/>
      <c r="BA144" s="146"/>
      <c r="BB144" s="146"/>
      <c r="BC144" s="146"/>
      <c r="BD144" s="146"/>
      <c r="BE144" s="146"/>
      <c r="BF144" s="146"/>
      <c r="BG144" s="146"/>
      <c r="BH144" s="146"/>
      <c r="BI144" s="146"/>
      <c r="BJ144" s="146"/>
      <c r="BK144" s="146"/>
      <c r="BL144" s="146"/>
      <c r="BM144" s="146"/>
      <c r="BN144" s="146"/>
      <c r="BO144" s="146"/>
      <c r="BP144" s="146"/>
      <c r="BQ144" s="146"/>
      <c r="BR144" s="146"/>
      <c r="BS144" s="146"/>
      <c r="BT144" s="146"/>
      <c r="BU144" s="146"/>
      <c r="BV144" s="146"/>
      <c r="BW144" s="146"/>
      <c r="BX144" s="146"/>
      <c r="BY144" s="146"/>
      <c r="BZ144" s="146"/>
      <c r="CA144" s="146"/>
      <c r="CB144" s="146"/>
      <c r="CC144" s="146"/>
      <c r="CD144" s="146"/>
      <c r="CE144" s="146"/>
      <c r="CF144" s="146"/>
      <c r="CG144" s="146"/>
      <c r="CH144" s="146"/>
      <c r="CI144" s="146"/>
      <c r="CJ144" s="146"/>
      <c r="CK144" s="146"/>
      <c r="CL144" s="146"/>
      <c r="CM144" s="146"/>
      <c r="CN144" s="146"/>
      <c r="CO144" s="146"/>
      <c r="CP144" s="146"/>
      <c r="CQ144" s="146"/>
      <c r="CR144" s="146"/>
      <c r="CS144" s="146"/>
      <c r="CT144" s="146"/>
      <c r="CU144" s="146"/>
      <c r="CV144" s="146"/>
      <c r="CW144" s="146"/>
      <c r="CX144" s="146"/>
      <c r="CY144" s="146"/>
      <c r="CZ144" s="146"/>
      <c r="DA144" s="146"/>
      <c r="DB144" s="146"/>
      <c r="DC144" s="146"/>
      <c r="DD144" s="146"/>
      <c r="DE144" s="146"/>
      <c r="DF144" s="146"/>
      <c r="DG144" s="146"/>
      <c r="DH144" s="146"/>
      <c r="DI144" s="146"/>
      <c r="DJ144" s="146"/>
      <c r="DK144" s="146"/>
      <c r="DL144" s="146"/>
      <c r="DM144" s="146"/>
      <c r="DN144" s="146"/>
      <c r="DO144" s="146"/>
      <c r="DP144" s="146"/>
      <c r="DQ144" s="146"/>
      <c r="DR144" s="146"/>
      <c r="DS144" s="146"/>
      <c r="DT144" s="146"/>
      <c r="DU144" s="146"/>
      <c r="DV144" s="146"/>
      <c r="DW144" s="146"/>
      <c r="DX144" s="146"/>
      <c r="DY144" s="146"/>
      <c r="DZ144" s="146"/>
      <c r="EA144" s="146"/>
      <c r="EB144" s="146"/>
      <c r="EC144" s="146"/>
      <c r="ED144" s="146"/>
      <c r="EE144" s="146"/>
      <c r="EF144" s="146"/>
      <c r="EG144" s="146"/>
      <c r="EH144" s="146"/>
      <c r="EI144" s="146"/>
      <c r="EJ144" s="146"/>
      <c r="EK144" s="146"/>
      <c r="EL144" s="146"/>
      <c r="EM144" s="146"/>
      <c r="EN144" s="146"/>
      <c r="EO144" s="146"/>
      <c r="EP144" s="146"/>
      <c r="EQ144" s="146"/>
      <c r="ER144" s="146"/>
      <c r="ES144" s="146"/>
      <c r="ET144" s="146"/>
      <c r="EU144" s="146"/>
      <c r="EV144" s="146"/>
      <c r="EW144" s="146"/>
      <c r="EX144" s="146"/>
      <c r="EY144" s="146"/>
      <c r="EZ144" s="146"/>
      <c r="FA144" s="146"/>
      <c r="FB144" s="146"/>
      <c r="FC144" s="146"/>
      <c r="FD144" s="146"/>
      <c r="FE144" s="146"/>
      <c r="FF144" s="146"/>
      <c r="FG144" s="146"/>
      <c r="FH144" s="146"/>
      <c r="FI144" s="146"/>
      <c r="FJ144" s="146"/>
      <c r="FK144" s="146"/>
      <c r="FL144" s="146"/>
      <c r="FM144" s="146"/>
      <c r="FN144" s="146"/>
      <c r="FO144" s="146"/>
      <c r="FP144" s="146"/>
      <c r="FQ144" s="146"/>
      <c r="FR144" s="146"/>
      <c r="FS144" s="146"/>
      <c r="FT144" s="146"/>
      <c r="FU144" s="146"/>
      <c r="FV144" s="146"/>
      <c r="FW144" s="146"/>
      <c r="FX144" s="146"/>
      <c r="FY144" s="146"/>
      <c r="FZ144" s="146"/>
      <c r="GA144" s="146"/>
      <c r="GB144" s="146"/>
      <c r="GC144" s="146"/>
      <c r="GD144" s="146"/>
      <c r="GE144" s="146"/>
      <c r="GF144" s="146"/>
      <c r="GG144" s="146"/>
      <c r="GH144" s="146"/>
      <c r="GI144" s="146"/>
      <c r="GJ144" s="146"/>
      <c r="GK144" s="146"/>
      <c r="GL144" s="146"/>
      <c r="GM144" s="146"/>
      <c r="GN144" s="146"/>
      <c r="GO144" s="146"/>
      <c r="GP144" s="146"/>
      <c r="GQ144" s="146"/>
      <c r="GR144" s="146"/>
      <c r="GS144" s="146"/>
      <c r="GT144" s="146"/>
      <c r="GU144" s="146"/>
      <c r="GV144" s="146"/>
      <c r="GW144" s="146"/>
      <c r="GX144" s="146"/>
      <c r="GY144" s="146"/>
      <c r="GZ144" s="146"/>
    </row>
    <row r="145" spans="17:208">
      <c r="Q145" s="255"/>
      <c r="R145" s="255"/>
      <c r="S145" s="189"/>
      <c r="T145" s="189"/>
      <c r="U145" s="189"/>
      <c r="V145" s="189"/>
      <c r="W145" s="189"/>
      <c r="X145" s="175"/>
      <c r="Y145" s="175"/>
      <c r="AA145" s="179"/>
      <c r="AB145" s="173"/>
      <c r="AC145" s="238"/>
      <c r="AD145" s="238"/>
      <c r="AE145" s="238"/>
      <c r="AF145" s="238"/>
      <c r="AG145" s="238"/>
      <c r="AH145" s="238"/>
      <c r="AI145" s="239"/>
      <c r="AJ145" s="239"/>
      <c r="AK145" s="239"/>
      <c r="AL145" s="239"/>
      <c r="AM145" s="239"/>
      <c r="AN145" s="146"/>
      <c r="AO145" s="146"/>
      <c r="AP145" s="146"/>
      <c r="AQ145" s="146"/>
      <c r="AR145" s="146"/>
      <c r="AS145" s="146"/>
      <c r="AT145" s="146"/>
      <c r="AU145" s="146"/>
      <c r="AV145" s="146"/>
      <c r="AW145" s="146"/>
      <c r="AX145" s="146"/>
      <c r="AY145" s="146"/>
      <c r="AZ145" s="146"/>
      <c r="BA145" s="146"/>
      <c r="BB145" s="146"/>
      <c r="BC145" s="146"/>
      <c r="BD145" s="146"/>
      <c r="BE145" s="146"/>
      <c r="BF145" s="146"/>
      <c r="BG145" s="146"/>
      <c r="BH145" s="146"/>
      <c r="BI145" s="146"/>
      <c r="BJ145" s="146"/>
      <c r="BK145" s="146"/>
      <c r="BL145" s="146"/>
      <c r="BM145" s="146"/>
      <c r="BN145" s="146"/>
      <c r="BO145" s="146"/>
      <c r="BP145" s="146"/>
      <c r="BQ145" s="146"/>
      <c r="BR145" s="146"/>
      <c r="BS145" s="146"/>
      <c r="BT145" s="146"/>
      <c r="BU145" s="146"/>
      <c r="BV145" s="146"/>
      <c r="BW145" s="146"/>
      <c r="BX145" s="146"/>
      <c r="BY145" s="146"/>
      <c r="BZ145" s="146"/>
      <c r="CA145" s="146"/>
      <c r="CB145" s="146"/>
      <c r="CC145" s="146"/>
      <c r="CD145" s="146"/>
      <c r="CE145" s="146"/>
      <c r="CF145" s="146"/>
      <c r="CG145" s="146"/>
      <c r="CH145" s="146"/>
      <c r="CI145" s="146"/>
      <c r="CJ145" s="146"/>
      <c r="CK145" s="146"/>
      <c r="CL145" s="146"/>
      <c r="CM145" s="146"/>
      <c r="CN145" s="146"/>
      <c r="CO145" s="146"/>
      <c r="CP145" s="146"/>
      <c r="CQ145" s="146"/>
      <c r="CR145" s="146"/>
      <c r="CS145" s="146"/>
      <c r="CT145" s="146"/>
      <c r="CU145" s="146"/>
      <c r="CV145" s="146"/>
      <c r="CW145" s="146"/>
      <c r="CX145" s="146"/>
      <c r="CY145" s="146"/>
      <c r="CZ145" s="146"/>
      <c r="DA145" s="146"/>
      <c r="DB145" s="146"/>
      <c r="DC145" s="146"/>
      <c r="DD145" s="146"/>
      <c r="DE145" s="146"/>
      <c r="DF145" s="146"/>
      <c r="DG145" s="146"/>
      <c r="DH145" s="146"/>
      <c r="DI145" s="146"/>
      <c r="DJ145" s="146"/>
      <c r="DK145" s="146"/>
      <c r="DL145" s="146"/>
      <c r="DM145" s="146"/>
      <c r="DN145" s="146"/>
      <c r="DO145" s="146"/>
      <c r="DP145" s="146"/>
      <c r="DQ145" s="146"/>
      <c r="DR145" s="146"/>
      <c r="DS145" s="146"/>
      <c r="DT145" s="146"/>
      <c r="DU145" s="146"/>
      <c r="DV145" s="146"/>
      <c r="DW145" s="146"/>
      <c r="DX145" s="146"/>
      <c r="DY145" s="146"/>
      <c r="DZ145" s="146"/>
      <c r="EA145" s="146"/>
      <c r="EB145" s="146"/>
      <c r="EC145" s="146"/>
      <c r="ED145" s="146"/>
      <c r="EE145" s="146"/>
      <c r="EF145" s="146"/>
      <c r="EG145" s="146"/>
      <c r="EH145" s="146"/>
      <c r="EI145" s="146"/>
      <c r="EJ145" s="146"/>
      <c r="EK145" s="146"/>
      <c r="EL145" s="146"/>
      <c r="EM145" s="146"/>
      <c r="EN145" s="146"/>
      <c r="EO145" s="146"/>
      <c r="EP145" s="146"/>
      <c r="EQ145" s="146"/>
      <c r="ER145" s="146"/>
      <c r="ES145" s="146"/>
      <c r="ET145" s="146"/>
      <c r="EU145" s="146"/>
      <c r="EV145" s="146"/>
      <c r="EW145" s="146"/>
      <c r="EX145" s="146"/>
      <c r="EY145" s="146"/>
      <c r="EZ145" s="146"/>
      <c r="FA145" s="146"/>
      <c r="FB145" s="146"/>
      <c r="FC145" s="146"/>
      <c r="FD145" s="146"/>
      <c r="FE145" s="146"/>
      <c r="FF145" s="146"/>
      <c r="FG145" s="146"/>
      <c r="FH145" s="146"/>
      <c r="FI145" s="146"/>
      <c r="FJ145" s="146"/>
      <c r="FK145" s="146"/>
      <c r="FL145" s="146"/>
      <c r="FM145" s="146"/>
      <c r="FN145" s="146"/>
      <c r="FO145" s="146"/>
      <c r="FP145" s="146"/>
      <c r="FQ145" s="146"/>
      <c r="FR145" s="146"/>
      <c r="FS145" s="146"/>
      <c r="FT145" s="146"/>
      <c r="FU145" s="146"/>
      <c r="FV145" s="146"/>
      <c r="FW145" s="146"/>
      <c r="FX145" s="146"/>
      <c r="FY145" s="146"/>
      <c r="FZ145" s="146"/>
      <c r="GA145" s="146"/>
      <c r="GB145" s="146"/>
      <c r="GC145" s="146"/>
      <c r="GD145" s="146"/>
      <c r="GE145" s="146"/>
      <c r="GF145" s="146"/>
      <c r="GG145" s="146"/>
      <c r="GH145" s="146"/>
      <c r="GI145" s="146"/>
      <c r="GJ145" s="146"/>
      <c r="GK145" s="146"/>
      <c r="GL145" s="146"/>
      <c r="GM145" s="146"/>
      <c r="GN145" s="146"/>
      <c r="GO145" s="146"/>
      <c r="GP145" s="146"/>
      <c r="GQ145" s="146"/>
      <c r="GR145" s="146"/>
      <c r="GS145" s="146"/>
      <c r="GT145" s="146"/>
      <c r="GU145" s="146"/>
      <c r="GV145" s="146"/>
      <c r="GW145" s="146"/>
      <c r="GX145" s="146"/>
      <c r="GY145" s="146"/>
      <c r="GZ145" s="146"/>
    </row>
    <row r="146" spans="17:208">
      <c r="Q146" s="255"/>
      <c r="R146" s="255"/>
      <c r="S146" s="189"/>
      <c r="T146" s="189"/>
      <c r="U146" s="189"/>
      <c r="V146" s="189"/>
      <c r="W146" s="189"/>
      <c r="X146" s="175"/>
      <c r="Y146" s="175"/>
      <c r="AA146" s="179"/>
      <c r="AB146" s="173"/>
      <c r="AC146" s="238"/>
      <c r="AD146" s="238"/>
      <c r="AE146" s="238"/>
      <c r="AF146" s="238"/>
      <c r="AG146" s="238"/>
      <c r="AH146" s="238"/>
      <c r="AI146" s="239"/>
      <c r="AJ146" s="239"/>
      <c r="AK146" s="239"/>
      <c r="AL146" s="239"/>
      <c r="AM146" s="239"/>
      <c r="AN146" s="146"/>
      <c r="AO146" s="146"/>
      <c r="AP146" s="146"/>
      <c r="AQ146" s="146"/>
      <c r="AR146" s="146"/>
      <c r="AS146" s="146"/>
      <c r="AT146" s="146"/>
      <c r="AU146" s="146"/>
      <c r="AV146" s="146"/>
      <c r="AW146" s="146"/>
      <c r="AX146" s="146"/>
      <c r="AY146" s="146"/>
      <c r="AZ146" s="146"/>
      <c r="BA146" s="146"/>
      <c r="BB146" s="146"/>
      <c r="BC146" s="146"/>
      <c r="BD146" s="146"/>
      <c r="BE146" s="146"/>
      <c r="BF146" s="146"/>
      <c r="BG146" s="146"/>
      <c r="BH146" s="146"/>
      <c r="BI146" s="146"/>
      <c r="BJ146" s="146"/>
      <c r="BK146" s="146"/>
      <c r="BL146" s="146"/>
      <c r="BM146" s="146"/>
      <c r="BN146" s="146"/>
      <c r="BO146" s="146"/>
      <c r="BP146" s="146"/>
      <c r="BQ146" s="146"/>
      <c r="BR146" s="146"/>
      <c r="BS146" s="146"/>
      <c r="BT146" s="146"/>
      <c r="BU146" s="146"/>
      <c r="BV146" s="146"/>
      <c r="BW146" s="146"/>
      <c r="BX146" s="146"/>
      <c r="BY146" s="146"/>
      <c r="BZ146" s="146"/>
      <c r="CA146" s="146"/>
      <c r="CB146" s="146"/>
      <c r="CC146" s="146"/>
      <c r="CD146" s="146"/>
      <c r="CE146" s="146"/>
      <c r="CF146" s="146"/>
      <c r="CG146" s="146"/>
      <c r="CH146" s="146"/>
      <c r="CI146" s="146"/>
      <c r="CJ146" s="146"/>
      <c r="CK146" s="146"/>
      <c r="CL146" s="146"/>
      <c r="CM146" s="146"/>
      <c r="CN146" s="146"/>
      <c r="CO146" s="146"/>
      <c r="CP146" s="146"/>
      <c r="CQ146" s="146"/>
      <c r="CR146" s="146"/>
      <c r="CS146" s="146"/>
      <c r="CT146" s="146"/>
      <c r="CU146" s="146"/>
      <c r="CV146" s="146"/>
      <c r="CW146" s="146"/>
      <c r="CX146" s="146"/>
      <c r="CY146" s="146"/>
      <c r="CZ146" s="146"/>
      <c r="DA146" s="146"/>
      <c r="DB146" s="146"/>
      <c r="DC146" s="146"/>
      <c r="DD146" s="146"/>
      <c r="DE146" s="146"/>
      <c r="DF146" s="146"/>
      <c r="DG146" s="146"/>
      <c r="DH146" s="146"/>
      <c r="DI146" s="146"/>
      <c r="DJ146" s="146"/>
      <c r="DK146" s="146"/>
      <c r="DL146" s="146"/>
      <c r="DM146" s="146"/>
      <c r="DN146" s="146"/>
      <c r="DO146" s="146"/>
      <c r="DP146" s="146"/>
      <c r="DQ146" s="146"/>
      <c r="DR146" s="146"/>
      <c r="DS146" s="146"/>
      <c r="DT146" s="146"/>
      <c r="DU146" s="146"/>
      <c r="DV146" s="146"/>
      <c r="DW146" s="146"/>
      <c r="DX146" s="146"/>
      <c r="DY146" s="146"/>
      <c r="DZ146" s="146"/>
      <c r="EA146" s="146"/>
      <c r="EB146" s="146"/>
      <c r="EC146" s="146"/>
      <c r="ED146" s="146"/>
      <c r="EE146" s="146"/>
      <c r="EF146" s="146"/>
      <c r="EG146" s="146"/>
      <c r="EH146" s="146"/>
      <c r="EI146" s="146"/>
      <c r="EJ146" s="146"/>
      <c r="EK146" s="146"/>
      <c r="EL146" s="146"/>
      <c r="EM146" s="146"/>
      <c r="EN146" s="146"/>
      <c r="EO146" s="146"/>
      <c r="EP146" s="146"/>
      <c r="EQ146" s="146"/>
      <c r="ER146" s="146"/>
      <c r="ES146" s="146"/>
      <c r="ET146" s="146"/>
      <c r="EU146" s="146"/>
      <c r="EV146" s="146"/>
      <c r="EW146" s="146"/>
      <c r="EX146" s="146"/>
      <c r="EY146" s="146"/>
      <c r="EZ146" s="146"/>
      <c r="FA146" s="146"/>
      <c r="FB146" s="146"/>
      <c r="FC146" s="146"/>
      <c r="FD146" s="146"/>
      <c r="FE146" s="146"/>
      <c r="FF146" s="146"/>
      <c r="FG146" s="146"/>
      <c r="FH146" s="146"/>
      <c r="FI146" s="146"/>
      <c r="FJ146" s="146"/>
      <c r="FK146" s="146"/>
      <c r="FL146" s="146"/>
      <c r="FM146" s="146"/>
      <c r="FN146" s="146"/>
      <c r="FO146" s="146"/>
      <c r="FP146" s="146"/>
      <c r="FQ146" s="146"/>
      <c r="FR146" s="146"/>
      <c r="FS146" s="146"/>
      <c r="FT146" s="146"/>
      <c r="FU146" s="146"/>
      <c r="FV146" s="146"/>
      <c r="FW146" s="146"/>
      <c r="FX146" s="146"/>
      <c r="FY146" s="146"/>
      <c r="FZ146" s="146"/>
      <c r="GA146" s="146"/>
      <c r="GB146" s="146"/>
      <c r="GC146" s="146"/>
      <c r="GD146" s="146"/>
      <c r="GE146" s="146"/>
      <c r="GF146" s="146"/>
      <c r="GG146" s="146"/>
      <c r="GH146" s="146"/>
      <c r="GI146" s="146"/>
      <c r="GJ146" s="146"/>
      <c r="GK146" s="146"/>
      <c r="GL146" s="146"/>
      <c r="GM146" s="146"/>
      <c r="GN146" s="146"/>
      <c r="GO146" s="146"/>
      <c r="GP146" s="146"/>
      <c r="GQ146" s="146"/>
      <c r="GR146" s="146"/>
      <c r="GS146" s="146"/>
      <c r="GT146" s="146"/>
      <c r="GU146" s="146"/>
      <c r="GV146" s="146"/>
      <c r="GW146" s="146"/>
      <c r="GX146" s="146"/>
      <c r="GY146" s="146"/>
      <c r="GZ146" s="146"/>
    </row>
    <row r="147" spans="17:208">
      <c r="Q147" s="255"/>
      <c r="R147" s="255"/>
      <c r="S147" s="189"/>
      <c r="T147" s="189"/>
      <c r="U147" s="189"/>
      <c r="V147" s="189"/>
      <c r="W147" s="189"/>
      <c r="X147" s="175"/>
      <c r="Y147" s="175"/>
      <c r="AA147" s="179"/>
      <c r="AB147" s="173"/>
      <c r="AC147" s="238"/>
      <c r="AD147" s="238"/>
      <c r="AE147" s="238"/>
      <c r="AF147" s="238"/>
      <c r="AG147" s="238"/>
      <c r="AH147" s="238"/>
      <c r="AI147" s="239"/>
      <c r="AJ147" s="239"/>
      <c r="AK147" s="239"/>
      <c r="AL147" s="239"/>
      <c r="AM147" s="239"/>
      <c r="AN147" s="146"/>
      <c r="AO147" s="146"/>
      <c r="AP147" s="146"/>
      <c r="AQ147" s="146"/>
      <c r="AR147" s="146"/>
      <c r="AS147" s="146"/>
      <c r="AT147" s="146"/>
      <c r="AU147" s="146"/>
      <c r="AV147" s="146"/>
      <c r="AW147" s="146"/>
      <c r="AX147" s="146"/>
      <c r="AY147" s="146"/>
      <c r="AZ147" s="146"/>
      <c r="BA147" s="146"/>
      <c r="BB147" s="146"/>
      <c r="BC147" s="146"/>
      <c r="BD147" s="146"/>
      <c r="BE147" s="146"/>
      <c r="BF147" s="146"/>
      <c r="BG147" s="146"/>
      <c r="BH147" s="146"/>
      <c r="BI147" s="146"/>
      <c r="BJ147" s="146"/>
      <c r="BK147" s="146"/>
      <c r="BL147" s="146"/>
      <c r="BM147" s="146"/>
      <c r="BN147" s="146"/>
      <c r="BO147" s="146"/>
      <c r="BP147" s="146"/>
      <c r="BQ147" s="146"/>
      <c r="BR147" s="146"/>
      <c r="BS147" s="146"/>
      <c r="BT147" s="146"/>
      <c r="BU147" s="146"/>
      <c r="BV147" s="146"/>
      <c r="BW147" s="146"/>
      <c r="BX147" s="146"/>
      <c r="BY147" s="146"/>
      <c r="BZ147" s="146"/>
      <c r="CA147" s="146"/>
      <c r="CB147" s="146"/>
      <c r="CC147" s="146"/>
      <c r="CD147" s="146"/>
      <c r="CE147" s="146"/>
      <c r="CF147" s="146"/>
      <c r="CG147" s="146"/>
      <c r="CH147" s="146"/>
      <c r="CI147" s="146"/>
      <c r="CJ147" s="146"/>
      <c r="CK147" s="146"/>
      <c r="CL147" s="146"/>
      <c r="CM147" s="146"/>
      <c r="CN147" s="146"/>
      <c r="CO147" s="146"/>
      <c r="CP147" s="146"/>
      <c r="CQ147" s="146"/>
      <c r="CR147" s="146"/>
      <c r="CS147" s="146"/>
      <c r="CT147" s="146"/>
      <c r="CU147" s="146"/>
      <c r="CV147" s="146"/>
      <c r="CW147" s="146"/>
      <c r="CX147" s="146"/>
      <c r="CY147" s="146"/>
      <c r="CZ147" s="146"/>
      <c r="DA147" s="146"/>
      <c r="DB147" s="146"/>
      <c r="DC147" s="146"/>
      <c r="DD147" s="146"/>
      <c r="DE147" s="146"/>
      <c r="DF147" s="146"/>
      <c r="DG147" s="146"/>
      <c r="DH147" s="146"/>
      <c r="DI147" s="146"/>
      <c r="DJ147" s="146"/>
      <c r="DK147" s="146"/>
      <c r="DL147" s="146"/>
      <c r="DM147" s="146"/>
      <c r="DN147" s="146"/>
      <c r="DO147" s="146"/>
      <c r="DP147" s="146"/>
      <c r="DQ147" s="146"/>
      <c r="DR147" s="146"/>
      <c r="DS147" s="146"/>
      <c r="DT147" s="146"/>
      <c r="DU147" s="146"/>
      <c r="DV147" s="146"/>
      <c r="DW147" s="146"/>
      <c r="DX147" s="146"/>
      <c r="DY147" s="146"/>
      <c r="DZ147" s="146"/>
      <c r="EA147" s="146"/>
      <c r="EB147" s="146"/>
      <c r="EC147" s="146"/>
      <c r="ED147" s="146"/>
      <c r="EE147" s="146"/>
      <c r="EF147" s="146"/>
      <c r="EG147" s="146"/>
      <c r="EH147" s="146"/>
      <c r="EI147" s="146"/>
      <c r="EJ147" s="146"/>
      <c r="EK147" s="146"/>
      <c r="EL147" s="146"/>
      <c r="EM147" s="146"/>
      <c r="EN147" s="146"/>
      <c r="EO147" s="146"/>
      <c r="EP147" s="146"/>
      <c r="EQ147" s="146"/>
      <c r="ER147" s="146"/>
      <c r="ES147" s="146"/>
      <c r="ET147" s="146"/>
      <c r="EU147" s="146"/>
      <c r="EV147" s="146"/>
      <c r="EW147" s="146"/>
      <c r="EX147" s="146"/>
      <c r="EY147" s="146"/>
      <c r="EZ147" s="146"/>
      <c r="FA147" s="146"/>
      <c r="FB147" s="146"/>
      <c r="FC147" s="146"/>
      <c r="FD147" s="146"/>
      <c r="FE147" s="146"/>
      <c r="FF147" s="146"/>
      <c r="FG147" s="146"/>
      <c r="FH147" s="146"/>
      <c r="FI147" s="146"/>
      <c r="FJ147" s="146"/>
      <c r="FK147" s="146"/>
      <c r="FL147" s="146"/>
      <c r="FM147" s="146"/>
      <c r="FN147" s="146"/>
      <c r="FO147" s="146"/>
      <c r="FP147" s="146"/>
      <c r="FQ147" s="146"/>
      <c r="FR147" s="146"/>
      <c r="FS147" s="146"/>
      <c r="FT147" s="146"/>
      <c r="FU147" s="146"/>
      <c r="FV147" s="146"/>
      <c r="FW147" s="146"/>
      <c r="FX147" s="146"/>
      <c r="FY147" s="146"/>
      <c r="FZ147" s="146"/>
      <c r="GA147" s="146"/>
      <c r="GB147" s="146"/>
      <c r="GC147" s="146"/>
      <c r="GD147" s="146"/>
      <c r="GE147" s="146"/>
      <c r="GF147" s="146"/>
      <c r="GG147" s="146"/>
      <c r="GH147" s="146"/>
      <c r="GI147" s="146"/>
      <c r="GJ147" s="146"/>
      <c r="GK147" s="146"/>
      <c r="GL147" s="146"/>
      <c r="GM147" s="146"/>
      <c r="GN147" s="146"/>
      <c r="GO147" s="146"/>
      <c r="GP147" s="146"/>
      <c r="GQ147" s="146"/>
      <c r="GR147" s="146"/>
      <c r="GS147" s="146"/>
      <c r="GT147" s="146"/>
      <c r="GU147" s="146"/>
      <c r="GV147" s="146"/>
      <c r="GW147" s="146"/>
      <c r="GX147" s="146"/>
      <c r="GY147" s="146"/>
      <c r="GZ147" s="146"/>
    </row>
    <row r="148" spans="17:208">
      <c r="Q148" s="255"/>
      <c r="R148" s="255"/>
      <c r="S148" s="189"/>
      <c r="T148" s="189"/>
      <c r="U148" s="189"/>
      <c r="V148" s="189"/>
      <c r="W148" s="189"/>
      <c r="X148" s="175"/>
      <c r="Y148" s="175"/>
      <c r="AA148" s="179"/>
      <c r="AB148" s="173"/>
      <c r="AC148" s="238"/>
      <c r="AD148" s="238"/>
      <c r="AE148" s="238"/>
      <c r="AF148" s="238"/>
      <c r="AG148" s="238"/>
      <c r="AH148" s="238"/>
      <c r="AI148" s="239"/>
      <c r="AJ148" s="239"/>
      <c r="AK148" s="239"/>
      <c r="AL148" s="239"/>
      <c r="AM148" s="239"/>
      <c r="AN148" s="146"/>
      <c r="AO148" s="146"/>
      <c r="AP148" s="146"/>
      <c r="AQ148" s="146"/>
      <c r="AR148" s="146"/>
      <c r="AS148" s="146"/>
      <c r="AT148" s="146"/>
      <c r="AU148" s="146"/>
      <c r="AV148" s="146"/>
      <c r="AW148" s="146"/>
      <c r="AX148" s="146"/>
      <c r="AY148" s="146"/>
      <c r="AZ148" s="146"/>
      <c r="BA148" s="146"/>
      <c r="BB148" s="146"/>
      <c r="BC148" s="146"/>
      <c r="BD148" s="146"/>
      <c r="BE148" s="146"/>
      <c r="BF148" s="146"/>
      <c r="BG148" s="146"/>
      <c r="BH148" s="146"/>
      <c r="BI148" s="146"/>
      <c r="BJ148" s="146"/>
      <c r="BK148" s="146"/>
      <c r="BL148" s="146"/>
      <c r="BM148" s="146"/>
      <c r="BN148" s="146"/>
      <c r="BO148" s="146"/>
      <c r="BP148" s="146"/>
      <c r="BQ148" s="146"/>
      <c r="BR148" s="146"/>
      <c r="BS148" s="146"/>
      <c r="BT148" s="146"/>
      <c r="BU148" s="146"/>
      <c r="BV148" s="146"/>
      <c r="BW148" s="146"/>
      <c r="BX148" s="146"/>
      <c r="BY148" s="146"/>
      <c r="BZ148" s="146"/>
      <c r="CA148" s="146"/>
      <c r="CB148" s="146"/>
      <c r="CC148" s="146"/>
      <c r="CD148" s="146"/>
      <c r="CE148" s="146"/>
      <c r="CF148" s="146"/>
      <c r="CG148" s="146"/>
      <c r="CH148" s="146"/>
      <c r="CI148" s="146"/>
      <c r="CJ148" s="146"/>
      <c r="CK148" s="146"/>
      <c r="CL148" s="146"/>
      <c r="CM148" s="146"/>
      <c r="CN148" s="146"/>
      <c r="CO148" s="146"/>
      <c r="CP148" s="146"/>
      <c r="CQ148" s="146"/>
      <c r="CR148" s="146"/>
      <c r="CS148" s="146"/>
      <c r="CT148" s="146"/>
      <c r="CU148" s="146"/>
      <c r="CV148" s="146"/>
      <c r="CW148" s="146"/>
      <c r="CX148" s="146"/>
      <c r="CY148" s="146"/>
      <c r="CZ148" s="146"/>
      <c r="DA148" s="146"/>
      <c r="DB148" s="146"/>
      <c r="DC148" s="146"/>
      <c r="DD148" s="146"/>
      <c r="DE148" s="146"/>
      <c r="DF148" s="146"/>
      <c r="DG148" s="146"/>
      <c r="DH148" s="146"/>
      <c r="DI148" s="146"/>
      <c r="DJ148" s="146"/>
      <c r="DK148" s="146"/>
      <c r="DL148" s="146"/>
      <c r="DM148" s="146"/>
      <c r="DN148" s="146"/>
      <c r="DO148" s="146"/>
      <c r="DP148" s="146"/>
      <c r="DQ148" s="146"/>
      <c r="DR148" s="146"/>
      <c r="DS148" s="146"/>
      <c r="DT148" s="146"/>
      <c r="DU148" s="146"/>
      <c r="DV148" s="146"/>
      <c r="DW148" s="146"/>
      <c r="DX148" s="146"/>
      <c r="DY148" s="146"/>
      <c r="DZ148" s="146"/>
      <c r="EA148" s="146"/>
      <c r="EB148" s="146"/>
      <c r="EC148" s="146"/>
      <c r="ED148" s="146"/>
      <c r="EE148" s="146"/>
      <c r="EF148" s="146"/>
      <c r="EG148" s="146"/>
      <c r="EH148" s="146"/>
      <c r="EI148" s="146"/>
      <c r="EJ148" s="146"/>
      <c r="EK148" s="146"/>
      <c r="EL148" s="146"/>
      <c r="EM148" s="146"/>
      <c r="EN148" s="146"/>
      <c r="EO148" s="146"/>
      <c r="EP148" s="146"/>
      <c r="EQ148" s="146"/>
      <c r="ER148" s="146"/>
      <c r="ES148" s="146"/>
      <c r="ET148" s="146"/>
      <c r="EU148" s="146"/>
      <c r="EV148" s="146"/>
      <c r="EW148" s="146"/>
      <c r="EX148" s="146"/>
      <c r="EY148" s="146"/>
      <c r="EZ148" s="146"/>
      <c r="FA148" s="146"/>
      <c r="FB148" s="146"/>
      <c r="FC148" s="146"/>
      <c r="FD148" s="146"/>
      <c r="FE148" s="146"/>
      <c r="FF148" s="146"/>
      <c r="FG148" s="146"/>
      <c r="FH148" s="146"/>
      <c r="FI148" s="146"/>
      <c r="FJ148" s="146"/>
      <c r="FK148" s="146"/>
      <c r="FL148" s="146"/>
      <c r="FM148" s="146"/>
      <c r="FN148" s="146"/>
      <c r="FO148" s="146"/>
      <c r="FP148" s="146"/>
      <c r="FQ148" s="146"/>
      <c r="FR148" s="146"/>
      <c r="FS148" s="146"/>
      <c r="FT148" s="146"/>
      <c r="FU148" s="146"/>
      <c r="FV148" s="146"/>
      <c r="FW148" s="146"/>
      <c r="FX148" s="146"/>
      <c r="FY148" s="146"/>
      <c r="FZ148" s="146"/>
      <c r="GA148" s="146"/>
      <c r="GB148" s="146"/>
      <c r="GC148" s="146"/>
      <c r="GD148" s="146"/>
      <c r="GE148" s="146"/>
      <c r="GF148" s="146"/>
      <c r="GG148" s="146"/>
      <c r="GH148" s="146"/>
      <c r="GI148" s="146"/>
      <c r="GJ148" s="146"/>
      <c r="GK148" s="146"/>
      <c r="GL148" s="146"/>
      <c r="GM148" s="146"/>
      <c r="GN148" s="146"/>
      <c r="GO148" s="146"/>
      <c r="GP148" s="146"/>
      <c r="GQ148" s="146"/>
      <c r="GR148" s="146"/>
      <c r="GS148" s="146"/>
      <c r="GT148" s="146"/>
      <c r="GU148" s="146"/>
      <c r="GV148" s="146"/>
      <c r="GW148" s="146"/>
      <c r="GX148" s="146"/>
      <c r="GY148" s="146"/>
      <c r="GZ148" s="146"/>
    </row>
    <row r="149" spans="17:208">
      <c r="Q149" s="255"/>
      <c r="R149" s="255"/>
      <c r="S149" s="189"/>
      <c r="T149" s="189"/>
      <c r="U149" s="189"/>
      <c r="V149" s="189"/>
      <c r="W149" s="189"/>
      <c r="X149" s="175"/>
      <c r="Y149" s="175"/>
      <c r="AA149" s="179"/>
      <c r="AB149" s="173"/>
      <c r="AC149" s="238"/>
      <c r="AD149" s="238"/>
      <c r="AE149" s="238"/>
      <c r="AF149" s="238"/>
      <c r="AG149" s="238"/>
      <c r="AH149" s="238"/>
      <c r="AI149" s="239"/>
      <c r="AJ149" s="239"/>
      <c r="AK149" s="239"/>
      <c r="AL149" s="239"/>
      <c r="AM149" s="239"/>
      <c r="AN149" s="146"/>
      <c r="AO149" s="146"/>
      <c r="AP149" s="146"/>
      <c r="AQ149" s="146"/>
      <c r="AR149" s="146"/>
      <c r="AS149" s="146"/>
      <c r="AT149" s="146"/>
      <c r="AU149" s="146"/>
      <c r="AV149" s="146"/>
      <c r="AW149" s="146"/>
      <c r="AX149" s="146"/>
      <c r="AY149" s="146"/>
      <c r="AZ149" s="146"/>
      <c r="BA149" s="146"/>
      <c r="BB149" s="146"/>
      <c r="BC149" s="146"/>
      <c r="BD149" s="146"/>
      <c r="BE149" s="146"/>
      <c r="BF149" s="146"/>
      <c r="BG149" s="146"/>
      <c r="BH149" s="146"/>
      <c r="BI149" s="146"/>
      <c r="BJ149" s="146"/>
      <c r="BK149" s="146"/>
      <c r="BL149" s="146"/>
      <c r="BM149" s="146"/>
      <c r="BN149" s="146"/>
      <c r="BO149" s="146"/>
      <c r="BP149" s="146"/>
      <c r="BQ149" s="146"/>
      <c r="BR149" s="146"/>
      <c r="BS149" s="146"/>
      <c r="BT149" s="146"/>
      <c r="BU149" s="146"/>
      <c r="BV149" s="146"/>
      <c r="BW149" s="146"/>
      <c r="BX149" s="146"/>
      <c r="BY149" s="146"/>
      <c r="BZ149" s="146"/>
      <c r="CA149" s="146"/>
      <c r="CB149" s="146"/>
      <c r="CC149" s="146"/>
      <c r="CD149" s="146"/>
      <c r="CE149" s="146"/>
      <c r="CF149" s="146"/>
      <c r="CG149" s="146"/>
      <c r="CH149" s="146"/>
      <c r="CI149" s="146"/>
      <c r="CJ149" s="146"/>
      <c r="CK149" s="146"/>
      <c r="CL149" s="146"/>
      <c r="CM149" s="146"/>
      <c r="CN149" s="146"/>
      <c r="CO149" s="146"/>
      <c r="CP149" s="146"/>
      <c r="CQ149" s="146"/>
      <c r="CR149" s="146"/>
      <c r="CS149" s="146"/>
      <c r="CT149" s="146"/>
      <c r="CU149" s="146"/>
      <c r="CV149" s="146"/>
      <c r="CW149" s="146"/>
      <c r="CX149" s="146"/>
      <c r="CY149" s="146"/>
      <c r="CZ149" s="146"/>
      <c r="DA149" s="146"/>
      <c r="DB149" s="146"/>
      <c r="DC149" s="146"/>
      <c r="DD149" s="146"/>
      <c r="DE149" s="146"/>
      <c r="DF149" s="146"/>
      <c r="DG149" s="146"/>
      <c r="DH149" s="146"/>
      <c r="DI149" s="146"/>
      <c r="DJ149" s="146"/>
      <c r="DK149" s="146"/>
      <c r="DL149" s="146"/>
      <c r="DM149" s="146"/>
      <c r="DN149" s="146"/>
      <c r="DO149" s="146"/>
      <c r="DP149" s="146"/>
      <c r="DQ149" s="146"/>
      <c r="DR149" s="146"/>
      <c r="DS149" s="146"/>
      <c r="DT149" s="146"/>
      <c r="DU149" s="146"/>
      <c r="DV149" s="146"/>
      <c r="DW149" s="146"/>
      <c r="DX149" s="146"/>
      <c r="DY149" s="146"/>
      <c r="DZ149" s="146"/>
      <c r="EA149" s="146"/>
      <c r="EB149" s="146"/>
      <c r="EC149" s="146"/>
      <c r="ED149" s="146"/>
      <c r="EE149" s="146"/>
      <c r="EF149" s="146"/>
      <c r="EG149" s="146"/>
      <c r="EH149" s="146"/>
      <c r="EI149" s="146"/>
      <c r="EJ149" s="146"/>
      <c r="EK149" s="146"/>
      <c r="EL149" s="146"/>
      <c r="EM149" s="146"/>
      <c r="EN149" s="146"/>
      <c r="EO149" s="146"/>
      <c r="EP149" s="146"/>
      <c r="EQ149" s="146"/>
      <c r="ER149" s="146"/>
      <c r="ES149" s="146"/>
      <c r="ET149" s="146"/>
      <c r="EU149" s="146"/>
      <c r="EV149" s="146"/>
      <c r="EW149" s="146"/>
      <c r="EX149" s="146"/>
      <c r="EY149" s="146"/>
      <c r="EZ149" s="146"/>
      <c r="FA149" s="146"/>
      <c r="FB149" s="146"/>
      <c r="FC149" s="146"/>
      <c r="FD149" s="146"/>
      <c r="FE149" s="146"/>
      <c r="FF149" s="146"/>
      <c r="FG149" s="146"/>
      <c r="FH149" s="146"/>
      <c r="FI149" s="146"/>
      <c r="FJ149" s="146"/>
      <c r="FK149" s="146"/>
      <c r="FL149" s="146"/>
      <c r="FM149" s="146"/>
      <c r="FN149" s="146"/>
      <c r="FO149" s="146"/>
      <c r="FP149" s="146"/>
      <c r="FQ149" s="146"/>
      <c r="FR149" s="146"/>
      <c r="FS149" s="146"/>
      <c r="FT149" s="146"/>
      <c r="FU149" s="146"/>
      <c r="FV149" s="146"/>
      <c r="FW149" s="146"/>
      <c r="FX149" s="146"/>
      <c r="FY149" s="146"/>
      <c r="FZ149" s="146"/>
      <c r="GA149" s="146"/>
      <c r="GB149" s="146"/>
      <c r="GC149" s="146"/>
      <c r="GD149" s="146"/>
      <c r="GE149" s="146"/>
      <c r="GF149" s="146"/>
      <c r="GG149" s="146"/>
      <c r="GH149" s="146"/>
      <c r="GI149" s="146"/>
      <c r="GJ149" s="146"/>
      <c r="GK149" s="146"/>
      <c r="GL149" s="146"/>
      <c r="GM149" s="146"/>
      <c r="GN149" s="146"/>
      <c r="GO149" s="146"/>
      <c r="GP149" s="146"/>
      <c r="GQ149" s="146"/>
      <c r="GR149" s="146"/>
      <c r="GS149" s="146"/>
      <c r="GT149" s="146"/>
      <c r="GU149" s="146"/>
      <c r="GV149" s="146"/>
      <c r="GW149" s="146"/>
      <c r="GX149" s="146"/>
      <c r="GY149" s="146"/>
      <c r="GZ149" s="146"/>
    </row>
    <row r="150" spans="17:208">
      <c r="Q150" s="255"/>
      <c r="R150" s="255"/>
      <c r="S150" s="189"/>
      <c r="T150" s="189"/>
      <c r="U150" s="189"/>
      <c r="V150" s="189"/>
      <c r="W150" s="189"/>
      <c r="X150" s="175"/>
      <c r="Y150" s="175"/>
      <c r="AA150" s="179"/>
      <c r="AB150" s="173"/>
      <c r="AC150" s="238"/>
      <c r="AD150" s="238"/>
      <c r="AE150" s="238"/>
      <c r="AF150" s="238"/>
      <c r="AG150" s="238"/>
      <c r="AH150" s="238"/>
      <c r="AI150" s="239"/>
      <c r="AJ150" s="239"/>
      <c r="AK150" s="239"/>
      <c r="AL150" s="239"/>
      <c r="AM150" s="239"/>
      <c r="AN150" s="146"/>
      <c r="AO150" s="146"/>
      <c r="AP150" s="146"/>
      <c r="AQ150" s="146"/>
      <c r="AR150" s="146"/>
      <c r="AS150" s="146"/>
      <c r="AT150" s="146"/>
      <c r="AU150" s="146"/>
      <c r="AV150" s="146"/>
      <c r="AW150" s="146"/>
      <c r="AX150" s="146"/>
      <c r="AY150" s="146"/>
      <c r="AZ150" s="146"/>
      <c r="BA150" s="146"/>
      <c r="BB150" s="146"/>
      <c r="BC150" s="146"/>
      <c r="BD150" s="146"/>
      <c r="BE150" s="146"/>
      <c r="BF150" s="146"/>
      <c r="BG150" s="146"/>
      <c r="BH150" s="146"/>
      <c r="BI150" s="146"/>
      <c r="BJ150" s="146"/>
      <c r="BK150" s="146"/>
      <c r="BL150" s="146"/>
      <c r="BM150" s="146"/>
      <c r="BN150" s="146"/>
      <c r="BO150" s="146"/>
      <c r="BP150" s="146"/>
      <c r="BQ150" s="146"/>
      <c r="BR150" s="146"/>
      <c r="BS150" s="146"/>
      <c r="BT150" s="146"/>
      <c r="BU150" s="146"/>
      <c r="BV150" s="146"/>
      <c r="BW150" s="146"/>
      <c r="BX150" s="146"/>
      <c r="BY150" s="146"/>
      <c r="BZ150" s="146"/>
      <c r="CA150" s="146"/>
      <c r="CB150" s="146"/>
      <c r="CC150" s="146"/>
      <c r="CD150" s="146"/>
      <c r="CE150" s="146"/>
      <c r="CF150" s="146"/>
      <c r="CG150" s="146"/>
      <c r="CH150" s="146"/>
      <c r="CI150" s="146"/>
      <c r="CJ150" s="146"/>
      <c r="CK150" s="146"/>
      <c r="CL150" s="146"/>
      <c r="CM150" s="146"/>
      <c r="CN150" s="146"/>
      <c r="CO150" s="146"/>
      <c r="CP150" s="146"/>
      <c r="CQ150" s="146"/>
      <c r="CR150" s="146"/>
      <c r="CS150" s="146"/>
      <c r="CT150" s="146"/>
      <c r="CU150" s="146"/>
      <c r="CV150" s="146"/>
      <c r="CW150" s="146"/>
      <c r="CX150" s="146"/>
      <c r="CY150" s="146"/>
      <c r="CZ150" s="146"/>
      <c r="DA150" s="146"/>
      <c r="DB150" s="146"/>
      <c r="DC150" s="146"/>
      <c r="DD150" s="146"/>
      <c r="DE150" s="146"/>
      <c r="DF150" s="146"/>
      <c r="DG150" s="146"/>
      <c r="DH150" s="146"/>
      <c r="DI150" s="146"/>
      <c r="DJ150" s="146"/>
      <c r="DK150" s="146"/>
      <c r="DL150" s="146"/>
      <c r="DM150" s="146"/>
      <c r="DN150" s="146"/>
      <c r="DO150" s="146"/>
      <c r="DP150" s="146"/>
      <c r="DQ150" s="146"/>
      <c r="DR150" s="146"/>
      <c r="DS150" s="146"/>
      <c r="DT150" s="146"/>
      <c r="DU150" s="146"/>
      <c r="DV150" s="146"/>
      <c r="DW150" s="146"/>
      <c r="DX150" s="146"/>
      <c r="DY150" s="146"/>
      <c r="DZ150" s="146"/>
      <c r="EA150" s="146"/>
      <c r="EB150" s="146"/>
      <c r="EC150" s="146"/>
      <c r="ED150" s="146"/>
      <c r="EE150" s="146"/>
      <c r="EF150" s="146"/>
      <c r="EG150" s="146"/>
      <c r="EH150" s="146"/>
      <c r="EI150" s="146"/>
      <c r="EJ150" s="146"/>
      <c r="EK150" s="146"/>
      <c r="EL150" s="146"/>
      <c r="EM150" s="146"/>
      <c r="EN150" s="146"/>
      <c r="EO150" s="146"/>
      <c r="EP150" s="146"/>
      <c r="EQ150" s="146"/>
      <c r="ER150" s="146"/>
      <c r="ES150" s="146"/>
      <c r="ET150" s="146"/>
      <c r="EU150" s="146"/>
      <c r="EV150" s="146"/>
      <c r="EW150" s="146"/>
      <c r="EX150" s="146"/>
      <c r="EY150" s="146"/>
      <c r="EZ150" s="146"/>
      <c r="FA150" s="146"/>
      <c r="FB150" s="146"/>
      <c r="FC150" s="146"/>
      <c r="FD150" s="146"/>
      <c r="FE150" s="146"/>
      <c r="FF150" s="146"/>
      <c r="FG150" s="146"/>
      <c r="FH150" s="146"/>
      <c r="FI150" s="146"/>
      <c r="FJ150" s="146"/>
      <c r="FK150" s="146"/>
      <c r="FL150" s="146"/>
      <c r="FM150" s="146"/>
      <c r="FN150" s="146"/>
      <c r="FO150" s="146"/>
      <c r="FP150" s="146"/>
      <c r="FQ150" s="146"/>
      <c r="FR150" s="146"/>
      <c r="FS150" s="146"/>
      <c r="FT150" s="146"/>
      <c r="FU150" s="146"/>
      <c r="FV150" s="146"/>
      <c r="FW150" s="146"/>
      <c r="FX150" s="146"/>
      <c r="FY150" s="146"/>
      <c r="FZ150" s="146"/>
      <c r="GA150" s="146"/>
      <c r="GB150" s="146"/>
      <c r="GC150" s="146"/>
      <c r="GD150" s="146"/>
      <c r="GE150" s="146"/>
      <c r="GF150" s="146"/>
      <c r="GG150" s="146"/>
      <c r="GH150" s="146"/>
      <c r="GI150" s="146"/>
      <c r="GJ150" s="146"/>
      <c r="GK150" s="146"/>
      <c r="GL150" s="146"/>
      <c r="GM150" s="146"/>
      <c r="GN150" s="146"/>
      <c r="GO150" s="146"/>
      <c r="GP150" s="146"/>
      <c r="GQ150" s="146"/>
      <c r="GR150" s="146"/>
      <c r="GS150" s="146"/>
      <c r="GT150" s="146"/>
      <c r="GU150" s="146"/>
      <c r="GV150" s="146"/>
      <c r="GW150" s="146"/>
      <c r="GX150" s="146"/>
      <c r="GY150" s="146"/>
      <c r="GZ150" s="146"/>
    </row>
    <row r="151" spans="17:208">
      <c r="Q151" s="255"/>
      <c r="R151" s="255"/>
      <c r="S151" s="189"/>
      <c r="T151" s="189"/>
      <c r="U151" s="189"/>
      <c r="V151" s="189"/>
      <c r="W151" s="189"/>
      <c r="X151" s="175"/>
      <c r="Y151" s="175"/>
      <c r="AA151" s="179"/>
      <c r="AB151" s="173"/>
      <c r="AC151" s="238"/>
      <c r="AD151" s="238"/>
      <c r="AE151" s="238"/>
      <c r="AF151" s="238"/>
      <c r="AG151" s="238"/>
      <c r="AH151" s="238"/>
      <c r="AI151" s="239"/>
      <c r="AJ151" s="239"/>
      <c r="AK151" s="239"/>
      <c r="AL151" s="239"/>
      <c r="AM151" s="239"/>
      <c r="AN151" s="146"/>
      <c r="AO151" s="146"/>
      <c r="AP151" s="146"/>
      <c r="AQ151" s="146"/>
      <c r="AR151" s="146"/>
      <c r="AS151" s="146"/>
      <c r="AT151" s="146"/>
      <c r="AU151" s="146"/>
      <c r="AV151" s="146"/>
      <c r="AW151" s="146"/>
      <c r="AX151" s="146"/>
      <c r="AY151" s="146"/>
      <c r="AZ151" s="146"/>
      <c r="BA151" s="146"/>
      <c r="BB151" s="146"/>
      <c r="BC151" s="146"/>
      <c r="BD151" s="146"/>
      <c r="BE151" s="146"/>
      <c r="BF151" s="146"/>
      <c r="BG151" s="146"/>
      <c r="BH151" s="146"/>
      <c r="BI151" s="146"/>
      <c r="BJ151" s="146"/>
      <c r="BK151" s="146"/>
      <c r="BL151" s="146"/>
      <c r="BM151" s="146"/>
      <c r="BN151" s="146"/>
      <c r="BO151" s="146"/>
      <c r="BP151" s="146"/>
      <c r="BQ151" s="146"/>
      <c r="BR151" s="146"/>
      <c r="BS151" s="146"/>
      <c r="BT151" s="146"/>
      <c r="BU151" s="146"/>
      <c r="BV151" s="146"/>
      <c r="BW151" s="146"/>
      <c r="BX151" s="146"/>
      <c r="BY151" s="146"/>
      <c r="BZ151" s="146"/>
      <c r="CA151" s="146"/>
      <c r="CB151" s="146"/>
      <c r="CC151" s="146"/>
      <c r="CD151" s="146"/>
      <c r="CE151" s="146"/>
      <c r="CF151" s="146"/>
      <c r="CG151" s="146"/>
      <c r="CH151" s="146"/>
      <c r="CI151" s="146"/>
      <c r="CJ151" s="146"/>
      <c r="CK151" s="146"/>
      <c r="CL151" s="146"/>
      <c r="CM151" s="146"/>
      <c r="CN151" s="146"/>
      <c r="CO151" s="146"/>
      <c r="CP151" s="146"/>
      <c r="CQ151" s="146"/>
      <c r="CR151" s="146"/>
      <c r="CS151" s="146"/>
      <c r="CT151" s="146"/>
      <c r="CU151" s="146"/>
      <c r="CV151" s="146"/>
      <c r="CW151" s="146"/>
      <c r="CX151" s="146"/>
      <c r="CY151" s="146"/>
      <c r="CZ151" s="146"/>
      <c r="DA151" s="146"/>
      <c r="DB151" s="146"/>
      <c r="DC151" s="146"/>
      <c r="DD151" s="146"/>
      <c r="DE151" s="146"/>
      <c r="DF151" s="146"/>
      <c r="DG151" s="146"/>
      <c r="DH151" s="146"/>
      <c r="DI151" s="146"/>
      <c r="DJ151" s="146"/>
      <c r="DK151" s="146"/>
      <c r="DL151" s="146"/>
      <c r="DM151" s="146"/>
      <c r="DN151" s="146"/>
      <c r="DO151" s="146"/>
      <c r="DP151" s="146"/>
      <c r="DQ151" s="146"/>
      <c r="DR151" s="146"/>
      <c r="DS151" s="146"/>
      <c r="DT151" s="146"/>
      <c r="DU151" s="146"/>
      <c r="DV151" s="146"/>
      <c r="DW151" s="146"/>
      <c r="DX151" s="146"/>
      <c r="DY151" s="146"/>
      <c r="DZ151" s="146"/>
      <c r="EA151" s="146"/>
      <c r="EB151" s="146"/>
      <c r="EC151" s="146"/>
      <c r="ED151" s="146"/>
      <c r="EE151" s="146"/>
      <c r="EF151" s="146"/>
      <c r="EG151" s="146"/>
      <c r="EH151" s="146"/>
      <c r="EI151" s="146"/>
      <c r="EJ151" s="146"/>
      <c r="EK151" s="146"/>
      <c r="EL151" s="146"/>
      <c r="EM151" s="146"/>
      <c r="EN151" s="146"/>
      <c r="EO151" s="146"/>
      <c r="EP151" s="146"/>
      <c r="EQ151" s="146"/>
      <c r="ER151" s="146"/>
      <c r="ES151" s="146"/>
      <c r="ET151" s="146"/>
      <c r="EU151" s="146"/>
      <c r="EV151" s="146"/>
      <c r="EW151" s="146"/>
      <c r="EX151" s="146"/>
      <c r="EY151" s="146"/>
      <c r="EZ151" s="146"/>
      <c r="FA151" s="146"/>
      <c r="FB151" s="146"/>
      <c r="FC151" s="146"/>
      <c r="FD151" s="146"/>
      <c r="FE151" s="146"/>
      <c r="FF151" s="146"/>
      <c r="FG151" s="146"/>
      <c r="FH151" s="146"/>
      <c r="FI151" s="146"/>
      <c r="FJ151" s="146"/>
      <c r="FK151" s="146"/>
      <c r="FL151" s="146"/>
      <c r="FM151" s="146"/>
      <c r="FN151" s="146"/>
      <c r="FO151" s="146"/>
      <c r="FP151" s="146"/>
      <c r="FQ151" s="146"/>
      <c r="FR151" s="146"/>
      <c r="FS151" s="146"/>
      <c r="FT151" s="146"/>
      <c r="FU151" s="146"/>
      <c r="FV151" s="146"/>
      <c r="FW151" s="146"/>
      <c r="FX151" s="146"/>
      <c r="FY151" s="146"/>
      <c r="FZ151" s="146"/>
      <c r="GA151" s="146"/>
      <c r="GB151" s="146"/>
      <c r="GC151" s="146"/>
      <c r="GD151" s="146"/>
      <c r="GE151" s="146"/>
      <c r="GF151" s="146"/>
      <c r="GG151" s="146"/>
      <c r="GH151" s="146"/>
      <c r="GI151" s="146"/>
      <c r="GJ151" s="146"/>
      <c r="GK151" s="146"/>
      <c r="GL151" s="146"/>
      <c r="GM151" s="146"/>
      <c r="GN151" s="146"/>
      <c r="GO151" s="146"/>
      <c r="GP151" s="146"/>
      <c r="GQ151" s="146"/>
      <c r="GR151" s="146"/>
      <c r="GS151" s="146"/>
      <c r="GT151" s="146"/>
      <c r="GU151" s="146"/>
      <c r="GV151" s="146"/>
      <c r="GW151" s="146"/>
      <c r="GX151" s="146"/>
      <c r="GY151" s="146"/>
      <c r="GZ151" s="146"/>
    </row>
    <row r="152" spans="17:208">
      <c r="Q152" s="255"/>
      <c r="R152" s="255"/>
      <c r="S152" s="189"/>
      <c r="T152" s="189"/>
      <c r="U152" s="189"/>
      <c r="V152" s="189"/>
      <c r="W152" s="189"/>
      <c r="X152" s="175"/>
      <c r="Y152" s="175"/>
      <c r="AA152" s="179"/>
      <c r="AB152" s="173"/>
      <c r="AC152" s="238"/>
      <c r="AD152" s="238"/>
      <c r="AE152" s="238"/>
      <c r="AF152" s="238"/>
      <c r="AG152" s="238"/>
      <c r="AH152" s="238"/>
      <c r="AI152" s="239"/>
      <c r="AJ152" s="239"/>
      <c r="AK152" s="239"/>
      <c r="AL152" s="239"/>
      <c r="AM152" s="239"/>
      <c r="AN152" s="146"/>
      <c r="AO152" s="146"/>
      <c r="AP152" s="146"/>
      <c r="AQ152" s="146"/>
      <c r="AR152" s="146"/>
      <c r="AS152" s="146"/>
      <c r="AT152" s="146"/>
      <c r="AU152" s="146"/>
      <c r="AV152" s="146"/>
      <c r="AW152" s="146"/>
      <c r="AX152" s="146"/>
      <c r="AY152" s="146"/>
      <c r="AZ152" s="146"/>
      <c r="BA152" s="146"/>
      <c r="BB152" s="146"/>
      <c r="BC152" s="146"/>
      <c r="BD152" s="146"/>
      <c r="BE152" s="146"/>
      <c r="BF152" s="146"/>
      <c r="BG152" s="146"/>
      <c r="BH152" s="146"/>
      <c r="BI152" s="146"/>
      <c r="BJ152" s="146"/>
      <c r="BK152" s="146"/>
      <c r="BL152" s="146"/>
      <c r="BM152" s="146"/>
      <c r="BN152" s="146"/>
      <c r="BO152" s="146"/>
      <c r="BP152" s="146"/>
      <c r="BQ152" s="146"/>
      <c r="BR152" s="146"/>
      <c r="BS152" s="146"/>
      <c r="BT152" s="146"/>
      <c r="BU152" s="146"/>
      <c r="BV152" s="146"/>
      <c r="BW152" s="146"/>
      <c r="BX152" s="146"/>
      <c r="BY152" s="146"/>
      <c r="BZ152" s="146"/>
      <c r="CA152" s="146"/>
      <c r="CB152" s="146"/>
      <c r="CC152" s="146"/>
      <c r="CD152" s="146"/>
      <c r="CE152" s="146"/>
      <c r="CF152" s="146"/>
      <c r="CG152" s="146"/>
      <c r="CH152" s="146"/>
      <c r="CI152" s="146"/>
      <c r="CJ152" s="146"/>
      <c r="CK152" s="146"/>
      <c r="CL152" s="146"/>
      <c r="CM152" s="146"/>
      <c r="CN152" s="146"/>
      <c r="CO152" s="146"/>
      <c r="CP152" s="146"/>
      <c r="CQ152" s="146"/>
      <c r="CR152" s="146"/>
      <c r="CS152" s="146"/>
      <c r="CT152" s="146"/>
      <c r="CU152" s="146"/>
      <c r="CV152" s="146"/>
      <c r="CW152" s="146"/>
      <c r="CX152" s="146"/>
      <c r="CY152" s="146"/>
      <c r="CZ152" s="146"/>
      <c r="DA152" s="146"/>
      <c r="DB152" s="146"/>
      <c r="DC152" s="146"/>
      <c r="DD152" s="146"/>
      <c r="DE152" s="146"/>
      <c r="DF152" s="146"/>
      <c r="DG152" s="146"/>
      <c r="DH152" s="146"/>
      <c r="DI152" s="146"/>
      <c r="DJ152" s="146"/>
      <c r="DK152" s="146"/>
      <c r="DL152" s="146"/>
      <c r="DM152" s="146"/>
      <c r="DN152" s="146"/>
      <c r="DO152" s="146"/>
      <c r="DP152" s="146"/>
      <c r="DQ152" s="146"/>
      <c r="DR152" s="146"/>
      <c r="DS152" s="146"/>
      <c r="DT152" s="146"/>
      <c r="DU152" s="146"/>
      <c r="DV152" s="146"/>
      <c r="DW152" s="146"/>
      <c r="DX152" s="146"/>
      <c r="DY152" s="146"/>
      <c r="DZ152" s="146"/>
      <c r="EA152" s="146"/>
      <c r="EB152" s="146"/>
      <c r="EC152" s="146"/>
      <c r="ED152" s="146"/>
      <c r="EE152" s="146"/>
      <c r="EF152" s="146"/>
      <c r="EG152" s="146"/>
      <c r="EH152" s="146"/>
      <c r="EI152" s="146"/>
      <c r="EJ152" s="146"/>
      <c r="EK152" s="146"/>
      <c r="EL152" s="146"/>
      <c r="EM152" s="146"/>
      <c r="EN152" s="146"/>
      <c r="EO152" s="146"/>
      <c r="EP152" s="146"/>
      <c r="EQ152" s="146"/>
      <c r="ER152" s="146"/>
      <c r="ES152" s="146"/>
      <c r="ET152" s="146"/>
      <c r="EU152" s="146"/>
      <c r="EV152" s="146"/>
      <c r="EW152" s="146"/>
      <c r="EX152" s="146"/>
      <c r="EY152" s="146"/>
      <c r="EZ152" s="146"/>
      <c r="FA152" s="146"/>
      <c r="FB152" s="146"/>
      <c r="FC152" s="146"/>
      <c r="FD152" s="146"/>
      <c r="FE152" s="146"/>
      <c r="FF152" s="146"/>
      <c r="FG152" s="146"/>
      <c r="FH152" s="146"/>
      <c r="FI152" s="146"/>
      <c r="FJ152" s="146"/>
      <c r="FK152" s="146"/>
      <c r="FL152" s="146"/>
      <c r="FM152" s="146"/>
      <c r="FN152" s="146"/>
      <c r="FO152" s="146"/>
      <c r="FP152" s="146"/>
      <c r="FQ152" s="146"/>
      <c r="FR152" s="146"/>
      <c r="FS152" s="146"/>
      <c r="FT152" s="146"/>
      <c r="FU152" s="146"/>
      <c r="FV152" s="146"/>
      <c r="FW152" s="146"/>
      <c r="FX152" s="146"/>
      <c r="FY152" s="146"/>
      <c r="FZ152" s="146"/>
      <c r="GA152" s="146"/>
      <c r="GB152" s="146"/>
      <c r="GC152" s="146"/>
      <c r="GD152" s="146"/>
      <c r="GE152" s="146"/>
      <c r="GF152" s="146"/>
      <c r="GG152" s="146"/>
      <c r="GH152" s="146"/>
      <c r="GI152" s="146"/>
      <c r="GJ152" s="146"/>
      <c r="GK152" s="146"/>
      <c r="GL152" s="146"/>
      <c r="GM152" s="146"/>
      <c r="GN152" s="146"/>
      <c r="GO152" s="146"/>
      <c r="GP152" s="146"/>
      <c r="GQ152" s="146"/>
      <c r="GR152" s="146"/>
      <c r="GS152" s="146"/>
      <c r="GT152" s="146"/>
      <c r="GU152" s="146"/>
      <c r="GV152" s="146"/>
      <c r="GW152" s="146"/>
      <c r="GX152" s="146"/>
      <c r="GY152" s="146"/>
      <c r="GZ152" s="146"/>
    </row>
    <row r="153" spans="17:208">
      <c r="Q153" s="255"/>
      <c r="R153" s="255"/>
      <c r="S153" s="189"/>
      <c r="T153" s="189"/>
      <c r="U153" s="189"/>
      <c r="V153" s="189"/>
      <c r="W153" s="189"/>
      <c r="X153" s="175"/>
      <c r="Y153" s="175"/>
      <c r="AA153" s="179"/>
      <c r="AB153" s="173"/>
      <c r="AC153" s="238"/>
      <c r="AD153" s="238"/>
      <c r="AE153" s="238"/>
      <c r="AF153" s="238"/>
      <c r="AG153" s="238"/>
      <c r="AH153" s="238"/>
      <c r="AI153" s="239"/>
      <c r="AJ153" s="239"/>
      <c r="AK153" s="239"/>
      <c r="AL153" s="239"/>
      <c r="AM153" s="239"/>
      <c r="AN153" s="146"/>
      <c r="AO153" s="146"/>
      <c r="AP153" s="146"/>
      <c r="AQ153" s="146"/>
      <c r="AR153" s="146"/>
      <c r="AS153" s="146"/>
      <c r="AT153" s="146"/>
      <c r="AU153" s="146"/>
      <c r="AV153" s="146"/>
      <c r="AW153" s="146"/>
      <c r="AX153" s="146"/>
      <c r="AY153" s="146"/>
      <c r="AZ153" s="146"/>
      <c r="BA153" s="146"/>
      <c r="BB153" s="146"/>
      <c r="BC153" s="146"/>
      <c r="BD153" s="146"/>
      <c r="BE153" s="146"/>
      <c r="BF153" s="146"/>
      <c r="BG153" s="146"/>
      <c r="BH153" s="146"/>
      <c r="BI153" s="146"/>
      <c r="BJ153" s="146"/>
      <c r="BK153" s="146"/>
      <c r="BL153" s="146"/>
      <c r="BM153" s="146"/>
      <c r="BN153" s="146"/>
      <c r="BO153" s="146"/>
      <c r="BP153" s="146"/>
      <c r="BQ153" s="146"/>
      <c r="BR153" s="146"/>
      <c r="BS153" s="146"/>
      <c r="BT153" s="146"/>
      <c r="BU153" s="146"/>
      <c r="BV153" s="146"/>
      <c r="BW153" s="146"/>
      <c r="BX153" s="146"/>
      <c r="BY153" s="146"/>
      <c r="BZ153" s="146"/>
      <c r="CA153" s="146"/>
      <c r="CB153" s="146"/>
      <c r="CC153" s="146"/>
      <c r="CD153" s="146"/>
      <c r="CE153" s="146"/>
      <c r="CF153" s="146"/>
      <c r="CG153" s="146"/>
      <c r="CH153" s="146"/>
      <c r="CI153" s="146"/>
      <c r="CJ153" s="146"/>
      <c r="CK153" s="146"/>
      <c r="CL153" s="146"/>
      <c r="CM153" s="146"/>
      <c r="CN153" s="146"/>
      <c r="CO153" s="146"/>
      <c r="CP153" s="146"/>
      <c r="CQ153" s="146"/>
      <c r="CR153" s="146"/>
      <c r="CS153" s="146"/>
      <c r="CT153" s="146"/>
      <c r="CU153" s="146"/>
      <c r="CV153" s="146"/>
      <c r="CW153" s="146"/>
      <c r="CX153" s="146"/>
      <c r="CY153" s="146"/>
      <c r="CZ153" s="146"/>
      <c r="DA153" s="146"/>
      <c r="DB153" s="146"/>
      <c r="DC153" s="146"/>
      <c r="DD153" s="146"/>
      <c r="DE153" s="146"/>
      <c r="DF153" s="146"/>
      <c r="DG153" s="146"/>
      <c r="DH153" s="146"/>
      <c r="DI153" s="146"/>
      <c r="DJ153" s="146"/>
      <c r="DK153" s="146"/>
      <c r="DL153" s="146"/>
      <c r="DM153" s="146"/>
      <c r="DN153" s="146"/>
      <c r="DO153" s="146"/>
      <c r="DP153" s="146"/>
      <c r="DQ153" s="146"/>
      <c r="DR153" s="146"/>
      <c r="DS153" s="146"/>
      <c r="DT153" s="146"/>
      <c r="DU153" s="146"/>
      <c r="DV153" s="146"/>
      <c r="DW153" s="146"/>
      <c r="DX153" s="146"/>
      <c r="DY153" s="146"/>
      <c r="DZ153" s="146"/>
      <c r="EA153" s="146"/>
      <c r="EB153" s="146"/>
      <c r="EC153" s="146"/>
      <c r="ED153" s="146"/>
      <c r="EE153" s="146"/>
      <c r="EF153" s="146"/>
      <c r="EG153" s="146"/>
      <c r="EH153" s="146"/>
      <c r="EI153" s="146"/>
      <c r="EJ153" s="146"/>
      <c r="EK153" s="146"/>
      <c r="EL153" s="146"/>
      <c r="EM153" s="146"/>
      <c r="EN153" s="146"/>
      <c r="EO153" s="146"/>
      <c r="EP153" s="146"/>
      <c r="EQ153" s="146"/>
      <c r="ER153" s="146"/>
      <c r="ES153" s="146"/>
      <c r="ET153" s="146"/>
      <c r="EU153" s="146"/>
      <c r="EV153" s="146"/>
      <c r="EW153" s="146"/>
      <c r="EX153" s="146"/>
      <c r="EY153" s="146"/>
      <c r="EZ153" s="146"/>
      <c r="FA153" s="146"/>
      <c r="FB153" s="146"/>
      <c r="FC153" s="146"/>
      <c r="FD153" s="146"/>
      <c r="FE153" s="146"/>
      <c r="FF153" s="146"/>
      <c r="FG153" s="146"/>
      <c r="FH153" s="146"/>
      <c r="FI153" s="146"/>
      <c r="FJ153" s="146"/>
      <c r="FK153" s="146"/>
      <c r="FL153" s="146"/>
      <c r="FM153" s="146"/>
      <c r="FN153" s="146"/>
      <c r="FO153" s="146"/>
      <c r="FP153" s="146"/>
      <c r="FQ153" s="146"/>
      <c r="FR153" s="146"/>
      <c r="FS153" s="146"/>
      <c r="FT153" s="146"/>
      <c r="FU153" s="146"/>
      <c r="FV153" s="146"/>
      <c r="FW153" s="146"/>
      <c r="FX153" s="146"/>
      <c r="FY153" s="146"/>
      <c r="FZ153" s="146"/>
      <c r="GA153" s="146"/>
      <c r="GB153" s="146"/>
      <c r="GC153" s="146"/>
      <c r="GD153" s="146"/>
      <c r="GE153" s="146"/>
      <c r="GF153" s="146"/>
      <c r="GG153" s="146"/>
      <c r="GH153" s="146"/>
      <c r="GI153" s="146"/>
      <c r="GJ153" s="146"/>
      <c r="GK153" s="146"/>
      <c r="GL153" s="146"/>
      <c r="GM153" s="146"/>
      <c r="GN153" s="146"/>
      <c r="GO153" s="146"/>
      <c r="GP153" s="146"/>
      <c r="GQ153" s="146"/>
      <c r="GR153" s="146"/>
      <c r="GS153" s="146"/>
      <c r="GT153" s="146"/>
      <c r="GU153" s="146"/>
      <c r="GV153" s="146"/>
      <c r="GW153" s="146"/>
      <c r="GX153" s="146"/>
      <c r="GY153" s="146"/>
      <c r="GZ153" s="146"/>
    </row>
    <row r="154" spans="17:208">
      <c r="Q154" s="255"/>
      <c r="R154" s="255"/>
      <c r="S154" s="189"/>
      <c r="T154" s="189"/>
      <c r="U154" s="189"/>
      <c r="V154" s="189"/>
      <c r="W154" s="189"/>
      <c r="X154" s="175"/>
      <c r="Y154" s="175"/>
      <c r="AA154" s="179"/>
      <c r="AB154" s="173"/>
      <c r="AC154" s="238"/>
      <c r="AD154" s="238"/>
      <c r="AE154" s="238"/>
      <c r="AF154" s="238"/>
      <c r="AG154" s="238"/>
      <c r="AH154" s="238"/>
      <c r="AI154" s="239"/>
      <c r="AJ154" s="239"/>
      <c r="AK154" s="239"/>
      <c r="AL154" s="239"/>
      <c r="AM154" s="239"/>
      <c r="AN154" s="146"/>
      <c r="AO154" s="146"/>
      <c r="AP154" s="146"/>
      <c r="AQ154" s="146"/>
      <c r="AR154" s="146"/>
      <c r="AS154" s="146"/>
      <c r="AT154" s="146"/>
      <c r="AU154" s="146"/>
      <c r="AV154" s="146"/>
      <c r="AW154" s="146"/>
      <c r="AX154" s="146"/>
      <c r="AY154" s="146"/>
      <c r="AZ154" s="146"/>
      <c r="BA154" s="146"/>
      <c r="BB154" s="146"/>
      <c r="BC154" s="146"/>
      <c r="BD154" s="146"/>
      <c r="BE154" s="146"/>
      <c r="BF154" s="146"/>
      <c r="BG154" s="146"/>
      <c r="BH154" s="146"/>
      <c r="BI154" s="146"/>
      <c r="BJ154" s="146"/>
      <c r="BK154" s="146"/>
      <c r="BL154" s="146"/>
      <c r="BM154" s="146"/>
      <c r="BN154" s="146"/>
      <c r="BO154" s="146"/>
      <c r="BP154" s="146"/>
      <c r="BQ154" s="146"/>
      <c r="BR154" s="146"/>
      <c r="BS154" s="146"/>
      <c r="BT154" s="146"/>
      <c r="BU154" s="146"/>
      <c r="BV154" s="146"/>
      <c r="BW154" s="146"/>
      <c r="BX154" s="146"/>
      <c r="BY154" s="146"/>
      <c r="BZ154" s="146"/>
      <c r="CA154" s="146"/>
      <c r="CB154" s="146"/>
      <c r="CC154" s="146"/>
      <c r="CD154" s="146"/>
      <c r="CE154" s="146"/>
      <c r="CF154" s="146"/>
      <c r="CG154" s="146"/>
      <c r="CH154" s="146"/>
      <c r="CI154" s="146"/>
      <c r="CJ154" s="146"/>
      <c r="CK154" s="146"/>
      <c r="CL154" s="146"/>
      <c r="CM154" s="146"/>
      <c r="CN154" s="146"/>
      <c r="CO154" s="146"/>
      <c r="CP154" s="146"/>
      <c r="CQ154" s="146"/>
      <c r="CR154" s="146"/>
      <c r="CS154" s="146"/>
      <c r="CT154" s="146"/>
      <c r="CU154" s="146"/>
      <c r="CV154" s="146"/>
      <c r="CW154" s="146"/>
      <c r="CX154" s="146"/>
      <c r="CY154" s="146"/>
      <c r="CZ154" s="146"/>
      <c r="DA154" s="146"/>
      <c r="DB154" s="146"/>
      <c r="DC154" s="146"/>
      <c r="DD154" s="146"/>
      <c r="DE154" s="146"/>
      <c r="DF154" s="146"/>
      <c r="DG154" s="146"/>
      <c r="DH154" s="146"/>
      <c r="DI154" s="146"/>
      <c r="DJ154" s="146"/>
      <c r="DK154" s="146"/>
      <c r="DL154" s="146"/>
      <c r="DM154" s="146"/>
      <c r="DN154" s="146"/>
      <c r="DO154" s="146"/>
      <c r="DP154" s="146"/>
      <c r="DQ154" s="146"/>
      <c r="DR154" s="146"/>
      <c r="DS154" s="146"/>
      <c r="DT154" s="146"/>
      <c r="DU154" s="146"/>
      <c r="DV154" s="146"/>
      <c r="DW154" s="146"/>
      <c r="DX154" s="146"/>
      <c r="DY154" s="146"/>
      <c r="DZ154" s="146"/>
      <c r="EA154" s="146"/>
      <c r="EB154" s="146"/>
      <c r="EC154" s="146"/>
      <c r="ED154" s="146"/>
      <c r="EE154" s="146"/>
      <c r="EF154" s="146"/>
      <c r="EG154" s="146"/>
      <c r="EH154" s="146"/>
      <c r="EI154" s="146"/>
      <c r="EJ154" s="146"/>
      <c r="EK154" s="146"/>
      <c r="EL154" s="146"/>
      <c r="EM154" s="146"/>
      <c r="EN154" s="146"/>
      <c r="EO154" s="146"/>
      <c r="EP154" s="146"/>
      <c r="EQ154" s="146"/>
      <c r="ER154" s="146"/>
      <c r="ES154" s="146"/>
      <c r="ET154" s="146"/>
      <c r="EU154" s="146"/>
      <c r="EV154" s="146"/>
      <c r="EW154" s="146"/>
      <c r="EX154" s="146"/>
      <c r="EY154" s="146"/>
      <c r="EZ154" s="146"/>
      <c r="FA154" s="146"/>
      <c r="FB154" s="146"/>
      <c r="FC154" s="146"/>
      <c r="FD154" s="146"/>
      <c r="FE154" s="146"/>
      <c r="FF154" s="146"/>
      <c r="FG154" s="146"/>
      <c r="FH154" s="146"/>
      <c r="FI154" s="146"/>
      <c r="FJ154" s="146"/>
      <c r="FK154" s="146"/>
      <c r="FL154" s="146"/>
      <c r="FM154" s="146"/>
      <c r="FN154" s="146"/>
      <c r="FO154" s="146"/>
      <c r="FP154" s="146"/>
      <c r="FQ154" s="146"/>
      <c r="FR154" s="146"/>
      <c r="FS154" s="146"/>
      <c r="FT154" s="146"/>
      <c r="FU154" s="146"/>
      <c r="FV154" s="146"/>
      <c r="FW154" s="146"/>
      <c r="FX154" s="146"/>
      <c r="FY154" s="146"/>
      <c r="FZ154" s="146"/>
      <c r="GA154" s="146"/>
      <c r="GB154" s="146"/>
      <c r="GC154" s="146"/>
      <c r="GD154" s="146"/>
      <c r="GE154" s="146"/>
      <c r="GF154" s="146"/>
      <c r="GG154" s="146"/>
      <c r="GH154" s="146"/>
      <c r="GI154" s="146"/>
      <c r="GJ154" s="146"/>
      <c r="GK154" s="146"/>
      <c r="GL154" s="146"/>
      <c r="GM154" s="146"/>
      <c r="GN154" s="146"/>
      <c r="GO154" s="146"/>
      <c r="GP154" s="146"/>
      <c r="GQ154" s="146"/>
      <c r="GR154" s="146"/>
      <c r="GS154" s="146"/>
      <c r="GT154" s="146"/>
      <c r="GU154" s="146"/>
      <c r="GV154" s="146"/>
      <c r="GW154" s="146"/>
      <c r="GX154" s="146"/>
      <c r="GY154" s="146"/>
      <c r="GZ154" s="146"/>
    </row>
    <row r="155" spans="17:208">
      <c r="Q155" s="255"/>
      <c r="R155" s="255"/>
      <c r="S155" s="189"/>
      <c r="T155" s="189"/>
      <c r="U155" s="189"/>
      <c r="V155" s="189"/>
      <c r="W155" s="189"/>
      <c r="X155" s="175"/>
      <c r="Y155" s="175"/>
      <c r="AA155" s="179"/>
      <c r="AB155" s="173"/>
      <c r="AC155" s="238"/>
      <c r="AD155" s="238"/>
      <c r="AE155" s="238"/>
      <c r="AF155" s="238"/>
      <c r="AG155" s="238"/>
      <c r="AH155" s="238"/>
      <c r="AI155" s="239"/>
      <c r="AJ155" s="239"/>
      <c r="AK155" s="239"/>
      <c r="AL155" s="239"/>
      <c r="AM155" s="239"/>
      <c r="AN155" s="146"/>
      <c r="AO155" s="146"/>
      <c r="AP155" s="146"/>
      <c r="AQ155" s="146"/>
      <c r="AR155" s="146"/>
      <c r="AS155" s="146"/>
      <c r="AT155" s="146"/>
      <c r="AU155" s="146"/>
      <c r="AV155" s="146"/>
      <c r="AW155" s="146"/>
      <c r="AX155" s="146"/>
      <c r="AY155" s="146"/>
      <c r="AZ155" s="146"/>
      <c r="BA155" s="146"/>
      <c r="BB155" s="146"/>
      <c r="BC155" s="146"/>
      <c r="BD155" s="146"/>
      <c r="BE155" s="146"/>
      <c r="BF155" s="146"/>
      <c r="BG155" s="146"/>
      <c r="BH155" s="146"/>
      <c r="BI155" s="146"/>
      <c r="BJ155" s="146"/>
      <c r="BK155" s="146"/>
      <c r="BL155" s="146"/>
      <c r="BM155" s="146"/>
      <c r="BN155" s="146"/>
      <c r="BO155" s="146"/>
      <c r="BP155" s="146"/>
      <c r="BQ155" s="146"/>
      <c r="BR155" s="146"/>
      <c r="BS155" s="146"/>
      <c r="BT155" s="146"/>
      <c r="BU155" s="146"/>
      <c r="BV155" s="146"/>
      <c r="BW155" s="146"/>
      <c r="BX155" s="146"/>
      <c r="BY155" s="146"/>
      <c r="BZ155" s="146"/>
      <c r="CA155" s="146"/>
      <c r="CB155" s="146"/>
      <c r="CC155" s="146"/>
      <c r="CD155" s="146"/>
      <c r="CE155" s="146"/>
      <c r="CF155" s="146"/>
      <c r="CG155" s="146"/>
      <c r="CH155" s="146"/>
      <c r="CI155" s="146"/>
      <c r="CJ155" s="146"/>
      <c r="CK155" s="146"/>
      <c r="CL155" s="146"/>
      <c r="CM155" s="146"/>
      <c r="CN155" s="146"/>
      <c r="CO155" s="146"/>
      <c r="CP155" s="146"/>
      <c r="CQ155" s="146"/>
      <c r="CR155" s="146"/>
      <c r="CS155" s="146"/>
      <c r="CT155" s="146"/>
      <c r="CU155" s="146"/>
      <c r="CV155" s="146"/>
      <c r="CW155" s="146"/>
      <c r="CX155" s="146"/>
      <c r="CY155" s="146"/>
      <c r="CZ155" s="146"/>
      <c r="DA155" s="146"/>
      <c r="DB155" s="146"/>
      <c r="DC155" s="146"/>
      <c r="DD155" s="146"/>
      <c r="DE155" s="146"/>
      <c r="DF155" s="146"/>
      <c r="DG155" s="146"/>
      <c r="DH155" s="146"/>
      <c r="DI155" s="146"/>
      <c r="DJ155" s="146"/>
      <c r="DK155" s="146"/>
      <c r="DL155" s="146"/>
      <c r="DM155" s="146"/>
      <c r="DN155" s="146"/>
      <c r="DO155" s="146"/>
      <c r="DP155" s="146"/>
      <c r="DQ155" s="146"/>
      <c r="DR155" s="146"/>
      <c r="DS155" s="146"/>
      <c r="DT155" s="146"/>
      <c r="DU155" s="146"/>
      <c r="DV155" s="146"/>
      <c r="DW155" s="146"/>
      <c r="DX155" s="146"/>
      <c r="DY155" s="146"/>
      <c r="DZ155" s="146"/>
      <c r="EA155" s="146"/>
      <c r="EB155" s="146"/>
      <c r="EC155" s="146"/>
      <c r="ED155" s="146"/>
      <c r="EE155" s="146"/>
      <c r="EF155" s="146"/>
      <c r="EG155" s="146"/>
      <c r="EH155" s="146"/>
      <c r="EI155" s="146"/>
      <c r="EJ155" s="146"/>
      <c r="EK155" s="146"/>
      <c r="EL155" s="146"/>
      <c r="EM155" s="146"/>
      <c r="EN155" s="146"/>
      <c r="EO155" s="146"/>
      <c r="EP155" s="146"/>
      <c r="EQ155" s="146"/>
      <c r="ER155" s="146"/>
      <c r="ES155" s="146"/>
      <c r="ET155" s="146"/>
      <c r="EU155" s="146"/>
      <c r="EV155" s="146"/>
      <c r="EW155" s="146"/>
      <c r="EX155" s="146"/>
      <c r="EY155" s="146"/>
      <c r="EZ155" s="146"/>
      <c r="FA155" s="146"/>
      <c r="FB155" s="146"/>
      <c r="FC155" s="146"/>
      <c r="FD155" s="146"/>
      <c r="FE155" s="146"/>
      <c r="FF155" s="146"/>
      <c r="FG155" s="146"/>
      <c r="FH155" s="146"/>
      <c r="FI155" s="146"/>
      <c r="FJ155" s="146"/>
      <c r="FK155" s="146"/>
      <c r="FL155" s="146"/>
      <c r="FM155" s="146"/>
      <c r="FN155" s="146"/>
      <c r="FO155" s="146"/>
      <c r="FP155" s="146"/>
      <c r="FQ155" s="146"/>
      <c r="FR155" s="146"/>
      <c r="FS155" s="146"/>
      <c r="FT155" s="146"/>
      <c r="FU155" s="146"/>
      <c r="FV155" s="146"/>
      <c r="FW155" s="146"/>
      <c r="FX155" s="146"/>
      <c r="FY155" s="146"/>
      <c r="FZ155" s="146"/>
      <c r="GA155" s="146"/>
      <c r="GB155" s="146"/>
      <c r="GC155" s="146"/>
      <c r="GD155" s="146"/>
      <c r="GE155" s="146"/>
      <c r="GF155" s="146"/>
      <c r="GG155" s="146"/>
      <c r="GH155" s="146"/>
      <c r="GI155" s="146"/>
      <c r="GJ155" s="146"/>
      <c r="GK155" s="146"/>
      <c r="GL155" s="146"/>
      <c r="GM155" s="146"/>
      <c r="GN155" s="146"/>
      <c r="GO155" s="146"/>
      <c r="GP155" s="146"/>
      <c r="GQ155" s="146"/>
      <c r="GR155" s="146"/>
      <c r="GS155" s="146"/>
      <c r="GT155" s="146"/>
      <c r="GU155" s="146"/>
      <c r="GV155" s="146"/>
      <c r="GW155" s="146"/>
      <c r="GX155" s="146"/>
      <c r="GY155" s="146"/>
      <c r="GZ155" s="146"/>
    </row>
    <row r="156" spans="17:208">
      <c r="Q156" s="255"/>
      <c r="R156" s="255"/>
      <c r="S156" s="189"/>
      <c r="T156" s="189"/>
      <c r="U156" s="189"/>
      <c r="V156" s="189"/>
      <c r="W156" s="189"/>
      <c r="X156" s="175"/>
      <c r="Y156" s="175"/>
      <c r="AA156" s="179"/>
      <c r="AB156" s="173"/>
      <c r="AC156" s="238"/>
      <c r="AD156" s="238"/>
      <c r="AE156" s="238"/>
      <c r="AF156" s="238"/>
      <c r="AG156" s="238"/>
      <c r="AH156" s="238"/>
      <c r="AI156" s="239"/>
      <c r="AJ156" s="239"/>
      <c r="AK156" s="239"/>
      <c r="AL156" s="239"/>
      <c r="AM156" s="239"/>
      <c r="AN156" s="146"/>
      <c r="AO156" s="146"/>
      <c r="AP156" s="146"/>
      <c r="AQ156" s="146"/>
      <c r="AR156" s="146"/>
      <c r="AS156" s="146"/>
      <c r="AT156" s="146"/>
      <c r="AU156" s="146"/>
      <c r="AV156" s="146"/>
      <c r="AW156" s="146"/>
      <c r="AX156" s="146"/>
      <c r="AY156" s="146"/>
      <c r="AZ156" s="146"/>
      <c r="BA156" s="146"/>
      <c r="BB156" s="146"/>
      <c r="BC156" s="146"/>
      <c r="BD156" s="146"/>
      <c r="BE156" s="146"/>
      <c r="BF156" s="146"/>
      <c r="BG156" s="146"/>
      <c r="BH156" s="146"/>
      <c r="BI156" s="146"/>
      <c r="BJ156" s="146"/>
      <c r="BK156" s="146"/>
      <c r="BL156" s="146"/>
      <c r="BM156" s="146"/>
      <c r="BN156" s="146"/>
      <c r="BO156" s="146"/>
      <c r="BP156" s="146"/>
      <c r="BQ156" s="146"/>
      <c r="BR156" s="146"/>
      <c r="BS156" s="146"/>
      <c r="BT156" s="146"/>
      <c r="BU156" s="146"/>
      <c r="BV156" s="146"/>
      <c r="BW156" s="146"/>
      <c r="BX156" s="146"/>
      <c r="BY156" s="146"/>
      <c r="BZ156" s="146"/>
      <c r="CA156" s="146"/>
      <c r="CB156" s="146"/>
      <c r="CC156" s="146"/>
      <c r="CD156" s="146"/>
      <c r="CE156" s="146"/>
      <c r="CF156" s="146"/>
      <c r="CG156" s="146"/>
      <c r="CH156" s="146"/>
      <c r="CI156" s="146"/>
      <c r="CJ156" s="146"/>
      <c r="CK156" s="146"/>
      <c r="CL156" s="146"/>
      <c r="CM156" s="146"/>
      <c r="CN156" s="146"/>
      <c r="CO156" s="146"/>
      <c r="CP156" s="146"/>
      <c r="CQ156" s="146"/>
      <c r="CR156" s="146"/>
      <c r="CS156" s="146"/>
      <c r="CT156" s="146"/>
      <c r="CU156" s="146"/>
      <c r="CV156" s="146"/>
      <c r="CW156" s="146"/>
      <c r="CX156" s="146"/>
      <c r="CY156" s="146"/>
      <c r="CZ156" s="146"/>
      <c r="DA156" s="146"/>
      <c r="DB156" s="146"/>
      <c r="DC156" s="146"/>
      <c r="DD156" s="146"/>
      <c r="DE156" s="146"/>
      <c r="DF156" s="146"/>
      <c r="DG156" s="146"/>
      <c r="DH156" s="146"/>
      <c r="DI156" s="146"/>
      <c r="DJ156" s="146"/>
      <c r="DK156" s="146"/>
      <c r="DL156" s="146"/>
      <c r="DM156" s="146"/>
      <c r="DN156" s="146"/>
      <c r="DO156" s="146"/>
      <c r="DP156" s="146"/>
      <c r="DQ156" s="146"/>
      <c r="DR156" s="146"/>
      <c r="DS156" s="146"/>
      <c r="DT156" s="146"/>
      <c r="DU156" s="146"/>
      <c r="DV156" s="146"/>
      <c r="DW156" s="146"/>
      <c r="DX156" s="146"/>
      <c r="DY156" s="146"/>
      <c r="DZ156" s="146"/>
      <c r="EA156" s="146"/>
      <c r="EB156" s="146"/>
      <c r="EC156" s="146"/>
      <c r="ED156" s="146"/>
      <c r="EE156" s="146"/>
      <c r="EF156" s="146"/>
      <c r="EG156" s="146"/>
      <c r="EH156" s="146"/>
      <c r="EI156" s="146"/>
      <c r="EJ156" s="146"/>
      <c r="EK156" s="146"/>
      <c r="EL156" s="146"/>
      <c r="EM156" s="146"/>
      <c r="EN156" s="146"/>
      <c r="EO156" s="146"/>
      <c r="EP156" s="146"/>
      <c r="EQ156" s="146"/>
      <c r="ER156" s="146"/>
      <c r="ES156" s="146"/>
      <c r="ET156" s="146"/>
      <c r="EU156" s="146"/>
      <c r="EV156" s="146"/>
      <c r="EW156" s="146"/>
      <c r="EX156" s="146"/>
      <c r="EY156" s="146"/>
      <c r="EZ156" s="146"/>
      <c r="FA156" s="146"/>
      <c r="FB156" s="146"/>
      <c r="FC156" s="146"/>
      <c r="FD156" s="146"/>
      <c r="FE156" s="146"/>
      <c r="FF156" s="146"/>
      <c r="FG156" s="146"/>
      <c r="FH156" s="146"/>
      <c r="FI156" s="146"/>
      <c r="FJ156" s="146"/>
      <c r="FK156" s="146"/>
      <c r="FL156" s="146"/>
      <c r="FM156" s="146"/>
      <c r="FN156" s="146"/>
      <c r="FO156" s="146"/>
      <c r="FP156" s="146"/>
      <c r="FQ156" s="146"/>
      <c r="FR156" s="146"/>
      <c r="FS156" s="146"/>
      <c r="FT156" s="146"/>
      <c r="FU156" s="146"/>
      <c r="FV156" s="146"/>
      <c r="FW156" s="146"/>
      <c r="FX156" s="146"/>
      <c r="FY156" s="146"/>
      <c r="FZ156" s="146"/>
      <c r="GA156" s="146"/>
      <c r="GB156" s="146"/>
      <c r="GC156" s="146"/>
      <c r="GD156" s="146"/>
      <c r="GE156" s="146"/>
      <c r="GF156" s="146"/>
      <c r="GG156" s="146"/>
      <c r="GH156" s="146"/>
      <c r="GI156" s="146"/>
      <c r="GJ156" s="146"/>
      <c r="GK156" s="146"/>
      <c r="GL156" s="146"/>
      <c r="GM156" s="146"/>
      <c r="GN156" s="146"/>
      <c r="GO156" s="146"/>
      <c r="GP156" s="146"/>
      <c r="GQ156" s="146"/>
      <c r="GR156" s="146"/>
      <c r="GS156" s="146"/>
      <c r="GT156" s="146"/>
      <c r="GU156" s="146"/>
      <c r="GV156" s="146"/>
      <c r="GW156" s="146"/>
      <c r="GX156" s="146"/>
      <c r="GY156" s="146"/>
      <c r="GZ156" s="146"/>
    </row>
    <row r="157" spans="17:208">
      <c r="Q157" s="255"/>
      <c r="R157" s="255"/>
      <c r="S157" s="189"/>
      <c r="T157" s="189"/>
      <c r="U157" s="189"/>
      <c r="V157" s="189"/>
      <c r="W157" s="189"/>
      <c r="X157" s="175"/>
      <c r="Y157" s="175"/>
      <c r="AA157" s="179"/>
      <c r="AB157" s="173"/>
      <c r="AC157" s="238"/>
      <c r="AD157" s="238"/>
      <c r="AE157" s="238"/>
      <c r="AF157" s="238"/>
      <c r="AG157" s="238"/>
      <c r="AH157" s="238"/>
      <c r="AI157" s="239"/>
      <c r="AJ157" s="239"/>
      <c r="AK157" s="239"/>
      <c r="AL157" s="239"/>
      <c r="AM157" s="239"/>
      <c r="AN157" s="146"/>
      <c r="AO157" s="146"/>
      <c r="AP157" s="146"/>
      <c r="AQ157" s="146"/>
      <c r="AR157" s="146"/>
      <c r="AS157" s="146"/>
      <c r="AT157" s="146"/>
      <c r="AU157" s="146"/>
      <c r="AV157" s="146"/>
      <c r="AW157" s="146"/>
      <c r="AX157" s="146"/>
      <c r="AY157" s="146"/>
      <c r="AZ157" s="146"/>
      <c r="BA157" s="146"/>
      <c r="BB157" s="146"/>
      <c r="BC157" s="146"/>
      <c r="BD157" s="146"/>
      <c r="BE157" s="146"/>
      <c r="BF157" s="146"/>
      <c r="BG157" s="146"/>
      <c r="BH157" s="146"/>
      <c r="BI157" s="146"/>
      <c r="BJ157" s="146"/>
      <c r="BK157" s="146"/>
      <c r="BL157" s="146"/>
      <c r="BM157" s="146"/>
      <c r="BN157" s="146"/>
      <c r="BO157" s="146"/>
      <c r="BP157" s="146"/>
      <c r="BQ157" s="146"/>
      <c r="BR157" s="146"/>
      <c r="BS157" s="146"/>
      <c r="BT157" s="146"/>
      <c r="BU157" s="146"/>
      <c r="BV157" s="146"/>
      <c r="BW157" s="146"/>
      <c r="BX157" s="146"/>
      <c r="BY157" s="146"/>
      <c r="BZ157" s="146"/>
      <c r="CA157" s="146"/>
      <c r="CB157" s="146"/>
      <c r="CC157" s="146"/>
      <c r="CD157" s="146"/>
      <c r="CE157" s="146"/>
      <c r="CF157" s="146"/>
      <c r="CG157" s="146"/>
      <c r="CH157" s="146"/>
      <c r="CI157" s="146"/>
      <c r="CJ157" s="146"/>
      <c r="CK157" s="146"/>
      <c r="CL157" s="146"/>
      <c r="CM157" s="146"/>
      <c r="CN157" s="146"/>
      <c r="CO157" s="146"/>
      <c r="CP157" s="146"/>
      <c r="CQ157" s="146"/>
      <c r="CR157" s="146"/>
      <c r="CS157" s="146"/>
      <c r="CT157" s="146"/>
      <c r="CU157" s="146"/>
      <c r="CV157" s="146"/>
      <c r="CW157" s="146"/>
      <c r="CX157" s="146"/>
      <c r="CY157" s="146"/>
      <c r="CZ157" s="146"/>
      <c r="DA157" s="146"/>
      <c r="DB157" s="146"/>
      <c r="DC157" s="146"/>
      <c r="DD157" s="146"/>
      <c r="DE157" s="146"/>
      <c r="DF157" s="146"/>
      <c r="DG157" s="146"/>
      <c r="DH157" s="146"/>
      <c r="DI157" s="146"/>
      <c r="DJ157" s="146"/>
      <c r="DK157" s="146"/>
      <c r="DL157" s="146"/>
      <c r="DM157" s="146"/>
      <c r="DN157" s="146"/>
      <c r="DO157" s="146"/>
      <c r="DP157" s="146"/>
      <c r="DQ157" s="146"/>
      <c r="DR157" s="146"/>
      <c r="DS157" s="146"/>
      <c r="DT157" s="146"/>
      <c r="DU157" s="146"/>
      <c r="DV157" s="146"/>
      <c r="DW157" s="146"/>
      <c r="DX157" s="146"/>
      <c r="DY157" s="146"/>
      <c r="DZ157" s="146"/>
      <c r="EA157" s="146"/>
      <c r="EB157" s="146"/>
      <c r="EC157" s="146"/>
      <c r="ED157" s="146"/>
      <c r="EE157" s="146"/>
      <c r="EF157" s="146"/>
      <c r="EG157" s="146"/>
      <c r="EH157" s="146"/>
      <c r="EI157" s="146"/>
      <c r="EJ157" s="146"/>
      <c r="EK157" s="146"/>
      <c r="EL157" s="146"/>
      <c r="EM157" s="146"/>
      <c r="EN157" s="146"/>
      <c r="EO157" s="146"/>
      <c r="EP157" s="146"/>
      <c r="EQ157" s="146"/>
      <c r="ER157" s="146"/>
      <c r="ES157" s="146"/>
      <c r="ET157" s="146"/>
      <c r="EU157" s="146"/>
      <c r="EV157" s="146"/>
      <c r="EW157" s="146"/>
      <c r="EX157" s="146"/>
      <c r="EY157" s="146"/>
      <c r="EZ157" s="146"/>
      <c r="FA157" s="146"/>
      <c r="FB157" s="146"/>
      <c r="FC157" s="146"/>
      <c r="FD157" s="146"/>
      <c r="FE157" s="146"/>
      <c r="FF157" s="146"/>
      <c r="FG157" s="146"/>
      <c r="FH157" s="146"/>
      <c r="FI157" s="146"/>
      <c r="FJ157" s="146"/>
      <c r="FK157" s="146"/>
      <c r="FL157" s="146"/>
      <c r="FM157" s="146"/>
      <c r="FN157" s="146"/>
      <c r="FO157" s="146"/>
      <c r="FP157" s="146"/>
      <c r="FQ157" s="146"/>
      <c r="FR157" s="146"/>
      <c r="FS157" s="146"/>
      <c r="FT157" s="146"/>
      <c r="FU157" s="146"/>
      <c r="FV157" s="146"/>
      <c r="FW157" s="146"/>
      <c r="FX157" s="146"/>
      <c r="FY157" s="146"/>
      <c r="FZ157" s="146"/>
      <c r="GA157" s="146"/>
      <c r="GB157" s="146"/>
      <c r="GC157" s="146"/>
      <c r="GD157" s="146"/>
      <c r="GE157" s="146"/>
      <c r="GF157" s="146"/>
      <c r="GG157" s="146"/>
      <c r="GH157" s="146"/>
      <c r="GI157" s="146"/>
      <c r="GJ157" s="146"/>
      <c r="GK157" s="146"/>
      <c r="GL157" s="146"/>
      <c r="GM157" s="146"/>
      <c r="GN157" s="146"/>
      <c r="GO157" s="146"/>
      <c r="GP157" s="146"/>
      <c r="GQ157" s="146"/>
      <c r="GR157" s="146"/>
      <c r="GS157" s="146"/>
      <c r="GT157" s="146"/>
      <c r="GU157" s="146"/>
      <c r="GV157" s="146"/>
      <c r="GW157" s="146"/>
      <c r="GX157" s="146"/>
      <c r="GY157" s="146"/>
      <c r="GZ157" s="146"/>
    </row>
    <row r="158" spans="17:208">
      <c r="Q158" s="255"/>
      <c r="R158" s="255"/>
      <c r="S158" s="189"/>
      <c r="T158" s="189"/>
      <c r="U158" s="189"/>
      <c r="V158" s="189"/>
      <c r="W158" s="189"/>
      <c r="X158" s="175"/>
      <c r="Y158" s="175"/>
      <c r="AA158" s="179"/>
      <c r="AB158" s="173"/>
      <c r="AC158" s="238"/>
      <c r="AD158" s="238"/>
      <c r="AE158" s="238"/>
      <c r="AF158" s="238"/>
      <c r="AG158" s="238"/>
      <c r="AH158" s="238"/>
      <c r="AI158" s="239"/>
      <c r="AJ158" s="239"/>
      <c r="AK158" s="239"/>
      <c r="AL158" s="239"/>
      <c r="AM158" s="239"/>
      <c r="AN158" s="146"/>
      <c r="AO158" s="146"/>
      <c r="AP158" s="146"/>
      <c r="AQ158" s="146"/>
      <c r="AR158" s="146"/>
      <c r="AS158" s="146"/>
      <c r="AT158" s="146"/>
      <c r="AU158" s="146"/>
      <c r="AV158" s="146"/>
      <c r="AW158" s="146"/>
      <c r="AX158" s="146"/>
      <c r="AY158" s="146"/>
      <c r="AZ158" s="146"/>
      <c r="BA158" s="146"/>
      <c r="BB158" s="146"/>
      <c r="BC158" s="146"/>
      <c r="BD158" s="146"/>
      <c r="BE158" s="146"/>
      <c r="BF158" s="146"/>
      <c r="BG158" s="146"/>
      <c r="BH158" s="146"/>
      <c r="BI158" s="146"/>
      <c r="BJ158" s="146"/>
      <c r="BK158" s="146"/>
      <c r="BL158" s="146"/>
      <c r="BM158" s="146"/>
      <c r="BN158" s="146"/>
      <c r="BO158" s="146"/>
      <c r="BP158" s="146"/>
      <c r="BQ158" s="146"/>
      <c r="BR158" s="146"/>
      <c r="BS158" s="146"/>
      <c r="BT158" s="146"/>
      <c r="BU158" s="146"/>
      <c r="BV158" s="146"/>
      <c r="BW158" s="146"/>
      <c r="BX158" s="146"/>
      <c r="BY158" s="146"/>
      <c r="BZ158" s="146"/>
      <c r="CA158" s="146"/>
      <c r="CB158" s="146"/>
      <c r="CC158" s="146"/>
      <c r="CD158" s="146"/>
      <c r="CE158" s="146"/>
      <c r="CF158" s="146"/>
      <c r="CG158" s="146"/>
      <c r="CH158" s="146"/>
      <c r="CI158" s="146"/>
      <c r="CJ158" s="146"/>
      <c r="CK158" s="146"/>
      <c r="CL158" s="146"/>
      <c r="CM158" s="146"/>
      <c r="CN158" s="146"/>
      <c r="CO158" s="146"/>
      <c r="CP158" s="146"/>
      <c r="CQ158" s="146"/>
      <c r="CR158" s="146"/>
      <c r="CS158" s="146"/>
      <c r="CT158" s="146"/>
      <c r="CU158" s="146"/>
      <c r="CV158" s="146"/>
      <c r="CW158" s="146"/>
      <c r="CX158" s="146"/>
      <c r="CY158" s="146"/>
      <c r="CZ158" s="146"/>
      <c r="DA158" s="146"/>
      <c r="DB158" s="146"/>
      <c r="DC158" s="146"/>
      <c r="DD158" s="146"/>
      <c r="DE158" s="146"/>
      <c r="DF158" s="146"/>
      <c r="DG158" s="146"/>
      <c r="DH158" s="146"/>
      <c r="DI158" s="146"/>
      <c r="DJ158" s="146"/>
      <c r="DK158" s="146"/>
      <c r="DL158" s="146"/>
      <c r="DM158" s="146"/>
      <c r="DN158" s="146"/>
      <c r="DO158" s="146"/>
      <c r="DP158" s="146"/>
      <c r="DQ158" s="146"/>
      <c r="DR158" s="146"/>
      <c r="DS158" s="146"/>
      <c r="DT158" s="146"/>
      <c r="DU158" s="146"/>
      <c r="DV158" s="146"/>
      <c r="DW158" s="146"/>
      <c r="DX158" s="146"/>
      <c r="DY158" s="146"/>
      <c r="DZ158" s="146"/>
      <c r="EA158" s="146"/>
      <c r="EB158" s="146"/>
      <c r="EC158" s="146"/>
      <c r="ED158" s="146"/>
      <c r="EE158" s="146"/>
      <c r="EF158" s="146"/>
      <c r="EG158" s="146"/>
      <c r="EH158" s="146"/>
      <c r="EI158" s="146"/>
      <c r="EJ158" s="146"/>
      <c r="EK158" s="146"/>
      <c r="EL158" s="146"/>
      <c r="EM158" s="146"/>
      <c r="EN158" s="146"/>
      <c r="EO158" s="146"/>
      <c r="EP158" s="146"/>
      <c r="EQ158" s="146"/>
      <c r="ER158" s="146"/>
      <c r="ES158" s="146"/>
      <c r="ET158" s="146"/>
      <c r="EU158" s="146"/>
      <c r="EV158" s="146"/>
      <c r="EW158" s="146"/>
      <c r="EX158" s="146"/>
      <c r="EY158" s="146"/>
      <c r="EZ158" s="146"/>
      <c r="FA158" s="146"/>
      <c r="FB158" s="146"/>
      <c r="FC158" s="146"/>
      <c r="FD158" s="146"/>
      <c r="FE158" s="146"/>
      <c r="FF158" s="146"/>
      <c r="FG158" s="146"/>
      <c r="FH158" s="146"/>
      <c r="FI158" s="146"/>
      <c r="FJ158" s="146"/>
      <c r="FK158" s="146"/>
      <c r="FL158" s="146"/>
      <c r="FM158" s="146"/>
      <c r="FN158" s="146"/>
      <c r="FO158" s="146"/>
      <c r="FP158" s="146"/>
      <c r="FQ158" s="146"/>
      <c r="FR158" s="146"/>
      <c r="FS158" s="146"/>
      <c r="FT158" s="146"/>
      <c r="FU158" s="146"/>
      <c r="FV158" s="146"/>
      <c r="FW158" s="146"/>
      <c r="FX158" s="146"/>
      <c r="FY158" s="146"/>
      <c r="FZ158" s="146"/>
      <c r="GA158" s="146"/>
      <c r="GB158" s="146"/>
      <c r="GC158" s="146"/>
      <c r="GD158" s="146"/>
      <c r="GE158" s="146"/>
      <c r="GF158" s="146"/>
      <c r="GG158" s="146"/>
      <c r="GH158" s="146"/>
      <c r="GI158" s="146"/>
      <c r="GJ158" s="146"/>
      <c r="GK158" s="146"/>
      <c r="GL158" s="146"/>
      <c r="GM158" s="146"/>
      <c r="GN158" s="146"/>
      <c r="GO158" s="146"/>
      <c r="GP158" s="146"/>
      <c r="GQ158" s="146"/>
      <c r="GR158" s="146"/>
      <c r="GS158" s="146"/>
      <c r="GT158" s="146"/>
      <c r="GU158" s="146"/>
      <c r="GV158" s="146"/>
      <c r="GW158" s="146"/>
      <c r="GX158" s="146"/>
      <c r="GY158" s="146"/>
      <c r="GZ158" s="146"/>
    </row>
    <row r="159" spans="17:208">
      <c r="Q159" s="255"/>
      <c r="R159" s="255"/>
      <c r="S159" s="189"/>
      <c r="T159" s="189"/>
      <c r="U159" s="189"/>
      <c r="V159" s="189"/>
      <c r="W159" s="189"/>
      <c r="X159" s="175"/>
      <c r="Y159" s="175"/>
      <c r="AA159" s="179"/>
      <c r="AB159" s="173"/>
      <c r="AC159" s="238"/>
      <c r="AD159" s="238"/>
      <c r="AE159" s="238"/>
      <c r="AF159" s="238"/>
      <c r="AG159" s="238"/>
      <c r="AH159" s="238"/>
      <c r="AI159" s="239"/>
      <c r="AJ159" s="239"/>
      <c r="AK159" s="239"/>
      <c r="AL159" s="239"/>
      <c r="AM159" s="239"/>
      <c r="AN159" s="146"/>
      <c r="AO159" s="146"/>
      <c r="AP159" s="146"/>
      <c r="AQ159" s="146"/>
      <c r="AR159" s="146"/>
      <c r="AS159" s="146"/>
      <c r="AT159" s="146"/>
      <c r="AU159" s="146"/>
      <c r="AV159" s="146"/>
      <c r="AW159" s="146"/>
      <c r="AX159" s="146"/>
      <c r="AY159" s="146"/>
      <c r="AZ159" s="146"/>
      <c r="BA159" s="146"/>
      <c r="BB159" s="146"/>
      <c r="BC159" s="146"/>
      <c r="BD159" s="146"/>
      <c r="BE159" s="146"/>
      <c r="BF159" s="146"/>
      <c r="BG159" s="146"/>
      <c r="BH159" s="146"/>
      <c r="BI159" s="146"/>
      <c r="BJ159" s="146"/>
      <c r="BK159" s="146"/>
      <c r="BL159" s="146"/>
      <c r="BM159" s="146"/>
      <c r="BN159" s="146"/>
      <c r="BO159" s="146"/>
      <c r="BP159" s="146"/>
      <c r="BQ159" s="146"/>
      <c r="BR159" s="146"/>
      <c r="BS159" s="146"/>
      <c r="BT159" s="146"/>
      <c r="BU159" s="146"/>
      <c r="BV159" s="146"/>
      <c r="BW159" s="146"/>
      <c r="BX159" s="146"/>
      <c r="BY159" s="146"/>
      <c r="BZ159" s="146"/>
      <c r="CA159" s="146"/>
      <c r="CB159" s="146"/>
      <c r="CC159" s="146"/>
      <c r="CD159" s="146"/>
      <c r="CE159" s="146"/>
      <c r="CF159" s="146"/>
      <c r="CG159" s="146"/>
      <c r="CH159" s="146"/>
      <c r="CI159" s="146"/>
      <c r="CJ159" s="146"/>
      <c r="CK159" s="146"/>
      <c r="CL159" s="146"/>
      <c r="CM159" s="146"/>
      <c r="CN159" s="146"/>
      <c r="CO159" s="146"/>
      <c r="CP159" s="146"/>
      <c r="CQ159" s="146"/>
      <c r="CR159" s="146"/>
      <c r="CS159" s="146"/>
      <c r="CT159" s="146"/>
      <c r="CU159" s="146"/>
      <c r="CV159" s="146"/>
      <c r="CW159" s="146"/>
      <c r="CX159" s="146"/>
      <c r="CY159" s="146"/>
      <c r="CZ159" s="146"/>
      <c r="DA159" s="146"/>
      <c r="DB159" s="146"/>
      <c r="DC159" s="146"/>
      <c r="DD159" s="146"/>
      <c r="DE159" s="146"/>
      <c r="DF159" s="146"/>
      <c r="DG159" s="146"/>
      <c r="DH159" s="146"/>
      <c r="DI159" s="146"/>
      <c r="DJ159" s="146"/>
      <c r="DK159" s="146"/>
      <c r="DL159" s="146"/>
      <c r="DM159" s="146"/>
      <c r="DN159" s="146"/>
      <c r="DO159" s="146"/>
      <c r="DP159" s="146"/>
      <c r="DQ159" s="146"/>
      <c r="DR159" s="146"/>
      <c r="DS159" s="146"/>
      <c r="DT159" s="146"/>
      <c r="DU159" s="146"/>
      <c r="DV159" s="146"/>
      <c r="DW159" s="146"/>
      <c r="DX159" s="146"/>
      <c r="DY159" s="146"/>
      <c r="DZ159" s="146"/>
      <c r="EA159" s="146"/>
      <c r="EB159" s="146"/>
      <c r="EC159" s="146"/>
      <c r="ED159" s="146"/>
      <c r="EE159" s="146"/>
      <c r="EF159" s="146"/>
      <c r="EG159" s="146"/>
      <c r="EH159" s="146"/>
      <c r="EI159" s="146"/>
      <c r="EJ159" s="146"/>
      <c r="EK159" s="146"/>
      <c r="EL159" s="146"/>
      <c r="EM159" s="146"/>
      <c r="EN159" s="146"/>
      <c r="EO159" s="146"/>
      <c r="EP159" s="146"/>
      <c r="EQ159" s="146"/>
      <c r="ER159" s="146"/>
      <c r="ES159" s="146"/>
      <c r="ET159" s="146"/>
      <c r="EU159" s="146"/>
      <c r="EV159" s="146"/>
      <c r="EW159" s="146"/>
      <c r="EX159" s="146"/>
      <c r="EY159" s="146"/>
      <c r="EZ159" s="146"/>
      <c r="FA159" s="146"/>
      <c r="FB159" s="146"/>
      <c r="FC159" s="146"/>
      <c r="FD159" s="146"/>
      <c r="FE159" s="146"/>
      <c r="FF159" s="146"/>
      <c r="FG159" s="146"/>
      <c r="FH159" s="146"/>
      <c r="FI159" s="146"/>
      <c r="FJ159" s="146"/>
      <c r="FK159" s="146"/>
      <c r="FL159" s="146"/>
      <c r="FM159" s="146"/>
      <c r="FN159" s="146"/>
      <c r="FO159" s="146"/>
      <c r="FP159" s="146"/>
      <c r="FQ159" s="146"/>
      <c r="FR159" s="146"/>
      <c r="FS159" s="146"/>
      <c r="FT159" s="146"/>
      <c r="FU159" s="146"/>
      <c r="FV159" s="146"/>
      <c r="FW159" s="146"/>
      <c r="FX159" s="146"/>
      <c r="FY159" s="146"/>
      <c r="FZ159" s="146"/>
      <c r="GA159" s="146"/>
      <c r="GB159" s="146"/>
      <c r="GC159" s="146"/>
      <c r="GD159" s="146"/>
      <c r="GE159" s="146"/>
      <c r="GF159" s="146"/>
      <c r="GG159" s="146"/>
      <c r="GH159" s="146"/>
      <c r="GI159" s="146"/>
      <c r="GJ159" s="146"/>
      <c r="GK159" s="146"/>
      <c r="GL159" s="146"/>
      <c r="GM159" s="146"/>
      <c r="GN159" s="146"/>
      <c r="GO159" s="146"/>
      <c r="GP159" s="146"/>
      <c r="GQ159" s="146"/>
      <c r="GR159" s="146"/>
      <c r="GS159" s="146"/>
      <c r="GT159" s="146"/>
      <c r="GU159" s="146"/>
      <c r="GV159" s="146"/>
      <c r="GW159" s="146"/>
      <c r="GX159" s="146"/>
      <c r="GY159" s="146"/>
      <c r="GZ159" s="146"/>
    </row>
    <row r="160" spans="17:208">
      <c r="Q160" s="255"/>
      <c r="R160" s="255"/>
      <c r="S160" s="189"/>
      <c r="T160" s="189"/>
      <c r="U160" s="189"/>
      <c r="V160" s="189"/>
      <c r="W160" s="189"/>
      <c r="X160" s="175"/>
      <c r="Y160" s="175"/>
      <c r="AA160" s="179"/>
      <c r="AB160" s="173"/>
      <c r="AC160" s="238"/>
      <c r="AD160" s="238"/>
      <c r="AE160" s="238"/>
      <c r="AF160" s="238"/>
      <c r="AG160" s="238"/>
      <c r="AH160" s="238"/>
      <c r="AI160" s="239"/>
      <c r="AJ160" s="239"/>
      <c r="AK160" s="239"/>
      <c r="AL160" s="239"/>
      <c r="AM160" s="239"/>
      <c r="AN160" s="146"/>
      <c r="AO160" s="146"/>
      <c r="AP160" s="146"/>
      <c r="AQ160" s="146"/>
      <c r="AR160" s="146"/>
      <c r="AS160" s="146"/>
      <c r="AT160" s="146"/>
      <c r="AU160" s="146"/>
      <c r="AV160" s="146"/>
      <c r="AW160" s="146"/>
      <c r="AX160" s="146"/>
      <c r="AY160" s="146"/>
      <c r="AZ160" s="146"/>
      <c r="BA160" s="146"/>
      <c r="BB160" s="146"/>
      <c r="BC160" s="146"/>
      <c r="BD160" s="146"/>
      <c r="BE160" s="146"/>
      <c r="BF160" s="146"/>
      <c r="BG160" s="146"/>
      <c r="BH160" s="146"/>
      <c r="BI160" s="146"/>
      <c r="BJ160" s="146"/>
      <c r="BK160" s="146"/>
      <c r="BL160" s="146"/>
      <c r="BM160" s="146"/>
      <c r="BN160" s="146"/>
      <c r="BO160" s="146"/>
      <c r="BP160" s="146"/>
      <c r="BQ160" s="146"/>
      <c r="BR160" s="146"/>
      <c r="BS160" s="146"/>
      <c r="BT160" s="146"/>
      <c r="BU160" s="146"/>
      <c r="BV160" s="146"/>
      <c r="BW160" s="146"/>
      <c r="BX160" s="146"/>
      <c r="BY160" s="146"/>
      <c r="BZ160" s="146"/>
      <c r="CA160" s="146"/>
      <c r="CB160" s="146"/>
      <c r="CC160" s="146"/>
      <c r="CD160" s="146"/>
      <c r="CE160" s="146"/>
      <c r="CF160" s="146"/>
      <c r="CG160" s="146"/>
      <c r="CH160" s="146"/>
      <c r="CI160" s="146"/>
      <c r="CJ160" s="146"/>
      <c r="CK160" s="146"/>
      <c r="CL160" s="146"/>
      <c r="CM160" s="146"/>
      <c r="CN160" s="146"/>
      <c r="CO160" s="146"/>
      <c r="CP160" s="146"/>
      <c r="CQ160" s="146"/>
      <c r="CR160" s="146"/>
      <c r="CS160" s="146"/>
      <c r="CT160" s="146"/>
      <c r="CU160" s="146"/>
      <c r="CV160" s="146"/>
      <c r="CW160" s="146"/>
      <c r="CX160" s="146"/>
      <c r="CY160" s="146"/>
      <c r="CZ160" s="146"/>
      <c r="DA160" s="146"/>
      <c r="DB160" s="146"/>
      <c r="DC160" s="146"/>
      <c r="DD160" s="146"/>
      <c r="DE160" s="146"/>
      <c r="DF160" s="146"/>
      <c r="DG160" s="146"/>
      <c r="DH160" s="146"/>
      <c r="DI160" s="146"/>
      <c r="DJ160" s="146"/>
      <c r="DK160" s="146"/>
      <c r="DL160" s="146"/>
      <c r="DM160" s="146"/>
      <c r="DN160" s="146"/>
      <c r="DO160" s="146"/>
      <c r="DP160" s="146"/>
      <c r="DQ160" s="146"/>
      <c r="DR160" s="146"/>
      <c r="DS160" s="146"/>
      <c r="DT160" s="146"/>
      <c r="DU160" s="146"/>
      <c r="DV160" s="146"/>
      <c r="DW160" s="146"/>
      <c r="DX160" s="146"/>
      <c r="DY160" s="146"/>
      <c r="DZ160" s="146"/>
      <c r="EA160" s="146"/>
      <c r="EB160" s="146"/>
      <c r="EC160" s="146"/>
      <c r="ED160" s="146"/>
      <c r="EE160" s="146"/>
      <c r="EF160" s="146"/>
      <c r="EG160" s="146"/>
      <c r="EH160" s="146"/>
      <c r="EI160" s="146"/>
      <c r="EJ160" s="146"/>
      <c r="EK160" s="146"/>
      <c r="EL160" s="146"/>
      <c r="EM160" s="146"/>
      <c r="EN160" s="146"/>
      <c r="EO160" s="146"/>
      <c r="EP160" s="146"/>
      <c r="EQ160" s="146"/>
      <c r="ER160" s="146"/>
      <c r="ES160" s="146"/>
      <c r="ET160" s="146"/>
      <c r="EU160" s="146"/>
      <c r="EV160" s="146"/>
      <c r="EW160" s="146"/>
      <c r="EX160" s="146"/>
      <c r="EY160" s="146"/>
      <c r="EZ160" s="146"/>
      <c r="FA160" s="146"/>
      <c r="FB160" s="146"/>
      <c r="FC160" s="146"/>
      <c r="FD160" s="146"/>
      <c r="FE160" s="146"/>
      <c r="FF160" s="146"/>
      <c r="FG160" s="146"/>
      <c r="FH160" s="146"/>
      <c r="FI160" s="146"/>
      <c r="FJ160" s="146"/>
      <c r="FK160" s="146"/>
      <c r="FL160" s="146"/>
      <c r="FM160" s="146"/>
      <c r="FN160" s="146"/>
      <c r="FO160" s="146"/>
      <c r="FP160" s="146"/>
      <c r="FQ160" s="146"/>
      <c r="FR160" s="146"/>
      <c r="FS160" s="146"/>
      <c r="FT160" s="146"/>
      <c r="FU160" s="146"/>
      <c r="FV160" s="146"/>
      <c r="FW160" s="146"/>
      <c r="FX160" s="146"/>
      <c r="FY160" s="146"/>
      <c r="FZ160" s="146"/>
      <c r="GA160" s="146"/>
      <c r="GB160" s="146"/>
      <c r="GC160" s="146"/>
      <c r="GD160" s="146"/>
      <c r="GE160" s="146"/>
      <c r="GF160" s="146"/>
      <c r="GG160" s="146"/>
      <c r="GH160" s="146"/>
      <c r="GI160" s="146"/>
      <c r="GJ160" s="146"/>
      <c r="GK160" s="146"/>
      <c r="GL160" s="146"/>
      <c r="GM160" s="146"/>
      <c r="GN160" s="146"/>
      <c r="GO160" s="146"/>
      <c r="GP160" s="146"/>
      <c r="GQ160" s="146"/>
      <c r="GR160" s="146"/>
      <c r="GS160" s="146"/>
      <c r="GT160" s="146"/>
      <c r="GU160" s="146"/>
      <c r="GV160" s="146"/>
      <c r="GW160" s="146"/>
      <c r="GX160" s="146"/>
      <c r="GY160" s="146"/>
      <c r="GZ160" s="146"/>
    </row>
    <row r="161" spans="17:208">
      <c r="Q161" s="255"/>
      <c r="R161" s="255"/>
      <c r="S161" s="189"/>
      <c r="T161" s="189"/>
      <c r="U161" s="189"/>
      <c r="V161" s="189"/>
      <c r="W161" s="189"/>
      <c r="X161" s="175"/>
      <c r="Y161" s="175"/>
      <c r="AA161" s="179"/>
      <c r="AB161" s="173"/>
      <c r="AC161" s="238"/>
      <c r="AD161" s="238"/>
      <c r="AE161" s="238"/>
      <c r="AF161" s="238"/>
      <c r="AG161" s="238"/>
      <c r="AH161" s="238"/>
      <c r="AI161" s="239"/>
      <c r="AJ161" s="239"/>
      <c r="AK161" s="239"/>
      <c r="AL161" s="239"/>
      <c r="AM161" s="239"/>
      <c r="AN161" s="146"/>
      <c r="AO161" s="146"/>
      <c r="AP161" s="146"/>
      <c r="AQ161" s="146"/>
      <c r="AR161" s="146"/>
      <c r="AS161" s="146"/>
      <c r="AT161" s="146"/>
      <c r="AU161" s="146"/>
      <c r="AV161" s="146"/>
      <c r="AW161" s="146"/>
      <c r="AX161" s="146"/>
      <c r="AY161" s="146"/>
      <c r="AZ161" s="146"/>
      <c r="BA161" s="146"/>
      <c r="BB161" s="146"/>
      <c r="BC161" s="146"/>
      <c r="BD161" s="146"/>
      <c r="BE161" s="146"/>
      <c r="BF161" s="146"/>
      <c r="BG161" s="146"/>
      <c r="BH161" s="146"/>
      <c r="BI161" s="146"/>
      <c r="BJ161" s="146"/>
      <c r="BK161" s="146"/>
      <c r="BL161" s="146"/>
      <c r="BM161" s="146"/>
      <c r="BN161" s="146"/>
      <c r="BO161" s="146"/>
      <c r="BP161" s="146"/>
      <c r="BQ161" s="146"/>
      <c r="BR161" s="146"/>
      <c r="BS161" s="146"/>
      <c r="BT161" s="146"/>
      <c r="BU161" s="146"/>
      <c r="BV161" s="146"/>
      <c r="BW161" s="146"/>
      <c r="BX161" s="146"/>
      <c r="BY161" s="146"/>
      <c r="BZ161" s="146"/>
      <c r="CA161" s="146"/>
      <c r="CB161" s="146"/>
      <c r="CC161" s="146"/>
      <c r="CD161" s="146"/>
      <c r="CE161" s="146"/>
      <c r="CF161" s="146"/>
      <c r="CG161" s="146"/>
      <c r="CH161" s="146"/>
      <c r="CI161" s="146"/>
      <c r="CJ161" s="146"/>
      <c r="CK161" s="146"/>
      <c r="CL161" s="146"/>
      <c r="CM161" s="146"/>
      <c r="CN161" s="146"/>
      <c r="CO161" s="146"/>
      <c r="CP161" s="146"/>
      <c r="CQ161" s="146"/>
      <c r="CR161" s="146"/>
      <c r="CS161" s="146"/>
      <c r="CT161" s="146"/>
      <c r="CU161" s="146"/>
      <c r="CV161" s="146"/>
      <c r="CW161" s="146"/>
      <c r="CX161" s="146"/>
      <c r="CY161" s="146"/>
      <c r="CZ161" s="146"/>
      <c r="DA161" s="146"/>
      <c r="DB161" s="146"/>
      <c r="DC161" s="146"/>
      <c r="DD161" s="146"/>
      <c r="DE161" s="146"/>
      <c r="DF161" s="146"/>
      <c r="DG161" s="146"/>
      <c r="DH161" s="146"/>
      <c r="DI161" s="146"/>
      <c r="DJ161" s="146"/>
      <c r="DK161" s="146"/>
      <c r="DL161" s="146"/>
      <c r="DM161" s="146"/>
      <c r="DN161" s="146"/>
      <c r="DO161" s="146"/>
      <c r="DP161" s="146"/>
      <c r="DQ161" s="146"/>
      <c r="DR161" s="146"/>
      <c r="DS161" s="146"/>
      <c r="DT161" s="146"/>
      <c r="DU161" s="146"/>
      <c r="DV161" s="146"/>
      <c r="DW161" s="146"/>
      <c r="DX161" s="146"/>
      <c r="DY161" s="146"/>
      <c r="DZ161" s="146"/>
      <c r="EA161" s="146"/>
      <c r="EB161" s="146"/>
      <c r="EC161" s="146"/>
      <c r="ED161" s="146"/>
      <c r="EE161" s="146"/>
      <c r="EF161" s="146"/>
      <c r="EG161" s="146"/>
      <c r="EH161" s="146"/>
      <c r="EI161" s="146"/>
      <c r="EJ161" s="146"/>
      <c r="EK161" s="146"/>
      <c r="EL161" s="146"/>
      <c r="EM161" s="146"/>
      <c r="EN161" s="146"/>
      <c r="EO161" s="146"/>
      <c r="EP161" s="146"/>
      <c r="EQ161" s="146"/>
      <c r="ER161" s="146"/>
      <c r="ES161" s="146"/>
      <c r="ET161" s="146"/>
      <c r="EU161" s="146"/>
      <c r="EV161" s="146"/>
      <c r="EW161" s="146"/>
      <c r="EX161" s="146"/>
      <c r="EY161" s="146"/>
      <c r="EZ161" s="146"/>
      <c r="FA161" s="146"/>
      <c r="FB161" s="146"/>
      <c r="FC161" s="146"/>
      <c r="FD161" s="146"/>
      <c r="FE161" s="146"/>
      <c r="FF161" s="146"/>
      <c r="FG161" s="146"/>
      <c r="FH161" s="146"/>
      <c r="FI161" s="146"/>
      <c r="FJ161" s="146"/>
      <c r="FK161" s="146"/>
      <c r="FL161" s="146"/>
      <c r="FM161" s="146"/>
      <c r="FN161" s="146"/>
      <c r="FO161" s="146"/>
      <c r="FP161" s="146"/>
      <c r="FQ161" s="146"/>
      <c r="FR161" s="146"/>
      <c r="FS161" s="146"/>
      <c r="FT161" s="146"/>
      <c r="FU161" s="146"/>
      <c r="FV161" s="146"/>
      <c r="FW161" s="146"/>
      <c r="FX161" s="146"/>
      <c r="FY161" s="146"/>
      <c r="FZ161" s="146"/>
      <c r="GA161" s="146"/>
      <c r="GB161" s="146"/>
      <c r="GC161" s="146"/>
      <c r="GD161" s="146"/>
      <c r="GE161" s="146"/>
      <c r="GF161" s="146"/>
      <c r="GG161" s="146"/>
      <c r="GH161" s="146"/>
      <c r="GI161" s="146"/>
      <c r="GJ161" s="146"/>
      <c r="GK161" s="146"/>
      <c r="GL161" s="146"/>
      <c r="GM161" s="146"/>
      <c r="GN161" s="146"/>
      <c r="GO161" s="146"/>
      <c r="GP161" s="146"/>
      <c r="GQ161" s="146"/>
      <c r="GR161" s="146"/>
      <c r="GS161" s="146"/>
      <c r="GT161" s="146"/>
      <c r="GU161" s="146"/>
      <c r="GV161" s="146"/>
      <c r="GW161" s="146"/>
      <c r="GX161" s="146"/>
      <c r="GY161" s="146"/>
      <c r="GZ161" s="146"/>
    </row>
    <row r="162" spans="17:208">
      <c r="Q162" s="255"/>
      <c r="R162" s="255"/>
      <c r="S162" s="189"/>
      <c r="T162" s="189"/>
      <c r="U162" s="189"/>
      <c r="V162" s="189"/>
      <c r="W162" s="189"/>
      <c r="X162" s="175"/>
      <c r="Y162" s="175"/>
      <c r="AA162" s="179"/>
      <c r="AB162" s="173"/>
      <c r="AC162" s="238"/>
      <c r="AD162" s="238"/>
      <c r="AE162" s="238"/>
      <c r="AF162" s="238"/>
      <c r="AG162" s="238"/>
      <c r="AH162" s="238"/>
      <c r="AI162" s="239"/>
      <c r="AJ162" s="239"/>
      <c r="AK162" s="239"/>
      <c r="AL162" s="239"/>
      <c r="AM162" s="239"/>
      <c r="AN162" s="146"/>
      <c r="AO162" s="146"/>
      <c r="AP162" s="146"/>
      <c r="AQ162" s="146"/>
      <c r="AR162" s="146"/>
      <c r="AS162" s="146"/>
      <c r="AT162" s="146"/>
      <c r="AU162" s="146"/>
      <c r="AV162" s="146"/>
      <c r="AW162" s="146"/>
      <c r="AX162" s="146"/>
      <c r="AY162" s="146"/>
      <c r="AZ162" s="146"/>
      <c r="BA162" s="146"/>
      <c r="BB162" s="146"/>
      <c r="BC162" s="146"/>
      <c r="BD162" s="146"/>
      <c r="BE162" s="146"/>
      <c r="BF162" s="146"/>
      <c r="BG162" s="146"/>
      <c r="BH162" s="146"/>
      <c r="BI162" s="146"/>
      <c r="BJ162" s="146"/>
      <c r="BK162" s="146"/>
      <c r="BL162" s="146"/>
      <c r="BM162" s="146"/>
      <c r="BN162" s="146"/>
      <c r="BO162" s="146"/>
      <c r="BP162" s="146"/>
      <c r="BQ162" s="146"/>
      <c r="BR162" s="146"/>
      <c r="BS162" s="146"/>
      <c r="BT162" s="146"/>
      <c r="BU162" s="146"/>
      <c r="BV162" s="146"/>
      <c r="BW162" s="146"/>
      <c r="BX162" s="146"/>
      <c r="BY162" s="146"/>
      <c r="BZ162" s="146"/>
      <c r="CA162" s="146"/>
      <c r="CB162" s="146"/>
      <c r="CC162" s="146"/>
      <c r="CD162" s="146"/>
      <c r="CE162" s="146"/>
      <c r="CF162" s="146"/>
      <c r="CG162" s="146"/>
      <c r="CH162" s="146"/>
      <c r="CI162" s="146"/>
      <c r="CJ162" s="146"/>
      <c r="CK162" s="146"/>
      <c r="CL162" s="146"/>
      <c r="CM162" s="146"/>
      <c r="CN162" s="146"/>
      <c r="CO162" s="146"/>
      <c r="CP162" s="146"/>
      <c r="CQ162" s="146"/>
      <c r="CR162" s="146"/>
      <c r="CS162" s="146"/>
      <c r="CT162" s="146"/>
      <c r="CU162" s="146"/>
      <c r="CV162" s="146"/>
      <c r="CW162" s="146"/>
      <c r="CX162" s="146"/>
      <c r="CY162" s="146"/>
      <c r="CZ162" s="146"/>
      <c r="DA162" s="146"/>
      <c r="DB162" s="146"/>
      <c r="DC162" s="146"/>
      <c r="DD162" s="146"/>
      <c r="DE162" s="146"/>
      <c r="DF162" s="146"/>
      <c r="DG162" s="146"/>
      <c r="DH162" s="146"/>
      <c r="DI162" s="146"/>
      <c r="DJ162" s="146"/>
      <c r="DK162" s="146"/>
      <c r="DL162" s="146"/>
      <c r="DM162" s="146"/>
      <c r="DN162" s="146"/>
      <c r="DO162" s="146"/>
      <c r="DP162" s="146"/>
      <c r="DQ162" s="146"/>
      <c r="DR162" s="146"/>
      <c r="DS162" s="146"/>
      <c r="DT162" s="146"/>
      <c r="DU162" s="146"/>
      <c r="DV162" s="146"/>
      <c r="DW162" s="146"/>
      <c r="DX162" s="146"/>
      <c r="DY162" s="146"/>
      <c r="DZ162" s="146"/>
      <c r="EA162" s="146"/>
      <c r="EB162" s="146"/>
      <c r="EC162" s="146"/>
      <c r="ED162" s="146"/>
      <c r="EE162" s="146"/>
      <c r="EF162" s="146"/>
      <c r="EG162" s="146"/>
      <c r="EH162" s="146"/>
      <c r="EI162" s="146"/>
      <c r="EJ162" s="146"/>
      <c r="EK162" s="146"/>
      <c r="EL162" s="146"/>
      <c r="EM162" s="146"/>
      <c r="EN162" s="146"/>
      <c r="EO162" s="146"/>
      <c r="EP162" s="146"/>
      <c r="EQ162" s="146"/>
      <c r="ER162" s="146"/>
      <c r="ES162" s="146"/>
      <c r="ET162" s="146"/>
      <c r="EU162" s="146"/>
      <c r="EV162" s="146"/>
      <c r="EW162" s="146"/>
      <c r="EX162" s="146"/>
      <c r="EY162" s="146"/>
      <c r="EZ162" s="146"/>
      <c r="FA162" s="146"/>
      <c r="FB162" s="146"/>
      <c r="FC162" s="146"/>
      <c r="FD162" s="146"/>
      <c r="FE162" s="146"/>
      <c r="FF162" s="146"/>
      <c r="FG162" s="146"/>
      <c r="FH162" s="146"/>
      <c r="FI162" s="146"/>
      <c r="FJ162" s="146"/>
      <c r="FK162" s="146"/>
      <c r="FL162" s="146"/>
      <c r="FM162" s="146"/>
      <c r="FN162" s="146"/>
      <c r="FO162" s="146"/>
      <c r="FP162" s="146"/>
      <c r="FQ162" s="146"/>
      <c r="FR162" s="146"/>
      <c r="FS162" s="146"/>
      <c r="FT162" s="146"/>
      <c r="FU162" s="146"/>
      <c r="FV162" s="146"/>
      <c r="FW162" s="146"/>
      <c r="FX162" s="146"/>
      <c r="FY162" s="146"/>
      <c r="FZ162" s="146"/>
      <c r="GA162" s="146"/>
      <c r="GB162" s="146"/>
      <c r="GC162" s="146"/>
      <c r="GD162" s="146"/>
      <c r="GE162" s="146"/>
      <c r="GF162" s="146"/>
      <c r="GG162" s="146"/>
      <c r="GH162" s="146"/>
      <c r="GI162" s="146"/>
      <c r="GJ162" s="146"/>
      <c r="GK162" s="146"/>
      <c r="GL162" s="146"/>
      <c r="GM162" s="146"/>
      <c r="GN162" s="146"/>
      <c r="GO162" s="146"/>
      <c r="GP162" s="146"/>
      <c r="GQ162" s="146"/>
      <c r="GR162" s="146"/>
      <c r="GS162" s="146"/>
      <c r="GT162" s="146"/>
      <c r="GU162" s="146"/>
      <c r="GV162" s="146"/>
      <c r="GW162" s="146"/>
      <c r="GX162" s="146"/>
      <c r="GY162" s="146"/>
      <c r="GZ162" s="146"/>
    </row>
    <row r="163" spans="17:208">
      <c r="Q163" s="255"/>
      <c r="R163" s="255"/>
      <c r="S163" s="189"/>
      <c r="T163" s="189"/>
      <c r="U163" s="189"/>
      <c r="V163" s="189"/>
      <c r="W163" s="189"/>
      <c r="X163" s="175"/>
      <c r="Y163" s="175"/>
      <c r="AA163" s="179"/>
      <c r="AB163" s="173"/>
      <c r="AC163" s="238"/>
      <c r="AD163" s="238"/>
      <c r="AE163" s="238"/>
      <c r="AF163" s="238"/>
      <c r="AG163" s="238"/>
      <c r="AH163" s="238"/>
      <c r="AI163" s="239"/>
      <c r="AJ163" s="239"/>
      <c r="AK163" s="239"/>
      <c r="AL163" s="239"/>
      <c r="AM163" s="239"/>
      <c r="AN163" s="146"/>
      <c r="AO163" s="146"/>
      <c r="AP163" s="146"/>
      <c r="AQ163" s="146"/>
      <c r="AR163" s="146"/>
      <c r="AS163" s="146"/>
      <c r="AT163" s="146"/>
      <c r="AU163" s="146"/>
      <c r="AV163" s="146"/>
      <c r="AW163" s="146"/>
      <c r="AX163" s="146"/>
      <c r="AY163" s="146"/>
      <c r="AZ163" s="146"/>
      <c r="BA163" s="146"/>
      <c r="BB163" s="146"/>
      <c r="BC163" s="146"/>
      <c r="BD163" s="146"/>
      <c r="BE163" s="146"/>
      <c r="BF163" s="146"/>
      <c r="BG163" s="146"/>
      <c r="BH163" s="146"/>
      <c r="BI163" s="146"/>
      <c r="BJ163" s="146"/>
      <c r="BK163" s="146"/>
      <c r="BL163" s="146"/>
      <c r="BM163" s="146"/>
      <c r="BN163" s="146"/>
      <c r="BO163" s="146"/>
      <c r="BP163" s="146"/>
      <c r="BQ163" s="146"/>
      <c r="BR163" s="146"/>
      <c r="BS163" s="146"/>
      <c r="BT163" s="146"/>
      <c r="BU163" s="146"/>
      <c r="BV163" s="146"/>
      <c r="BW163" s="146"/>
      <c r="BX163" s="146"/>
      <c r="BY163" s="146"/>
      <c r="BZ163" s="146"/>
      <c r="CA163" s="146"/>
      <c r="CB163" s="146"/>
      <c r="CC163" s="146"/>
      <c r="CD163" s="146"/>
      <c r="CE163" s="146"/>
      <c r="CF163" s="146"/>
      <c r="CG163" s="146"/>
      <c r="CH163" s="146"/>
      <c r="CI163" s="146"/>
      <c r="CJ163" s="146"/>
      <c r="CK163" s="146"/>
      <c r="CL163" s="146"/>
      <c r="CM163" s="146"/>
      <c r="CN163" s="146"/>
      <c r="CO163" s="146"/>
      <c r="CP163" s="146"/>
      <c r="CQ163" s="146"/>
      <c r="CR163" s="146"/>
      <c r="CS163" s="146"/>
      <c r="CT163" s="146"/>
      <c r="CU163" s="146"/>
      <c r="CV163" s="146"/>
      <c r="CW163" s="146"/>
      <c r="CX163" s="146"/>
      <c r="CY163" s="146"/>
      <c r="CZ163" s="146"/>
      <c r="DA163" s="146"/>
      <c r="DB163" s="146"/>
      <c r="DC163" s="146"/>
      <c r="DD163" s="146"/>
      <c r="DE163" s="146"/>
      <c r="DF163" s="146"/>
      <c r="DG163" s="146"/>
      <c r="DH163" s="146"/>
      <c r="DI163" s="146"/>
      <c r="DJ163" s="146"/>
      <c r="DK163" s="146"/>
      <c r="DL163" s="146"/>
      <c r="DM163" s="146"/>
      <c r="DN163" s="146"/>
      <c r="DO163" s="146"/>
      <c r="DP163" s="146"/>
      <c r="DQ163" s="146"/>
      <c r="DR163" s="146"/>
      <c r="DS163" s="146"/>
      <c r="DT163" s="146"/>
      <c r="DU163" s="146"/>
      <c r="DV163" s="146"/>
      <c r="DW163" s="146"/>
      <c r="DX163" s="146"/>
      <c r="DY163" s="146"/>
      <c r="DZ163" s="146"/>
      <c r="EA163" s="146"/>
      <c r="EB163" s="146"/>
      <c r="EC163" s="146"/>
      <c r="ED163" s="146"/>
      <c r="EE163" s="146"/>
      <c r="EF163" s="146"/>
      <c r="EG163" s="146"/>
      <c r="EH163" s="146"/>
      <c r="EI163" s="146"/>
      <c r="EJ163" s="146"/>
      <c r="EK163" s="146"/>
      <c r="EL163" s="146"/>
      <c r="EM163" s="146"/>
      <c r="EN163" s="146"/>
      <c r="EO163" s="146"/>
      <c r="EP163" s="146"/>
      <c r="EQ163" s="146"/>
      <c r="ER163" s="146"/>
      <c r="ES163" s="146"/>
      <c r="ET163" s="146"/>
      <c r="EU163" s="146"/>
      <c r="EV163" s="146"/>
      <c r="EW163" s="146"/>
      <c r="EX163" s="146"/>
      <c r="EY163" s="146"/>
      <c r="EZ163" s="146"/>
      <c r="FA163" s="146"/>
      <c r="FB163" s="146"/>
      <c r="FC163" s="146"/>
      <c r="FD163" s="146"/>
      <c r="FE163" s="146"/>
      <c r="FF163" s="146"/>
      <c r="FG163" s="146"/>
      <c r="FH163" s="146"/>
      <c r="FI163" s="146"/>
      <c r="FJ163" s="146"/>
      <c r="FK163" s="146"/>
      <c r="FL163" s="146"/>
      <c r="FM163" s="146"/>
      <c r="FN163" s="146"/>
      <c r="FO163" s="146"/>
      <c r="FP163" s="146"/>
      <c r="FQ163" s="146"/>
      <c r="FR163" s="146"/>
      <c r="FS163" s="146"/>
      <c r="FT163" s="146"/>
      <c r="FU163" s="146"/>
      <c r="FV163" s="146"/>
      <c r="FW163" s="146"/>
      <c r="FX163" s="146"/>
      <c r="FY163" s="146"/>
      <c r="FZ163" s="146"/>
      <c r="GA163" s="146"/>
      <c r="GB163" s="146"/>
      <c r="GC163" s="146"/>
      <c r="GD163" s="146"/>
      <c r="GE163" s="146"/>
      <c r="GF163" s="146"/>
      <c r="GG163" s="146"/>
      <c r="GH163" s="146"/>
      <c r="GI163" s="146"/>
      <c r="GJ163" s="146"/>
      <c r="GK163" s="146"/>
      <c r="GL163" s="146"/>
      <c r="GM163" s="146"/>
      <c r="GN163" s="146"/>
      <c r="GO163" s="146"/>
      <c r="GP163" s="146"/>
      <c r="GQ163" s="146"/>
      <c r="GR163" s="146"/>
      <c r="GS163" s="146"/>
      <c r="GT163" s="146"/>
      <c r="GU163" s="146"/>
      <c r="GV163" s="146"/>
      <c r="GW163" s="146"/>
      <c r="GX163" s="146"/>
      <c r="GY163" s="146"/>
      <c r="GZ163" s="146"/>
    </row>
    <row r="164" spans="17:208">
      <c r="Q164" s="255"/>
      <c r="R164" s="255"/>
      <c r="S164" s="189"/>
      <c r="T164" s="189"/>
      <c r="U164" s="189"/>
      <c r="V164" s="189"/>
      <c r="W164" s="189"/>
      <c r="X164" s="175"/>
      <c r="Y164" s="175"/>
      <c r="AA164" s="179"/>
      <c r="AB164" s="173"/>
      <c r="AC164" s="238"/>
      <c r="AD164" s="238"/>
      <c r="AE164" s="238"/>
      <c r="AF164" s="238"/>
      <c r="AG164" s="238"/>
      <c r="AH164" s="238"/>
      <c r="AI164" s="239"/>
      <c r="AJ164" s="239"/>
      <c r="AK164" s="239"/>
      <c r="AL164" s="239"/>
      <c r="AM164" s="239"/>
      <c r="AN164" s="146"/>
      <c r="AO164" s="146"/>
      <c r="AP164" s="146"/>
      <c r="AQ164" s="146"/>
      <c r="AR164" s="146"/>
      <c r="AS164" s="146"/>
      <c r="AT164" s="146"/>
      <c r="AU164" s="146"/>
      <c r="AV164" s="146"/>
      <c r="AW164" s="146"/>
      <c r="AX164" s="146"/>
      <c r="AY164" s="146"/>
      <c r="AZ164" s="146"/>
      <c r="BA164" s="146"/>
      <c r="BB164" s="146"/>
      <c r="BC164" s="146"/>
      <c r="BD164" s="146"/>
      <c r="BE164" s="146"/>
      <c r="BF164" s="146"/>
      <c r="BG164" s="146"/>
      <c r="BH164" s="146"/>
      <c r="BI164" s="146"/>
      <c r="BJ164" s="146"/>
      <c r="BK164" s="146"/>
      <c r="BL164" s="146"/>
      <c r="BM164" s="146"/>
      <c r="BN164" s="146"/>
      <c r="BO164" s="146"/>
      <c r="BP164" s="146"/>
      <c r="BQ164" s="146"/>
      <c r="BR164" s="146"/>
      <c r="BS164" s="146"/>
      <c r="BT164" s="146"/>
      <c r="BU164" s="146"/>
      <c r="BV164" s="146"/>
      <c r="BW164" s="146"/>
      <c r="BX164" s="146"/>
      <c r="BY164" s="146"/>
      <c r="BZ164" s="146"/>
      <c r="CA164" s="146"/>
      <c r="CB164" s="146"/>
      <c r="CC164" s="146"/>
      <c r="CD164" s="146"/>
      <c r="CE164" s="146"/>
      <c r="CF164" s="146"/>
      <c r="CG164" s="146"/>
      <c r="CH164" s="146"/>
      <c r="CI164" s="146"/>
      <c r="CJ164" s="146"/>
      <c r="CK164" s="146"/>
      <c r="CL164" s="146"/>
      <c r="CM164" s="146"/>
      <c r="CN164" s="146"/>
      <c r="CO164" s="146"/>
      <c r="CP164" s="146"/>
      <c r="CQ164" s="146"/>
      <c r="CR164" s="146"/>
      <c r="CS164" s="146"/>
      <c r="CT164" s="146"/>
      <c r="CU164" s="146"/>
      <c r="CV164" s="146"/>
      <c r="CW164" s="146"/>
      <c r="CX164" s="146"/>
      <c r="CY164" s="146"/>
      <c r="CZ164" s="146"/>
      <c r="DA164" s="146"/>
      <c r="DB164" s="146"/>
      <c r="DC164" s="146"/>
      <c r="DD164" s="146"/>
      <c r="DE164" s="146"/>
      <c r="DF164" s="146"/>
      <c r="DG164" s="146"/>
      <c r="DH164" s="146"/>
      <c r="DI164" s="146"/>
      <c r="DJ164" s="146"/>
      <c r="DK164" s="146"/>
      <c r="DL164" s="146"/>
      <c r="DM164" s="146"/>
      <c r="DN164" s="146"/>
      <c r="DO164" s="146"/>
      <c r="DP164" s="146"/>
      <c r="DQ164" s="146"/>
      <c r="DR164" s="146"/>
      <c r="DS164" s="146"/>
      <c r="DT164" s="146"/>
      <c r="DU164" s="146"/>
      <c r="DV164" s="146"/>
      <c r="DW164" s="146"/>
      <c r="DX164" s="146"/>
      <c r="DY164" s="146"/>
      <c r="DZ164" s="146"/>
      <c r="EA164" s="146"/>
      <c r="EB164" s="146"/>
      <c r="EC164" s="146"/>
      <c r="ED164" s="146"/>
      <c r="EE164" s="146"/>
      <c r="EF164" s="146"/>
      <c r="EG164" s="146"/>
      <c r="EH164" s="146"/>
      <c r="EI164" s="146"/>
      <c r="EJ164" s="146"/>
      <c r="EK164" s="146"/>
      <c r="EL164" s="146"/>
      <c r="EM164" s="146"/>
      <c r="EN164" s="146"/>
      <c r="EO164" s="146"/>
      <c r="EP164" s="146"/>
      <c r="EQ164" s="146"/>
      <c r="ER164" s="146"/>
      <c r="ES164" s="146"/>
      <c r="ET164" s="146"/>
      <c r="EU164" s="146"/>
      <c r="EV164" s="146"/>
      <c r="EW164" s="146"/>
      <c r="EX164" s="146"/>
      <c r="EY164" s="146"/>
      <c r="EZ164" s="146"/>
      <c r="FA164" s="146"/>
      <c r="FB164" s="146"/>
      <c r="FC164" s="146"/>
      <c r="FD164" s="146"/>
      <c r="FE164" s="146"/>
      <c r="FF164" s="146"/>
      <c r="FG164" s="146"/>
      <c r="FH164" s="146"/>
      <c r="FI164" s="146"/>
      <c r="FJ164" s="146"/>
      <c r="FK164" s="146"/>
      <c r="FL164" s="146"/>
      <c r="FM164" s="146"/>
      <c r="FN164" s="146"/>
      <c r="FO164" s="146"/>
      <c r="FP164" s="146"/>
      <c r="FQ164" s="146"/>
      <c r="FR164" s="146"/>
      <c r="FS164" s="146"/>
      <c r="FT164" s="146"/>
      <c r="FU164" s="146"/>
      <c r="FV164" s="146"/>
      <c r="FW164" s="146"/>
      <c r="FX164" s="146"/>
      <c r="FY164" s="146"/>
      <c r="FZ164" s="146"/>
      <c r="GA164" s="146"/>
      <c r="GB164" s="146"/>
      <c r="GC164" s="146"/>
      <c r="GD164" s="146"/>
      <c r="GE164" s="146"/>
      <c r="GF164" s="146"/>
      <c r="GG164" s="146"/>
      <c r="GH164" s="146"/>
      <c r="GI164" s="146"/>
      <c r="GJ164" s="146"/>
      <c r="GK164" s="146"/>
      <c r="GL164" s="146"/>
      <c r="GM164" s="146"/>
      <c r="GN164" s="146"/>
      <c r="GO164" s="146"/>
      <c r="GP164" s="146"/>
      <c r="GQ164" s="146"/>
      <c r="GR164" s="146"/>
      <c r="GS164" s="146"/>
      <c r="GT164" s="146"/>
      <c r="GU164" s="146"/>
      <c r="GV164" s="146"/>
      <c r="GW164" s="146"/>
      <c r="GX164" s="146"/>
      <c r="GY164" s="146"/>
      <c r="GZ164" s="146"/>
    </row>
    <row r="165" spans="17:208">
      <c r="Q165" s="255"/>
      <c r="R165" s="255"/>
      <c r="S165" s="189"/>
      <c r="T165" s="189"/>
      <c r="U165" s="189"/>
      <c r="V165" s="189"/>
      <c r="W165" s="189"/>
      <c r="X165" s="175"/>
      <c r="Y165" s="175"/>
      <c r="AA165" s="179"/>
      <c r="AB165" s="173"/>
      <c r="AC165" s="238"/>
      <c r="AD165" s="238"/>
      <c r="AE165" s="238"/>
      <c r="AF165" s="238"/>
      <c r="AG165" s="238"/>
      <c r="AH165" s="238"/>
      <c r="AI165" s="239"/>
      <c r="AJ165" s="239"/>
      <c r="AK165" s="239"/>
      <c r="AL165" s="239"/>
      <c r="AM165" s="239"/>
      <c r="AN165" s="146"/>
      <c r="AO165" s="146"/>
      <c r="AP165" s="146"/>
      <c r="AQ165" s="146"/>
      <c r="AR165" s="146"/>
      <c r="AS165" s="146"/>
      <c r="AT165" s="146"/>
      <c r="AU165" s="146"/>
      <c r="AV165" s="146"/>
      <c r="AW165" s="146"/>
      <c r="AX165" s="146"/>
      <c r="AY165" s="146"/>
      <c r="AZ165" s="146"/>
      <c r="BA165" s="146"/>
      <c r="BB165" s="146"/>
      <c r="BC165" s="146"/>
      <c r="BD165" s="146"/>
      <c r="BE165" s="146"/>
      <c r="BF165" s="146"/>
      <c r="BG165" s="146"/>
      <c r="BH165" s="146"/>
      <c r="BI165" s="146"/>
      <c r="BJ165" s="146"/>
      <c r="BK165" s="146"/>
      <c r="BL165" s="146"/>
      <c r="BM165" s="146"/>
      <c r="BN165" s="146"/>
      <c r="BO165" s="146"/>
      <c r="BP165" s="146"/>
      <c r="BQ165" s="146"/>
      <c r="BR165" s="146"/>
      <c r="BS165" s="146"/>
      <c r="BT165" s="146"/>
      <c r="BU165" s="146"/>
      <c r="BV165" s="146"/>
      <c r="BW165" s="146"/>
      <c r="BX165" s="146"/>
      <c r="BY165" s="146"/>
      <c r="BZ165" s="146"/>
      <c r="CA165" s="146"/>
      <c r="CB165" s="146"/>
      <c r="CC165" s="146"/>
      <c r="CD165" s="146"/>
      <c r="CE165" s="146"/>
      <c r="CF165" s="146"/>
      <c r="CG165" s="146"/>
      <c r="CH165" s="146"/>
      <c r="CI165" s="146"/>
      <c r="CJ165" s="146"/>
      <c r="CK165" s="146"/>
      <c r="CL165" s="146"/>
      <c r="CM165" s="146"/>
      <c r="CN165" s="146"/>
      <c r="CO165" s="146"/>
      <c r="CP165" s="146"/>
      <c r="CQ165" s="146"/>
      <c r="CR165" s="146"/>
      <c r="CS165" s="146"/>
      <c r="CT165" s="146"/>
      <c r="CU165" s="146"/>
      <c r="CV165" s="146"/>
      <c r="CW165" s="146"/>
      <c r="CX165" s="146"/>
      <c r="CY165" s="146"/>
      <c r="CZ165" s="146"/>
      <c r="DA165" s="146"/>
      <c r="DB165" s="146"/>
      <c r="DC165" s="146"/>
      <c r="DD165" s="146"/>
      <c r="DE165" s="146"/>
      <c r="DF165" s="146"/>
      <c r="DG165" s="146"/>
      <c r="DH165" s="146"/>
      <c r="DI165" s="146"/>
      <c r="DJ165" s="146"/>
      <c r="DK165" s="146"/>
      <c r="DL165" s="146"/>
      <c r="DM165" s="146"/>
      <c r="DN165" s="146"/>
      <c r="DO165" s="146"/>
      <c r="DP165" s="146"/>
      <c r="DQ165" s="146"/>
      <c r="DR165" s="146"/>
      <c r="DS165" s="146"/>
      <c r="DT165" s="146"/>
      <c r="DU165" s="146"/>
      <c r="DV165" s="146"/>
      <c r="DW165" s="146"/>
      <c r="DX165" s="146"/>
      <c r="DY165" s="146"/>
      <c r="DZ165" s="146"/>
      <c r="EA165" s="146"/>
      <c r="EB165" s="146"/>
      <c r="EC165" s="146"/>
      <c r="ED165" s="146"/>
      <c r="EE165" s="146"/>
      <c r="EF165" s="146"/>
      <c r="EG165" s="146"/>
      <c r="EH165" s="146"/>
      <c r="EI165" s="146"/>
      <c r="EJ165" s="146"/>
      <c r="EK165" s="146"/>
      <c r="EL165" s="146"/>
      <c r="EM165" s="146"/>
      <c r="EN165" s="146"/>
      <c r="EO165" s="146"/>
      <c r="EP165" s="146"/>
      <c r="EQ165" s="146"/>
      <c r="ER165" s="146"/>
      <c r="ES165" s="146"/>
      <c r="ET165" s="146"/>
      <c r="EU165" s="146"/>
      <c r="EV165" s="146"/>
      <c r="EW165" s="146"/>
      <c r="EX165" s="146"/>
      <c r="EY165" s="146"/>
      <c r="EZ165" s="146"/>
      <c r="FA165" s="146"/>
      <c r="FB165" s="146"/>
      <c r="FC165" s="146"/>
      <c r="FD165" s="146"/>
      <c r="FE165" s="146"/>
      <c r="FF165" s="146"/>
      <c r="FG165" s="146"/>
      <c r="FH165" s="146"/>
      <c r="FI165" s="146"/>
      <c r="FJ165" s="146"/>
      <c r="FK165" s="146"/>
      <c r="FL165" s="146"/>
      <c r="FM165" s="146"/>
      <c r="FN165" s="146"/>
      <c r="FO165" s="146"/>
      <c r="FP165" s="146"/>
      <c r="FQ165" s="146"/>
      <c r="FR165" s="146"/>
      <c r="FS165" s="146"/>
      <c r="FT165" s="146"/>
      <c r="FU165" s="146"/>
      <c r="FV165" s="146"/>
      <c r="FW165" s="146"/>
      <c r="FX165" s="146"/>
      <c r="FY165" s="146"/>
      <c r="FZ165" s="146"/>
      <c r="GA165" s="146"/>
      <c r="GB165" s="146"/>
      <c r="GC165" s="146"/>
      <c r="GD165" s="146"/>
      <c r="GE165" s="146"/>
      <c r="GF165" s="146"/>
      <c r="GG165" s="146"/>
      <c r="GH165" s="146"/>
      <c r="GI165" s="146"/>
      <c r="GJ165" s="146"/>
      <c r="GK165" s="146"/>
      <c r="GL165" s="146"/>
      <c r="GM165" s="146"/>
      <c r="GN165" s="146"/>
      <c r="GO165" s="146"/>
      <c r="GP165" s="146"/>
      <c r="GQ165" s="146"/>
      <c r="GR165" s="146"/>
      <c r="GS165" s="146"/>
      <c r="GT165" s="146"/>
      <c r="GU165" s="146"/>
      <c r="GV165" s="146"/>
      <c r="GW165" s="146"/>
      <c r="GX165" s="146"/>
      <c r="GY165" s="146"/>
      <c r="GZ165" s="146"/>
    </row>
    <row r="166" spans="17:208">
      <c r="Q166" s="255"/>
      <c r="R166" s="255"/>
      <c r="S166" s="189"/>
      <c r="T166" s="189"/>
      <c r="U166" s="189"/>
      <c r="V166" s="189"/>
      <c r="W166" s="189"/>
      <c r="X166" s="175"/>
      <c r="Y166" s="175"/>
      <c r="AA166" s="179"/>
      <c r="AB166" s="173"/>
      <c r="AC166" s="238"/>
      <c r="AD166" s="238"/>
      <c r="AE166" s="238"/>
      <c r="AF166" s="238"/>
      <c r="AG166" s="238"/>
      <c r="AH166" s="238"/>
      <c r="AI166" s="239"/>
      <c r="AJ166" s="239"/>
      <c r="AK166" s="239"/>
      <c r="AL166" s="239"/>
      <c r="AM166" s="239"/>
      <c r="AN166" s="146"/>
      <c r="AO166" s="146"/>
      <c r="AP166" s="146"/>
      <c r="AQ166" s="146"/>
      <c r="AR166" s="146"/>
      <c r="AS166" s="146"/>
      <c r="AT166" s="146"/>
      <c r="AU166" s="146"/>
      <c r="AV166" s="146"/>
      <c r="AW166" s="146"/>
      <c r="AX166" s="146"/>
      <c r="AY166" s="146"/>
      <c r="AZ166" s="146"/>
      <c r="BA166" s="146"/>
      <c r="BB166" s="146"/>
      <c r="BC166" s="146"/>
      <c r="BD166" s="146"/>
      <c r="BE166" s="146"/>
      <c r="BF166" s="146"/>
      <c r="BG166" s="146"/>
      <c r="BH166" s="146"/>
      <c r="BI166" s="146"/>
      <c r="BJ166" s="146"/>
      <c r="BK166" s="146"/>
      <c r="BL166" s="146"/>
      <c r="BM166" s="146"/>
      <c r="BN166" s="146"/>
      <c r="BO166" s="146"/>
      <c r="BP166" s="146"/>
      <c r="BQ166" s="146"/>
      <c r="BR166" s="146"/>
      <c r="BS166" s="146"/>
      <c r="BT166" s="146"/>
      <c r="BU166" s="146"/>
      <c r="BV166" s="146"/>
      <c r="BW166" s="146"/>
      <c r="BX166" s="146"/>
      <c r="BY166" s="146"/>
      <c r="BZ166" s="146"/>
      <c r="CA166" s="146"/>
      <c r="CB166" s="146"/>
      <c r="CC166" s="146"/>
      <c r="CD166" s="146"/>
      <c r="CE166" s="146"/>
      <c r="CF166" s="146"/>
      <c r="CG166" s="146"/>
      <c r="CH166" s="146"/>
      <c r="CI166" s="146"/>
      <c r="CJ166" s="146"/>
      <c r="CK166" s="146"/>
      <c r="CL166" s="146"/>
      <c r="CM166" s="146"/>
      <c r="CN166" s="146"/>
      <c r="CO166" s="146"/>
      <c r="CP166" s="146"/>
      <c r="CQ166" s="146"/>
      <c r="CR166" s="146"/>
      <c r="CS166" s="146"/>
      <c r="CT166" s="146"/>
      <c r="CU166" s="146"/>
      <c r="CV166" s="146"/>
      <c r="CW166" s="146"/>
      <c r="CX166" s="146"/>
      <c r="CY166" s="146"/>
      <c r="CZ166" s="146"/>
      <c r="DA166" s="146"/>
      <c r="DB166" s="146"/>
      <c r="DC166" s="146"/>
      <c r="DD166" s="146"/>
      <c r="DE166" s="146"/>
      <c r="DF166" s="146"/>
      <c r="DG166" s="146"/>
      <c r="DH166" s="146"/>
      <c r="DI166" s="146"/>
      <c r="DJ166" s="146"/>
      <c r="DK166" s="146"/>
      <c r="DL166" s="146"/>
      <c r="DM166" s="146"/>
      <c r="DN166" s="146"/>
      <c r="DO166" s="146"/>
      <c r="DP166" s="146"/>
      <c r="DQ166" s="146"/>
      <c r="DR166" s="146"/>
      <c r="DS166" s="146"/>
      <c r="DT166" s="146"/>
      <c r="DU166" s="146"/>
      <c r="DV166" s="146"/>
      <c r="DW166" s="146"/>
      <c r="DX166" s="146"/>
      <c r="DY166" s="146"/>
      <c r="DZ166" s="146"/>
      <c r="EA166" s="146"/>
      <c r="EB166" s="146"/>
      <c r="EC166" s="146"/>
      <c r="ED166" s="146"/>
      <c r="EE166" s="146"/>
      <c r="EF166" s="146"/>
      <c r="EG166" s="146"/>
      <c r="EH166" s="146"/>
      <c r="EI166" s="146"/>
      <c r="EJ166" s="146"/>
      <c r="EK166" s="146"/>
      <c r="EL166" s="146"/>
      <c r="EM166" s="146"/>
      <c r="EN166" s="146"/>
      <c r="EO166" s="146"/>
      <c r="EP166" s="146"/>
      <c r="EQ166" s="146"/>
      <c r="ER166" s="146"/>
      <c r="ES166" s="146"/>
      <c r="ET166" s="146"/>
      <c r="EU166" s="146"/>
      <c r="EV166" s="146"/>
      <c r="EW166" s="146"/>
      <c r="EX166" s="146"/>
      <c r="EY166" s="146"/>
      <c r="EZ166" s="146"/>
      <c r="FA166" s="146"/>
      <c r="FB166" s="146"/>
      <c r="FC166" s="146"/>
      <c r="FD166" s="146"/>
      <c r="FE166" s="146"/>
      <c r="FF166" s="146"/>
      <c r="FG166" s="146"/>
      <c r="FH166" s="146"/>
      <c r="FI166" s="146"/>
      <c r="FJ166" s="146"/>
      <c r="FK166" s="146"/>
      <c r="FL166" s="146"/>
      <c r="FM166" s="146"/>
      <c r="FN166" s="146"/>
      <c r="FO166" s="146"/>
      <c r="FP166" s="146"/>
      <c r="FQ166" s="146"/>
      <c r="FR166" s="146"/>
      <c r="FS166" s="146"/>
      <c r="FT166" s="146"/>
      <c r="FU166" s="146"/>
      <c r="FV166" s="146"/>
      <c r="FW166" s="146"/>
      <c r="FX166" s="146"/>
      <c r="FY166" s="146"/>
      <c r="FZ166" s="146"/>
      <c r="GA166" s="146"/>
      <c r="GB166" s="146"/>
      <c r="GC166" s="146"/>
      <c r="GD166" s="146"/>
      <c r="GE166" s="146"/>
      <c r="GF166" s="146"/>
      <c r="GG166" s="146"/>
      <c r="GH166" s="146"/>
      <c r="GI166" s="146"/>
      <c r="GJ166" s="146"/>
      <c r="GK166" s="146"/>
      <c r="GL166" s="146"/>
      <c r="GM166" s="146"/>
      <c r="GN166" s="146"/>
      <c r="GO166" s="146"/>
      <c r="GP166" s="146"/>
      <c r="GQ166" s="146"/>
      <c r="GR166" s="146"/>
      <c r="GS166" s="146"/>
      <c r="GT166" s="146"/>
      <c r="GU166" s="146"/>
      <c r="GV166" s="146"/>
      <c r="GW166" s="146"/>
      <c r="GX166" s="146"/>
      <c r="GY166" s="146"/>
      <c r="GZ166" s="146"/>
    </row>
    <row r="167" spans="17:208">
      <c r="Q167" s="255"/>
      <c r="R167" s="255"/>
      <c r="S167" s="189"/>
      <c r="T167" s="189"/>
      <c r="U167" s="189"/>
      <c r="V167" s="189"/>
      <c r="W167" s="189"/>
      <c r="X167" s="175"/>
      <c r="Y167" s="175"/>
      <c r="AA167" s="179"/>
      <c r="AB167" s="173"/>
      <c r="AC167" s="238"/>
      <c r="AD167" s="238"/>
      <c r="AE167" s="238"/>
      <c r="AF167" s="238"/>
      <c r="AG167" s="238"/>
      <c r="AH167" s="238"/>
      <c r="AI167" s="239"/>
      <c r="AJ167" s="239"/>
      <c r="AK167" s="239"/>
      <c r="AL167" s="239"/>
      <c r="AM167" s="239"/>
      <c r="AN167" s="146"/>
      <c r="AO167" s="146"/>
      <c r="AP167" s="146"/>
      <c r="AQ167" s="146"/>
      <c r="AR167" s="146"/>
      <c r="AS167" s="146"/>
      <c r="AT167" s="146"/>
      <c r="AU167" s="146"/>
      <c r="AV167" s="146"/>
      <c r="AW167" s="146"/>
      <c r="AX167" s="146"/>
      <c r="AY167" s="146"/>
      <c r="AZ167" s="146"/>
      <c r="BA167" s="146"/>
      <c r="BB167" s="146"/>
      <c r="BC167" s="146"/>
      <c r="BD167" s="146"/>
      <c r="BE167" s="146"/>
      <c r="BF167" s="146"/>
      <c r="BG167" s="146"/>
      <c r="BH167" s="146"/>
      <c r="BI167" s="146"/>
      <c r="BJ167" s="146"/>
      <c r="BK167" s="146"/>
      <c r="BL167" s="146"/>
      <c r="BM167" s="146"/>
      <c r="BN167" s="146"/>
      <c r="BO167" s="146"/>
      <c r="BP167" s="146"/>
      <c r="BQ167" s="146"/>
      <c r="BR167" s="146"/>
      <c r="BS167" s="146"/>
      <c r="BT167" s="146"/>
      <c r="BU167" s="146"/>
      <c r="BV167" s="146"/>
      <c r="BW167" s="146"/>
      <c r="BX167" s="146"/>
      <c r="BY167" s="146"/>
      <c r="BZ167" s="146"/>
      <c r="CA167" s="146"/>
      <c r="CB167" s="146"/>
      <c r="CC167" s="146"/>
      <c r="CD167" s="146"/>
      <c r="CE167" s="146"/>
      <c r="CF167" s="146"/>
      <c r="CG167" s="146"/>
      <c r="CH167" s="146"/>
      <c r="CI167" s="146"/>
      <c r="CJ167" s="146"/>
      <c r="CK167" s="146"/>
      <c r="CL167" s="146"/>
      <c r="CM167" s="146"/>
      <c r="CN167" s="146"/>
      <c r="CO167" s="146"/>
      <c r="CP167" s="146"/>
      <c r="CQ167" s="146"/>
      <c r="CR167" s="146"/>
      <c r="CS167" s="146"/>
      <c r="CT167" s="146"/>
      <c r="CU167" s="146"/>
      <c r="CV167" s="146"/>
      <c r="CW167" s="146"/>
      <c r="CX167" s="146"/>
      <c r="CY167" s="146"/>
      <c r="CZ167" s="146"/>
      <c r="DA167" s="146"/>
      <c r="DB167" s="146"/>
      <c r="DC167" s="146"/>
      <c r="DD167" s="146"/>
      <c r="DE167" s="146"/>
      <c r="DF167" s="146"/>
      <c r="DG167" s="146"/>
      <c r="DH167" s="146"/>
      <c r="DI167" s="146"/>
      <c r="DJ167" s="146"/>
      <c r="DK167" s="146"/>
      <c r="DL167" s="146"/>
      <c r="DM167" s="146"/>
      <c r="DN167" s="146"/>
      <c r="DO167" s="146"/>
      <c r="DP167" s="146"/>
      <c r="DQ167" s="146"/>
      <c r="DR167" s="146"/>
      <c r="DS167" s="146"/>
      <c r="DT167" s="146"/>
      <c r="DU167" s="146"/>
      <c r="DV167" s="146"/>
      <c r="DW167" s="146"/>
      <c r="DX167" s="146"/>
      <c r="DY167" s="146"/>
      <c r="DZ167" s="146"/>
      <c r="EA167" s="146"/>
      <c r="EB167" s="146"/>
      <c r="EC167" s="146"/>
      <c r="ED167" s="146"/>
      <c r="EE167" s="146"/>
      <c r="EF167" s="146"/>
      <c r="EG167" s="146"/>
      <c r="EH167" s="146"/>
      <c r="EI167" s="146"/>
      <c r="EJ167" s="146"/>
      <c r="EK167" s="146"/>
      <c r="EL167" s="146"/>
      <c r="EM167" s="146"/>
      <c r="EN167" s="146"/>
      <c r="EO167" s="146"/>
      <c r="EP167" s="146"/>
      <c r="EQ167" s="146"/>
      <c r="ER167" s="146"/>
      <c r="ES167" s="146"/>
      <c r="ET167" s="146"/>
      <c r="EU167" s="146"/>
      <c r="EV167" s="146"/>
      <c r="EW167" s="146"/>
      <c r="EX167" s="146"/>
      <c r="EY167" s="146"/>
      <c r="EZ167" s="146"/>
      <c r="FA167" s="146"/>
      <c r="FB167" s="146"/>
      <c r="FC167" s="146"/>
      <c r="FD167" s="146"/>
      <c r="FE167" s="146"/>
      <c r="FF167" s="146"/>
      <c r="FG167" s="146"/>
      <c r="FH167" s="146"/>
      <c r="FI167" s="146"/>
      <c r="FJ167" s="146"/>
      <c r="FK167" s="146"/>
      <c r="FL167" s="146"/>
      <c r="FM167" s="146"/>
      <c r="FN167" s="146"/>
      <c r="FO167" s="146"/>
      <c r="FP167" s="146"/>
      <c r="FQ167" s="146"/>
      <c r="FR167" s="146"/>
      <c r="FS167" s="146"/>
      <c r="FT167" s="146"/>
      <c r="FU167" s="146"/>
      <c r="FV167" s="146"/>
      <c r="FW167" s="146"/>
      <c r="FX167" s="146"/>
      <c r="FY167" s="146"/>
      <c r="FZ167" s="146"/>
      <c r="GA167" s="146"/>
      <c r="GB167" s="146"/>
      <c r="GC167" s="146"/>
      <c r="GD167" s="146"/>
      <c r="GE167" s="146"/>
      <c r="GF167" s="146"/>
      <c r="GG167" s="146"/>
      <c r="GH167" s="146"/>
      <c r="GI167" s="146"/>
      <c r="GJ167" s="146"/>
      <c r="GK167" s="146"/>
      <c r="GL167" s="146"/>
      <c r="GM167" s="146"/>
      <c r="GN167" s="146"/>
      <c r="GO167" s="146"/>
      <c r="GP167" s="146"/>
      <c r="GQ167" s="146"/>
      <c r="GR167" s="146"/>
      <c r="GS167" s="146"/>
      <c r="GT167" s="146"/>
      <c r="GU167" s="146"/>
      <c r="GV167" s="146"/>
      <c r="GW167" s="146"/>
      <c r="GX167" s="146"/>
      <c r="GY167" s="146"/>
      <c r="GZ167" s="146"/>
    </row>
    <row r="168" spans="17:208">
      <c r="Q168" s="255"/>
      <c r="R168" s="255"/>
      <c r="S168" s="189"/>
      <c r="T168" s="189"/>
      <c r="U168" s="189"/>
      <c r="V168" s="189"/>
      <c r="W168" s="189"/>
      <c r="X168" s="175"/>
      <c r="Y168" s="175"/>
      <c r="AA168" s="179"/>
      <c r="AB168" s="173"/>
      <c r="AC168" s="238"/>
      <c r="AD168" s="238"/>
      <c r="AE168" s="238"/>
      <c r="AF168" s="238"/>
      <c r="AG168" s="238"/>
      <c r="AH168" s="238"/>
      <c r="AI168" s="239"/>
      <c r="AJ168" s="239"/>
      <c r="AK168" s="239"/>
      <c r="AL168" s="239"/>
      <c r="AM168" s="239"/>
      <c r="AN168" s="146"/>
      <c r="AO168" s="146"/>
      <c r="AP168" s="146"/>
      <c r="AQ168" s="146"/>
      <c r="AR168" s="146"/>
      <c r="AS168" s="146"/>
      <c r="AT168" s="146"/>
      <c r="AU168" s="146"/>
      <c r="AV168" s="146"/>
      <c r="AW168" s="146"/>
      <c r="AX168" s="146"/>
      <c r="AY168" s="146"/>
      <c r="AZ168" s="146"/>
      <c r="BA168" s="146"/>
      <c r="BB168" s="146"/>
      <c r="BC168" s="146"/>
      <c r="BD168" s="146"/>
      <c r="BE168" s="146"/>
      <c r="BF168" s="146"/>
      <c r="BG168" s="146"/>
      <c r="BH168" s="146"/>
      <c r="BI168" s="146"/>
      <c r="BJ168" s="146"/>
      <c r="BK168" s="146"/>
      <c r="BL168" s="146"/>
      <c r="BM168" s="146"/>
      <c r="BN168" s="146"/>
      <c r="BO168" s="146"/>
      <c r="BP168" s="146"/>
      <c r="BQ168" s="146"/>
      <c r="BR168" s="146"/>
      <c r="BS168" s="146"/>
      <c r="BT168" s="146"/>
      <c r="BU168" s="146"/>
      <c r="BV168" s="146"/>
      <c r="BW168" s="146"/>
      <c r="BX168" s="146"/>
      <c r="BY168" s="146"/>
      <c r="BZ168" s="146"/>
      <c r="CA168" s="146"/>
      <c r="CB168" s="146"/>
      <c r="CC168" s="146"/>
      <c r="CD168" s="146"/>
      <c r="CE168" s="146"/>
      <c r="CF168" s="146"/>
      <c r="CG168" s="146"/>
      <c r="CH168" s="146"/>
      <c r="CI168" s="146"/>
      <c r="CJ168" s="146"/>
      <c r="CK168" s="146"/>
      <c r="CL168" s="146"/>
      <c r="CM168" s="146"/>
      <c r="CN168" s="146"/>
      <c r="CO168" s="146"/>
      <c r="CP168" s="146"/>
      <c r="CQ168" s="146"/>
      <c r="CR168" s="146"/>
      <c r="CS168" s="146"/>
      <c r="CT168" s="146"/>
      <c r="CU168" s="146"/>
      <c r="CV168" s="146"/>
      <c r="CW168" s="146"/>
      <c r="CX168" s="146"/>
      <c r="CY168" s="146"/>
      <c r="CZ168" s="146"/>
      <c r="DA168" s="146"/>
      <c r="DB168" s="146"/>
      <c r="DC168" s="146"/>
      <c r="DD168" s="146"/>
      <c r="DE168" s="146"/>
      <c r="DF168" s="146"/>
      <c r="DG168" s="146"/>
      <c r="DH168" s="146"/>
      <c r="DI168" s="146"/>
      <c r="DJ168" s="146"/>
      <c r="DK168" s="146"/>
      <c r="DL168" s="146"/>
      <c r="DM168" s="146"/>
      <c r="DN168" s="146"/>
      <c r="DO168" s="146"/>
      <c r="DP168" s="146"/>
      <c r="DQ168" s="146"/>
      <c r="DR168" s="146"/>
      <c r="DS168" s="146"/>
      <c r="DT168" s="146"/>
      <c r="DU168" s="146"/>
      <c r="DV168" s="146"/>
      <c r="DW168" s="146"/>
      <c r="DX168" s="146"/>
      <c r="DY168" s="146"/>
      <c r="DZ168" s="146"/>
      <c r="EA168" s="146"/>
      <c r="EB168" s="146"/>
      <c r="EC168" s="146"/>
      <c r="ED168" s="146"/>
      <c r="EE168" s="146"/>
      <c r="EF168" s="146"/>
      <c r="EG168" s="146"/>
      <c r="EH168" s="146"/>
      <c r="EI168" s="146"/>
      <c r="EJ168" s="146"/>
      <c r="EK168" s="146"/>
      <c r="EL168" s="146"/>
      <c r="EM168" s="146"/>
      <c r="EN168" s="146"/>
      <c r="EO168" s="146"/>
      <c r="EP168" s="146"/>
      <c r="EQ168" s="146"/>
      <c r="ER168" s="146"/>
      <c r="ES168" s="146"/>
      <c r="ET168" s="146"/>
      <c r="EU168" s="146"/>
      <c r="EV168" s="146"/>
      <c r="EW168" s="146"/>
      <c r="EX168" s="146"/>
      <c r="EY168" s="146"/>
      <c r="EZ168" s="146"/>
      <c r="FA168" s="146"/>
      <c r="FB168" s="146"/>
      <c r="FC168" s="146"/>
      <c r="FD168" s="146"/>
      <c r="FE168" s="146"/>
      <c r="FF168" s="146"/>
      <c r="FG168" s="146"/>
      <c r="FH168" s="146"/>
      <c r="FI168" s="146"/>
      <c r="FJ168" s="146"/>
      <c r="FK168" s="146"/>
      <c r="FL168" s="146"/>
      <c r="FM168" s="146"/>
      <c r="FN168" s="146"/>
      <c r="FO168" s="146"/>
      <c r="FP168" s="146"/>
      <c r="FQ168" s="146"/>
      <c r="FR168" s="146"/>
      <c r="FS168" s="146"/>
      <c r="FT168" s="146"/>
      <c r="FU168" s="146"/>
      <c r="FV168" s="146"/>
      <c r="FW168" s="146"/>
      <c r="FX168" s="146"/>
      <c r="FY168" s="146"/>
      <c r="FZ168" s="146"/>
      <c r="GA168" s="146"/>
      <c r="GB168" s="146"/>
      <c r="GC168" s="146"/>
      <c r="GD168" s="146"/>
      <c r="GE168" s="146"/>
      <c r="GF168" s="146"/>
      <c r="GG168" s="146"/>
      <c r="GH168" s="146"/>
      <c r="GI168" s="146"/>
      <c r="GJ168" s="146"/>
      <c r="GK168" s="146"/>
      <c r="GL168" s="146"/>
      <c r="GM168" s="146"/>
      <c r="GN168" s="146"/>
      <c r="GO168" s="146"/>
      <c r="GP168" s="146"/>
      <c r="GQ168" s="146"/>
      <c r="GR168" s="146"/>
      <c r="GS168" s="146"/>
      <c r="GT168" s="146"/>
      <c r="GU168" s="146"/>
      <c r="GV168" s="146"/>
      <c r="GW168" s="146"/>
      <c r="GX168" s="146"/>
      <c r="GY168" s="146"/>
      <c r="GZ168" s="146"/>
    </row>
    <row r="169" spans="17:208">
      <c r="Q169" s="255"/>
      <c r="R169" s="255"/>
      <c r="S169" s="189"/>
      <c r="T169" s="189"/>
      <c r="U169" s="189"/>
      <c r="V169" s="189"/>
      <c r="W169" s="189"/>
      <c r="X169" s="175"/>
      <c r="Y169" s="175"/>
      <c r="AA169" s="179"/>
      <c r="AB169" s="173"/>
      <c r="AC169" s="238"/>
      <c r="AD169" s="238"/>
      <c r="AE169" s="238"/>
      <c r="AF169" s="238"/>
      <c r="AG169" s="238"/>
      <c r="AH169" s="238"/>
      <c r="AI169" s="239"/>
      <c r="AJ169" s="239"/>
      <c r="AK169" s="239"/>
      <c r="AL169" s="239"/>
      <c r="AM169" s="239"/>
      <c r="AN169" s="146"/>
      <c r="AO169" s="146"/>
      <c r="AP169" s="146"/>
      <c r="AQ169" s="146"/>
      <c r="AR169" s="146"/>
      <c r="AS169" s="146"/>
      <c r="AT169" s="146"/>
      <c r="AU169" s="146"/>
      <c r="AV169" s="146"/>
      <c r="AW169" s="146"/>
      <c r="AX169" s="146"/>
      <c r="AY169" s="146"/>
      <c r="AZ169" s="146"/>
      <c r="BA169" s="146"/>
      <c r="BB169" s="146"/>
      <c r="BC169" s="146"/>
      <c r="BD169" s="146"/>
      <c r="BE169" s="146"/>
      <c r="BF169" s="146"/>
      <c r="BG169" s="146"/>
      <c r="BH169" s="146"/>
      <c r="BI169" s="146"/>
      <c r="BJ169" s="146"/>
      <c r="BK169" s="146"/>
      <c r="BL169" s="146"/>
      <c r="BM169" s="146"/>
      <c r="BN169" s="146"/>
      <c r="BO169" s="146"/>
      <c r="BP169" s="146"/>
      <c r="BQ169" s="146"/>
      <c r="BR169" s="146"/>
      <c r="BS169" s="146"/>
      <c r="BT169" s="146"/>
      <c r="BU169" s="146"/>
      <c r="BV169" s="146"/>
      <c r="BW169" s="146"/>
      <c r="BX169" s="146"/>
      <c r="BY169" s="146"/>
      <c r="BZ169" s="146"/>
      <c r="CA169" s="146"/>
      <c r="CB169" s="146"/>
      <c r="CC169" s="146"/>
      <c r="CD169" s="146"/>
      <c r="CE169" s="146"/>
      <c r="CF169" s="146"/>
      <c r="CG169" s="146"/>
      <c r="CH169" s="146"/>
      <c r="CI169" s="146"/>
      <c r="CJ169" s="146"/>
      <c r="CK169" s="146"/>
      <c r="CL169" s="146"/>
      <c r="CM169" s="146"/>
      <c r="CN169" s="146"/>
      <c r="CO169" s="146"/>
      <c r="CP169" s="146"/>
      <c r="CQ169" s="146"/>
      <c r="CR169" s="146"/>
      <c r="CS169" s="146"/>
      <c r="CT169" s="146"/>
      <c r="CU169" s="146"/>
      <c r="CV169" s="146"/>
      <c r="CW169" s="146"/>
      <c r="CX169" s="146"/>
      <c r="CY169" s="146"/>
      <c r="CZ169" s="146"/>
      <c r="DA169" s="146"/>
      <c r="DB169" s="146"/>
      <c r="DC169" s="146"/>
      <c r="DD169" s="146"/>
      <c r="DE169" s="146"/>
      <c r="DF169" s="146"/>
      <c r="DG169" s="146"/>
      <c r="DH169" s="146"/>
      <c r="DI169" s="146"/>
      <c r="DJ169" s="146"/>
      <c r="DK169" s="146"/>
      <c r="DL169" s="146"/>
      <c r="DM169" s="146"/>
      <c r="DN169" s="146"/>
      <c r="DO169" s="146"/>
      <c r="DP169" s="146"/>
      <c r="DQ169" s="146"/>
      <c r="DR169" s="146"/>
      <c r="DS169" s="146"/>
      <c r="DT169" s="146"/>
      <c r="DU169" s="146"/>
      <c r="DV169" s="146"/>
      <c r="DW169" s="146"/>
      <c r="DX169" s="146"/>
      <c r="DY169" s="146"/>
      <c r="DZ169" s="146"/>
      <c r="EA169" s="146"/>
      <c r="EB169" s="146"/>
      <c r="EC169" s="146"/>
      <c r="ED169" s="146"/>
      <c r="EE169" s="146"/>
      <c r="EF169" s="146"/>
      <c r="EG169" s="146"/>
      <c r="EH169" s="146"/>
      <c r="EI169" s="146"/>
      <c r="EJ169" s="146"/>
      <c r="EK169" s="146"/>
      <c r="EL169" s="146"/>
      <c r="EM169" s="146"/>
      <c r="EN169" s="146"/>
      <c r="EO169" s="146"/>
      <c r="EP169" s="146"/>
      <c r="EQ169" s="146"/>
      <c r="ER169" s="146"/>
      <c r="ES169" s="146"/>
      <c r="ET169" s="146"/>
      <c r="EU169" s="146"/>
      <c r="EV169" s="146"/>
      <c r="EW169" s="146"/>
      <c r="EX169" s="146"/>
      <c r="EY169" s="146"/>
      <c r="EZ169" s="146"/>
      <c r="FA169" s="146"/>
      <c r="FB169" s="146"/>
      <c r="FC169" s="146"/>
      <c r="FD169" s="146"/>
      <c r="FE169" s="146"/>
      <c r="FF169" s="146"/>
      <c r="FG169" s="146"/>
      <c r="FH169" s="146"/>
      <c r="FI169" s="146"/>
      <c r="FJ169" s="146"/>
      <c r="FK169" s="146"/>
      <c r="FL169" s="146"/>
      <c r="FM169" s="146"/>
      <c r="FN169" s="146"/>
      <c r="FO169" s="146"/>
      <c r="FP169" s="146"/>
      <c r="FQ169" s="146"/>
      <c r="FR169" s="146"/>
      <c r="FS169" s="146"/>
      <c r="FT169" s="146"/>
      <c r="FU169" s="146"/>
      <c r="FV169" s="146"/>
      <c r="FW169" s="146"/>
      <c r="FX169" s="146"/>
      <c r="FY169" s="146"/>
      <c r="FZ169" s="146"/>
      <c r="GA169" s="146"/>
      <c r="GB169" s="146"/>
      <c r="GC169" s="146"/>
      <c r="GD169" s="146"/>
      <c r="GE169" s="146"/>
      <c r="GF169" s="146"/>
      <c r="GG169" s="146"/>
      <c r="GH169" s="146"/>
      <c r="GI169" s="146"/>
      <c r="GJ169" s="146"/>
      <c r="GK169" s="146"/>
      <c r="GL169" s="146"/>
      <c r="GM169" s="146"/>
      <c r="GN169" s="146"/>
      <c r="GO169" s="146"/>
      <c r="GP169" s="146"/>
      <c r="GQ169" s="146"/>
      <c r="GR169" s="146"/>
      <c r="GS169" s="146"/>
      <c r="GT169" s="146"/>
      <c r="GU169" s="146"/>
      <c r="GV169" s="146"/>
      <c r="GW169" s="146"/>
      <c r="GX169" s="146"/>
      <c r="GY169" s="146"/>
      <c r="GZ169" s="146"/>
    </row>
    <row r="170" spans="17:208">
      <c r="Q170" s="255"/>
      <c r="R170" s="255"/>
      <c r="S170" s="189"/>
      <c r="T170" s="189"/>
      <c r="U170" s="189"/>
      <c r="V170" s="189"/>
      <c r="W170" s="189"/>
      <c r="X170" s="175"/>
      <c r="Y170" s="175"/>
      <c r="AA170" s="179"/>
      <c r="AB170" s="173"/>
      <c r="AC170" s="238"/>
      <c r="AD170" s="238"/>
      <c r="AE170" s="238"/>
      <c r="AF170" s="238"/>
      <c r="AG170" s="238"/>
      <c r="AH170" s="238"/>
      <c r="AI170" s="239"/>
      <c r="AJ170" s="239"/>
      <c r="AK170" s="239"/>
      <c r="AL170" s="239"/>
      <c r="AM170" s="239"/>
      <c r="AN170" s="146"/>
      <c r="AO170" s="146"/>
      <c r="AP170" s="146"/>
      <c r="AQ170" s="146"/>
      <c r="AR170" s="146"/>
      <c r="AS170" s="146"/>
      <c r="AT170" s="146"/>
      <c r="AU170" s="146"/>
      <c r="AV170" s="146"/>
      <c r="AW170" s="146"/>
      <c r="AX170" s="146"/>
      <c r="AY170" s="146"/>
      <c r="AZ170" s="146"/>
      <c r="BA170" s="146"/>
      <c r="BB170" s="146"/>
      <c r="BC170" s="146"/>
      <c r="BD170" s="146"/>
      <c r="BE170" s="146"/>
      <c r="BF170" s="146"/>
      <c r="BG170" s="146"/>
      <c r="BH170" s="146"/>
      <c r="BI170" s="146"/>
      <c r="BJ170" s="146"/>
      <c r="BK170" s="146"/>
      <c r="BL170" s="146"/>
      <c r="BM170" s="146"/>
      <c r="BN170" s="146"/>
      <c r="BO170" s="146"/>
      <c r="BP170" s="146"/>
      <c r="BQ170" s="146"/>
      <c r="BR170" s="146"/>
      <c r="BS170" s="146"/>
      <c r="BT170" s="146"/>
      <c r="BU170" s="146"/>
      <c r="BV170" s="146"/>
      <c r="BW170" s="146"/>
      <c r="BX170" s="146"/>
      <c r="BY170" s="146"/>
      <c r="BZ170" s="146"/>
      <c r="CA170" s="146"/>
      <c r="CB170" s="146"/>
      <c r="CC170" s="146"/>
      <c r="CD170" s="146"/>
      <c r="CE170" s="146"/>
      <c r="CF170" s="146"/>
      <c r="CG170" s="146"/>
      <c r="CH170" s="146"/>
      <c r="CI170" s="146"/>
      <c r="CJ170" s="146"/>
      <c r="CK170" s="146"/>
      <c r="CL170" s="146"/>
      <c r="CM170" s="146"/>
      <c r="CN170" s="146"/>
      <c r="CO170" s="146"/>
      <c r="CP170" s="146"/>
      <c r="CQ170" s="146"/>
      <c r="CR170" s="146"/>
      <c r="CS170" s="146"/>
      <c r="CT170" s="146"/>
      <c r="CU170" s="146"/>
      <c r="CV170" s="146"/>
      <c r="CW170" s="146"/>
      <c r="CX170" s="146"/>
      <c r="CY170" s="146"/>
      <c r="CZ170" s="146"/>
      <c r="DA170" s="146"/>
      <c r="DB170" s="146"/>
      <c r="DC170" s="146"/>
      <c r="DD170" s="146"/>
      <c r="DE170" s="146"/>
      <c r="DF170" s="146"/>
      <c r="DG170" s="146"/>
      <c r="DH170" s="146"/>
      <c r="DI170" s="146"/>
      <c r="DJ170" s="146"/>
      <c r="DK170" s="146"/>
      <c r="DL170" s="146"/>
      <c r="DM170" s="146"/>
      <c r="DN170" s="146"/>
      <c r="DO170" s="146"/>
      <c r="DP170" s="146"/>
      <c r="DQ170" s="146"/>
      <c r="DR170" s="146"/>
      <c r="DS170" s="146"/>
      <c r="DT170" s="146"/>
      <c r="DU170" s="146"/>
      <c r="DV170" s="146"/>
      <c r="DW170" s="146"/>
      <c r="DX170" s="146"/>
      <c r="DY170" s="146"/>
      <c r="DZ170" s="146"/>
      <c r="EA170" s="146"/>
      <c r="EB170" s="146"/>
      <c r="EC170" s="146"/>
      <c r="ED170" s="146"/>
      <c r="EE170" s="146"/>
      <c r="EF170" s="146"/>
      <c r="EG170" s="146"/>
      <c r="EH170" s="146"/>
      <c r="EI170" s="146"/>
      <c r="EJ170" s="146"/>
      <c r="EK170" s="146"/>
      <c r="EL170" s="146"/>
      <c r="EM170" s="146"/>
      <c r="EN170" s="146"/>
      <c r="EO170" s="146"/>
      <c r="EP170" s="146"/>
      <c r="EQ170" s="146"/>
      <c r="ER170" s="146"/>
      <c r="ES170" s="146"/>
      <c r="ET170" s="146"/>
      <c r="EU170" s="146"/>
      <c r="EV170" s="146"/>
      <c r="EW170" s="146"/>
      <c r="EX170" s="146"/>
      <c r="EY170" s="146"/>
      <c r="EZ170" s="146"/>
      <c r="FA170" s="146"/>
      <c r="FB170" s="146"/>
      <c r="FC170" s="146"/>
      <c r="FD170" s="146"/>
      <c r="FE170" s="146"/>
      <c r="FF170" s="146"/>
      <c r="FG170" s="146"/>
      <c r="FH170" s="146"/>
      <c r="FI170" s="146"/>
      <c r="FJ170" s="146"/>
      <c r="FK170" s="146"/>
      <c r="FL170" s="146"/>
      <c r="FM170" s="146"/>
      <c r="FN170" s="146"/>
      <c r="FO170" s="146"/>
      <c r="FP170" s="146"/>
      <c r="FQ170" s="146"/>
      <c r="FR170" s="146"/>
      <c r="FS170" s="146"/>
      <c r="FT170" s="146"/>
      <c r="FU170" s="146"/>
      <c r="FV170" s="146"/>
      <c r="FW170" s="146"/>
      <c r="FX170" s="146"/>
      <c r="FY170" s="146"/>
      <c r="FZ170" s="146"/>
      <c r="GA170" s="146"/>
      <c r="GB170" s="146"/>
      <c r="GC170" s="146"/>
      <c r="GD170" s="146"/>
      <c r="GE170" s="146"/>
      <c r="GF170" s="146"/>
      <c r="GG170" s="146"/>
      <c r="GH170" s="146"/>
      <c r="GI170" s="146"/>
      <c r="GJ170" s="146"/>
      <c r="GK170" s="146"/>
      <c r="GL170" s="146"/>
      <c r="GM170" s="146"/>
      <c r="GN170" s="146"/>
      <c r="GO170" s="146"/>
      <c r="GP170" s="146"/>
      <c r="GQ170" s="146"/>
      <c r="GR170" s="146"/>
      <c r="GS170" s="146"/>
      <c r="GT170" s="146"/>
      <c r="GU170" s="146"/>
      <c r="GV170" s="146"/>
      <c r="GW170" s="146"/>
      <c r="GX170" s="146"/>
      <c r="GY170" s="146"/>
      <c r="GZ170" s="146"/>
    </row>
    <row r="171" spans="17:208">
      <c r="Q171" s="255"/>
      <c r="R171" s="255"/>
      <c r="S171" s="189"/>
      <c r="T171" s="189"/>
      <c r="U171" s="189"/>
      <c r="V171" s="189"/>
      <c r="W171" s="189"/>
      <c r="X171" s="175"/>
      <c r="Y171" s="175"/>
      <c r="AA171" s="179"/>
      <c r="AB171" s="173"/>
      <c r="AC171" s="238"/>
      <c r="AD171" s="238"/>
      <c r="AE171" s="238"/>
      <c r="AF171" s="238"/>
      <c r="AG171" s="238"/>
      <c r="AH171" s="238"/>
      <c r="AI171" s="239"/>
      <c r="AJ171" s="239"/>
      <c r="AK171" s="239"/>
      <c r="AL171" s="239"/>
      <c r="AM171" s="239"/>
      <c r="AN171" s="146"/>
      <c r="AO171" s="146"/>
      <c r="AP171" s="146"/>
      <c r="AQ171" s="146"/>
      <c r="AR171" s="146"/>
      <c r="AS171" s="146"/>
      <c r="AT171" s="146"/>
      <c r="AU171" s="146"/>
      <c r="AV171" s="146"/>
      <c r="AW171" s="146"/>
      <c r="AX171" s="146"/>
      <c r="AY171" s="146"/>
      <c r="AZ171" s="146"/>
      <c r="BA171" s="146"/>
      <c r="BB171" s="146"/>
      <c r="BC171" s="146"/>
      <c r="BD171" s="146"/>
      <c r="BE171" s="146"/>
      <c r="BF171" s="146"/>
      <c r="BG171" s="146"/>
      <c r="BH171" s="146"/>
      <c r="BI171" s="146"/>
      <c r="BJ171" s="146"/>
      <c r="BK171" s="146"/>
      <c r="BL171" s="146"/>
      <c r="BM171" s="146"/>
      <c r="BN171" s="146"/>
      <c r="BO171" s="146"/>
      <c r="BP171" s="146"/>
      <c r="BQ171" s="146"/>
      <c r="BR171" s="146"/>
      <c r="BS171" s="146"/>
      <c r="BT171" s="146"/>
      <c r="BU171" s="146"/>
      <c r="BV171" s="146"/>
      <c r="BW171" s="146"/>
      <c r="BX171" s="146"/>
      <c r="BY171" s="146"/>
      <c r="BZ171" s="146"/>
      <c r="CA171" s="146"/>
      <c r="CB171" s="146"/>
      <c r="CC171" s="146"/>
      <c r="CD171" s="146"/>
      <c r="CE171" s="146"/>
      <c r="CF171" s="146"/>
      <c r="CG171" s="146"/>
      <c r="CH171" s="146"/>
      <c r="CI171" s="146"/>
      <c r="CJ171" s="146"/>
      <c r="CK171" s="146"/>
      <c r="CL171" s="146"/>
      <c r="CM171" s="146"/>
      <c r="CN171" s="146"/>
      <c r="CO171" s="146"/>
      <c r="CP171" s="146"/>
      <c r="CQ171" s="146"/>
      <c r="CR171" s="146"/>
      <c r="CS171" s="146"/>
      <c r="CT171" s="146"/>
      <c r="CU171" s="146"/>
      <c r="CV171" s="146"/>
      <c r="CW171" s="146"/>
      <c r="CX171" s="146"/>
      <c r="CY171" s="146"/>
      <c r="CZ171" s="146"/>
      <c r="DA171" s="146"/>
      <c r="DB171" s="146"/>
      <c r="DC171" s="146"/>
      <c r="DD171" s="146"/>
      <c r="DE171" s="146"/>
      <c r="DF171" s="146"/>
      <c r="DG171" s="146"/>
      <c r="DH171" s="146"/>
      <c r="DI171" s="146"/>
      <c r="DJ171" s="146"/>
      <c r="DK171" s="146"/>
      <c r="DL171" s="146"/>
      <c r="DM171" s="146"/>
      <c r="DN171" s="146"/>
      <c r="DO171" s="146"/>
      <c r="DP171" s="146"/>
      <c r="DQ171" s="146"/>
      <c r="DR171" s="146"/>
      <c r="DS171" s="146"/>
      <c r="DT171" s="146"/>
      <c r="DU171" s="146"/>
      <c r="DV171" s="146"/>
      <c r="DW171" s="146"/>
      <c r="DX171" s="146"/>
      <c r="DY171" s="146"/>
      <c r="DZ171" s="146"/>
      <c r="EA171" s="146"/>
      <c r="EB171" s="146"/>
      <c r="EC171" s="146"/>
      <c r="ED171" s="146"/>
      <c r="EE171" s="146"/>
      <c r="EF171" s="146"/>
      <c r="EG171" s="146"/>
      <c r="EH171" s="146"/>
      <c r="EI171" s="146"/>
      <c r="EJ171" s="146"/>
      <c r="EK171" s="146"/>
      <c r="EL171" s="146"/>
      <c r="EM171" s="146"/>
      <c r="EN171" s="146"/>
      <c r="EO171" s="146"/>
      <c r="EP171" s="146"/>
      <c r="EQ171" s="146"/>
      <c r="ER171" s="146"/>
      <c r="ES171" s="146"/>
      <c r="ET171" s="146"/>
      <c r="EU171" s="146"/>
      <c r="EV171" s="146"/>
      <c r="EW171" s="146"/>
      <c r="EX171" s="146"/>
      <c r="EY171" s="146"/>
      <c r="EZ171" s="146"/>
      <c r="FA171" s="146"/>
      <c r="FB171" s="146"/>
      <c r="FC171" s="146"/>
      <c r="FD171" s="146"/>
      <c r="FE171" s="146"/>
      <c r="FF171" s="146"/>
      <c r="FG171" s="146"/>
      <c r="FH171" s="146"/>
      <c r="FI171" s="146"/>
      <c r="FJ171" s="146"/>
      <c r="FK171" s="146"/>
      <c r="FL171" s="146"/>
      <c r="FM171" s="146"/>
      <c r="FN171" s="146"/>
      <c r="FO171" s="146"/>
      <c r="FP171" s="146"/>
      <c r="FQ171" s="146"/>
      <c r="FR171" s="146"/>
      <c r="FS171" s="146"/>
      <c r="FT171" s="146"/>
      <c r="FU171" s="146"/>
      <c r="FV171" s="146"/>
      <c r="FW171" s="146"/>
      <c r="FX171" s="146"/>
      <c r="FY171" s="146"/>
      <c r="FZ171" s="146"/>
      <c r="GA171" s="146"/>
      <c r="GB171" s="146"/>
      <c r="GC171" s="146"/>
      <c r="GD171" s="146"/>
      <c r="GE171" s="146"/>
      <c r="GF171" s="146"/>
      <c r="GG171" s="146"/>
      <c r="GH171" s="146"/>
      <c r="GI171" s="146"/>
      <c r="GJ171" s="146"/>
      <c r="GK171" s="146"/>
      <c r="GL171" s="146"/>
      <c r="GM171" s="146"/>
      <c r="GN171" s="146"/>
      <c r="GO171" s="146"/>
      <c r="GP171" s="146"/>
      <c r="GQ171" s="146"/>
      <c r="GR171" s="146"/>
      <c r="GS171" s="146"/>
      <c r="GT171" s="146"/>
      <c r="GU171" s="146"/>
      <c r="GV171" s="146"/>
      <c r="GW171" s="146"/>
      <c r="GX171" s="146"/>
      <c r="GY171" s="146"/>
      <c r="GZ171" s="146"/>
    </row>
    <row r="172" spans="17:208">
      <c r="Q172" s="255"/>
      <c r="R172" s="255"/>
      <c r="S172" s="189"/>
      <c r="T172" s="189"/>
      <c r="U172" s="189"/>
      <c r="V172" s="189"/>
      <c r="W172" s="189"/>
      <c r="X172" s="175"/>
      <c r="Y172" s="175"/>
      <c r="AA172" s="179"/>
      <c r="AB172" s="173"/>
      <c r="AC172" s="238"/>
      <c r="AD172" s="238"/>
      <c r="AE172" s="238"/>
      <c r="AF172" s="238"/>
      <c r="AG172" s="238"/>
      <c r="AH172" s="238"/>
      <c r="AI172" s="239"/>
      <c r="AJ172" s="239"/>
      <c r="AK172" s="239"/>
      <c r="AL172" s="239"/>
      <c r="AM172" s="239"/>
      <c r="AN172" s="146"/>
      <c r="AO172" s="146"/>
      <c r="AP172" s="146"/>
      <c r="AQ172" s="146"/>
      <c r="AR172" s="146"/>
      <c r="AS172" s="146"/>
      <c r="AT172" s="146"/>
      <c r="AU172" s="146"/>
      <c r="AV172" s="146"/>
      <c r="AW172" s="146"/>
      <c r="AX172" s="146"/>
      <c r="AY172" s="146"/>
      <c r="AZ172" s="146"/>
      <c r="BA172" s="146"/>
      <c r="BB172" s="146"/>
      <c r="BC172" s="146"/>
      <c r="BD172" s="146"/>
      <c r="BE172" s="146"/>
      <c r="BF172" s="146"/>
      <c r="BG172" s="146"/>
      <c r="BH172" s="146"/>
      <c r="BI172" s="146"/>
      <c r="BJ172" s="146"/>
      <c r="BK172" s="146"/>
      <c r="BL172" s="146"/>
      <c r="BM172" s="146"/>
      <c r="BN172" s="146"/>
      <c r="BO172" s="146"/>
      <c r="BP172" s="146"/>
      <c r="BQ172" s="146"/>
      <c r="BR172" s="146"/>
      <c r="BS172" s="146"/>
      <c r="BT172" s="146"/>
      <c r="BU172" s="146"/>
      <c r="BV172" s="146"/>
      <c r="BW172" s="146"/>
      <c r="BX172" s="146"/>
      <c r="BY172" s="146"/>
      <c r="BZ172" s="146"/>
      <c r="CA172" s="146"/>
      <c r="CB172" s="146"/>
      <c r="CC172" s="146"/>
      <c r="CD172" s="146"/>
      <c r="CE172" s="146"/>
      <c r="CF172" s="146"/>
      <c r="CG172" s="146"/>
      <c r="CH172" s="146"/>
      <c r="CI172" s="146"/>
      <c r="CJ172" s="146"/>
      <c r="CK172" s="146"/>
      <c r="CL172" s="146"/>
      <c r="CM172" s="146"/>
      <c r="CN172" s="146"/>
      <c r="CO172" s="146"/>
      <c r="CP172" s="146"/>
      <c r="CQ172" s="146"/>
      <c r="CR172" s="146"/>
      <c r="CS172" s="146"/>
      <c r="CT172" s="146"/>
      <c r="CU172" s="146"/>
      <c r="CV172" s="146"/>
      <c r="CW172" s="146"/>
      <c r="CX172" s="146"/>
      <c r="CY172" s="146"/>
      <c r="CZ172" s="146"/>
      <c r="DA172" s="146"/>
      <c r="DB172" s="146"/>
      <c r="DC172" s="146"/>
      <c r="DD172" s="146"/>
      <c r="DE172" s="146"/>
      <c r="DF172" s="146"/>
      <c r="DG172" s="146"/>
      <c r="DH172" s="146"/>
      <c r="DI172" s="146"/>
      <c r="DJ172" s="146"/>
      <c r="DK172" s="146"/>
      <c r="DL172" s="146"/>
      <c r="DM172" s="146"/>
      <c r="DN172" s="146"/>
      <c r="DO172" s="146"/>
      <c r="DP172" s="146"/>
      <c r="DQ172" s="146"/>
      <c r="DR172" s="146"/>
      <c r="DS172" s="146"/>
      <c r="DT172" s="146"/>
      <c r="DU172" s="146"/>
      <c r="DV172" s="146"/>
      <c r="DW172" s="146"/>
      <c r="DX172" s="146"/>
      <c r="DY172" s="146"/>
      <c r="DZ172" s="146"/>
      <c r="EA172" s="146"/>
      <c r="EB172" s="146"/>
      <c r="EC172" s="146"/>
      <c r="ED172" s="146"/>
      <c r="EE172" s="146"/>
      <c r="EF172" s="146"/>
      <c r="EG172" s="146"/>
      <c r="EH172" s="146"/>
      <c r="EI172" s="146"/>
      <c r="EJ172" s="146"/>
      <c r="EK172" s="146"/>
      <c r="EL172" s="146"/>
      <c r="EM172" s="146"/>
      <c r="EN172" s="146"/>
      <c r="EO172" s="146"/>
      <c r="EP172" s="146"/>
      <c r="EQ172" s="146"/>
      <c r="ER172" s="146"/>
      <c r="ES172" s="146"/>
      <c r="ET172" s="146"/>
      <c r="EU172" s="146"/>
      <c r="EV172" s="146"/>
      <c r="EW172" s="146"/>
      <c r="EX172" s="146"/>
      <c r="EY172" s="146"/>
      <c r="EZ172" s="146"/>
      <c r="FA172" s="146"/>
      <c r="FB172" s="146"/>
      <c r="FC172" s="146"/>
      <c r="FD172" s="146"/>
      <c r="FE172" s="146"/>
      <c r="FF172" s="146"/>
      <c r="FG172" s="146"/>
      <c r="FH172" s="146"/>
      <c r="FI172" s="146"/>
      <c r="FJ172" s="146"/>
      <c r="FK172" s="146"/>
      <c r="FL172" s="146"/>
      <c r="FM172" s="146"/>
      <c r="FN172" s="146"/>
      <c r="FO172" s="146"/>
      <c r="FP172" s="146"/>
      <c r="FQ172" s="146"/>
      <c r="FR172" s="146"/>
      <c r="FS172" s="146"/>
      <c r="FT172" s="146"/>
      <c r="FU172" s="146"/>
      <c r="FV172" s="146"/>
      <c r="FW172" s="146"/>
      <c r="FX172" s="146"/>
      <c r="FY172" s="146"/>
      <c r="FZ172" s="146"/>
      <c r="GA172" s="146"/>
      <c r="GB172" s="146"/>
      <c r="GC172" s="146"/>
      <c r="GD172" s="146"/>
      <c r="GE172" s="146"/>
      <c r="GF172" s="146"/>
      <c r="GG172" s="146"/>
      <c r="GH172" s="146"/>
      <c r="GI172" s="146"/>
      <c r="GJ172" s="146"/>
      <c r="GK172" s="146"/>
      <c r="GL172" s="146"/>
      <c r="GM172" s="146"/>
      <c r="GN172" s="146"/>
      <c r="GO172" s="146"/>
      <c r="GP172" s="146"/>
      <c r="GQ172" s="146"/>
      <c r="GR172" s="146"/>
      <c r="GS172" s="146"/>
      <c r="GT172" s="146"/>
      <c r="GU172" s="146"/>
      <c r="GV172" s="146"/>
      <c r="GW172" s="146"/>
      <c r="GX172" s="146"/>
      <c r="GY172" s="146"/>
      <c r="GZ172" s="146"/>
    </row>
    <row r="173" spans="17:208">
      <c r="Q173" s="255"/>
      <c r="R173" s="255"/>
      <c r="S173" s="189"/>
      <c r="T173" s="189"/>
      <c r="U173" s="189"/>
      <c r="V173" s="189"/>
      <c r="W173" s="189"/>
      <c r="X173" s="175"/>
      <c r="Y173" s="175"/>
      <c r="AA173" s="179"/>
      <c r="AB173" s="173"/>
      <c r="AC173" s="238"/>
      <c r="AD173" s="238"/>
      <c r="AE173" s="238"/>
      <c r="AF173" s="238"/>
      <c r="AG173" s="238"/>
      <c r="AH173" s="238"/>
      <c r="AI173" s="239"/>
      <c r="AJ173" s="239"/>
      <c r="AK173" s="239"/>
      <c r="AL173" s="239"/>
      <c r="AM173" s="239"/>
      <c r="AN173" s="146"/>
      <c r="AO173" s="146"/>
      <c r="AP173" s="146"/>
      <c r="AQ173" s="146"/>
      <c r="AR173" s="146"/>
      <c r="AS173" s="146"/>
      <c r="AT173" s="146"/>
      <c r="AU173" s="146"/>
      <c r="AV173" s="146"/>
      <c r="AW173" s="146"/>
      <c r="AX173" s="146"/>
      <c r="AY173" s="146"/>
      <c r="AZ173" s="146"/>
      <c r="BA173" s="146"/>
      <c r="BB173" s="146"/>
      <c r="BC173" s="146"/>
      <c r="BD173" s="146"/>
      <c r="BE173" s="146"/>
      <c r="BF173" s="146"/>
      <c r="BG173" s="146"/>
      <c r="BH173" s="146"/>
      <c r="BI173" s="146"/>
      <c r="BJ173" s="146"/>
      <c r="BK173" s="146"/>
      <c r="BL173" s="146"/>
      <c r="BM173" s="146"/>
      <c r="BN173" s="146"/>
      <c r="BO173" s="146"/>
      <c r="BP173" s="146"/>
      <c r="BQ173" s="146"/>
      <c r="BR173" s="146"/>
      <c r="BS173" s="146"/>
      <c r="BT173" s="146"/>
      <c r="BU173" s="146"/>
      <c r="BV173" s="146"/>
      <c r="BW173" s="146"/>
      <c r="BX173" s="146"/>
      <c r="BY173" s="146"/>
      <c r="BZ173" s="146"/>
      <c r="CA173" s="146"/>
      <c r="CB173" s="146"/>
      <c r="CC173" s="146"/>
      <c r="CD173" s="146"/>
      <c r="CE173" s="146"/>
      <c r="CF173" s="146"/>
      <c r="CG173" s="146"/>
      <c r="CH173" s="146"/>
      <c r="CI173" s="146"/>
      <c r="CJ173" s="146"/>
      <c r="CK173" s="146"/>
      <c r="CL173" s="146"/>
      <c r="CM173" s="146"/>
      <c r="CN173" s="146"/>
      <c r="CO173" s="146"/>
      <c r="CP173" s="146"/>
      <c r="CQ173" s="146"/>
      <c r="CR173" s="146"/>
      <c r="CS173" s="146"/>
      <c r="CT173" s="146"/>
      <c r="CU173" s="146"/>
      <c r="CV173" s="146"/>
      <c r="CW173" s="146"/>
      <c r="CX173" s="146"/>
      <c r="CY173" s="146"/>
      <c r="CZ173" s="146"/>
      <c r="DA173" s="146"/>
      <c r="DB173" s="146"/>
      <c r="DC173" s="146"/>
      <c r="DD173" s="146"/>
      <c r="DE173" s="146"/>
      <c r="DF173" s="146"/>
      <c r="DG173" s="146"/>
      <c r="DH173" s="146"/>
      <c r="DI173" s="146"/>
      <c r="DJ173" s="146"/>
      <c r="DK173" s="146"/>
      <c r="DL173" s="146"/>
      <c r="DM173" s="146"/>
      <c r="DN173" s="146"/>
      <c r="DO173" s="146"/>
      <c r="DP173" s="146"/>
      <c r="DQ173" s="146"/>
      <c r="DR173" s="146"/>
      <c r="DS173" s="146"/>
      <c r="DT173" s="146"/>
      <c r="DU173" s="146"/>
      <c r="DV173" s="146"/>
      <c r="DW173" s="146"/>
      <c r="DX173" s="146"/>
      <c r="DY173" s="146"/>
      <c r="DZ173" s="146"/>
      <c r="EA173" s="146"/>
      <c r="EB173" s="146"/>
      <c r="EC173" s="146"/>
      <c r="ED173" s="146"/>
      <c r="EE173" s="146"/>
      <c r="EF173" s="146"/>
      <c r="EG173" s="146"/>
      <c r="EH173" s="146"/>
      <c r="EI173" s="146"/>
      <c r="EJ173" s="146"/>
      <c r="EK173" s="146"/>
      <c r="EL173" s="146"/>
      <c r="EM173" s="146"/>
      <c r="EN173" s="146"/>
      <c r="EO173" s="146"/>
      <c r="EP173" s="146"/>
      <c r="EQ173" s="146"/>
      <c r="ER173" s="146"/>
      <c r="ES173" s="146"/>
      <c r="ET173" s="146"/>
      <c r="EU173" s="146"/>
      <c r="EV173" s="146"/>
      <c r="EW173" s="146"/>
      <c r="EX173" s="146"/>
      <c r="EY173" s="146"/>
      <c r="EZ173" s="146"/>
      <c r="FA173" s="146"/>
      <c r="FB173" s="146"/>
      <c r="FC173" s="146"/>
      <c r="FD173" s="146"/>
      <c r="FE173" s="146"/>
      <c r="FF173" s="146"/>
      <c r="FG173" s="146"/>
      <c r="FH173" s="146"/>
      <c r="FI173" s="146"/>
      <c r="FJ173" s="146"/>
      <c r="FK173" s="146"/>
      <c r="FL173" s="146"/>
      <c r="FM173" s="146"/>
      <c r="FN173" s="146"/>
      <c r="FO173" s="146"/>
      <c r="FP173" s="146"/>
      <c r="FQ173" s="146"/>
      <c r="FR173" s="146"/>
      <c r="FS173" s="146"/>
      <c r="FT173" s="146"/>
      <c r="FU173" s="146"/>
      <c r="FV173" s="146"/>
      <c r="FW173" s="146"/>
      <c r="FX173" s="146"/>
      <c r="FY173" s="146"/>
      <c r="FZ173" s="146"/>
      <c r="GA173" s="146"/>
      <c r="GB173" s="146"/>
      <c r="GC173" s="146"/>
      <c r="GD173" s="146"/>
      <c r="GE173" s="146"/>
      <c r="GF173" s="146"/>
      <c r="GG173" s="146"/>
      <c r="GH173" s="146"/>
      <c r="GI173" s="146"/>
      <c r="GJ173" s="146"/>
      <c r="GK173" s="146"/>
      <c r="GL173" s="146"/>
      <c r="GM173" s="146"/>
      <c r="GN173" s="146"/>
      <c r="GO173" s="146"/>
      <c r="GP173" s="146"/>
      <c r="GQ173" s="146"/>
      <c r="GR173" s="146"/>
      <c r="GS173" s="146"/>
      <c r="GT173" s="146"/>
      <c r="GU173" s="146"/>
      <c r="GV173" s="146"/>
      <c r="GW173" s="146"/>
      <c r="GX173" s="146"/>
      <c r="GY173" s="146"/>
      <c r="GZ173" s="146"/>
    </row>
    <row r="174" spans="17:208">
      <c r="Q174" s="255"/>
      <c r="R174" s="255"/>
      <c r="S174" s="189"/>
      <c r="T174" s="189"/>
      <c r="U174" s="189"/>
      <c r="V174" s="189"/>
      <c r="W174" s="189"/>
      <c r="X174" s="175"/>
      <c r="Y174" s="175"/>
      <c r="AA174" s="179"/>
      <c r="AB174" s="173"/>
      <c r="AC174" s="238"/>
      <c r="AD174" s="238"/>
      <c r="AE174" s="238"/>
      <c r="AF174" s="238"/>
      <c r="AG174" s="238"/>
      <c r="AH174" s="238"/>
      <c r="AI174" s="239"/>
      <c r="AJ174" s="239"/>
      <c r="AK174" s="239"/>
      <c r="AL174" s="239"/>
      <c r="AM174" s="239"/>
      <c r="AN174" s="146"/>
      <c r="AO174" s="146"/>
      <c r="AP174" s="146"/>
      <c r="AQ174" s="146"/>
      <c r="AR174" s="146"/>
      <c r="AS174" s="146"/>
      <c r="AT174" s="146"/>
      <c r="AU174" s="146"/>
      <c r="AV174" s="146"/>
      <c r="AW174" s="146"/>
      <c r="AX174" s="146"/>
      <c r="AY174" s="146"/>
      <c r="AZ174" s="146"/>
      <c r="BA174" s="146"/>
      <c r="BB174" s="146"/>
      <c r="BC174" s="146"/>
      <c r="BD174" s="146"/>
      <c r="BE174" s="146"/>
      <c r="BF174" s="146"/>
      <c r="BG174" s="146"/>
      <c r="BH174" s="146"/>
      <c r="BI174" s="146"/>
      <c r="BJ174" s="146"/>
      <c r="BK174" s="146"/>
      <c r="BL174" s="146"/>
      <c r="BM174" s="146"/>
      <c r="BN174" s="146"/>
      <c r="BO174" s="146"/>
      <c r="BP174" s="146"/>
      <c r="BQ174" s="146"/>
      <c r="BR174" s="146"/>
      <c r="BS174" s="146"/>
      <c r="BT174" s="146"/>
      <c r="BU174" s="146"/>
      <c r="BV174" s="146"/>
      <c r="BW174" s="146"/>
      <c r="BX174" s="146"/>
      <c r="BY174" s="146"/>
      <c r="BZ174" s="146"/>
      <c r="CA174" s="146"/>
      <c r="CB174" s="146"/>
      <c r="CC174" s="146"/>
      <c r="CD174" s="146"/>
      <c r="CE174" s="146"/>
      <c r="CF174" s="146"/>
      <c r="CG174" s="146"/>
      <c r="CH174" s="146"/>
      <c r="CI174" s="146"/>
      <c r="CJ174" s="146"/>
      <c r="CK174" s="146"/>
      <c r="CL174" s="146"/>
      <c r="CM174" s="146"/>
      <c r="CN174" s="146"/>
      <c r="CO174" s="146"/>
      <c r="CP174" s="146"/>
      <c r="CQ174" s="146"/>
      <c r="CR174" s="146"/>
      <c r="CS174" s="146"/>
      <c r="CT174" s="146"/>
      <c r="CU174" s="146"/>
      <c r="CV174" s="146"/>
      <c r="CW174" s="146"/>
      <c r="CX174" s="146"/>
      <c r="CY174" s="146"/>
      <c r="CZ174" s="146"/>
      <c r="DA174" s="146"/>
      <c r="DB174" s="146"/>
      <c r="DC174" s="146"/>
      <c r="DD174" s="146"/>
      <c r="DE174" s="146"/>
      <c r="DF174" s="146"/>
      <c r="DG174" s="146"/>
      <c r="DH174" s="146"/>
      <c r="DI174" s="146"/>
      <c r="DJ174" s="146"/>
      <c r="DK174" s="146"/>
      <c r="DL174" s="146"/>
      <c r="DM174" s="146"/>
      <c r="DN174" s="146"/>
      <c r="DO174" s="146"/>
      <c r="DP174" s="146"/>
      <c r="DQ174" s="146"/>
      <c r="DR174" s="146"/>
      <c r="DS174" s="146"/>
      <c r="DT174" s="146"/>
      <c r="DU174" s="146"/>
      <c r="DV174" s="146"/>
      <c r="DW174" s="146"/>
      <c r="DX174" s="146"/>
      <c r="DY174" s="146"/>
      <c r="DZ174" s="146"/>
      <c r="EA174" s="146"/>
      <c r="EB174" s="146"/>
      <c r="EC174" s="146"/>
      <c r="ED174" s="146"/>
      <c r="EE174" s="146"/>
      <c r="EF174" s="146"/>
      <c r="EG174" s="146"/>
      <c r="EH174" s="146"/>
      <c r="EI174" s="146"/>
      <c r="EJ174" s="146"/>
      <c r="EK174" s="146"/>
      <c r="EL174" s="146"/>
      <c r="EM174" s="146"/>
      <c r="EN174" s="146"/>
      <c r="EO174" s="146"/>
      <c r="EP174" s="146"/>
      <c r="EQ174" s="146"/>
      <c r="ER174" s="146"/>
      <c r="ES174" s="146"/>
      <c r="ET174" s="146"/>
      <c r="EU174" s="146"/>
      <c r="EV174" s="146"/>
      <c r="EW174" s="146"/>
      <c r="EX174" s="146"/>
      <c r="EY174" s="146"/>
      <c r="EZ174" s="146"/>
      <c r="FA174" s="146"/>
      <c r="FB174" s="146"/>
      <c r="FC174" s="146"/>
      <c r="FD174" s="146"/>
      <c r="FE174" s="146"/>
      <c r="FF174" s="146"/>
      <c r="FG174" s="146"/>
      <c r="FH174" s="146"/>
      <c r="FI174" s="146"/>
      <c r="FJ174" s="146"/>
      <c r="FK174" s="146"/>
      <c r="FL174" s="146"/>
      <c r="FM174" s="146"/>
      <c r="FN174" s="146"/>
      <c r="FO174" s="146"/>
      <c r="FP174" s="146"/>
      <c r="FQ174" s="146"/>
      <c r="FR174" s="146"/>
      <c r="FS174" s="146"/>
      <c r="FT174" s="146"/>
      <c r="FU174" s="146"/>
      <c r="FV174" s="146"/>
      <c r="FW174" s="146"/>
      <c r="FX174" s="146"/>
      <c r="FY174" s="146"/>
      <c r="FZ174" s="146"/>
      <c r="GA174" s="146"/>
      <c r="GB174" s="146"/>
      <c r="GC174" s="146"/>
      <c r="GD174" s="146"/>
      <c r="GE174" s="146"/>
      <c r="GF174" s="146"/>
      <c r="GG174" s="146"/>
      <c r="GH174" s="146"/>
      <c r="GI174" s="146"/>
      <c r="GJ174" s="146"/>
      <c r="GK174" s="146"/>
      <c r="GL174" s="146"/>
      <c r="GM174" s="146"/>
      <c r="GN174" s="146"/>
      <c r="GO174" s="146"/>
      <c r="GP174" s="146"/>
      <c r="GQ174" s="146"/>
      <c r="GR174" s="146"/>
      <c r="GS174" s="146"/>
      <c r="GT174" s="146"/>
      <c r="GU174" s="146"/>
      <c r="GV174" s="146"/>
      <c r="GW174" s="146"/>
      <c r="GX174" s="146"/>
      <c r="GY174" s="146"/>
      <c r="GZ174" s="146"/>
    </row>
    <row r="175" spans="17:208">
      <c r="Q175" s="255"/>
      <c r="R175" s="255"/>
      <c r="S175" s="189"/>
      <c r="T175" s="189"/>
      <c r="U175" s="189"/>
      <c r="V175" s="189"/>
      <c r="W175" s="189"/>
      <c r="X175" s="175"/>
      <c r="Y175" s="175"/>
      <c r="AA175" s="179"/>
      <c r="AB175" s="173"/>
      <c r="AC175" s="238"/>
      <c r="AD175" s="238"/>
      <c r="AE175" s="238"/>
      <c r="AF175" s="238"/>
      <c r="AG175" s="238"/>
      <c r="AH175" s="238"/>
      <c r="AI175" s="239"/>
      <c r="AJ175" s="239"/>
      <c r="AK175" s="239"/>
      <c r="AL175" s="239"/>
      <c r="AM175" s="239"/>
      <c r="AN175" s="146"/>
      <c r="AO175" s="146"/>
      <c r="AP175" s="146"/>
      <c r="AQ175" s="146"/>
      <c r="AR175" s="146"/>
      <c r="AS175" s="146"/>
      <c r="AT175" s="146"/>
      <c r="AU175" s="146"/>
      <c r="AV175" s="146"/>
      <c r="AW175" s="146"/>
      <c r="AX175" s="146"/>
      <c r="AY175" s="146"/>
      <c r="AZ175" s="146"/>
      <c r="BA175" s="146"/>
      <c r="BB175" s="146"/>
      <c r="BC175" s="146"/>
      <c r="BD175" s="146"/>
      <c r="BE175" s="146"/>
      <c r="BF175" s="146"/>
      <c r="BG175" s="146"/>
      <c r="BH175" s="146"/>
      <c r="BI175" s="146"/>
      <c r="BJ175" s="146"/>
      <c r="BK175" s="146"/>
      <c r="BL175" s="146"/>
      <c r="BM175" s="146"/>
      <c r="BN175" s="146"/>
      <c r="BO175" s="146"/>
      <c r="BP175" s="146"/>
      <c r="BQ175" s="146"/>
      <c r="BR175" s="146"/>
      <c r="BS175" s="146"/>
      <c r="BT175" s="146"/>
      <c r="BU175" s="146"/>
      <c r="BV175" s="146"/>
      <c r="BW175" s="146"/>
      <c r="BX175" s="146"/>
      <c r="BY175" s="146"/>
      <c r="BZ175" s="146"/>
      <c r="CA175" s="146"/>
      <c r="CB175" s="146"/>
      <c r="CC175" s="146"/>
      <c r="CD175" s="146"/>
      <c r="CE175" s="146"/>
      <c r="CF175" s="146"/>
      <c r="CG175" s="146"/>
      <c r="CH175" s="146"/>
      <c r="CI175" s="146"/>
      <c r="CJ175" s="146"/>
      <c r="CK175" s="146"/>
      <c r="CL175" s="146"/>
      <c r="CM175" s="146"/>
      <c r="CN175" s="146"/>
      <c r="CO175" s="146"/>
      <c r="CP175" s="146"/>
      <c r="CQ175" s="146"/>
      <c r="CR175" s="146"/>
      <c r="CS175" s="146"/>
      <c r="CT175" s="146"/>
      <c r="CU175" s="146"/>
      <c r="CV175" s="146"/>
      <c r="CW175" s="146"/>
      <c r="CX175" s="146"/>
      <c r="CY175" s="146"/>
      <c r="CZ175" s="146"/>
      <c r="DA175" s="146"/>
      <c r="DB175" s="146"/>
      <c r="DC175" s="146"/>
      <c r="DD175" s="146"/>
      <c r="DE175" s="146"/>
      <c r="DF175" s="146"/>
      <c r="DG175" s="146"/>
      <c r="DH175" s="146"/>
      <c r="DI175" s="146"/>
      <c r="DJ175" s="146"/>
      <c r="DK175" s="146"/>
      <c r="DL175" s="146"/>
      <c r="DM175" s="146"/>
      <c r="DN175" s="146"/>
      <c r="DO175" s="146"/>
      <c r="DP175" s="146"/>
      <c r="DQ175" s="146"/>
      <c r="DR175" s="146"/>
      <c r="DS175" s="146"/>
      <c r="DT175" s="146"/>
      <c r="DU175" s="146"/>
      <c r="DV175" s="146"/>
      <c r="DW175" s="146"/>
      <c r="DX175" s="146"/>
      <c r="DY175" s="146"/>
      <c r="DZ175" s="146"/>
      <c r="EA175" s="146"/>
      <c r="EB175" s="146"/>
      <c r="EC175" s="146"/>
      <c r="ED175" s="146"/>
      <c r="EE175" s="146"/>
      <c r="EF175" s="146"/>
      <c r="EG175" s="146"/>
      <c r="EH175" s="146"/>
      <c r="EI175" s="146"/>
      <c r="EJ175" s="146"/>
      <c r="EK175" s="146"/>
      <c r="EL175" s="146"/>
      <c r="EM175" s="146"/>
      <c r="EN175" s="146"/>
      <c r="EO175" s="146"/>
      <c r="EP175" s="146"/>
      <c r="EQ175" s="146"/>
      <c r="ER175" s="146"/>
      <c r="ES175" s="146"/>
      <c r="ET175" s="146"/>
      <c r="EU175" s="146"/>
      <c r="EV175" s="146"/>
      <c r="EW175" s="146"/>
      <c r="EX175" s="146"/>
      <c r="EY175" s="146"/>
      <c r="EZ175" s="146"/>
      <c r="FA175" s="146"/>
      <c r="FB175" s="146"/>
      <c r="FC175" s="146"/>
      <c r="FD175" s="146"/>
      <c r="FE175" s="146"/>
      <c r="FF175" s="146"/>
      <c r="FG175" s="146"/>
      <c r="FH175" s="146"/>
      <c r="FI175" s="146"/>
      <c r="FJ175" s="146"/>
      <c r="FK175" s="146"/>
      <c r="FL175" s="146"/>
      <c r="FM175" s="146"/>
      <c r="FN175" s="146"/>
      <c r="FO175" s="146"/>
      <c r="FP175" s="146"/>
      <c r="FQ175" s="146"/>
      <c r="FR175" s="146"/>
      <c r="FS175" s="146"/>
      <c r="FT175" s="146"/>
      <c r="FU175" s="146"/>
      <c r="FV175" s="146"/>
      <c r="FW175" s="146"/>
      <c r="FX175" s="146"/>
      <c r="FY175" s="146"/>
      <c r="FZ175" s="146"/>
      <c r="GA175" s="146"/>
      <c r="GB175" s="146"/>
      <c r="GC175" s="146"/>
      <c r="GD175" s="146"/>
      <c r="GE175" s="146"/>
      <c r="GF175" s="146"/>
      <c r="GG175" s="146"/>
      <c r="GH175" s="146"/>
      <c r="GI175" s="146"/>
      <c r="GJ175" s="146"/>
      <c r="GK175" s="146"/>
      <c r="GL175" s="146"/>
      <c r="GM175" s="146"/>
      <c r="GN175" s="146"/>
      <c r="GO175" s="146"/>
      <c r="GP175" s="146"/>
      <c r="GQ175" s="146"/>
      <c r="GR175" s="146"/>
      <c r="GS175" s="146"/>
      <c r="GT175" s="146"/>
      <c r="GU175" s="146"/>
      <c r="GV175" s="146"/>
      <c r="GW175" s="146"/>
      <c r="GX175" s="146"/>
      <c r="GY175" s="146"/>
      <c r="GZ175" s="146"/>
    </row>
    <row r="176" spans="17:208">
      <c r="Q176" s="255"/>
      <c r="R176" s="255"/>
      <c r="S176" s="189"/>
      <c r="T176" s="189"/>
      <c r="U176" s="189"/>
      <c r="V176" s="189"/>
      <c r="W176" s="189"/>
      <c r="X176" s="175"/>
      <c r="Y176" s="175"/>
      <c r="AA176" s="179"/>
      <c r="AB176" s="173"/>
      <c r="AC176" s="238"/>
      <c r="AD176" s="238"/>
      <c r="AE176" s="238"/>
      <c r="AF176" s="238"/>
      <c r="AG176" s="238"/>
      <c r="AH176" s="238"/>
      <c r="AI176" s="239"/>
      <c r="AJ176" s="239"/>
      <c r="AK176" s="239"/>
      <c r="AL176" s="239"/>
      <c r="AM176" s="239"/>
      <c r="AN176" s="146"/>
      <c r="AO176" s="146"/>
      <c r="AP176" s="146"/>
      <c r="AQ176" s="146"/>
      <c r="AR176" s="146"/>
      <c r="AS176" s="146"/>
      <c r="AT176" s="146"/>
      <c r="AU176" s="146"/>
      <c r="AV176" s="146"/>
      <c r="AW176" s="146"/>
      <c r="AX176" s="146"/>
      <c r="AY176" s="146"/>
      <c r="AZ176" s="146"/>
      <c r="BA176" s="146"/>
      <c r="BB176" s="146"/>
      <c r="BC176" s="146"/>
      <c r="BD176" s="146"/>
      <c r="BE176" s="146"/>
      <c r="BF176" s="146"/>
      <c r="BG176" s="146"/>
      <c r="BH176" s="146"/>
      <c r="BI176" s="146"/>
      <c r="BJ176" s="146"/>
      <c r="BK176" s="146"/>
      <c r="BL176" s="146"/>
      <c r="BM176" s="146"/>
      <c r="BN176" s="146"/>
      <c r="BO176" s="146"/>
      <c r="BP176" s="146"/>
      <c r="BQ176" s="146"/>
      <c r="BR176" s="146"/>
      <c r="BS176" s="146"/>
      <c r="BT176" s="146"/>
      <c r="BU176" s="146"/>
      <c r="BV176" s="146"/>
      <c r="BW176" s="146"/>
      <c r="BX176" s="146"/>
      <c r="BY176" s="146"/>
      <c r="BZ176" s="146"/>
      <c r="CA176" s="146"/>
      <c r="CB176" s="146"/>
      <c r="CC176" s="146"/>
      <c r="CD176" s="146"/>
      <c r="CE176" s="146"/>
      <c r="CF176" s="146"/>
      <c r="CG176" s="146"/>
      <c r="CH176" s="146"/>
      <c r="CI176" s="146"/>
      <c r="CJ176" s="146"/>
      <c r="CK176" s="146"/>
      <c r="CL176" s="146"/>
      <c r="CM176" s="146"/>
      <c r="CN176" s="146"/>
      <c r="CO176" s="146"/>
      <c r="CP176" s="146"/>
      <c r="CQ176" s="146"/>
      <c r="CR176" s="146"/>
      <c r="CS176" s="146"/>
      <c r="CT176" s="146"/>
      <c r="CU176" s="146"/>
      <c r="CV176" s="146"/>
      <c r="CW176" s="146"/>
      <c r="CX176" s="146"/>
      <c r="CY176" s="146"/>
      <c r="CZ176" s="146"/>
      <c r="DA176" s="146"/>
      <c r="DB176" s="146"/>
      <c r="DC176" s="146"/>
      <c r="DD176" s="146"/>
      <c r="DE176" s="146"/>
      <c r="DF176" s="146"/>
      <c r="DG176" s="146"/>
      <c r="DH176" s="146"/>
      <c r="DI176" s="146"/>
      <c r="DJ176" s="146"/>
      <c r="DK176" s="146"/>
      <c r="DL176" s="146"/>
      <c r="DM176" s="146"/>
      <c r="DN176" s="146"/>
      <c r="DO176" s="146"/>
      <c r="DP176" s="146"/>
      <c r="DQ176" s="146"/>
      <c r="DR176" s="146"/>
      <c r="DS176" s="146"/>
      <c r="DT176" s="146"/>
      <c r="DU176" s="146"/>
      <c r="DV176" s="146"/>
      <c r="DW176" s="146"/>
      <c r="DX176" s="146"/>
      <c r="DY176" s="146"/>
      <c r="DZ176" s="146"/>
      <c r="EA176" s="146"/>
      <c r="EB176" s="146"/>
      <c r="EC176" s="146"/>
      <c r="ED176" s="146"/>
      <c r="EE176" s="146"/>
      <c r="EF176" s="146"/>
      <c r="EG176" s="146"/>
      <c r="EH176" s="146"/>
      <c r="EI176" s="146"/>
      <c r="EJ176" s="146"/>
      <c r="EK176" s="146"/>
      <c r="EL176" s="146"/>
      <c r="EM176" s="146"/>
      <c r="EN176" s="146"/>
      <c r="EO176" s="146"/>
      <c r="EP176" s="146"/>
      <c r="EQ176" s="146"/>
      <c r="ER176" s="146"/>
      <c r="ES176" s="146"/>
      <c r="ET176" s="146"/>
      <c r="EU176" s="146"/>
      <c r="EV176" s="146"/>
      <c r="EW176" s="146"/>
      <c r="EX176" s="146"/>
      <c r="EY176" s="146"/>
      <c r="EZ176" s="146"/>
      <c r="FA176" s="146"/>
      <c r="FB176" s="146"/>
      <c r="FC176" s="146"/>
      <c r="FD176" s="146"/>
      <c r="FE176" s="146"/>
      <c r="FF176" s="146"/>
      <c r="FG176" s="146"/>
      <c r="FH176" s="146"/>
      <c r="FI176" s="146"/>
      <c r="FJ176" s="146"/>
      <c r="FK176" s="146"/>
      <c r="FL176" s="146"/>
      <c r="FM176" s="146"/>
      <c r="FN176" s="146"/>
      <c r="FO176" s="146"/>
      <c r="FP176" s="146"/>
      <c r="FQ176" s="146"/>
      <c r="FR176" s="146"/>
      <c r="FS176" s="146"/>
      <c r="FT176" s="146"/>
      <c r="FU176" s="146"/>
      <c r="FV176" s="146"/>
      <c r="FW176" s="146"/>
      <c r="FX176" s="146"/>
      <c r="FY176" s="146"/>
      <c r="FZ176" s="146"/>
      <c r="GA176" s="146"/>
      <c r="GB176" s="146"/>
      <c r="GC176" s="146"/>
      <c r="GD176" s="146"/>
      <c r="GE176" s="146"/>
      <c r="GF176" s="146"/>
      <c r="GG176" s="146"/>
      <c r="GH176" s="146"/>
      <c r="GI176" s="146"/>
      <c r="GJ176" s="146"/>
      <c r="GK176" s="146"/>
      <c r="GL176" s="146"/>
      <c r="GM176" s="146"/>
      <c r="GN176" s="146"/>
      <c r="GO176" s="146"/>
      <c r="GP176" s="146"/>
      <c r="GQ176" s="146"/>
      <c r="GR176" s="146"/>
      <c r="GS176" s="146"/>
      <c r="GT176" s="146"/>
      <c r="GU176" s="146"/>
      <c r="GV176" s="146"/>
      <c r="GW176" s="146"/>
      <c r="GX176" s="146"/>
      <c r="GY176" s="146"/>
      <c r="GZ176" s="146"/>
    </row>
    <row r="177" spans="17:208">
      <c r="Q177" s="255"/>
      <c r="R177" s="255"/>
      <c r="S177" s="189"/>
      <c r="T177" s="189"/>
      <c r="U177" s="189"/>
      <c r="V177" s="189"/>
      <c r="W177" s="189"/>
      <c r="X177" s="175"/>
      <c r="Y177" s="175"/>
      <c r="AA177" s="179"/>
      <c r="AB177" s="173"/>
      <c r="AC177" s="238"/>
      <c r="AD177" s="238"/>
      <c r="AE177" s="238"/>
      <c r="AF177" s="238"/>
      <c r="AG177" s="238"/>
      <c r="AH177" s="238"/>
      <c r="AI177" s="239"/>
      <c r="AJ177" s="239"/>
      <c r="AK177" s="239"/>
      <c r="AL177" s="239"/>
      <c r="AM177" s="239"/>
      <c r="AN177" s="146"/>
      <c r="AO177" s="146"/>
      <c r="AP177" s="146"/>
      <c r="AQ177" s="146"/>
      <c r="AR177" s="146"/>
      <c r="AS177" s="146"/>
      <c r="AT177" s="146"/>
      <c r="AU177" s="146"/>
      <c r="AV177" s="146"/>
      <c r="AW177" s="146"/>
      <c r="AX177" s="146"/>
      <c r="AY177" s="146"/>
      <c r="AZ177" s="146"/>
      <c r="BA177" s="146"/>
      <c r="BB177" s="146"/>
      <c r="BC177" s="146"/>
      <c r="BD177" s="146"/>
      <c r="BE177" s="146"/>
      <c r="BF177" s="146"/>
      <c r="BG177" s="146"/>
      <c r="BH177" s="146"/>
      <c r="BI177" s="146"/>
      <c r="BJ177" s="146"/>
      <c r="BK177" s="146"/>
      <c r="BL177" s="146"/>
      <c r="BM177" s="146"/>
      <c r="BN177" s="146"/>
      <c r="BO177" s="146"/>
      <c r="BP177" s="146"/>
      <c r="BQ177" s="146"/>
      <c r="BR177" s="146"/>
      <c r="BS177" s="146"/>
      <c r="BT177" s="146"/>
      <c r="BU177" s="146"/>
      <c r="BV177" s="146"/>
      <c r="BW177" s="146"/>
      <c r="BX177" s="146"/>
      <c r="BY177" s="146"/>
      <c r="BZ177" s="146"/>
      <c r="CA177" s="146"/>
      <c r="CB177" s="146"/>
      <c r="CC177" s="146"/>
      <c r="CD177" s="146"/>
      <c r="CE177" s="146"/>
      <c r="CF177" s="146"/>
      <c r="CG177" s="146"/>
      <c r="CH177" s="146"/>
      <c r="CI177" s="146"/>
      <c r="CJ177" s="146"/>
      <c r="CK177" s="146"/>
      <c r="CL177" s="146"/>
      <c r="CM177" s="146"/>
      <c r="CN177" s="146"/>
      <c r="CO177" s="146"/>
      <c r="CP177" s="146"/>
      <c r="CQ177" s="146"/>
      <c r="CR177" s="146"/>
      <c r="CS177" s="146"/>
      <c r="CT177" s="146"/>
      <c r="CU177" s="146"/>
      <c r="CV177" s="146"/>
      <c r="CW177" s="146"/>
      <c r="CX177" s="146"/>
      <c r="CY177" s="146"/>
      <c r="CZ177" s="146"/>
      <c r="DA177" s="146"/>
      <c r="DB177" s="146"/>
      <c r="DC177" s="146"/>
      <c r="DD177" s="146"/>
      <c r="DE177" s="146"/>
      <c r="DF177" s="146"/>
      <c r="DG177" s="146"/>
      <c r="DH177" s="146"/>
      <c r="DI177" s="146"/>
      <c r="DJ177" s="146"/>
      <c r="DK177" s="146"/>
      <c r="DL177" s="146"/>
      <c r="DM177" s="146"/>
      <c r="DN177" s="146"/>
      <c r="DO177" s="146"/>
      <c r="DP177" s="146"/>
      <c r="DQ177" s="146"/>
      <c r="DR177" s="146"/>
      <c r="DS177" s="146"/>
      <c r="DT177" s="146"/>
      <c r="DU177" s="146"/>
      <c r="DV177" s="146"/>
      <c r="DW177" s="146"/>
      <c r="DX177" s="146"/>
      <c r="DY177" s="146"/>
      <c r="DZ177" s="146"/>
      <c r="EA177" s="146"/>
      <c r="EB177" s="146"/>
      <c r="EC177" s="146"/>
      <c r="ED177" s="146"/>
      <c r="EE177" s="146"/>
      <c r="EF177" s="146"/>
      <c r="EG177" s="146"/>
      <c r="EH177" s="146"/>
      <c r="EI177" s="146"/>
      <c r="EJ177" s="146"/>
      <c r="EK177" s="146"/>
      <c r="EL177" s="146"/>
      <c r="EM177" s="146"/>
      <c r="EN177" s="146"/>
      <c r="EO177" s="146"/>
      <c r="EP177" s="146"/>
      <c r="EQ177" s="146"/>
      <c r="ER177" s="146"/>
      <c r="ES177" s="146"/>
      <c r="ET177" s="146"/>
      <c r="EU177" s="146"/>
      <c r="EV177" s="146"/>
      <c r="EW177" s="146"/>
      <c r="EX177" s="146"/>
      <c r="EY177" s="146"/>
      <c r="EZ177" s="146"/>
      <c r="FA177" s="146"/>
      <c r="FB177" s="146"/>
      <c r="FC177" s="146"/>
      <c r="FD177" s="146"/>
      <c r="FE177" s="146"/>
      <c r="FF177" s="146"/>
      <c r="FG177" s="146"/>
      <c r="FH177" s="146"/>
      <c r="FI177" s="146"/>
      <c r="FJ177" s="146"/>
      <c r="FK177" s="146"/>
      <c r="FL177" s="146"/>
      <c r="FM177" s="146"/>
      <c r="FN177" s="146"/>
      <c r="FO177" s="146"/>
      <c r="FP177" s="146"/>
      <c r="FQ177" s="146"/>
      <c r="FR177" s="146"/>
      <c r="FS177" s="146"/>
      <c r="FT177" s="146"/>
      <c r="FU177" s="146"/>
      <c r="FV177" s="146"/>
      <c r="FW177" s="146"/>
      <c r="FX177" s="146"/>
      <c r="FY177" s="146"/>
      <c r="FZ177" s="146"/>
      <c r="GA177" s="146"/>
      <c r="GB177" s="146"/>
      <c r="GC177" s="146"/>
      <c r="GD177" s="146"/>
      <c r="GE177" s="146"/>
      <c r="GF177" s="146"/>
      <c r="GG177" s="146"/>
      <c r="GH177" s="146"/>
      <c r="GI177" s="146"/>
      <c r="GJ177" s="146"/>
      <c r="GK177" s="146"/>
      <c r="GL177" s="146"/>
      <c r="GM177" s="146"/>
      <c r="GN177" s="146"/>
      <c r="GO177" s="146"/>
      <c r="GP177" s="146"/>
      <c r="GQ177" s="146"/>
      <c r="GR177" s="146"/>
      <c r="GS177" s="146"/>
      <c r="GT177" s="146"/>
      <c r="GU177" s="146"/>
      <c r="GV177" s="146"/>
      <c r="GW177" s="146"/>
      <c r="GX177" s="146"/>
      <c r="GY177" s="146"/>
      <c r="GZ177" s="146"/>
    </row>
    <row r="178" spans="17:208">
      <c r="Q178" s="255"/>
      <c r="R178" s="255"/>
      <c r="S178" s="189"/>
      <c r="T178" s="189"/>
      <c r="U178" s="189"/>
      <c r="V178" s="189"/>
      <c r="W178" s="189"/>
      <c r="X178" s="175"/>
      <c r="Y178" s="175"/>
      <c r="AA178" s="179"/>
      <c r="AB178" s="173"/>
      <c r="AC178" s="238"/>
      <c r="AD178" s="238"/>
      <c r="AE178" s="238"/>
      <c r="AF178" s="238"/>
      <c r="AG178" s="238"/>
      <c r="AH178" s="238"/>
      <c r="AI178" s="239"/>
      <c r="AJ178" s="239"/>
      <c r="AK178" s="239"/>
      <c r="AL178" s="239"/>
      <c r="AM178" s="239"/>
      <c r="AN178" s="146"/>
      <c r="AO178" s="146"/>
      <c r="AP178" s="146"/>
      <c r="AQ178" s="146"/>
      <c r="AR178" s="146"/>
      <c r="AS178" s="146"/>
      <c r="AT178" s="146"/>
      <c r="AU178" s="146"/>
      <c r="AV178" s="146"/>
      <c r="AW178" s="146"/>
      <c r="AX178" s="146"/>
      <c r="AY178" s="146"/>
      <c r="AZ178" s="146"/>
      <c r="BA178" s="146"/>
      <c r="BB178" s="146"/>
      <c r="BC178" s="146"/>
      <c r="BD178" s="146"/>
      <c r="BE178" s="146"/>
      <c r="BF178" s="146"/>
      <c r="BG178" s="146"/>
      <c r="BH178" s="146"/>
      <c r="BI178" s="146"/>
      <c r="BJ178" s="146"/>
      <c r="BK178" s="146"/>
      <c r="BL178" s="146"/>
      <c r="BM178" s="146"/>
      <c r="BN178" s="146"/>
      <c r="BO178" s="146"/>
      <c r="BP178" s="146"/>
      <c r="BQ178" s="146"/>
      <c r="BR178" s="146"/>
      <c r="BS178" s="146"/>
      <c r="BT178" s="146"/>
      <c r="BU178" s="146"/>
      <c r="BV178" s="146"/>
      <c r="BW178" s="146"/>
      <c r="BX178" s="146"/>
      <c r="BY178" s="146"/>
      <c r="BZ178" s="146"/>
      <c r="CA178" s="146"/>
      <c r="CB178" s="146"/>
      <c r="CC178" s="146"/>
      <c r="CD178" s="146"/>
      <c r="CE178" s="146"/>
      <c r="CF178" s="146"/>
      <c r="CG178" s="146"/>
      <c r="CH178" s="146"/>
      <c r="CI178" s="146"/>
      <c r="CJ178" s="146"/>
      <c r="CK178" s="146"/>
      <c r="CL178" s="146"/>
      <c r="CM178" s="146"/>
      <c r="CN178" s="146"/>
      <c r="CO178" s="146"/>
      <c r="CP178" s="146"/>
      <c r="CQ178" s="146"/>
      <c r="CR178" s="146"/>
      <c r="CS178" s="146"/>
      <c r="CT178" s="146"/>
      <c r="CU178" s="146"/>
      <c r="CV178" s="146"/>
      <c r="CW178" s="146"/>
      <c r="CX178" s="146"/>
      <c r="CY178" s="146"/>
      <c r="CZ178" s="146"/>
      <c r="DA178" s="146"/>
      <c r="DB178" s="146"/>
      <c r="DC178" s="146"/>
      <c r="DD178" s="146"/>
      <c r="DE178" s="146"/>
      <c r="DF178" s="146"/>
      <c r="DG178" s="146"/>
      <c r="DH178" s="146"/>
      <c r="DI178" s="146"/>
      <c r="DJ178" s="146"/>
      <c r="DK178" s="146"/>
      <c r="DL178" s="146"/>
      <c r="DM178" s="146"/>
      <c r="DN178" s="146"/>
      <c r="DO178" s="146"/>
      <c r="DP178" s="146"/>
      <c r="DQ178" s="146"/>
      <c r="DR178" s="146"/>
      <c r="DS178" s="146"/>
      <c r="DT178" s="146"/>
      <c r="DU178" s="146"/>
      <c r="DV178" s="146"/>
      <c r="DW178" s="146"/>
      <c r="DX178" s="146"/>
      <c r="DY178" s="146"/>
      <c r="DZ178" s="146"/>
      <c r="EA178" s="146"/>
      <c r="EB178" s="146"/>
      <c r="EC178" s="146"/>
      <c r="ED178" s="146"/>
      <c r="EE178" s="146"/>
      <c r="EF178" s="146"/>
      <c r="EG178" s="146"/>
      <c r="EH178" s="146"/>
      <c r="EI178" s="146"/>
      <c r="EJ178" s="146"/>
      <c r="EK178" s="146"/>
      <c r="EL178" s="146"/>
      <c r="EM178" s="146"/>
      <c r="EN178" s="146"/>
      <c r="EO178" s="146"/>
      <c r="EP178" s="146"/>
      <c r="EQ178" s="146"/>
      <c r="ER178" s="146"/>
      <c r="ES178" s="146"/>
      <c r="ET178" s="146"/>
      <c r="EU178" s="146"/>
      <c r="EV178" s="146"/>
      <c r="EW178" s="146"/>
      <c r="EX178" s="146"/>
      <c r="EY178" s="146"/>
      <c r="EZ178" s="146"/>
      <c r="FA178" s="146"/>
      <c r="FB178" s="146"/>
      <c r="FC178" s="146"/>
      <c r="FD178" s="146"/>
      <c r="FE178" s="146"/>
      <c r="FF178" s="146"/>
      <c r="FG178" s="146"/>
      <c r="FH178" s="146"/>
      <c r="FI178" s="146"/>
      <c r="FJ178" s="146"/>
      <c r="FK178" s="146"/>
      <c r="FL178" s="146"/>
      <c r="FM178" s="146"/>
      <c r="FN178" s="146"/>
      <c r="FO178" s="146"/>
      <c r="FP178" s="146"/>
      <c r="FQ178" s="146"/>
      <c r="FR178" s="146"/>
      <c r="FS178" s="146"/>
      <c r="FT178" s="146"/>
      <c r="FU178" s="146"/>
      <c r="FV178" s="146"/>
      <c r="FW178" s="146"/>
      <c r="FX178" s="146"/>
      <c r="FY178" s="146"/>
      <c r="FZ178" s="146"/>
      <c r="GA178" s="146"/>
      <c r="GB178" s="146"/>
      <c r="GC178" s="146"/>
      <c r="GD178" s="146"/>
      <c r="GE178" s="146"/>
      <c r="GF178" s="146"/>
      <c r="GG178" s="146"/>
      <c r="GH178" s="146"/>
      <c r="GI178" s="146"/>
      <c r="GJ178" s="146"/>
      <c r="GK178" s="146"/>
      <c r="GL178" s="146"/>
      <c r="GM178" s="146"/>
      <c r="GN178" s="146"/>
      <c r="GO178" s="146"/>
      <c r="GP178" s="146"/>
      <c r="GQ178" s="146"/>
      <c r="GR178" s="146"/>
      <c r="GS178" s="146"/>
      <c r="GT178" s="146"/>
      <c r="GU178" s="146"/>
      <c r="GV178" s="146"/>
      <c r="GW178" s="146"/>
      <c r="GX178" s="146"/>
      <c r="GY178" s="146"/>
      <c r="GZ178" s="146"/>
    </row>
    <row r="179" spans="17:208">
      <c r="Q179" s="255"/>
      <c r="R179" s="255"/>
      <c r="S179" s="189"/>
      <c r="T179" s="189"/>
      <c r="U179" s="189"/>
      <c r="V179" s="189"/>
      <c r="W179" s="189"/>
      <c r="X179" s="175"/>
      <c r="Y179" s="175"/>
      <c r="AA179" s="179"/>
      <c r="AB179" s="173"/>
      <c r="AC179" s="238"/>
      <c r="AD179" s="238"/>
      <c r="AE179" s="238"/>
      <c r="AF179" s="238"/>
      <c r="AG179" s="238"/>
      <c r="AH179" s="238"/>
      <c r="AI179" s="239"/>
      <c r="AJ179" s="239"/>
      <c r="AK179" s="239"/>
      <c r="AL179" s="239"/>
      <c r="AM179" s="239"/>
      <c r="AN179" s="146"/>
      <c r="AO179" s="146"/>
      <c r="AP179" s="146"/>
      <c r="AQ179" s="146"/>
      <c r="AR179" s="146"/>
      <c r="AS179" s="146"/>
      <c r="AT179" s="146"/>
      <c r="AU179" s="146"/>
      <c r="AV179" s="146"/>
      <c r="AW179" s="146"/>
      <c r="AX179" s="146"/>
      <c r="AY179" s="146"/>
      <c r="AZ179" s="146"/>
      <c r="BA179" s="146"/>
      <c r="BB179" s="146"/>
      <c r="BC179" s="146"/>
      <c r="BD179" s="146"/>
      <c r="BE179" s="146"/>
      <c r="BF179" s="146"/>
      <c r="BG179" s="146"/>
      <c r="BH179" s="146"/>
      <c r="BI179" s="146"/>
      <c r="BJ179" s="146"/>
      <c r="BK179" s="146"/>
      <c r="BL179" s="146"/>
      <c r="BM179" s="146"/>
      <c r="BN179" s="146"/>
      <c r="BO179" s="146"/>
      <c r="BP179" s="146"/>
      <c r="BQ179" s="146"/>
      <c r="BR179" s="146"/>
      <c r="BS179" s="146"/>
      <c r="BT179" s="146"/>
      <c r="BU179" s="146"/>
      <c r="BV179" s="146"/>
      <c r="BW179" s="146"/>
      <c r="BX179" s="146"/>
      <c r="BY179" s="146"/>
      <c r="BZ179" s="146"/>
      <c r="CA179" s="146"/>
      <c r="CB179" s="146"/>
      <c r="CC179" s="146"/>
      <c r="CD179" s="146"/>
      <c r="CE179" s="146"/>
      <c r="CF179" s="146"/>
      <c r="CG179" s="146"/>
      <c r="CH179" s="146"/>
      <c r="CI179" s="146"/>
      <c r="CJ179" s="146"/>
      <c r="CK179" s="146"/>
      <c r="CL179" s="146"/>
      <c r="CM179" s="146"/>
      <c r="CN179" s="146"/>
      <c r="CO179" s="146"/>
      <c r="CP179" s="146"/>
      <c r="CQ179" s="146"/>
      <c r="CR179" s="146"/>
      <c r="CS179" s="146"/>
      <c r="CT179" s="146"/>
      <c r="CU179" s="146"/>
      <c r="CV179" s="146"/>
      <c r="CW179" s="146"/>
      <c r="CX179" s="146"/>
      <c r="CY179" s="146"/>
      <c r="CZ179" s="146"/>
      <c r="DA179" s="146"/>
      <c r="DB179" s="146"/>
      <c r="DC179" s="146"/>
      <c r="DD179" s="146"/>
      <c r="DE179" s="146"/>
      <c r="DF179" s="146"/>
      <c r="DG179" s="146"/>
      <c r="DH179" s="146"/>
      <c r="DI179" s="146"/>
      <c r="DJ179" s="146"/>
      <c r="DK179" s="146"/>
      <c r="DL179" s="146"/>
      <c r="DM179" s="146"/>
      <c r="DN179" s="146"/>
      <c r="DO179" s="146"/>
      <c r="DP179" s="146"/>
      <c r="DQ179" s="146"/>
      <c r="DR179" s="146"/>
      <c r="DS179" s="146"/>
      <c r="DT179" s="146"/>
      <c r="DU179" s="146"/>
      <c r="DV179" s="146"/>
      <c r="DW179" s="146"/>
      <c r="DX179" s="146"/>
      <c r="DY179" s="146"/>
      <c r="DZ179" s="146"/>
      <c r="EA179" s="146"/>
      <c r="EB179" s="146"/>
      <c r="EC179" s="146"/>
      <c r="ED179" s="146"/>
      <c r="EE179" s="146"/>
      <c r="EF179" s="146"/>
      <c r="EG179" s="146"/>
      <c r="EH179" s="146"/>
      <c r="EI179" s="146"/>
      <c r="EJ179" s="146"/>
      <c r="EK179" s="146"/>
      <c r="EL179" s="146"/>
      <c r="EM179" s="146"/>
      <c r="EN179" s="146"/>
      <c r="EO179" s="146"/>
      <c r="EP179" s="146"/>
      <c r="EQ179" s="146"/>
      <c r="ER179" s="146"/>
      <c r="ES179" s="146"/>
      <c r="ET179" s="146"/>
      <c r="EU179" s="146"/>
      <c r="EV179" s="146"/>
      <c r="EW179" s="146"/>
      <c r="EX179" s="146"/>
      <c r="EY179" s="146"/>
      <c r="EZ179" s="146"/>
      <c r="FA179" s="146"/>
      <c r="FB179" s="146"/>
      <c r="FC179" s="146"/>
      <c r="FD179" s="146"/>
      <c r="FE179" s="146"/>
      <c r="FF179" s="146"/>
      <c r="FG179" s="146"/>
      <c r="FH179" s="146"/>
      <c r="FI179" s="146"/>
      <c r="FJ179" s="146"/>
      <c r="FK179" s="146"/>
      <c r="FL179" s="146"/>
      <c r="FM179" s="146"/>
      <c r="FN179" s="146"/>
      <c r="FO179" s="146"/>
      <c r="FP179" s="146"/>
      <c r="FQ179" s="146"/>
      <c r="FR179" s="146"/>
      <c r="FS179" s="146"/>
      <c r="FT179" s="146"/>
      <c r="FU179" s="146"/>
      <c r="FV179" s="146"/>
      <c r="FW179" s="146"/>
      <c r="FX179" s="146"/>
      <c r="FY179" s="146"/>
      <c r="FZ179" s="146"/>
      <c r="GA179" s="146"/>
      <c r="GB179" s="146"/>
      <c r="GC179" s="146"/>
      <c r="GD179" s="146"/>
      <c r="GE179" s="146"/>
      <c r="GF179" s="146"/>
      <c r="GG179" s="146"/>
      <c r="GH179" s="146"/>
      <c r="GI179" s="146"/>
      <c r="GJ179" s="146"/>
      <c r="GK179" s="146"/>
      <c r="GL179" s="146"/>
      <c r="GM179" s="146"/>
      <c r="GN179" s="146"/>
      <c r="GO179" s="146"/>
      <c r="GP179" s="146"/>
      <c r="GQ179" s="146"/>
      <c r="GR179" s="146"/>
      <c r="GS179" s="146"/>
      <c r="GT179" s="146"/>
      <c r="GU179" s="146"/>
      <c r="GV179" s="146"/>
      <c r="GW179" s="146"/>
      <c r="GX179" s="146"/>
      <c r="GY179" s="146"/>
      <c r="GZ179" s="146"/>
    </row>
    <row r="180" spans="17:208">
      <c r="Q180" s="255"/>
      <c r="R180" s="255"/>
      <c r="S180" s="189"/>
      <c r="T180" s="189"/>
      <c r="U180" s="189"/>
      <c r="V180" s="189"/>
      <c r="W180" s="189"/>
      <c r="X180" s="175"/>
      <c r="Y180" s="175"/>
      <c r="AA180" s="179"/>
      <c r="AB180" s="173"/>
      <c r="AC180" s="238"/>
      <c r="AD180" s="238"/>
      <c r="AE180" s="238"/>
      <c r="AF180" s="238"/>
      <c r="AG180" s="238"/>
      <c r="AH180" s="238"/>
      <c r="AI180" s="239"/>
      <c r="AJ180" s="239"/>
      <c r="AK180" s="239"/>
      <c r="AL180" s="239"/>
      <c r="AM180" s="239"/>
      <c r="AN180" s="146"/>
      <c r="AO180" s="146"/>
      <c r="AP180" s="146"/>
      <c r="AQ180" s="146"/>
      <c r="AR180" s="146"/>
      <c r="AS180" s="146"/>
      <c r="AT180" s="146"/>
      <c r="AU180" s="146"/>
      <c r="AV180" s="146"/>
      <c r="AW180" s="146"/>
      <c r="AX180" s="146"/>
      <c r="AY180" s="146"/>
      <c r="AZ180" s="146"/>
      <c r="BA180" s="146"/>
      <c r="BB180" s="146"/>
      <c r="BC180" s="146"/>
      <c r="BD180" s="146"/>
      <c r="BE180" s="146"/>
      <c r="BF180" s="146"/>
      <c r="BG180" s="146"/>
      <c r="BH180" s="146"/>
      <c r="BI180" s="146"/>
      <c r="BJ180" s="146"/>
      <c r="BK180" s="146"/>
      <c r="BL180" s="146"/>
      <c r="BM180" s="146"/>
      <c r="BN180" s="146"/>
      <c r="BO180" s="146"/>
      <c r="BP180" s="146"/>
      <c r="BQ180" s="146"/>
      <c r="BR180" s="146"/>
      <c r="BS180" s="146"/>
      <c r="BT180" s="146"/>
      <c r="BU180" s="146"/>
      <c r="BV180" s="146"/>
      <c r="BW180" s="146"/>
      <c r="BX180" s="146"/>
      <c r="BY180" s="146"/>
      <c r="BZ180" s="146"/>
      <c r="CA180" s="146"/>
      <c r="CB180" s="146"/>
      <c r="CC180" s="146"/>
      <c r="CD180" s="146"/>
      <c r="CE180" s="146"/>
      <c r="CF180" s="146"/>
      <c r="CG180" s="146"/>
      <c r="CH180" s="146"/>
      <c r="CI180" s="146"/>
      <c r="CJ180" s="146"/>
      <c r="CK180" s="146"/>
      <c r="CL180" s="146"/>
      <c r="CM180" s="146"/>
      <c r="CN180" s="146"/>
      <c r="CO180" s="146"/>
      <c r="CP180" s="146"/>
      <c r="CQ180" s="146"/>
      <c r="CR180" s="146"/>
      <c r="CS180" s="146"/>
      <c r="CT180" s="146"/>
      <c r="CU180" s="146"/>
      <c r="CV180" s="146"/>
      <c r="CW180" s="146"/>
      <c r="CX180" s="146"/>
      <c r="CY180" s="146"/>
      <c r="CZ180" s="146"/>
      <c r="DA180" s="146"/>
      <c r="DB180" s="146"/>
      <c r="DC180" s="146"/>
      <c r="DD180" s="146"/>
      <c r="DE180" s="146"/>
      <c r="DF180" s="146"/>
      <c r="DG180" s="146"/>
      <c r="DH180" s="146"/>
      <c r="DI180" s="146"/>
      <c r="DJ180" s="146"/>
      <c r="DK180" s="146"/>
      <c r="DL180" s="146"/>
      <c r="DM180" s="146"/>
      <c r="DN180" s="146"/>
      <c r="DO180" s="146"/>
      <c r="DP180" s="146"/>
      <c r="DQ180" s="146"/>
      <c r="DR180" s="146"/>
      <c r="DS180" s="146"/>
      <c r="DT180" s="146"/>
      <c r="DU180" s="146"/>
      <c r="DV180" s="146"/>
      <c r="DW180" s="146"/>
      <c r="DX180" s="146"/>
      <c r="DY180" s="146"/>
      <c r="DZ180" s="146"/>
      <c r="EA180" s="146"/>
      <c r="EB180" s="146"/>
      <c r="EC180" s="146"/>
      <c r="ED180" s="146"/>
      <c r="EE180" s="146"/>
      <c r="EF180" s="146"/>
      <c r="EG180" s="146"/>
      <c r="EH180" s="146"/>
      <c r="EI180" s="146"/>
      <c r="EJ180" s="146"/>
      <c r="EK180" s="146"/>
      <c r="EL180" s="146"/>
      <c r="EM180" s="146"/>
      <c r="EN180" s="146"/>
      <c r="EO180" s="146"/>
      <c r="EP180" s="146"/>
      <c r="EQ180" s="146"/>
      <c r="ER180" s="146"/>
      <c r="ES180" s="146"/>
      <c r="ET180" s="146"/>
      <c r="EU180" s="146"/>
      <c r="EV180" s="146"/>
      <c r="EW180" s="146"/>
      <c r="EX180" s="146"/>
      <c r="EY180" s="146"/>
      <c r="EZ180" s="146"/>
      <c r="FA180" s="146"/>
      <c r="FB180" s="146"/>
      <c r="FC180" s="146"/>
      <c r="FD180" s="146"/>
      <c r="FE180" s="146"/>
      <c r="FF180" s="146"/>
      <c r="FG180" s="146"/>
      <c r="FH180" s="146"/>
      <c r="FI180" s="146"/>
      <c r="FJ180" s="146"/>
      <c r="FK180" s="146"/>
      <c r="FL180" s="146"/>
      <c r="FM180" s="146"/>
      <c r="FN180" s="146"/>
      <c r="FO180" s="146"/>
      <c r="FP180" s="146"/>
      <c r="FQ180" s="146"/>
      <c r="FR180" s="146"/>
      <c r="FS180" s="146"/>
      <c r="FT180" s="146"/>
      <c r="FU180" s="146"/>
      <c r="FV180" s="146"/>
      <c r="FW180" s="146"/>
      <c r="FX180" s="146"/>
      <c r="FY180" s="146"/>
      <c r="FZ180" s="146"/>
      <c r="GA180" s="146"/>
      <c r="GB180" s="146"/>
      <c r="GC180" s="146"/>
      <c r="GD180" s="146"/>
      <c r="GE180" s="146"/>
      <c r="GF180" s="146"/>
      <c r="GG180" s="146"/>
      <c r="GH180" s="146"/>
      <c r="GI180" s="146"/>
      <c r="GJ180" s="146"/>
      <c r="GK180" s="146"/>
      <c r="GL180" s="146"/>
      <c r="GM180" s="146"/>
      <c r="GN180" s="146"/>
      <c r="GO180" s="146"/>
      <c r="GP180" s="146"/>
      <c r="GQ180" s="146"/>
      <c r="GR180" s="146"/>
      <c r="GS180" s="146"/>
      <c r="GT180" s="146"/>
      <c r="GU180" s="146"/>
      <c r="GV180" s="146"/>
      <c r="GW180" s="146"/>
      <c r="GX180" s="146"/>
      <c r="GY180" s="146"/>
      <c r="GZ180" s="146"/>
    </row>
    <row r="181" spans="17:208">
      <c r="Q181" s="255"/>
      <c r="R181" s="255"/>
      <c r="S181" s="189"/>
      <c r="T181" s="189"/>
      <c r="U181" s="189"/>
      <c r="V181" s="189"/>
      <c r="W181" s="189"/>
      <c r="X181" s="175"/>
      <c r="Y181" s="175"/>
      <c r="AA181" s="179"/>
      <c r="AB181" s="173"/>
      <c r="AC181" s="238"/>
      <c r="AD181" s="238"/>
      <c r="AE181" s="238"/>
      <c r="AF181" s="238"/>
      <c r="AG181" s="238"/>
      <c r="AH181" s="238"/>
      <c r="AI181" s="239"/>
      <c r="AJ181" s="239"/>
      <c r="AK181" s="239"/>
      <c r="AL181" s="239"/>
      <c r="AM181" s="239"/>
      <c r="AN181" s="146"/>
      <c r="AO181" s="146"/>
      <c r="AP181" s="146"/>
      <c r="AQ181" s="146"/>
      <c r="AR181" s="146"/>
      <c r="AS181" s="146"/>
      <c r="AT181" s="146"/>
      <c r="AU181" s="146"/>
      <c r="AV181" s="146"/>
      <c r="AW181" s="146"/>
      <c r="AX181" s="146"/>
      <c r="AY181" s="146"/>
      <c r="AZ181" s="146"/>
      <c r="BA181" s="146"/>
      <c r="BB181" s="146"/>
      <c r="BC181" s="146"/>
      <c r="BD181" s="146"/>
      <c r="BE181" s="146"/>
      <c r="BF181" s="146"/>
      <c r="BG181" s="146"/>
      <c r="BH181" s="146"/>
      <c r="BI181" s="146"/>
      <c r="BJ181" s="146"/>
      <c r="BK181" s="146"/>
      <c r="BL181" s="146"/>
      <c r="BM181" s="146"/>
      <c r="BN181" s="146"/>
      <c r="BO181" s="146"/>
      <c r="BP181" s="146"/>
      <c r="BQ181" s="146"/>
      <c r="BR181" s="146"/>
      <c r="BS181" s="146"/>
      <c r="BT181" s="146"/>
      <c r="BU181" s="146"/>
      <c r="BV181" s="146"/>
      <c r="BW181" s="146"/>
      <c r="BX181" s="146"/>
      <c r="BY181" s="146"/>
      <c r="BZ181" s="146"/>
      <c r="CA181" s="146"/>
      <c r="CB181" s="146"/>
      <c r="CC181" s="146"/>
      <c r="CD181" s="146"/>
      <c r="CE181" s="146"/>
      <c r="CF181" s="146"/>
      <c r="CG181" s="146"/>
      <c r="CH181" s="146"/>
      <c r="CI181" s="146"/>
      <c r="CJ181" s="146"/>
      <c r="CK181" s="146"/>
      <c r="CL181" s="146"/>
      <c r="CM181" s="146"/>
      <c r="CN181" s="146"/>
      <c r="CO181" s="146"/>
      <c r="CP181" s="146"/>
      <c r="CQ181" s="146"/>
      <c r="CR181" s="146"/>
      <c r="CS181" s="146"/>
      <c r="CT181" s="146"/>
      <c r="CU181" s="146"/>
      <c r="CV181" s="146"/>
      <c r="CW181" s="146"/>
      <c r="CX181" s="146"/>
      <c r="CY181" s="146"/>
      <c r="CZ181" s="146"/>
      <c r="DA181" s="146"/>
      <c r="DB181" s="146"/>
      <c r="DC181" s="146"/>
      <c r="DD181" s="146"/>
      <c r="DE181" s="146"/>
      <c r="DF181" s="146"/>
      <c r="DG181" s="146"/>
      <c r="DH181" s="146"/>
      <c r="DI181" s="146"/>
      <c r="DJ181" s="146"/>
      <c r="DK181" s="146"/>
      <c r="DL181" s="146"/>
      <c r="DM181" s="146"/>
      <c r="DN181" s="146"/>
      <c r="DO181" s="146"/>
      <c r="DP181" s="146"/>
      <c r="DQ181" s="146"/>
      <c r="DR181" s="146"/>
      <c r="DS181" s="146"/>
      <c r="DT181" s="146"/>
      <c r="DU181" s="146"/>
      <c r="DV181" s="146"/>
      <c r="DW181" s="146"/>
      <c r="DX181" s="146"/>
      <c r="DY181" s="146"/>
      <c r="DZ181" s="146"/>
      <c r="EA181" s="146"/>
      <c r="EB181" s="146"/>
      <c r="EC181" s="146"/>
      <c r="ED181" s="146"/>
      <c r="EE181" s="146"/>
      <c r="EF181" s="146"/>
      <c r="EG181" s="146"/>
      <c r="EH181" s="146"/>
      <c r="EI181" s="146"/>
      <c r="EJ181" s="146"/>
      <c r="EK181" s="146"/>
      <c r="EL181" s="146"/>
      <c r="EM181" s="146"/>
      <c r="EN181" s="146"/>
      <c r="EO181" s="146"/>
      <c r="EP181" s="146"/>
      <c r="EQ181" s="146"/>
      <c r="ER181" s="146"/>
      <c r="ES181" s="146"/>
      <c r="ET181" s="146"/>
      <c r="EU181" s="146"/>
      <c r="EV181" s="146"/>
      <c r="EW181" s="146"/>
      <c r="EX181" s="146"/>
      <c r="EY181" s="146"/>
      <c r="EZ181" s="146"/>
      <c r="FA181" s="146"/>
      <c r="FB181" s="146"/>
      <c r="FC181" s="146"/>
      <c r="FD181" s="146"/>
      <c r="FE181" s="146"/>
      <c r="FF181" s="146"/>
      <c r="FG181" s="146"/>
      <c r="FH181" s="146"/>
      <c r="FI181" s="146"/>
      <c r="FJ181" s="146"/>
      <c r="FK181" s="146"/>
      <c r="FL181" s="146"/>
      <c r="FM181" s="146"/>
      <c r="FN181" s="146"/>
      <c r="FO181" s="146"/>
      <c r="FP181" s="146"/>
      <c r="FQ181" s="146"/>
      <c r="FR181" s="146"/>
      <c r="FS181" s="146"/>
      <c r="FT181" s="146"/>
      <c r="FU181" s="146"/>
      <c r="FV181" s="146"/>
      <c r="FW181" s="146"/>
      <c r="FX181" s="146"/>
      <c r="FY181" s="146"/>
      <c r="FZ181" s="146"/>
      <c r="GA181" s="146"/>
      <c r="GB181" s="146"/>
      <c r="GC181" s="146"/>
      <c r="GD181" s="146"/>
      <c r="GE181" s="146"/>
      <c r="GF181" s="146"/>
      <c r="GG181" s="146"/>
      <c r="GH181" s="146"/>
      <c r="GI181" s="146"/>
      <c r="GJ181" s="146"/>
      <c r="GK181" s="146"/>
      <c r="GL181" s="146"/>
      <c r="GM181" s="146"/>
      <c r="GN181" s="146"/>
      <c r="GO181" s="146"/>
      <c r="GP181" s="146"/>
      <c r="GQ181" s="146"/>
      <c r="GR181" s="146"/>
      <c r="GS181" s="146"/>
      <c r="GT181" s="146"/>
      <c r="GU181" s="146"/>
      <c r="GV181" s="146"/>
      <c r="GW181" s="146"/>
      <c r="GX181" s="146"/>
      <c r="GY181" s="146"/>
      <c r="GZ181" s="146"/>
    </row>
    <row r="182" spans="17:208">
      <c r="Q182" s="255"/>
      <c r="R182" s="255"/>
      <c r="S182" s="189"/>
      <c r="T182" s="189"/>
      <c r="U182" s="189"/>
      <c r="V182" s="189"/>
      <c r="W182" s="189"/>
      <c r="X182" s="175"/>
      <c r="Y182" s="175"/>
      <c r="AA182" s="179"/>
      <c r="AB182" s="173"/>
      <c r="AC182" s="238"/>
      <c r="AD182" s="238"/>
      <c r="AE182" s="238"/>
      <c r="AF182" s="238"/>
      <c r="AG182" s="238"/>
      <c r="AH182" s="238"/>
      <c r="AI182" s="239"/>
      <c r="AJ182" s="239"/>
      <c r="AK182" s="239"/>
      <c r="AL182" s="239"/>
      <c r="AM182" s="239"/>
      <c r="AN182" s="146"/>
      <c r="AO182" s="146"/>
      <c r="AP182" s="146"/>
      <c r="AQ182" s="146"/>
      <c r="AR182" s="146"/>
      <c r="AS182" s="146"/>
      <c r="AT182" s="146"/>
      <c r="AU182" s="146"/>
      <c r="AV182" s="146"/>
      <c r="AW182" s="146"/>
      <c r="AX182" s="146"/>
      <c r="AY182" s="146"/>
      <c r="AZ182" s="146"/>
      <c r="BA182" s="146"/>
      <c r="BB182" s="146"/>
      <c r="BC182" s="146"/>
      <c r="BD182" s="146"/>
      <c r="BE182" s="146"/>
      <c r="BF182" s="146"/>
      <c r="BG182" s="146"/>
      <c r="BH182" s="146"/>
      <c r="BI182" s="146"/>
      <c r="BJ182" s="146"/>
      <c r="BK182" s="146"/>
      <c r="BL182" s="146"/>
      <c r="BM182" s="146"/>
      <c r="BN182" s="146"/>
      <c r="BO182" s="146"/>
      <c r="BP182" s="146"/>
      <c r="BQ182" s="146"/>
      <c r="BR182" s="146"/>
      <c r="BS182" s="146"/>
      <c r="BT182" s="146"/>
      <c r="BU182" s="146"/>
      <c r="BV182" s="146"/>
      <c r="BW182" s="146"/>
      <c r="BX182" s="146"/>
      <c r="BY182" s="146"/>
      <c r="BZ182" s="146"/>
      <c r="CA182" s="146"/>
      <c r="CB182" s="146"/>
      <c r="CC182" s="146"/>
      <c r="CD182" s="146"/>
      <c r="CE182" s="146"/>
      <c r="CF182" s="146"/>
      <c r="CG182" s="146"/>
      <c r="CH182" s="146"/>
      <c r="CI182" s="146"/>
      <c r="CJ182" s="146"/>
      <c r="CK182" s="146"/>
      <c r="CL182" s="146"/>
      <c r="CM182" s="146"/>
      <c r="CN182" s="146"/>
      <c r="CO182" s="146"/>
      <c r="CP182" s="146"/>
      <c r="CQ182" s="146"/>
      <c r="CR182" s="146"/>
      <c r="CS182" s="146"/>
      <c r="CT182" s="146"/>
      <c r="CU182" s="146"/>
      <c r="CV182" s="146"/>
      <c r="CW182" s="146"/>
      <c r="CX182" s="146"/>
      <c r="CY182" s="146"/>
      <c r="CZ182" s="146"/>
      <c r="DA182" s="146"/>
      <c r="DB182" s="146"/>
      <c r="DC182" s="146"/>
      <c r="DD182" s="146"/>
      <c r="DE182" s="146"/>
      <c r="DF182" s="146"/>
      <c r="DG182" s="146"/>
      <c r="DH182" s="146"/>
      <c r="DI182" s="146"/>
      <c r="DJ182" s="146"/>
      <c r="DK182" s="146"/>
      <c r="DL182" s="146"/>
      <c r="DM182" s="146"/>
      <c r="DN182" s="146"/>
      <c r="DO182" s="146"/>
      <c r="DP182" s="146"/>
      <c r="DQ182" s="146"/>
      <c r="DR182" s="146"/>
      <c r="DS182" s="146"/>
      <c r="DT182" s="146"/>
      <c r="DU182" s="146"/>
      <c r="DV182" s="146"/>
      <c r="DW182" s="146"/>
      <c r="DX182" s="146"/>
      <c r="DY182" s="146"/>
      <c r="DZ182" s="146"/>
      <c r="EA182" s="146"/>
      <c r="EB182" s="146"/>
      <c r="EC182" s="146"/>
      <c r="ED182" s="146"/>
      <c r="EE182" s="146"/>
      <c r="EF182" s="146"/>
      <c r="EG182" s="146"/>
      <c r="EH182" s="146"/>
      <c r="EI182" s="146"/>
      <c r="EJ182" s="146"/>
      <c r="EK182" s="146"/>
      <c r="EL182" s="146"/>
      <c r="EM182" s="146"/>
      <c r="EN182" s="146"/>
      <c r="EO182" s="146"/>
      <c r="EP182" s="146"/>
      <c r="EQ182" s="146"/>
      <c r="ER182" s="146"/>
      <c r="ES182" s="146"/>
      <c r="ET182" s="146"/>
      <c r="EU182" s="146"/>
      <c r="EV182" s="146"/>
      <c r="EW182" s="146"/>
      <c r="EX182" s="146"/>
      <c r="EY182" s="146"/>
      <c r="EZ182" s="146"/>
      <c r="FA182" s="146"/>
      <c r="FB182" s="146"/>
      <c r="FC182" s="146"/>
      <c r="FD182" s="146"/>
      <c r="FE182" s="146"/>
      <c r="FF182" s="146"/>
      <c r="FG182" s="146"/>
      <c r="FH182" s="146"/>
      <c r="FI182" s="146"/>
      <c r="FJ182" s="146"/>
      <c r="FK182" s="146"/>
      <c r="FL182" s="146"/>
      <c r="FM182" s="146"/>
      <c r="FN182" s="146"/>
      <c r="FO182" s="146"/>
      <c r="FP182" s="146"/>
      <c r="FQ182" s="146"/>
      <c r="FR182" s="146"/>
      <c r="FS182" s="146"/>
      <c r="FT182" s="146"/>
      <c r="FU182" s="146"/>
      <c r="FV182" s="146"/>
      <c r="FW182" s="146"/>
      <c r="FX182" s="146"/>
      <c r="FY182" s="146"/>
      <c r="FZ182" s="146"/>
      <c r="GA182" s="146"/>
      <c r="GB182" s="146"/>
      <c r="GC182" s="146"/>
      <c r="GD182" s="146"/>
      <c r="GE182" s="146"/>
      <c r="GF182" s="146"/>
      <c r="GG182" s="146"/>
      <c r="GH182" s="146"/>
      <c r="GI182" s="146"/>
      <c r="GJ182" s="146"/>
      <c r="GK182" s="146"/>
      <c r="GL182" s="146"/>
      <c r="GM182" s="146"/>
      <c r="GN182" s="146"/>
      <c r="GO182" s="146"/>
      <c r="GP182" s="146"/>
      <c r="GQ182" s="146"/>
      <c r="GR182" s="146"/>
      <c r="GS182" s="146"/>
      <c r="GT182" s="146"/>
      <c r="GU182" s="146"/>
      <c r="GV182" s="146"/>
      <c r="GW182" s="146"/>
      <c r="GX182" s="146"/>
      <c r="GY182" s="146"/>
      <c r="GZ182" s="146"/>
    </row>
    <row r="183" spans="17:208">
      <c r="Q183" s="255"/>
      <c r="R183" s="255"/>
      <c r="S183" s="189"/>
      <c r="T183" s="189"/>
      <c r="U183" s="189"/>
      <c r="V183" s="189"/>
      <c r="W183" s="189"/>
      <c r="X183" s="175"/>
      <c r="Y183" s="175"/>
      <c r="AA183" s="179"/>
      <c r="AB183" s="173"/>
      <c r="AC183" s="238"/>
      <c r="AD183" s="238"/>
      <c r="AE183" s="238"/>
      <c r="AF183" s="238"/>
      <c r="AG183" s="238"/>
      <c r="AH183" s="238"/>
      <c r="AI183" s="239"/>
      <c r="AJ183" s="239"/>
      <c r="AK183" s="239"/>
      <c r="AL183" s="239"/>
      <c r="AM183" s="239"/>
      <c r="AN183" s="146"/>
      <c r="AO183" s="146"/>
      <c r="AP183" s="146"/>
      <c r="AQ183" s="146"/>
      <c r="AR183" s="146"/>
      <c r="AS183" s="146"/>
      <c r="AT183" s="146"/>
      <c r="AU183" s="146"/>
      <c r="AV183" s="146"/>
      <c r="AW183" s="146"/>
      <c r="AX183" s="146"/>
      <c r="AY183" s="146"/>
      <c r="AZ183" s="146"/>
      <c r="BA183" s="146"/>
      <c r="BB183" s="146"/>
      <c r="BC183" s="146"/>
      <c r="BD183" s="146"/>
      <c r="BE183" s="146"/>
      <c r="BF183" s="146"/>
      <c r="BG183" s="146"/>
      <c r="BH183" s="146"/>
      <c r="BI183" s="146"/>
      <c r="BJ183" s="146"/>
      <c r="BK183" s="146"/>
      <c r="BL183" s="146"/>
      <c r="BM183" s="146"/>
      <c r="BN183" s="146"/>
      <c r="BO183" s="146"/>
      <c r="BP183" s="146"/>
      <c r="BQ183" s="146"/>
      <c r="BR183" s="146"/>
      <c r="BS183" s="146"/>
      <c r="BT183" s="146"/>
      <c r="BU183" s="146"/>
      <c r="BV183" s="146"/>
      <c r="BW183" s="146"/>
      <c r="BX183" s="146"/>
      <c r="BY183" s="146"/>
      <c r="BZ183" s="146"/>
      <c r="CA183" s="146"/>
      <c r="CB183" s="146"/>
      <c r="CC183" s="146"/>
      <c r="CD183" s="146"/>
      <c r="CE183" s="146"/>
      <c r="CF183" s="146"/>
      <c r="CG183" s="146"/>
      <c r="CH183" s="146"/>
      <c r="CI183" s="146"/>
      <c r="CJ183" s="146"/>
      <c r="CK183" s="146"/>
      <c r="CL183" s="146"/>
      <c r="CM183" s="146"/>
      <c r="CN183" s="146"/>
      <c r="CO183" s="146"/>
      <c r="CP183" s="146"/>
      <c r="CQ183" s="146"/>
      <c r="CR183" s="146"/>
      <c r="CS183" s="146"/>
      <c r="CT183" s="146"/>
      <c r="CU183" s="146"/>
      <c r="CV183" s="146"/>
      <c r="CW183" s="146"/>
      <c r="CX183" s="146"/>
      <c r="CY183" s="146"/>
      <c r="CZ183" s="146"/>
      <c r="DA183" s="146"/>
      <c r="DB183" s="146"/>
      <c r="DC183" s="146"/>
      <c r="DD183" s="146"/>
      <c r="DE183" s="146"/>
      <c r="DF183" s="146"/>
      <c r="DG183" s="146"/>
      <c r="DH183" s="146"/>
      <c r="DI183" s="146"/>
      <c r="DJ183" s="146"/>
      <c r="DK183" s="146"/>
      <c r="DL183" s="146"/>
      <c r="DM183" s="146"/>
      <c r="DN183" s="146"/>
      <c r="DO183" s="146"/>
      <c r="DP183" s="146"/>
      <c r="DQ183" s="146"/>
      <c r="DR183" s="146"/>
      <c r="DS183" s="146"/>
      <c r="DT183" s="146"/>
      <c r="DU183" s="146"/>
      <c r="DV183" s="146"/>
      <c r="DW183" s="146"/>
      <c r="DX183" s="146"/>
      <c r="DY183" s="146"/>
      <c r="DZ183" s="146"/>
      <c r="EA183" s="146"/>
      <c r="EB183" s="146"/>
      <c r="EC183" s="146"/>
      <c r="ED183" s="146"/>
      <c r="EE183" s="146"/>
      <c r="EF183" s="146"/>
      <c r="EG183" s="146"/>
      <c r="EH183" s="146"/>
      <c r="EI183" s="146"/>
      <c r="EJ183" s="146"/>
      <c r="EK183" s="146"/>
      <c r="EL183" s="146"/>
      <c r="EM183" s="146"/>
      <c r="EN183" s="146"/>
      <c r="EO183" s="146"/>
      <c r="EP183" s="146"/>
      <c r="EQ183" s="146"/>
      <c r="ER183" s="146"/>
      <c r="ES183" s="146"/>
      <c r="ET183" s="146"/>
      <c r="EU183" s="146"/>
      <c r="EV183" s="146"/>
      <c r="EW183" s="146"/>
      <c r="EX183" s="146"/>
      <c r="EY183" s="146"/>
      <c r="EZ183" s="146"/>
      <c r="FA183" s="146"/>
      <c r="FB183" s="146"/>
      <c r="FC183" s="146"/>
      <c r="FD183" s="146"/>
      <c r="FE183" s="146"/>
      <c r="FF183" s="146"/>
      <c r="FG183" s="146"/>
      <c r="FH183" s="146"/>
      <c r="FI183" s="146"/>
      <c r="FJ183" s="146"/>
      <c r="FK183" s="146"/>
      <c r="FL183" s="146"/>
      <c r="FM183" s="146"/>
      <c r="FN183" s="146"/>
      <c r="FO183" s="146"/>
      <c r="FP183" s="146"/>
      <c r="FQ183" s="146"/>
      <c r="FR183" s="146"/>
      <c r="FS183" s="146"/>
      <c r="FT183" s="146"/>
      <c r="FU183" s="146"/>
      <c r="FV183" s="146"/>
      <c r="FW183" s="146"/>
      <c r="FX183" s="146"/>
      <c r="FY183" s="146"/>
      <c r="FZ183" s="146"/>
      <c r="GA183" s="146"/>
      <c r="GB183" s="146"/>
      <c r="GC183" s="146"/>
      <c r="GD183" s="146"/>
      <c r="GE183" s="146"/>
      <c r="GF183" s="146"/>
      <c r="GG183" s="146"/>
      <c r="GH183" s="146"/>
      <c r="GI183" s="146"/>
      <c r="GJ183" s="146"/>
      <c r="GK183" s="146"/>
      <c r="GL183" s="146"/>
      <c r="GM183" s="146"/>
      <c r="GN183" s="146"/>
      <c r="GO183" s="146"/>
      <c r="GP183" s="146"/>
      <c r="GQ183" s="146"/>
      <c r="GR183" s="146"/>
      <c r="GS183" s="146"/>
      <c r="GT183" s="146"/>
      <c r="GU183" s="146"/>
      <c r="GV183" s="146"/>
      <c r="GW183" s="146"/>
      <c r="GX183" s="146"/>
      <c r="GY183" s="146"/>
      <c r="GZ183" s="146"/>
    </row>
    <row r="184" spans="17:208">
      <c r="Q184" s="255"/>
      <c r="R184" s="255"/>
      <c r="S184" s="189"/>
      <c r="T184" s="189"/>
      <c r="U184" s="189"/>
      <c r="V184" s="189"/>
      <c r="W184" s="189"/>
      <c r="X184" s="175"/>
      <c r="Y184" s="175"/>
      <c r="AA184" s="179"/>
      <c r="AB184" s="173"/>
      <c r="AC184" s="238"/>
      <c r="AD184" s="238"/>
      <c r="AE184" s="238"/>
      <c r="AF184" s="238"/>
      <c r="AG184" s="238"/>
      <c r="AH184" s="238"/>
      <c r="AI184" s="239"/>
      <c r="AJ184" s="239"/>
      <c r="AK184" s="239"/>
      <c r="AL184" s="239"/>
      <c r="AM184" s="239"/>
      <c r="AN184" s="146"/>
      <c r="AO184" s="146"/>
      <c r="AP184" s="146"/>
      <c r="AQ184" s="146"/>
      <c r="AR184" s="146"/>
      <c r="AS184" s="146"/>
      <c r="AT184" s="146"/>
      <c r="AU184" s="146"/>
      <c r="AV184" s="146"/>
      <c r="AW184" s="146"/>
      <c r="AX184" s="146"/>
      <c r="AY184" s="146"/>
      <c r="AZ184" s="147"/>
      <c r="BA184" s="147"/>
      <c r="BB184" s="147"/>
      <c r="BC184" s="147"/>
      <c r="BD184" s="147"/>
      <c r="BE184" s="147"/>
      <c r="BF184" s="147"/>
      <c r="BG184" s="147"/>
      <c r="BH184" s="147"/>
      <c r="BI184" s="147"/>
      <c r="BJ184" s="147"/>
      <c r="BK184" s="147"/>
      <c r="BL184" s="147"/>
      <c r="BM184" s="147"/>
      <c r="BN184" s="147"/>
      <c r="BO184" s="147"/>
      <c r="BP184" s="147"/>
      <c r="BQ184" s="147"/>
      <c r="BR184" s="147"/>
      <c r="BS184" s="147"/>
      <c r="BT184" s="147"/>
      <c r="BU184" s="147"/>
      <c r="BV184" s="147"/>
      <c r="BW184" s="147"/>
      <c r="BX184" s="147"/>
      <c r="BY184" s="147"/>
      <c r="BZ184" s="147"/>
      <c r="CA184" s="147"/>
      <c r="CB184" s="147"/>
      <c r="CC184" s="147"/>
      <c r="CD184" s="147"/>
      <c r="CE184" s="147"/>
      <c r="CF184" s="147"/>
      <c r="CG184" s="147"/>
      <c r="CH184" s="147"/>
      <c r="CI184" s="147"/>
      <c r="CJ184" s="147"/>
    </row>
    <row r="185" spans="17:208">
      <c r="Q185" s="255"/>
      <c r="R185" s="255"/>
      <c r="S185" s="189"/>
      <c r="T185" s="189"/>
      <c r="U185" s="189"/>
      <c r="V185" s="189"/>
      <c r="W185" s="189"/>
      <c r="X185" s="175"/>
      <c r="Y185" s="175"/>
      <c r="AA185" s="179"/>
      <c r="AB185" s="173"/>
      <c r="AC185" s="238"/>
      <c r="AD185" s="238"/>
      <c r="AE185" s="238"/>
      <c r="AF185" s="238"/>
      <c r="AG185" s="238"/>
      <c r="AH185" s="238"/>
      <c r="AI185" s="239"/>
      <c r="AJ185" s="239"/>
      <c r="AK185" s="239"/>
      <c r="AL185" s="239"/>
      <c r="AM185" s="239"/>
      <c r="AN185" s="146"/>
      <c r="AO185" s="146"/>
      <c r="AP185" s="146"/>
      <c r="AQ185" s="146"/>
      <c r="AR185" s="146"/>
      <c r="AS185" s="146"/>
      <c r="AT185" s="146"/>
      <c r="AU185" s="146"/>
      <c r="AV185" s="146"/>
      <c r="AW185" s="146"/>
      <c r="AX185" s="146"/>
      <c r="AY185" s="146"/>
      <c r="AZ185" s="147"/>
      <c r="BA185" s="147"/>
      <c r="BB185" s="147"/>
      <c r="BC185" s="147"/>
      <c r="BD185" s="147"/>
      <c r="BE185" s="147"/>
      <c r="BF185" s="147"/>
      <c r="BG185" s="147"/>
      <c r="BH185" s="147"/>
      <c r="BI185" s="147"/>
      <c r="BJ185" s="147"/>
      <c r="BK185" s="147"/>
      <c r="BL185" s="147"/>
      <c r="BM185" s="147"/>
      <c r="BN185" s="147"/>
      <c r="BO185" s="147"/>
      <c r="BP185" s="147"/>
      <c r="BQ185" s="147"/>
      <c r="BR185" s="147"/>
      <c r="BS185" s="147"/>
      <c r="BT185" s="147"/>
      <c r="BU185" s="147"/>
      <c r="BV185" s="147"/>
      <c r="BW185" s="147"/>
      <c r="BX185" s="147"/>
      <c r="BY185" s="147"/>
      <c r="BZ185" s="147"/>
      <c r="CA185" s="147"/>
      <c r="CB185" s="147"/>
      <c r="CC185" s="147"/>
      <c r="CD185" s="147"/>
      <c r="CE185" s="147"/>
      <c r="CF185" s="147"/>
      <c r="CG185" s="147"/>
      <c r="CH185" s="147"/>
      <c r="CI185" s="147"/>
      <c r="CJ185" s="147"/>
    </row>
    <row r="186" spans="17:208">
      <c r="Q186" s="255"/>
      <c r="R186" s="255"/>
      <c r="S186" s="189"/>
      <c r="T186" s="189"/>
      <c r="U186" s="189"/>
      <c r="V186" s="189"/>
      <c r="W186" s="189"/>
      <c r="X186" s="175"/>
      <c r="Y186" s="175"/>
      <c r="AA186" s="179"/>
      <c r="AB186" s="173"/>
      <c r="AC186" s="238"/>
      <c r="AD186" s="238"/>
      <c r="AE186" s="238"/>
      <c r="AF186" s="238"/>
      <c r="AG186" s="238"/>
      <c r="AH186" s="238"/>
      <c r="AI186" s="239"/>
      <c r="AJ186" s="239"/>
      <c r="AK186" s="239"/>
      <c r="AL186" s="239"/>
      <c r="AM186" s="239"/>
      <c r="AN186" s="146"/>
      <c r="AO186" s="146"/>
      <c r="AP186" s="146"/>
      <c r="AQ186" s="146"/>
      <c r="AR186" s="146"/>
      <c r="AS186" s="146"/>
      <c r="AT186" s="146"/>
      <c r="AU186" s="146"/>
      <c r="AV186" s="146"/>
      <c r="AW186" s="146"/>
      <c r="AX186" s="146"/>
      <c r="AY186" s="146"/>
      <c r="AZ186" s="147"/>
      <c r="BA186" s="147"/>
      <c r="BB186" s="147"/>
      <c r="BC186" s="147"/>
      <c r="BD186" s="147"/>
      <c r="BE186" s="147"/>
      <c r="BF186" s="147"/>
      <c r="BG186" s="147"/>
      <c r="BH186" s="147"/>
      <c r="BI186" s="147"/>
      <c r="BJ186" s="147"/>
      <c r="BK186" s="147"/>
      <c r="BL186" s="147"/>
      <c r="BM186" s="147"/>
      <c r="BN186" s="147"/>
      <c r="BO186" s="147"/>
      <c r="BP186" s="147"/>
      <c r="BQ186" s="147"/>
      <c r="BR186" s="147"/>
      <c r="BS186" s="147"/>
      <c r="BT186" s="147"/>
      <c r="BU186" s="147"/>
      <c r="BV186" s="147"/>
      <c r="BW186" s="147"/>
      <c r="BX186" s="147"/>
      <c r="BY186" s="147"/>
      <c r="BZ186" s="147"/>
      <c r="CA186" s="147"/>
      <c r="CB186" s="147"/>
      <c r="CC186" s="147"/>
      <c r="CD186" s="147"/>
      <c r="CE186" s="147"/>
      <c r="CF186" s="147"/>
      <c r="CG186" s="147"/>
      <c r="CH186" s="147"/>
      <c r="CI186" s="147"/>
      <c r="CJ186" s="147"/>
    </row>
    <row r="187" spans="17:208">
      <c r="Q187" s="255"/>
      <c r="R187" s="255"/>
      <c r="S187" s="189"/>
      <c r="T187" s="189"/>
      <c r="U187" s="189"/>
      <c r="V187" s="189"/>
      <c r="W187" s="189"/>
      <c r="X187" s="175"/>
      <c r="Y187" s="175"/>
      <c r="AA187" s="179"/>
      <c r="AB187" s="173"/>
      <c r="AC187" s="238"/>
      <c r="AD187" s="238"/>
      <c r="AE187" s="238"/>
      <c r="AF187" s="238"/>
      <c r="AG187" s="238"/>
      <c r="AH187" s="238"/>
      <c r="AI187" s="239"/>
      <c r="AJ187" s="239"/>
      <c r="AK187" s="239"/>
      <c r="AL187" s="239"/>
      <c r="AM187" s="239"/>
      <c r="AN187" s="146"/>
      <c r="AO187" s="146"/>
      <c r="AP187" s="146"/>
      <c r="AQ187" s="146"/>
      <c r="AR187" s="146"/>
      <c r="AS187" s="146"/>
      <c r="AT187" s="146"/>
      <c r="AU187" s="146"/>
      <c r="AV187" s="146"/>
      <c r="AW187" s="146"/>
      <c r="AX187" s="146"/>
      <c r="AY187" s="146"/>
      <c r="AZ187" s="147"/>
      <c r="BA187" s="147"/>
      <c r="BB187" s="147"/>
      <c r="BC187" s="147"/>
      <c r="BD187" s="147"/>
      <c r="BE187" s="147"/>
      <c r="BF187" s="147"/>
      <c r="BG187" s="147"/>
      <c r="BH187" s="147"/>
      <c r="BI187" s="147"/>
      <c r="BJ187" s="147"/>
      <c r="BK187" s="147"/>
      <c r="BL187" s="147"/>
      <c r="BM187" s="147"/>
      <c r="BN187" s="147"/>
      <c r="BO187" s="147"/>
      <c r="BP187" s="147"/>
      <c r="BQ187" s="147"/>
      <c r="BR187" s="147"/>
      <c r="BS187" s="147"/>
      <c r="BT187" s="147"/>
      <c r="BU187" s="147"/>
      <c r="BV187" s="147"/>
      <c r="BW187" s="147"/>
      <c r="BX187" s="147"/>
      <c r="BY187" s="147"/>
      <c r="BZ187" s="147"/>
      <c r="CA187" s="147"/>
      <c r="CB187" s="147"/>
      <c r="CC187" s="147"/>
      <c r="CD187" s="147"/>
      <c r="CE187" s="147"/>
      <c r="CF187" s="147"/>
      <c r="CG187" s="147"/>
      <c r="CH187" s="147"/>
      <c r="CI187" s="147"/>
      <c r="CJ187" s="147"/>
    </row>
    <row r="188" spans="17:208">
      <c r="Q188" s="255"/>
      <c r="R188" s="255"/>
      <c r="S188" s="189"/>
      <c r="T188" s="189"/>
      <c r="U188" s="189"/>
      <c r="V188" s="189"/>
      <c r="W188" s="189"/>
      <c r="X188" s="175"/>
      <c r="Y188" s="175"/>
      <c r="AA188" s="179"/>
      <c r="AB188" s="173"/>
      <c r="AC188" s="238"/>
      <c r="AD188" s="238"/>
      <c r="AE188" s="238"/>
      <c r="AF188" s="238"/>
      <c r="AG188" s="238"/>
      <c r="AH188" s="238"/>
      <c r="AI188" s="239"/>
      <c r="AJ188" s="239"/>
      <c r="AK188" s="239"/>
      <c r="AL188" s="239"/>
      <c r="AM188" s="239"/>
      <c r="AN188" s="146"/>
      <c r="AO188" s="146"/>
      <c r="AP188" s="146"/>
      <c r="AQ188" s="146"/>
      <c r="AR188" s="146"/>
      <c r="AS188" s="146"/>
      <c r="AT188" s="146"/>
      <c r="AU188" s="146"/>
      <c r="AV188" s="146"/>
      <c r="AW188" s="146"/>
      <c r="AX188" s="146"/>
      <c r="AY188" s="146"/>
      <c r="AZ188" s="147"/>
      <c r="BA188" s="147"/>
      <c r="BB188" s="147"/>
      <c r="BC188" s="147"/>
      <c r="BD188" s="147"/>
      <c r="BE188" s="147"/>
      <c r="BF188" s="147"/>
      <c r="BG188" s="147"/>
      <c r="BH188" s="147"/>
      <c r="BI188" s="147"/>
      <c r="BJ188" s="147"/>
      <c r="BK188" s="147"/>
      <c r="BL188" s="147"/>
      <c r="BM188" s="147"/>
      <c r="BN188" s="147"/>
      <c r="BO188" s="147"/>
      <c r="BP188" s="147"/>
      <c r="BQ188" s="147"/>
      <c r="BR188" s="147"/>
      <c r="BS188" s="147"/>
      <c r="BT188" s="147"/>
      <c r="BU188" s="147"/>
      <c r="BV188" s="147"/>
      <c r="BW188" s="147"/>
      <c r="BX188" s="147"/>
      <c r="BY188" s="147"/>
      <c r="BZ188" s="147"/>
      <c r="CA188" s="147"/>
      <c r="CB188" s="147"/>
      <c r="CC188" s="147"/>
      <c r="CD188" s="147"/>
      <c r="CE188" s="147"/>
      <c r="CF188" s="147"/>
      <c r="CG188" s="147"/>
      <c r="CH188" s="147"/>
      <c r="CI188" s="147"/>
      <c r="CJ188" s="147"/>
    </row>
    <row r="189" spans="17:208">
      <c r="Q189" s="255"/>
      <c r="R189" s="255"/>
      <c r="S189" s="189"/>
      <c r="T189" s="189"/>
      <c r="U189" s="189"/>
      <c r="V189" s="189"/>
      <c r="W189" s="189"/>
      <c r="X189" s="175"/>
      <c r="Y189" s="175"/>
      <c r="AA189" s="179"/>
      <c r="AB189" s="173"/>
      <c r="AC189" s="238"/>
      <c r="AD189" s="238"/>
      <c r="AE189" s="238"/>
      <c r="AF189" s="238"/>
      <c r="AG189" s="238"/>
      <c r="AH189" s="238"/>
      <c r="AI189" s="239"/>
      <c r="AJ189" s="239"/>
      <c r="AK189" s="239"/>
      <c r="AL189" s="239"/>
      <c r="AM189" s="239"/>
      <c r="AN189" s="146"/>
      <c r="AO189" s="146"/>
      <c r="AP189" s="146"/>
      <c r="AQ189" s="146"/>
      <c r="AR189" s="146"/>
      <c r="AS189" s="146"/>
      <c r="AT189" s="146"/>
      <c r="AU189" s="146"/>
      <c r="AV189" s="146"/>
      <c r="AW189" s="146"/>
      <c r="AX189" s="146"/>
      <c r="AY189" s="146"/>
      <c r="AZ189" s="147"/>
      <c r="BA189" s="147"/>
      <c r="BB189" s="147"/>
      <c r="BC189" s="147"/>
      <c r="BD189" s="147"/>
      <c r="BE189" s="147"/>
      <c r="BF189" s="147"/>
      <c r="BG189" s="147"/>
      <c r="BH189" s="147"/>
      <c r="BI189" s="147"/>
      <c r="BJ189" s="147"/>
      <c r="BK189" s="147"/>
      <c r="BL189" s="147"/>
      <c r="BM189" s="147"/>
      <c r="BN189" s="147"/>
      <c r="BO189" s="147"/>
      <c r="BP189" s="147"/>
      <c r="BQ189" s="147"/>
      <c r="BR189" s="147"/>
      <c r="BS189" s="147"/>
      <c r="BT189" s="147"/>
      <c r="BU189" s="147"/>
      <c r="BV189" s="147"/>
      <c r="BW189" s="147"/>
      <c r="BX189" s="147"/>
      <c r="BY189" s="147"/>
      <c r="BZ189" s="147"/>
      <c r="CA189" s="147"/>
      <c r="CB189" s="147"/>
      <c r="CC189" s="147"/>
      <c r="CD189" s="147"/>
      <c r="CE189" s="147"/>
      <c r="CF189" s="147"/>
      <c r="CG189" s="147"/>
      <c r="CH189" s="147"/>
      <c r="CI189" s="147"/>
      <c r="CJ189" s="147"/>
    </row>
    <row r="190" spans="17:208">
      <c r="Q190" s="255"/>
      <c r="R190" s="255"/>
      <c r="S190" s="189"/>
      <c r="T190" s="189"/>
      <c r="U190" s="189"/>
      <c r="V190" s="189"/>
      <c r="W190" s="189"/>
      <c r="X190" s="175"/>
      <c r="Y190" s="175"/>
      <c r="AA190" s="179"/>
      <c r="AB190" s="173"/>
      <c r="AC190" s="238"/>
      <c r="AD190" s="238"/>
      <c r="AE190" s="238"/>
      <c r="AF190" s="238"/>
      <c r="AG190" s="238"/>
      <c r="AH190" s="238"/>
      <c r="AI190" s="239"/>
      <c r="AJ190" s="239"/>
      <c r="AK190" s="239"/>
      <c r="AL190" s="239"/>
      <c r="AM190" s="239"/>
      <c r="AN190" s="146"/>
      <c r="AO190" s="146"/>
      <c r="AP190" s="146"/>
      <c r="AQ190" s="146"/>
      <c r="AR190" s="146"/>
      <c r="AS190" s="146"/>
      <c r="AT190" s="146"/>
      <c r="AU190" s="146"/>
      <c r="AV190" s="146"/>
      <c r="AW190" s="146"/>
      <c r="AX190" s="146"/>
      <c r="AY190" s="146"/>
      <c r="AZ190" s="147"/>
      <c r="BA190" s="147"/>
      <c r="BB190" s="147"/>
      <c r="BC190" s="147"/>
      <c r="BD190" s="147"/>
      <c r="BE190" s="147"/>
      <c r="BF190" s="147"/>
      <c r="BG190" s="147"/>
      <c r="BH190" s="147"/>
      <c r="BI190" s="147"/>
      <c r="BJ190" s="147"/>
      <c r="BK190" s="147"/>
      <c r="BL190" s="147"/>
      <c r="BM190" s="147"/>
      <c r="BN190" s="147"/>
      <c r="BO190" s="147"/>
      <c r="BP190" s="147"/>
      <c r="BQ190" s="147"/>
      <c r="BR190" s="147"/>
      <c r="BS190" s="147"/>
      <c r="BT190" s="147"/>
      <c r="BU190" s="147"/>
      <c r="BV190" s="147"/>
      <c r="BW190" s="147"/>
      <c r="BX190" s="147"/>
      <c r="BY190" s="147"/>
      <c r="BZ190" s="147"/>
      <c r="CA190" s="147"/>
      <c r="CB190" s="147"/>
      <c r="CC190" s="147"/>
      <c r="CD190" s="147"/>
      <c r="CE190" s="147"/>
      <c r="CF190" s="147"/>
      <c r="CG190" s="147"/>
      <c r="CH190" s="147"/>
      <c r="CI190" s="147"/>
      <c r="CJ190" s="147"/>
    </row>
    <row r="191" spans="17:208">
      <c r="Q191" s="255"/>
      <c r="R191" s="255"/>
      <c r="S191" s="189"/>
      <c r="T191" s="189"/>
      <c r="U191" s="189"/>
      <c r="V191" s="189"/>
      <c r="W191" s="189"/>
      <c r="X191" s="175"/>
      <c r="Y191" s="175"/>
      <c r="AA191" s="179"/>
      <c r="AB191" s="173"/>
      <c r="AC191" s="238"/>
      <c r="AD191" s="238"/>
      <c r="AE191" s="238"/>
      <c r="AF191" s="238"/>
      <c r="AG191" s="238"/>
      <c r="AH191" s="238"/>
      <c r="AI191" s="239"/>
      <c r="AJ191" s="239"/>
      <c r="AK191" s="239"/>
      <c r="AL191" s="239"/>
      <c r="AM191" s="239"/>
      <c r="AN191" s="146"/>
      <c r="AO191" s="146"/>
      <c r="AP191" s="146"/>
      <c r="AQ191" s="146"/>
      <c r="AR191" s="146"/>
      <c r="AS191" s="146"/>
      <c r="AT191" s="146"/>
      <c r="AU191" s="146"/>
      <c r="AV191" s="146"/>
      <c r="AW191" s="146"/>
      <c r="AX191" s="146"/>
      <c r="AY191" s="146"/>
      <c r="AZ191" s="147"/>
      <c r="BA191" s="147"/>
      <c r="BB191" s="147"/>
      <c r="BC191" s="147"/>
      <c r="BD191" s="147"/>
      <c r="BE191" s="147"/>
      <c r="BF191" s="147"/>
      <c r="BG191" s="147"/>
      <c r="BH191" s="147"/>
      <c r="BI191" s="147"/>
      <c r="BJ191" s="147"/>
      <c r="BK191" s="147"/>
      <c r="BL191" s="147"/>
      <c r="BM191" s="147"/>
      <c r="BN191" s="147"/>
      <c r="BO191" s="147"/>
      <c r="BP191" s="147"/>
      <c r="BQ191" s="147"/>
      <c r="BR191" s="147"/>
      <c r="BS191" s="147"/>
      <c r="BT191" s="147"/>
      <c r="BU191" s="147"/>
      <c r="BV191" s="147"/>
      <c r="BW191" s="147"/>
      <c r="BX191" s="147"/>
      <c r="BY191" s="147"/>
      <c r="BZ191" s="147"/>
      <c r="CA191" s="147"/>
      <c r="CB191" s="147"/>
      <c r="CC191" s="147"/>
      <c r="CD191" s="147"/>
      <c r="CE191" s="147"/>
      <c r="CF191" s="147"/>
      <c r="CG191" s="147"/>
      <c r="CH191" s="147"/>
      <c r="CI191" s="147"/>
      <c r="CJ191" s="147"/>
    </row>
    <row r="192" spans="17:208">
      <c r="Q192" s="255"/>
      <c r="R192" s="255"/>
      <c r="S192" s="189"/>
      <c r="T192" s="189"/>
      <c r="U192" s="189"/>
      <c r="V192" s="189"/>
      <c r="W192" s="189"/>
      <c r="X192" s="175"/>
      <c r="Y192" s="175"/>
      <c r="AA192" s="179"/>
      <c r="AB192" s="173"/>
      <c r="AC192" s="238"/>
      <c r="AD192" s="238"/>
      <c r="AE192" s="238"/>
      <c r="AF192" s="238"/>
      <c r="AG192" s="238"/>
      <c r="AH192" s="238"/>
      <c r="AI192" s="239"/>
      <c r="AJ192" s="239"/>
      <c r="AK192" s="239"/>
      <c r="AL192" s="239"/>
      <c r="AM192" s="239"/>
      <c r="AN192" s="146"/>
      <c r="AO192" s="146"/>
      <c r="AP192" s="146"/>
      <c r="AQ192" s="146"/>
      <c r="AR192" s="146"/>
      <c r="AS192" s="146"/>
      <c r="AT192" s="146"/>
      <c r="AU192" s="146"/>
      <c r="AV192" s="146"/>
      <c r="AW192" s="146"/>
      <c r="AX192" s="146"/>
      <c r="AY192" s="146"/>
      <c r="AZ192" s="147"/>
      <c r="BA192" s="147"/>
      <c r="BB192" s="147"/>
      <c r="BC192" s="147"/>
      <c r="BD192" s="147"/>
      <c r="BE192" s="147"/>
      <c r="BF192" s="147"/>
      <c r="BG192" s="147"/>
      <c r="BH192" s="147"/>
      <c r="BI192" s="147"/>
      <c r="BJ192" s="147"/>
      <c r="BK192" s="147"/>
      <c r="BL192" s="147"/>
      <c r="BM192" s="147"/>
      <c r="BN192" s="147"/>
      <c r="BO192" s="147"/>
      <c r="BP192" s="147"/>
      <c r="BQ192" s="147"/>
      <c r="BR192" s="147"/>
      <c r="BS192" s="147"/>
      <c r="BT192" s="147"/>
      <c r="BU192" s="147"/>
      <c r="BV192" s="147"/>
      <c r="BW192" s="147"/>
      <c r="BX192" s="147"/>
      <c r="BY192" s="147"/>
      <c r="BZ192" s="147"/>
      <c r="CA192" s="147"/>
      <c r="CB192" s="147"/>
      <c r="CC192" s="147"/>
      <c r="CD192" s="147"/>
      <c r="CE192" s="147"/>
      <c r="CF192" s="147"/>
      <c r="CG192" s="147"/>
      <c r="CH192" s="147"/>
      <c r="CI192" s="147"/>
      <c r="CJ192" s="147"/>
    </row>
    <row r="193" spans="17:88">
      <c r="Q193" s="255"/>
      <c r="R193" s="255"/>
      <c r="S193" s="189"/>
      <c r="T193" s="189"/>
      <c r="U193" s="189"/>
      <c r="V193" s="189"/>
      <c r="W193" s="189"/>
      <c r="X193" s="175"/>
      <c r="Y193" s="175"/>
      <c r="AA193" s="179"/>
      <c r="AB193" s="173"/>
      <c r="AC193" s="238"/>
      <c r="AD193" s="238"/>
      <c r="AE193" s="238"/>
      <c r="AF193" s="238"/>
      <c r="AG193" s="238"/>
      <c r="AH193" s="238"/>
      <c r="AI193" s="239"/>
      <c r="AJ193" s="239"/>
      <c r="AK193" s="239"/>
      <c r="AL193" s="239"/>
      <c r="AM193" s="239"/>
      <c r="AN193" s="146"/>
      <c r="AO193" s="146"/>
      <c r="AP193" s="146"/>
      <c r="AQ193" s="146"/>
      <c r="AR193" s="146"/>
      <c r="AS193" s="146"/>
      <c r="AT193" s="146"/>
      <c r="AU193" s="146"/>
      <c r="AV193" s="146"/>
      <c r="AW193" s="146"/>
      <c r="AX193" s="146"/>
      <c r="AY193" s="146"/>
      <c r="AZ193" s="147"/>
      <c r="BA193" s="147"/>
      <c r="BB193" s="147"/>
      <c r="BC193" s="147"/>
      <c r="BD193" s="147"/>
      <c r="BE193" s="147"/>
      <c r="BF193" s="147"/>
      <c r="BG193" s="147"/>
      <c r="BH193" s="147"/>
      <c r="BI193" s="147"/>
      <c r="BJ193" s="147"/>
      <c r="BK193" s="147"/>
      <c r="BL193" s="147"/>
      <c r="BM193" s="147"/>
      <c r="BN193" s="147"/>
      <c r="BO193" s="147"/>
      <c r="BP193" s="147"/>
      <c r="BQ193" s="147"/>
      <c r="BR193" s="147"/>
      <c r="BS193" s="147"/>
      <c r="BT193" s="147"/>
      <c r="BU193" s="147"/>
      <c r="BV193" s="147"/>
      <c r="BW193" s="147"/>
      <c r="BX193" s="147"/>
      <c r="BY193" s="147"/>
      <c r="BZ193" s="147"/>
      <c r="CA193" s="147"/>
      <c r="CB193" s="147"/>
      <c r="CC193" s="147"/>
      <c r="CD193" s="147"/>
      <c r="CE193" s="147"/>
      <c r="CF193" s="147"/>
      <c r="CG193" s="147"/>
      <c r="CH193" s="147"/>
      <c r="CI193" s="147"/>
      <c r="CJ193" s="147"/>
    </row>
    <row r="194" spans="17:88">
      <c r="Q194" s="255"/>
      <c r="R194" s="255"/>
      <c r="S194" s="189"/>
      <c r="T194" s="189"/>
      <c r="U194" s="189"/>
      <c r="V194" s="189"/>
      <c r="W194" s="189"/>
      <c r="X194" s="175"/>
      <c r="Y194" s="175"/>
      <c r="AA194" s="179"/>
      <c r="AB194" s="173"/>
      <c r="AC194" s="238"/>
      <c r="AD194" s="238"/>
      <c r="AE194" s="238"/>
      <c r="AF194" s="238"/>
      <c r="AG194" s="238"/>
      <c r="AH194" s="238"/>
      <c r="AI194" s="239"/>
      <c r="AJ194" s="239"/>
      <c r="AK194" s="239"/>
      <c r="AL194" s="239"/>
      <c r="AM194" s="239"/>
      <c r="AN194" s="146"/>
      <c r="AO194" s="146"/>
      <c r="AP194" s="146"/>
      <c r="AQ194" s="146"/>
      <c r="AR194" s="146"/>
      <c r="AS194" s="146"/>
      <c r="AT194" s="146"/>
      <c r="AU194" s="146"/>
      <c r="AV194" s="146"/>
      <c r="AW194" s="146"/>
      <c r="AX194" s="146"/>
      <c r="AY194" s="146"/>
      <c r="AZ194" s="147"/>
      <c r="BA194" s="147"/>
      <c r="BB194" s="147"/>
      <c r="BC194" s="147"/>
      <c r="BD194" s="147"/>
      <c r="BE194" s="147"/>
      <c r="BF194" s="147"/>
      <c r="BG194" s="147"/>
      <c r="BH194" s="147"/>
      <c r="BI194" s="147"/>
      <c r="BJ194" s="147"/>
      <c r="BK194" s="147"/>
      <c r="BL194" s="147"/>
      <c r="BM194" s="147"/>
      <c r="BN194" s="147"/>
      <c r="BO194" s="147"/>
      <c r="BP194" s="147"/>
      <c r="BQ194" s="147"/>
      <c r="BR194" s="147"/>
      <c r="BS194" s="147"/>
      <c r="BT194" s="147"/>
      <c r="BU194" s="147"/>
      <c r="BV194" s="147"/>
      <c r="BW194" s="147"/>
      <c r="BX194" s="147"/>
      <c r="BY194" s="147"/>
      <c r="BZ194" s="147"/>
      <c r="CA194" s="147"/>
      <c r="CB194" s="147"/>
      <c r="CC194" s="147"/>
      <c r="CD194" s="147"/>
      <c r="CE194" s="147"/>
      <c r="CF194" s="147"/>
      <c r="CG194" s="147"/>
      <c r="CH194" s="147"/>
      <c r="CI194" s="147"/>
      <c r="CJ194" s="147"/>
    </row>
    <row r="195" spans="17:88">
      <c r="Q195" s="255"/>
      <c r="R195" s="255"/>
      <c r="S195" s="189"/>
      <c r="T195" s="189"/>
      <c r="U195" s="189"/>
      <c r="V195" s="189"/>
      <c r="W195" s="189"/>
      <c r="X195" s="175"/>
      <c r="Y195" s="175"/>
      <c r="AA195" s="179"/>
      <c r="AB195" s="173"/>
      <c r="AC195" s="238"/>
      <c r="AD195" s="238"/>
      <c r="AE195" s="238"/>
      <c r="AF195" s="238"/>
      <c r="AG195" s="238"/>
      <c r="AH195" s="238"/>
      <c r="AI195" s="239"/>
      <c r="AJ195" s="239"/>
      <c r="AK195" s="239"/>
      <c r="AL195" s="239"/>
      <c r="AM195" s="239"/>
      <c r="AN195" s="146"/>
      <c r="AO195" s="146"/>
      <c r="AP195" s="146"/>
      <c r="AQ195" s="146"/>
      <c r="AR195" s="146"/>
      <c r="AS195" s="146"/>
      <c r="AT195" s="146"/>
      <c r="AU195" s="146"/>
      <c r="AV195" s="146"/>
      <c r="AW195" s="146"/>
      <c r="AX195" s="146"/>
      <c r="AY195" s="146"/>
      <c r="AZ195" s="147"/>
      <c r="BA195" s="147"/>
      <c r="BB195" s="147"/>
      <c r="BC195" s="147"/>
      <c r="BD195" s="147"/>
      <c r="BE195" s="147"/>
      <c r="BF195" s="147"/>
      <c r="BG195" s="147"/>
      <c r="BH195" s="147"/>
      <c r="BI195" s="147"/>
      <c r="BJ195" s="147"/>
      <c r="BK195" s="147"/>
      <c r="BL195" s="147"/>
      <c r="BM195" s="147"/>
      <c r="BN195" s="147"/>
      <c r="BO195" s="147"/>
      <c r="BP195" s="147"/>
      <c r="BQ195" s="147"/>
      <c r="BR195" s="147"/>
      <c r="BS195" s="147"/>
      <c r="BT195" s="147"/>
      <c r="BU195" s="147"/>
      <c r="BV195" s="147"/>
      <c r="BW195" s="147"/>
      <c r="BX195" s="147"/>
      <c r="BY195" s="147"/>
      <c r="BZ195" s="147"/>
      <c r="CA195" s="147"/>
      <c r="CB195" s="147"/>
      <c r="CC195" s="147"/>
      <c r="CD195" s="147"/>
      <c r="CE195" s="147"/>
      <c r="CF195" s="147"/>
      <c r="CG195" s="147"/>
      <c r="CH195" s="147"/>
      <c r="CI195" s="147"/>
      <c r="CJ195" s="147"/>
    </row>
    <row r="196" spans="17:88">
      <c r="Q196" s="255"/>
      <c r="R196" s="255"/>
      <c r="S196" s="189"/>
      <c r="T196" s="189"/>
      <c r="U196" s="189"/>
      <c r="V196" s="189"/>
      <c r="W196" s="189"/>
      <c r="X196" s="175"/>
      <c r="Y196" s="175"/>
      <c r="AA196" s="179"/>
      <c r="AB196" s="173"/>
      <c r="AC196" s="238"/>
      <c r="AD196" s="238"/>
      <c r="AE196" s="238"/>
      <c r="AF196" s="238"/>
      <c r="AG196" s="238"/>
      <c r="AH196" s="238"/>
      <c r="AI196" s="239"/>
      <c r="AJ196" s="239"/>
      <c r="AK196" s="239"/>
      <c r="AL196" s="239"/>
      <c r="AM196" s="239"/>
      <c r="AN196" s="146"/>
      <c r="AO196" s="146"/>
      <c r="AP196" s="146"/>
      <c r="AQ196" s="146"/>
      <c r="AR196" s="146"/>
      <c r="AS196" s="146"/>
      <c r="AT196" s="146"/>
      <c r="AU196" s="146"/>
      <c r="AV196" s="146"/>
      <c r="AW196" s="146"/>
      <c r="AX196" s="146"/>
      <c r="AY196" s="146"/>
      <c r="AZ196" s="147"/>
      <c r="BA196" s="147"/>
      <c r="BB196" s="147"/>
      <c r="BC196" s="147"/>
      <c r="BD196" s="147"/>
      <c r="BE196" s="147"/>
      <c r="BF196" s="147"/>
      <c r="BG196" s="147"/>
      <c r="BH196" s="147"/>
      <c r="BI196" s="147"/>
      <c r="BJ196" s="147"/>
      <c r="BK196" s="147"/>
      <c r="BL196" s="147"/>
      <c r="BM196" s="147"/>
      <c r="BN196" s="147"/>
      <c r="BO196" s="147"/>
      <c r="BP196" s="147"/>
      <c r="BQ196" s="147"/>
      <c r="BR196" s="147"/>
      <c r="BS196" s="147"/>
      <c r="BT196" s="147"/>
      <c r="BU196" s="147"/>
      <c r="BV196" s="147"/>
      <c r="BW196" s="147"/>
      <c r="BX196" s="147"/>
      <c r="BY196" s="147"/>
      <c r="BZ196" s="147"/>
      <c r="CA196" s="147"/>
      <c r="CB196" s="147"/>
      <c r="CC196" s="147"/>
      <c r="CD196" s="147"/>
      <c r="CE196" s="147"/>
      <c r="CF196" s="147"/>
      <c r="CG196" s="147"/>
      <c r="CH196" s="147"/>
      <c r="CI196" s="147"/>
      <c r="CJ196" s="147"/>
    </row>
    <row r="197" spans="17:88">
      <c r="Q197" s="255"/>
      <c r="R197" s="255"/>
      <c r="S197" s="189"/>
      <c r="T197" s="189"/>
      <c r="U197" s="189"/>
      <c r="V197" s="189"/>
      <c r="W197" s="189"/>
      <c r="X197" s="175"/>
      <c r="Y197" s="175"/>
      <c r="AA197" s="179"/>
      <c r="AB197" s="173"/>
      <c r="AC197" s="238"/>
      <c r="AD197" s="238"/>
      <c r="AE197" s="238"/>
      <c r="AF197" s="238"/>
      <c r="AG197" s="238"/>
      <c r="AH197" s="238"/>
      <c r="AI197" s="239"/>
      <c r="AJ197" s="239"/>
      <c r="AK197" s="239"/>
      <c r="AL197" s="239"/>
      <c r="AM197" s="239"/>
      <c r="AN197" s="146"/>
      <c r="AO197" s="146"/>
      <c r="AP197" s="146"/>
      <c r="AQ197" s="146"/>
      <c r="AR197" s="146"/>
      <c r="AS197" s="146"/>
      <c r="AT197" s="146"/>
      <c r="AU197" s="146"/>
      <c r="AV197" s="146"/>
      <c r="AW197" s="146"/>
      <c r="AX197" s="146"/>
      <c r="AY197" s="146"/>
      <c r="AZ197" s="147"/>
      <c r="BA197" s="147"/>
      <c r="BB197" s="147"/>
      <c r="BC197" s="147"/>
      <c r="BD197" s="147"/>
      <c r="BE197" s="147"/>
      <c r="BF197" s="147"/>
      <c r="BG197" s="147"/>
      <c r="BH197" s="147"/>
      <c r="BI197" s="147"/>
      <c r="BJ197" s="147"/>
      <c r="BK197" s="147"/>
      <c r="BL197" s="147"/>
      <c r="BM197" s="147"/>
      <c r="BN197" s="147"/>
      <c r="BO197" s="147"/>
      <c r="BP197" s="147"/>
      <c r="BQ197" s="147"/>
      <c r="BR197" s="147"/>
      <c r="BS197" s="147"/>
      <c r="BT197" s="147"/>
      <c r="BU197" s="147"/>
      <c r="BV197" s="147"/>
      <c r="BW197" s="147"/>
      <c r="BX197" s="147"/>
      <c r="BY197" s="147"/>
      <c r="BZ197" s="147"/>
      <c r="CA197" s="147"/>
      <c r="CB197" s="147"/>
      <c r="CC197" s="147"/>
      <c r="CD197" s="147"/>
      <c r="CE197" s="147"/>
      <c r="CF197" s="147"/>
      <c r="CG197" s="147"/>
      <c r="CH197" s="147"/>
      <c r="CI197" s="147"/>
      <c r="CJ197" s="147"/>
    </row>
    <row r="198" spans="17:88">
      <c r="Q198" s="255"/>
      <c r="R198" s="255"/>
      <c r="S198" s="189"/>
      <c r="T198" s="189"/>
      <c r="U198" s="189"/>
      <c r="V198" s="189"/>
      <c r="W198" s="189"/>
      <c r="X198" s="175"/>
      <c r="Y198" s="175"/>
      <c r="AA198" s="179"/>
      <c r="AB198" s="173"/>
      <c r="AC198" s="238"/>
      <c r="AD198" s="238"/>
      <c r="AE198" s="238"/>
      <c r="AF198" s="238"/>
      <c r="AG198" s="238"/>
      <c r="AH198" s="238"/>
      <c r="AI198" s="239"/>
      <c r="AJ198" s="239"/>
      <c r="AK198" s="239"/>
      <c r="AL198" s="239"/>
      <c r="AM198" s="239"/>
      <c r="AN198" s="146"/>
      <c r="AO198" s="146"/>
      <c r="AP198" s="146"/>
      <c r="AQ198" s="146"/>
      <c r="AR198" s="146"/>
      <c r="AS198" s="146"/>
      <c r="AT198" s="146"/>
      <c r="AU198" s="146"/>
      <c r="AV198" s="146"/>
      <c r="AW198" s="146"/>
      <c r="AX198" s="146"/>
      <c r="AY198" s="146"/>
      <c r="AZ198" s="147"/>
      <c r="BA198" s="147"/>
      <c r="BB198" s="147"/>
      <c r="BC198" s="147"/>
      <c r="BD198" s="147"/>
      <c r="BE198" s="147"/>
      <c r="BF198" s="147"/>
      <c r="BG198" s="147"/>
      <c r="BH198" s="147"/>
      <c r="BI198" s="147"/>
      <c r="BJ198" s="147"/>
      <c r="BK198" s="147"/>
      <c r="BL198" s="147"/>
      <c r="BM198" s="147"/>
      <c r="BN198" s="147"/>
      <c r="BO198" s="147"/>
      <c r="BP198" s="147"/>
      <c r="BQ198" s="147"/>
      <c r="BR198" s="147"/>
      <c r="BS198" s="147"/>
      <c r="BT198" s="147"/>
      <c r="BU198" s="147"/>
      <c r="BV198" s="147"/>
      <c r="BW198" s="147"/>
      <c r="BX198" s="147"/>
      <c r="BY198" s="147"/>
      <c r="BZ198" s="147"/>
      <c r="CA198" s="147"/>
      <c r="CB198" s="147"/>
      <c r="CC198" s="147"/>
      <c r="CD198" s="147"/>
      <c r="CE198" s="147"/>
      <c r="CF198" s="147"/>
      <c r="CG198" s="147"/>
      <c r="CH198" s="147"/>
      <c r="CI198" s="147"/>
      <c r="CJ198" s="147"/>
    </row>
    <row r="199" spans="17:88">
      <c r="Q199" s="255"/>
      <c r="R199" s="255"/>
      <c r="S199" s="189"/>
      <c r="T199" s="189"/>
      <c r="U199" s="189"/>
      <c r="V199" s="189"/>
      <c r="W199" s="189"/>
      <c r="X199" s="175"/>
      <c r="Y199" s="175"/>
      <c r="AA199" s="179"/>
      <c r="AB199" s="173"/>
      <c r="AC199" s="238"/>
      <c r="AD199" s="238"/>
      <c r="AE199" s="238"/>
      <c r="AF199" s="238"/>
      <c r="AG199" s="238"/>
      <c r="AH199" s="238"/>
      <c r="AI199" s="239"/>
      <c r="AJ199" s="239"/>
      <c r="AK199" s="239"/>
      <c r="AL199" s="239"/>
      <c r="AM199" s="239"/>
      <c r="AN199" s="146"/>
      <c r="AO199" s="146"/>
      <c r="AP199" s="146"/>
      <c r="AQ199" s="146"/>
      <c r="AR199" s="146"/>
      <c r="AS199" s="146"/>
      <c r="AT199" s="146"/>
      <c r="AU199" s="146"/>
      <c r="AV199" s="146"/>
      <c r="AW199" s="146"/>
      <c r="AX199" s="146"/>
      <c r="AY199" s="146"/>
      <c r="AZ199" s="147"/>
      <c r="BA199" s="147"/>
      <c r="BB199" s="147"/>
      <c r="BC199" s="147"/>
      <c r="BD199" s="147"/>
      <c r="BE199" s="147"/>
      <c r="BF199" s="147"/>
      <c r="BG199" s="147"/>
      <c r="BH199" s="147"/>
      <c r="BI199" s="147"/>
      <c r="BJ199" s="147"/>
      <c r="BK199" s="147"/>
      <c r="BL199" s="147"/>
      <c r="BM199" s="147"/>
      <c r="BN199" s="147"/>
      <c r="BO199" s="147"/>
      <c r="BP199" s="147"/>
      <c r="BQ199" s="147"/>
      <c r="BR199" s="147"/>
      <c r="BS199" s="147"/>
      <c r="BT199" s="147"/>
      <c r="BU199" s="147"/>
      <c r="BV199" s="147"/>
      <c r="BW199" s="147"/>
      <c r="BX199" s="147"/>
      <c r="BY199" s="147"/>
      <c r="BZ199" s="147"/>
      <c r="CA199" s="147"/>
      <c r="CB199" s="147"/>
      <c r="CC199" s="147"/>
      <c r="CD199" s="147"/>
      <c r="CE199" s="147"/>
      <c r="CF199" s="147"/>
      <c r="CG199" s="147"/>
      <c r="CH199" s="147"/>
      <c r="CI199" s="147"/>
      <c r="CJ199" s="147"/>
    </row>
    <row r="200" spans="17:88">
      <c r="Q200" s="255"/>
      <c r="R200" s="255"/>
      <c r="S200" s="189"/>
      <c r="T200" s="189"/>
      <c r="U200" s="189"/>
      <c r="V200" s="189"/>
      <c r="W200" s="189"/>
      <c r="X200" s="175"/>
      <c r="Y200" s="175"/>
      <c r="AA200" s="179"/>
      <c r="AB200" s="173"/>
      <c r="AC200" s="238"/>
      <c r="AD200" s="238"/>
      <c r="AE200" s="238"/>
      <c r="AF200" s="238"/>
      <c r="AG200" s="238"/>
      <c r="AH200" s="238"/>
      <c r="AI200" s="239"/>
      <c r="AJ200" s="239"/>
      <c r="AK200" s="239"/>
      <c r="AL200" s="239"/>
      <c r="AM200" s="239"/>
      <c r="AN200" s="146"/>
      <c r="AO200" s="146"/>
      <c r="AP200" s="146"/>
      <c r="AQ200" s="146"/>
      <c r="AR200" s="146"/>
      <c r="AS200" s="146"/>
      <c r="AT200" s="146"/>
      <c r="AU200" s="146"/>
      <c r="AV200" s="146"/>
      <c r="AW200" s="146"/>
      <c r="AX200" s="146"/>
      <c r="AY200" s="146"/>
      <c r="AZ200" s="147"/>
      <c r="BA200" s="147"/>
      <c r="BB200" s="147"/>
      <c r="BC200" s="147"/>
      <c r="BD200" s="147"/>
      <c r="BE200" s="147"/>
      <c r="BF200" s="147"/>
      <c r="BG200" s="147"/>
      <c r="BH200" s="147"/>
      <c r="BI200" s="147"/>
      <c r="BJ200" s="147"/>
      <c r="BK200" s="147"/>
      <c r="BL200" s="147"/>
      <c r="BM200" s="147"/>
      <c r="BN200" s="147"/>
      <c r="BO200" s="147"/>
      <c r="BP200" s="147"/>
      <c r="BQ200" s="147"/>
      <c r="BR200" s="147"/>
      <c r="BS200" s="147"/>
      <c r="BT200" s="147"/>
      <c r="BU200" s="147"/>
      <c r="BV200" s="147"/>
      <c r="BW200" s="147"/>
      <c r="BX200" s="147"/>
      <c r="BY200" s="147"/>
      <c r="BZ200" s="147"/>
      <c r="CA200" s="147"/>
      <c r="CB200" s="147"/>
      <c r="CC200" s="147"/>
      <c r="CD200" s="147"/>
      <c r="CE200" s="147"/>
      <c r="CF200" s="147"/>
      <c r="CG200" s="147"/>
      <c r="CH200" s="147"/>
      <c r="CI200" s="147"/>
      <c r="CJ200" s="147"/>
    </row>
    <row r="201" spans="17:88">
      <c r="Q201" s="255"/>
      <c r="R201" s="255"/>
      <c r="S201" s="189"/>
      <c r="T201" s="189"/>
      <c r="U201" s="189"/>
      <c r="V201" s="189"/>
      <c r="W201" s="189"/>
      <c r="X201" s="175"/>
      <c r="Y201" s="175"/>
      <c r="AA201" s="179"/>
      <c r="AB201" s="173"/>
      <c r="AC201" s="238"/>
      <c r="AD201" s="238"/>
      <c r="AE201" s="238"/>
      <c r="AF201" s="238"/>
      <c r="AG201" s="238"/>
      <c r="AH201" s="238"/>
      <c r="AI201" s="239"/>
      <c r="AJ201" s="239"/>
      <c r="AK201" s="239"/>
      <c r="AL201" s="239"/>
      <c r="AM201" s="239"/>
      <c r="AN201" s="146"/>
      <c r="AO201" s="146"/>
      <c r="AP201" s="146"/>
      <c r="AQ201" s="146"/>
      <c r="AR201" s="146"/>
      <c r="AS201" s="146"/>
      <c r="AT201" s="146"/>
      <c r="AU201" s="146"/>
      <c r="AV201" s="146"/>
      <c r="AW201" s="146"/>
      <c r="AX201" s="146"/>
      <c r="AY201" s="146"/>
      <c r="AZ201" s="147"/>
      <c r="BA201" s="147"/>
      <c r="BB201" s="147"/>
      <c r="BC201" s="147"/>
      <c r="BD201" s="147"/>
      <c r="BE201" s="147"/>
      <c r="BF201" s="147"/>
      <c r="BG201" s="147"/>
      <c r="BH201" s="147"/>
      <c r="BI201" s="147"/>
      <c r="BJ201" s="147"/>
      <c r="BK201" s="147"/>
      <c r="BL201" s="147"/>
      <c r="BM201" s="147"/>
      <c r="BN201" s="147"/>
      <c r="BO201" s="147"/>
      <c r="BP201" s="147"/>
      <c r="BQ201" s="147"/>
      <c r="BR201" s="147"/>
      <c r="BS201" s="147"/>
      <c r="BT201" s="147"/>
      <c r="BU201" s="147"/>
      <c r="BV201" s="147"/>
      <c r="BW201" s="147"/>
      <c r="BX201" s="147"/>
      <c r="BY201" s="147"/>
      <c r="BZ201" s="147"/>
      <c r="CA201" s="147"/>
      <c r="CB201" s="147"/>
      <c r="CC201" s="147"/>
      <c r="CD201" s="147"/>
      <c r="CE201" s="147"/>
      <c r="CF201" s="147"/>
      <c r="CG201" s="147"/>
      <c r="CH201" s="147"/>
      <c r="CI201" s="147"/>
      <c r="CJ201" s="147"/>
    </row>
    <row r="202" spans="17:88">
      <c r="Q202" s="255"/>
      <c r="R202" s="255"/>
      <c r="S202" s="189"/>
      <c r="T202" s="189"/>
      <c r="U202" s="189"/>
      <c r="V202" s="189"/>
      <c r="W202" s="189"/>
      <c r="X202" s="175"/>
      <c r="Y202" s="175"/>
      <c r="AA202" s="179"/>
      <c r="AB202" s="173"/>
      <c r="AC202" s="238"/>
      <c r="AD202" s="238"/>
      <c r="AE202" s="238"/>
      <c r="AF202" s="238"/>
      <c r="AG202" s="238"/>
      <c r="AH202" s="238"/>
      <c r="AI202" s="239"/>
      <c r="AJ202" s="239"/>
      <c r="AK202" s="239"/>
      <c r="AL202" s="239"/>
      <c r="AM202" s="239"/>
      <c r="AN202" s="146"/>
      <c r="AO202" s="146"/>
      <c r="AP202" s="146"/>
      <c r="AQ202" s="146"/>
      <c r="AR202" s="146"/>
      <c r="AS202" s="146"/>
      <c r="AT202" s="146"/>
      <c r="AU202" s="146"/>
      <c r="AV202" s="146"/>
      <c r="AW202" s="146"/>
      <c r="AX202" s="146"/>
      <c r="AY202" s="146"/>
      <c r="AZ202" s="147"/>
      <c r="BA202" s="147"/>
      <c r="BB202" s="147"/>
      <c r="BC202" s="147"/>
      <c r="BD202" s="147"/>
      <c r="BE202" s="147"/>
      <c r="BF202" s="147"/>
      <c r="BG202" s="147"/>
      <c r="BH202" s="147"/>
      <c r="BI202" s="147"/>
      <c r="BJ202" s="147"/>
      <c r="BK202" s="147"/>
      <c r="BL202" s="147"/>
      <c r="BM202" s="147"/>
      <c r="BN202" s="147"/>
      <c r="BO202" s="147"/>
      <c r="BP202" s="147"/>
      <c r="BQ202" s="147"/>
      <c r="BR202" s="147"/>
      <c r="BS202" s="147"/>
      <c r="BT202" s="147"/>
      <c r="BU202" s="147"/>
      <c r="BV202" s="147"/>
      <c r="BW202" s="147"/>
      <c r="BX202" s="147"/>
      <c r="BY202" s="147"/>
      <c r="BZ202" s="147"/>
      <c r="CA202" s="147"/>
      <c r="CB202" s="147"/>
      <c r="CC202" s="147"/>
      <c r="CD202" s="147"/>
      <c r="CE202" s="147"/>
      <c r="CF202" s="147"/>
      <c r="CG202" s="147"/>
      <c r="CH202" s="147"/>
      <c r="CI202" s="147"/>
      <c r="CJ202" s="147"/>
    </row>
    <row r="203" spans="17:88">
      <c r="Q203" s="255"/>
      <c r="R203" s="255"/>
      <c r="S203" s="189"/>
      <c r="T203" s="189"/>
      <c r="U203" s="189"/>
      <c r="V203" s="189"/>
      <c r="W203" s="189"/>
      <c r="X203" s="175"/>
      <c r="Y203" s="175"/>
      <c r="AA203" s="179"/>
      <c r="AB203" s="173"/>
      <c r="AC203" s="238"/>
      <c r="AD203" s="238"/>
      <c r="AE203" s="238"/>
      <c r="AF203" s="238"/>
      <c r="AG203" s="238"/>
      <c r="AH203" s="238"/>
      <c r="AI203" s="239"/>
      <c r="AJ203" s="239"/>
      <c r="AK203" s="239"/>
      <c r="AL203" s="239"/>
      <c r="AM203" s="239"/>
      <c r="AN203" s="146"/>
      <c r="AO203" s="146"/>
      <c r="AP203" s="146"/>
      <c r="AQ203" s="146"/>
      <c r="AR203" s="146"/>
      <c r="AS203" s="146"/>
      <c r="AT203" s="146"/>
      <c r="AU203" s="146"/>
      <c r="AV203" s="146"/>
      <c r="AW203" s="146"/>
      <c r="AX203" s="146"/>
      <c r="AY203" s="146"/>
      <c r="AZ203" s="147"/>
      <c r="BA203" s="147"/>
      <c r="BB203" s="147"/>
      <c r="BC203" s="147"/>
      <c r="BD203" s="147"/>
      <c r="BE203" s="147"/>
      <c r="BF203" s="147"/>
      <c r="BG203" s="147"/>
      <c r="BH203" s="147"/>
      <c r="BI203" s="147"/>
      <c r="BJ203" s="147"/>
      <c r="BK203" s="147"/>
      <c r="BL203" s="147"/>
      <c r="BM203" s="147"/>
      <c r="BN203" s="147"/>
      <c r="BO203" s="147"/>
      <c r="BP203" s="147"/>
      <c r="BQ203" s="147"/>
      <c r="BR203" s="147"/>
      <c r="BS203" s="147"/>
      <c r="BT203" s="147"/>
      <c r="BU203" s="147"/>
      <c r="BV203" s="147"/>
      <c r="BW203" s="147"/>
      <c r="BX203" s="147"/>
      <c r="BY203" s="147"/>
      <c r="BZ203" s="147"/>
      <c r="CA203" s="147"/>
      <c r="CB203" s="147"/>
      <c r="CC203" s="147"/>
      <c r="CD203" s="147"/>
      <c r="CE203" s="147"/>
      <c r="CF203" s="147"/>
      <c r="CG203" s="147"/>
      <c r="CH203" s="147"/>
      <c r="CI203" s="147"/>
      <c r="CJ203" s="147"/>
    </row>
    <row r="204" spans="17:88">
      <c r="Q204" s="255"/>
      <c r="R204" s="255"/>
      <c r="S204" s="189"/>
      <c r="T204" s="189"/>
      <c r="U204" s="189"/>
      <c r="V204" s="189"/>
      <c r="W204" s="189"/>
      <c r="X204" s="175"/>
      <c r="Y204" s="175"/>
      <c r="AA204" s="179"/>
      <c r="AB204" s="173"/>
      <c r="AC204" s="238"/>
      <c r="AD204" s="238"/>
      <c r="AE204" s="238"/>
      <c r="AF204" s="238"/>
      <c r="AG204" s="238"/>
      <c r="AH204" s="238"/>
      <c r="AI204" s="239"/>
      <c r="AJ204" s="239"/>
      <c r="AK204" s="239"/>
      <c r="AL204" s="239"/>
      <c r="AM204" s="239"/>
      <c r="AN204" s="146"/>
      <c r="AO204" s="146"/>
      <c r="AP204" s="146"/>
      <c r="AQ204" s="146"/>
      <c r="AR204" s="146"/>
      <c r="AS204" s="146"/>
      <c r="AT204" s="146"/>
      <c r="AU204" s="146"/>
      <c r="AV204" s="146"/>
      <c r="AW204" s="146"/>
      <c r="AX204" s="146"/>
      <c r="AY204" s="146"/>
      <c r="AZ204" s="147"/>
      <c r="BA204" s="147"/>
      <c r="BB204" s="147"/>
      <c r="BC204" s="147"/>
      <c r="BD204" s="147"/>
      <c r="BE204" s="147"/>
      <c r="BF204" s="147"/>
      <c r="BG204" s="147"/>
      <c r="BH204" s="147"/>
      <c r="BI204" s="147"/>
      <c r="BJ204" s="147"/>
      <c r="BK204" s="147"/>
      <c r="BL204" s="147"/>
      <c r="BM204" s="147"/>
      <c r="BN204" s="147"/>
      <c r="BO204" s="147"/>
      <c r="BP204" s="147"/>
      <c r="BQ204" s="147"/>
      <c r="BR204" s="147"/>
      <c r="BS204" s="147"/>
      <c r="BT204" s="147"/>
      <c r="BU204" s="147"/>
      <c r="BV204" s="147"/>
      <c r="BW204" s="147"/>
      <c r="BX204" s="147"/>
      <c r="BY204" s="147"/>
      <c r="BZ204" s="147"/>
      <c r="CA204" s="147"/>
      <c r="CB204" s="147"/>
      <c r="CC204" s="147"/>
      <c r="CD204" s="147"/>
      <c r="CE204" s="147"/>
      <c r="CF204" s="147"/>
      <c r="CG204" s="147"/>
      <c r="CH204" s="147"/>
      <c r="CI204" s="147"/>
      <c r="CJ204" s="147"/>
    </row>
    <row r="205" spans="17:88">
      <c r="Q205" s="255"/>
      <c r="R205" s="255"/>
      <c r="S205" s="189"/>
      <c r="T205" s="189"/>
      <c r="U205" s="189"/>
      <c r="V205" s="189"/>
      <c r="W205" s="189"/>
      <c r="X205" s="175"/>
      <c r="Y205" s="175"/>
      <c r="AA205" s="179"/>
      <c r="AB205" s="173"/>
      <c r="AC205" s="238"/>
      <c r="AD205" s="238"/>
      <c r="AE205" s="238"/>
      <c r="AF205" s="238"/>
      <c r="AG205" s="238"/>
      <c r="AH205" s="238"/>
      <c r="AI205" s="239"/>
      <c r="AJ205" s="239"/>
      <c r="AK205" s="239"/>
      <c r="AL205" s="239"/>
      <c r="AM205" s="239"/>
      <c r="AN205" s="146"/>
      <c r="AO205" s="146"/>
      <c r="AP205" s="146"/>
      <c r="AQ205" s="146"/>
      <c r="AR205" s="146"/>
      <c r="AS205" s="146"/>
      <c r="AT205" s="146"/>
      <c r="AU205" s="146"/>
      <c r="AV205" s="146"/>
      <c r="AW205" s="146"/>
      <c r="AX205" s="146"/>
      <c r="AY205" s="146"/>
      <c r="AZ205" s="147"/>
      <c r="BA205" s="147"/>
      <c r="BB205" s="147"/>
      <c r="BC205" s="147"/>
      <c r="BD205" s="147"/>
      <c r="BE205" s="147"/>
      <c r="BF205" s="147"/>
      <c r="BG205" s="147"/>
      <c r="BH205" s="147"/>
      <c r="BI205" s="147"/>
      <c r="BJ205" s="147"/>
      <c r="BK205" s="147"/>
      <c r="BL205" s="147"/>
      <c r="BM205" s="147"/>
      <c r="BN205" s="147"/>
      <c r="BO205" s="147"/>
      <c r="BP205" s="147"/>
      <c r="BQ205" s="147"/>
      <c r="BR205" s="147"/>
      <c r="BS205" s="147"/>
      <c r="BT205" s="147"/>
      <c r="BU205" s="147"/>
      <c r="BV205" s="147"/>
      <c r="BW205" s="147"/>
      <c r="BX205" s="147"/>
      <c r="BY205" s="147"/>
      <c r="BZ205" s="147"/>
      <c r="CA205" s="147"/>
      <c r="CB205" s="147"/>
      <c r="CC205" s="147"/>
      <c r="CD205" s="147"/>
      <c r="CE205" s="147"/>
      <c r="CF205" s="147"/>
      <c r="CG205" s="147"/>
      <c r="CH205" s="147"/>
      <c r="CI205" s="147"/>
      <c r="CJ205" s="147"/>
    </row>
    <row r="206" spans="17:88">
      <c r="Q206" s="255"/>
      <c r="R206" s="255"/>
      <c r="S206" s="189"/>
      <c r="T206" s="189"/>
      <c r="U206" s="189"/>
      <c r="V206" s="189"/>
      <c r="W206" s="189"/>
      <c r="X206" s="175"/>
      <c r="Y206" s="175"/>
      <c r="AA206" s="179"/>
      <c r="AB206" s="173"/>
      <c r="AC206" s="238"/>
      <c r="AD206" s="238"/>
      <c r="AE206" s="238"/>
      <c r="AF206" s="238"/>
      <c r="AG206" s="238"/>
      <c r="AH206" s="238"/>
      <c r="AI206" s="239"/>
      <c r="AJ206" s="239"/>
      <c r="AK206" s="239"/>
      <c r="AL206" s="239"/>
      <c r="AM206" s="239"/>
      <c r="AN206" s="146"/>
      <c r="AO206" s="146"/>
      <c r="AP206" s="146"/>
      <c r="AQ206" s="146"/>
      <c r="AR206" s="146"/>
      <c r="AS206" s="146"/>
      <c r="AT206" s="146"/>
      <c r="AU206" s="146"/>
      <c r="AV206" s="146"/>
      <c r="AW206" s="146"/>
      <c r="AX206" s="146"/>
      <c r="AY206" s="146"/>
      <c r="AZ206" s="147"/>
      <c r="BA206" s="147"/>
      <c r="BB206" s="147"/>
      <c r="BC206" s="147"/>
      <c r="BD206" s="147"/>
      <c r="BE206" s="147"/>
      <c r="BF206" s="147"/>
      <c r="BG206" s="147"/>
      <c r="BH206" s="147"/>
      <c r="BI206" s="147"/>
      <c r="BJ206" s="147"/>
      <c r="BK206" s="147"/>
      <c r="BL206" s="147"/>
      <c r="BM206" s="147"/>
      <c r="BN206" s="147"/>
      <c r="BO206" s="147"/>
      <c r="BP206" s="147"/>
      <c r="BQ206" s="147"/>
      <c r="BR206" s="147"/>
      <c r="BS206" s="147"/>
      <c r="BT206" s="147"/>
      <c r="BU206" s="147"/>
      <c r="BV206" s="147"/>
      <c r="BW206" s="147"/>
      <c r="BX206" s="147"/>
      <c r="BY206" s="147"/>
      <c r="BZ206" s="147"/>
      <c r="CA206" s="147"/>
      <c r="CB206" s="147"/>
      <c r="CC206" s="147"/>
      <c r="CD206" s="147"/>
      <c r="CE206" s="147"/>
      <c r="CF206" s="147"/>
      <c r="CG206" s="147"/>
      <c r="CH206" s="147"/>
      <c r="CI206" s="147"/>
      <c r="CJ206" s="147"/>
    </row>
    <row r="207" spans="17:88">
      <c r="Q207" s="255"/>
      <c r="R207" s="255"/>
      <c r="S207" s="189"/>
      <c r="T207" s="189"/>
      <c r="U207" s="189"/>
      <c r="V207" s="189"/>
      <c r="W207" s="189"/>
      <c r="X207" s="175"/>
      <c r="Y207" s="175"/>
      <c r="AA207" s="179"/>
      <c r="AB207" s="173"/>
      <c r="AC207" s="238"/>
      <c r="AD207" s="238"/>
      <c r="AE207" s="238"/>
      <c r="AF207" s="238"/>
      <c r="AG207" s="238"/>
      <c r="AH207" s="238"/>
      <c r="AI207" s="239"/>
      <c r="AJ207" s="239"/>
      <c r="AK207" s="239"/>
      <c r="AL207" s="239"/>
      <c r="AM207" s="239"/>
      <c r="AN207" s="146"/>
      <c r="AO207" s="146"/>
      <c r="AP207" s="146"/>
      <c r="AQ207" s="146"/>
      <c r="AR207" s="146"/>
      <c r="AS207" s="146"/>
      <c r="AT207" s="146"/>
      <c r="AU207" s="146"/>
      <c r="AV207" s="146"/>
      <c r="AW207" s="146"/>
      <c r="AX207" s="146"/>
      <c r="AY207" s="146"/>
      <c r="AZ207" s="147"/>
      <c r="BA207" s="147"/>
      <c r="BB207" s="147"/>
      <c r="BC207" s="147"/>
      <c r="BD207" s="147"/>
      <c r="BE207" s="147"/>
      <c r="BF207" s="147"/>
      <c r="BG207" s="147"/>
      <c r="BH207" s="147"/>
      <c r="BI207" s="147"/>
      <c r="BJ207" s="147"/>
      <c r="BK207" s="147"/>
      <c r="BL207" s="147"/>
      <c r="BM207" s="147"/>
      <c r="BN207" s="147"/>
      <c r="BO207" s="147"/>
      <c r="BP207" s="147"/>
      <c r="BQ207" s="147"/>
      <c r="BR207" s="147"/>
      <c r="BS207" s="147"/>
      <c r="BT207" s="147"/>
      <c r="BU207" s="147"/>
      <c r="BV207" s="147"/>
      <c r="BW207" s="147"/>
      <c r="BX207" s="147"/>
      <c r="BY207" s="147"/>
      <c r="BZ207" s="147"/>
      <c r="CA207" s="147"/>
      <c r="CB207" s="147"/>
      <c r="CC207" s="147"/>
      <c r="CD207" s="147"/>
      <c r="CE207" s="147"/>
      <c r="CF207" s="147"/>
      <c r="CG207" s="147"/>
      <c r="CH207" s="147"/>
      <c r="CI207" s="147"/>
      <c r="CJ207" s="147"/>
    </row>
    <row r="208" spans="17:88">
      <c r="Q208" s="255"/>
      <c r="R208" s="255"/>
      <c r="S208" s="189"/>
      <c r="T208" s="189"/>
      <c r="U208" s="189"/>
      <c r="V208" s="189"/>
      <c r="W208" s="189"/>
      <c r="X208" s="175"/>
      <c r="Y208" s="175"/>
      <c r="AA208" s="179"/>
      <c r="AB208" s="173"/>
      <c r="AC208" s="238"/>
      <c r="AD208" s="238"/>
      <c r="AE208" s="238"/>
      <c r="AF208" s="238"/>
      <c r="AG208" s="238"/>
      <c r="AH208" s="238"/>
      <c r="AI208" s="239"/>
      <c r="AJ208" s="239"/>
      <c r="AK208" s="239"/>
      <c r="AL208" s="239"/>
      <c r="AM208" s="239"/>
      <c r="AN208" s="146"/>
      <c r="AO208" s="146"/>
      <c r="AP208" s="146"/>
      <c r="AQ208" s="146"/>
      <c r="AR208" s="146"/>
      <c r="AS208" s="146"/>
      <c r="AT208" s="146"/>
      <c r="AU208" s="146"/>
      <c r="AV208" s="146"/>
      <c r="AW208" s="146"/>
      <c r="AX208" s="146"/>
      <c r="AY208" s="146"/>
      <c r="AZ208" s="147"/>
      <c r="BA208" s="147"/>
      <c r="BB208" s="147"/>
      <c r="BC208" s="147"/>
      <c r="BD208" s="147"/>
      <c r="BE208" s="147"/>
      <c r="BF208" s="147"/>
      <c r="BG208" s="147"/>
      <c r="BH208" s="147"/>
      <c r="BI208" s="147"/>
      <c r="BJ208" s="147"/>
      <c r="BK208" s="147"/>
      <c r="BL208" s="147"/>
      <c r="BM208" s="147"/>
      <c r="BN208" s="147"/>
      <c r="BO208" s="147"/>
      <c r="BP208" s="147"/>
      <c r="BQ208" s="147"/>
      <c r="BR208" s="147"/>
      <c r="BS208" s="147"/>
      <c r="BT208" s="147"/>
      <c r="BU208" s="147"/>
      <c r="BV208" s="147"/>
      <c r="BW208" s="147"/>
      <c r="BX208" s="147"/>
      <c r="BY208" s="147"/>
      <c r="BZ208" s="147"/>
      <c r="CA208" s="147"/>
      <c r="CB208" s="147"/>
      <c r="CC208" s="147"/>
      <c r="CD208" s="147"/>
      <c r="CE208" s="147"/>
      <c r="CF208" s="147"/>
      <c r="CG208" s="147"/>
      <c r="CH208" s="147"/>
      <c r="CI208" s="147"/>
      <c r="CJ208" s="147"/>
    </row>
    <row r="209" spans="17:88">
      <c r="Q209" s="255"/>
      <c r="R209" s="255"/>
      <c r="S209" s="189"/>
      <c r="T209" s="189"/>
      <c r="U209" s="189"/>
      <c r="V209" s="189"/>
      <c r="W209" s="189"/>
      <c r="X209" s="175"/>
      <c r="Y209" s="175"/>
      <c r="AA209" s="179"/>
      <c r="AB209" s="173"/>
      <c r="AC209" s="238"/>
      <c r="AD209" s="238"/>
      <c r="AE209" s="238"/>
      <c r="AF209" s="238"/>
      <c r="AG209" s="238"/>
      <c r="AH209" s="238"/>
      <c r="AI209" s="239"/>
      <c r="AJ209" s="239"/>
      <c r="AK209" s="239"/>
      <c r="AL209" s="239"/>
      <c r="AM209" s="239"/>
      <c r="AN209" s="146"/>
      <c r="AO209" s="146"/>
      <c r="AP209" s="146"/>
      <c r="AQ209" s="146"/>
      <c r="AR209" s="146"/>
      <c r="AS209" s="146"/>
      <c r="AT209" s="146"/>
      <c r="AU209" s="146"/>
      <c r="AV209" s="146"/>
      <c r="AW209" s="146"/>
      <c r="AX209" s="146"/>
      <c r="AY209" s="146"/>
      <c r="AZ209" s="147"/>
      <c r="BA209" s="147"/>
      <c r="BB209" s="147"/>
      <c r="BC209" s="147"/>
      <c r="BD209" s="147"/>
      <c r="BE209" s="147"/>
      <c r="BF209" s="147"/>
      <c r="BG209" s="147"/>
      <c r="BH209" s="147"/>
      <c r="BI209" s="147"/>
      <c r="BJ209" s="147"/>
      <c r="BK209" s="147"/>
      <c r="BL209" s="147"/>
      <c r="BM209" s="147"/>
      <c r="BN209" s="147"/>
      <c r="BO209" s="147"/>
      <c r="BP209" s="147"/>
      <c r="BQ209" s="147"/>
      <c r="BR209" s="147"/>
      <c r="BS209" s="147"/>
      <c r="BT209" s="147"/>
      <c r="BU209" s="147"/>
      <c r="BV209" s="147"/>
      <c r="BW209" s="147"/>
      <c r="BX209" s="147"/>
      <c r="BY209" s="147"/>
      <c r="BZ209" s="147"/>
      <c r="CA209" s="147"/>
      <c r="CB209" s="147"/>
      <c r="CC209" s="147"/>
      <c r="CD209" s="147"/>
      <c r="CE209" s="147"/>
      <c r="CF209" s="147"/>
      <c r="CG209" s="147"/>
      <c r="CH209" s="147"/>
      <c r="CI209" s="147"/>
      <c r="CJ209" s="147"/>
    </row>
    <row r="210" spans="17:88">
      <c r="Q210" s="255"/>
      <c r="R210" s="255"/>
      <c r="S210" s="189"/>
      <c r="T210" s="189"/>
      <c r="U210" s="189"/>
      <c r="V210" s="189"/>
      <c r="W210" s="189"/>
      <c r="X210" s="175"/>
      <c r="Y210" s="175"/>
      <c r="AA210" s="179"/>
      <c r="AB210" s="173"/>
      <c r="AC210" s="238"/>
      <c r="AD210" s="238"/>
      <c r="AE210" s="238"/>
      <c r="AF210" s="238"/>
      <c r="AG210" s="238"/>
      <c r="AH210" s="238"/>
      <c r="AI210" s="239"/>
      <c r="AJ210" s="239"/>
      <c r="AK210" s="239"/>
      <c r="AL210" s="239"/>
      <c r="AM210" s="239"/>
      <c r="AN210" s="146"/>
      <c r="AO210" s="146"/>
      <c r="AP210" s="146"/>
      <c r="AQ210" s="146"/>
      <c r="AR210" s="146"/>
      <c r="AS210" s="146"/>
      <c r="AT210" s="146"/>
      <c r="AU210" s="146"/>
      <c r="AV210" s="146"/>
      <c r="AW210" s="146"/>
      <c r="AX210" s="146"/>
      <c r="AY210" s="146"/>
      <c r="AZ210" s="147"/>
      <c r="BA210" s="147"/>
      <c r="BB210" s="147"/>
      <c r="BC210" s="147"/>
      <c r="BD210" s="147"/>
      <c r="BE210" s="147"/>
      <c r="BF210" s="147"/>
      <c r="BG210" s="147"/>
      <c r="BH210" s="147"/>
      <c r="BI210" s="147"/>
      <c r="BJ210" s="147"/>
      <c r="BK210" s="147"/>
      <c r="BL210" s="147"/>
      <c r="BM210" s="147"/>
      <c r="BN210" s="147"/>
      <c r="BO210" s="147"/>
      <c r="BP210" s="147"/>
      <c r="BQ210" s="147"/>
      <c r="BR210" s="147"/>
      <c r="BS210" s="147"/>
      <c r="BT210" s="147"/>
      <c r="BU210" s="147"/>
      <c r="BV210" s="147"/>
      <c r="BW210" s="147"/>
      <c r="BX210" s="147"/>
      <c r="BY210" s="147"/>
      <c r="BZ210" s="147"/>
      <c r="CA210" s="147"/>
      <c r="CB210" s="147"/>
      <c r="CC210" s="147"/>
      <c r="CD210" s="147"/>
      <c r="CE210" s="147"/>
      <c r="CF210" s="147"/>
      <c r="CG210" s="147"/>
      <c r="CH210" s="147"/>
      <c r="CI210" s="147"/>
      <c r="CJ210" s="147"/>
    </row>
    <row r="211" spans="17:88">
      <c r="Q211" s="255"/>
      <c r="R211" s="255"/>
      <c r="S211" s="189"/>
      <c r="T211" s="189"/>
      <c r="U211" s="189"/>
      <c r="V211" s="189"/>
      <c r="W211" s="189"/>
      <c r="X211" s="175"/>
      <c r="Y211" s="175"/>
      <c r="AA211" s="179"/>
      <c r="AB211" s="173"/>
      <c r="AC211" s="238"/>
      <c r="AD211" s="238"/>
      <c r="AE211" s="238"/>
      <c r="AF211" s="238"/>
      <c r="AG211" s="238"/>
      <c r="AH211" s="238"/>
      <c r="AI211" s="239"/>
      <c r="AJ211" s="239"/>
      <c r="AK211" s="239"/>
      <c r="AL211" s="239"/>
      <c r="AM211" s="239"/>
      <c r="AN211" s="146"/>
      <c r="AO211" s="146"/>
      <c r="AP211" s="146"/>
      <c r="AQ211" s="146"/>
      <c r="AR211" s="146"/>
      <c r="AS211" s="146"/>
      <c r="AT211" s="146"/>
      <c r="AU211" s="146"/>
      <c r="AV211" s="146"/>
      <c r="AW211" s="146"/>
      <c r="AX211" s="146"/>
      <c r="AY211" s="146"/>
      <c r="AZ211" s="147"/>
      <c r="BA211" s="147"/>
      <c r="BB211" s="147"/>
      <c r="BC211" s="147"/>
      <c r="BD211" s="147"/>
      <c r="BE211" s="147"/>
      <c r="BF211" s="147"/>
      <c r="BG211" s="147"/>
      <c r="BH211" s="147"/>
      <c r="BI211" s="147"/>
      <c r="BJ211" s="147"/>
      <c r="BK211" s="147"/>
      <c r="BL211" s="147"/>
      <c r="BM211" s="147"/>
      <c r="BN211" s="147"/>
      <c r="BO211" s="147"/>
      <c r="BP211" s="147"/>
      <c r="BQ211" s="147"/>
      <c r="BR211" s="147"/>
      <c r="BS211" s="147"/>
      <c r="BT211" s="147"/>
      <c r="BU211" s="147"/>
      <c r="BV211" s="147"/>
      <c r="BW211" s="147"/>
      <c r="BX211" s="147"/>
      <c r="BY211" s="147"/>
      <c r="BZ211" s="147"/>
      <c r="CA211" s="147"/>
      <c r="CB211" s="147"/>
      <c r="CC211" s="147"/>
      <c r="CD211" s="147"/>
      <c r="CE211" s="147"/>
      <c r="CF211" s="147"/>
      <c r="CG211" s="147"/>
      <c r="CH211" s="147"/>
      <c r="CI211" s="147"/>
      <c r="CJ211" s="147"/>
    </row>
    <row r="212" spans="17:88">
      <c r="Q212" s="255"/>
      <c r="R212" s="255"/>
      <c r="S212" s="189"/>
      <c r="T212" s="189"/>
      <c r="U212" s="189"/>
      <c r="V212" s="189"/>
      <c r="W212" s="189"/>
      <c r="X212" s="175"/>
      <c r="Y212" s="175"/>
      <c r="AA212" s="179"/>
      <c r="AB212" s="173"/>
      <c r="AC212" s="238"/>
      <c r="AD212" s="238"/>
      <c r="AE212" s="238"/>
      <c r="AF212" s="238"/>
      <c r="AG212" s="238"/>
      <c r="AH212" s="238"/>
      <c r="AI212" s="239"/>
      <c r="AJ212" s="239"/>
      <c r="AK212" s="239"/>
      <c r="AL212" s="239"/>
      <c r="AM212" s="239"/>
      <c r="AN212" s="146"/>
      <c r="AO212" s="146"/>
      <c r="AP212" s="146"/>
      <c r="AQ212" s="146"/>
      <c r="AR212" s="146"/>
      <c r="AS212" s="146"/>
      <c r="AT212" s="146"/>
      <c r="AU212" s="146"/>
      <c r="AV212" s="146"/>
      <c r="AW212" s="146"/>
      <c r="AX212" s="146"/>
      <c r="AY212" s="146"/>
      <c r="AZ212" s="147"/>
      <c r="BA212" s="147"/>
      <c r="BB212" s="147"/>
      <c r="BC212" s="147"/>
      <c r="BD212" s="147"/>
      <c r="BE212" s="147"/>
      <c r="BF212" s="147"/>
      <c r="BG212" s="147"/>
      <c r="BH212" s="147"/>
      <c r="BI212" s="147"/>
      <c r="BJ212" s="147"/>
      <c r="BK212" s="147"/>
      <c r="BL212" s="147"/>
      <c r="BM212" s="147"/>
      <c r="BN212" s="147"/>
      <c r="BO212" s="147"/>
      <c r="BP212" s="147"/>
      <c r="BQ212" s="147"/>
      <c r="BR212" s="147"/>
      <c r="BS212" s="147"/>
      <c r="BT212" s="147"/>
      <c r="BU212" s="147"/>
      <c r="BV212" s="147"/>
      <c r="BW212" s="147"/>
      <c r="BX212" s="147"/>
      <c r="BY212" s="147"/>
      <c r="BZ212" s="147"/>
      <c r="CA212" s="147"/>
      <c r="CB212" s="147"/>
      <c r="CC212" s="147"/>
      <c r="CD212" s="147"/>
      <c r="CE212" s="147"/>
      <c r="CF212" s="147"/>
      <c r="CG212" s="147"/>
      <c r="CH212" s="147"/>
      <c r="CI212" s="147"/>
      <c r="CJ212" s="147"/>
    </row>
    <row r="213" spans="17:88">
      <c r="Q213" s="255"/>
      <c r="R213" s="255"/>
      <c r="S213" s="189"/>
      <c r="T213" s="189"/>
      <c r="U213" s="189"/>
      <c r="V213" s="189"/>
      <c r="W213" s="189"/>
      <c r="X213" s="175"/>
      <c r="Y213" s="175"/>
      <c r="AA213" s="179"/>
      <c r="AB213" s="173"/>
      <c r="AC213" s="238"/>
      <c r="AD213" s="238"/>
      <c r="AE213" s="238"/>
      <c r="AF213" s="238"/>
      <c r="AG213" s="238"/>
      <c r="AH213" s="238"/>
      <c r="AI213" s="239"/>
      <c r="AJ213" s="239"/>
      <c r="AK213" s="239"/>
      <c r="AL213" s="239"/>
      <c r="AM213" s="239"/>
      <c r="AN213" s="146"/>
      <c r="AO213" s="146"/>
      <c r="AP213" s="146"/>
      <c r="AQ213" s="146"/>
      <c r="AR213" s="146"/>
      <c r="AS213" s="146"/>
      <c r="AT213" s="146"/>
      <c r="AU213" s="146"/>
      <c r="AV213" s="146"/>
      <c r="AW213" s="146"/>
      <c r="AX213" s="146"/>
      <c r="AY213" s="146"/>
      <c r="AZ213" s="147"/>
      <c r="BA213" s="147"/>
      <c r="BB213" s="147"/>
      <c r="BC213" s="147"/>
      <c r="BD213" s="147"/>
      <c r="BE213" s="147"/>
      <c r="BF213" s="147"/>
      <c r="BG213" s="147"/>
      <c r="BH213" s="147"/>
      <c r="BI213" s="147"/>
      <c r="BJ213" s="147"/>
      <c r="BK213" s="147"/>
      <c r="BL213" s="147"/>
      <c r="BM213" s="147"/>
      <c r="BN213" s="147"/>
      <c r="BO213" s="147"/>
      <c r="BP213" s="147"/>
      <c r="BQ213" s="147"/>
      <c r="BR213" s="147"/>
      <c r="BS213" s="147"/>
      <c r="BT213" s="147"/>
      <c r="BU213" s="147"/>
      <c r="BV213" s="147"/>
      <c r="BW213" s="147"/>
      <c r="BX213" s="147"/>
      <c r="BY213" s="147"/>
      <c r="BZ213" s="147"/>
      <c r="CA213" s="147"/>
      <c r="CB213" s="147"/>
      <c r="CC213" s="147"/>
      <c r="CD213" s="147"/>
      <c r="CE213" s="147"/>
      <c r="CF213" s="147"/>
      <c r="CG213" s="147"/>
      <c r="CH213" s="147"/>
      <c r="CI213" s="147"/>
      <c r="CJ213" s="147"/>
    </row>
    <row r="214" spans="17:88">
      <c r="Q214" s="255"/>
      <c r="R214" s="255"/>
      <c r="S214" s="189"/>
      <c r="T214" s="189"/>
      <c r="U214" s="189"/>
      <c r="V214" s="189"/>
      <c r="W214" s="189"/>
      <c r="X214" s="175"/>
      <c r="Y214" s="175"/>
      <c r="AA214" s="179"/>
      <c r="AB214" s="173"/>
      <c r="AC214" s="238"/>
      <c r="AD214" s="238"/>
      <c r="AE214" s="238"/>
      <c r="AF214" s="238"/>
      <c r="AG214" s="238"/>
      <c r="AH214" s="238"/>
      <c r="AI214" s="239"/>
      <c r="AJ214" s="239"/>
      <c r="AK214" s="239"/>
      <c r="AL214" s="239"/>
      <c r="AM214" s="239"/>
      <c r="AN214" s="146"/>
      <c r="AO214" s="146"/>
      <c r="AP214" s="146"/>
      <c r="AQ214" s="146"/>
      <c r="AR214" s="146"/>
      <c r="AS214" s="146"/>
      <c r="AT214" s="146"/>
      <c r="AU214" s="146"/>
      <c r="AV214" s="146"/>
      <c r="AW214" s="146"/>
      <c r="AX214" s="146"/>
      <c r="AY214" s="146"/>
      <c r="AZ214" s="147"/>
      <c r="BA214" s="147"/>
      <c r="BB214" s="147"/>
      <c r="BC214" s="147"/>
      <c r="BD214" s="147"/>
      <c r="BE214" s="147"/>
      <c r="BF214" s="147"/>
      <c r="BG214" s="147"/>
      <c r="BH214" s="147"/>
      <c r="BI214" s="147"/>
      <c r="BJ214" s="147"/>
      <c r="BK214" s="147"/>
      <c r="BL214" s="147"/>
      <c r="BM214" s="147"/>
      <c r="BN214" s="147"/>
      <c r="BO214" s="147"/>
      <c r="BP214" s="147"/>
      <c r="BQ214" s="147"/>
      <c r="BR214" s="147"/>
      <c r="BS214" s="147"/>
      <c r="BT214" s="147"/>
      <c r="BU214" s="147"/>
      <c r="BV214" s="147"/>
      <c r="BW214" s="147"/>
      <c r="BX214" s="147"/>
      <c r="BY214" s="147"/>
      <c r="BZ214" s="147"/>
      <c r="CA214" s="147"/>
      <c r="CB214" s="147"/>
      <c r="CC214" s="147"/>
      <c r="CD214" s="147"/>
      <c r="CE214" s="147"/>
      <c r="CF214" s="147"/>
      <c r="CG214" s="147"/>
      <c r="CH214" s="147"/>
      <c r="CI214" s="147"/>
      <c r="CJ214" s="147"/>
    </row>
    <row r="215" spans="17:88">
      <c r="Q215" s="255"/>
      <c r="R215" s="255"/>
      <c r="S215" s="189"/>
      <c r="T215" s="189"/>
      <c r="U215" s="189"/>
      <c r="V215" s="189"/>
      <c r="W215" s="189"/>
      <c r="X215" s="175"/>
      <c r="Y215" s="175"/>
      <c r="AA215" s="179"/>
      <c r="AB215" s="173"/>
      <c r="AC215" s="238"/>
      <c r="AD215" s="238"/>
      <c r="AE215" s="238"/>
      <c r="AF215" s="238"/>
      <c r="AG215" s="238"/>
      <c r="AH215" s="238"/>
      <c r="AI215" s="239"/>
      <c r="AJ215" s="239"/>
      <c r="AK215" s="239"/>
      <c r="AL215" s="239"/>
      <c r="AM215" s="239"/>
      <c r="AN215" s="146"/>
      <c r="AO215" s="146"/>
      <c r="AP215" s="146"/>
      <c r="AQ215" s="146"/>
      <c r="AR215" s="146"/>
      <c r="AS215" s="146"/>
      <c r="AT215" s="146"/>
      <c r="AU215" s="146"/>
      <c r="AV215" s="146"/>
      <c r="AW215" s="146"/>
      <c r="AX215" s="146"/>
      <c r="AY215" s="146"/>
      <c r="AZ215" s="147"/>
      <c r="BA215" s="147"/>
      <c r="BB215" s="147"/>
      <c r="BC215" s="147"/>
      <c r="BD215" s="147"/>
      <c r="BE215" s="147"/>
      <c r="BF215" s="147"/>
      <c r="BG215" s="147"/>
      <c r="BH215" s="147"/>
      <c r="BI215" s="147"/>
      <c r="BJ215" s="147"/>
      <c r="BK215" s="147"/>
      <c r="BL215" s="147"/>
      <c r="BM215" s="147"/>
      <c r="BN215" s="147"/>
      <c r="BO215" s="147"/>
      <c r="BP215" s="147"/>
      <c r="BQ215" s="147"/>
      <c r="BR215" s="147"/>
      <c r="BS215" s="147"/>
      <c r="BT215" s="147"/>
      <c r="BU215" s="147"/>
      <c r="BV215" s="147"/>
      <c r="BW215" s="147"/>
      <c r="BX215" s="147"/>
      <c r="BY215" s="147"/>
      <c r="BZ215" s="147"/>
      <c r="CA215" s="147"/>
      <c r="CB215" s="147"/>
      <c r="CC215" s="147"/>
      <c r="CD215" s="147"/>
      <c r="CE215" s="147"/>
      <c r="CF215" s="147"/>
      <c r="CG215" s="147"/>
      <c r="CH215" s="147"/>
      <c r="CI215" s="147"/>
      <c r="CJ215" s="147"/>
    </row>
    <row r="216" spans="17:88">
      <c r="Q216" s="255"/>
      <c r="R216" s="255"/>
      <c r="S216" s="189"/>
      <c r="T216" s="189"/>
      <c r="U216" s="189"/>
      <c r="V216" s="189"/>
      <c r="W216" s="189"/>
      <c r="X216" s="175"/>
      <c r="Y216" s="175"/>
      <c r="AA216" s="179"/>
      <c r="AB216" s="173"/>
      <c r="AC216" s="238"/>
      <c r="AD216" s="238"/>
      <c r="AE216" s="238"/>
      <c r="AF216" s="238"/>
      <c r="AG216" s="238"/>
      <c r="AH216" s="238"/>
      <c r="AI216" s="239"/>
      <c r="AJ216" s="239"/>
      <c r="AK216" s="239"/>
      <c r="AL216" s="239"/>
      <c r="AM216" s="239"/>
      <c r="AN216" s="146"/>
      <c r="AO216" s="146"/>
      <c r="AP216" s="146"/>
      <c r="AQ216" s="146"/>
      <c r="AR216" s="146"/>
      <c r="AS216" s="146"/>
      <c r="AT216" s="146"/>
      <c r="AU216" s="146"/>
      <c r="AV216" s="146"/>
      <c r="AW216" s="146"/>
      <c r="AX216" s="146"/>
      <c r="AY216" s="146"/>
      <c r="AZ216" s="147"/>
      <c r="BA216" s="147"/>
      <c r="BB216" s="147"/>
      <c r="BC216" s="147"/>
      <c r="BD216" s="147"/>
      <c r="BE216" s="147"/>
      <c r="BF216" s="147"/>
      <c r="BG216" s="147"/>
      <c r="BH216" s="147"/>
      <c r="BI216" s="147"/>
      <c r="BJ216" s="147"/>
      <c r="BK216" s="147"/>
      <c r="BL216" s="147"/>
      <c r="BM216" s="147"/>
      <c r="BN216" s="147"/>
      <c r="BO216" s="147"/>
      <c r="BP216" s="147"/>
      <c r="BQ216" s="147"/>
      <c r="BR216" s="147"/>
      <c r="BS216" s="147"/>
      <c r="BT216" s="147"/>
      <c r="BU216" s="147"/>
      <c r="BV216" s="147"/>
      <c r="BW216" s="147"/>
      <c r="BX216" s="147"/>
      <c r="BY216" s="147"/>
      <c r="BZ216" s="147"/>
      <c r="CA216" s="147"/>
      <c r="CB216" s="147"/>
      <c r="CC216" s="147"/>
      <c r="CD216" s="147"/>
      <c r="CE216" s="147"/>
      <c r="CF216" s="147"/>
      <c r="CG216" s="147"/>
      <c r="CH216" s="147"/>
      <c r="CI216" s="147"/>
      <c r="CJ216" s="147"/>
    </row>
    <row r="217" spans="17:88">
      <c r="Q217" s="255"/>
      <c r="R217" s="255"/>
      <c r="S217" s="189"/>
      <c r="T217" s="189"/>
      <c r="U217" s="189"/>
      <c r="V217" s="189"/>
      <c r="W217" s="189"/>
      <c r="X217" s="175"/>
      <c r="Y217" s="175"/>
      <c r="AA217" s="179"/>
      <c r="AB217" s="173"/>
      <c r="AC217" s="238"/>
      <c r="AD217" s="238"/>
      <c r="AE217" s="238"/>
      <c r="AF217" s="238"/>
      <c r="AG217" s="238"/>
      <c r="AH217" s="238"/>
      <c r="AI217" s="239"/>
      <c r="AJ217" s="239"/>
      <c r="AK217" s="239"/>
      <c r="AL217" s="239"/>
      <c r="AM217" s="239"/>
      <c r="AN217" s="146"/>
      <c r="AO217" s="146"/>
      <c r="AP217" s="146"/>
      <c r="AQ217" s="146"/>
      <c r="AR217" s="146"/>
      <c r="AS217" s="146"/>
      <c r="AT217" s="146"/>
      <c r="AU217" s="146"/>
      <c r="AV217" s="146"/>
      <c r="AW217" s="146"/>
      <c r="AX217" s="146"/>
      <c r="AY217" s="146"/>
      <c r="AZ217" s="147"/>
      <c r="BA217" s="147"/>
      <c r="BB217" s="147"/>
      <c r="BC217" s="147"/>
      <c r="BD217" s="147"/>
      <c r="BE217" s="147"/>
      <c r="BF217" s="147"/>
      <c r="BG217" s="147"/>
      <c r="BH217" s="147"/>
      <c r="BI217" s="147"/>
      <c r="BJ217" s="147"/>
      <c r="BK217" s="147"/>
      <c r="BL217" s="147"/>
      <c r="BM217" s="147"/>
      <c r="BN217" s="147"/>
      <c r="BO217" s="147"/>
      <c r="BP217" s="147"/>
      <c r="BQ217" s="147"/>
      <c r="BR217" s="147"/>
      <c r="BS217" s="147"/>
      <c r="BT217" s="147"/>
      <c r="BU217" s="147"/>
      <c r="BV217" s="147"/>
      <c r="BW217" s="147"/>
      <c r="BX217" s="147"/>
      <c r="BY217" s="147"/>
      <c r="BZ217" s="147"/>
      <c r="CA217" s="147"/>
      <c r="CB217" s="147"/>
      <c r="CC217" s="147"/>
      <c r="CD217" s="147"/>
      <c r="CE217" s="147"/>
      <c r="CF217" s="147"/>
      <c r="CG217" s="147"/>
      <c r="CH217" s="147"/>
      <c r="CI217" s="147"/>
      <c r="CJ217" s="147"/>
    </row>
    <row r="218" spans="17:88">
      <c r="Q218" s="255"/>
      <c r="R218" s="255"/>
      <c r="S218" s="189"/>
      <c r="T218" s="189"/>
      <c r="U218" s="189"/>
      <c r="V218" s="189"/>
      <c r="W218" s="189"/>
      <c r="X218" s="175"/>
      <c r="Y218" s="175"/>
      <c r="AA218" s="179"/>
      <c r="AB218" s="173"/>
      <c r="AC218" s="238"/>
      <c r="AD218" s="238"/>
      <c r="AE218" s="238"/>
      <c r="AF218" s="238"/>
      <c r="AG218" s="238"/>
      <c r="AH218" s="238"/>
      <c r="AI218" s="239"/>
      <c r="AJ218" s="239"/>
      <c r="AK218" s="239"/>
      <c r="AL218" s="239"/>
      <c r="AM218" s="239"/>
      <c r="AN218" s="146"/>
      <c r="AO218" s="146"/>
      <c r="AP218" s="146"/>
      <c r="AQ218" s="146"/>
      <c r="AR218" s="146"/>
      <c r="AS218" s="146"/>
      <c r="AT218" s="146"/>
      <c r="AU218" s="146"/>
      <c r="AV218" s="146"/>
      <c r="AW218" s="146"/>
      <c r="AX218" s="146"/>
      <c r="AY218" s="146"/>
      <c r="AZ218" s="147"/>
      <c r="BA218" s="147"/>
      <c r="BB218" s="147"/>
      <c r="BC218" s="147"/>
      <c r="BD218" s="147"/>
      <c r="BE218" s="147"/>
      <c r="BF218" s="147"/>
      <c r="BG218" s="147"/>
      <c r="BH218" s="147"/>
      <c r="BI218" s="147"/>
      <c r="BJ218" s="147"/>
      <c r="BK218" s="147"/>
      <c r="BL218" s="147"/>
      <c r="BM218" s="147"/>
      <c r="BN218" s="147"/>
      <c r="BO218" s="147"/>
      <c r="BP218" s="147"/>
      <c r="BQ218" s="147"/>
      <c r="BR218" s="147"/>
      <c r="BS218" s="147"/>
      <c r="BT218" s="147"/>
      <c r="BU218" s="147"/>
      <c r="BV218" s="147"/>
      <c r="BW218" s="147"/>
      <c r="BX218" s="147"/>
      <c r="BY218" s="147"/>
      <c r="BZ218" s="147"/>
      <c r="CA218" s="147"/>
      <c r="CB218" s="147"/>
      <c r="CC218" s="147"/>
      <c r="CD218" s="147"/>
      <c r="CE218" s="147"/>
      <c r="CF218" s="147"/>
      <c r="CG218" s="147"/>
      <c r="CH218" s="147"/>
      <c r="CI218" s="147"/>
      <c r="CJ218" s="147"/>
    </row>
    <row r="219" spans="17:88">
      <c r="Q219" s="255"/>
      <c r="R219" s="255"/>
      <c r="S219" s="189"/>
      <c r="T219" s="189"/>
      <c r="U219" s="189"/>
      <c r="V219" s="189"/>
      <c r="W219" s="189"/>
      <c r="X219" s="175"/>
      <c r="Y219" s="175"/>
      <c r="AA219" s="179"/>
      <c r="AB219" s="173"/>
      <c r="AC219" s="238"/>
      <c r="AD219" s="238"/>
      <c r="AE219" s="238"/>
      <c r="AF219" s="238"/>
      <c r="AG219" s="238"/>
      <c r="AH219" s="238"/>
      <c r="AI219" s="239"/>
      <c r="AJ219" s="239"/>
      <c r="AK219" s="239"/>
      <c r="AL219" s="239"/>
      <c r="AM219" s="239"/>
      <c r="AN219" s="146"/>
      <c r="AO219" s="146"/>
      <c r="AP219" s="146"/>
      <c r="AQ219" s="146"/>
      <c r="AR219" s="146"/>
      <c r="AS219" s="146"/>
      <c r="AT219" s="146"/>
      <c r="AU219" s="146"/>
      <c r="AV219" s="146"/>
      <c r="AW219" s="146"/>
      <c r="AX219" s="146"/>
      <c r="AY219" s="146"/>
      <c r="AZ219" s="147"/>
      <c r="BA219" s="147"/>
      <c r="BB219" s="147"/>
      <c r="BC219" s="147"/>
      <c r="BD219" s="147"/>
      <c r="BE219" s="147"/>
      <c r="BF219" s="147"/>
      <c r="BG219" s="147"/>
      <c r="BH219" s="147"/>
      <c r="BI219" s="147"/>
      <c r="BJ219" s="147"/>
      <c r="BK219" s="147"/>
      <c r="BL219" s="147"/>
      <c r="BM219" s="147"/>
      <c r="BN219" s="147"/>
      <c r="BO219" s="147"/>
      <c r="BP219" s="147"/>
      <c r="BQ219" s="147"/>
      <c r="BR219" s="147"/>
      <c r="BS219" s="147"/>
      <c r="BT219" s="147"/>
      <c r="BU219" s="147"/>
      <c r="BV219" s="147"/>
      <c r="BW219" s="147"/>
      <c r="BX219" s="147"/>
      <c r="BY219" s="147"/>
      <c r="BZ219" s="147"/>
      <c r="CA219" s="147"/>
      <c r="CB219" s="147"/>
      <c r="CC219" s="147"/>
      <c r="CD219" s="147"/>
      <c r="CE219" s="147"/>
      <c r="CF219" s="147"/>
      <c r="CG219" s="147"/>
      <c r="CH219" s="147"/>
      <c r="CI219" s="147"/>
      <c r="CJ219" s="147"/>
    </row>
    <row r="220" spans="17:88">
      <c r="Q220" s="255"/>
      <c r="R220" s="255"/>
      <c r="S220" s="189"/>
      <c r="T220" s="189"/>
      <c r="U220" s="189"/>
      <c r="V220" s="189"/>
      <c r="W220" s="189"/>
      <c r="X220" s="175"/>
      <c r="Y220" s="175"/>
      <c r="AA220" s="179"/>
      <c r="AB220" s="173"/>
      <c r="AC220" s="238"/>
      <c r="AD220" s="238"/>
      <c r="AE220" s="238"/>
      <c r="AF220" s="238"/>
      <c r="AG220" s="238"/>
      <c r="AH220" s="238"/>
      <c r="AI220" s="239"/>
      <c r="AJ220" s="239"/>
      <c r="AK220" s="239"/>
      <c r="AL220" s="239"/>
      <c r="AM220" s="239"/>
      <c r="AN220" s="146"/>
      <c r="AO220" s="146"/>
      <c r="AP220" s="146"/>
      <c r="AQ220" s="146"/>
      <c r="AR220" s="146"/>
      <c r="AS220" s="146"/>
      <c r="AT220" s="146"/>
      <c r="AU220" s="146"/>
      <c r="AV220" s="146"/>
      <c r="AW220" s="146"/>
      <c r="AX220" s="146"/>
      <c r="AY220" s="146"/>
      <c r="AZ220" s="147"/>
      <c r="BA220" s="147"/>
      <c r="BB220" s="147"/>
      <c r="BC220" s="147"/>
      <c r="BD220" s="147"/>
      <c r="BE220" s="147"/>
      <c r="BF220" s="147"/>
      <c r="BG220" s="147"/>
      <c r="BH220" s="147"/>
      <c r="BI220" s="147"/>
      <c r="BJ220" s="147"/>
      <c r="BK220" s="147"/>
      <c r="BL220" s="147"/>
      <c r="BM220" s="147"/>
      <c r="BN220" s="147"/>
      <c r="BO220" s="147"/>
      <c r="BP220" s="147"/>
      <c r="BQ220" s="147"/>
      <c r="BR220" s="147"/>
      <c r="BS220" s="147"/>
      <c r="BT220" s="147"/>
      <c r="BU220" s="147"/>
      <c r="BV220" s="147"/>
      <c r="BW220" s="147"/>
      <c r="BX220" s="147"/>
      <c r="BY220" s="147"/>
      <c r="BZ220" s="147"/>
      <c r="CA220" s="147"/>
      <c r="CB220" s="147"/>
      <c r="CC220" s="147"/>
      <c r="CD220" s="147"/>
      <c r="CE220" s="147"/>
      <c r="CF220" s="147"/>
      <c r="CG220" s="147"/>
      <c r="CH220" s="147"/>
      <c r="CI220" s="147"/>
      <c r="CJ220" s="147"/>
    </row>
    <row r="221" spans="17:88">
      <c r="Q221" s="255"/>
      <c r="R221" s="255"/>
      <c r="S221" s="189"/>
      <c r="T221" s="189"/>
      <c r="U221" s="189"/>
      <c r="V221" s="189"/>
      <c r="W221" s="189"/>
      <c r="X221" s="175"/>
      <c r="Y221" s="175"/>
      <c r="AA221" s="179"/>
      <c r="AB221" s="173"/>
      <c r="AC221" s="238"/>
      <c r="AD221" s="238"/>
      <c r="AE221" s="238"/>
      <c r="AF221" s="238"/>
      <c r="AG221" s="238"/>
      <c r="AH221" s="238"/>
      <c r="AI221" s="239"/>
      <c r="AJ221" s="239"/>
      <c r="AK221" s="239"/>
      <c r="AL221" s="239"/>
      <c r="AM221" s="239"/>
      <c r="AN221" s="146"/>
      <c r="AO221" s="146"/>
      <c r="AP221" s="146"/>
      <c r="AQ221" s="146"/>
      <c r="AR221" s="146"/>
      <c r="AS221" s="146"/>
      <c r="AT221" s="146"/>
      <c r="AU221" s="146"/>
      <c r="AV221" s="146"/>
      <c r="AW221" s="146"/>
      <c r="AX221" s="146"/>
      <c r="AY221" s="146"/>
      <c r="AZ221" s="147"/>
      <c r="BA221" s="147"/>
      <c r="BB221" s="147"/>
      <c r="BC221" s="147"/>
      <c r="BD221" s="147"/>
      <c r="BE221" s="147"/>
      <c r="BF221" s="147"/>
      <c r="BG221" s="147"/>
      <c r="BH221" s="147"/>
      <c r="BI221" s="147"/>
      <c r="BJ221" s="147"/>
      <c r="BK221" s="147"/>
      <c r="BL221" s="147"/>
      <c r="BM221" s="147"/>
      <c r="BN221" s="147"/>
      <c r="BO221" s="147"/>
      <c r="BP221" s="147"/>
      <c r="BQ221" s="147"/>
      <c r="BR221" s="147"/>
      <c r="BS221" s="147"/>
      <c r="BT221" s="147"/>
      <c r="BU221" s="147"/>
      <c r="BV221" s="147"/>
      <c r="BW221" s="147"/>
      <c r="BX221" s="147"/>
      <c r="BY221" s="147"/>
      <c r="BZ221" s="147"/>
      <c r="CA221" s="147"/>
      <c r="CB221" s="147"/>
      <c r="CC221" s="147"/>
      <c r="CD221" s="147"/>
      <c r="CE221" s="147"/>
      <c r="CF221" s="147"/>
      <c r="CG221" s="147"/>
      <c r="CH221" s="147"/>
      <c r="CI221" s="147"/>
      <c r="CJ221" s="147"/>
    </row>
    <row r="222" spans="17:88">
      <c r="Q222" s="255"/>
      <c r="R222" s="255"/>
      <c r="S222" s="189"/>
      <c r="T222" s="189"/>
      <c r="U222" s="189"/>
      <c r="V222" s="189"/>
      <c r="W222" s="189"/>
      <c r="X222" s="175"/>
      <c r="Y222" s="175"/>
      <c r="AA222" s="179"/>
      <c r="AB222" s="173"/>
      <c r="AC222" s="238"/>
      <c r="AD222" s="238"/>
      <c r="AE222" s="238"/>
      <c r="AF222" s="238"/>
      <c r="AG222" s="238"/>
      <c r="AH222" s="238"/>
      <c r="AI222" s="239"/>
      <c r="AJ222" s="239"/>
      <c r="AK222" s="239"/>
      <c r="AL222" s="239"/>
      <c r="AM222" s="239"/>
      <c r="AN222" s="146"/>
      <c r="AO222" s="146"/>
      <c r="AP222" s="146"/>
      <c r="AQ222" s="146"/>
      <c r="AR222" s="146"/>
      <c r="AS222" s="146"/>
      <c r="AT222" s="146"/>
      <c r="AU222" s="146"/>
      <c r="AV222" s="146"/>
      <c r="AW222" s="146"/>
      <c r="AX222" s="146"/>
      <c r="AY222" s="146"/>
      <c r="AZ222" s="147"/>
      <c r="BA222" s="147"/>
      <c r="BB222" s="147"/>
      <c r="BC222" s="147"/>
      <c r="BD222" s="147"/>
      <c r="BE222" s="147"/>
      <c r="BF222" s="147"/>
      <c r="BG222" s="147"/>
      <c r="BH222" s="147"/>
      <c r="BI222" s="147"/>
      <c r="BJ222" s="147"/>
      <c r="BK222" s="147"/>
      <c r="BL222" s="147"/>
      <c r="BM222" s="147"/>
      <c r="BN222" s="147"/>
      <c r="BO222" s="147"/>
      <c r="BP222" s="147"/>
      <c r="BQ222" s="147"/>
      <c r="BR222" s="147"/>
      <c r="BS222" s="147"/>
      <c r="BT222" s="147"/>
      <c r="BU222" s="147"/>
      <c r="BV222" s="147"/>
      <c r="BW222" s="147"/>
      <c r="BX222" s="147"/>
      <c r="BY222" s="147"/>
      <c r="BZ222" s="147"/>
      <c r="CA222" s="147"/>
      <c r="CB222" s="147"/>
      <c r="CC222" s="147"/>
      <c r="CD222" s="147"/>
      <c r="CE222" s="147"/>
      <c r="CF222" s="147"/>
      <c r="CG222" s="147"/>
      <c r="CH222" s="147"/>
      <c r="CI222" s="147"/>
      <c r="CJ222" s="147"/>
    </row>
    <row r="223" spans="17:88">
      <c r="Q223" s="255"/>
      <c r="R223" s="255"/>
      <c r="S223" s="189"/>
      <c r="T223" s="189"/>
      <c r="U223" s="189"/>
      <c r="V223" s="189"/>
      <c r="W223" s="189"/>
      <c r="X223" s="175"/>
      <c r="Y223" s="175"/>
      <c r="AA223" s="179"/>
      <c r="AB223" s="173"/>
      <c r="AC223" s="238"/>
      <c r="AD223" s="238"/>
      <c r="AE223" s="238"/>
      <c r="AF223" s="238"/>
      <c r="AG223" s="238"/>
      <c r="AH223" s="238"/>
      <c r="AI223" s="239"/>
      <c r="AJ223" s="239"/>
      <c r="AK223" s="239"/>
      <c r="AL223" s="239"/>
      <c r="AM223" s="239"/>
      <c r="AN223" s="146"/>
      <c r="AO223" s="146"/>
      <c r="AP223" s="146"/>
      <c r="AQ223" s="146"/>
      <c r="AR223" s="146"/>
      <c r="AS223" s="146"/>
      <c r="AT223" s="146"/>
      <c r="AU223" s="146"/>
      <c r="AV223" s="146"/>
      <c r="AW223" s="146"/>
      <c r="AX223" s="146"/>
      <c r="AY223" s="146"/>
      <c r="AZ223" s="147"/>
      <c r="BA223" s="147"/>
      <c r="BB223" s="147"/>
      <c r="BC223" s="147"/>
      <c r="BD223" s="147"/>
      <c r="BE223" s="147"/>
      <c r="BF223" s="147"/>
      <c r="BG223" s="147"/>
      <c r="BH223" s="147"/>
      <c r="BI223" s="147"/>
      <c r="BJ223" s="147"/>
      <c r="BK223" s="147"/>
      <c r="BL223" s="147"/>
      <c r="BM223" s="147"/>
      <c r="BN223" s="147"/>
      <c r="BO223" s="147"/>
      <c r="BP223" s="147"/>
      <c r="BQ223" s="147"/>
      <c r="BR223" s="147"/>
      <c r="BS223" s="147"/>
      <c r="BT223" s="147"/>
      <c r="BU223" s="147"/>
      <c r="BV223" s="147"/>
      <c r="BW223" s="147"/>
      <c r="BX223" s="147"/>
      <c r="BY223" s="147"/>
      <c r="BZ223" s="147"/>
      <c r="CA223" s="147"/>
      <c r="CB223" s="147"/>
      <c r="CC223" s="147"/>
      <c r="CD223" s="147"/>
      <c r="CE223" s="147"/>
      <c r="CF223" s="147"/>
      <c r="CG223" s="147"/>
      <c r="CH223" s="147"/>
      <c r="CI223" s="147"/>
      <c r="CJ223" s="147"/>
    </row>
    <row r="224" spans="17:88">
      <c r="Q224" s="255"/>
      <c r="R224" s="255"/>
      <c r="S224" s="189"/>
      <c r="T224" s="189"/>
      <c r="U224" s="189"/>
      <c r="V224" s="189"/>
      <c r="W224" s="189"/>
      <c r="X224" s="175"/>
      <c r="Y224" s="175"/>
      <c r="AA224" s="179"/>
      <c r="AB224" s="173"/>
      <c r="AC224" s="238"/>
      <c r="AD224" s="238"/>
      <c r="AE224" s="238"/>
      <c r="AF224" s="238"/>
      <c r="AG224" s="238"/>
      <c r="AH224" s="238"/>
      <c r="AI224" s="239"/>
      <c r="AJ224" s="239"/>
      <c r="AK224" s="239"/>
      <c r="AL224" s="239"/>
      <c r="AM224" s="239"/>
      <c r="AN224" s="146"/>
      <c r="AO224" s="146"/>
      <c r="AP224" s="146"/>
      <c r="AQ224" s="146"/>
      <c r="AR224" s="146"/>
      <c r="AS224" s="146"/>
      <c r="AT224" s="146"/>
      <c r="AU224" s="146"/>
      <c r="AV224" s="146"/>
      <c r="AW224" s="146"/>
      <c r="AX224" s="146"/>
      <c r="AY224" s="146"/>
      <c r="AZ224" s="147"/>
      <c r="BA224" s="147"/>
      <c r="BB224" s="147"/>
      <c r="BC224" s="147"/>
      <c r="BD224" s="147"/>
      <c r="BE224" s="147"/>
      <c r="BF224" s="147"/>
      <c r="BG224" s="147"/>
      <c r="BH224" s="147"/>
      <c r="BI224" s="147"/>
      <c r="BJ224" s="147"/>
      <c r="BK224" s="147"/>
      <c r="BL224" s="147"/>
      <c r="BM224" s="147"/>
      <c r="BN224" s="147"/>
      <c r="BO224" s="147"/>
      <c r="BP224" s="147"/>
      <c r="BQ224" s="147"/>
      <c r="BR224" s="147"/>
      <c r="BS224" s="147"/>
      <c r="BT224" s="147"/>
      <c r="BU224" s="147"/>
      <c r="BV224" s="147"/>
      <c r="BW224" s="147"/>
      <c r="BX224" s="147"/>
      <c r="BY224" s="147"/>
      <c r="BZ224" s="147"/>
      <c r="CA224" s="147"/>
      <c r="CB224" s="147"/>
      <c r="CC224" s="147"/>
      <c r="CD224" s="147"/>
      <c r="CE224" s="147"/>
      <c r="CF224" s="147"/>
      <c r="CG224" s="147"/>
      <c r="CH224" s="147"/>
      <c r="CI224" s="147"/>
      <c r="CJ224" s="147"/>
    </row>
    <row r="225" spans="17:88">
      <c r="Q225" s="255"/>
      <c r="R225" s="255"/>
      <c r="S225" s="189"/>
      <c r="T225" s="189"/>
      <c r="U225" s="189"/>
      <c r="V225" s="189"/>
      <c r="W225" s="189"/>
      <c r="X225" s="175"/>
      <c r="Y225" s="175"/>
      <c r="AA225" s="179"/>
      <c r="AB225" s="173"/>
      <c r="AC225" s="238"/>
      <c r="AD225" s="238"/>
      <c r="AE225" s="238"/>
      <c r="AF225" s="238"/>
      <c r="AG225" s="238"/>
      <c r="AH225" s="238"/>
      <c r="AI225" s="239"/>
      <c r="AJ225" s="239"/>
      <c r="AK225" s="239"/>
      <c r="AL225" s="239"/>
      <c r="AM225" s="239"/>
      <c r="AN225" s="146"/>
      <c r="AO225" s="146"/>
      <c r="AP225" s="146"/>
      <c r="AQ225" s="146"/>
      <c r="AR225" s="146"/>
      <c r="AS225" s="146"/>
      <c r="AT225" s="146"/>
      <c r="AU225" s="146"/>
      <c r="AV225" s="146"/>
      <c r="AW225" s="146"/>
      <c r="AX225" s="146"/>
      <c r="AY225" s="146"/>
      <c r="AZ225" s="147"/>
      <c r="BA225" s="147"/>
      <c r="BB225" s="147"/>
      <c r="BC225" s="147"/>
      <c r="BD225" s="147"/>
      <c r="BE225" s="147"/>
      <c r="BF225" s="147"/>
      <c r="BG225" s="147"/>
      <c r="BH225" s="147"/>
      <c r="BI225" s="147"/>
      <c r="BJ225" s="147"/>
      <c r="BK225" s="147"/>
      <c r="BL225" s="147"/>
      <c r="BM225" s="147"/>
      <c r="BN225" s="147"/>
      <c r="BO225" s="147"/>
      <c r="BP225" s="147"/>
      <c r="BQ225" s="147"/>
      <c r="BR225" s="147"/>
      <c r="BS225" s="147"/>
      <c r="BT225" s="147"/>
      <c r="BU225" s="147"/>
      <c r="BV225" s="147"/>
      <c r="BW225" s="147"/>
      <c r="BX225" s="147"/>
      <c r="BY225" s="147"/>
      <c r="BZ225" s="147"/>
      <c r="CA225" s="147"/>
      <c r="CB225" s="147"/>
      <c r="CC225" s="147"/>
      <c r="CD225" s="147"/>
      <c r="CE225" s="147"/>
      <c r="CF225" s="147"/>
      <c r="CG225" s="147"/>
      <c r="CH225" s="147"/>
      <c r="CI225" s="147"/>
      <c r="CJ225" s="147"/>
    </row>
    <row r="226" spans="17:88">
      <c r="Q226" s="255"/>
      <c r="R226" s="255"/>
      <c r="S226" s="189"/>
      <c r="T226" s="189"/>
      <c r="U226" s="189"/>
      <c r="V226" s="189"/>
      <c r="W226" s="189"/>
      <c r="X226" s="175"/>
      <c r="Y226" s="175"/>
      <c r="AA226" s="179"/>
      <c r="AB226" s="173"/>
      <c r="AC226" s="238"/>
      <c r="AD226" s="238"/>
      <c r="AE226" s="238"/>
      <c r="AF226" s="238"/>
      <c r="AG226" s="238"/>
      <c r="AH226" s="238"/>
      <c r="AI226" s="239"/>
      <c r="AJ226" s="239"/>
      <c r="AK226" s="239"/>
      <c r="AL226" s="239"/>
      <c r="AM226" s="239"/>
      <c r="AN226" s="146"/>
      <c r="AO226" s="146"/>
      <c r="AP226" s="146"/>
      <c r="AQ226" s="146"/>
      <c r="AR226" s="146"/>
      <c r="AS226" s="146"/>
      <c r="AT226" s="146"/>
      <c r="AU226" s="146"/>
      <c r="AV226" s="146"/>
      <c r="AW226" s="146"/>
      <c r="AX226" s="146"/>
      <c r="AY226" s="146"/>
      <c r="AZ226" s="147"/>
      <c r="BA226" s="147"/>
      <c r="BB226" s="147"/>
      <c r="BC226" s="147"/>
      <c r="BD226" s="147"/>
      <c r="BE226" s="147"/>
      <c r="BF226" s="147"/>
      <c r="BG226" s="147"/>
      <c r="BH226" s="147"/>
      <c r="BI226" s="147"/>
      <c r="BJ226" s="147"/>
      <c r="BK226" s="147"/>
      <c r="BL226" s="147"/>
      <c r="BM226" s="147"/>
      <c r="BN226" s="147"/>
      <c r="BO226" s="147"/>
      <c r="BP226" s="147"/>
      <c r="BQ226" s="147"/>
      <c r="BR226" s="147"/>
      <c r="BS226" s="147"/>
      <c r="BT226" s="147"/>
      <c r="BU226" s="147"/>
      <c r="BV226" s="147"/>
      <c r="BW226" s="147"/>
      <c r="BX226" s="147"/>
      <c r="BY226" s="147"/>
      <c r="BZ226" s="147"/>
      <c r="CA226" s="147"/>
      <c r="CB226" s="147"/>
      <c r="CC226" s="147"/>
      <c r="CD226" s="147"/>
      <c r="CE226" s="147"/>
      <c r="CF226" s="147"/>
      <c r="CG226" s="147"/>
      <c r="CH226" s="147"/>
      <c r="CI226" s="147"/>
      <c r="CJ226" s="147"/>
    </row>
    <row r="227" spans="17:88">
      <c r="Q227" s="255"/>
      <c r="R227" s="255"/>
      <c r="S227" s="189"/>
      <c r="T227" s="189"/>
      <c r="U227" s="189"/>
      <c r="V227" s="189"/>
      <c r="W227" s="189"/>
      <c r="X227" s="175"/>
      <c r="Y227" s="175"/>
      <c r="AA227" s="179"/>
      <c r="AB227" s="173"/>
      <c r="AC227" s="238"/>
      <c r="AD227" s="238"/>
      <c r="AE227" s="238"/>
      <c r="AF227" s="238"/>
      <c r="AG227" s="238"/>
      <c r="AH227" s="238"/>
      <c r="AI227" s="239"/>
      <c r="AJ227" s="239"/>
      <c r="AK227" s="239"/>
      <c r="AL227" s="239"/>
      <c r="AM227" s="239"/>
      <c r="AN227" s="146"/>
      <c r="AO227" s="146"/>
      <c r="AP227" s="146"/>
      <c r="AQ227" s="146"/>
      <c r="AR227" s="146"/>
      <c r="AS227" s="146"/>
      <c r="AT227" s="146"/>
      <c r="AU227" s="146"/>
      <c r="AV227" s="146"/>
      <c r="AW227" s="146"/>
      <c r="AX227" s="146"/>
      <c r="AY227" s="146"/>
      <c r="AZ227" s="147"/>
      <c r="BA227" s="147"/>
      <c r="BB227" s="147"/>
      <c r="BC227" s="147"/>
      <c r="BD227" s="147"/>
      <c r="BE227" s="147"/>
      <c r="BF227" s="147"/>
      <c r="BG227" s="147"/>
      <c r="BH227" s="147"/>
      <c r="BI227" s="147"/>
      <c r="BJ227" s="147"/>
      <c r="BK227" s="147"/>
      <c r="BL227" s="147"/>
      <c r="BM227" s="147"/>
      <c r="BN227" s="147"/>
      <c r="BO227" s="147"/>
      <c r="BP227" s="147"/>
      <c r="BQ227" s="147"/>
      <c r="BR227" s="147"/>
      <c r="BS227" s="147"/>
      <c r="BT227" s="147"/>
      <c r="BU227" s="147"/>
      <c r="BV227" s="147"/>
      <c r="BW227" s="147"/>
      <c r="BX227" s="147"/>
      <c r="BY227" s="147"/>
      <c r="BZ227" s="147"/>
      <c r="CA227" s="147"/>
      <c r="CB227" s="147"/>
      <c r="CC227" s="147"/>
      <c r="CD227" s="147"/>
      <c r="CE227" s="147"/>
      <c r="CF227" s="147"/>
      <c r="CG227" s="147"/>
      <c r="CH227" s="147"/>
      <c r="CI227" s="147"/>
      <c r="CJ227" s="147"/>
    </row>
    <row r="228" spans="17:88">
      <c r="Q228" s="255"/>
      <c r="R228" s="255"/>
      <c r="S228" s="189"/>
      <c r="T228" s="189"/>
      <c r="U228" s="189"/>
      <c r="V228" s="189"/>
      <c r="W228" s="189"/>
      <c r="X228" s="175"/>
      <c r="Y228" s="175"/>
      <c r="AA228" s="179"/>
      <c r="AB228" s="173"/>
      <c r="AC228" s="238"/>
      <c r="AD228" s="238"/>
      <c r="AE228" s="238"/>
      <c r="AF228" s="238"/>
      <c r="AG228" s="238"/>
      <c r="AH228" s="238"/>
      <c r="AI228" s="239"/>
      <c r="AJ228" s="239"/>
      <c r="AK228" s="239"/>
      <c r="AL228" s="239"/>
      <c r="AM228" s="239"/>
      <c r="AN228" s="146"/>
      <c r="AO228" s="146"/>
      <c r="AP228" s="146"/>
      <c r="AQ228" s="146"/>
      <c r="AR228" s="146"/>
      <c r="AS228" s="146"/>
      <c r="AT228" s="146"/>
      <c r="AU228" s="146"/>
      <c r="AV228" s="146"/>
      <c r="AW228" s="146"/>
      <c r="AX228" s="146"/>
      <c r="AY228" s="146"/>
      <c r="AZ228" s="147"/>
      <c r="BA228" s="147"/>
      <c r="BB228" s="147"/>
      <c r="BC228" s="147"/>
      <c r="BD228" s="147"/>
      <c r="BE228" s="147"/>
      <c r="BF228" s="147"/>
      <c r="BG228" s="147"/>
      <c r="BH228" s="147"/>
      <c r="BI228" s="147"/>
      <c r="BJ228" s="147"/>
      <c r="BK228" s="147"/>
      <c r="BL228" s="147"/>
      <c r="BM228" s="147"/>
      <c r="BN228" s="147"/>
      <c r="BO228" s="147"/>
      <c r="BP228" s="147"/>
      <c r="BQ228" s="147"/>
      <c r="BR228" s="147"/>
      <c r="BS228" s="147"/>
      <c r="BT228" s="147"/>
      <c r="BU228" s="147"/>
      <c r="BV228" s="147"/>
      <c r="BW228" s="147"/>
      <c r="BX228" s="147"/>
      <c r="BY228" s="147"/>
      <c r="BZ228" s="147"/>
      <c r="CA228" s="147"/>
      <c r="CB228" s="147"/>
      <c r="CC228" s="147"/>
      <c r="CD228" s="147"/>
      <c r="CE228" s="147"/>
      <c r="CF228" s="147"/>
      <c r="CG228" s="147"/>
      <c r="CH228" s="147"/>
      <c r="CI228" s="147"/>
      <c r="CJ228" s="147"/>
    </row>
    <row r="229" spans="17:88">
      <c r="Q229" s="255"/>
      <c r="R229" s="255"/>
      <c r="S229" s="189"/>
      <c r="T229" s="189"/>
      <c r="U229" s="189"/>
      <c r="V229" s="189"/>
      <c r="W229" s="189"/>
      <c r="X229" s="175"/>
      <c r="Y229" s="175"/>
      <c r="AA229" s="179"/>
      <c r="AB229" s="173"/>
      <c r="AC229" s="238"/>
      <c r="AD229" s="238"/>
      <c r="AE229" s="238"/>
      <c r="AF229" s="238"/>
      <c r="AG229" s="238"/>
      <c r="AH229" s="238"/>
      <c r="AI229" s="239"/>
      <c r="AJ229" s="239"/>
      <c r="AK229" s="239"/>
      <c r="AL229" s="239"/>
      <c r="AM229" s="239"/>
      <c r="AN229" s="146"/>
      <c r="AO229" s="146"/>
      <c r="AP229" s="146"/>
      <c r="AQ229" s="146"/>
      <c r="AR229" s="146"/>
      <c r="AS229" s="146"/>
      <c r="AT229" s="146"/>
      <c r="AU229" s="146"/>
      <c r="AV229" s="146"/>
      <c r="AW229" s="146"/>
      <c r="AX229" s="146"/>
      <c r="AY229" s="146"/>
      <c r="AZ229" s="147"/>
      <c r="BA229" s="147"/>
      <c r="BB229" s="147"/>
      <c r="BC229" s="147"/>
      <c r="BD229" s="147"/>
      <c r="BE229" s="147"/>
      <c r="BF229" s="147"/>
      <c r="BG229" s="147"/>
      <c r="BH229" s="147"/>
      <c r="BI229" s="147"/>
      <c r="BJ229" s="147"/>
      <c r="BK229" s="147"/>
      <c r="BL229" s="147"/>
      <c r="BM229" s="147"/>
      <c r="BN229" s="147"/>
      <c r="BO229" s="147"/>
      <c r="BP229" s="147"/>
      <c r="BQ229" s="147"/>
      <c r="BR229" s="147"/>
      <c r="BS229" s="147"/>
      <c r="BT229" s="147"/>
      <c r="BU229" s="147"/>
      <c r="BV229" s="147"/>
      <c r="BW229" s="147"/>
      <c r="BX229" s="147"/>
      <c r="BY229" s="147"/>
      <c r="BZ229" s="147"/>
      <c r="CA229" s="147"/>
      <c r="CB229" s="147"/>
      <c r="CC229" s="147"/>
      <c r="CD229" s="147"/>
      <c r="CE229" s="147"/>
      <c r="CF229" s="147"/>
      <c r="CG229" s="147"/>
      <c r="CH229" s="147"/>
      <c r="CI229" s="147"/>
      <c r="CJ229" s="147"/>
    </row>
    <row r="230" spans="17:88">
      <c r="Q230" s="255"/>
      <c r="R230" s="255"/>
      <c r="S230" s="189"/>
      <c r="T230" s="189"/>
      <c r="U230" s="189"/>
      <c r="V230" s="189"/>
      <c r="W230" s="189"/>
      <c r="X230" s="175"/>
      <c r="Y230" s="175"/>
      <c r="AA230" s="179"/>
      <c r="AB230" s="173"/>
      <c r="AC230" s="238"/>
      <c r="AD230" s="238"/>
      <c r="AE230" s="238"/>
      <c r="AF230" s="238"/>
      <c r="AG230" s="238"/>
      <c r="AH230" s="238"/>
      <c r="AI230" s="239"/>
      <c r="AJ230" s="239"/>
      <c r="AK230" s="239"/>
      <c r="AL230" s="239"/>
      <c r="AM230" s="239"/>
      <c r="AN230" s="146"/>
      <c r="AO230" s="146"/>
      <c r="AP230" s="146"/>
      <c r="AQ230" s="146"/>
      <c r="AR230" s="146"/>
      <c r="AS230" s="146"/>
      <c r="AT230" s="146"/>
      <c r="AU230" s="146"/>
      <c r="AV230" s="146"/>
      <c r="AW230" s="146"/>
      <c r="AX230" s="146"/>
      <c r="AY230" s="146"/>
      <c r="AZ230" s="147"/>
      <c r="BA230" s="147"/>
      <c r="BB230" s="147"/>
      <c r="BC230" s="147"/>
      <c r="BD230" s="147"/>
      <c r="BE230" s="147"/>
      <c r="BF230" s="147"/>
      <c r="BG230" s="147"/>
      <c r="BH230" s="147"/>
      <c r="BI230" s="147"/>
      <c r="BJ230" s="147"/>
      <c r="BK230" s="147"/>
      <c r="BL230" s="147"/>
      <c r="BM230" s="147"/>
      <c r="BN230" s="147"/>
      <c r="BO230" s="147"/>
      <c r="BP230" s="147"/>
      <c r="BQ230" s="147"/>
      <c r="BR230" s="147"/>
      <c r="BS230" s="147"/>
      <c r="BT230" s="147"/>
      <c r="BU230" s="147"/>
      <c r="BV230" s="147"/>
      <c r="BW230" s="147"/>
      <c r="BX230" s="147"/>
      <c r="BY230" s="147"/>
      <c r="BZ230" s="147"/>
      <c r="CA230" s="147"/>
      <c r="CB230" s="147"/>
      <c r="CC230" s="147"/>
      <c r="CD230" s="147"/>
      <c r="CE230" s="147"/>
      <c r="CF230" s="147"/>
      <c r="CG230" s="147"/>
      <c r="CH230" s="147"/>
      <c r="CI230" s="147"/>
      <c r="CJ230" s="147"/>
    </row>
    <row r="231" spans="17:88">
      <c r="Q231" s="255"/>
      <c r="R231" s="255"/>
      <c r="S231" s="189"/>
      <c r="T231" s="189"/>
      <c r="U231" s="189"/>
      <c r="V231" s="189"/>
      <c r="W231" s="189"/>
      <c r="X231" s="175"/>
      <c r="Y231" s="175"/>
      <c r="AA231" s="179"/>
      <c r="AB231" s="173"/>
      <c r="AC231" s="238"/>
      <c r="AD231" s="238"/>
      <c r="AE231" s="238"/>
      <c r="AF231" s="238"/>
      <c r="AG231" s="238"/>
      <c r="AH231" s="238"/>
      <c r="AI231" s="239"/>
      <c r="AJ231" s="239"/>
      <c r="AK231" s="239"/>
      <c r="AL231" s="239"/>
      <c r="AM231" s="239"/>
      <c r="AN231" s="146"/>
      <c r="AO231" s="146"/>
      <c r="AP231" s="146"/>
      <c r="AQ231" s="146"/>
      <c r="AR231" s="146"/>
      <c r="AS231" s="146"/>
      <c r="AT231" s="146"/>
      <c r="AU231" s="146"/>
      <c r="AV231" s="146"/>
      <c r="AW231" s="146"/>
      <c r="AX231" s="146"/>
      <c r="AY231" s="146"/>
      <c r="AZ231" s="147"/>
      <c r="BA231" s="147"/>
      <c r="BB231" s="147"/>
      <c r="BC231" s="147"/>
      <c r="BD231" s="147"/>
      <c r="BE231" s="147"/>
      <c r="BF231" s="147"/>
      <c r="BG231" s="147"/>
      <c r="BH231" s="147"/>
      <c r="BI231" s="147"/>
      <c r="BJ231" s="147"/>
      <c r="BK231" s="147"/>
      <c r="BL231" s="147"/>
      <c r="BM231" s="147"/>
      <c r="BN231" s="147"/>
      <c r="BO231" s="147"/>
      <c r="BP231" s="147"/>
      <c r="BQ231" s="147"/>
      <c r="BR231" s="147"/>
      <c r="BS231" s="147"/>
      <c r="BT231" s="147"/>
      <c r="BU231" s="147"/>
      <c r="BV231" s="147"/>
      <c r="BW231" s="147"/>
      <c r="BX231" s="147"/>
      <c r="BY231" s="147"/>
      <c r="BZ231" s="147"/>
      <c r="CA231" s="147"/>
      <c r="CB231" s="147"/>
      <c r="CC231" s="147"/>
      <c r="CD231" s="147"/>
      <c r="CE231" s="147"/>
      <c r="CF231" s="147"/>
      <c r="CG231" s="147"/>
      <c r="CH231" s="147"/>
      <c r="CI231" s="147"/>
      <c r="CJ231" s="147"/>
    </row>
    <row r="232" spans="17:88">
      <c r="Q232" s="255"/>
      <c r="R232" s="255"/>
      <c r="S232" s="189"/>
      <c r="T232" s="189"/>
      <c r="U232" s="189"/>
      <c r="V232" s="189"/>
      <c r="W232" s="189"/>
      <c r="X232" s="175"/>
      <c r="Y232" s="175"/>
      <c r="AA232" s="179"/>
      <c r="AB232" s="173"/>
      <c r="AC232" s="238"/>
      <c r="AD232" s="238"/>
      <c r="AE232" s="238"/>
      <c r="AF232" s="238"/>
      <c r="AG232" s="238"/>
      <c r="AH232" s="238"/>
      <c r="AI232" s="239"/>
      <c r="AJ232" s="239"/>
      <c r="AK232" s="239"/>
      <c r="AL232" s="239"/>
      <c r="AM232" s="239"/>
      <c r="AN232" s="146"/>
      <c r="AO232" s="146"/>
      <c r="AP232" s="146"/>
      <c r="AQ232" s="146"/>
      <c r="AR232" s="146"/>
      <c r="AS232" s="146"/>
      <c r="AT232" s="146"/>
      <c r="AU232" s="146"/>
      <c r="AV232" s="146"/>
      <c r="AW232" s="146"/>
      <c r="AX232" s="146"/>
      <c r="AY232" s="146"/>
      <c r="AZ232" s="147"/>
      <c r="BA232" s="147"/>
      <c r="BB232" s="147"/>
      <c r="BC232" s="147"/>
      <c r="BD232" s="147"/>
      <c r="BE232" s="147"/>
      <c r="BF232" s="147"/>
      <c r="BG232" s="147"/>
      <c r="BH232" s="147"/>
      <c r="BI232" s="147"/>
      <c r="BJ232" s="147"/>
      <c r="BK232" s="147"/>
      <c r="BL232" s="147"/>
      <c r="BM232" s="147"/>
      <c r="BN232" s="147"/>
      <c r="BO232" s="147"/>
      <c r="BP232" s="147"/>
      <c r="BQ232" s="147"/>
      <c r="BR232" s="147"/>
      <c r="BS232" s="147"/>
      <c r="BT232" s="147"/>
      <c r="BU232" s="147"/>
      <c r="BV232" s="147"/>
      <c r="BW232" s="147"/>
      <c r="BX232" s="147"/>
      <c r="BY232" s="147"/>
      <c r="BZ232" s="147"/>
      <c r="CA232" s="147"/>
      <c r="CB232" s="147"/>
      <c r="CC232" s="147"/>
      <c r="CD232" s="147"/>
      <c r="CE232" s="147"/>
      <c r="CF232" s="147"/>
      <c r="CG232" s="147"/>
      <c r="CH232" s="147"/>
      <c r="CI232" s="147"/>
      <c r="CJ232" s="147"/>
    </row>
    <row r="233" spans="17:88">
      <c r="Q233" s="255"/>
      <c r="R233" s="255"/>
      <c r="S233" s="189"/>
      <c r="T233" s="189"/>
      <c r="U233" s="189"/>
      <c r="V233" s="189"/>
      <c r="W233" s="189"/>
      <c r="X233" s="175"/>
      <c r="Y233" s="175"/>
      <c r="AA233" s="179"/>
      <c r="AB233" s="173"/>
      <c r="AC233" s="238"/>
      <c r="AD233" s="238"/>
      <c r="AE233" s="238"/>
      <c r="AF233" s="238"/>
      <c r="AG233" s="238"/>
      <c r="AH233" s="238"/>
      <c r="AI233" s="239"/>
      <c r="AJ233" s="239"/>
      <c r="AK233" s="239"/>
      <c r="AL233" s="239"/>
      <c r="AM233" s="239"/>
      <c r="AN233" s="146"/>
      <c r="AO233" s="146"/>
      <c r="AP233" s="146"/>
      <c r="AQ233" s="146"/>
      <c r="AR233" s="146"/>
      <c r="AS233" s="146"/>
      <c r="AT233" s="146"/>
      <c r="AU233" s="146"/>
      <c r="AV233" s="146"/>
      <c r="AW233" s="146"/>
      <c r="AX233" s="146"/>
      <c r="AY233" s="146"/>
      <c r="AZ233" s="147"/>
      <c r="BA233" s="147"/>
      <c r="BB233" s="147"/>
      <c r="BC233" s="147"/>
      <c r="BD233" s="147"/>
      <c r="BE233" s="147"/>
      <c r="BF233" s="147"/>
      <c r="BG233" s="147"/>
      <c r="BH233" s="147"/>
      <c r="BI233" s="147"/>
      <c r="BJ233" s="147"/>
      <c r="BK233" s="147"/>
      <c r="BL233" s="147"/>
      <c r="BM233" s="147"/>
      <c r="BN233" s="147"/>
      <c r="BO233" s="147"/>
      <c r="BP233" s="147"/>
      <c r="BQ233" s="147"/>
      <c r="BR233" s="147"/>
      <c r="BS233" s="147"/>
      <c r="BT233" s="147"/>
      <c r="BU233" s="147"/>
      <c r="BV233" s="147"/>
      <c r="BW233" s="147"/>
      <c r="BX233" s="147"/>
      <c r="BY233" s="147"/>
      <c r="BZ233" s="147"/>
      <c r="CA233" s="147"/>
      <c r="CB233" s="147"/>
      <c r="CC233" s="147"/>
      <c r="CD233" s="147"/>
      <c r="CE233" s="147"/>
      <c r="CF233" s="147"/>
      <c r="CG233" s="147"/>
      <c r="CH233" s="147"/>
      <c r="CI233" s="147"/>
      <c r="CJ233" s="147"/>
    </row>
    <row r="234" spans="17:88">
      <c r="Q234" s="255"/>
      <c r="R234" s="255"/>
      <c r="S234" s="189"/>
      <c r="T234" s="189"/>
      <c r="U234" s="189"/>
      <c r="V234" s="189"/>
      <c r="W234" s="189"/>
      <c r="X234" s="175"/>
      <c r="Y234" s="175"/>
      <c r="AA234" s="179"/>
      <c r="AB234" s="173"/>
      <c r="AC234" s="238"/>
      <c r="AD234" s="238"/>
      <c r="AE234" s="238"/>
      <c r="AF234" s="238"/>
      <c r="AG234" s="238"/>
      <c r="AH234" s="238"/>
      <c r="AI234" s="239"/>
      <c r="AJ234" s="239"/>
      <c r="AK234" s="239"/>
      <c r="AL234" s="239"/>
      <c r="AM234" s="239"/>
      <c r="AN234" s="146"/>
      <c r="AO234" s="146"/>
      <c r="AP234" s="146"/>
      <c r="AQ234" s="146"/>
      <c r="AR234" s="146"/>
      <c r="AS234" s="146"/>
      <c r="AT234" s="146"/>
      <c r="AU234" s="146"/>
      <c r="AV234" s="146"/>
      <c r="AW234" s="146"/>
      <c r="AX234" s="146"/>
      <c r="AY234" s="146"/>
      <c r="AZ234" s="147"/>
      <c r="BA234" s="147"/>
      <c r="BB234" s="147"/>
      <c r="BC234" s="147"/>
      <c r="BD234" s="147"/>
      <c r="BE234" s="147"/>
      <c r="BF234" s="147"/>
      <c r="BG234" s="147"/>
      <c r="BH234" s="147"/>
      <c r="BI234" s="147"/>
      <c r="BJ234" s="147"/>
      <c r="BK234" s="147"/>
      <c r="BL234" s="147"/>
      <c r="BM234" s="147"/>
      <c r="BN234" s="147"/>
      <c r="BO234" s="147"/>
      <c r="BP234" s="147"/>
      <c r="BQ234" s="147"/>
      <c r="BR234" s="147"/>
      <c r="BS234" s="147"/>
      <c r="BT234" s="147"/>
      <c r="BU234" s="147"/>
      <c r="BV234" s="147"/>
      <c r="BW234" s="147"/>
      <c r="BX234" s="147"/>
      <c r="BY234" s="147"/>
      <c r="BZ234" s="147"/>
      <c r="CA234" s="147"/>
      <c r="CB234" s="147"/>
      <c r="CC234" s="147"/>
      <c r="CD234" s="147"/>
      <c r="CE234" s="147"/>
      <c r="CF234" s="147"/>
      <c r="CG234" s="147"/>
      <c r="CH234" s="147"/>
      <c r="CI234" s="147"/>
      <c r="CJ234" s="147"/>
    </row>
    <row r="235" spans="17:88">
      <c r="Q235" s="255"/>
      <c r="R235" s="255"/>
      <c r="S235" s="189"/>
      <c r="T235" s="189"/>
      <c r="U235" s="189"/>
      <c r="V235" s="189"/>
      <c r="W235" s="189"/>
      <c r="X235" s="175"/>
      <c r="Y235" s="175"/>
      <c r="AA235" s="179"/>
      <c r="AB235" s="173"/>
      <c r="AC235" s="238"/>
      <c r="AD235" s="238"/>
      <c r="AE235" s="238"/>
      <c r="AF235" s="238"/>
      <c r="AG235" s="238"/>
      <c r="AH235" s="238"/>
      <c r="AI235" s="239"/>
      <c r="AJ235" s="239"/>
      <c r="AK235" s="239"/>
      <c r="AL235" s="239"/>
      <c r="AM235" s="239"/>
      <c r="AN235" s="146"/>
      <c r="AO235" s="146"/>
      <c r="AP235" s="146"/>
      <c r="AQ235" s="146"/>
      <c r="AR235" s="146"/>
      <c r="AS235" s="146"/>
      <c r="AT235" s="146"/>
      <c r="AU235" s="146"/>
      <c r="AV235" s="146"/>
      <c r="AW235" s="146"/>
      <c r="AX235" s="146"/>
      <c r="AY235" s="146"/>
      <c r="AZ235" s="147"/>
      <c r="BA235" s="147"/>
      <c r="BB235" s="147"/>
      <c r="BC235" s="147"/>
      <c r="BD235" s="147"/>
      <c r="BE235" s="147"/>
      <c r="BF235" s="147"/>
      <c r="BG235" s="147"/>
      <c r="BH235" s="147"/>
      <c r="BI235" s="147"/>
      <c r="BJ235" s="147"/>
      <c r="BK235" s="147"/>
      <c r="BL235" s="147"/>
      <c r="BM235" s="147"/>
      <c r="BN235" s="147"/>
      <c r="BO235" s="147"/>
      <c r="BP235" s="147"/>
      <c r="BQ235" s="147"/>
      <c r="BR235" s="147"/>
      <c r="BS235" s="147"/>
      <c r="BT235" s="147"/>
      <c r="BU235" s="147"/>
      <c r="BV235" s="147"/>
      <c r="BW235" s="147"/>
      <c r="BX235" s="147"/>
      <c r="BY235" s="147"/>
      <c r="BZ235" s="147"/>
      <c r="CA235" s="147"/>
      <c r="CB235" s="147"/>
      <c r="CC235" s="147"/>
      <c r="CD235" s="147"/>
      <c r="CE235" s="147"/>
      <c r="CF235" s="147"/>
      <c r="CG235" s="147"/>
      <c r="CH235" s="147"/>
      <c r="CI235" s="147"/>
      <c r="CJ235" s="147"/>
    </row>
    <row r="236" spans="17:88">
      <c r="Q236" s="255"/>
      <c r="R236" s="255"/>
      <c r="S236" s="189"/>
      <c r="T236" s="189"/>
      <c r="U236" s="189"/>
      <c r="V236" s="189"/>
      <c r="W236" s="189"/>
      <c r="X236" s="175"/>
      <c r="Y236" s="175"/>
      <c r="AA236" s="179"/>
      <c r="AB236" s="173"/>
      <c r="AC236" s="238"/>
      <c r="AD236" s="238"/>
      <c r="AE236" s="238"/>
      <c r="AF236" s="238"/>
      <c r="AG236" s="238"/>
      <c r="AH236" s="238"/>
      <c r="AI236" s="239"/>
      <c r="AJ236" s="239"/>
      <c r="AK236" s="239"/>
      <c r="AL236" s="239"/>
      <c r="AM236" s="239"/>
      <c r="AN236" s="146"/>
      <c r="AO236" s="146"/>
      <c r="AP236" s="146"/>
      <c r="AQ236" s="146"/>
      <c r="AR236" s="146"/>
      <c r="AS236" s="146"/>
      <c r="AT236" s="146"/>
      <c r="AU236" s="146"/>
      <c r="AV236" s="146"/>
      <c r="AW236" s="146"/>
      <c r="AX236" s="146"/>
      <c r="AY236" s="146"/>
      <c r="AZ236" s="147"/>
      <c r="BA236" s="147"/>
      <c r="BB236" s="147"/>
      <c r="BC236" s="147"/>
      <c r="BD236" s="147"/>
      <c r="BE236" s="147"/>
      <c r="BF236" s="147"/>
      <c r="BG236" s="147"/>
      <c r="BH236" s="147"/>
      <c r="BI236" s="147"/>
      <c r="BJ236" s="147"/>
      <c r="BK236" s="147"/>
      <c r="BL236" s="147"/>
      <c r="BM236" s="147"/>
      <c r="BN236" s="147"/>
      <c r="BO236" s="147"/>
      <c r="BP236" s="147"/>
      <c r="BQ236" s="147"/>
      <c r="BR236" s="147"/>
      <c r="BS236" s="147"/>
      <c r="BT236" s="147"/>
      <c r="BU236" s="147"/>
      <c r="BV236" s="147"/>
      <c r="BW236" s="147"/>
      <c r="BX236" s="147"/>
      <c r="BY236" s="147"/>
      <c r="BZ236" s="147"/>
      <c r="CA236" s="147"/>
      <c r="CB236" s="147"/>
      <c r="CC236" s="147"/>
      <c r="CD236" s="147"/>
      <c r="CE236" s="147"/>
      <c r="CF236" s="147"/>
      <c r="CG236" s="147"/>
      <c r="CH236" s="147"/>
      <c r="CI236" s="147"/>
      <c r="CJ236" s="147"/>
    </row>
    <row r="237" spans="17:88">
      <c r="Q237" s="255"/>
      <c r="R237" s="255"/>
      <c r="S237" s="189"/>
      <c r="T237" s="189"/>
      <c r="U237" s="189"/>
      <c r="V237" s="189"/>
      <c r="W237" s="189"/>
      <c r="X237" s="175"/>
      <c r="Y237" s="175"/>
      <c r="AA237" s="179"/>
      <c r="AB237" s="173"/>
      <c r="AC237" s="238"/>
      <c r="AD237" s="238"/>
      <c r="AE237" s="238"/>
      <c r="AF237" s="238"/>
      <c r="AG237" s="238"/>
      <c r="AH237" s="238"/>
      <c r="AI237" s="239"/>
      <c r="AJ237" s="239"/>
      <c r="AK237" s="239"/>
      <c r="AL237" s="239"/>
      <c r="AM237" s="239"/>
      <c r="AN237" s="146"/>
      <c r="AO237" s="146"/>
      <c r="AP237" s="146"/>
      <c r="AQ237" s="146"/>
      <c r="AR237" s="146"/>
      <c r="AS237" s="146"/>
      <c r="AT237" s="146"/>
      <c r="AU237" s="146"/>
      <c r="AV237" s="146"/>
      <c r="AW237" s="146"/>
      <c r="AX237" s="146"/>
      <c r="AY237" s="146"/>
      <c r="AZ237" s="147"/>
      <c r="BA237" s="147"/>
      <c r="BB237" s="147"/>
      <c r="BC237" s="147"/>
      <c r="BD237" s="147"/>
      <c r="BE237" s="147"/>
      <c r="BF237" s="147"/>
      <c r="BG237" s="147"/>
      <c r="BH237" s="147"/>
      <c r="BI237" s="147"/>
      <c r="BJ237" s="147"/>
      <c r="BK237" s="147"/>
      <c r="BL237" s="147"/>
      <c r="BM237" s="147"/>
      <c r="BN237" s="147"/>
      <c r="BO237" s="147"/>
      <c r="BP237" s="147"/>
      <c r="BQ237" s="147"/>
      <c r="BR237" s="147"/>
      <c r="BS237" s="147"/>
      <c r="BT237" s="147"/>
      <c r="BU237" s="147"/>
      <c r="BV237" s="147"/>
      <c r="BW237" s="147"/>
      <c r="BX237" s="147"/>
      <c r="BY237" s="147"/>
      <c r="BZ237" s="147"/>
      <c r="CA237" s="147"/>
      <c r="CB237" s="147"/>
      <c r="CC237" s="147"/>
      <c r="CD237" s="147"/>
      <c r="CE237" s="147"/>
      <c r="CF237" s="147"/>
      <c r="CG237" s="147"/>
      <c r="CH237" s="147"/>
      <c r="CI237" s="147"/>
      <c r="CJ237" s="147"/>
    </row>
    <row r="238" spans="17:88">
      <c r="Q238" s="255"/>
      <c r="R238" s="255"/>
      <c r="S238" s="189"/>
      <c r="T238" s="189"/>
      <c r="U238" s="189"/>
      <c r="V238" s="189"/>
      <c r="W238" s="189"/>
      <c r="X238" s="175"/>
      <c r="Y238" s="175"/>
      <c r="AA238" s="179"/>
      <c r="AB238" s="173"/>
      <c r="AC238" s="238"/>
      <c r="AD238" s="238"/>
      <c r="AE238" s="238"/>
      <c r="AF238" s="238"/>
      <c r="AG238" s="238"/>
      <c r="AH238" s="238"/>
      <c r="AI238" s="239"/>
      <c r="AJ238" s="239"/>
      <c r="AK238" s="239"/>
      <c r="AL238" s="239"/>
      <c r="AM238" s="239"/>
      <c r="AN238" s="146"/>
      <c r="AO238" s="146"/>
      <c r="AP238" s="146"/>
      <c r="AQ238" s="146"/>
      <c r="AR238" s="146"/>
      <c r="AS238" s="146"/>
      <c r="AT238" s="146"/>
      <c r="AU238" s="146"/>
      <c r="AV238" s="146"/>
      <c r="AW238" s="146"/>
      <c r="AX238" s="146"/>
      <c r="AY238" s="146"/>
      <c r="AZ238" s="147"/>
      <c r="BA238" s="147"/>
      <c r="BB238" s="147"/>
      <c r="BC238" s="147"/>
      <c r="BD238" s="147"/>
      <c r="BE238" s="147"/>
      <c r="BF238" s="147"/>
      <c r="BG238" s="147"/>
      <c r="BH238" s="147"/>
      <c r="BI238" s="147"/>
      <c r="BJ238" s="147"/>
      <c r="BK238" s="147"/>
      <c r="BL238" s="147"/>
      <c r="BM238" s="147"/>
      <c r="BN238" s="147"/>
      <c r="BO238" s="147"/>
      <c r="BP238" s="147"/>
      <c r="BQ238" s="147"/>
      <c r="BR238" s="147"/>
      <c r="BS238" s="147"/>
      <c r="BT238" s="147"/>
      <c r="BU238" s="147"/>
      <c r="BV238" s="147"/>
      <c r="BW238" s="147"/>
      <c r="BX238" s="147"/>
      <c r="BY238" s="147"/>
      <c r="BZ238" s="147"/>
      <c r="CA238" s="147"/>
      <c r="CB238" s="147"/>
      <c r="CC238" s="147"/>
      <c r="CD238" s="147"/>
      <c r="CE238" s="147"/>
      <c r="CF238" s="147"/>
      <c r="CG238" s="147"/>
      <c r="CH238" s="147"/>
      <c r="CI238" s="147"/>
      <c r="CJ238" s="147"/>
    </row>
    <row r="239" spans="17:88">
      <c r="Q239" s="255"/>
      <c r="R239" s="255"/>
      <c r="S239" s="189"/>
      <c r="T239" s="189"/>
      <c r="U239" s="189"/>
      <c r="V239" s="189"/>
      <c r="W239" s="189"/>
      <c r="X239" s="175"/>
      <c r="Y239" s="175"/>
      <c r="AA239" s="179"/>
      <c r="AB239" s="173"/>
      <c r="AC239" s="238"/>
      <c r="AD239" s="238"/>
      <c r="AE239" s="238"/>
      <c r="AF239" s="238"/>
      <c r="AG239" s="238"/>
      <c r="AH239" s="238"/>
      <c r="AI239" s="239"/>
      <c r="AJ239" s="239"/>
      <c r="AK239" s="239"/>
      <c r="AL239" s="239"/>
      <c r="AM239" s="239"/>
      <c r="AN239" s="146"/>
      <c r="AO239" s="146"/>
      <c r="AP239" s="146"/>
      <c r="AQ239" s="146"/>
      <c r="AR239" s="146"/>
      <c r="AS239" s="146"/>
      <c r="AT239" s="146"/>
      <c r="AU239" s="146"/>
      <c r="AV239" s="146"/>
      <c r="AW239" s="146"/>
      <c r="AX239" s="146"/>
      <c r="AY239" s="146"/>
      <c r="AZ239" s="147"/>
      <c r="BA239" s="147"/>
      <c r="BB239" s="147"/>
      <c r="BC239" s="147"/>
      <c r="BD239" s="147"/>
      <c r="BE239" s="147"/>
      <c r="BF239" s="147"/>
      <c r="BG239" s="147"/>
      <c r="BH239" s="147"/>
      <c r="BI239" s="147"/>
      <c r="BJ239" s="147"/>
      <c r="BK239" s="147"/>
      <c r="BL239" s="147"/>
      <c r="BM239" s="147"/>
      <c r="BN239" s="147"/>
      <c r="BO239" s="147"/>
      <c r="BP239" s="147"/>
      <c r="BQ239" s="147"/>
      <c r="BR239" s="147"/>
      <c r="BS239" s="147"/>
      <c r="BT239" s="147"/>
      <c r="BU239" s="147"/>
      <c r="BV239" s="147"/>
      <c r="BW239" s="147"/>
      <c r="BX239" s="147"/>
      <c r="BY239" s="147"/>
      <c r="BZ239" s="147"/>
      <c r="CA239" s="147"/>
      <c r="CB239" s="147"/>
      <c r="CC239" s="147"/>
      <c r="CD239" s="147"/>
      <c r="CE239" s="147"/>
      <c r="CF239" s="147"/>
      <c r="CG239" s="147"/>
      <c r="CH239" s="147"/>
      <c r="CI239" s="147"/>
      <c r="CJ239" s="147"/>
    </row>
    <row r="240" spans="17:88">
      <c r="Q240" s="255"/>
      <c r="R240" s="255"/>
      <c r="S240" s="189"/>
      <c r="T240" s="189"/>
      <c r="U240" s="189"/>
      <c r="V240" s="189"/>
      <c r="W240" s="189"/>
      <c r="X240" s="175"/>
      <c r="Y240" s="175"/>
      <c r="AA240" s="179"/>
      <c r="AB240" s="173"/>
      <c r="AC240" s="238"/>
      <c r="AD240" s="238"/>
      <c r="AE240" s="238"/>
      <c r="AF240" s="238"/>
      <c r="AG240" s="238"/>
      <c r="AH240" s="238"/>
      <c r="AI240" s="239"/>
      <c r="AJ240" s="239"/>
      <c r="AK240" s="239"/>
      <c r="AL240" s="239"/>
      <c r="AM240" s="239"/>
      <c r="AN240" s="146"/>
      <c r="AO240" s="146"/>
      <c r="AP240" s="146"/>
      <c r="AQ240" s="146"/>
      <c r="AR240" s="146"/>
      <c r="AS240" s="146"/>
      <c r="AT240" s="146"/>
      <c r="AU240" s="146"/>
      <c r="AV240" s="146"/>
      <c r="AW240" s="146"/>
      <c r="AX240" s="146"/>
      <c r="AY240" s="146"/>
      <c r="AZ240" s="147"/>
      <c r="BA240" s="147"/>
      <c r="BB240" s="147"/>
      <c r="BC240" s="147"/>
      <c r="BD240" s="147"/>
      <c r="BE240" s="147"/>
      <c r="BF240" s="147"/>
      <c r="BG240" s="147"/>
      <c r="BH240" s="147"/>
      <c r="BI240" s="147"/>
      <c r="BJ240" s="147"/>
      <c r="BK240" s="147"/>
      <c r="BL240" s="147"/>
      <c r="BM240" s="147"/>
      <c r="BN240" s="147"/>
      <c r="BO240" s="147"/>
      <c r="BP240" s="147"/>
      <c r="BQ240" s="147"/>
      <c r="BR240" s="147"/>
      <c r="BS240" s="147"/>
      <c r="BT240" s="147"/>
      <c r="BU240" s="147"/>
      <c r="BV240" s="147"/>
      <c r="BW240" s="147"/>
      <c r="BX240" s="147"/>
      <c r="BY240" s="147"/>
      <c r="BZ240" s="147"/>
      <c r="CA240" s="147"/>
      <c r="CB240" s="147"/>
      <c r="CC240" s="147"/>
      <c r="CD240" s="147"/>
      <c r="CE240" s="147"/>
      <c r="CF240" s="147"/>
      <c r="CG240" s="147"/>
      <c r="CH240" s="147"/>
      <c r="CI240" s="147"/>
      <c r="CJ240" s="147"/>
    </row>
    <row r="241" spans="17:88">
      <c r="Q241" s="255"/>
      <c r="R241" s="255"/>
      <c r="S241" s="189"/>
      <c r="T241" s="189"/>
      <c r="U241" s="189"/>
      <c r="V241" s="189"/>
      <c r="W241" s="189"/>
      <c r="X241" s="175"/>
      <c r="Y241" s="175"/>
      <c r="AA241" s="179"/>
      <c r="AB241" s="173"/>
      <c r="AC241" s="238"/>
      <c r="AD241" s="238"/>
      <c r="AE241" s="238"/>
      <c r="AF241" s="238"/>
      <c r="AG241" s="238"/>
      <c r="AH241" s="238"/>
      <c r="AI241" s="239"/>
      <c r="AJ241" s="239"/>
      <c r="AK241" s="239"/>
      <c r="AL241" s="239"/>
      <c r="AM241" s="239"/>
      <c r="AN241" s="146"/>
      <c r="AO241" s="146"/>
      <c r="AP241" s="146"/>
      <c r="AQ241" s="146"/>
      <c r="AR241" s="146"/>
      <c r="AS241" s="146"/>
      <c r="AT241" s="146"/>
      <c r="AU241" s="146"/>
      <c r="AV241" s="146"/>
      <c r="AW241" s="146"/>
      <c r="AX241" s="146"/>
      <c r="AY241" s="146"/>
      <c r="AZ241" s="147"/>
      <c r="BA241" s="147"/>
      <c r="BB241" s="147"/>
      <c r="BC241" s="147"/>
      <c r="BD241" s="147"/>
      <c r="BE241" s="147"/>
      <c r="BF241" s="147"/>
      <c r="BG241" s="147"/>
      <c r="BH241" s="147"/>
      <c r="BI241" s="147"/>
      <c r="BJ241" s="147"/>
      <c r="BK241" s="147"/>
      <c r="BL241" s="147"/>
      <c r="BM241" s="147"/>
      <c r="BN241" s="147"/>
      <c r="BO241" s="147"/>
      <c r="BP241" s="147"/>
      <c r="BQ241" s="147"/>
      <c r="BR241" s="147"/>
      <c r="BS241" s="147"/>
      <c r="BT241" s="147"/>
      <c r="BU241" s="147"/>
      <c r="BV241" s="147"/>
      <c r="BW241" s="147"/>
      <c r="BX241" s="147"/>
      <c r="BY241" s="147"/>
      <c r="BZ241" s="147"/>
      <c r="CA241" s="147"/>
      <c r="CB241" s="147"/>
      <c r="CC241" s="147"/>
      <c r="CD241" s="147"/>
      <c r="CE241" s="147"/>
      <c r="CF241" s="147"/>
      <c r="CG241" s="147"/>
      <c r="CH241" s="147"/>
      <c r="CI241" s="147"/>
      <c r="CJ241" s="147"/>
    </row>
    <row r="242" spans="17:88">
      <c r="Q242" s="255"/>
      <c r="R242" s="255"/>
      <c r="S242" s="189"/>
      <c r="T242" s="189"/>
      <c r="U242" s="189"/>
      <c r="V242" s="189"/>
      <c r="W242" s="189"/>
      <c r="X242" s="175"/>
      <c r="Y242" s="175"/>
      <c r="AA242" s="179"/>
      <c r="AB242" s="173"/>
      <c r="AC242" s="238"/>
      <c r="AD242" s="238"/>
      <c r="AE242" s="238"/>
      <c r="AF242" s="238"/>
      <c r="AG242" s="238"/>
      <c r="AH242" s="238"/>
      <c r="AI242" s="239"/>
      <c r="AJ242" s="239"/>
      <c r="AK242" s="239"/>
      <c r="AL242" s="239"/>
      <c r="AM242" s="239"/>
      <c r="AN242" s="146"/>
      <c r="AO242" s="146"/>
      <c r="AP242" s="146"/>
      <c r="AQ242" s="146"/>
      <c r="AR242" s="146"/>
      <c r="AS242" s="146"/>
      <c r="AT242" s="146"/>
      <c r="AU242" s="146"/>
      <c r="AV242" s="146"/>
      <c r="AW242" s="146"/>
      <c r="AX242" s="146"/>
      <c r="AY242" s="146"/>
      <c r="AZ242" s="147"/>
      <c r="BA242" s="147"/>
      <c r="BB242" s="147"/>
      <c r="BC242" s="147"/>
      <c r="BD242" s="147"/>
      <c r="BE242" s="147"/>
      <c r="BF242" s="147"/>
      <c r="BG242" s="147"/>
      <c r="BH242" s="147"/>
      <c r="BI242" s="147"/>
      <c r="BJ242" s="147"/>
      <c r="BK242" s="147"/>
      <c r="BL242" s="147"/>
      <c r="BM242" s="147"/>
      <c r="BN242" s="147"/>
      <c r="BO242" s="147"/>
      <c r="BP242" s="147"/>
      <c r="BQ242" s="147"/>
      <c r="BR242" s="147"/>
      <c r="BS242" s="147"/>
      <c r="BT242" s="147"/>
      <c r="BU242" s="147"/>
      <c r="BV242" s="147"/>
      <c r="BW242" s="147"/>
      <c r="BX242" s="147"/>
      <c r="BY242" s="147"/>
      <c r="BZ242" s="147"/>
      <c r="CA242" s="147"/>
      <c r="CB242" s="147"/>
      <c r="CC242" s="147"/>
      <c r="CD242" s="147"/>
      <c r="CE242" s="147"/>
      <c r="CF242" s="147"/>
      <c r="CG242" s="147"/>
      <c r="CH242" s="147"/>
      <c r="CI242" s="147"/>
      <c r="CJ242" s="147"/>
    </row>
    <row r="243" spans="17:88">
      <c r="Q243" s="255"/>
      <c r="R243" s="255"/>
      <c r="S243" s="189"/>
      <c r="T243" s="189"/>
      <c r="U243" s="189"/>
      <c r="V243" s="189"/>
      <c r="W243" s="189"/>
      <c r="X243" s="175"/>
      <c r="Y243" s="175"/>
      <c r="AA243" s="179"/>
      <c r="AB243" s="173"/>
      <c r="AC243" s="238"/>
      <c r="AD243" s="238"/>
      <c r="AE243" s="238"/>
      <c r="AF243" s="238"/>
      <c r="AG243" s="238"/>
      <c r="AH243" s="238"/>
      <c r="AI243" s="239"/>
      <c r="AJ243" s="239"/>
      <c r="AK243" s="239"/>
      <c r="AL243" s="239"/>
      <c r="AM243" s="239"/>
      <c r="AN243" s="146"/>
      <c r="AO243" s="146"/>
      <c r="AP243" s="146"/>
      <c r="AQ243" s="146"/>
      <c r="AR243" s="146"/>
      <c r="AS243" s="146"/>
      <c r="AT243" s="146"/>
      <c r="AU243" s="146"/>
      <c r="AV243" s="146"/>
      <c r="AW243" s="146"/>
      <c r="AX243" s="146"/>
      <c r="AY243" s="146"/>
      <c r="AZ243" s="147"/>
      <c r="BA243" s="147"/>
      <c r="BB243" s="147"/>
      <c r="BC243" s="147"/>
      <c r="BD243" s="147"/>
      <c r="BE243" s="147"/>
      <c r="BF243" s="147"/>
      <c r="BG243" s="147"/>
      <c r="BH243" s="147"/>
      <c r="BI243" s="147"/>
      <c r="BJ243" s="147"/>
      <c r="BK243" s="147"/>
      <c r="BL243" s="147"/>
      <c r="BM243" s="147"/>
      <c r="BN243" s="147"/>
      <c r="BO243" s="147"/>
      <c r="BP243" s="147"/>
      <c r="BQ243" s="147"/>
      <c r="BR243" s="147"/>
      <c r="BS243" s="147"/>
      <c r="BT243" s="147"/>
      <c r="BU243" s="147"/>
      <c r="BV243" s="147"/>
      <c r="BW243" s="147"/>
      <c r="BX243" s="147"/>
      <c r="BY243" s="147"/>
      <c r="BZ243" s="147"/>
      <c r="CA243" s="147"/>
      <c r="CB243" s="147"/>
      <c r="CC243" s="147"/>
      <c r="CD243" s="147"/>
      <c r="CE243" s="147"/>
      <c r="CF243" s="147"/>
      <c r="CG243" s="147"/>
      <c r="CH243" s="147"/>
      <c r="CI243" s="147"/>
      <c r="CJ243" s="147"/>
    </row>
    <row r="244" spans="17:88">
      <c r="Q244" s="255"/>
      <c r="R244" s="255"/>
      <c r="S244" s="189"/>
      <c r="T244" s="189"/>
      <c r="U244" s="189"/>
      <c r="V244" s="189"/>
      <c r="W244" s="189"/>
      <c r="X244" s="175"/>
      <c r="Y244" s="175"/>
      <c r="AA244" s="179"/>
      <c r="AB244" s="173"/>
      <c r="AC244" s="238"/>
      <c r="AD244" s="238"/>
      <c r="AE244" s="238"/>
      <c r="AF244" s="238"/>
      <c r="AG244" s="238"/>
      <c r="AH244" s="238"/>
      <c r="AI244" s="239"/>
      <c r="AJ244" s="239"/>
      <c r="AK244" s="239"/>
      <c r="AL244" s="239"/>
      <c r="AM244" s="239"/>
      <c r="AN244" s="146"/>
      <c r="AO244" s="146"/>
      <c r="AP244" s="146"/>
      <c r="AQ244" s="146"/>
      <c r="AR244" s="146"/>
      <c r="AS244" s="146"/>
      <c r="AT244" s="146"/>
      <c r="AU244" s="146"/>
      <c r="AV244" s="146"/>
      <c r="AW244" s="146"/>
      <c r="AX244" s="146"/>
      <c r="AY244" s="146"/>
      <c r="AZ244" s="147"/>
      <c r="BA244" s="147"/>
      <c r="BB244" s="147"/>
      <c r="BC244" s="147"/>
      <c r="BD244" s="147"/>
      <c r="BE244" s="147"/>
      <c r="BF244" s="147"/>
      <c r="BG244" s="147"/>
      <c r="BH244" s="147"/>
      <c r="BI244" s="147"/>
      <c r="BJ244" s="147"/>
      <c r="BK244" s="147"/>
      <c r="BL244" s="147"/>
      <c r="BM244" s="147"/>
      <c r="BN244" s="147"/>
      <c r="BO244" s="147"/>
      <c r="BP244" s="147"/>
      <c r="BQ244" s="147"/>
      <c r="BR244" s="147"/>
      <c r="BS244" s="147"/>
      <c r="BT244" s="147"/>
      <c r="BU244" s="147"/>
      <c r="BV244" s="147"/>
      <c r="BW244" s="147"/>
      <c r="BX244" s="147"/>
      <c r="BY244" s="147"/>
      <c r="BZ244" s="147"/>
      <c r="CA244" s="147"/>
      <c r="CB244" s="147"/>
      <c r="CC244" s="147"/>
      <c r="CD244" s="147"/>
      <c r="CE244" s="147"/>
      <c r="CF244" s="147"/>
      <c r="CG244" s="147"/>
      <c r="CH244" s="147"/>
      <c r="CI244" s="147"/>
      <c r="CJ244" s="147"/>
    </row>
    <row r="245" spans="17:88">
      <c r="Q245" s="255"/>
      <c r="R245" s="255"/>
      <c r="S245" s="189"/>
      <c r="T245" s="189"/>
      <c r="U245" s="189"/>
      <c r="V245" s="189"/>
      <c r="W245" s="189"/>
      <c r="X245" s="175"/>
      <c r="Y245" s="175"/>
      <c r="AA245" s="179"/>
      <c r="AB245" s="173"/>
      <c r="AC245" s="238"/>
      <c r="AD245" s="238"/>
      <c r="AE245" s="238"/>
      <c r="AF245" s="238"/>
      <c r="AG245" s="238"/>
      <c r="AH245" s="238"/>
      <c r="AI245" s="239"/>
      <c r="AJ245" s="239"/>
      <c r="AK245" s="239"/>
      <c r="AL245" s="239"/>
      <c r="AM245" s="239"/>
      <c r="AN245" s="146"/>
      <c r="AO245" s="146"/>
      <c r="AP245" s="146"/>
      <c r="AQ245" s="146"/>
      <c r="AR245" s="146"/>
      <c r="AS245" s="146"/>
      <c r="AT245" s="146"/>
      <c r="AU245" s="146"/>
      <c r="AV245" s="146"/>
      <c r="AW245" s="146"/>
      <c r="AX245" s="146"/>
      <c r="AY245" s="146"/>
      <c r="AZ245" s="147"/>
      <c r="BA245" s="147"/>
      <c r="BB245" s="147"/>
      <c r="BC245" s="147"/>
      <c r="BD245" s="147"/>
      <c r="BE245" s="147"/>
      <c r="BF245" s="147"/>
      <c r="BG245" s="147"/>
      <c r="BH245" s="147"/>
      <c r="BI245" s="147"/>
      <c r="BJ245" s="147"/>
      <c r="BK245" s="147"/>
      <c r="BL245" s="147"/>
      <c r="BM245" s="147"/>
      <c r="BN245" s="147"/>
      <c r="BO245" s="147"/>
      <c r="BP245" s="147"/>
      <c r="BQ245" s="147"/>
      <c r="BR245" s="147"/>
      <c r="BS245" s="147"/>
      <c r="BT245" s="147"/>
      <c r="BU245" s="147"/>
      <c r="BV245" s="147"/>
      <c r="BW245" s="147"/>
      <c r="BX245" s="147"/>
      <c r="BY245" s="147"/>
      <c r="BZ245" s="147"/>
      <c r="CA245" s="147"/>
      <c r="CB245" s="147"/>
      <c r="CC245" s="147"/>
      <c r="CD245" s="147"/>
      <c r="CE245" s="147"/>
      <c r="CF245" s="147"/>
      <c r="CG245" s="147"/>
      <c r="CH245" s="147"/>
      <c r="CI245" s="147"/>
      <c r="CJ245" s="147"/>
    </row>
    <row r="246" spans="17:88">
      <c r="Q246" s="255"/>
      <c r="R246" s="255"/>
      <c r="S246" s="189"/>
      <c r="T246" s="189"/>
      <c r="U246" s="189"/>
      <c r="V246" s="189"/>
      <c r="W246" s="189"/>
      <c r="X246" s="175"/>
      <c r="Y246" s="175"/>
      <c r="AA246" s="179"/>
      <c r="AB246" s="173"/>
      <c r="AC246" s="238"/>
      <c r="AD246" s="238"/>
      <c r="AE246" s="238"/>
      <c r="AF246" s="238"/>
      <c r="AG246" s="238"/>
      <c r="AH246" s="238"/>
      <c r="AI246" s="239"/>
      <c r="AJ246" s="239"/>
      <c r="AK246" s="239"/>
      <c r="AL246" s="239"/>
      <c r="AM246" s="239"/>
      <c r="AN246" s="146"/>
      <c r="AO246" s="146"/>
      <c r="AP246" s="146"/>
      <c r="AQ246" s="146"/>
      <c r="AR246" s="146"/>
      <c r="AS246" s="146"/>
      <c r="AT246" s="146"/>
      <c r="AU246" s="146"/>
      <c r="AV246" s="146"/>
      <c r="AW246" s="146"/>
      <c r="AX246" s="146"/>
      <c r="AY246" s="146"/>
      <c r="AZ246" s="147"/>
      <c r="BA246" s="147"/>
      <c r="BB246" s="147"/>
      <c r="BC246" s="147"/>
      <c r="BD246" s="147"/>
      <c r="BE246" s="147"/>
      <c r="BF246" s="147"/>
      <c r="BG246" s="147"/>
      <c r="BH246" s="147"/>
      <c r="BI246" s="147"/>
      <c r="BJ246" s="147"/>
      <c r="BK246" s="147"/>
      <c r="BL246" s="147"/>
      <c r="BM246" s="147"/>
      <c r="BN246" s="147"/>
      <c r="BO246" s="147"/>
      <c r="BP246" s="147"/>
      <c r="BQ246" s="147"/>
      <c r="BR246" s="147"/>
      <c r="BS246" s="147"/>
      <c r="BT246" s="147"/>
      <c r="BU246" s="147"/>
      <c r="BV246" s="147"/>
      <c r="BW246" s="147"/>
      <c r="BX246" s="147"/>
      <c r="BY246" s="147"/>
      <c r="BZ246" s="147"/>
      <c r="CA246" s="147"/>
      <c r="CB246" s="147"/>
      <c r="CC246" s="147"/>
      <c r="CD246" s="147"/>
      <c r="CE246" s="147"/>
      <c r="CF246" s="147"/>
      <c r="CG246" s="147"/>
      <c r="CH246" s="147"/>
      <c r="CI246" s="147"/>
      <c r="CJ246" s="147"/>
    </row>
    <row r="247" spans="17:88">
      <c r="Q247" s="255"/>
      <c r="R247" s="255"/>
      <c r="S247" s="189"/>
      <c r="T247" s="189"/>
      <c r="U247" s="189"/>
      <c r="V247" s="189"/>
      <c r="W247" s="189"/>
      <c r="X247" s="175"/>
      <c r="Y247" s="175"/>
      <c r="AA247" s="179"/>
      <c r="AB247" s="173"/>
      <c r="AC247" s="238"/>
      <c r="AD247" s="238"/>
      <c r="AE247" s="238"/>
      <c r="AF247" s="238"/>
      <c r="AG247" s="238"/>
      <c r="AH247" s="238"/>
      <c r="AI247" s="239"/>
      <c r="AJ247" s="239"/>
      <c r="AK247" s="239"/>
      <c r="AL247" s="239"/>
      <c r="AM247" s="239"/>
      <c r="AN247" s="146"/>
      <c r="AO247" s="146"/>
      <c r="AP247" s="146"/>
      <c r="AQ247" s="146"/>
      <c r="AR247" s="146"/>
      <c r="AS247" s="146"/>
      <c r="AT247" s="146"/>
      <c r="AU247" s="146"/>
      <c r="AV247" s="146"/>
      <c r="AW247" s="146"/>
      <c r="AX247" s="146"/>
      <c r="AY247" s="146"/>
      <c r="AZ247" s="147"/>
      <c r="BA247" s="147"/>
      <c r="BB247" s="147"/>
      <c r="BC247" s="147"/>
      <c r="BD247" s="147"/>
      <c r="BE247" s="147"/>
      <c r="BF247" s="147"/>
      <c r="BG247" s="147"/>
      <c r="BH247" s="147"/>
      <c r="BI247" s="147"/>
      <c r="BJ247" s="147"/>
      <c r="BK247" s="147"/>
      <c r="BL247" s="147"/>
      <c r="BM247" s="147"/>
      <c r="BN247" s="147"/>
      <c r="BO247" s="147"/>
      <c r="BP247" s="147"/>
      <c r="BQ247" s="147"/>
      <c r="BR247" s="147"/>
      <c r="BS247" s="147"/>
      <c r="BT247" s="147"/>
      <c r="BU247" s="147"/>
      <c r="BV247" s="147"/>
      <c r="BW247" s="147"/>
      <c r="BX247" s="147"/>
      <c r="BY247" s="147"/>
      <c r="BZ247" s="147"/>
      <c r="CA247" s="147"/>
      <c r="CB247" s="147"/>
      <c r="CC247" s="147"/>
      <c r="CD247" s="147"/>
      <c r="CE247" s="147"/>
      <c r="CF247" s="147"/>
      <c r="CG247" s="147"/>
      <c r="CH247" s="147"/>
      <c r="CI247" s="147"/>
      <c r="CJ247" s="147"/>
    </row>
    <row r="248" spans="17:88">
      <c r="Q248" s="255"/>
      <c r="R248" s="255"/>
      <c r="S248" s="189"/>
      <c r="T248" s="189"/>
      <c r="U248" s="189"/>
      <c r="V248" s="189"/>
      <c r="W248" s="189"/>
      <c r="X248" s="175"/>
      <c r="Y248" s="175"/>
      <c r="AA248" s="179"/>
      <c r="AB248" s="173"/>
      <c r="AC248" s="238"/>
      <c r="AD248" s="238"/>
      <c r="AE248" s="238"/>
      <c r="AF248" s="238"/>
      <c r="AG248" s="238"/>
      <c r="AH248" s="238"/>
      <c r="AI248" s="239"/>
      <c r="AJ248" s="239"/>
      <c r="AK248" s="239"/>
      <c r="AL248" s="239"/>
      <c r="AM248" s="239"/>
      <c r="AN248" s="146"/>
      <c r="AO248" s="146"/>
      <c r="AP248" s="146"/>
      <c r="AQ248" s="146"/>
      <c r="AR248" s="146"/>
      <c r="AS248" s="146"/>
      <c r="AT248" s="146"/>
      <c r="AU248" s="146"/>
      <c r="AV248" s="146"/>
      <c r="AW248" s="146"/>
      <c r="AX248" s="146"/>
      <c r="AY248" s="146"/>
      <c r="AZ248" s="147"/>
      <c r="BA248" s="147"/>
      <c r="BB248" s="147"/>
      <c r="BC248" s="147"/>
      <c r="BD248" s="147"/>
      <c r="BE248" s="147"/>
      <c r="BF248" s="147"/>
      <c r="BG248" s="147"/>
      <c r="BH248" s="147"/>
      <c r="BI248" s="147"/>
      <c r="BJ248" s="147"/>
      <c r="BK248" s="147"/>
      <c r="BL248" s="147"/>
      <c r="BM248" s="147"/>
      <c r="BN248" s="147"/>
      <c r="BO248" s="147"/>
      <c r="BP248" s="147"/>
      <c r="BQ248" s="147"/>
      <c r="BR248" s="147"/>
      <c r="BS248" s="147"/>
      <c r="BT248" s="147"/>
      <c r="BU248" s="147"/>
      <c r="BV248" s="147"/>
      <c r="BW248" s="147"/>
      <c r="BX248" s="147"/>
      <c r="BY248" s="147"/>
      <c r="BZ248" s="147"/>
      <c r="CA248" s="147"/>
      <c r="CB248" s="147"/>
      <c r="CC248" s="147"/>
      <c r="CD248" s="147"/>
      <c r="CE248" s="147"/>
      <c r="CF248" s="147"/>
      <c r="CG248" s="147"/>
      <c r="CH248" s="147"/>
      <c r="CI248" s="147"/>
      <c r="CJ248" s="147"/>
    </row>
    <row r="249" spans="17:88">
      <c r="Q249" s="255"/>
      <c r="R249" s="255"/>
      <c r="S249" s="189"/>
      <c r="T249" s="189"/>
      <c r="U249" s="189"/>
      <c r="V249" s="189"/>
      <c r="W249" s="189"/>
      <c r="X249" s="175"/>
      <c r="Y249" s="175"/>
      <c r="AA249" s="179"/>
      <c r="AB249" s="173"/>
      <c r="AC249" s="238"/>
      <c r="AD249" s="238"/>
      <c r="AE249" s="238"/>
      <c r="AF249" s="238"/>
      <c r="AG249" s="238"/>
      <c r="AH249" s="238"/>
      <c r="AI249" s="239"/>
      <c r="AJ249" s="239"/>
      <c r="AK249" s="239"/>
      <c r="AL249" s="239"/>
      <c r="AM249" s="239"/>
      <c r="AN249" s="146"/>
      <c r="AO249" s="146"/>
      <c r="AP249" s="146"/>
      <c r="AQ249" s="146"/>
      <c r="AR249" s="146"/>
      <c r="AS249" s="146"/>
      <c r="AT249" s="146"/>
      <c r="AU249" s="146"/>
      <c r="AV249" s="146"/>
      <c r="AW249" s="146"/>
      <c r="AX249" s="146"/>
      <c r="AY249" s="146"/>
      <c r="AZ249" s="147"/>
      <c r="BA249" s="147"/>
      <c r="BB249" s="147"/>
      <c r="BC249" s="147"/>
      <c r="BD249" s="147"/>
      <c r="BE249" s="147"/>
      <c r="BF249" s="147"/>
      <c r="BG249" s="147"/>
      <c r="BH249" s="147"/>
      <c r="BI249" s="147"/>
      <c r="BJ249" s="147"/>
      <c r="BK249" s="147"/>
      <c r="BL249" s="147"/>
      <c r="BM249" s="147"/>
      <c r="BN249" s="147"/>
      <c r="BO249" s="147"/>
      <c r="BP249" s="147"/>
      <c r="BQ249" s="147"/>
      <c r="BR249" s="147"/>
      <c r="BS249" s="147"/>
      <c r="BT249" s="147"/>
      <c r="BU249" s="147"/>
      <c r="BV249" s="147"/>
      <c r="BW249" s="147"/>
      <c r="BX249" s="147"/>
      <c r="BY249" s="147"/>
      <c r="BZ249" s="147"/>
      <c r="CA249" s="147"/>
      <c r="CB249" s="147"/>
      <c r="CC249" s="147"/>
      <c r="CD249" s="147"/>
      <c r="CE249" s="147"/>
      <c r="CF249" s="147"/>
      <c r="CG249" s="147"/>
      <c r="CH249" s="147"/>
      <c r="CI249" s="147"/>
      <c r="CJ249" s="147"/>
    </row>
    <row r="250" spans="17:88">
      <c r="Q250" s="255"/>
      <c r="R250" s="255"/>
      <c r="S250" s="189"/>
      <c r="T250" s="189"/>
      <c r="U250" s="189"/>
      <c r="V250" s="189"/>
      <c r="W250" s="189"/>
      <c r="X250" s="175"/>
      <c r="Y250" s="175"/>
      <c r="AA250" s="179"/>
      <c r="AB250" s="173"/>
      <c r="AC250" s="238"/>
      <c r="AD250" s="238"/>
      <c r="AE250" s="238"/>
      <c r="AF250" s="238"/>
      <c r="AG250" s="238"/>
      <c r="AH250" s="238"/>
      <c r="AI250" s="239"/>
      <c r="AJ250" s="239"/>
      <c r="AK250" s="239"/>
      <c r="AL250" s="239"/>
      <c r="AM250" s="239"/>
      <c r="AN250" s="146"/>
      <c r="AO250" s="146"/>
      <c r="AP250" s="146"/>
      <c r="AQ250" s="146"/>
      <c r="AR250" s="146"/>
      <c r="AS250" s="146"/>
      <c r="AT250" s="146"/>
      <c r="AU250" s="146"/>
      <c r="AV250" s="146"/>
      <c r="AW250" s="146"/>
      <c r="AX250" s="146"/>
      <c r="AY250" s="146"/>
      <c r="AZ250" s="147"/>
      <c r="BA250" s="147"/>
      <c r="BB250" s="147"/>
      <c r="BC250" s="147"/>
      <c r="BD250" s="147"/>
      <c r="BE250" s="147"/>
      <c r="BF250" s="147"/>
      <c r="BG250" s="147"/>
      <c r="BH250" s="147"/>
      <c r="BI250" s="147"/>
      <c r="BJ250" s="147"/>
      <c r="BK250" s="147"/>
      <c r="BL250" s="147"/>
      <c r="BM250" s="147"/>
      <c r="BN250" s="147"/>
      <c r="BO250" s="147"/>
      <c r="BP250" s="147"/>
      <c r="BQ250" s="147"/>
      <c r="BR250" s="147"/>
      <c r="BS250" s="147"/>
      <c r="BT250" s="147"/>
      <c r="BU250" s="147"/>
      <c r="BV250" s="147"/>
      <c r="BW250" s="147"/>
      <c r="BX250" s="147"/>
      <c r="BY250" s="147"/>
      <c r="BZ250" s="147"/>
      <c r="CA250" s="147"/>
      <c r="CB250" s="147"/>
      <c r="CC250" s="147"/>
      <c r="CD250" s="147"/>
      <c r="CE250" s="147"/>
      <c r="CF250" s="147"/>
      <c r="CG250" s="147"/>
      <c r="CH250" s="147"/>
      <c r="CI250" s="147"/>
      <c r="CJ250" s="147"/>
    </row>
    <row r="251" spans="17:88">
      <c r="Q251" s="255"/>
      <c r="R251" s="255"/>
      <c r="S251" s="189"/>
      <c r="T251" s="189"/>
      <c r="U251" s="189"/>
      <c r="V251" s="189"/>
      <c r="W251" s="189"/>
      <c r="X251" s="175"/>
      <c r="Y251" s="175"/>
      <c r="AA251" s="179"/>
      <c r="AB251" s="173"/>
      <c r="AC251" s="238"/>
      <c r="AD251" s="238"/>
      <c r="AE251" s="238"/>
      <c r="AF251" s="238"/>
      <c r="AG251" s="238"/>
      <c r="AH251" s="238"/>
      <c r="AI251" s="239"/>
      <c r="AJ251" s="239"/>
      <c r="AK251" s="239"/>
      <c r="AL251" s="239"/>
      <c r="AM251" s="239"/>
      <c r="AN251" s="146"/>
      <c r="AO251" s="146"/>
      <c r="AP251" s="146"/>
      <c r="AQ251" s="146"/>
      <c r="AR251" s="146"/>
      <c r="AS251" s="146"/>
      <c r="AT251" s="146"/>
      <c r="AU251" s="146"/>
      <c r="AV251" s="146"/>
      <c r="AW251" s="146"/>
      <c r="AX251" s="146"/>
      <c r="AY251" s="146"/>
      <c r="AZ251" s="147"/>
      <c r="BA251" s="147"/>
      <c r="BB251" s="147"/>
      <c r="BC251" s="147"/>
      <c r="BD251" s="147"/>
      <c r="BE251" s="147"/>
      <c r="BF251" s="147"/>
      <c r="BG251" s="147"/>
      <c r="BH251" s="147"/>
      <c r="BI251" s="147"/>
      <c r="BJ251" s="147"/>
      <c r="BK251" s="147"/>
      <c r="BL251" s="147"/>
      <c r="BM251" s="147"/>
      <c r="BN251" s="147"/>
      <c r="BO251" s="147"/>
      <c r="BP251" s="147"/>
      <c r="BQ251" s="147"/>
      <c r="BR251" s="147"/>
      <c r="BS251" s="147"/>
      <c r="BT251" s="147"/>
      <c r="BU251" s="147"/>
      <c r="BV251" s="147"/>
      <c r="BW251" s="147"/>
      <c r="BX251" s="147"/>
      <c r="BY251" s="147"/>
      <c r="BZ251" s="147"/>
      <c r="CA251" s="147"/>
      <c r="CB251" s="147"/>
      <c r="CC251" s="147"/>
      <c r="CD251" s="147"/>
      <c r="CE251" s="147"/>
      <c r="CF251" s="147"/>
      <c r="CG251" s="147"/>
      <c r="CH251" s="147"/>
      <c r="CI251" s="147"/>
      <c r="CJ251" s="147"/>
    </row>
    <row r="252" spans="17:88">
      <c r="Q252" s="255"/>
      <c r="R252" s="255"/>
      <c r="S252" s="189"/>
      <c r="T252" s="189"/>
      <c r="U252" s="189"/>
      <c r="V252" s="189"/>
      <c r="W252" s="189"/>
      <c r="X252" s="175"/>
      <c r="Y252" s="175"/>
      <c r="AA252" s="179"/>
      <c r="AB252" s="173"/>
      <c r="AC252" s="238"/>
      <c r="AD252" s="238"/>
      <c r="AE252" s="238"/>
      <c r="AF252" s="238"/>
      <c r="AG252" s="238"/>
      <c r="AH252" s="238"/>
      <c r="AI252" s="239"/>
      <c r="AJ252" s="239"/>
      <c r="AK252" s="239"/>
      <c r="AL252" s="239"/>
      <c r="AM252" s="239"/>
      <c r="AN252" s="146"/>
      <c r="AO252" s="146"/>
      <c r="AP252" s="146"/>
      <c r="AQ252" s="146"/>
      <c r="AR252" s="146"/>
      <c r="AS252" s="146"/>
      <c r="AT252" s="146"/>
      <c r="AU252" s="146"/>
      <c r="AV252" s="146"/>
      <c r="AW252" s="146"/>
      <c r="AX252" s="146"/>
      <c r="AY252" s="146"/>
      <c r="AZ252" s="147"/>
      <c r="BA252" s="147"/>
      <c r="BB252" s="147"/>
      <c r="BC252" s="147"/>
      <c r="BD252" s="147"/>
      <c r="BE252" s="147"/>
      <c r="BF252" s="147"/>
      <c r="BG252" s="147"/>
      <c r="BH252" s="147"/>
      <c r="BI252" s="147"/>
      <c r="BJ252" s="147"/>
      <c r="BK252" s="147"/>
      <c r="BL252" s="147"/>
      <c r="BM252" s="147"/>
      <c r="BN252" s="147"/>
      <c r="BO252" s="147"/>
      <c r="BP252" s="147"/>
      <c r="BQ252" s="147"/>
      <c r="BR252" s="147"/>
      <c r="BS252" s="147"/>
      <c r="BT252" s="147"/>
      <c r="BU252" s="147"/>
      <c r="BV252" s="147"/>
      <c r="BW252" s="147"/>
      <c r="BX252" s="147"/>
      <c r="BY252" s="147"/>
      <c r="BZ252" s="147"/>
      <c r="CA252" s="147"/>
      <c r="CB252" s="147"/>
      <c r="CC252" s="147"/>
      <c r="CD252" s="147"/>
      <c r="CE252" s="147"/>
      <c r="CF252" s="147"/>
      <c r="CG252" s="147"/>
      <c r="CH252" s="147"/>
      <c r="CI252" s="147"/>
      <c r="CJ252" s="147"/>
    </row>
    <row r="253" spans="17:88">
      <c r="Q253" s="255"/>
      <c r="R253" s="255"/>
      <c r="S253" s="189"/>
      <c r="T253" s="189"/>
      <c r="U253" s="189"/>
      <c r="V253" s="189"/>
      <c r="W253" s="189"/>
      <c r="X253" s="175"/>
      <c r="Y253" s="175"/>
      <c r="AA253" s="179"/>
      <c r="AB253" s="173"/>
      <c r="AC253" s="238"/>
      <c r="AD253" s="238"/>
      <c r="AE253" s="238"/>
      <c r="AF253" s="238"/>
      <c r="AG253" s="238"/>
      <c r="AH253" s="238"/>
      <c r="AI253" s="239"/>
      <c r="AJ253" s="239"/>
      <c r="AK253" s="239"/>
      <c r="AL253" s="239"/>
      <c r="AM253" s="239"/>
      <c r="AN253" s="146"/>
      <c r="AO253" s="146"/>
      <c r="AP253" s="146"/>
      <c r="AQ253" s="146"/>
      <c r="AR253" s="146"/>
      <c r="AS253" s="146"/>
      <c r="AT253" s="146"/>
      <c r="AU253" s="146"/>
      <c r="AV253" s="146"/>
      <c r="AW253" s="146"/>
      <c r="AX253" s="146"/>
      <c r="AY253" s="146"/>
      <c r="AZ253" s="147"/>
      <c r="BA253" s="147"/>
      <c r="BB253" s="147"/>
      <c r="BC253" s="147"/>
      <c r="BD253" s="147"/>
      <c r="BE253" s="147"/>
      <c r="BF253" s="147"/>
      <c r="BG253" s="147"/>
      <c r="BH253" s="147"/>
      <c r="BI253" s="147"/>
      <c r="BJ253" s="147"/>
      <c r="BK253" s="147"/>
      <c r="BL253" s="147"/>
      <c r="BM253" s="147"/>
      <c r="BN253" s="147"/>
      <c r="BO253" s="147"/>
      <c r="BP253" s="147"/>
      <c r="BQ253" s="147"/>
      <c r="BR253" s="147"/>
      <c r="BS253" s="147"/>
      <c r="BT253" s="147"/>
      <c r="BU253" s="147"/>
      <c r="BV253" s="147"/>
      <c r="BW253" s="147"/>
      <c r="BX253" s="147"/>
      <c r="BY253" s="147"/>
      <c r="BZ253" s="147"/>
      <c r="CA253" s="147"/>
      <c r="CB253" s="147"/>
      <c r="CC253" s="147"/>
      <c r="CD253" s="147"/>
      <c r="CE253" s="147"/>
      <c r="CF253" s="147"/>
      <c r="CG253" s="147"/>
      <c r="CH253" s="147"/>
      <c r="CI253" s="147"/>
      <c r="CJ253" s="147"/>
    </row>
    <row r="254" spans="17:88">
      <c r="Q254" s="255"/>
      <c r="R254" s="255"/>
      <c r="S254" s="189"/>
      <c r="T254" s="189"/>
      <c r="U254" s="189"/>
      <c r="V254" s="189"/>
      <c r="W254" s="189"/>
      <c r="X254" s="175"/>
      <c r="Y254" s="175"/>
      <c r="AA254" s="179"/>
      <c r="AB254" s="173"/>
      <c r="AC254" s="238"/>
      <c r="AD254" s="238"/>
      <c r="AE254" s="238"/>
      <c r="AF254" s="238"/>
      <c r="AG254" s="238"/>
      <c r="AH254" s="238"/>
      <c r="AI254" s="239"/>
      <c r="AJ254" s="239"/>
      <c r="AK254" s="239"/>
      <c r="AL254" s="239"/>
      <c r="AM254" s="239"/>
      <c r="AN254" s="146"/>
      <c r="AO254" s="146"/>
      <c r="AP254" s="146"/>
      <c r="AQ254" s="146"/>
      <c r="AR254" s="146"/>
      <c r="AS254" s="146"/>
      <c r="AT254" s="146"/>
      <c r="AU254" s="146"/>
      <c r="AV254" s="146"/>
      <c r="AW254" s="146"/>
      <c r="AX254" s="146"/>
      <c r="AY254" s="146"/>
      <c r="AZ254" s="147"/>
      <c r="BA254" s="147"/>
      <c r="BB254" s="147"/>
      <c r="BC254" s="147"/>
      <c r="BD254" s="147"/>
      <c r="BE254" s="147"/>
      <c r="BF254" s="147"/>
      <c r="BG254" s="147"/>
      <c r="BH254" s="147"/>
      <c r="BI254" s="147"/>
      <c r="BJ254" s="147"/>
      <c r="BK254" s="147"/>
      <c r="BL254" s="147"/>
      <c r="BM254" s="147"/>
      <c r="BN254" s="147"/>
      <c r="BO254" s="147"/>
      <c r="BP254" s="147"/>
      <c r="BQ254" s="147"/>
      <c r="BR254" s="147"/>
      <c r="BS254" s="147"/>
      <c r="BT254" s="147"/>
      <c r="BU254" s="147"/>
      <c r="BV254" s="147"/>
      <c r="BW254" s="147"/>
      <c r="BX254" s="147"/>
      <c r="BY254" s="147"/>
      <c r="BZ254" s="147"/>
      <c r="CA254" s="147"/>
      <c r="CB254" s="147"/>
      <c r="CC254" s="147"/>
      <c r="CD254" s="147"/>
      <c r="CE254" s="147"/>
      <c r="CF254" s="147"/>
      <c r="CG254" s="147"/>
      <c r="CH254" s="147"/>
      <c r="CI254" s="147"/>
      <c r="CJ254" s="147"/>
    </row>
    <row r="255" spans="17:88">
      <c r="Q255" s="255"/>
      <c r="R255" s="255"/>
      <c r="S255" s="189"/>
      <c r="T255" s="189"/>
      <c r="U255" s="189"/>
      <c r="V255" s="189"/>
      <c r="W255" s="189"/>
      <c r="X255" s="175"/>
      <c r="Y255" s="175"/>
      <c r="AA255" s="179"/>
      <c r="AB255" s="173"/>
      <c r="AC255" s="238"/>
      <c r="AD255" s="238"/>
      <c r="AE255" s="238"/>
      <c r="AF255" s="238"/>
      <c r="AG255" s="238"/>
      <c r="AH255" s="238"/>
      <c r="AI255" s="239"/>
      <c r="AJ255" s="239"/>
      <c r="AK255" s="239"/>
      <c r="AL255" s="239"/>
      <c r="AM255" s="239"/>
      <c r="AN255" s="146"/>
      <c r="AO255" s="146"/>
      <c r="AP255" s="146"/>
      <c r="AQ255" s="146"/>
      <c r="AR255" s="146"/>
      <c r="AS255" s="146"/>
      <c r="AT255" s="146"/>
      <c r="AU255" s="146"/>
      <c r="AV255" s="146"/>
      <c r="AW255" s="146"/>
      <c r="AX255" s="146"/>
      <c r="AY255" s="146"/>
      <c r="AZ255" s="147"/>
      <c r="BA255" s="147"/>
      <c r="BB255" s="147"/>
      <c r="BC255" s="147"/>
      <c r="BD255" s="147"/>
      <c r="BE255" s="147"/>
      <c r="BF255" s="147"/>
      <c r="BG255" s="147"/>
      <c r="BH255" s="147"/>
      <c r="BI255" s="147"/>
      <c r="BJ255" s="147"/>
      <c r="BK255" s="147"/>
      <c r="BL255" s="147"/>
      <c r="BM255" s="147"/>
      <c r="BN255" s="147"/>
      <c r="BO255" s="147"/>
      <c r="BP255" s="147"/>
      <c r="BQ255" s="147"/>
      <c r="BR255" s="147"/>
      <c r="BS255" s="147"/>
      <c r="BT255" s="147"/>
      <c r="BU255" s="147"/>
      <c r="BV255" s="147"/>
      <c r="BW255" s="147"/>
      <c r="BX255" s="147"/>
      <c r="BY255" s="147"/>
      <c r="BZ255" s="147"/>
      <c r="CA255" s="147"/>
      <c r="CB255" s="147"/>
      <c r="CC255" s="147"/>
      <c r="CD255" s="147"/>
      <c r="CE255" s="147"/>
      <c r="CF255" s="147"/>
      <c r="CG255" s="147"/>
      <c r="CH255" s="147"/>
      <c r="CI255" s="147"/>
      <c r="CJ255" s="147"/>
    </row>
    <row r="256" spans="17:88">
      <c r="Q256" s="255"/>
      <c r="R256" s="255"/>
      <c r="S256" s="189"/>
      <c r="T256" s="189"/>
      <c r="U256" s="189"/>
      <c r="V256" s="189"/>
      <c r="W256" s="189"/>
      <c r="X256" s="175"/>
      <c r="Y256" s="175"/>
      <c r="AA256" s="179"/>
      <c r="AB256" s="173"/>
      <c r="AC256" s="238"/>
      <c r="AD256" s="238"/>
      <c r="AE256" s="238"/>
      <c r="AF256" s="238"/>
      <c r="AG256" s="238"/>
      <c r="AH256" s="238"/>
      <c r="AI256" s="239"/>
      <c r="AJ256" s="239"/>
      <c r="AK256" s="239"/>
      <c r="AL256" s="239"/>
      <c r="AM256" s="239"/>
      <c r="AN256" s="146"/>
      <c r="AO256" s="146"/>
      <c r="AP256" s="146"/>
      <c r="AQ256" s="146"/>
      <c r="AR256" s="146"/>
      <c r="AS256" s="146"/>
      <c r="AT256" s="146"/>
      <c r="AU256" s="146"/>
      <c r="AV256" s="146"/>
      <c r="AW256" s="146"/>
      <c r="AX256" s="146"/>
      <c r="AY256" s="146"/>
      <c r="AZ256" s="147"/>
      <c r="BA256" s="147"/>
      <c r="BB256" s="147"/>
      <c r="BC256" s="147"/>
      <c r="BD256" s="147"/>
      <c r="BE256" s="147"/>
      <c r="BF256" s="147"/>
      <c r="BG256" s="147"/>
      <c r="BH256" s="147"/>
      <c r="BI256" s="147"/>
      <c r="BJ256" s="147"/>
      <c r="BK256" s="147"/>
      <c r="BL256" s="147"/>
      <c r="BM256" s="147"/>
      <c r="BN256" s="147"/>
      <c r="BO256" s="147"/>
      <c r="BP256" s="147"/>
      <c r="BQ256" s="147"/>
      <c r="BR256" s="147"/>
      <c r="BS256" s="147"/>
      <c r="BT256" s="147"/>
      <c r="BU256" s="147"/>
      <c r="BV256" s="147"/>
      <c r="BW256" s="147"/>
      <c r="BX256" s="147"/>
      <c r="BY256" s="147"/>
      <c r="BZ256" s="147"/>
      <c r="CA256" s="147"/>
      <c r="CB256" s="147"/>
      <c r="CC256" s="147"/>
      <c r="CD256" s="147"/>
      <c r="CE256" s="147"/>
      <c r="CF256" s="147"/>
      <c r="CG256" s="147"/>
      <c r="CH256" s="147"/>
      <c r="CI256" s="147"/>
      <c r="CJ256" s="147"/>
    </row>
    <row r="257" spans="17:88">
      <c r="Q257" s="255"/>
      <c r="R257" s="255"/>
      <c r="S257" s="189"/>
      <c r="T257" s="189"/>
      <c r="U257" s="189"/>
      <c r="V257" s="189"/>
      <c r="W257" s="189"/>
      <c r="X257" s="175"/>
      <c r="Y257" s="175"/>
      <c r="AA257" s="179"/>
      <c r="AB257" s="173"/>
      <c r="AC257" s="238"/>
      <c r="AD257" s="238"/>
      <c r="AE257" s="238"/>
      <c r="AF257" s="238"/>
      <c r="AG257" s="238"/>
      <c r="AH257" s="238"/>
      <c r="AI257" s="239"/>
      <c r="AJ257" s="239"/>
      <c r="AK257" s="239"/>
      <c r="AL257" s="239"/>
      <c r="AM257" s="239"/>
      <c r="AN257" s="146"/>
      <c r="AO257" s="146"/>
      <c r="AP257" s="146"/>
      <c r="AQ257" s="146"/>
      <c r="AR257" s="146"/>
      <c r="AS257" s="146"/>
      <c r="AT257" s="146"/>
      <c r="AU257" s="146"/>
      <c r="AV257" s="146"/>
      <c r="AW257" s="146"/>
      <c r="AX257" s="146"/>
      <c r="AY257" s="146"/>
      <c r="AZ257" s="147"/>
      <c r="BA257" s="147"/>
      <c r="BB257" s="147"/>
      <c r="BC257" s="147"/>
      <c r="BD257" s="147"/>
      <c r="BE257" s="147"/>
      <c r="BF257" s="147"/>
      <c r="BG257" s="147"/>
      <c r="BH257" s="147"/>
      <c r="BI257" s="147"/>
      <c r="BJ257" s="147"/>
      <c r="BK257" s="147"/>
      <c r="BL257" s="147"/>
      <c r="BM257" s="147"/>
      <c r="BN257" s="147"/>
      <c r="BO257" s="147"/>
      <c r="BP257" s="147"/>
      <c r="BQ257" s="147"/>
      <c r="BR257" s="147"/>
      <c r="BS257" s="147"/>
      <c r="BT257" s="147"/>
      <c r="BU257" s="147"/>
      <c r="BV257" s="147"/>
      <c r="BW257" s="147"/>
      <c r="BX257" s="147"/>
      <c r="BY257" s="147"/>
      <c r="BZ257" s="147"/>
      <c r="CA257" s="147"/>
      <c r="CB257" s="147"/>
      <c r="CC257" s="147"/>
      <c r="CD257" s="147"/>
      <c r="CE257" s="147"/>
      <c r="CF257" s="147"/>
      <c r="CG257" s="147"/>
      <c r="CH257" s="147"/>
      <c r="CI257" s="147"/>
      <c r="CJ257" s="147"/>
    </row>
    <row r="258" spans="17:88">
      <c r="Q258" s="255"/>
      <c r="R258" s="255"/>
      <c r="S258" s="189"/>
      <c r="T258" s="189"/>
      <c r="U258" s="189"/>
      <c r="V258" s="189"/>
      <c r="W258" s="189"/>
      <c r="X258" s="175"/>
      <c r="Y258" s="175"/>
      <c r="AA258" s="179"/>
      <c r="AB258" s="173"/>
      <c r="AC258" s="238"/>
      <c r="AD258" s="238"/>
      <c r="AE258" s="238"/>
      <c r="AF258" s="238"/>
      <c r="AG258" s="238"/>
      <c r="AH258" s="238"/>
      <c r="AI258" s="239"/>
      <c r="AJ258" s="239"/>
      <c r="AK258" s="239"/>
      <c r="AL258" s="239"/>
      <c r="AM258" s="239"/>
      <c r="AN258" s="146"/>
      <c r="AO258" s="146"/>
      <c r="AP258" s="146"/>
      <c r="AQ258" s="146"/>
      <c r="AR258" s="146"/>
      <c r="AS258" s="146"/>
      <c r="AT258" s="146"/>
      <c r="AU258" s="146"/>
      <c r="AV258" s="146"/>
      <c r="AW258" s="146"/>
      <c r="AX258" s="146"/>
      <c r="AY258" s="146"/>
      <c r="AZ258" s="147"/>
      <c r="BA258" s="147"/>
      <c r="BB258" s="147"/>
      <c r="BC258" s="147"/>
      <c r="BD258" s="147"/>
      <c r="BE258" s="147"/>
      <c r="BF258" s="147"/>
      <c r="BG258" s="147"/>
      <c r="BH258" s="147"/>
      <c r="BI258" s="147"/>
      <c r="BJ258" s="147"/>
      <c r="BK258" s="147"/>
      <c r="BL258" s="147"/>
      <c r="BM258" s="147"/>
      <c r="BN258" s="147"/>
      <c r="BO258" s="147"/>
      <c r="BP258" s="147"/>
      <c r="BQ258" s="147"/>
      <c r="BR258" s="147"/>
      <c r="BS258" s="147"/>
      <c r="BT258" s="147"/>
      <c r="BU258" s="147"/>
      <c r="BV258" s="147"/>
      <c r="BW258" s="147"/>
      <c r="BX258" s="147"/>
      <c r="BY258" s="147"/>
      <c r="BZ258" s="147"/>
      <c r="CA258" s="147"/>
      <c r="CB258" s="147"/>
      <c r="CC258" s="147"/>
      <c r="CD258" s="147"/>
      <c r="CE258" s="147"/>
      <c r="CF258" s="147"/>
      <c r="CG258" s="147"/>
      <c r="CH258" s="147"/>
      <c r="CI258" s="147"/>
      <c r="CJ258" s="147"/>
    </row>
    <row r="259" spans="17:88">
      <c r="Q259" s="255"/>
      <c r="R259" s="255"/>
      <c r="S259" s="189"/>
      <c r="T259" s="189"/>
      <c r="U259" s="189"/>
      <c r="V259" s="189"/>
      <c r="W259" s="189"/>
      <c r="X259" s="175"/>
      <c r="Y259" s="175"/>
      <c r="AA259" s="179"/>
      <c r="AB259" s="173"/>
      <c r="AC259" s="238"/>
      <c r="AD259" s="238"/>
      <c r="AE259" s="238"/>
      <c r="AF259" s="238"/>
      <c r="AG259" s="238"/>
      <c r="AH259" s="238"/>
      <c r="AI259" s="239"/>
      <c r="AJ259" s="239"/>
      <c r="AK259" s="239"/>
      <c r="AL259" s="239"/>
      <c r="AM259" s="239"/>
      <c r="AN259" s="146"/>
      <c r="AO259" s="146"/>
      <c r="AP259" s="146"/>
      <c r="AQ259" s="146"/>
      <c r="AR259" s="146"/>
      <c r="AS259" s="146"/>
      <c r="AT259" s="146"/>
      <c r="AU259" s="146"/>
      <c r="AV259" s="146"/>
      <c r="AW259" s="146"/>
      <c r="AX259" s="146"/>
      <c r="AY259" s="146"/>
      <c r="AZ259" s="147"/>
      <c r="BA259" s="147"/>
      <c r="BB259" s="147"/>
      <c r="BC259" s="147"/>
      <c r="BD259" s="147"/>
      <c r="BE259" s="147"/>
      <c r="BF259" s="147"/>
      <c r="BG259" s="147"/>
      <c r="BH259" s="147"/>
      <c r="BI259" s="147"/>
      <c r="BJ259" s="147"/>
      <c r="BK259" s="147"/>
      <c r="BL259" s="147"/>
      <c r="BM259" s="147"/>
      <c r="BN259" s="147"/>
      <c r="BO259" s="147"/>
      <c r="BP259" s="147"/>
      <c r="BQ259" s="147"/>
      <c r="BR259" s="147"/>
      <c r="BS259" s="147"/>
      <c r="BT259" s="147"/>
      <c r="BU259" s="147"/>
      <c r="BV259" s="147"/>
      <c r="BW259" s="147"/>
      <c r="BX259" s="147"/>
      <c r="BY259" s="147"/>
      <c r="BZ259" s="147"/>
      <c r="CA259" s="147"/>
      <c r="CB259" s="147"/>
      <c r="CC259" s="147"/>
      <c r="CD259" s="147"/>
      <c r="CE259" s="147"/>
      <c r="CF259" s="147"/>
      <c r="CG259" s="147"/>
      <c r="CH259" s="147"/>
      <c r="CI259" s="147"/>
      <c r="CJ259" s="147"/>
    </row>
    <row r="260" spans="17:88">
      <c r="Q260" s="255"/>
      <c r="R260" s="255"/>
      <c r="S260" s="189"/>
      <c r="T260" s="189"/>
      <c r="U260" s="189"/>
      <c r="V260" s="189"/>
      <c r="W260" s="189"/>
      <c r="X260" s="175"/>
      <c r="Y260" s="175"/>
      <c r="AA260" s="179"/>
      <c r="AB260" s="173"/>
      <c r="AC260" s="238"/>
      <c r="AD260" s="238"/>
      <c r="AE260" s="238"/>
      <c r="AF260" s="238"/>
      <c r="AG260" s="238"/>
      <c r="AH260" s="238"/>
      <c r="AI260" s="239"/>
      <c r="AJ260" s="239"/>
      <c r="AK260" s="239"/>
      <c r="AL260" s="239"/>
      <c r="AM260" s="239"/>
      <c r="AN260" s="146"/>
      <c r="AO260" s="146"/>
      <c r="AP260" s="146"/>
      <c r="AQ260" s="146"/>
      <c r="AR260" s="146"/>
      <c r="AS260" s="146"/>
      <c r="AT260" s="146"/>
      <c r="AU260" s="146"/>
      <c r="AV260" s="146"/>
      <c r="AW260" s="146"/>
      <c r="AX260" s="146"/>
      <c r="AY260" s="146"/>
      <c r="AZ260" s="147"/>
      <c r="BA260" s="147"/>
      <c r="BB260" s="147"/>
      <c r="BC260" s="147"/>
      <c r="BD260" s="147"/>
      <c r="BE260" s="147"/>
      <c r="BF260" s="147"/>
      <c r="BG260" s="147"/>
      <c r="BH260" s="147"/>
      <c r="BI260" s="147"/>
      <c r="BJ260" s="147"/>
      <c r="BK260" s="147"/>
      <c r="BL260" s="147"/>
      <c r="BM260" s="147"/>
      <c r="BN260" s="147"/>
      <c r="BO260" s="147"/>
      <c r="BP260" s="147"/>
      <c r="BQ260" s="147"/>
      <c r="BR260" s="147"/>
      <c r="BS260" s="147"/>
      <c r="BT260" s="147"/>
      <c r="BU260" s="147"/>
      <c r="BV260" s="147"/>
      <c r="BW260" s="147"/>
      <c r="BX260" s="147"/>
      <c r="BY260" s="147"/>
      <c r="BZ260" s="147"/>
      <c r="CA260" s="147"/>
      <c r="CB260" s="147"/>
      <c r="CC260" s="147"/>
      <c r="CD260" s="147"/>
      <c r="CE260" s="147"/>
      <c r="CF260" s="147"/>
      <c r="CG260" s="147"/>
      <c r="CH260" s="147"/>
      <c r="CI260" s="147"/>
      <c r="CJ260" s="147"/>
    </row>
    <row r="261" spans="17:88">
      <c r="Q261" s="255"/>
      <c r="R261" s="255"/>
      <c r="S261" s="189"/>
      <c r="T261" s="189"/>
      <c r="U261" s="189"/>
      <c r="V261" s="189"/>
      <c r="W261" s="189"/>
      <c r="X261" s="175"/>
      <c r="Y261" s="175"/>
      <c r="AA261" s="179"/>
      <c r="AB261" s="173"/>
      <c r="AC261" s="238"/>
      <c r="AD261" s="238"/>
      <c r="AE261" s="238"/>
      <c r="AF261" s="238"/>
      <c r="AG261" s="238"/>
      <c r="AH261" s="238"/>
      <c r="AI261" s="239"/>
      <c r="AJ261" s="239"/>
      <c r="AK261" s="239"/>
      <c r="AL261" s="239"/>
      <c r="AM261" s="239"/>
      <c r="AN261" s="146"/>
      <c r="AO261" s="146"/>
      <c r="AP261" s="146"/>
      <c r="AQ261" s="146"/>
      <c r="AR261" s="146"/>
      <c r="AS261" s="146"/>
      <c r="AT261" s="146"/>
      <c r="AU261" s="146"/>
      <c r="AV261" s="146"/>
      <c r="AW261" s="146"/>
      <c r="AX261" s="146"/>
      <c r="AY261" s="146"/>
      <c r="AZ261" s="147"/>
      <c r="BA261" s="147"/>
      <c r="BB261" s="147"/>
      <c r="BC261" s="147"/>
      <c r="BD261" s="147"/>
      <c r="BE261" s="147"/>
      <c r="BF261" s="147"/>
      <c r="BG261" s="147"/>
      <c r="BH261" s="147"/>
      <c r="BI261" s="147"/>
      <c r="BJ261" s="147"/>
      <c r="BK261" s="147"/>
      <c r="BL261" s="147"/>
      <c r="BM261" s="147"/>
      <c r="BN261" s="147"/>
      <c r="BO261" s="147"/>
      <c r="BP261" s="147"/>
      <c r="BQ261" s="147"/>
      <c r="BR261" s="147"/>
      <c r="BS261" s="147"/>
      <c r="BT261" s="147"/>
      <c r="BU261" s="147"/>
      <c r="BV261" s="147"/>
      <c r="BW261" s="147"/>
      <c r="BX261" s="147"/>
      <c r="BY261" s="147"/>
      <c r="BZ261" s="147"/>
      <c r="CA261" s="147"/>
      <c r="CB261" s="147"/>
      <c r="CC261" s="147"/>
      <c r="CD261" s="147"/>
      <c r="CE261" s="147"/>
      <c r="CF261" s="147"/>
      <c r="CG261" s="147"/>
      <c r="CH261" s="147"/>
      <c r="CI261" s="147"/>
      <c r="CJ261" s="147"/>
    </row>
    <row r="262" spans="17:88">
      <c r="Q262" s="255"/>
      <c r="R262" s="255"/>
      <c r="S262" s="189"/>
      <c r="T262" s="189"/>
      <c r="U262" s="189"/>
      <c r="V262" s="189"/>
      <c r="W262" s="189"/>
      <c r="X262" s="175"/>
      <c r="Y262" s="175"/>
      <c r="AA262" s="179"/>
      <c r="AB262" s="173"/>
      <c r="AC262" s="238"/>
      <c r="AD262" s="238"/>
      <c r="AE262" s="238"/>
      <c r="AF262" s="238"/>
      <c r="AG262" s="238"/>
      <c r="AH262" s="238"/>
      <c r="AI262" s="239"/>
      <c r="AJ262" s="239"/>
      <c r="AK262" s="239"/>
      <c r="AL262" s="239"/>
      <c r="AM262" s="239"/>
      <c r="AN262" s="146"/>
      <c r="AO262" s="146"/>
      <c r="AP262" s="146"/>
      <c r="AQ262" s="146"/>
      <c r="AR262" s="146"/>
      <c r="AS262" s="146"/>
      <c r="AT262" s="146"/>
      <c r="AU262" s="146"/>
      <c r="AV262" s="146"/>
      <c r="AW262" s="146"/>
      <c r="AX262" s="146"/>
      <c r="AY262" s="146"/>
      <c r="AZ262" s="147"/>
      <c r="BA262" s="147"/>
      <c r="BB262" s="147"/>
      <c r="BC262" s="147"/>
      <c r="BD262" s="147"/>
      <c r="BE262" s="147"/>
      <c r="BF262" s="147"/>
      <c r="BG262" s="147"/>
      <c r="BH262" s="147"/>
      <c r="BI262" s="147"/>
      <c r="BJ262" s="147"/>
      <c r="BK262" s="147"/>
      <c r="BL262" s="147"/>
      <c r="BM262" s="147"/>
      <c r="BN262" s="147"/>
      <c r="BO262" s="147"/>
      <c r="BP262" s="147"/>
      <c r="BQ262" s="147"/>
      <c r="BR262" s="147"/>
      <c r="BS262" s="147"/>
      <c r="BT262" s="147"/>
      <c r="BU262" s="147"/>
      <c r="BV262" s="147"/>
      <c r="BW262" s="147"/>
      <c r="BX262" s="147"/>
      <c r="BY262" s="147"/>
      <c r="BZ262" s="147"/>
      <c r="CA262" s="147"/>
      <c r="CB262" s="147"/>
      <c r="CC262" s="147"/>
      <c r="CD262" s="147"/>
      <c r="CE262" s="147"/>
      <c r="CF262" s="147"/>
      <c r="CG262" s="147"/>
      <c r="CH262" s="147"/>
      <c r="CI262" s="147"/>
      <c r="CJ262" s="147"/>
    </row>
    <row r="263" spans="17:88">
      <c r="Q263" s="255"/>
      <c r="R263" s="255"/>
      <c r="S263" s="189"/>
      <c r="T263" s="189"/>
      <c r="U263" s="189"/>
      <c r="V263" s="189"/>
      <c r="W263" s="189"/>
      <c r="X263" s="175"/>
      <c r="Y263" s="175"/>
      <c r="AA263" s="179"/>
      <c r="AB263" s="173"/>
      <c r="AC263" s="238"/>
      <c r="AD263" s="238"/>
      <c r="AE263" s="238"/>
      <c r="AF263" s="238"/>
      <c r="AG263" s="238"/>
      <c r="AH263" s="238"/>
      <c r="AI263" s="239"/>
      <c r="AJ263" s="239"/>
      <c r="AK263" s="239"/>
      <c r="AL263" s="239"/>
      <c r="AM263" s="239"/>
      <c r="AN263" s="146"/>
      <c r="AO263" s="146"/>
      <c r="AP263" s="146"/>
      <c r="AQ263" s="146"/>
      <c r="AR263" s="146"/>
      <c r="AS263" s="146"/>
      <c r="AT263" s="146"/>
      <c r="AU263" s="146"/>
      <c r="AV263" s="146"/>
      <c r="AW263" s="146"/>
      <c r="AX263" s="146"/>
      <c r="AY263" s="146"/>
      <c r="AZ263" s="147"/>
      <c r="BA263" s="147"/>
      <c r="BB263" s="147"/>
      <c r="BC263" s="147"/>
      <c r="BD263" s="147"/>
      <c r="BE263" s="147"/>
      <c r="BF263" s="147"/>
      <c r="BG263" s="147"/>
      <c r="BH263" s="147"/>
      <c r="BI263" s="147"/>
      <c r="BJ263" s="147"/>
      <c r="BK263" s="147"/>
      <c r="BL263" s="147"/>
      <c r="BM263" s="147"/>
      <c r="BN263" s="147"/>
      <c r="BO263" s="147"/>
      <c r="BP263" s="147"/>
      <c r="BQ263" s="147"/>
      <c r="BR263" s="147"/>
      <c r="BS263" s="147"/>
      <c r="BT263" s="147"/>
      <c r="BU263" s="147"/>
      <c r="BV263" s="147"/>
      <c r="BW263" s="147"/>
      <c r="BX263" s="147"/>
      <c r="BY263" s="147"/>
      <c r="BZ263" s="147"/>
      <c r="CA263" s="147"/>
      <c r="CB263" s="147"/>
      <c r="CC263" s="147"/>
      <c r="CD263" s="147"/>
      <c r="CE263" s="147"/>
      <c r="CF263" s="147"/>
      <c r="CG263" s="147"/>
      <c r="CH263" s="147"/>
      <c r="CI263" s="147"/>
      <c r="CJ263" s="147"/>
    </row>
    <row r="264" spans="17:88">
      <c r="Q264" s="255"/>
      <c r="R264" s="255"/>
      <c r="S264" s="189"/>
      <c r="T264" s="189"/>
      <c r="U264" s="189"/>
      <c r="V264" s="189"/>
      <c r="W264" s="189"/>
      <c r="X264" s="175"/>
      <c r="Y264" s="175"/>
      <c r="AA264" s="179"/>
      <c r="AB264" s="173"/>
      <c r="AC264" s="238"/>
      <c r="AD264" s="238"/>
      <c r="AE264" s="238"/>
      <c r="AF264" s="238"/>
      <c r="AG264" s="238"/>
      <c r="AH264" s="238"/>
      <c r="AI264" s="239"/>
      <c r="AJ264" s="239"/>
      <c r="AK264" s="239"/>
      <c r="AL264" s="239"/>
      <c r="AM264" s="239"/>
      <c r="AN264" s="146"/>
      <c r="AO264" s="146"/>
      <c r="AP264" s="146"/>
      <c r="AQ264" s="146"/>
      <c r="AR264" s="146"/>
      <c r="AS264" s="146"/>
      <c r="AT264" s="146"/>
      <c r="AU264" s="146"/>
      <c r="AV264" s="146"/>
      <c r="AW264" s="146"/>
      <c r="AX264" s="146"/>
      <c r="AY264" s="146"/>
      <c r="AZ264" s="147"/>
      <c r="BA264" s="147"/>
      <c r="BB264" s="147"/>
      <c r="BC264" s="147"/>
      <c r="BD264" s="147"/>
      <c r="BE264" s="147"/>
      <c r="BF264" s="147"/>
      <c r="BG264" s="147"/>
      <c r="BH264" s="147"/>
      <c r="BI264" s="147"/>
      <c r="BJ264" s="147"/>
      <c r="BK264" s="147"/>
      <c r="BL264" s="147"/>
      <c r="BM264" s="147"/>
      <c r="BN264" s="147"/>
      <c r="BO264" s="147"/>
      <c r="BP264" s="147"/>
      <c r="BQ264" s="147"/>
      <c r="BR264" s="147"/>
      <c r="BS264" s="147"/>
      <c r="BT264" s="147"/>
      <c r="BU264" s="147"/>
      <c r="BV264" s="147"/>
      <c r="BW264" s="147"/>
      <c r="BX264" s="147"/>
      <c r="BY264" s="147"/>
      <c r="BZ264" s="147"/>
      <c r="CA264" s="147"/>
      <c r="CB264" s="147"/>
      <c r="CC264" s="147"/>
      <c r="CD264" s="147"/>
      <c r="CE264" s="147"/>
      <c r="CF264" s="147"/>
      <c r="CG264" s="147"/>
      <c r="CH264" s="147"/>
      <c r="CI264" s="147"/>
      <c r="CJ264" s="147"/>
    </row>
    <row r="265" spans="17:88">
      <c r="Q265" s="255"/>
      <c r="R265" s="255"/>
      <c r="S265" s="189"/>
      <c r="T265" s="189"/>
      <c r="U265" s="189"/>
      <c r="V265" s="189"/>
      <c r="W265" s="189"/>
      <c r="X265" s="175"/>
      <c r="Y265" s="175"/>
      <c r="AA265" s="179"/>
      <c r="AB265" s="173"/>
      <c r="AC265" s="238"/>
      <c r="AD265" s="238"/>
      <c r="AE265" s="238"/>
      <c r="AF265" s="238"/>
      <c r="AG265" s="238"/>
      <c r="AH265" s="238"/>
      <c r="AI265" s="239"/>
      <c r="AJ265" s="239"/>
      <c r="AK265" s="239"/>
      <c r="AL265" s="239"/>
      <c r="AM265" s="239"/>
      <c r="AN265" s="146"/>
      <c r="AO265" s="146"/>
      <c r="AP265" s="146"/>
      <c r="AQ265" s="146"/>
      <c r="AR265" s="146"/>
      <c r="AS265" s="146"/>
      <c r="AT265" s="146"/>
      <c r="AU265" s="146"/>
      <c r="AV265" s="146"/>
      <c r="AW265" s="146"/>
      <c r="AX265" s="146"/>
      <c r="AY265" s="146"/>
      <c r="AZ265" s="147"/>
      <c r="BA265" s="147"/>
      <c r="BB265" s="147"/>
      <c r="BC265" s="147"/>
      <c r="BD265" s="147"/>
      <c r="BE265" s="147"/>
      <c r="BF265" s="147"/>
      <c r="BG265" s="147"/>
      <c r="BH265" s="147"/>
      <c r="BI265" s="147"/>
      <c r="BJ265" s="147"/>
      <c r="BK265" s="147"/>
      <c r="BL265" s="147"/>
      <c r="BM265" s="147"/>
      <c r="BN265" s="147"/>
      <c r="BO265" s="147"/>
      <c r="BP265" s="147"/>
      <c r="BQ265" s="147"/>
      <c r="BR265" s="147"/>
      <c r="BS265" s="147"/>
      <c r="BT265" s="147"/>
      <c r="BU265" s="147"/>
      <c r="BV265" s="147"/>
      <c r="BW265" s="147"/>
      <c r="BX265" s="147"/>
      <c r="BY265" s="147"/>
      <c r="BZ265" s="147"/>
      <c r="CA265" s="147"/>
      <c r="CB265" s="147"/>
      <c r="CC265" s="147"/>
      <c r="CD265" s="147"/>
      <c r="CE265" s="147"/>
      <c r="CF265" s="147"/>
      <c r="CG265" s="147"/>
      <c r="CH265" s="147"/>
      <c r="CI265" s="147"/>
      <c r="CJ265" s="147"/>
    </row>
    <row r="266" spans="17:88">
      <c r="Q266" s="255"/>
      <c r="R266" s="255"/>
      <c r="S266" s="189"/>
      <c r="T266" s="189"/>
      <c r="U266" s="189"/>
      <c r="V266" s="189"/>
      <c r="W266" s="189"/>
      <c r="X266" s="175"/>
      <c r="Y266" s="175"/>
      <c r="AA266" s="179"/>
      <c r="AB266" s="173"/>
      <c r="AC266" s="238"/>
      <c r="AD266" s="238"/>
      <c r="AE266" s="238"/>
      <c r="AF266" s="238"/>
      <c r="AG266" s="238"/>
      <c r="AH266" s="238"/>
      <c r="AI266" s="239"/>
      <c r="AJ266" s="239"/>
      <c r="AK266" s="239"/>
      <c r="AL266" s="239"/>
      <c r="AM266" s="239"/>
      <c r="AN266" s="146"/>
      <c r="AO266" s="146"/>
      <c r="AP266" s="146"/>
      <c r="AQ266" s="146"/>
      <c r="AR266" s="146"/>
      <c r="AS266" s="146"/>
      <c r="AT266" s="146"/>
      <c r="AU266" s="146"/>
      <c r="AV266" s="146"/>
      <c r="AW266" s="146"/>
      <c r="AX266" s="146"/>
      <c r="AY266" s="146"/>
      <c r="AZ266" s="147"/>
      <c r="BA266" s="147"/>
      <c r="BB266" s="147"/>
      <c r="BC266" s="147"/>
      <c r="BD266" s="147"/>
      <c r="BE266" s="147"/>
      <c r="BF266" s="147"/>
      <c r="BG266" s="147"/>
      <c r="BH266" s="147"/>
      <c r="BI266" s="147"/>
      <c r="BJ266" s="147"/>
      <c r="BK266" s="147"/>
      <c r="BL266" s="147"/>
      <c r="BM266" s="147"/>
      <c r="BN266" s="147"/>
      <c r="BO266" s="147"/>
      <c r="BP266" s="147"/>
      <c r="BQ266" s="147"/>
      <c r="BR266" s="147"/>
      <c r="BS266" s="147"/>
      <c r="BT266" s="147"/>
      <c r="BU266" s="147"/>
      <c r="BV266" s="147"/>
      <c r="BW266" s="147"/>
      <c r="BX266" s="147"/>
      <c r="BY266" s="147"/>
      <c r="BZ266" s="147"/>
      <c r="CA266" s="147"/>
      <c r="CB266" s="147"/>
      <c r="CC266" s="147"/>
      <c r="CD266" s="147"/>
      <c r="CE266" s="147"/>
      <c r="CF266" s="147"/>
      <c r="CG266" s="147"/>
      <c r="CH266" s="147"/>
      <c r="CI266" s="147"/>
      <c r="CJ266" s="147"/>
    </row>
    <row r="267" spans="17:88">
      <c r="Q267" s="255"/>
      <c r="R267" s="255"/>
      <c r="S267" s="189"/>
      <c r="T267" s="189"/>
      <c r="U267" s="189"/>
      <c r="V267" s="189"/>
      <c r="W267" s="189"/>
      <c r="X267" s="175"/>
      <c r="Y267" s="175"/>
      <c r="AA267" s="179"/>
      <c r="AB267" s="173"/>
      <c r="AC267" s="238"/>
      <c r="AD267" s="238"/>
      <c r="AE267" s="238"/>
      <c r="AF267" s="238"/>
      <c r="AG267" s="238"/>
      <c r="AH267" s="238"/>
      <c r="AI267" s="239"/>
      <c r="AJ267" s="239"/>
      <c r="AK267" s="239"/>
      <c r="AL267" s="239"/>
      <c r="AM267" s="239"/>
      <c r="AN267" s="146"/>
      <c r="AO267" s="146"/>
      <c r="AP267" s="146"/>
      <c r="AQ267" s="146"/>
      <c r="AR267" s="146"/>
      <c r="AS267" s="146"/>
      <c r="AT267" s="146"/>
      <c r="AU267" s="146"/>
      <c r="AV267" s="146"/>
      <c r="AW267" s="146"/>
      <c r="AX267" s="146"/>
      <c r="AY267" s="146"/>
      <c r="AZ267" s="147"/>
      <c r="BA267" s="147"/>
      <c r="BB267" s="147"/>
      <c r="BC267" s="147"/>
      <c r="BD267" s="147"/>
      <c r="BE267" s="147"/>
      <c r="BF267" s="147"/>
      <c r="BG267" s="147"/>
      <c r="BH267" s="147"/>
      <c r="BI267" s="147"/>
      <c r="BJ267" s="147"/>
      <c r="BK267" s="147"/>
      <c r="BL267" s="147"/>
      <c r="BM267" s="147"/>
      <c r="BN267" s="147"/>
      <c r="BO267" s="147"/>
      <c r="BP267" s="147"/>
      <c r="BQ267" s="147"/>
      <c r="BR267" s="147"/>
      <c r="BS267" s="147"/>
      <c r="BT267" s="147"/>
      <c r="BU267" s="147"/>
      <c r="BV267" s="147"/>
      <c r="BW267" s="147"/>
      <c r="BX267" s="147"/>
      <c r="BY267" s="147"/>
      <c r="BZ267" s="147"/>
      <c r="CA267" s="147"/>
      <c r="CB267" s="147"/>
      <c r="CC267" s="147"/>
      <c r="CD267" s="147"/>
      <c r="CE267" s="147"/>
      <c r="CF267" s="147"/>
      <c r="CG267" s="147"/>
      <c r="CH267" s="147"/>
      <c r="CI267" s="147"/>
      <c r="CJ267" s="147"/>
    </row>
    <row r="268" spans="17:88">
      <c r="Q268" s="255"/>
      <c r="R268" s="255"/>
      <c r="S268" s="189"/>
      <c r="T268" s="189"/>
      <c r="U268" s="189"/>
      <c r="V268" s="189"/>
      <c r="W268" s="189"/>
      <c r="X268" s="175"/>
      <c r="Y268" s="175"/>
      <c r="AA268" s="179"/>
      <c r="AB268" s="173"/>
      <c r="AC268" s="238"/>
      <c r="AD268" s="238"/>
      <c r="AE268" s="238"/>
      <c r="AF268" s="238"/>
      <c r="AG268" s="238"/>
      <c r="AH268" s="238"/>
      <c r="AI268" s="239"/>
      <c r="AJ268" s="239"/>
      <c r="AK268" s="239"/>
      <c r="AL268" s="239"/>
      <c r="AM268" s="239"/>
      <c r="AN268" s="146"/>
      <c r="AO268" s="146"/>
      <c r="AP268" s="146"/>
      <c r="AQ268" s="146"/>
      <c r="AR268" s="146"/>
      <c r="AS268" s="146"/>
      <c r="AT268" s="146"/>
      <c r="AU268" s="146"/>
      <c r="AV268" s="146"/>
      <c r="AW268" s="146"/>
      <c r="AX268" s="146"/>
      <c r="AY268" s="146"/>
      <c r="AZ268" s="147"/>
      <c r="BA268" s="147"/>
      <c r="BB268" s="147"/>
      <c r="BC268" s="147"/>
      <c r="BD268" s="147"/>
      <c r="BE268" s="147"/>
      <c r="BF268" s="147"/>
      <c r="BG268" s="147"/>
      <c r="BH268" s="147"/>
      <c r="BI268" s="147"/>
      <c r="BJ268" s="147"/>
      <c r="BK268" s="147"/>
      <c r="BL268" s="147"/>
      <c r="BM268" s="147"/>
      <c r="BN268" s="147"/>
      <c r="BO268" s="147"/>
      <c r="BP268" s="147"/>
      <c r="BQ268" s="147"/>
      <c r="BR268" s="147"/>
      <c r="BS268" s="147"/>
      <c r="BT268" s="147"/>
      <c r="BU268" s="147"/>
      <c r="BV268" s="147"/>
      <c r="BW268" s="147"/>
      <c r="BX268" s="147"/>
      <c r="BY268" s="147"/>
      <c r="BZ268" s="147"/>
      <c r="CA268" s="147"/>
      <c r="CB268" s="147"/>
      <c r="CC268" s="147"/>
      <c r="CD268" s="147"/>
      <c r="CE268" s="147"/>
      <c r="CF268" s="147"/>
      <c r="CG268" s="147"/>
      <c r="CH268" s="147"/>
      <c r="CI268" s="147"/>
      <c r="CJ268" s="147"/>
    </row>
    <row r="269" spans="17:88">
      <c r="Q269" s="255"/>
      <c r="R269" s="255"/>
      <c r="S269" s="189"/>
      <c r="T269" s="189"/>
      <c r="U269" s="189"/>
      <c r="V269" s="189"/>
      <c r="W269" s="189"/>
      <c r="X269" s="175"/>
      <c r="Y269" s="175"/>
      <c r="AA269" s="179"/>
      <c r="AB269" s="173"/>
      <c r="AC269" s="238"/>
      <c r="AD269" s="238"/>
      <c r="AE269" s="238"/>
      <c r="AF269" s="238"/>
      <c r="AG269" s="238"/>
      <c r="AH269" s="238"/>
      <c r="AI269" s="239"/>
      <c r="AJ269" s="239"/>
      <c r="AK269" s="239"/>
      <c r="AL269" s="239"/>
      <c r="AM269" s="239"/>
      <c r="AN269" s="146"/>
      <c r="AO269" s="146"/>
      <c r="AP269" s="146"/>
      <c r="AQ269" s="146"/>
      <c r="AR269" s="146"/>
      <c r="AS269" s="146"/>
      <c r="AT269" s="146"/>
      <c r="AU269" s="146"/>
      <c r="AV269" s="146"/>
      <c r="AW269" s="146"/>
      <c r="AX269" s="146"/>
      <c r="AY269" s="146"/>
      <c r="AZ269" s="147"/>
      <c r="BA269" s="147"/>
      <c r="BB269" s="147"/>
      <c r="BC269" s="147"/>
      <c r="BD269" s="147"/>
      <c r="BE269" s="147"/>
      <c r="BF269" s="147"/>
      <c r="BG269" s="147"/>
      <c r="BH269" s="147"/>
      <c r="BI269" s="147"/>
      <c r="BJ269" s="147"/>
      <c r="BK269" s="147"/>
      <c r="BL269" s="147"/>
      <c r="BM269" s="147"/>
      <c r="BN269" s="147"/>
      <c r="BO269" s="147"/>
      <c r="BP269" s="147"/>
      <c r="BQ269" s="147"/>
      <c r="BR269" s="147"/>
      <c r="BS269" s="147"/>
      <c r="BT269" s="147"/>
      <c r="BU269" s="147"/>
      <c r="BV269" s="147"/>
      <c r="BW269" s="147"/>
      <c r="BX269" s="147"/>
      <c r="BY269" s="147"/>
      <c r="BZ269" s="147"/>
      <c r="CA269" s="147"/>
      <c r="CB269" s="147"/>
      <c r="CC269" s="147"/>
      <c r="CD269" s="147"/>
      <c r="CE269" s="147"/>
      <c r="CF269" s="147"/>
      <c r="CG269" s="147"/>
      <c r="CH269" s="147"/>
      <c r="CI269" s="147"/>
      <c r="CJ269" s="147"/>
    </row>
    <row r="270" spans="17:88">
      <c r="Q270" s="255"/>
      <c r="R270" s="255"/>
      <c r="S270" s="189"/>
      <c r="T270" s="189"/>
      <c r="U270" s="189"/>
      <c r="V270" s="189"/>
      <c r="W270" s="189"/>
      <c r="X270" s="175"/>
      <c r="Y270" s="175"/>
      <c r="AA270" s="179"/>
      <c r="AB270" s="173"/>
      <c r="AC270" s="238"/>
      <c r="AD270" s="238"/>
      <c r="AE270" s="238"/>
      <c r="AF270" s="238"/>
      <c r="AG270" s="238"/>
      <c r="AH270" s="238"/>
      <c r="AI270" s="239"/>
      <c r="AJ270" s="239"/>
      <c r="AK270" s="239"/>
      <c r="AL270" s="239"/>
      <c r="AM270" s="239"/>
      <c r="AN270" s="146"/>
      <c r="AO270" s="146"/>
      <c r="AP270" s="146"/>
      <c r="AQ270" s="146"/>
      <c r="AR270" s="146"/>
      <c r="AS270" s="146"/>
      <c r="AT270" s="146"/>
      <c r="AU270" s="146"/>
      <c r="AV270" s="146"/>
      <c r="AW270" s="146"/>
      <c r="AX270" s="146"/>
      <c r="AY270" s="146"/>
      <c r="AZ270" s="147"/>
      <c r="BA270" s="147"/>
      <c r="BB270" s="147"/>
      <c r="BC270" s="147"/>
      <c r="BD270" s="147"/>
      <c r="BE270" s="147"/>
      <c r="BF270" s="147"/>
      <c r="BG270" s="147"/>
      <c r="BH270" s="147"/>
      <c r="BI270" s="147"/>
      <c r="BJ270" s="147"/>
      <c r="BK270" s="147"/>
      <c r="BL270" s="147"/>
      <c r="BM270" s="147"/>
      <c r="BN270" s="147"/>
      <c r="BO270" s="147"/>
      <c r="BP270" s="147"/>
      <c r="BQ270" s="147"/>
      <c r="BR270" s="147"/>
      <c r="BS270" s="147"/>
      <c r="BT270" s="147"/>
      <c r="BU270" s="147"/>
      <c r="BV270" s="147"/>
      <c r="BW270" s="147"/>
      <c r="BX270" s="147"/>
      <c r="BY270" s="147"/>
      <c r="BZ270" s="147"/>
      <c r="CA270" s="147"/>
      <c r="CB270" s="147"/>
      <c r="CC270" s="147"/>
      <c r="CD270" s="147"/>
      <c r="CE270" s="147"/>
      <c r="CF270" s="147"/>
      <c r="CG270" s="147"/>
      <c r="CH270" s="147"/>
      <c r="CI270" s="147"/>
      <c r="CJ270" s="147"/>
    </row>
    <row r="271" spans="17:88">
      <c r="Q271" s="255"/>
      <c r="R271" s="255"/>
      <c r="S271" s="189"/>
      <c r="T271" s="189"/>
      <c r="U271" s="189"/>
      <c r="V271" s="189"/>
      <c r="W271" s="189"/>
      <c r="X271" s="175"/>
      <c r="Y271" s="175"/>
      <c r="AA271" s="179"/>
      <c r="AB271" s="173"/>
      <c r="AC271" s="238"/>
      <c r="AD271" s="238"/>
      <c r="AE271" s="238"/>
      <c r="AF271" s="238"/>
      <c r="AG271" s="238"/>
      <c r="AH271" s="238"/>
      <c r="AI271" s="239"/>
      <c r="AJ271" s="239"/>
      <c r="AK271" s="239"/>
      <c r="AL271" s="239"/>
      <c r="AM271" s="239"/>
      <c r="AN271" s="146"/>
      <c r="AO271" s="146"/>
      <c r="AP271" s="146"/>
      <c r="AQ271" s="146"/>
      <c r="AR271" s="146"/>
      <c r="AS271" s="146"/>
      <c r="AT271" s="146"/>
      <c r="AU271" s="146"/>
      <c r="AV271" s="146"/>
      <c r="AW271" s="146"/>
      <c r="AX271" s="146"/>
      <c r="AY271" s="146"/>
      <c r="AZ271" s="147"/>
      <c r="BA271" s="147"/>
      <c r="BB271" s="147"/>
      <c r="BC271" s="147"/>
      <c r="BD271" s="147"/>
      <c r="BE271" s="147"/>
      <c r="BF271" s="147"/>
      <c r="BG271" s="147"/>
      <c r="BH271" s="147"/>
      <c r="BI271" s="147"/>
      <c r="BJ271" s="147"/>
      <c r="BK271" s="147"/>
      <c r="BL271" s="147"/>
      <c r="BM271" s="147"/>
      <c r="BN271" s="147"/>
      <c r="BO271" s="147"/>
      <c r="BP271" s="147"/>
      <c r="BQ271" s="147"/>
      <c r="BR271" s="147"/>
      <c r="BS271" s="147"/>
      <c r="BT271" s="147"/>
      <c r="BU271" s="147"/>
      <c r="BV271" s="147"/>
      <c r="BW271" s="147"/>
      <c r="BX271" s="147"/>
      <c r="BY271" s="147"/>
      <c r="BZ271" s="147"/>
      <c r="CA271" s="147"/>
      <c r="CB271" s="147"/>
      <c r="CC271" s="147"/>
      <c r="CD271" s="147"/>
      <c r="CE271" s="147"/>
      <c r="CF271" s="147"/>
      <c r="CG271" s="147"/>
      <c r="CH271" s="147"/>
      <c r="CI271" s="147"/>
      <c r="CJ271" s="147"/>
    </row>
    <row r="272" spans="17:88">
      <c r="Q272" s="255"/>
      <c r="R272" s="255"/>
      <c r="S272" s="189"/>
      <c r="T272" s="189"/>
      <c r="U272" s="189"/>
      <c r="V272" s="189"/>
      <c r="W272" s="189"/>
      <c r="X272" s="175"/>
      <c r="Y272" s="175"/>
      <c r="AA272" s="179"/>
      <c r="AB272" s="173"/>
      <c r="AC272" s="238"/>
      <c r="AD272" s="238"/>
      <c r="AE272" s="238"/>
      <c r="AF272" s="238"/>
      <c r="AG272" s="238"/>
      <c r="AH272" s="238"/>
      <c r="AI272" s="239"/>
      <c r="AJ272" s="239"/>
      <c r="AK272" s="239"/>
      <c r="AL272" s="239"/>
      <c r="AM272" s="239"/>
      <c r="AN272" s="146"/>
      <c r="AO272" s="146"/>
      <c r="AP272" s="146"/>
      <c r="AQ272" s="146"/>
      <c r="AR272" s="146"/>
      <c r="AS272" s="146"/>
      <c r="AT272" s="146"/>
      <c r="AU272" s="146"/>
      <c r="AV272" s="146"/>
      <c r="AW272" s="146"/>
      <c r="AX272" s="146"/>
      <c r="AY272" s="146"/>
      <c r="AZ272" s="147"/>
      <c r="BA272" s="147"/>
      <c r="BB272" s="147"/>
      <c r="BC272" s="147"/>
      <c r="BD272" s="147"/>
      <c r="BE272" s="147"/>
      <c r="BF272" s="147"/>
      <c r="BG272" s="147"/>
      <c r="BH272" s="147"/>
      <c r="BI272" s="147"/>
      <c r="BJ272" s="147"/>
      <c r="BK272" s="147"/>
      <c r="BL272" s="147"/>
      <c r="BM272" s="147"/>
      <c r="BN272" s="147"/>
      <c r="BO272" s="147"/>
      <c r="BP272" s="147"/>
      <c r="BQ272" s="147"/>
      <c r="BR272" s="147"/>
      <c r="BS272" s="147"/>
      <c r="BT272" s="147"/>
      <c r="BU272" s="147"/>
      <c r="BV272" s="147"/>
      <c r="BW272" s="147"/>
      <c r="BX272" s="147"/>
      <c r="BY272" s="147"/>
      <c r="BZ272" s="147"/>
      <c r="CA272" s="147"/>
      <c r="CB272" s="147"/>
      <c r="CC272" s="147"/>
      <c r="CD272" s="147"/>
      <c r="CE272" s="147"/>
      <c r="CF272" s="147"/>
      <c r="CG272" s="147"/>
      <c r="CH272" s="147"/>
      <c r="CI272" s="147"/>
      <c r="CJ272" s="147"/>
    </row>
    <row r="273" spans="17:88">
      <c r="Q273" s="255"/>
      <c r="R273" s="255"/>
      <c r="S273" s="189"/>
      <c r="T273" s="189"/>
      <c r="U273" s="189"/>
      <c r="V273" s="189"/>
      <c r="W273" s="189"/>
      <c r="X273" s="175"/>
      <c r="Y273" s="175"/>
      <c r="AA273" s="179"/>
      <c r="AB273" s="173"/>
      <c r="AC273" s="238"/>
      <c r="AD273" s="238"/>
      <c r="AE273" s="238"/>
      <c r="AF273" s="238"/>
      <c r="AG273" s="238"/>
      <c r="AH273" s="238"/>
      <c r="AI273" s="239"/>
      <c r="AJ273" s="239"/>
      <c r="AK273" s="239"/>
      <c r="AL273" s="239"/>
      <c r="AM273" s="239"/>
      <c r="AN273" s="146"/>
      <c r="AO273" s="146"/>
      <c r="AP273" s="146"/>
      <c r="AQ273" s="146"/>
      <c r="AR273" s="146"/>
      <c r="AS273" s="146"/>
      <c r="AT273" s="146"/>
      <c r="AU273" s="146"/>
      <c r="AV273" s="146"/>
      <c r="AW273" s="146"/>
      <c r="AX273" s="146"/>
      <c r="AY273" s="146"/>
      <c r="AZ273" s="147"/>
      <c r="BA273" s="147"/>
      <c r="BB273" s="147"/>
      <c r="BC273" s="147"/>
      <c r="BD273" s="147"/>
      <c r="BE273" s="147"/>
      <c r="BF273" s="147"/>
      <c r="BG273" s="147"/>
      <c r="BH273" s="147"/>
      <c r="BI273" s="147"/>
      <c r="BJ273" s="147"/>
      <c r="BK273" s="147"/>
      <c r="BL273" s="147"/>
      <c r="BM273" s="147"/>
      <c r="BN273" s="147"/>
      <c r="BO273" s="147"/>
      <c r="BP273" s="147"/>
      <c r="BQ273" s="147"/>
      <c r="BR273" s="147"/>
      <c r="BS273" s="147"/>
      <c r="BT273" s="147"/>
      <c r="BU273" s="147"/>
      <c r="BV273" s="147"/>
      <c r="BW273" s="147"/>
      <c r="BX273" s="147"/>
      <c r="BY273" s="147"/>
      <c r="BZ273" s="147"/>
      <c r="CA273" s="147"/>
      <c r="CB273" s="147"/>
      <c r="CC273" s="147"/>
      <c r="CD273" s="147"/>
      <c r="CE273" s="147"/>
      <c r="CF273" s="147"/>
      <c r="CG273" s="147"/>
      <c r="CH273" s="147"/>
      <c r="CI273" s="147"/>
      <c r="CJ273" s="147"/>
    </row>
    <row r="274" spans="17:88">
      <c r="Q274" s="255"/>
      <c r="R274" s="255"/>
      <c r="S274" s="189"/>
      <c r="T274" s="189"/>
      <c r="U274" s="189"/>
      <c r="V274" s="189"/>
      <c r="W274" s="189"/>
      <c r="X274" s="175"/>
      <c r="Y274" s="175"/>
      <c r="AA274" s="179"/>
      <c r="AB274" s="173"/>
      <c r="AC274" s="238"/>
      <c r="AD274" s="238"/>
      <c r="AE274" s="238"/>
      <c r="AF274" s="238"/>
      <c r="AG274" s="238"/>
      <c r="AH274" s="238"/>
      <c r="AI274" s="239"/>
      <c r="AJ274" s="239"/>
      <c r="AK274" s="239"/>
      <c r="AL274" s="239"/>
      <c r="AM274" s="239"/>
      <c r="AN274" s="146"/>
      <c r="AO274" s="146"/>
      <c r="AP274" s="146"/>
      <c r="AQ274" s="146"/>
      <c r="AR274" s="146"/>
      <c r="AS274" s="146"/>
      <c r="AT274" s="146"/>
      <c r="AU274" s="146"/>
      <c r="AV274" s="146"/>
      <c r="AW274" s="146"/>
      <c r="AX274" s="146"/>
      <c r="AY274" s="146"/>
      <c r="AZ274" s="147"/>
      <c r="BA274" s="147"/>
      <c r="BB274" s="147"/>
      <c r="BC274" s="147"/>
      <c r="BD274" s="147"/>
      <c r="BE274" s="147"/>
      <c r="BF274" s="147"/>
      <c r="BG274" s="147"/>
      <c r="BH274" s="147"/>
      <c r="BI274" s="147"/>
      <c r="BJ274" s="147"/>
      <c r="BK274" s="147"/>
      <c r="BL274" s="147"/>
      <c r="BM274" s="147"/>
      <c r="BN274" s="147"/>
      <c r="BO274" s="147"/>
      <c r="BP274" s="147"/>
      <c r="BQ274" s="147"/>
      <c r="BR274" s="147"/>
      <c r="BS274" s="147"/>
      <c r="BT274" s="147"/>
      <c r="BU274" s="147"/>
      <c r="BV274" s="147"/>
      <c r="BW274" s="147"/>
      <c r="BX274" s="147"/>
      <c r="BY274" s="147"/>
      <c r="BZ274" s="147"/>
      <c r="CA274" s="147"/>
      <c r="CB274" s="147"/>
      <c r="CC274" s="147"/>
      <c r="CD274" s="147"/>
      <c r="CE274" s="147"/>
      <c r="CF274" s="147"/>
      <c r="CG274" s="147"/>
      <c r="CH274" s="147"/>
      <c r="CI274" s="147"/>
      <c r="CJ274" s="147"/>
    </row>
    <row r="275" spans="17:88">
      <c r="Q275" s="255"/>
      <c r="R275" s="255"/>
      <c r="S275" s="189"/>
      <c r="T275" s="189"/>
      <c r="U275" s="189"/>
      <c r="V275" s="189"/>
      <c r="W275" s="189"/>
      <c r="X275" s="175"/>
      <c r="Y275" s="175"/>
      <c r="AA275" s="179"/>
      <c r="AB275" s="173"/>
      <c r="AC275" s="238"/>
      <c r="AD275" s="238"/>
      <c r="AE275" s="238"/>
      <c r="AF275" s="238"/>
      <c r="AG275" s="238"/>
      <c r="AH275" s="238"/>
      <c r="AI275" s="239"/>
      <c r="AJ275" s="239"/>
      <c r="AK275" s="239"/>
      <c r="AL275" s="239"/>
      <c r="AM275" s="239"/>
      <c r="AN275" s="146"/>
      <c r="AO275" s="146"/>
      <c r="AP275" s="146"/>
      <c r="AQ275" s="146"/>
      <c r="AR275" s="146"/>
      <c r="AS275" s="146"/>
      <c r="AT275" s="146"/>
      <c r="AU275" s="146"/>
      <c r="AV275" s="146"/>
      <c r="AW275" s="146"/>
      <c r="AX275" s="146"/>
      <c r="AY275" s="146"/>
      <c r="AZ275" s="147"/>
      <c r="BA275" s="147"/>
      <c r="BB275" s="147"/>
      <c r="BC275" s="147"/>
      <c r="BD275" s="147"/>
      <c r="BE275" s="147"/>
      <c r="BF275" s="147"/>
      <c r="BG275" s="147"/>
      <c r="BH275" s="147"/>
      <c r="BI275" s="147"/>
      <c r="BJ275" s="147"/>
      <c r="BK275" s="147"/>
      <c r="BL275" s="147"/>
      <c r="BM275" s="147"/>
      <c r="BN275" s="147"/>
      <c r="BO275" s="147"/>
      <c r="BP275" s="147"/>
      <c r="BQ275" s="147"/>
      <c r="BR275" s="147"/>
      <c r="BS275" s="147"/>
      <c r="BT275" s="147"/>
      <c r="BU275" s="147"/>
      <c r="BV275" s="147"/>
      <c r="BW275" s="147"/>
      <c r="BX275" s="147"/>
      <c r="BY275" s="147"/>
      <c r="BZ275" s="147"/>
      <c r="CA275" s="147"/>
      <c r="CB275" s="147"/>
      <c r="CC275" s="147"/>
      <c r="CD275" s="147"/>
      <c r="CE275" s="147"/>
      <c r="CF275" s="147"/>
      <c r="CG275" s="147"/>
      <c r="CH275" s="147"/>
      <c r="CI275" s="147"/>
      <c r="CJ275" s="147"/>
    </row>
    <row r="276" spans="17:88">
      <c r="Q276" s="255"/>
      <c r="R276" s="255"/>
      <c r="S276" s="189"/>
      <c r="T276" s="189"/>
      <c r="U276" s="189"/>
      <c r="V276" s="189"/>
      <c r="W276" s="189"/>
      <c r="X276" s="175"/>
      <c r="Y276" s="175"/>
      <c r="AA276" s="179"/>
      <c r="AB276" s="173"/>
      <c r="AC276" s="238"/>
      <c r="AD276" s="238"/>
      <c r="AE276" s="238"/>
      <c r="AF276" s="238"/>
      <c r="AG276" s="238"/>
      <c r="AH276" s="238"/>
      <c r="AI276" s="239"/>
      <c r="AJ276" s="239"/>
      <c r="AK276" s="239"/>
      <c r="AL276" s="239"/>
      <c r="AM276" s="239"/>
      <c r="AN276" s="146"/>
      <c r="AO276" s="146"/>
      <c r="AP276" s="146"/>
      <c r="AQ276" s="146"/>
      <c r="AR276" s="146"/>
      <c r="AS276" s="146"/>
      <c r="AT276" s="146"/>
      <c r="AU276" s="146"/>
      <c r="AV276" s="146"/>
      <c r="AW276" s="146"/>
      <c r="AX276" s="146"/>
      <c r="AY276" s="146"/>
      <c r="AZ276" s="147"/>
      <c r="BA276" s="147"/>
      <c r="BB276" s="147"/>
      <c r="BC276" s="147"/>
      <c r="BD276" s="147"/>
      <c r="BE276" s="147"/>
      <c r="BF276" s="147"/>
      <c r="BG276" s="147"/>
      <c r="BH276" s="147"/>
      <c r="BI276" s="147"/>
      <c r="BJ276" s="147"/>
      <c r="BK276" s="147"/>
      <c r="BL276" s="147"/>
      <c r="BM276" s="147"/>
      <c r="BN276" s="147"/>
      <c r="BO276" s="147"/>
      <c r="BP276" s="147"/>
      <c r="BQ276" s="147"/>
      <c r="BR276" s="147"/>
      <c r="BS276" s="147"/>
      <c r="BT276" s="147"/>
      <c r="BU276" s="147"/>
      <c r="BV276" s="147"/>
      <c r="BW276" s="147"/>
      <c r="BX276" s="147"/>
      <c r="BY276" s="147"/>
      <c r="BZ276" s="147"/>
      <c r="CA276" s="147"/>
      <c r="CB276" s="147"/>
      <c r="CC276" s="147"/>
      <c r="CD276" s="147"/>
      <c r="CE276" s="147"/>
      <c r="CF276" s="147"/>
      <c r="CG276" s="147"/>
      <c r="CH276" s="147"/>
      <c r="CI276" s="147"/>
      <c r="CJ276" s="147"/>
    </row>
    <row r="277" spans="17:88">
      <c r="Q277" s="255"/>
      <c r="R277" s="255"/>
      <c r="S277" s="189"/>
      <c r="T277" s="189"/>
      <c r="U277" s="189"/>
      <c r="V277" s="189"/>
      <c r="W277" s="189"/>
      <c r="X277" s="175"/>
      <c r="Y277" s="175"/>
      <c r="AA277" s="179"/>
      <c r="AB277" s="173"/>
      <c r="AC277" s="238"/>
      <c r="AD277" s="238"/>
      <c r="AE277" s="238"/>
      <c r="AF277" s="238"/>
      <c r="AG277" s="238"/>
      <c r="AH277" s="238"/>
      <c r="AI277" s="239"/>
      <c r="AJ277" s="239"/>
      <c r="AK277" s="239"/>
      <c r="AL277" s="239"/>
      <c r="AM277" s="239"/>
      <c r="AN277" s="146"/>
      <c r="AO277" s="146"/>
      <c r="AP277" s="146"/>
      <c r="AQ277" s="146"/>
      <c r="AR277" s="146"/>
      <c r="AS277" s="146"/>
      <c r="AT277" s="146"/>
      <c r="AU277" s="146"/>
      <c r="AV277" s="146"/>
      <c r="AW277" s="146"/>
      <c r="AX277" s="146"/>
      <c r="AY277" s="146"/>
      <c r="AZ277" s="147"/>
      <c r="BA277" s="147"/>
      <c r="BB277" s="147"/>
      <c r="BC277" s="147"/>
      <c r="BD277" s="147"/>
      <c r="BE277" s="147"/>
      <c r="BF277" s="147"/>
      <c r="BG277" s="147"/>
      <c r="BH277" s="147"/>
      <c r="BI277" s="147"/>
      <c r="BJ277" s="147"/>
      <c r="BK277" s="147"/>
      <c r="BL277" s="147"/>
      <c r="BM277" s="147"/>
      <c r="BN277" s="147"/>
      <c r="BO277" s="147"/>
      <c r="BP277" s="147"/>
      <c r="BQ277" s="147"/>
      <c r="BR277" s="147"/>
      <c r="BS277" s="147"/>
      <c r="BT277" s="147"/>
      <c r="BU277" s="147"/>
      <c r="BV277" s="147"/>
      <c r="BW277" s="147"/>
      <c r="BX277" s="147"/>
      <c r="BY277" s="147"/>
      <c r="BZ277" s="147"/>
      <c r="CA277" s="147"/>
      <c r="CB277" s="147"/>
      <c r="CC277" s="147"/>
      <c r="CD277" s="147"/>
      <c r="CE277" s="147"/>
      <c r="CF277" s="147"/>
      <c r="CG277" s="147"/>
      <c r="CH277" s="147"/>
      <c r="CI277" s="147"/>
      <c r="CJ277" s="147"/>
    </row>
    <row r="278" spans="17:88">
      <c r="Q278" s="255"/>
      <c r="R278" s="255"/>
      <c r="S278" s="189"/>
      <c r="T278" s="189"/>
      <c r="U278" s="189"/>
      <c r="V278" s="189"/>
      <c r="W278" s="189"/>
      <c r="X278" s="175"/>
      <c r="Y278" s="175"/>
      <c r="AA278" s="179"/>
      <c r="AB278" s="173"/>
      <c r="AC278" s="238"/>
      <c r="AD278" s="238"/>
      <c r="AE278" s="238"/>
      <c r="AF278" s="238"/>
      <c r="AG278" s="238"/>
      <c r="AH278" s="238"/>
      <c r="AI278" s="239"/>
      <c r="AJ278" s="239"/>
      <c r="AK278" s="239"/>
      <c r="AL278" s="239"/>
      <c r="AM278" s="239"/>
      <c r="AN278" s="146"/>
      <c r="AO278" s="146"/>
      <c r="AP278" s="146"/>
      <c r="AQ278" s="146"/>
      <c r="AR278" s="146"/>
      <c r="AS278" s="146"/>
      <c r="AT278" s="146"/>
      <c r="AU278" s="146"/>
      <c r="AV278" s="146"/>
      <c r="AW278" s="146"/>
      <c r="AX278" s="146"/>
      <c r="AY278" s="146"/>
      <c r="AZ278" s="147"/>
      <c r="BA278" s="147"/>
      <c r="BB278" s="147"/>
      <c r="BC278" s="147"/>
      <c r="BD278" s="147"/>
      <c r="BE278" s="147"/>
      <c r="BF278" s="147"/>
      <c r="BG278" s="147"/>
      <c r="BH278" s="147"/>
      <c r="BI278" s="147"/>
      <c r="BJ278" s="147"/>
      <c r="BK278" s="147"/>
      <c r="BL278" s="147"/>
      <c r="BM278" s="147"/>
      <c r="BN278" s="147"/>
      <c r="BO278" s="147"/>
      <c r="BP278" s="147"/>
      <c r="BQ278" s="147"/>
      <c r="BR278" s="147"/>
      <c r="BS278" s="147"/>
      <c r="BT278" s="147"/>
      <c r="BU278" s="147"/>
      <c r="BV278" s="147"/>
      <c r="BW278" s="147"/>
      <c r="BX278" s="147"/>
      <c r="BY278" s="147"/>
      <c r="BZ278" s="147"/>
      <c r="CA278" s="147"/>
      <c r="CB278" s="147"/>
      <c r="CC278" s="147"/>
      <c r="CD278" s="147"/>
      <c r="CE278" s="147"/>
      <c r="CF278" s="147"/>
      <c r="CG278" s="147"/>
      <c r="CH278" s="147"/>
      <c r="CI278" s="147"/>
      <c r="CJ278" s="147"/>
    </row>
    <row r="279" spans="17:88">
      <c r="Q279" s="255"/>
      <c r="R279" s="255"/>
      <c r="S279" s="189"/>
      <c r="T279" s="189"/>
      <c r="U279" s="189"/>
      <c r="V279" s="189"/>
      <c r="W279" s="189"/>
      <c r="X279" s="175"/>
      <c r="Y279" s="175"/>
      <c r="AA279" s="179"/>
      <c r="AB279" s="173"/>
      <c r="AC279" s="238"/>
      <c r="AD279" s="238"/>
      <c r="AE279" s="238"/>
      <c r="AF279" s="238"/>
      <c r="AG279" s="238"/>
      <c r="AH279" s="238"/>
      <c r="AI279" s="239"/>
      <c r="AJ279" s="239"/>
      <c r="AK279" s="239"/>
      <c r="AL279" s="239"/>
      <c r="AM279" s="239"/>
      <c r="AN279" s="146"/>
      <c r="AO279" s="146"/>
      <c r="AP279" s="146"/>
      <c r="AQ279" s="146"/>
      <c r="AR279" s="146"/>
      <c r="AS279" s="146"/>
      <c r="AT279" s="146"/>
      <c r="AU279" s="146"/>
      <c r="AV279" s="146"/>
      <c r="AW279" s="146"/>
      <c r="AX279" s="146"/>
      <c r="AY279" s="146"/>
      <c r="AZ279" s="147"/>
      <c r="BA279" s="147"/>
      <c r="BB279" s="147"/>
      <c r="BC279" s="147"/>
      <c r="BD279" s="147"/>
      <c r="BE279" s="147"/>
      <c r="BF279" s="147"/>
      <c r="BG279" s="147"/>
      <c r="BH279" s="147"/>
      <c r="BI279" s="147"/>
      <c r="BJ279" s="147"/>
      <c r="BK279" s="147"/>
      <c r="BL279" s="147"/>
      <c r="BM279" s="147"/>
      <c r="BN279" s="147"/>
      <c r="BO279" s="147"/>
      <c r="BP279" s="147"/>
      <c r="BQ279" s="147"/>
      <c r="BR279" s="147"/>
      <c r="BS279" s="147"/>
      <c r="BT279" s="147"/>
      <c r="BU279" s="147"/>
      <c r="BV279" s="147"/>
      <c r="BW279" s="147"/>
      <c r="BX279" s="147"/>
      <c r="BY279" s="147"/>
      <c r="BZ279" s="147"/>
      <c r="CA279" s="147"/>
      <c r="CB279" s="147"/>
      <c r="CC279" s="147"/>
      <c r="CD279" s="147"/>
      <c r="CE279" s="147"/>
      <c r="CF279" s="147"/>
      <c r="CG279" s="147"/>
      <c r="CH279" s="147"/>
      <c r="CI279" s="147"/>
      <c r="CJ279" s="147"/>
    </row>
    <row r="280" spans="17:88">
      <c r="Q280" s="255"/>
      <c r="R280" s="255"/>
      <c r="S280" s="189"/>
      <c r="T280" s="189"/>
      <c r="U280" s="189"/>
      <c r="V280" s="189"/>
      <c r="W280" s="189"/>
      <c r="X280" s="175"/>
      <c r="Y280" s="175"/>
      <c r="AA280" s="179"/>
      <c r="AB280" s="173"/>
      <c r="AC280" s="238"/>
      <c r="AD280" s="238"/>
      <c r="AE280" s="238"/>
      <c r="AF280" s="238"/>
      <c r="AG280" s="238"/>
      <c r="AH280" s="238"/>
      <c r="AI280" s="239"/>
      <c r="AJ280" s="239"/>
      <c r="AK280" s="239"/>
      <c r="AL280" s="239"/>
      <c r="AM280" s="239"/>
      <c r="AN280" s="146"/>
      <c r="AO280" s="146"/>
      <c r="AP280" s="146"/>
      <c r="AQ280" s="146"/>
      <c r="AR280" s="146"/>
      <c r="AS280" s="146"/>
      <c r="AT280" s="146"/>
      <c r="AU280" s="146"/>
      <c r="AV280" s="146"/>
      <c r="AW280" s="146"/>
      <c r="AX280" s="146"/>
      <c r="AY280" s="146"/>
      <c r="AZ280" s="147"/>
      <c r="BA280" s="147"/>
      <c r="BB280" s="147"/>
      <c r="BC280" s="147"/>
      <c r="BD280" s="147"/>
      <c r="BE280" s="147"/>
      <c r="BF280" s="147"/>
      <c r="BG280" s="147"/>
      <c r="BH280" s="147"/>
      <c r="BI280" s="147"/>
      <c r="BJ280" s="147"/>
      <c r="BK280" s="147"/>
      <c r="BL280" s="147"/>
      <c r="BM280" s="147"/>
      <c r="BN280" s="147"/>
      <c r="BO280" s="147"/>
      <c r="BP280" s="147"/>
      <c r="BQ280" s="147"/>
      <c r="BR280" s="147"/>
      <c r="BS280" s="147"/>
      <c r="BT280" s="147"/>
      <c r="BU280" s="147"/>
      <c r="BV280" s="147"/>
      <c r="BW280" s="147"/>
      <c r="BX280" s="147"/>
      <c r="BY280" s="147"/>
      <c r="BZ280" s="147"/>
      <c r="CA280" s="147"/>
      <c r="CB280" s="147"/>
      <c r="CC280" s="147"/>
      <c r="CD280" s="147"/>
      <c r="CE280" s="147"/>
      <c r="CF280" s="147"/>
      <c r="CG280" s="147"/>
      <c r="CH280" s="147"/>
      <c r="CI280" s="147"/>
      <c r="CJ280" s="147"/>
    </row>
    <row r="281" spans="17:88">
      <c r="Q281" s="255"/>
      <c r="R281" s="255"/>
      <c r="S281" s="189"/>
      <c r="T281" s="189"/>
      <c r="U281" s="189"/>
      <c r="V281" s="189"/>
      <c r="W281" s="189"/>
      <c r="X281" s="175"/>
      <c r="Y281" s="175"/>
      <c r="AA281" s="179"/>
      <c r="AB281" s="173"/>
      <c r="AC281" s="238"/>
      <c r="AD281" s="238"/>
      <c r="AE281" s="238"/>
      <c r="AF281" s="238"/>
      <c r="AG281" s="238"/>
      <c r="AH281" s="238"/>
      <c r="AI281" s="239"/>
      <c r="AJ281" s="239"/>
      <c r="AK281" s="239"/>
      <c r="AL281" s="239"/>
      <c r="AM281" s="239"/>
      <c r="AN281" s="146"/>
      <c r="AO281" s="146"/>
      <c r="AP281" s="146"/>
      <c r="AQ281" s="146"/>
      <c r="AR281" s="146"/>
      <c r="AS281" s="146"/>
      <c r="AT281" s="146"/>
      <c r="AU281" s="146"/>
      <c r="AV281" s="146"/>
      <c r="AW281" s="146"/>
      <c r="AX281" s="146"/>
      <c r="AY281" s="146"/>
      <c r="AZ281" s="147"/>
      <c r="BA281" s="147"/>
      <c r="BB281" s="147"/>
      <c r="BC281" s="147"/>
      <c r="BD281" s="147"/>
      <c r="BE281" s="147"/>
      <c r="BF281" s="147"/>
      <c r="BG281" s="147"/>
      <c r="BH281" s="147"/>
      <c r="BI281" s="147"/>
      <c r="BJ281" s="147"/>
      <c r="BK281" s="147"/>
      <c r="BL281" s="147"/>
      <c r="BM281" s="147"/>
      <c r="BN281" s="147"/>
      <c r="BO281" s="147"/>
      <c r="BP281" s="147"/>
      <c r="BQ281" s="147"/>
      <c r="BR281" s="147"/>
      <c r="BS281" s="147"/>
      <c r="BT281" s="147"/>
      <c r="BU281" s="147"/>
      <c r="BV281" s="147"/>
      <c r="BW281" s="147"/>
      <c r="BX281" s="147"/>
      <c r="BY281" s="147"/>
      <c r="BZ281" s="147"/>
      <c r="CA281" s="147"/>
      <c r="CB281" s="147"/>
      <c r="CC281" s="147"/>
      <c r="CD281" s="147"/>
      <c r="CE281" s="147"/>
      <c r="CF281" s="147"/>
      <c r="CG281" s="147"/>
      <c r="CH281" s="147"/>
      <c r="CI281" s="147"/>
      <c r="CJ281" s="147"/>
    </row>
    <row r="282" spans="17:88">
      <c r="Q282" s="255"/>
      <c r="R282" s="255"/>
      <c r="S282" s="189"/>
      <c r="T282" s="189"/>
      <c r="U282" s="189"/>
      <c r="V282" s="189"/>
      <c r="W282" s="189"/>
      <c r="X282" s="175"/>
      <c r="Y282" s="175"/>
      <c r="AA282" s="179"/>
      <c r="AB282" s="173"/>
      <c r="AC282" s="238"/>
      <c r="AD282" s="238"/>
      <c r="AE282" s="238"/>
      <c r="AF282" s="238"/>
      <c r="AG282" s="238"/>
      <c r="AH282" s="238"/>
      <c r="AI282" s="239"/>
      <c r="AJ282" s="239"/>
      <c r="AK282" s="239"/>
      <c r="AL282" s="239"/>
      <c r="AM282" s="239"/>
      <c r="AN282" s="146"/>
      <c r="AO282" s="146"/>
      <c r="AP282" s="146"/>
      <c r="AQ282" s="146"/>
      <c r="AR282" s="146"/>
      <c r="AS282" s="146"/>
      <c r="AT282" s="146"/>
      <c r="AU282" s="146"/>
      <c r="AV282" s="146"/>
      <c r="AW282" s="146"/>
      <c r="AX282" s="146"/>
      <c r="AY282" s="146"/>
      <c r="AZ282" s="147"/>
      <c r="BA282" s="147"/>
      <c r="BB282" s="147"/>
      <c r="BC282" s="147"/>
      <c r="BD282" s="147"/>
      <c r="BE282" s="147"/>
      <c r="BF282" s="147"/>
      <c r="BG282" s="147"/>
      <c r="BH282" s="147"/>
      <c r="BI282" s="147"/>
      <c r="BJ282" s="147"/>
      <c r="BK282" s="147"/>
      <c r="BL282" s="147"/>
      <c r="BM282" s="147"/>
      <c r="BN282" s="147"/>
      <c r="BO282" s="147"/>
      <c r="BP282" s="147"/>
      <c r="BQ282" s="147"/>
      <c r="BR282" s="147"/>
      <c r="BS282" s="147"/>
      <c r="BT282" s="147"/>
      <c r="BU282" s="147"/>
      <c r="BV282" s="147"/>
      <c r="BW282" s="147"/>
      <c r="BX282" s="147"/>
      <c r="BY282" s="147"/>
      <c r="BZ282" s="147"/>
      <c r="CA282" s="147"/>
      <c r="CB282" s="147"/>
      <c r="CC282" s="147"/>
      <c r="CD282" s="147"/>
      <c r="CE282" s="147"/>
      <c r="CF282" s="147"/>
      <c r="CG282" s="147"/>
      <c r="CH282" s="147"/>
      <c r="CI282" s="147"/>
      <c r="CJ282" s="147"/>
    </row>
    <row r="283" spans="17:88">
      <c r="Q283" s="255"/>
      <c r="R283" s="255"/>
      <c r="S283" s="189"/>
      <c r="T283" s="189"/>
      <c r="U283" s="189"/>
      <c r="V283" s="189"/>
      <c r="W283" s="189"/>
      <c r="X283" s="175"/>
      <c r="Y283" s="175"/>
      <c r="AA283" s="179"/>
      <c r="AB283" s="173"/>
      <c r="AC283" s="238"/>
      <c r="AD283" s="238"/>
      <c r="AE283" s="238"/>
      <c r="AF283" s="238"/>
      <c r="AG283" s="238"/>
      <c r="AH283" s="238"/>
      <c r="AI283" s="239"/>
      <c r="AJ283" s="239"/>
      <c r="AK283" s="239"/>
      <c r="AL283" s="239"/>
      <c r="AM283" s="239"/>
      <c r="AN283" s="146"/>
      <c r="AO283" s="146"/>
      <c r="AP283" s="146"/>
      <c r="AQ283" s="146"/>
      <c r="AR283" s="146"/>
      <c r="AS283" s="146"/>
      <c r="AT283" s="146"/>
      <c r="AU283" s="146"/>
      <c r="AV283" s="146"/>
      <c r="AW283" s="146"/>
      <c r="AX283" s="146"/>
      <c r="AY283" s="146"/>
      <c r="AZ283" s="147"/>
      <c r="BA283" s="147"/>
      <c r="BB283" s="147"/>
      <c r="BC283" s="147"/>
      <c r="BD283" s="147"/>
      <c r="BE283" s="147"/>
      <c r="BF283" s="147"/>
      <c r="BG283" s="147"/>
      <c r="BH283" s="147"/>
      <c r="BI283" s="147"/>
      <c r="BJ283" s="147"/>
      <c r="BK283" s="147"/>
      <c r="BL283" s="147"/>
      <c r="BM283" s="147"/>
      <c r="BN283" s="147"/>
      <c r="BO283" s="147"/>
      <c r="BP283" s="147"/>
      <c r="BQ283" s="147"/>
      <c r="BR283" s="147"/>
      <c r="BS283" s="147"/>
      <c r="BT283" s="147"/>
      <c r="BU283" s="147"/>
      <c r="BV283" s="147"/>
      <c r="BW283" s="147"/>
      <c r="BX283" s="147"/>
      <c r="BY283" s="147"/>
      <c r="BZ283" s="147"/>
      <c r="CA283" s="147"/>
      <c r="CB283" s="147"/>
      <c r="CC283" s="147"/>
      <c r="CD283" s="147"/>
      <c r="CE283" s="147"/>
      <c r="CF283" s="147"/>
      <c r="CG283" s="147"/>
      <c r="CH283" s="147"/>
      <c r="CI283" s="147"/>
      <c r="CJ283" s="147"/>
    </row>
    <row r="284" spans="17:88">
      <c r="Q284" s="255"/>
      <c r="R284" s="255"/>
      <c r="S284" s="189"/>
      <c r="T284" s="189"/>
      <c r="U284" s="189"/>
      <c r="V284" s="189"/>
      <c r="W284" s="189"/>
      <c r="X284" s="175"/>
      <c r="Y284" s="175"/>
      <c r="AA284" s="179"/>
      <c r="AB284" s="173"/>
      <c r="AC284" s="238"/>
      <c r="AD284" s="238"/>
      <c r="AE284" s="238"/>
      <c r="AF284" s="238"/>
      <c r="AG284" s="238"/>
      <c r="AH284" s="238"/>
      <c r="AI284" s="239"/>
      <c r="AJ284" s="239"/>
      <c r="AK284" s="239"/>
      <c r="AL284" s="239"/>
      <c r="AM284" s="239"/>
      <c r="AN284" s="146"/>
      <c r="AO284" s="146"/>
      <c r="AP284" s="146"/>
      <c r="AQ284" s="146"/>
      <c r="AR284" s="146"/>
      <c r="AS284" s="146"/>
      <c r="AT284" s="146"/>
      <c r="AU284" s="146"/>
      <c r="AV284" s="146"/>
      <c r="AW284" s="146"/>
      <c r="AX284" s="146"/>
      <c r="AY284" s="146"/>
      <c r="AZ284" s="147"/>
      <c r="BA284" s="147"/>
      <c r="BB284" s="147"/>
      <c r="BC284" s="147"/>
      <c r="BD284" s="147"/>
      <c r="BE284" s="147"/>
      <c r="BF284" s="147"/>
      <c r="BG284" s="147"/>
      <c r="BH284" s="147"/>
      <c r="BI284" s="147"/>
      <c r="BJ284" s="147"/>
      <c r="BK284" s="147"/>
      <c r="BL284" s="147"/>
      <c r="BM284" s="147"/>
      <c r="BN284" s="147"/>
      <c r="BO284" s="147"/>
      <c r="BP284" s="147"/>
      <c r="BQ284" s="147"/>
      <c r="BR284" s="147"/>
      <c r="BS284" s="147"/>
      <c r="BT284" s="147"/>
      <c r="BU284" s="147"/>
      <c r="BV284" s="147"/>
      <c r="BW284" s="147"/>
      <c r="BX284" s="147"/>
      <c r="BY284" s="147"/>
      <c r="BZ284" s="147"/>
      <c r="CA284" s="147"/>
      <c r="CB284" s="147"/>
      <c r="CC284" s="147"/>
      <c r="CD284" s="147"/>
      <c r="CE284" s="147"/>
      <c r="CF284" s="147"/>
      <c r="CG284" s="147"/>
      <c r="CH284" s="147"/>
      <c r="CI284" s="147"/>
      <c r="CJ284" s="147"/>
    </row>
    <row r="285" spans="17:88">
      <c r="Q285" s="255"/>
      <c r="R285" s="255"/>
      <c r="S285" s="189"/>
      <c r="T285" s="189"/>
      <c r="U285" s="189"/>
      <c r="V285" s="189"/>
      <c r="W285" s="189"/>
      <c r="X285" s="175"/>
      <c r="Y285" s="175"/>
      <c r="AA285" s="179"/>
      <c r="AB285" s="173"/>
      <c r="AC285" s="238"/>
      <c r="AD285" s="238"/>
      <c r="AE285" s="238"/>
      <c r="AF285" s="238"/>
      <c r="AG285" s="238"/>
      <c r="AH285" s="238"/>
      <c r="AI285" s="239"/>
      <c r="AJ285" s="239"/>
      <c r="AK285" s="239"/>
      <c r="AL285" s="239"/>
      <c r="AM285" s="239"/>
      <c r="AN285" s="146"/>
      <c r="AO285" s="146"/>
      <c r="AP285" s="146"/>
      <c r="AQ285" s="146"/>
      <c r="AR285" s="146"/>
      <c r="AS285" s="146"/>
      <c r="AT285" s="146"/>
      <c r="AU285" s="146"/>
      <c r="AV285" s="146"/>
      <c r="AW285" s="146"/>
      <c r="AX285" s="146"/>
      <c r="AY285" s="146"/>
      <c r="AZ285" s="147"/>
      <c r="BA285" s="147"/>
      <c r="BB285" s="147"/>
      <c r="BC285" s="147"/>
      <c r="BD285" s="147"/>
      <c r="BE285" s="147"/>
      <c r="BF285" s="147"/>
      <c r="BG285" s="147"/>
      <c r="BH285" s="147"/>
      <c r="BI285" s="147"/>
      <c r="BJ285" s="147"/>
      <c r="BK285" s="147"/>
      <c r="BL285" s="147"/>
      <c r="BM285" s="147"/>
      <c r="BN285" s="147"/>
      <c r="BO285" s="147"/>
      <c r="BP285" s="147"/>
      <c r="BQ285" s="147"/>
      <c r="BR285" s="147"/>
      <c r="BS285" s="147"/>
      <c r="BT285" s="147"/>
      <c r="BU285" s="147"/>
      <c r="BV285" s="147"/>
      <c r="BW285" s="147"/>
      <c r="BX285" s="147"/>
      <c r="BY285" s="147"/>
      <c r="BZ285" s="147"/>
      <c r="CA285" s="147"/>
      <c r="CB285" s="147"/>
      <c r="CC285" s="147"/>
      <c r="CD285" s="147"/>
      <c r="CE285" s="147"/>
      <c r="CF285" s="147"/>
      <c r="CG285" s="147"/>
      <c r="CH285" s="147"/>
      <c r="CI285" s="147"/>
      <c r="CJ285" s="147"/>
    </row>
    <row r="286" spans="17:88">
      <c r="Q286" s="255"/>
      <c r="R286" s="255"/>
      <c r="S286" s="189"/>
      <c r="T286" s="189"/>
      <c r="U286" s="189"/>
      <c r="V286" s="189"/>
      <c r="W286" s="189"/>
      <c r="X286" s="175"/>
      <c r="Y286" s="175"/>
      <c r="AA286" s="179"/>
      <c r="AB286" s="173"/>
      <c r="AC286" s="238"/>
      <c r="AD286" s="238"/>
      <c r="AE286" s="238"/>
      <c r="AF286" s="238"/>
      <c r="AG286" s="238"/>
      <c r="AH286" s="238"/>
      <c r="AI286" s="239"/>
      <c r="AJ286" s="239"/>
      <c r="AK286" s="239"/>
      <c r="AL286" s="239"/>
      <c r="AM286" s="239"/>
      <c r="AN286" s="146"/>
      <c r="AO286" s="146"/>
      <c r="AP286" s="146"/>
      <c r="AQ286" s="146"/>
      <c r="AR286" s="146"/>
      <c r="AS286" s="146"/>
      <c r="AT286" s="146"/>
      <c r="AU286" s="146"/>
      <c r="AV286" s="146"/>
      <c r="AW286" s="146"/>
      <c r="AX286" s="146"/>
      <c r="AY286" s="146"/>
      <c r="AZ286" s="147"/>
      <c r="BA286" s="147"/>
      <c r="BB286" s="147"/>
      <c r="BC286" s="147"/>
      <c r="BD286" s="147"/>
      <c r="BE286" s="147"/>
      <c r="BF286" s="147"/>
      <c r="BG286" s="147"/>
      <c r="BH286" s="147"/>
      <c r="BI286" s="147"/>
      <c r="BJ286" s="147"/>
      <c r="BK286" s="147"/>
      <c r="BL286" s="147"/>
      <c r="BM286" s="147"/>
      <c r="BN286" s="147"/>
      <c r="BO286" s="147"/>
      <c r="BP286" s="147"/>
      <c r="BQ286" s="147"/>
      <c r="BR286" s="147"/>
      <c r="BS286" s="147"/>
      <c r="BT286" s="147"/>
      <c r="BU286" s="147"/>
      <c r="BV286" s="147"/>
      <c r="BW286" s="147"/>
      <c r="BX286" s="147"/>
      <c r="BY286" s="147"/>
      <c r="BZ286" s="147"/>
      <c r="CA286" s="147"/>
      <c r="CB286" s="147"/>
      <c r="CC286" s="147"/>
      <c r="CD286" s="147"/>
      <c r="CE286" s="147"/>
      <c r="CF286" s="147"/>
      <c r="CG286" s="147"/>
      <c r="CH286" s="147"/>
      <c r="CI286" s="147"/>
      <c r="CJ286" s="147"/>
    </row>
    <row r="287" spans="17:88">
      <c r="Q287" s="255"/>
      <c r="R287" s="255"/>
      <c r="S287" s="189"/>
      <c r="T287" s="189"/>
      <c r="U287" s="189"/>
      <c r="V287" s="189"/>
      <c r="W287" s="189"/>
      <c r="X287" s="175"/>
      <c r="Y287" s="175"/>
      <c r="AA287" s="179"/>
      <c r="AB287" s="173"/>
      <c r="AC287" s="238"/>
      <c r="AD287" s="238"/>
      <c r="AE287" s="238"/>
      <c r="AF287" s="238"/>
      <c r="AG287" s="238"/>
      <c r="AH287" s="238"/>
      <c r="AI287" s="239"/>
      <c r="AJ287" s="239"/>
      <c r="AK287" s="239"/>
      <c r="AL287" s="239"/>
      <c r="AM287" s="239"/>
      <c r="AN287" s="146"/>
      <c r="AO287" s="146"/>
      <c r="AP287" s="146"/>
      <c r="AQ287" s="146"/>
      <c r="AR287" s="146"/>
      <c r="AS287" s="146"/>
      <c r="AT287" s="146"/>
      <c r="AU287" s="146"/>
      <c r="AV287" s="146"/>
      <c r="AW287" s="146"/>
      <c r="AX287" s="146"/>
      <c r="AY287" s="146"/>
      <c r="AZ287" s="147"/>
      <c r="BA287" s="147"/>
      <c r="BB287" s="147"/>
      <c r="BC287" s="147"/>
      <c r="BD287" s="147"/>
      <c r="BE287" s="147"/>
      <c r="BF287" s="147"/>
      <c r="BG287" s="147"/>
      <c r="BH287" s="147"/>
      <c r="BI287" s="147"/>
      <c r="BJ287" s="147"/>
      <c r="BK287" s="147"/>
      <c r="BL287" s="147"/>
      <c r="BM287" s="147"/>
      <c r="BN287" s="147"/>
      <c r="BO287" s="147"/>
      <c r="BP287" s="147"/>
      <c r="BQ287" s="147"/>
      <c r="BR287" s="147"/>
      <c r="BS287" s="147"/>
      <c r="BT287" s="147"/>
      <c r="BU287" s="147"/>
      <c r="BV287" s="147"/>
      <c r="BW287" s="147"/>
      <c r="BX287" s="147"/>
      <c r="BY287" s="147"/>
      <c r="BZ287" s="147"/>
      <c r="CA287" s="147"/>
      <c r="CB287" s="147"/>
      <c r="CC287" s="147"/>
      <c r="CD287" s="147"/>
      <c r="CE287" s="147"/>
      <c r="CF287" s="147"/>
      <c r="CG287" s="147"/>
      <c r="CH287" s="147"/>
      <c r="CI287" s="147"/>
      <c r="CJ287" s="147"/>
    </row>
    <row r="288" spans="17:88">
      <c r="Q288" s="255"/>
      <c r="R288" s="255"/>
      <c r="S288" s="189"/>
      <c r="T288" s="189"/>
      <c r="U288" s="189"/>
      <c r="V288" s="189"/>
      <c r="W288" s="189"/>
      <c r="X288" s="175"/>
      <c r="Y288" s="175"/>
      <c r="AA288" s="179"/>
      <c r="AB288" s="173"/>
      <c r="AC288" s="238"/>
      <c r="AD288" s="238"/>
      <c r="AE288" s="238"/>
      <c r="AF288" s="238"/>
      <c r="AG288" s="238"/>
      <c r="AH288" s="238"/>
      <c r="AI288" s="239"/>
      <c r="AJ288" s="239"/>
      <c r="AK288" s="239"/>
      <c r="AL288" s="239"/>
      <c r="AM288" s="239"/>
      <c r="AN288" s="146"/>
      <c r="AO288" s="146"/>
      <c r="AP288" s="146"/>
      <c r="AQ288" s="146"/>
      <c r="AR288" s="146"/>
      <c r="AS288" s="146"/>
      <c r="AT288" s="146"/>
      <c r="AU288" s="146"/>
      <c r="AV288" s="146"/>
      <c r="AW288" s="146"/>
      <c r="AX288" s="146"/>
      <c r="AY288" s="146"/>
      <c r="AZ288" s="147"/>
      <c r="BA288" s="147"/>
      <c r="BB288" s="147"/>
      <c r="BC288" s="147"/>
      <c r="BD288" s="147"/>
      <c r="BE288" s="147"/>
      <c r="BF288" s="147"/>
      <c r="BG288" s="147"/>
      <c r="BH288" s="147"/>
      <c r="BI288" s="147"/>
      <c r="BJ288" s="147"/>
      <c r="BK288" s="147"/>
      <c r="BL288" s="147"/>
      <c r="BM288" s="147"/>
      <c r="BN288" s="147"/>
      <c r="BO288" s="147"/>
      <c r="BP288" s="147"/>
      <c r="BQ288" s="147"/>
      <c r="BR288" s="147"/>
      <c r="BS288" s="147"/>
      <c r="BT288" s="147"/>
      <c r="BU288" s="147"/>
      <c r="BV288" s="147"/>
      <c r="BW288" s="147"/>
      <c r="BX288" s="147"/>
      <c r="BY288" s="147"/>
      <c r="BZ288" s="147"/>
      <c r="CA288" s="147"/>
      <c r="CB288" s="147"/>
      <c r="CC288" s="147"/>
      <c r="CD288" s="147"/>
      <c r="CE288" s="147"/>
      <c r="CF288" s="147"/>
      <c r="CG288" s="147"/>
      <c r="CH288" s="147"/>
      <c r="CI288" s="147"/>
      <c r="CJ288" s="147"/>
    </row>
    <row r="289" spans="17:88">
      <c r="Q289" s="255"/>
      <c r="R289" s="255"/>
      <c r="S289" s="189"/>
      <c r="T289" s="189"/>
      <c r="U289" s="189"/>
      <c r="V289" s="189"/>
      <c r="W289" s="189"/>
      <c r="X289" s="175"/>
      <c r="Y289" s="175"/>
      <c r="AA289" s="179"/>
      <c r="AB289" s="173"/>
      <c r="AC289" s="238"/>
      <c r="AD289" s="238"/>
      <c r="AE289" s="238"/>
      <c r="AF289" s="238"/>
      <c r="AG289" s="238"/>
      <c r="AH289" s="238"/>
      <c r="AI289" s="239"/>
      <c r="AJ289" s="239"/>
      <c r="AK289" s="239"/>
      <c r="AL289" s="239"/>
      <c r="AM289" s="239"/>
      <c r="AN289" s="146"/>
      <c r="AO289" s="146"/>
      <c r="AP289" s="146"/>
      <c r="AQ289" s="146"/>
      <c r="AR289" s="146"/>
      <c r="AS289" s="146"/>
      <c r="AT289" s="146"/>
      <c r="AU289" s="146"/>
      <c r="AV289" s="146"/>
      <c r="AW289" s="146"/>
      <c r="AX289" s="146"/>
      <c r="AY289" s="146"/>
      <c r="AZ289" s="147"/>
      <c r="BA289" s="147"/>
      <c r="BB289" s="147"/>
      <c r="BC289" s="147"/>
      <c r="BD289" s="147"/>
      <c r="BE289" s="147"/>
      <c r="BF289" s="147"/>
      <c r="BG289" s="147"/>
      <c r="BH289" s="147"/>
      <c r="BI289" s="147"/>
      <c r="BJ289" s="147"/>
      <c r="BK289" s="147"/>
      <c r="BL289" s="147"/>
      <c r="BM289" s="147"/>
      <c r="BN289" s="147"/>
      <c r="BO289" s="147"/>
      <c r="BP289" s="147"/>
      <c r="BQ289" s="147"/>
      <c r="BR289" s="147"/>
      <c r="BS289" s="147"/>
      <c r="BT289" s="147"/>
      <c r="BU289" s="147"/>
      <c r="BV289" s="147"/>
      <c r="BW289" s="147"/>
      <c r="BX289" s="147"/>
      <c r="BY289" s="147"/>
      <c r="BZ289" s="147"/>
      <c r="CA289" s="147"/>
      <c r="CB289" s="147"/>
      <c r="CC289" s="147"/>
      <c r="CD289" s="147"/>
      <c r="CE289" s="147"/>
      <c r="CF289" s="147"/>
      <c r="CG289" s="147"/>
      <c r="CH289" s="147"/>
      <c r="CI289" s="147"/>
      <c r="CJ289" s="147"/>
    </row>
    <row r="290" spans="17:88">
      <c r="Q290" s="255"/>
      <c r="R290" s="255"/>
      <c r="S290" s="189"/>
      <c r="T290" s="189"/>
      <c r="U290" s="189"/>
      <c r="V290" s="189"/>
      <c r="W290" s="189"/>
      <c r="X290" s="175"/>
      <c r="Y290" s="175"/>
      <c r="AA290" s="179"/>
      <c r="AB290" s="173"/>
      <c r="AC290" s="238"/>
      <c r="AD290" s="238"/>
      <c r="AE290" s="238"/>
      <c r="AF290" s="238"/>
      <c r="AG290" s="238"/>
      <c r="AH290" s="238"/>
      <c r="AI290" s="239"/>
      <c r="AJ290" s="239"/>
      <c r="AK290" s="239"/>
      <c r="AL290" s="239"/>
      <c r="AM290" s="239"/>
      <c r="AN290" s="146"/>
      <c r="AO290" s="146"/>
      <c r="AP290" s="146"/>
      <c r="AQ290" s="146"/>
      <c r="AR290" s="146"/>
      <c r="AS290" s="146"/>
      <c r="AT290" s="146"/>
      <c r="AU290" s="146"/>
      <c r="AV290" s="146"/>
      <c r="AW290" s="146"/>
      <c r="AX290" s="146"/>
      <c r="AY290" s="146"/>
      <c r="AZ290" s="147"/>
      <c r="BA290" s="147"/>
      <c r="BB290" s="147"/>
      <c r="BC290" s="147"/>
      <c r="BD290" s="147"/>
      <c r="BE290" s="147"/>
      <c r="BF290" s="147"/>
      <c r="BG290" s="147"/>
      <c r="BH290" s="147"/>
      <c r="BI290" s="147"/>
      <c r="BJ290" s="147"/>
      <c r="BK290" s="147"/>
      <c r="BL290" s="147"/>
      <c r="BM290" s="147"/>
      <c r="BN290" s="147"/>
      <c r="BO290" s="147"/>
      <c r="BP290" s="147"/>
      <c r="BQ290" s="147"/>
      <c r="BR290" s="147"/>
      <c r="BS290" s="147"/>
      <c r="BT290" s="147"/>
      <c r="BU290" s="147"/>
      <c r="BV290" s="147"/>
      <c r="BW290" s="147"/>
      <c r="BX290" s="147"/>
      <c r="BY290" s="147"/>
      <c r="BZ290" s="147"/>
      <c r="CA290" s="147"/>
      <c r="CB290" s="147"/>
      <c r="CC290" s="147"/>
      <c r="CD290" s="147"/>
      <c r="CE290" s="147"/>
      <c r="CF290" s="147"/>
      <c r="CG290" s="147"/>
      <c r="CH290" s="147"/>
      <c r="CI290" s="147"/>
      <c r="CJ290" s="147"/>
    </row>
    <row r="291" spans="17:88">
      <c r="Q291" s="255"/>
      <c r="R291" s="255"/>
      <c r="S291" s="189"/>
      <c r="T291" s="189"/>
      <c r="U291" s="189"/>
      <c r="V291" s="189"/>
      <c r="W291" s="189"/>
      <c r="X291" s="175"/>
      <c r="Y291" s="175"/>
      <c r="AA291" s="179"/>
      <c r="AB291" s="173"/>
      <c r="AC291" s="238"/>
      <c r="AD291" s="238"/>
      <c r="AE291" s="238"/>
      <c r="AF291" s="238"/>
      <c r="AG291" s="238"/>
      <c r="AH291" s="238"/>
      <c r="AI291" s="239"/>
      <c r="AJ291" s="239"/>
      <c r="AK291" s="239"/>
      <c r="AL291" s="239"/>
      <c r="AM291" s="239"/>
      <c r="AN291" s="146"/>
      <c r="AO291" s="146"/>
      <c r="AP291" s="146"/>
      <c r="AQ291" s="146"/>
      <c r="AR291" s="146"/>
      <c r="AS291" s="146"/>
      <c r="AT291" s="146"/>
      <c r="AU291" s="146"/>
      <c r="AV291" s="146"/>
      <c r="AW291" s="146"/>
      <c r="AX291" s="146"/>
      <c r="AY291" s="146"/>
      <c r="AZ291" s="147"/>
      <c r="BA291" s="147"/>
      <c r="BB291" s="147"/>
      <c r="BC291" s="147"/>
      <c r="BD291" s="147"/>
      <c r="BE291" s="147"/>
      <c r="BF291" s="147"/>
      <c r="BG291" s="147"/>
      <c r="BH291" s="147"/>
      <c r="BI291" s="147"/>
      <c r="BJ291" s="147"/>
      <c r="BK291" s="147"/>
      <c r="BL291" s="147"/>
      <c r="BM291" s="147"/>
      <c r="BN291" s="147"/>
      <c r="BO291" s="147"/>
      <c r="BP291" s="147"/>
      <c r="BQ291" s="147"/>
      <c r="BR291" s="147"/>
      <c r="BS291" s="147"/>
      <c r="BT291" s="147"/>
      <c r="BU291" s="147"/>
      <c r="BV291" s="147"/>
      <c r="BW291" s="147"/>
      <c r="BX291" s="147"/>
      <c r="BY291" s="147"/>
      <c r="BZ291" s="147"/>
      <c r="CA291" s="147"/>
      <c r="CB291" s="147"/>
      <c r="CC291" s="147"/>
      <c r="CD291" s="147"/>
      <c r="CE291" s="147"/>
      <c r="CF291" s="147"/>
      <c r="CG291" s="147"/>
      <c r="CH291" s="147"/>
      <c r="CI291" s="147"/>
      <c r="CJ291" s="147"/>
    </row>
    <row r="292" spans="17:88">
      <c r="Q292" s="255"/>
      <c r="R292" s="255"/>
      <c r="S292" s="189"/>
      <c r="T292" s="189"/>
      <c r="U292" s="189"/>
      <c r="V292" s="189"/>
      <c r="W292" s="189"/>
      <c r="X292" s="175"/>
      <c r="Y292" s="175"/>
      <c r="AA292" s="179"/>
      <c r="AB292" s="173"/>
      <c r="AC292" s="238"/>
      <c r="AD292" s="238"/>
      <c r="AE292" s="238"/>
      <c r="AF292" s="238"/>
      <c r="AG292" s="238"/>
      <c r="AH292" s="238"/>
      <c r="AI292" s="239"/>
      <c r="AJ292" s="239"/>
      <c r="AK292" s="239"/>
      <c r="AL292" s="239"/>
      <c r="AM292" s="239"/>
      <c r="AN292" s="146"/>
      <c r="AO292" s="146"/>
      <c r="AP292" s="146"/>
      <c r="AQ292" s="146"/>
      <c r="AR292" s="146"/>
      <c r="AS292" s="146"/>
      <c r="AT292" s="146"/>
      <c r="AU292" s="146"/>
      <c r="AV292" s="146"/>
      <c r="AW292" s="146"/>
      <c r="AX292" s="146"/>
      <c r="AY292" s="146"/>
      <c r="AZ292" s="147"/>
      <c r="BA292" s="147"/>
      <c r="BB292" s="147"/>
      <c r="BC292" s="147"/>
      <c r="BD292" s="147"/>
      <c r="BE292" s="147"/>
      <c r="BF292" s="147"/>
      <c r="BG292" s="147"/>
      <c r="BH292" s="147"/>
      <c r="BI292" s="147"/>
      <c r="BJ292" s="147"/>
      <c r="BK292" s="147"/>
      <c r="BL292" s="147"/>
      <c r="BM292" s="147"/>
      <c r="BN292" s="147"/>
      <c r="BO292" s="147"/>
      <c r="BP292" s="147"/>
      <c r="BQ292" s="147"/>
      <c r="BR292" s="147"/>
      <c r="BS292" s="147"/>
      <c r="BT292" s="147"/>
      <c r="BU292" s="147"/>
      <c r="BV292" s="147"/>
      <c r="BW292" s="147"/>
      <c r="BX292" s="147"/>
      <c r="BY292" s="147"/>
      <c r="BZ292" s="147"/>
      <c r="CA292" s="147"/>
      <c r="CB292" s="147"/>
      <c r="CC292" s="147"/>
      <c r="CD292" s="147"/>
      <c r="CE292" s="147"/>
      <c r="CF292" s="147"/>
      <c r="CG292" s="147"/>
      <c r="CH292" s="147"/>
      <c r="CI292" s="147"/>
      <c r="CJ292" s="147"/>
    </row>
    <row r="293" spans="17:88">
      <c r="Q293" s="255"/>
      <c r="R293" s="255"/>
      <c r="S293" s="189"/>
      <c r="T293" s="189"/>
      <c r="U293" s="189"/>
      <c r="V293" s="189"/>
      <c r="W293" s="189"/>
      <c r="X293" s="175"/>
      <c r="Y293" s="175"/>
      <c r="AA293" s="179"/>
      <c r="AB293" s="173"/>
      <c r="AC293" s="238"/>
      <c r="AD293" s="238"/>
      <c r="AE293" s="238"/>
      <c r="AF293" s="238"/>
      <c r="AG293" s="238"/>
      <c r="AH293" s="238"/>
      <c r="AI293" s="239"/>
      <c r="AJ293" s="239"/>
      <c r="AK293" s="239"/>
      <c r="AL293" s="239"/>
      <c r="AM293" s="239"/>
      <c r="AN293" s="146"/>
      <c r="AO293" s="146"/>
      <c r="AP293" s="146"/>
      <c r="AQ293" s="146"/>
      <c r="AR293" s="146"/>
      <c r="AS293" s="146"/>
      <c r="AT293" s="146"/>
      <c r="AU293" s="146"/>
      <c r="AV293" s="146"/>
      <c r="AW293" s="146"/>
      <c r="AX293" s="146"/>
      <c r="AY293" s="146"/>
      <c r="AZ293" s="147"/>
      <c r="BA293" s="147"/>
      <c r="BB293" s="147"/>
      <c r="BC293" s="147"/>
      <c r="BD293" s="147"/>
      <c r="BE293" s="147"/>
      <c r="BF293" s="147"/>
      <c r="BG293" s="147"/>
      <c r="BH293" s="147"/>
      <c r="BI293" s="147"/>
      <c r="BJ293" s="147"/>
      <c r="BK293" s="147"/>
      <c r="BL293" s="147"/>
      <c r="BM293" s="147"/>
      <c r="BN293" s="147"/>
      <c r="BO293" s="147"/>
      <c r="BP293" s="147"/>
      <c r="BQ293" s="147"/>
      <c r="BR293" s="147"/>
      <c r="BS293" s="147"/>
      <c r="BT293" s="147"/>
      <c r="BU293" s="147"/>
      <c r="BV293" s="147"/>
      <c r="BW293" s="147"/>
      <c r="BX293" s="147"/>
      <c r="BY293" s="147"/>
      <c r="BZ293" s="147"/>
      <c r="CA293" s="147"/>
      <c r="CB293" s="147"/>
      <c r="CC293" s="147"/>
      <c r="CD293" s="147"/>
      <c r="CE293" s="147"/>
      <c r="CF293" s="147"/>
      <c r="CG293" s="147"/>
      <c r="CH293" s="147"/>
      <c r="CI293" s="147"/>
      <c r="CJ293" s="147"/>
    </row>
    <row r="294" spans="17:88">
      <c r="Q294" s="255"/>
      <c r="R294" s="255"/>
      <c r="S294" s="189"/>
      <c r="T294" s="189"/>
      <c r="U294" s="189"/>
      <c r="V294" s="189"/>
      <c r="W294" s="189"/>
      <c r="X294" s="175"/>
      <c r="Y294" s="175"/>
      <c r="AA294" s="179"/>
      <c r="AB294" s="173"/>
      <c r="AC294" s="238"/>
      <c r="AD294" s="238"/>
      <c r="AE294" s="238"/>
      <c r="AF294" s="238"/>
      <c r="AG294" s="238"/>
      <c r="AH294" s="238"/>
      <c r="AI294" s="239"/>
      <c r="AJ294" s="239"/>
      <c r="AK294" s="239"/>
      <c r="AL294" s="239"/>
      <c r="AM294" s="239"/>
      <c r="AN294" s="146"/>
      <c r="AO294" s="146"/>
      <c r="AP294" s="146"/>
      <c r="AQ294" s="146"/>
      <c r="AR294" s="146"/>
      <c r="AS294" s="146"/>
      <c r="AT294" s="146"/>
      <c r="AU294" s="146"/>
      <c r="AV294" s="146"/>
      <c r="AW294" s="146"/>
      <c r="AX294" s="146"/>
      <c r="AY294" s="146"/>
      <c r="AZ294" s="147"/>
      <c r="BA294" s="147"/>
      <c r="BB294" s="147"/>
      <c r="BC294" s="147"/>
      <c r="BD294" s="147"/>
      <c r="BE294" s="147"/>
      <c r="BF294" s="147"/>
      <c r="BG294" s="147"/>
      <c r="BH294" s="147"/>
      <c r="BI294" s="147"/>
      <c r="BJ294" s="147"/>
      <c r="BK294" s="147"/>
      <c r="BL294" s="147"/>
      <c r="BM294" s="147"/>
      <c r="BN294" s="147"/>
      <c r="BO294" s="147"/>
      <c r="BP294" s="147"/>
      <c r="BQ294" s="147"/>
      <c r="BR294" s="147"/>
      <c r="BS294" s="147"/>
      <c r="BT294" s="147"/>
      <c r="BU294" s="147"/>
      <c r="BV294" s="147"/>
      <c r="BW294" s="147"/>
      <c r="BX294" s="147"/>
      <c r="BY294" s="147"/>
      <c r="BZ294" s="147"/>
      <c r="CA294" s="147"/>
      <c r="CB294" s="147"/>
      <c r="CC294" s="147"/>
      <c r="CD294" s="147"/>
      <c r="CE294" s="147"/>
      <c r="CF294" s="147"/>
      <c r="CG294" s="147"/>
      <c r="CH294" s="147"/>
      <c r="CI294" s="147"/>
      <c r="CJ294" s="147"/>
    </row>
    <row r="295" spans="17:88">
      <c r="Q295" s="255"/>
      <c r="R295" s="255"/>
      <c r="S295" s="189"/>
      <c r="T295" s="189"/>
      <c r="U295" s="189"/>
      <c r="V295" s="189"/>
      <c r="W295" s="189"/>
      <c r="X295" s="175"/>
      <c r="Y295" s="175"/>
      <c r="AA295" s="179"/>
      <c r="AB295" s="173"/>
      <c r="AC295" s="238"/>
      <c r="AD295" s="238"/>
      <c r="AE295" s="238"/>
      <c r="AF295" s="238"/>
      <c r="AG295" s="238"/>
      <c r="AH295" s="238"/>
      <c r="AI295" s="239"/>
      <c r="AJ295" s="239"/>
      <c r="AK295" s="239"/>
      <c r="AL295" s="239"/>
      <c r="AM295" s="239"/>
      <c r="AN295" s="146"/>
      <c r="AO295" s="146"/>
      <c r="AP295" s="146"/>
      <c r="AQ295" s="146"/>
      <c r="AR295" s="146"/>
      <c r="AS295" s="146"/>
      <c r="AT295" s="146"/>
      <c r="AU295" s="146"/>
      <c r="AV295" s="146"/>
      <c r="AW295" s="146"/>
      <c r="AX295" s="146"/>
      <c r="AY295" s="146"/>
      <c r="AZ295" s="147"/>
      <c r="BA295" s="147"/>
      <c r="BB295" s="147"/>
      <c r="BC295" s="147"/>
      <c r="BD295" s="147"/>
      <c r="BE295" s="147"/>
      <c r="BF295" s="147"/>
      <c r="BG295" s="147"/>
      <c r="BH295" s="147"/>
      <c r="BI295" s="147"/>
      <c r="BJ295" s="147"/>
      <c r="BK295" s="147"/>
      <c r="BL295" s="147"/>
      <c r="BM295" s="147"/>
      <c r="BN295" s="147"/>
      <c r="BO295" s="147"/>
      <c r="BP295" s="147"/>
      <c r="BQ295" s="147"/>
      <c r="BR295" s="147"/>
      <c r="BS295" s="147"/>
      <c r="BT295" s="147"/>
      <c r="BU295" s="147"/>
      <c r="BV295" s="147"/>
      <c r="BW295" s="147"/>
      <c r="BX295" s="147"/>
      <c r="BY295" s="147"/>
      <c r="BZ295" s="147"/>
      <c r="CA295" s="147"/>
      <c r="CB295" s="147"/>
      <c r="CC295" s="147"/>
      <c r="CD295" s="147"/>
      <c r="CE295" s="147"/>
      <c r="CF295" s="147"/>
      <c r="CG295" s="147"/>
      <c r="CH295" s="147"/>
      <c r="CI295" s="147"/>
      <c r="CJ295" s="147"/>
    </row>
    <row r="296" spans="17:88">
      <c r="Q296" s="255"/>
      <c r="R296" s="255"/>
      <c r="S296" s="189"/>
      <c r="T296" s="189"/>
      <c r="U296" s="189"/>
      <c r="V296" s="189"/>
      <c r="W296" s="189"/>
      <c r="X296" s="175"/>
      <c r="Y296" s="175"/>
      <c r="AA296" s="179"/>
      <c r="AB296" s="173"/>
      <c r="AC296" s="238"/>
      <c r="AD296" s="238"/>
      <c r="AE296" s="238"/>
      <c r="AF296" s="238"/>
      <c r="AG296" s="238"/>
      <c r="AH296" s="238"/>
      <c r="AI296" s="239"/>
      <c r="AJ296" s="239"/>
      <c r="AK296" s="239"/>
      <c r="AL296" s="239"/>
      <c r="AM296" s="239"/>
      <c r="AN296" s="146"/>
      <c r="AO296" s="146"/>
      <c r="AP296" s="146"/>
      <c r="AQ296" s="146"/>
      <c r="AR296" s="146"/>
      <c r="AS296" s="146"/>
      <c r="AT296" s="146"/>
      <c r="AU296" s="146"/>
      <c r="AV296" s="146"/>
      <c r="AW296" s="146"/>
      <c r="AX296" s="146"/>
      <c r="AY296" s="146"/>
      <c r="AZ296" s="147"/>
      <c r="BA296" s="147"/>
      <c r="BB296" s="147"/>
      <c r="BC296" s="147"/>
      <c r="BD296" s="147"/>
      <c r="BE296" s="147"/>
      <c r="BF296" s="147"/>
      <c r="BG296" s="147"/>
      <c r="BH296" s="147"/>
      <c r="BI296" s="147"/>
      <c r="BJ296" s="147"/>
      <c r="BK296" s="147"/>
      <c r="BL296" s="147"/>
      <c r="BM296" s="147"/>
      <c r="BN296" s="147"/>
      <c r="BO296" s="147"/>
      <c r="BP296" s="147"/>
      <c r="BQ296" s="147"/>
      <c r="BR296" s="147"/>
      <c r="BS296" s="147"/>
      <c r="BT296" s="147"/>
      <c r="BU296" s="147"/>
      <c r="BV296" s="147"/>
      <c r="BW296" s="147"/>
      <c r="BX296" s="147"/>
      <c r="BY296" s="147"/>
      <c r="BZ296" s="147"/>
      <c r="CA296" s="147"/>
      <c r="CB296" s="147"/>
      <c r="CC296" s="147"/>
      <c r="CD296" s="147"/>
      <c r="CE296" s="147"/>
      <c r="CF296" s="147"/>
      <c r="CG296" s="147"/>
      <c r="CH296" s="147"/>
      <c r="CI296" s="147"/>
      <c r="CJ296" s="147"/>
    </row>
    <row r="297" spans="17:88">
      <c r="Q297" s="255"/>
      <c r="R297" s="255"/>
      <c r="S297" s="189"/>
      <c r="T297" s="189"/>
      <c r="U297" s="189"/>
      <c r="V297" s="189"/>
      <c r="W297" s="189"/>
      <c r="X297" s="175"/>
      <c r="Y297" s="175"/>
      <c r="AA297" s="179"/>
      <c r="AB297" s="173"/>
      <c r="AC297" s="238"/>
      <c r="AD297" s="238"/>
      <c r="AE297" s="238"/>
      <c r="AF297" s="238"/>
      <c r="AG297" s="238"/>
      <c r="AH297" s="238"/>
      <c r="AI297" s="239"/>
      <c r="AJ297" s="239"/>
      <c r="AK297" s="239"/>
      <c r="AL297" s="239"/>
      <c r="AM297" s="239"/>
      <c r="AN297" s="146"/>
      <c r="AO297" s="146"/>
      <c r="AP297" s="146"/>
      <c r="AQ297" s="146"/>
      <c r="AR297" s="146"/>
      <c r="AS297" s="146"/>
      <c r="AT297" s="146"/>
      <c r="AU297" s="146"/>
      <c r="AV297" s="146"/>
      <c r="AW297" s="146"/>
      <c r="AX297" s="146"/>
      <c r="AY297" s="146"/>
      <c r="AZ297" s="147"/>
      <c r="BA297" s="147"/>
      <c r="BB297" s="147"/>
      <c r="BC297" s="147"/>
      <c r="BD297" s="147"/>
      <c r="BE297" s="147"/>
      <c r="BF297" s="147"/>
      <c r="BG297" s="147"/>
      <c r="BH297" s="147"/>
      <c r="BI297" s="147"/>
      <c r="BJ297" s="147"/>
      <c r="BK297" s="147"/>
      <c r="BL297" s="147"/>
      <c r="BM297" s="147"/>
      <c r="BN297" s="147"/>
      <c r="BO297" s="147"/>
      <c r="BP297" s="147"/>
      <c r="BQ297" s="147"/>
      <c r="BR297" s="147"/>
      <c r="BS297" s="147"/>
      <c r="BT297" s="147"/>
      <c r="BU297" s="147"/>
      <c r="BV297" s="147"/>
      <c r="BW297" s="147"/>
      <c r="BX297" s="147"/>
      <c r="BY297" s="147"/>
      <c r="BZ297" s="147"/>
      <c r="CA297" s="147"/>
      <c r="CB297" s="147"/>
      <c r="CC297" s="147"/>
      <c r="CD297" s="147"/>
      <c r="CE297" s="147"/>
      <c r="CF297" s="147"/>
      <c r="CG297" s="147"/>
      <c r="CH297" s="147"/>
      <c r="CI297" s="147"/>
      <c r="CJ297" s="147"/>
    </row>
    <row r="298" spans="17:88">
      <c r="Q298" s="255"/>
      <c r="R298" s="255"/>
      <c r="S298" s="189"/>
      <c r="T298" s="189"/>
      <c r="U298" s="189"/>
      <c r="V298" s="189"/>
      <c r="W298" s="189"/>
      <c r="X298" s="175"/>
      <c r="Y298" s="175"/>
      <c r="AA298" s="179"/>
      <c r="AB298" s="173"/>
      <c r="AC298" s="238"/>
      <c r="AD298" s="238"/>
      <c r="AE298" s="238"/>
      <c r="AF298" s="238"/>
      <c r="AG298" s="238"/>
      <c r="AH298" s="238"/>
      <c r="AI298" s="239"/>
      <c r="AJ298" s="239"/>
      <c r="AK298" s="239"/>
      <c r="AL298" s="239"/>
      <c r="AM298" s="239"/>
      <c r="AN298" s="146"/>
      <c r="AO298" s="146"/>
      <c r="AP298" s="146"/>
      <c r="AQ298" s="146"/>
      <c r="AR298" s="146"/>
      <c r="AS298" s="146"/>
      <c r="AT298" s="146"/>
      <c r="AU298" s="146"/>
      <c r="AV298" s="146"/>
      <c r="AW298" s="146"/>
      <c r="AX298" s="146"/>
      <c r="AY298" s="146"/>
      <c r="AZ298" s="147"/>
      <c r="BA298" s="147"/>
      <c r="BB298" s="147"/>
      <c r="BC298" s="147"/>
      <c r="BD298" s="147"/>
      <c r="BE298" s="147"/>
      <c r="BF298" s="147"/>
      <c r="BG298" s="147"/>
      <c r="BH298" s="147"/>
      <c r="BI298" s="147"/>
      <c r="BJ298" s="147"/>
      <c r="BK298" s="147"/>
      <c r="BL298" s="147"/>
      <c r="BM298" s="147"/>
      <c r="BN298" s="147"/>
      <c r="BO298" s="147"/>
      <c r="BP298" s="147"/>
      <c r="BQ298" s="147"/>
      <c r="BR298" s="147"/>
      <c r="BS298" s="147"/>
      <c r="BT298" s="147"/>
      <c r="BU298" s="147"/>
      <c r="BV298" s="147"/>
      <c r="BW298" s="147"/>
      <c r="BX298" s="147"/>
      <c r="BY298" s="147"/>
      <c r="BZ298" s="147"/>
      <c r="CA298" s="147"/>
      <c r="CB298" s="147"/>
      <c r="CC298" s="147"/>
      <c r="CD298" s="147"/>
      <c r="CE298" s="147"/>
      <c r="CF298" s="147"/>
      <c r="CG298" s="147"/>
      <c r="CH298" s="147"/>
      <c r="CI298" s="147"/>
      <c r="CJ298" s="147"/>
    </row>
    <row r="299" spans="17:88">
      <c r="Q299" s="255"/>
      <c r="R299" s="255"/>
      <c r="S299" s="189"/>
      <c r="T299" s="189"/>
      <c r="U299" s="189"/>
      <c r="V299" s="189"/>
      <c r="W299" s="189"/>
      <c r="X299" s="175"/>
      <c r="Y299" s="175"/>
      <c r="AA299" s="179"/>
      <c r="AB299" s="173"/>
      <c r="AC299" s="238"/>
      <c r="AD299" s="238"/>
      <c r="AE299" s="238"/>
      <c r="AF299" s="238"/>
      <c r="AG299" s="238"/>
      <c r="AH299" s="238"/>
      <c r="AI299" s="239"/>
      <c r="AJ299" s="239"/>
      <c r="AK299" s="239"/>
      <c r="AL299" s="239"/>
      <c r="AM299" s="239"/>
      <c r="AN299" s="146"/>
      <c r="AO299" s="146"/>
      <c r="AP299" s="146"/>
      <c r="AQ299" s="146"/>
      <c r="AR299" s="146"/>
      <c r="AS299" s="146"/>
      <c r="AT299" s="146"/>
      <c r="AU299" s="146"/>
      <c r="AV299" s="146"/>
      <c r="AW299" s="146"/>
      <c r="AX299" s="146"/>
      <c r="AY299" s="146"/>
      <c r="AZ299" s="147"/>
      <c r="BA299" s="147"/>
      <c r="BB299" s="147"/>
      <c r="BC299" s="147"/>
      <c r="BD299" s="147"/>
      <c r="BE299" s="147"/>
      <c r="BF299" s="147"/>
      <c r="BG299" s="147"/>
      <c r="BH299" s="147"/>
      <c r="BI299" s="147"/>
      <c r="BJ299" s="147"/>
      <c r="BK299" s="147"/>
      <c r="BL299" s="147"/>
      <c r="BM299" s="147"/>
      <c r="BN299" s="147"/>
      <c r="BO299" s="147"/>
      <c r="BP299" s="147"/>
      <c r="BQ299" s="147"/>
      <c r="BR299" s="147"/>
      <c r="BS299" s="147"/>
      <c r="BT299" s="147"/>
      <c r="BU299" s="147"/>
      <c r="BV299" s="147"/>
      <c r="BW299" s="147"/>
      <c r="BX299" s="147"/>
      <c r="BY299" s="147"/>
      <c r="BZ299" s="147"/>
      <c r="CA299" s="147"/>
      <c r="CB299" s="147"/>
      <c r="CC299" s="147"/>
      <c r="CD299" s="147"/>
      <c r="CE299" s="147"/>
      <c r="CF299" s="147"/>
      <c r="CG299" s="147"/>
      <c r="CH299" s="147"/>
      <c r="CI299" s="147"/>
      <c r="CJ299" s="147"/>
    </row>
    <row r="300" spans="17:88">
      <c r="Q300" s="255"/>
      <c r="R300" s="255"/>
      <c r="S300" s="189"/>
      <c r="T300" s="189"/>
      <c r="U300" s="189"/>
      <c r="V300" s="189"/>
      <c r="W300" s="189"/>
      <c r="X300" s="175"/>
      <c r="Y300" s="175"/>
      <c r="AA300" s="179"/>
      <c r="AB300" s="173"/>
      <c r="AC300" s="238"/>
      <c r="AD300" s="238"/>
      <c r="AE300" s="238"/>
      <c r="AF300" s="238"/>
      <c r="AG300" s="238"/>
      <c r="AH300" s="238"/>
      <c r="AI300" s="239"/>
      <c r="AJ300" s="239"/>
      <c r="AK300" s="239"/>
      <c r="AL300" s="239"/>
      <c r="AM300" s="239"/>
      <c r="AN300" s="146"/>
      <c r="AO300" s="146"/>
      <c r="AP300" s="146"/>
      <c r="AQ300" s="146"/>
      <c r="AR300" s="146"/>
      <c r="AS300" s="146"/>
      <c r="AT300" s="146"/>
      <c r="AU300" s="146"/>
      <c r="AV300" s="146"/>
      <c r="AW300" s="146"/>
      <c r="AX300" s="146"/>
      <c r="AY300" s="146"/>
      <c r="AZ300" s="147"/>
      <c r="BA300" s="147"/>
      <c r="BB300" s="147"/>
      <c r="BC300" s="147"/>
      <c r="BD300" s="147"/>
      <c r="BE300" s="147"/>
      <c r="BF300" s="147"/>
      <c r="BG300" s="147"/>
      <c r="BH300" s="147"/>
      <c r="BI300" s="147"/>
      <c r="BJ300" s="147"/>
      <c r="BK300" s="147"/>
      <c r="BL300" s="147"/>
      <c r="BM300" s="147"/>
      <c r="BN300" s="147"/>
      <c r="BO300" s="147"/>
      <c r="BP300" s="147"/>
      <c r="BQ300" s="147"/>
      <c r="BR300" s="147"/>
      <c r="BS300" s="147"/>
      <c r="BT300" s="147"/>
      <c r="BU300" s="147"/>
      <c r="BV300" s="147"/>
      <c r="BW300" s="147"/>
      <c r="BX300" s="147"/>
      <c r="BY300" s="147"/>
      <c r="BZ300" s="147"/>
      <c r="CA300" s="147"/>
      <c r="CB300" s="147"/>
      <c r="CC300" s="147"/>
      <c r="CD300" s="147"/>
      <c r="CE300" s="147"/>
      <c r="CF300" s="147"/>
      <c r="CG300" s="147"/>
      <c r="CH300" s="147"/>
      <c r="CI300" s="147"/>
      <c r="CJ300" s="147"/>
    </row>
    <row r="301" spans="17:88">
      <c r="X301" s="175"/>
      <c r="Y301" s="175"/>
      <c r="AA301" s="179"/>
      <c r="AB301" s="173"/>
      <c r="AC301" s="238"/>
      <c r="AD301" s="238"/>
      <c r="AE301" s="238"/>
      <c r="AF301" s="238"/>
      <c r="AG301" s="238"/>
      <c r="AH301" s="238"/>
      <c r="AI301" s="239"/>
      <c r="AJ301" s="239"/>
      <c r="AK301" s="239"/>
      <c r="AL301" s="239"/>
      <c r="AM301" s="239"/>
      <c r="AN301" s="146"/>
      <c r="AO301" s="146"/>
      <c r="AP301" s="146"/>
      <c r="AQ301" s="146"/>
      <c r="AR301" s="146"/>
      <c r="AS301" s="146"/>
      <c r="AT301" s="146"/>
      <c r="AU301" s="146"/>
      <c r="AV301" s="146"/>
      <c r="AW301" s="146"/>
      <c r="AX301" s="146"/>
      <c r="AY301" s="146"/>
      <c r="AZ301" s="147"/>
      <c r="BA301" s="147"/>
      <c r="BB301" s="147"/>
      <c r="BC301" s="147"/>
      <c r="BD301" s="147"/>
      <c r="BE301" s="147"/>
      <c r="BF301" s="147"/>
      <c r="BG301" s="147"/>
      <c r="BH301" s="147"/>
      <c r="BI301" s="147"/>
      <c r="BJ301" s="147"/>
      <c r="BK301" s="147"/>
      <c r="BL301" s="147"/>
      <c r="BM301" s="147"/>
      <c r="BN301" s="147"/>
      <c r="BO301" s="147"/>
      <c r="BP301" s="147"/>
      <c r="BQ301" s="147"/>
      <c r="BR301" s="147"/>
      <c r="BS301" s="147"/>
      <c r="BT301" s="147"/>
      <c r="BU301" s="147"/>
      <c r="BV301" s="147"/>
      <c r="BW301" s="147"/>
      <c r="BX301" s="147"/>
      <c r="BY301" s="147"/>
      <c r="BZ301" s="147"/>
      <c r="CA301" s="147"/>
      <c r="CB301" s="147"/>
      <c r="CC301" s="147"/>
      <c r="CD301" s="147"/>
      <c r="CE301" s="147"/>
      <c r="CF301" s="147"/>
      <c r="CG301" s="147"/>
      <c r="CH301" s="147"/>
      <c r="CI301" s="147"/>
      <c r="CJ301" s="147"/>
    </row>
    <row r="302" spans="17:88">
      <c r="X302" s="175"/>
      <c r="Y302" s="175"/>
      <c r="AA302" s="179"/>
      <c r="AB302" s="173"/>
      <c r="AC302" s="238"/>
      <c r="AD302" s="238"/>
      <c r="AE302" s="238"/>
      <c r="AF302" s="238"/>
      <c r="AG302" s="238"/>
      <c r="AH302" s="238"/>
      <c r="AI302" s="239"/>
      <c r="AJ302" s="239"/>
      <c r="AK302" s="239"/>
      <c r="AL302" s="239"/>
      <c r="AM302" s="239"/>
      <c r="AN302" s="146"/>
      <c r="AO302" s="146"/>
      <c r="AP302" s="146"/>
      <c r="AQ302" s="146"/>
      <c r="AR302" s="146"/>
      <c r="AS302" s="146"/>
      <c r="AT302" s="146"/>
      <c r="AU302" s="146"/>
      <c r="AV302" s="146"/>
      <c r="AW302" s="146"/>
      <c r="AX302" s="146"/>
      <c r="AY302" s="146"/>
      <c r="AZ302" s="147"/>
      <c r="BA302" s="147"/>
      <c r="BB302" s="147"/>
      <c r="BC302" s="147"/>
      <c r="BD302" s="147"/>
      <c r="BE302" s="147"/>
      <c r="BF302" s="147"/>
      <c r="BG302" s="147"/>
      <c r="BH302" s="147"/>
      <c r="BI302" s="147"/>
      <c r="BJ302" s="147"/>
      <c r="BK302" s="147"/>
      <c r="BL302" s="147"/>
      <c r="BM302" s="147"/>
      <c r="BN302" s="147"/>
      <c r="BO302" s="147"/>
      <c r="BP302" s="147"/>
      <c r="BQ302" s="147"/>
      <c r="BR302" s="147"/>
      <c r="BS302" s="147"/>
      <c r="BT302" s="147"/>
      <c r="BU302" s="147"/>
      <c r="BV302" s="147"/>
      <c r="BW302" s="147"/>
      <c r="BX302" s="147"/>
      <c r="BY302" s="147"/>
      <c r="BZ302" s="147"/>
      <c r="CA302" s="147"/>
      <c r="CB302" s="147"/>
      <c r="CC302" s="147"/>
      <c r="CD302" s="147"/>
      <c r="CE302" s="147"/>
      <c r="CF302" s="147"/>
      <c r="CG302" s="147"/>
      <c r="CH302" s="147"/>
      <c r="CI302" s="147"/>
      <c r="CJ302" s="147"/>
    </row>
    <row r="303" spans="17:88">
      <c r="X303" s="175"/>
      <c r="Y303" s="175"/>
      <c r="AA303" s="179"/>
      <c r="AB303" s="173"/>
      <c r="AC303" s="238"/>
      <c r="AD303" s="238"/>
      <c r="AE303" s="238"/>
      <c r="AF303" s="238"/>
      <c r="AG303" s="238"/>
      <c r="AH303" s="238"/>
      <c r="AI303" s="239"/>
      <c r="AJ303" s="239"/>
      <c r="AK303" s="239"/>
      <c r="AL303" s="239"/>
      <c r="AM303" s="239"/>
      <c r="AN303" s="146"/>
      <c r="AO303" s="146"/>
      <c r="AP303" s="146"/>
      <c r="AQ303" s="146"/>
      <c r="AR303" s="146"/>
      <c r="AS303" s="146"/>
      <c r="AT303" s="146"/>
      <c r="AU303" s="146"/>
      <c r="AV303" s="146"/>
      <c r="AW303" s="146"/>
      <c r="AX303" s="146"/>
      <c r="AY303" s="146"/>
      <c r="AZ303" s="147"/>
      <c r="BA303" s="147"/>
      <c r="BB303" s="147"/>
      <c r="BC303" s="147"/>
      <c r="BD303" s="147"/>
      <c r="BE303" s="147"/>
      <c r="BF303" s="147"/>
      <c r="BG303" s="147"/>
      <c r="BH303" s="147"/>
      <c r="BI303" s="147"/>
      <c r="BJ303" s="147"/>
      <c r="BK303" s="147"/>
      <c r="BL303" s="147"/>
      <c r="BM303" s="147"/>
      <c r="BN303" s="147"/>
      <c r="BO303" s="147"/>
      <c r="BP303" s="147"/>
      <c r="BQ303" s="147"/>
      <c r="BR303" s="147"/>
      <c r="BS303" s="147"/>
      <c r="BT303" s="147"/>
      <c r="BU303" s="147"/>
      <c r="BV303" s="147"/>
      <c r="BW303" s="147"/>
      <c r="BX303" s="147"/>
      <c r="BY303" s="147"/>
      <c r="BZ303" s="147"/>
      <c r="CA303" s="147"/>
      <c r="CB303" s="147"/>
      <c r="CC303" s="147"/>
      <c r="CD303" s="147"/>
      <c r="CE303" s="147"/>
      <c r="CF303" s="147"/>
      <c r="CG303" s="147"/>
      <c r="CH303" s="147"/>
      <c r="CI303" s="147"/>
      <c r="CJ303" s="147"/>
    </row>
    <row r="304" spans="17:88">
      <c r="X304" s="175"/>
      <c r="Y304" s="175"/>
      <c r="AA304" s="179"/>
      <c r="AB304" s="173"/>
      <c r="AC304" s="238"/>
      <c r="AD304" s="238"/>
      <c r="AE304" s="238"/>
      <c r="AF304" s="238"/>
      <c r="AG304" s="238"/>
      <c r="AH304" s="238"/>
      <c r="AI304" s="239"/>
      <c r="AJ304" s="239"/>
      <c r="AK304" s="239"/>
      <c r="AL304" s="239"/>
      <c r="AM304" s="239"/>
      <c r="AN304" s="146"/>
      <c r="AO304" s="146"/>
      <c r="AP304" s="146"/>
      <c r="AQ304" s="146"/>
      <c r="AR304" s="146"/>
      <c r="AS304" s="146"/>
      <c r="AT304" s="146"/>
      <c r="AU304" s="146"/>
      <c r="AV304" s="146"/>
      <c r="AW304" s="146"/>
      <c r="AX304" s="146"/>
      <c r="AY304" s="146"/>
      <c r="AZ304" s="147"/>
      <c r="BA304" s="147"/>
      <c r="BB304" s="147"/>
      <c r="BC304" s="147"/>
      <c r="BD304" s="147"/>
      <c r="BE304" s="147"/>
      <c r="BF304" s="147"/>
      <c r="BG304" s="147"/>
      <c r="BH304" s="147"/>
      <c r="BI304" s="147"/>
      <c r="BJ304" s="147"/>
      <c r="BK304" s="147"/>
      <c r="BL304" s="147"/>
      <c r="BM304" s="147"/>
      <c r="BN304" s="147"/>
      <c r="BO304" s="147"/>
      <c r="BP304" s="147"/>
      <c r="BQ304" s="147"/>
      <c r="BR304" s="147"/>
      <c r="BS304" s="147"/>
      <c r="BT304" s="147"/>
      <c r="BU304" s="147"/>
      <c r="BV304" s="147"/>
      <c r="BW304" s="147"/>
      <c r="BX304" s="147"/>
      <c r="BY304" s="147"/>
      <c r="BZ304" s="147"/>
      <c r="CA304" s="147"/>
      <c r="CB304" s="147"/>
      <c r="CC304" s="147"/>
      <c r="CD304" s="147"/>
      <c r="CE304" s="147"/>
      <c r="CF304" s="147"/>
      <c r="CG304" s="147"/>
      <c r="CH304" s="147"/>
      <c r="CI304" s="147"/>
      <c r="CJ304" s="147"/>
    </row>
    <row r="305" spans="24:88">
      <c r="X305" s="175"/>
      <c r="Y305" s="175"/>
      <c r="AA305" s="179"/>
      <c r="AB305" s="173"/>
      <c r="AC305" s="238"/>
      <c r="AD305" s="238"/>
      <c r="AE305" s="238"/>
      <c r="AF305" s="238"/>
      <c r="AG305" s="238"/>
      <c r="AH305" s="238"/>
      <c r="AI305" s="239"/>
      <c r="AJ305" s="239"/>
      <c r="AK305" s="239"/>
      <c r="AL305" s="239"/>
      <c r="AM305" s="239"/>
      <c r="AN305" s="146"/>
      <c r="AO305" s="146"/>
      <c r="AP305" s="146"/>
      <c r="AQ305" s="146"/>
      <c r="AR305" s="146"/>
      <c r="AS305" s="146"/>
      <c r="AT305" s="146"/>
      <c r="AU305" s="146"/>
      <c r="AV305" s="146"/>
      <c r="AW305" s="146"/>
      <c r="AX305" s="146"/>
      <c r="AY305" s="146"/>
      <c r="AZ305" s="147"/>
      <c r="BA305" s="147"/>
      <c r="BB305" s="147"/>
      <c r="BC305" s="147"/>
      <c r="BD305" s="147"/>
      <c r="BE305" s="147"/>
      <c r="BF305" s="147"/>
      <c r="BG305" s="147"/>
      <c r="BH305" s="147"/>
      <c r="BI305" s="147"/>
      <c r="BJ305" s="147"/>
      <c r="BK305" s="147"/>
      <c r="BL305" s="147"/>
      <c r="BM305" s="147"/>
      <c r="BN305" s="147"/>
      <c r="BO305" s="147"/>
      <c r="BP305" s="147"/>
      <c r="BQ305" s="147"/>
      <c r="BR305" s="147"/>
      <c r="BS305" s="147"/>
      <c r="BT305" s="147"/>
      <c r="BU305" s="147"/>
      <c r="BV305" s="147"/>
      <c r="BW305" s="147"/>
      <c r="BX305" s="147"/>
      <c r="BY305" s="147"/>
      <c r="BZ305" s="147"/>
      <c r="CA305" s="147"/>
      <c r="CB305" s="147"/>
      <c r="CC305" s="147"/>
      <c r="CD305" s="147"/>
      <c r="CE305" s="147"/>
      <c r="CF305" s="147"/>
      <c r="CG305" s="147"/>
      <c r="CH305" s="147"/>
      <c r="CI305" s="147"/>
      <c r="CJ305" s="147"/>
    </row>
    <row r="306" spans="24:88">
      <c r="X306" s="175"/>
      <c r="Y306" s="175"/>
      <c r="AA306" s="179"/>
      <c r="AB306" s="173"/>
      <c r="AC306" s="238"/>
      <c r="AD306" s="238"/>
      <c r="AE306" s="238"/>
      <c r="AF306" s="238"/>
      <c r="AG306" s="238"/>
      <c r="AH306" s="238"/>
      <c r="AI306" s="239"/>
      <c r="AJ306" s="239"/>
      <c r="AK306" s="239"/>
      <c r="AL306" s="239"/>
      <c r="AM306" s="239"/>
      <c r="AN306" s="146"/>
      <c r="AO306" s="146"/>
      <c r="AP306" s="146"/>
      <c r="AQ306" s="146"/>
      <c r="AR306" s="146"/>
      <c r="AS306" s="146"/>
      <c r="AT306" s="146"/>
      <c r="AU306" s="146"/>
      <c r="AV306" s="146"/>
      <c r="AW306" s="146"/>
      <c r="AX306" s="146"/>
      <c r="AY306" s="146"/>
      <c r="AZ306" s="147"/>
      <c r="BA306" s="147"/>
      <c r="BB306" s="147"/>
      <c r="BC306" s="147"/>
      <c r="BD306" s="147"/>
      <c r="BE306" s="147"/>
      <c r="BF306" s="147"/>
      <c r="BG306" s="147"/>
      <c r="BH306" s="147"/>
      <c r="BI306" s="147"/>
      <c r="BJ306" s="147"/>
      <c r="BK306" s="147"/>
      <c r="BL306" s="147"/>
      <c r="BM306" s="147"/>
      <c r="BN306" s="147"/>
      <c r="BO306" s="147"/>
      <c r="BP306" s="147"/>
      <c r="BQ306" s="147"/>
      <c r="BR306" s="147"/>
      <c r="BS306" s="147"/>
      <c r="BT306" s="147"/>
      <c r="BU306" s="147"/>
      <c r="BV306" s="147"/>
      <c r="BW306" s="147"/>
      <c r="BX306" s="147"/>
      <c r="BY306" s="147"/>
      <c r="BZ306" s="147"/>
      <c r="CA306" s="147"/>
      <c r="CB306" s="147"/>
      <c r="CC306" s="147"/>
      <c r="CD306" s="147"/>
      <c r="CE306" s="147"/>
      <c r="CF306" s="147"/>
      <c r="CG306" s="147"/>
      <c r="CH306" s="147"/>
      <c r="CI306" s="147"/>
      <c r="CJ306" s="147"/>
    </row>
    <row r="307" spans="24:88">
      <c r="X307" s="175"/>
      <c r="Y307" s="175"/>
      <c r="AA307" s="179"/>
      <c r="AB307" s="173"/>
      <c r="AC307" s="238"/>
      <c r="AD307" s="238"/>
      <c r="AE307" s="238"/>
      <c r="AF307" s="238"/>
      <c r="AG307" s="238"/>
      <c r="AH307" s="238"/>
      <c r="AI307" s="239"/>
      <c r="AJ307" s="239"/>
      <c r="AK307" s="239"/>
      <c r="AL307" s="239"/>
      <c r="AM307" s="239"/>
      <c r="AN307" s="146"/>
      <c r="AO307" s="146"/>
      <c r="AP307" s="146"/>
      <c r="AQ307" s="146"/>
      <c r="AR307" s="146"/>
      <c r="AS307" s="146"/>
      <c r="AT307" s="146"/>
      <c r="AU307" s="146"/>
      <c r="AV307" s="146"/>
      <c r="AW307" s="146"/>
      <c r="AX307" s="146"/>
      <c r="AY307" s="146"/>
      <c r="AZ307" s="147"/>
      <c r="BA307" s="147"/>
      <c r="BB307" s="147"/>
      <c r="BC307" s="147"/>
      <c r="BD307" s="147"/>
      <c r="BE307" s="147"/>
      <c r="BF307" s="147"/>
      <c r="BG307" s="147"/>
      <c r="BH307" s="147"/>
      <c r="BI307" s="147"/>
      <c r="BJ307" s="147"/>
      <c r="BK307" s="147"/>
      <c r="BL307" s="147"/>
      <c r="BM307" s="147"/>
      <c r="BN307" s="147"/>
      <c r="BO307" s="147"/>
      <c r="BP307" s="147"/>
      <c r="BQ307" s="147"/>
      <c r="BR307" s="147"/>
      <c r="BS307" s="147"/>
      <c r="BT307" s="147"/>
      <c r="BU307" s="147"/>
      <c r="BV307" s="147"/>
      <c r="BW307" s="147"/>
      <c r="BX307" s="147"/>
      <c r="BY307" s="147"/>
      <c r="BZ307" s="147"/>
      <c r="CA307" s="147"/>
      <c r="CB307" s="147"/>
      <c r="CC307" s="147"/>
      <c r="CD307" s="147"/>
      <c r="CE307" s="147"/>
      <c r="CF307" s="147"/>
      <c r="CG307" s="147"/>
      <c r="CH307" s="147"/>
      <c r="CI307" s="147"/>
      <c r="CJ307" s="147"/>
    </row>
    <row r="308" spans="24:88">
      <c r="X308" s="175"/>
      <c r="Y308" s="175"/>
      <c r="AA308" s="179"/>
      <c r="AB308" s="173"/>
      <c r="AC308" s="238"/>
      <c r="AD308" s="238"/>
      <c r="AE308" s="238"/>
      <c r="AF308" s="238"/>
      <c r="AG308" s="238"/>
      <c r="AH308" s="238"/>
      <c r="AI308" s="239"/>
      <c r="AJ308" s="239"/>
      <c r="AK308" s="239"/>
      <c r="AL308" s="239"/>
      <c r="AM308" s="239"/>
      <c r="AN308" s="146"/>
      <c r="AO308" s="146"/>
      <c r="AP308" s="146"/>
      <c r="AQ308" s="146"/>
      <c r="AR308" s="146"/>
      <c r="AS308" s="146"/>
      <c r="AT308" s="146"/>
      <c r="AU308" s="146"/>
      <c r="AV308" s="146"/>
      <c r="AW308" s="146"/>
      <c r="AX308" s="146"/>
      <c r="AY308" s="146"/>
      <c r="AZ308" s="147"/>
      <c r="BA308" s="147"/>
      <c r="BB308" s="147"/>
      <c r="BC308" s="147"/>
      <c r="BD308" s="147"/>
      <c r="BE308" s="147"/>
      <c r="BF308" s="147"/>
      <c r="BG308" s="147"/>
      <c r="BH308" s="147"/>
      <c r="BI308" s="147"/>
      <c r="BJ308" s="147"/>
      <c r="BK308" s="147"/>
      <c r="BL308" s="147"/>
      <c r="BM308" s="147"/>
      <c r="BN308" s="147"/>
      <c r="BO308" s="147"/>
      <c r="BP308" s="147"/>
      <c r="BQ308" s="147"/>
      <c r="BR308" s="147"/>
      <c r="BS308" s="147"/>
      <c r="BT308" s="147"/>
      <c r="BU308" s="147"/>
      <c r="BV308" s="147"/>
      <c r="BW308" s="147"/>
      <c r="BX308" s="147"/>
      <c r="BY308" s="147"/>
      <c r="BZ308" s="147"/>
      <c r="CA308" s="147"/>
      <c r="CB308" s="147"/>
      <c r="CC308" s="147"/>
      <c r="CD308" s="147"/>
      <c r="CE308" s="147"/>
      <c r="CF308" s="147"/>
      <c r="CG308" s="147"/>
      <c r="CH308" s="147"/>
      <c r="CI308" s="147"/>
      <c r="CJ308" s="147"/>
    </row>
    <row r="309" spans="24:88">
      <c r="X309" s="175"/>
      <c r="Y309" s="175"/>
      <c r="AA309" s="179"/>
      <c r="AB309" s="173"/>
      <c r="AC309" s="238"/>
      <c r="AD309" s="238"/>
      <c r="AE309" s="238"/>
      <c r="AF309" s="238"/>
      <c r="AG309" s="238"/>
      <c r="AH309" s="238"/>
      <c r="AI309" s="239"/>
      <c r="AJ309" s="239"/>
      <c r="AK309" s="239"/>
      <c r="AL309" s="239"/>
      <c r="AM309" s="239"/>
      <c r="AN309" s="146"/>
      <c r="AO309" s="146"/>
      <c r="AP309" s="146"/>
      <c r="AQ309" s="146"/>
      <c r="AR309" s="146"/>
      <c r="AS309" s="146"/>
      <c r="AT309" s="146"/>
      <c r="AU309" s="146"/>
      <c r="AV309" s="146"/>
      <c r="AW309" s="146"/>
      <c r="AX309" s="146"/>
      <c r="AY309" s="146"/>
      <c r="AZ309" s="147"/>
      <c r="BA309" s="147"/>
      <c r="BB309" s="147"/>
      <c r="BC309" s="147"/>
      <c r="BD309" s="147"/>
      <c r="BE309" s="147"/>
      <c r="BF309" s="147"/>
      <c r="BG309" s="147"/>
      <c r="BH309" s="147"/>
      <c r="BI309" s="147"/>
      <c r="BJ309" s="147"/>
      <c r="BK309" s="147"/>
      <c r="BL309" s="147"/>
      <c r="BM309" s="147"/>
      <c r="BN309" s="147"/>
      <c r="BO309" s="147"/>
      <c r="BP309" s="147"/>
      <c r="BQ309" s="147"/>
      <c r="BR309" s="147"/>
      <c r="BS309" s="147"/>
      <c r="BT309" s="147"/>
      <c r="BU309" s="147"/>
      <c r="BV309" s="147"/>
      <c r="BW309" s="147"/>
      <c r="BX309" s="147"/>
      <c r="BY309" s="147"/>
      <c r="BZ309" s="147"/>
      <c r="CA309" s="147"/>
      <c r="CB309" s="147"/>
      <c r="CC309" s="147"/>
      <c r="CD309" s="147"/>
      <c r="CE309" s="147"/>
      <c r="CF309" s="147"/>
      <c r="CG309" s="147"/>
      <c r="CH309" s="147"/>
      <c r="CI309" s="147"/>
      <c r="CJ309" s="147"/>
    </row>
    <row r="310" spans="24:88">
      <c r="X310" s="175"/>
      <c r="Y310" s="175"/>
      <c r="AA310" s="179"/>
      <c r="AB310" s="173"/>
      <c r="AC310" s="238"/>
      <c r="AD310" s="238"/>
      <c r="AE310" s="238"/>
      <c r="AF310" s="238"/>
      <c r="AG310" s="238"/>
      <c r="AH310" s="238"/>
      <c r="AI310" s="239"/>
      <c r="AJ310" s="239"/>
      <c r="AK310" s="239"/>
      <c r="AL310" s="239"/>
      <c r="AM310" s="239"/>
      <c r="AN310" s="146"/>
      <c r="AO310" s="146"/>
      <c r="AP310" s="146"/>
      <c r="AQ310" s="146"/>
      <c r="AR310" s="146"/>
      <c r="AS310" s="146"/>
      <c r="AT310" s="146"/>
      <c r="AU310" s="146"/>
      <c r="AV310" s="146"/>
      <c r="AW310" s="146"/>
      <c r="AX310" s="146"/>
      <c r="AY310" s="146"/>
      <c r="AZ310" s="147"/>
      <c r="BA310" s="147"/>
      <c r="BB310" s="147"/>
      <c r="BC310" s="147"/>
      <c r="BD310" s="147"/>
      <c r="BE310" s="147"/>
      <c r="BF310" s="147"/>
      <c r="BG310" s="147"/>
      <c r="BH310" s="147"/>
      <c r="BI310" s="147"/>
      <c r="BJ310" s="147"/>
      <c r="BK310" s="147"/>
      <c r="BL310" s="147"/>
      <c r="BM310" s="147"/>
      <c r="BN310" s="147"/>
      <c r="BO310" s="147"/>
      <c r="BP310" s="147"/>
      <c r="BQ310" s="147"/>
      <c r="BR310" s="147"/>
      <c r="BS310" s="147"/>
      <c r="BT310" s="147"/>
      <c r="BU310" s="147"/>
      <c r="BV310" s="147"/>
      <c r="BW310" s="147"/>
      <c r="BX310" s="147"/>
      <c r="BY310" s="147"/>
      <c r="BZ310" s="147"/>
      <c r="CA310" s="147"/>
      <c r="CB310" s="147"/>
      <c r="CC310" s="147"/>
      <c r="CD310" s="147"/>
      <c r="CE310" s="147"/>
      <c r="CF310" s="147"/>
      <c r="CG310" s="147"/>
      <c r="CH310" s="147"/>
      <c r="CI310" s="147"/>
      <c r="CJ310" s="147"/>
    </row>
    <row r="311" spans="24:88">
      <c r="X311" s="175"/>
      <c r="Y311" s="175"/>
      <c r="AA311" s="179"/>
      <c r="AB311" s="173"/>
      <c r="AC311" s="238"/>
      <c r="AD311" s="238"/>
      <c r="AE311" s="238"/>
      <c r="AF311" s="238"/>
      <c r="AG311" s="238"/>
      <c r="AH311" s="238"/>
      <c r="AI311" s="239"/>
      <c r="AJ311" s="239"/>
      <c r="AK311" s="239"/>
      <c r="AL311" s="239"/>
      <c r="AM311" s="239"/>
      <c r="AN311" s="146"/>
      <c r="AO311" s="146"/>
      <c r="AP311" s="146"/>
      <c r="AQ311" s="146"/>
      <c r="AR311" s="146"/>
      <c r="AS311" s="146"/>
      <c r="AT311" s="146"/>
      <c r="AU311" s="146"/>
      <c r="AV311" s="146"/>
      <c r="AW311" s="146"/>
      <c r="AX311" s="146"/>
      <c r="AY311" s="146"/>
      <c r="AZ311" s="147"/>
      <c r="BA311" s="147"/>
      <c r="BB311" s="147"/>
      <c r="BC311" s="147"/>
      <c r="BD311" s="147"/>
      <c r="BE311" s="147"/>
      <c r="BF311" s="147"/>
      <c r="BG311" s="147"/>
      <c r="BH311" s="147"/>
      <c r="BI311" s="147"/>
      <c r="BJ311" s="147"/>
      <c r="BK311" s="147"/>
      <c r="BL311" s="147"/>
      <c r="BM311" s="147"/>
      <c r="BN311" s="147"/>
      <c r="BO311" s="147"/>
      <c r="BP311" s="147"/>
      <c r="BQ311" s="147"/>
      <c r="BR311" s="147"/>
      <c r="BS311" s="147"/>
      <c r="BT311" s="147"/>
      <c r="BU311" s="147"/>
      <c r="BV311" s="147"/>
      <c r="BW311" s="147"/>
      <c r="BX311" s="147"/>
      <c r="BY311" s="147"/>
      <c r="BZ311" s="147"/>
      <c r="CA311" s="147"/>
      <c r="CB311" s="147"/>
      <c r="CC311" s="147"/>
      <c r="CD311" s="147"/>
      <c r="CE311" s="147"/>
      <c r="CF311" s="147"/>
      <c r="CG311" s="147"/>
      <c r="CH311" s="147"/>
      <c r="CI311" s="147"/>
      <c r="CJ311" s="147"/>
    </row>
    <row r="312" spans="24:88">
      <c r="X312" s="175"/>
      <c r="Y312" s="175"/>
      <c r="AA312" s="179"/>
      <c r="AB312" s="173"/>
      <c r="AC312" s="238"/>
      <c r="AD312" s="238"/>
      <c r="AE312" s="238"/>
      <c r="AF312" s="238"/>
      <c r="AG312" s="238"/>
      <c r="AH312" s="238"/>
      <c r="AI312" s="239"/>
      <c r="AJ312" s="239"/>
      <c r="AK312" s="239"/>
      <c r="AL312" s="239"/>
      <c r="AM312" s="239"/>
      <c r="AN312" s="146"/>
      <c r="AO312" s="146"/>
      <c r="AP312" s="146"/>
      <c r="AQ312" s="146"/>
      <c r="AR312" s="146"/>
      <c r="AS312" s="146"/>
      <c r="AT312" s="146"/>
      <c r="AU312" s="146"/>
      <c r="AV312" s="146"/>
      <c r="AW312" s="146"/>
      <c r="AX312" s="146"/>
      <c r="AY312" s="146"/>
      <c r="AZ312" s="147"/>
      <c r="BA312" s="147"/>
      <c r="BB312" s="147"/>
      <c r="BC312" s="147"/>
      <c r="BD312" s="147"/>
      <c r="BE312" s="147"/>
      <c r="BF312" s="147"/>
      <c r="BG312" s="147"/>
      <c r="BH312" s="147"/>
      <c r="BI312" s="147"/>
      <c r="BJ312" s="147"/>
      <c r="BK312" s="147"/>
      <c r="BL312" s="147"/>
      <c r="BM312" s="147"/>
      <c r="BN312" s="147"/>
      <c r="BO312" s="147"/>
      <c r="BP312" s="147"/>
      <c r="BQ312" s="147"/>
      <c r="BR312" s="147"/>
      <c r="BS312" s="147"/>
      <c r="BT312" s="147"/>
      <c r="BU312" s="147"/>
      <c r="BV312" s="147"/>
      <c r="BW312" s="147"/>
      <c r="BX312" s="147"/>
      <c r="BY312" s="147"/>
      <c r="BZ312" s="147"/>
      <c r="CA312" s="147"/>
      <c r="CB312" s="147"/>
      <c r="CC312" s="147"/>
      <c r="CD312" s="147"/>
      <c r="CE312" s="147"/>
      <c r="CF312" s="147"/>
      <c r="CG312" s="147"/>
      <c r="CH312" s="147"/>
      <c r="CI312" s="147"/>
      <c r="CJ312" s="147"/>
    </row>
    <row r="313" spans="24:88">
      <c r="X313" s="175"/>
      <c r="Y313" s="175"/>
      <c r="AA313" s="179"/>
      <c r="AB313" s="173"/>
      <c r="AC313" s="238"/>
      <c r="AD313" s="238"/>
      <c r="AE313" s="238"/>
      <c r="AF313" s="238"/>
      <c r="AG313" s="238"/>
      <c r="AH313" s="238"/>
      <c r="AI313" s="239"/>
      <c r="AJ313" s="239"/>
      <c r="AK313" s="239"/>
      <c r="AL313" s="239"/>
      <c r="AM313" s="239"/>
      <c r="AN313" s="146"/>
      <c r="AO313" s="146"/>
      <c r="AP313" s="146"/>
      <c r="AQ313" s="146"/>
      <c r="AR313" s="146"/>
      <c r="AS313" s="146"/>
      <c r="AT313" s="146"/>
      <c r="AU313" s="146"/>
      <c r="AV313" s="146"/>
      <c r="AW313" s="146"/>
      <c r="AX313" s="146"/>
      <c r="AY313" s="146"/>
      <c r="AZ313" s="147"/>
      <c r="BA313" s="147"/>
      <c r="BB313" s="147"/>
      <c r="BC313" s="147"/>
      <c r="BD313" s="147"/>
      <c r="BE313" s="147"/>
      <c r="BF313" s="147"/>
      <c r="BG313" s="147"/>
      <c r="BH313" s="147"/>
      <c r="BI313" s="147"/>
      <c r="BJ313" s="147"/>
      <c r="BK313" s="147"/>
      <c r="BL313" s="147"/>
      <c r="BM313" s="147"/>
      <c r="BN313" s="147"/>
      <c r="BO313" s="147"/>
      <c r="BP313" s="147"/>
      <c r="BQ313" s="147"/>
      <c r="BR313" s="147"/>
      <c r="BS313" s="147"/>
      <c r="BT313" s="147"/>
      <c r="BU313" s="147"/>
      <c r="BV313" s="147"/>
      <c r="BW313" s="147"/>
      <c r="BX313" s="147"/>
      <c r="BY313" s="147"/>
      <c r="BZ313" s="147"/>
      <c r="CA313" s="147"/>
      <c r="CB313" s="147"/>
      <c r="CC313" s="147"/>
      <c r="CD313" s="147"/>
      <c r="CE313" s="147"/>
      <c r="CF313" s="147"/>
      <c r="CG313" s="147"/>
      <c r="CH313" s="147"/>
      <c r="CI313" s="147"/>
      <c r="CJ313" s="147"/>
    </row>
    <row r="314" spans="24:88">
      <c r="X314" s="175"/>
      <c r="Y314" s="175"/>
      <c r="AA314" s="179"/>
      <c r="AB314" s="173"/>
      <c r="AC314" s="238"/>
      <c r="AD314" s="238"/>
      <c r="AE314" s="238"/>
      <c r="AF314" s="238"/>
      <c r="AG314" s="238"/>
      <c r="AH314" s="238"/>
      <c r="AI314" s="239"/>
      <c r="AJ314" s="239"/>
      <c r="AK314" s="239"/>
      <c r="AL314" s="239"/>
      <c r="AM314" s="239"/>
      <c r="AN314" s="146"/>
      <c r="AO314" s="146"/>
      <c r="AP314" s="146"/>
      <c r="AQ314" s="146"/>
      <c r="AR314" s="146"/>
      <c r="AS314" s="146"/>
      <c r="AT314" s="146"/>
      <c r="AU314" s="146"/>
      <c r="AV314" s="146"/>
      <c r="AW314" s="146"/>
      <c r="AX314" s="146"/>
      <c r="AY314" s="146"/>
      <c r="AZ314" s="147"/>
      <c r="BA314" s="147"/>
      <c r="BB314" s="147"/>
      <c r="BC314" s="147"/>
      <c r="BD314" s="147"/>
      <c r="BE314" s="147"/>
      <c r="BF314" s="147"/>
      <c r="BG314" s="147"/>
      <c r="BH314" s="147"/>
      <c r="BI314" s="147"/>
      <c r="BJ314" s="147"/>
      <c r="BK314" s="147"/>
      <c r="BL314" s="147"/>
      <c r="BM314" s="147"/>
      <c r="BN314" s="147"/>
      <c r="BO314" s="147"/>
      <c r="BP314" s="147"/>
      <c r="BQ314" s="147"/>
      <c r="BR314" s="147"/>
      <c r="BS314" s="147"/>
      <c r="BT314" s="147"/>
      <c r="BU314" s="147"/>
      <c r="BV314" s="147"/>
      <c r="BW314" s="147"/>
      <c r="BX314" s="147"/>
      <c r="BY314" s="147"/>
      <c r="BZ314" s="147"/>
      <c r="CA314" s="147"/>
      <c r="CB314" s="147"/>
      <c r="CC314" s="147"/>
      <c r="CD314" s="147"/>
      <c r="CE314" s="147"/>
      <c r="CF314" s="147"/>
      <c r="CG314" s="147"/>
      <c r="CH314" s="147"/>
      <c r="CI314" s="147"/>
      <c r="CJ314" s="147"/>
    </row>
    <row r="315" spans="24:88">
      <c r="X315" s="175"/>
      <c r="Y315" s="175"/>
      <c r="AA315" s="179"/>
      <c r="AB315" s="173"/>
      <c r="AC315" s="238"/>
      <c r="AD315" s="238"/>
      <c r="AE315" s="238"/>
      <c r="AF315" s="238"/>
      <c r="AG315" s="238"/>
      <c r="AH315" s="238"/>
      <c r="AI315" s="239"/>
      <c r="AJ315" s="239"/>
      <c r="AK315" s="239"/>
      <c r="AL315" s="239"/>
      <c r="AM315" s="239"/>
      <c r="AN315" s="146"/>
      <c r="AO315" s="146"/>
      <c r="AP315" s="146"/>
      <c r="AQ315" s="146"/>
      <c r="AR315" s="146"/>
      <c r="AS315" s="146"/>
      <c r="AT315" s="146"/>
      <c r="AU315" s="146"/>
      <c r="AV315" s="146"/>
      <c r="AW315" s="146"/>
      <c r="AX315" s="146"/>
      <c r="AY315" s="146"/>
      <c r="AZ315" s="147"/>
      <c r="BA315" s="147"/>
      <c r="BB315" s="147"/>
      <c r="BC315" s="147"/>
      <c r="BD315" s="147"/>
      <c r="BE315" s="147"/>
      <c r="BF315" s="147"/>
      <c r="BG315" s="147"/>
      <c r="BH315" s="147"/>
      <c r="BI315" s="147"/>
      <c r="BJ315" s="147"/>
      <c r="BK315" s="147"/>
      <c r="BL315" s="147"/>
      <c r="BM315" s="147"/>
      <c r="BN315" s="147"/>
      <c r="BO315" s="147"/>
      <c r="BP315" s="147"/>
      <c r="BQ315" s="147"/>
      <c r="BR315" s="147"/>
      <c r="BS315" s="147"/>
      <c r="BT315" s="147"/>
      <c r="BU315" s="147"/>
      <c r="BV315" s="147"/>
      <c r="BW315" s="147"/>
      <c r="BX315" s="147"/>
      <c r="BY315" s="147"/>
      <c r="BZ315" s="147"/>
      <c r="CA315" s="147"/>
      <c r="CB315" s="147"/>
      <c r="CC315" s="147"/>
      <c r="CD315" s="147"/>
      <c r="CE315" s="147"/>
      <c r="CF315" s="147"/>
      <c r="CG315" s="147"/>
      <c r="CH315" s="147"/>
      <c r="CI315" s="147"/>
      <c r="CJ315" s="147"/>
    </row>
    <row r="316" spans="24:88">
      <c r="X316" s="175"/>
      <c r="Y316" s="175"/>
      <c r="AA316" s="179"/>
      <c r="AB316" s="173"/>
      <c r="AC316" s="238"/>
      <c r="AD316" s="238"/>
      <c r="AE316" s="238"/>
      <c r="AF316" s="238"/>
      <c r="AG316" s="238"/>
      <c r="AH316" s="238"/>
      <c r="AI316" s="239"/>
      <c r="AJ316" s="239"/>
      <c r="AK316" s="239"/>
      <c r="AL316" s="239"/>
      <c r="AM316" s="239"/>
      <c r="AN316" s="146"/>
      <c r="AO316" s="146"/>
      <c r="AP316" s="146"/>
      <c r="AQ316" s="146"/>
      <c r="AR316" s="146"/>
      <c r="AS316" s="146"/>
      <c r="AT316" s="146"/>
      <c r="AU316" s="146"/>
      <c r="AV316" s="146"/>
      <c r="AW316" s="146"/>
      <c r="AX316" s="146"/>
      <c r="AY316" s="146"/>
      <c r="AZ316" s="147"/>
      <c r="BA316" s="147"/>
      <c r="BB316" s="147"/>
      <c r="BC316" s="147"/>
      <c r="BD316" s="147"/>
      <c r="BE316" s="147"/>
      <c r="BF316" s="147"/>
      <c r="BG316" s="147"/>
      <c r="BH316" s="147"/>
      <c r="BI316" s="147"/>
      <c r="BJ316" s="147"/>
      <c r="BK316" s="147"/>
      <c r="BL316" s="147"/>
      <c r="BM316" s="147"/>
      <c r="BN316" s="147"/>
      <c r="BO316" s="147"/>
      <c r="BP316" s="147"/>
      <c r="BQ316" s="147"/>
      <c r="BR316" s="147"/>
      <c r="BS316" s="147"/>
      <c r="BT316" s="147"/>
      <c r="BU316" s="147"/>
      <c r="BV316" s="147"/>
      <c r="BW316" s="147"/>
      <c r="BX316" s="147"/>
      <c r="BY316" s="147"/>
      <c r="BZ316" s="147"/>
      <c r="CA316" s="147"/>
      <c r="CB316" s="147"/>
      <c r="CC316" s="147"/>
      <c r="CD316" s="147"/>
      <c r="CE316" s="147"/>
      <c r="CF316" s="147"/>
      <c r="CG316" s="147"/>
      <c r="CH316" s="147"/>
      <c r="CI316" s="147"/>
      <c r="CJ316" s="147"/>
    </row>
    <row r="317" spans="24:88">
      <c r="X317" s="175"/>
      <c r="Y317" s="175"/>
      <c r="AA317" s="179"/>
      <c r="AB317" s="173"/>
      <c r="AC317" s="238"/>
      <c r="AD317" s="238"/>
      <c r="AE317" s="238"/>
      <c r="AF317" s="238"/>
      <c r="AG317" s="238"/>
      <c r="AH317" s="238"/>
      <c r="AI317" s="239"/>
      <c r="AJ317" s="239"/>
      <c r="AK317" s="239"/>
      <c r="AL317" s="239"/>
      <c r="AM317" s="239"/>
      <c r="AN317" s="146"/>
      <c r="AO317" s="146"/>
      <c r="AP317" s="146"/>
      <c r="AQ317" s="146"/>
      <c r="AR317" s="146"/>
      <c r="AS317" s="146"/>
      <c r="AT317" s="146"/>
      <c r="AU317" s="146"/>
      <c r="AV317" s="146"/>
      <c r="AW317" s="146"/>
      <c r="AX317" s="146"/>
      <c r="AY317" s="146"/>
      <c r="AZ317" s="147"/>
      <c r="BA317" s="147"/>
      <c r="BB317" s="147"/>
      <c r="BC317" s="147"/>
      <c r="BD317" s="147"/>
      <c r="BE317" s="147"/>
      <c r="BF317" s="147"/>
      <c r="BG317" s="147"/>
      <c r="BH317" s="147"/>
      <c r="BI317" s="147"/>
      <c r="BJ317" s="147"/>
      <c r="BK317" s="147"/>
      <c r="BL317" s="147"/>
      <c r="BM317" s="147"/>
      <c r="BN317" s="147"/>
      <c r="BO317" s="147"/>
      <c r="BP317" s="147"/>
      <c r="BQ317" s="147"/>
      <c r="BR317" s="147"/>
      <c r="BS317" s="147"/>
      <c r="BT317" s="147"/>
      <c r="BU317" s="147"/>
      <c r="BV317" s="147"/>
      <c r="BW317" s="147"/>
      <c r="BX317" s="147"/>
      <c r="BY317" s="147"/>
      <c r="BZ317" s="147"/>
      <c r="CA317" s="147"/>
      <c r="CB317" s="147"/>
      <c r="CC317" s="147"/>
      <c r="CD317" s="147"/>
      <c r="CE317" s="147"/>
      <c r="CF317" s="147"/>
      <c r="CG317" s="147"/>
      <c r="CH317" s="147"/>
      <c r="CI317" s="147"/>
      <c r="CJ317" s="147"/>
    </row>
    <row r="318" spans="24:88">
      <c r="X318" s="175"/>
      <c r="Y318" s="175"/>
      <c r="AA318" s="179"/>
      <c r="AB318" s="173"/>
      <c r="AC318" s="238"/>
      <c r="AD318" s="238"/>
      <c r="AE318" s="238"/>
      <c r="AF318" s="238"/>
      <c r="AG318" s="238"/>
      <c r="AH318" s="238"/>
      <c r="AI318" s="239"/>
      <c r="AJ318" s="239"/>
      <c r="AK318" s="239"/>
      <c r="AL318" s="239"/>
      <c r="AM318" s="239"/>
      <c r="AN318" s="146"/>
      <c r="AO318" s="146"/>
      <c r="AP318" s="146"/>
      <c r="AQ318" s="146"/>
      <c r="AR318" s="146"/>
      <c r="AS318" s="146"/>
      <c r="AT318" s="146"/>
      <c r="AU318" s="146"/>
      <c r="AV318" s="146"/>
      <c r="AW318" s="146"/>
      <c r="AX318" s="146"/>
      <c r="AY318" s="146"/>
      <c r="AZ318" s="147"/>
      <c r="BA318" s="147"/>
      <c r="BB318" s="147"/>
      <c r="BC318" s="147"/>
      <c r="BD318" s="147"/>
      <c r="BE318" s="147"/>
      <c r="BF318" s="147"/>
      <c r="BG318" s="147"/>
      <c r="BH318" s="147"/>
      <c r="BI318" s="147"/>
      <c r="BJ318" s="147"/>
      <c r="BK318" s="147"/>
      <c r="BL318" s="147"/>
      <c r="BM318" s="147"/>
      <c r="BN318" s="147"/>
      <c r="BO318" s="147"/>
      <c r="BP318" s="147"/>
      <c r="BQ318" s="147"/>
      <c r="BR318" s="147"/>
      <c r="BS318" s="147"/>
      <c r="BT318" s="147"/>
      <c r="BU318" s="147"/>
      <c r="BV318" s="147"/>
      <c r="BW318" s="147"/>
      <c r="BX318" s="147"/>
      <c r="BY318" s="147"/>
      <c r="BZ318" s="147"/>
      <c r="CA318" s="147"/>
      <c r="CB318" s="147"/>
      <c r="CC318" s="147"/>
      <c r="CD318" s="147"/>
      <c r="CE318" s="147"/>
      <c r="CF318" s="147"/>
      <c r="CG318" s="147"/>
      <c r="CH318" s="147"/>
      <c r="CI318" s="147"/>
      <c r="CJ318" s="147"/>
    </row>
    <row r="319" spans="24:88">
      <c r="X319" s="175"/>
      <c r="Y319" s="175"/>
      <c r="AA319" s="179"/>
      <c r="AB319" s="173"/>
      <c r="AC319" s="238"/>
      <c r="AD319" s="238"/>
      <c r="AE319" s="238"/>
      <c r="AF319" s="238"/>
      <c r="AG319" s="238"/>
      <c r="AH319" s="238"/>
      <c r="AI319" s="239"/>
      <c r="AJ319" s="239"/>
      <c r="AK319" s="239"/>
      <c r="AL319" s="239"/>
      <c r="AM319" s="239"/>
      <c r="AN319" s="146"/>
      <c r="AO319" s="146"/>
      <c r="AP319" s="146"/>
      <c r="AQ319" s="146"/>
      <c r="AR319" s="146"/>
      <c r="AS319" s="146"/>
      <c r="AT319" s="146"/>
      <c r="AU319" s="146"/>
      <c r="AV319" s="146"/>
      <c r="AW319" s="146"/>
      <c r="AX319" s="146"/>
      <c r="AY319" s="146"/>
      <c r="AZ319" s="147"/>
      <c r="BA319" s="147"/>
      <c r="BB319" s="147"/>
      <c r="BC319" s="147"/>
      <c r="BD319" s="147"/>
      <c r="BE319" s="147"/>
      <c r="BF319" s="147"/>
      <c r="BG319" s="147"/>
      <c r="BH319" s="147"/>
      <c r="BI319" s="147"/>
      <c r="BJ319" s="147"/>
      <c r="BK319" s="147"/>
      <c r="BL319" s="147"/>
      <c r="BM319" s="147"/>
      <c r="BN319" s="147"/>
      <c r="BO319" s="147"/>
      <c r="BP319" s="147"/>
      <c r="BQ319" s="147"/>
      <c r="BR319" s="147"/>
      <c r="BS319" s="147"/>
      <c r="BT319" s="147"/>
      <c r="BU319" s="147"/>
      <c r="BV319" s="147"/>
      <c r="BW319" s="147"/>
      <c r="BX319" s="147"/>
      <c r="BY319" s="147"/>
      <c r="BZ319" s="147"/>
      <c r="CA319" s="147"/>
      <c r="CB319" s="147"/>
      <c r="CC319" s="147"/>
      <c r="CD319" s="147"/>
      <c r="CE319" s="147"/>
      <c r="CF319" s="147"/>
      <c r="CG319" s="147"/>
      <c r="CH319" s="147"/>
      <c r="CI319" s="147"/>
      <c r="CJ319" s="147"/>
    </row>
    <row r="320" spans="24:88">
      <c r="X320" s="175"/>
      <c r="Y320" s="175"/>
      <c r="AA320" s="179"/>
      <c r="AB320" s="173"/>
      <c r="AC320" s="238"/>
      <c r="AD320" s="238"/>
      <c r="AE320" s="238"/>
      <c r="AF320" s="238"/>
      <c r="AG320" s="238"/>
      <c r="AH320" s="238"/>
      <c r="AI320" s="239"/>
      <c r="AJ320" s="239"/>
      <c r="AK320" s="239"/>
      <c r="AL320" s="239"/>
      <c r="AM320" s="239"/>
      <c r="AN320" s="146"/>
      <c r="AO320" s="146"/>
      <c r="AP320" s="146"/>
      <c r="AQ320" s="146"/>
      <c r="AR320" s="146"/>
      <c r="AS320" s="146"/>
      <c r="AT320" s="146"/>
      <c r="AU320" s="146"/>
      <c r="AV320" s="146"/>
      <c r="AW320" s="146"/>
      <c r="AX320" s="146"/>
      <c r="AY320" s="146"/>
      <c r="AZ320" s="147"/>
      <c r="BA320" s="147"/>
      <c r="BB320" s="147"/>
      <c r="BC320" s="147"/>
      <c r="BD320" s="147"/>
      <c r="BE320" s="147"/>
      <c r="BF320" s="147"/>
      <c r="BG320" s="147"/>
      <c r="BH320" s="147"/>
      <c r="BI320" s="147"/>
      <c r="BJ320" s="147"/>
      <c r="BK320" s="147"/>
      <c r="BL320" s="147"/>
      <c r="BM320" s="147"/>
      <c r="BN320" s="147"/>
      <c r="BO320" s="147"/>
      <c r="BP320" s="147"/>
      <c r="BQ320" s="147"/>
      <c r="BR320" s="147"/>
      <c r="BS320" s="147"/>
      <c r="BT320" s="147"/>
      <c r="BU320" s="147"/>
      <c r="BV320" s="147"/>
      <c r="BW320" s="147"/>
      <c r="BX320" s="147"/>
      <c r="BY320" s="147"/>
      <c r="BZ320" s="147"/>
      <c r="CA320" s="147"/>
      <c r="CB320" s="147"/>
      <c r="CC320" s="147"/>
      <c r="CD320" s="147"/>
      <c r="CE320" s="147"/>
      <c r="CF320" s="147"/>
      <c r="CG320" s="147"/>
      <c r="CH320" s="147"/>
      <c r="CI320" s="147"/>
      <c r="CJ320" s="147"/>
    </row>
    <row r="321" spans="24:88">
      <c r="X321" s="175"/>
      <c r="Y321" s="175"/>
      <c r="AA321" s="179"/>
      <c r="AB321" s="173"/>
      <c r="AC321" s="238"/>
      <c r="AD321" s="238"/>
      <c r="AE321" s="238"/>
      <c r="AF321" s="238"/>
      <c r="AG321" s="238"/>
      <c r="AH321" s="238"/>
      <c r="AI321" s="239"/>
      <c r="AJ321" s="239"/>
      <c r="AK321" s="239"/>
      <c r="AL321" s="239"/>
      <c r="AM321" s="239"/>
      <c r="AN321" s="146"/>
      <c r="AO321" s="146"/>
      <c r="AP321" s="146"/>
      <c r="AQ321" s="146"/>
      <c r="AR321" s="146"/>
      <c r="AS321" s="146"/>
      <c r="AT321" s="146"/>
      <c r="AU321" s="146"/>
      <c r="AV321" s="146"/>
      <c r="AW321" s="146"/>
      <c r="AX321" s="146"/>
      <c r="AY321" s="146"/>
      <c r="AZ321" s="147"/>
      <c r="BA321" s="147"/>
      <c r="BB321" s="147"/>
      <c r="BC321" s="147"/>
      <c r="BD321" s="147"/>
      <c r="BE321" s="147"/>
      <c r="BF321" s="147"/>
      <c r="BG321" s="147"/>
      <c r="BH321" s="147"/>
      <c r="BI321" s="147"/>
      <c r="BJ321" s="147"/>
      <c r="BK321" s="147"/>
      <c r="BL321" s="147"/>
      <c r="BM321" s="147"/>
      <c r="BN321" s="147"/>
      <c r="BO321" s="147"/>
      <c r="BP321" s="147"/>
      <c r="BQ321" s="147"/>
      <c r="BR321" s="147"/>
      <c r="BS321" s="147"/>
      <c r="BT321" s="147"/>
      <c r="BU321" s="147"/>
      <c r="BV321" s="147"/>
      <c r="BW321" s="147"/>
      <c r="BX321" s="147"/>
      <c r="BY321" s="147"/>
      <c r="BZ321" s="147"/>
      <c r="CA321" s="147"/>
      <c r="CB321" s="147"/>
      <c r="CC321" s="147"/>
      <c r="CD321" s="147"/>
      <c r="CE321" s="147"/>
      <c r="CF321" s="147"/>
      <c r="CG321" s="147"/>
      <c r="CH321" s="147"/>
      <c r="CI321" s="147"/>
      <c r="CJ321" s="147"/>
    </row>
    <row r="322" spans="24:88">
      <c r="X322" s="175"/>
      <c r="Y322" s="175"/>
      <c r="AA322" s="179"/>
      <c r="AB322" s="173"/>
      <c r="AC322" s="238"/>
      <c r="AD322" s="238"/>
      <c r="AE322" s="238"/>
      <c r="AF322" s="238"/>
      <c r="AG322" s="238"/>
      <c r="AH322" s="238"/>
      <c r="AI322" s="239"/>
      <c r="AJ322" s="239"/>
      <c r="AK322" s="239"/>
      <c r="AL322" s="239"/>
      <c r="AM322" s="239"/>
      <c r="AN322" s="146"/>
      <c r="AO322" s="146"/>
      <c r="AP322" s="146"/>
      <c r="AQ322" s="146"/>
      <c r="AR322" s="146"/>
      <c r="AS322" s="146"/>
      <c r="AT322" s="146"/>
      <c r="AU322" s="146"/>
      <c r="AV322" s="146"/>
      <c r="AW322" s="146"/>
      <c r="AX322" s="146"/>
      <c r="AY322" s="146"/>
      <c r="AZ322" s="147"/>
      <c r="BA322" s="147"/>
      <c r="BB322" s="147"/>
      <c r="BC322" s="147"/>
      <c r="BD322" s="147"/>
      <c r="BE322" s="147"/>
      <c r="BF322" s="147"/>
      <c r="BG322" s="147"/>
      <c r="BH322" s="147"/>
      <c r="BI322" s="147"/>
      <c r="BJ322" s="147"/>
      <c r="BK322" s="147"/>
      <c r="BL322" s="147"/>
      <c r="BM322" s="147"/>
      <c r="BN322" s="147"/>
      <c r="BO322" s="147"/>
      <c r="BP322" s="147"/>
      <c r="BQ322" s="147"/>
      <c r="BR322" s="147"/>
      <c r="BS322" s="147"/>
      <c r="BT322" s="147"/>
      <c r="BU322" s="147"/>
      <c r="BV322" s="147"/>
      <c r="BW322" s="147"/>
      <c r="BX322" s="147"/>
      <c r="BY322" s="147"/>
      <c r="BZ322" s="147"/>
      <c r="CA322" s="147"/>
      <c r="CB322" s="147"/>
      <c r="CC322" s="147"/>
      <c r="CD322" s="147"/>
      <c r="CE322" s="147"/>
      <c r="CF322" s="147"/>
      <c r="CG322" s="147"/>
      <c r="CH322" s="147"/>
      <c r="CI322" s="147"/>
      <c r="CJ322" s="147"/>
    </row>
    <row r="323" spans="24:88">
      <c r="X323" s="175"/>
      <c r="Y323" s="175"/>
      <c r="AA323" s="179"/>
      <c r="AB323" s="173"/>
      <c r="AC323" s="238"/>
      <c r="AD323" s="238"/>
      <c r="AE323" s="238"/>
      <c r="AF323" s="238"/>
      <c r="AG323" s="238"/>
      <c r="AH323" s="238"/>
      <c r="AI323" s="239"/>
      <c r="AJ323" s="239"/>
      <c r="AK323" s="239"/>
      <c r="AL323" s="239"/>
      <c r="AM323" s="239"/>
      <c r="AN323" s="146"/>
      <c r="AO323" s="146"/>
      <c r="AP323" s="146"/>
      <c r="AQ323" s="146"/>
      <c r="AR323" s="146"/>
      <c r="AS323" s="146"/>
      <c r="AT323" s="146"/>
      <c r="AU323" s="146"/>
      <c r="AV323" s="146"/>
      <c r="AW323" s="146"/>
      <c r="AX323" s="146"/>
      <c r="AY323" s="146"/>
      <c r="AZ323" s="147"/>
      <c r="BA323" s="147"/>
      <c r="BB323" s="147"/>
      <c r="BC323" s="147"/>
      <c r="BD323" s="147"/>
      <c r="BE323" s="147"/>
      <c r="BF323" s="147"/>
      <c r="BG323" s="147"/>
      <c r="BH323" s="147"/>
      <c r="BI323" s="147"/>
      <c r="BJ323" s="147"/>
      <c r="BK323" s="147"/>
      <c r="BL323" s="147"/>
      <c r="BM323" s="147"/>
      <c r="BN323" s="147"/>
      <c r="BO323" s="147"/>
      <c r="BP323" s="147"/>
      <c r="BQ323" s="147"/>
      <c r="BR323" s="147"/>
      <c r="BS323" s="147"/>
      <c r="BT323" s="147"/>
      <c r="BU323" s="147"/>
      <c r="BV323" s="147"/>
      <c r="BW323" s="147"/>
      <c r="BX323" s="147"/>
      <c r="BY323" s="147"/>
      <c r="BZ323" s="147"/>
      <c r="CA323" s="147"/>
      <c r="CB323" s="147"/>
      <c r="CC323" s="147"/>
      <c r="CD323" s="147"/>
      <c r="CE323" s="147"/>
      <c r="CF323" s="147"/>
      <c r="CG323" s="147"/>
      <c r="CH323" s="147"/>
      <c r="CI323" s="147"/>
      <c r="CJ323" s="147"/>
    </row>
    <row r="324" spans="24:88">
      <c r="X324" s="175"/>
      <c r="Y324" s="175"/>
      <c r="AA324" s="179"/>
      <c r="AB324" s="173"/>
      <c r="AC324" s="238"/>
      <c r="AD324" s="238"/>
      <c r="AE324" s="238"/>
      <c r="AF324" s="238"/>
      <c r="AG324" s="238"/>
      <c r="AH324" s="238"/>
      <c r="AI324" s="239"/>
      <c r="AJ324" s="239"/>
      <c r="AK324" s="239"/>
      <c r="AL324" s="239"/>
      <c r="AM324" s="239"/>
      <c r="AN324" s="146"/>
      <c r="AO324" s="146"/>
      <c r="AP324" s="146"/>
      <c r="AQ324" s="146"/>
      <c r="AR324" s="146"/>
      <c r="AS324" s="146"/>
      <c r="AT324" s="146"/>
      <c r="AU324" s="146"/>
      <c r="AV324" s="146"/>
      <c r="AW324" s="146"/>
      <c r="AX324" s="146"/>
      <c r="AY324" s="146"/>
      <c r="AZ324" s="147"/>
      <c r="BA324" s="147"/>
      <c r="BB324" s="147"/>
      <c r="BC324" s="147"/>
      <c r="BD324" s="147"/>
      <c r="BE324" s="147"/>
      <c r="BF324" s="147"/>
      <c r="BG324" s="147"/>
      <c r="BH324" s="147"/>
      <c r="BI324" s="147"/>
      <c r="BJ324" s="147"/>
      <c r="BK324" s="147"/>
      <c r="BL324" s="147"/>
      <c r="BM324" s="147"/>
      <c r="BN324" s="147"/>
      <c r="BO324" s="147"/>
      <c r="BP324" s="147"/>
      <c r="BQ324" s="147"/>
      <c r="BR324" s="147"/>
      <c r="BS324" s="147"/>
      <c r="BT324" s="147"/>
      <c r="BU324" s="147"/>
      <c r="BV324" s="147"/>
      <c r="BW324" s="147"/>
      <c r="BX324" s="147"/>
      <c r="BY324" s="147"/>
      <c r="BZ324" s="147"/>
      <c r="CA324" s="147"/>
      <c r="CB324" s="147"/>
      <c r="CC324" s="147"/>
      <c r="CD324" s="147"/>
      <c r="CE324" s="147"/>
      <c r="CF324" s="147"/>
      <c r="CG324" s="147"/>
      <c r="CH324" s="147"/>
      <c r="CI324" s="147"/>
      <c r="CJ324" s="147"/>
    </row>
    <row r="325" spans="24:88">
      <c r="X325" s="175"/>
      <c r="Y325" s="175"/>
      <c r="AA325" s="179"/>
      <c r="AB325" s="173"/>
      <c r="AC325" s="238"/>
      <c r="AD325" s="238"/>
      <c r="AE325" s="238"/>
      <c r="AF325" s="238"/>
      <c r="AG325" s="238"/>
      <c r="AH325" s="238"/>
      <c r="AI325" s="239"/>
      <c r="AJ325" s="239"/>
      <c r="AK325" s="239"/>
      <c r="AL325" s="239"/>
      <c r="AM325" s="239"/>
      <c r="AN325" s="146"/>
      <c r="AO325" s="146"/>
      <c r="AP325" s="146"/>
      <c r="AQ325" s="146"/>
      <c r="AR325" s="146"/>
      <c r="AS325" s="146"/>
      <c r="AT325" s="146"/>
      <c r="AU325" s="146"/>
      <c r="AV325" s="146"/>
      <c r="AW325" s="146"/>
      <c r="AX325" s="146"/>
      <c r="AY325" s="146"/>
      <c r="AZ325" s="147"/>
      <c r="BA325" s="147"/>
      <c r="BB325" s="147"/>
      <c r="BC325" s="147"/>
      <c r="BD325" s="147"/>
      <c r="BE325" s="147"/>
      <c r="BF325" s="147"/>
      <c r="BG325" s="147"/>
      <c r="BH325" s="147"/>
      <c r="BI325" s="147"/>
      <c r="BJ325" s="147"/>
      <c r="BK325" s="147"/>
      <c r="BL325" s="147"/>
      <c r="BM325" s="147"/>
      <c r="BN325" s="147"/>
      <c r="BO325" s="147"/>
      <c r="BP325" s="147"/>
      <c r="BQ325" s="147"/>
      <c r="BR325" s="147"/>
      <c r="BS325" s="147"/>
      <c r="BT325" s="147"/>
      <c r="BU325" s="147"/>
      <c r="BV325" s="147"/>
      <c r="BW325" s="147"/>
      <c r="BX325" s="147"/>
      <c r="BY325" s="147"/>
      <c r="BZ325" s="147"/>
      <c r="CA325" s="147"/>
      <c r="CB325" s="147"/>
      <c r="CC325" s="147"/>
      <c r="CD325" s="147"/>
      <c r="CE325" s="147"/>
      <c r="CF325" s="147"/>
      <c r="CG325" s="147"/>
      <c r="CH325" s="147"/>
      <c r="CI325" s="147"/>
      <c r="CJ325" s="147"/>
    </row>
    <row r="326" spans="24:88">
      <c r="X326" s="175"/>
      <c r="Y326" s="175"/>
      <c r="AA326" s="179"/>
      <c r="AB326" s="173"/>
      <c r="AC326" s="238"/>
      <c r="AD326" s="238"/>
      <c r="AE326" s="238"/>
      <c r="AF326" s="238"/>
      <c r="AG326" s="238"/>
      <c r="AH326" s="238"/>
      <c r="AI326" s="239"/>
      <c r="AJ326" s="239"/>
      <c r="AK326" s="239"/>
      <c r="AL326" s="239"/>
      <c r="AM326" s="239"/>
      <c r="AN326" s="146"/>
      <c r="AO326" s="146"/>
      <c r="AP326" s="146"/>
      <c r="AQ326" s="146"/>
      <c r="AR326" s="146"/>
      <c r="AS326" s="146"/>
      <c r="AT326" s="146"/>
      <c r="AU326" s="146"/>
      <c r="AV326" s="146"/>
      <c r="AW326" s="146"/>
      <c r="AX326" s="146"/>
      <c r="AY326" s="146"/>
      <c r="AZ326" s="147"/>
      <c r="BA326" s="147"/>
      <c r="BB326" s="147"/>
      <c r="BC326" s="147"/>
      <c r="BD326" s="147"/>
      <c r="BE326" s="147"/>
      <c r="BF326" s="147"/>
      <c r="BG326" s="147"/>
      <c r="BH326" s="147"/>
      <c r="BI326" s="147"/>
      <c r="BJ326" s="147"/>
      <c r="BK326" s="147"/>
      <c r="BL326" s="147"/>
      <c r="BM326" s="147"/>
      <c r="BN326" s="147"/>
      <c r="BO326" s="147"/>
      <c r="BP326" s="147"/>
      <c r="BQ326" s="147"/>
      <c r="BR326" s="147"/>
      <c r="BS326" s="147"/>
      <c r="BT326" s="147"/>
      <c r="BU326" s="147"/>
      <c r="BV326" s="147"/>
      <c r="BW326" s="147"/>
      <c r="BX326" s="147"/>
      <c r="BY326" s="147"/>
      <c r="BZ326" s="147"/>
      <c r="CA326" s="147"/>
      <c r="CB326" s="147"/>
      <c r="CC326" s="147"/>
      <c r="CD326" s="147"/>
      <c r="CE326" s="147"/>
      <c r="CF326" s="147"/>
      <c r="CG326" s="147"/>
      <c r="CH326" s="147"/>
      <c r="CI326" s="147"/>
      <c r="CJ326" s="147"/>
    </row>
    <row r="327" spans="24:88">
      <c r="X327" s="175"/>
      <c r="Y327" s="175"/>
      <c r="AA327" s="179"/>
      <c r="AB327" s="173"/>
      <c r="AC327" s="238"/>
      <c r="AD327" s="238"/>
      <c r="AE327" s="238"/>
      <c r="AF327" s="238"/>
      <c r="AG327" s="238"/>
      <c r="AH327" s="238"/>
      <c r="AI327" s="239"/>
      <c r="AJ327" s="239"/>
      <c r="AK327" s="239"/>
      <c r="AL327" s="239"/>
      <c r="AM327" s="239"/>
      <c r="AN327" s="146"/>
      <c r="AO327" s="146"/>
      <c r="AP327" s="146"/>
      <c r="AQ327" s="146"/>
      <c r="AR327" s="146"/>
      <c r="AS327" s="146"/>
      <c r="AT327" s="146"/>
      <c r="AU327" s="146"/>
      <c r="AV327" s="146"/>
      <c r="AW327" s="146"/>
      <c r="AX327" s="146"/>
      <c r="AY327" s="146"/>
      <c r="AZ327" s="147"/>
      <c r="BA327" s="147"/>
      <c r="BB327" s="147"/>
      <c r="BC327" s="147"/>
      <c r="BD327" s="147"/>
      <c r="BE327" s="147"/>
      <c r="BF327" s="147"/>
      <c r="BG327" s="147"/>
      <c r="BH327" s="147"/>
      <c r="BI327" s="147"/>
      <c r="BJ327" s="147"/>
      <c r="BK327" s="147"/>
      <c r="BL327" s="147"/>
      <c r="BM327" s="147"/>
      <c r="BN327" s="147"/>
      <c r="BO327" s="147"/>
      <c r="BP327" s="147"/>
      <c r="BQ327" s="147"/>
      <c r="BR327" s="147"/>
      <c r="BS327" s="147"/>
      <c r="BT327" s="147"/>
      <c r="BU327" s="147"/>
      <c r="BV327" s="147"/>
      <c r="BW327" s="147"/>
      <c r="BX327" s="147"/>
      <c r="BY327" s="147"/>
      <c r="BZ327" s="147"/>
      <c r="CA327" s="147"/>
      <c r="CB327" s="147"/>
      <c r="CC327" s="147"/>
      <c r="CD327" s="147"/>
      <c r="CE327" s="147"/>
      <c r="CF327" s="147"/>
      <c r="CG327" s="147"/>
      <c r="CH327" s="147"/>
      <c r="CI327" s="147"/>
      <c r="CJ327" s="147"/>
    </row>
    <row r="328" spans="24:88">
      <c r="X328" s="175"/>
      <c r="Y328" s="175"/>
      <c r="AA328" s="179"/>
      <c r="AB328" s="173"/>
      <c r="AC328" s="238"/>
      <c r="AD328" s="238"/>
      <c r="AE328" s="238"/>
      <c r="AF328" s="238"/>
      <c r="AG328" s="238"/>
      <c r="AH328" s="238"/>
      <c r="AI328" s="239"/>
      <c r="AJ328" s="239"/>
      <c r="AK328" s="239"/>
      <c r="AL328" s="239"/>
      <c r="AM328" s="239"/>
      <c r="AN328" s="146"/>
      <c r="AO328" s="146"/>
      <c r="AP328" s="146"/>
      <c r="AQ328" s="146"/>
      <c r="AR328" s="146"/>
      <c r="AS328" s="146"/>
      <c r="AT328" s="146"/>
      <c r="AU328" s="146"/>
      <c r="AV328" s="146"/>
      <c r="AW328" s="146"/>
      <c r="AX328" s="146"/>
      <c r="AY328" s="146"/>
      <c r="AZ328" s="147"/>
      <c r="BA328" s="147"/>
      <c r="BB328" s="147"/>
      <c r="BC328" s="147"/>
      <c r="BD328" s="147"/>
      <c r="BE328" s="147"/>
      <c r="BF328" s="147"/>
      <c r="BG328" s="147"/>
      <c r="BH328" s="147"/>
      <c r="BI328" s="147"/>
      <c r="BJ328" s="147"/>
      <c r="BK328" s="147"/>
      <c r="BL328" s="147"/>
      <c r="BM328" s="147"/>
      <c r="BN328" s="147"/>
      <c r="BO328" s="147"/>
      <c r="BP328" s="147"/>
      <c r="BQ328" s="147"/>
      <c r="BR328" s="147"/>
      <c r="BS328" s="147"/>
      <c r="BT328" s="147"/>
      <c r="BU328" s="147"/>
      <c r="BV328" s="147"/>
      <c r="BW328" s="147"/>
      <c r="BX328" s="147"/>
      <c r="BY328" s="147"/>
      <c r="BZ328" s="147"/>
      <c r="CA328" s="147"/>
      <c r="CB328" s="147"/>
      <c r="CC328" s="147"/>
      <c r="CD328" s="147"/>
      <c r="CE328" s="147"/>
      <c r="CF328" s="147"/>
      <c r="CG328" s="147"/>
      <c r="CH328" s="147"/>
      <c r="CI328" s="147"/>
      <c r="CJ328" s="147"/>
    </row>
    <row r="329" spans="24:88">
      <c r="X329" s="175"/>
      <c r="Y329" s="175"/>
      <c r="AA329" s="179"/>
      <c r="AB329" s="173"/>
      <c r="AC329" s="238"/>
      <c r="AD329" s="238"/>
      <c r="AE329" s="238"/>
      <c r="AF329" s="238"/>
      <c r="AG329" s="238"/>
      <c r="AH329" s="238"/>
      <c r="AI329" s="239"/>
      <c r="AJ329" s="239"/>
      <c r="AK329" s="239"/>
      <c r="AL329" s="239"/>
      <c r="AM329" s="239"/>
      <c r="AN329" s="146"/>
      <c r="AO329" s="146"/>
      <c r="AP329" s="146"/>
      <c r="AQ329" s="146"/>
      <c r="AR329" s="146"/>
      <c r="AS329" s="146"/>
      <c r="AT329" s="146"/>
      <c r="AU329" s="146"/>
      <c r="AV329" s="146"/>
      <c r="AW329" s="146"/>
      <c r="AX329" s="146"/>
      <c r="AY329" s="146"/>
      <c r="AZ329" s="147"/>
      <c r="BA329" s="147"/>
      <c r="BB329" s="147"/>
      <c r="BC329" s="147"/>
      <c r="BD329" s="147"/>
      <c r="BE329" s="147"/>
      <c r="BF329" s="147"/>
      <c r="BG329" s="147"/>
      <c r="BH329" s="147"/>
      <c r="BI329" s="147"/>
      <c r="BJ329" s="147"/>
      <c r="BK329" s="147"/>
      <c r="BL329" s="147"/>
      <c r="BM329" s="147"/>
      <c r="BN329" s="147"/>
      <c r="BO329" s="147"/>
      <c r="BP329" s="147"/>
      <c r="BQ329" s="147"/>
      <c r="BR329" s="147"/>
      <c r="BS329" s="147"/>
      <c r="BT329" s="147"/>
      <c r="BU329" s="147"/>
      <c r="BV329" s="147"/>
      <c r="BW329" s="147"/>
      <c r="BX329" s="147"/>
      <c r="BY329" s="147"/>
      <c r="BZ329" s="147"/>
      <c r="CA329" s="147"/>
      <c r="CB329" s="147"/>
      <c r="CC329" s="147"/>
      <c r="CD329" s="147"/>
      <c r="CE329" s="147"/>
      <c r="CF329" s="147"/>
      <c r="CG329" s="147"/>
      <c r="CH329" s="147"/>
      <c r="CI329" s="147"/>
      <c r="CJ329" s="147"/>
    </row>
    <row r="330" spans="24:88">
      <c r="X330" s="175"/>
      <c r="Y330" s="175"/>
      <c r="AA330" s="179"/>
      <c r="AB330" s="173"/>
      <c r="AC330" s="238"/>
      <c r="AD330" s="238"/>
      <c r="AE330" s="238"/>
      <c r="AF330" s="238"/>
      <c r="AG330" s="238"/>
      <c r="AH330" s="238"/>
      <c r="AI330" s="239"/>
      <c r="AJ330" s="239"/>
      <c r="AK330" s="239"/>
      <c r="AL330" s="239"/>
      <c r="AM330" s="239"/>
      <c r="AN330" s="146"/>
      <c r="AO330" s="146"/>
      <c r="AP330" s="146"/>
      <c r="AQ330" s="146"/>
      <c r="AR330" s="146"/>
      <c r="AS330" s="146"/>
      <c r="AT330" s="146"/>
      <c r="AU330" s="146"/>
      <c r="AV330" s="146"/>
      <c r="AW330" s="146"/>
      <c r="AX330" s="146"/>
      <c r="AY330" s="146"/>
      <c r="AZ330" s="147"/>
      <c r="BA330" s="147"/>
      <c r="BB330" s="147"/>
      <c r="BC330" s="147"/>
      <c r="BD330" s="147"/>
      <c r="BE330" s="147"/>
      <c r="BF330" s="147"/>
      <c r="BG330" s="147"/>
      <c r="BH330" s="147"/>
      <c r="BI330" s="147"/>
      <c r="BJ330" s="147"/>
      <c r="BK330" s="147"/>
      <c r="BL330" s="147"/>
      <c r="BM330" s="147"/>
      <c r="BN330" s="147"/>
      <c r="BO330" s="147"/>
      <c r="BP330" s="147"/>
      <c r="BQ330" s="147"/>
      <c r="BR330" s="147"/>
      <c r="BS330" s="147"/>
      <c r="BT330" s="147"/>
      <c r="BU330" s="147"/>
      <c r="BV330" s="147"/>
      <c r="BW330" s="147"/>
      <c r="BX330" s="147"/>
      <c r="BY330" s="147"/>
      <c r="BZ330" s="147"/>
      <c r="CA330" s="147"/>
      <c r="CB330" s="147"/>
      <c r="CC330" s="147"/>
      <c r="CD330" s="147"/>
      <c r="CE330" s="147"/>
      <c r="CF330" s="147"/>
      <c r="CG330" s="147"/>
      <c r="CH330" s="147"/>
      <c r="CI330" s="147"/>
      <c r="CJ330" s="147"/>
    </row>
    <row r="331" spans="24:88">
      <c r="X331" s="175"/>
      <c r="Y331" s="175"/>
      <c r="AA331" s="179"/>
      <c r="AB331" s="173"/>
      <c r="AC331" s="238"/>
      <c r="AD331" s="238"/>
      <c r="AE331" s="238"/>
      <c r="AF331" s="238"/>
      <c r="AG331" s="238"/>
      <c r="AH331" s="238"/>
      <c r="AI331" s="239"/>
      <c r="AJ331" s="239"/>
      <c r="AK331" s="239"/>
      <c r="AL331" s="239"/>
      <c r="AM331" s="239"/>
      <c r="AN331" s="146"/>
      <c r="AO331" s="146"/>
      <c r="AP331" s="146"/>
      <c r="AQ331" s="146"/>
      <c r="AR331" s="146"/>
      <c r="AS331" s="146"/>
      <c r="AT331" s="146"/>
      <c r="AU331" s="146"/>
      <c r="AV331" s="146"/>
      <c r="AW331" s="146"/>
      <c r="AX331" s="146"/>
      <c r="AY331" s="146"/>
      <c r="AZ331" s="147"/>
      <c r="BA331" s="147"/>
      <c r="BB331" s="147"/>
      <c r="BC331" s="147"/>
      <c r="BD331" s="147"/>
      <c r="BE331" s="147"/>
      <c r="BF331" s="147"/>
      <c r="BG331" s="147"/>
      <c r="BH331" s="147"/>
      <c r="BI331" s="147"/>
      <c r="BJ331" s="147"/>
      <c r="BK331" s="147"/>
      <c r="BL331" s="147"/>
      <c r="BM331" s="147"/>
      <c r="BN331" s="147"/>
      <c r="BO331" s="147"/>
      <c r="BP331" s="147"/>
      <c r="BQ331" s="147"/>
      <c r="BR331" s="147"/>
      <c r="BS331" s="147"/>
      <c r="BT331" s="147"/>
      <c r="BU331" s="147"/>
      <c r="BV331" s="147"/>
      <c r="BW331" s="147"/>
      <c r="BX331" s="147"/>
      <c r="BY331" s="147"/>
      <c r="BZ331" s="147"/>
      <c r="CA331" s="147"/>
      <c r="CB331" s="147"/>
      <c r="CC331" s="147"/>
      <c r="CD331" s="147"/>
      <c r="CE331" s="147"/>
      <c r="CF331" s="147"/>
      <c r="CG331" s="147"/>
      <c r="CH331" s="147"/>
      <c r="CI331" s="147"/>
      <c r="CJ331" s="147"/>
    </row>
    <row r="332" spans="24:88">
      <c r="X332" s="175"/>
      <c r="Y332" s="175"/>
      <c r="AA332" s="179"/>
      <c r="AB332" s="173"/>
      <c r="AC332" s="238"/>
      <c r="AD332" s="238"/>
      <c r="AE332" s="238"/>
      <c r="AF332" s="238"/>
      <c r="AG332" s="238"/>
      <c r="AH332" s="238"/>
      <c r="AI332" s="239"/>
      <c r="AJ332" s="239"/>
      <c r="AK332" s="239"/>
      <c r="AL332" s="239"/>
      <c r="AM332" s="239"/>
      <c r="AN332" s="146"/>
      <c r="AO332" s="146"/>
      <c r="AP332" s="146"/>
      <c r="AQ332" s="146"/>
      <c r="AR332" s="146"/>
      <c r="AS332" s="146"/>
      <c r="AT332" s="146"/>
      <c r="AU332" s="146"/>
      <c r="AV332" s="146"/>
      <c r="AW332" s="146"/>
      <c r="AX332" s="146"/>
      <c r="AY332" s="146"/>
      <c r="AZ332" s="147"/>
      <c r="BA332" s="147"/>
      <c r="BB332" s="147"/>
      <c r="BC332" s="147"/>
      <c r="BD332" s="147"/>
      <c r="BE332" s="147"/>
      <c r="BF332" s="147"/>
      <c r="BG332" s="147"/>
      <c r="BH332" s="147"/>
      <c r="BI332" s="147"/>
      <c r="BJ332" s="147"/>
      <c r="BK332" s="147"/>
      <c r="BL332" s="147"/>
      <c r="BM332" s="147"/>
      <c r="BN332" s="147"/>
      <c r="BO332" s="147"/>
      <c r="BP332" s="147"/>
      <c r="BQ332" s="147"/>
      <c r="BR332" s="147"/>
      <c r="BS332" s="147"/>
      <c r="BT332" s="147"/>
      <c r="BU332" s="147"/>
      <c r="BV332" s="147"/>
      <c r="BW332" s="147"/>
      <c r="BX332" s="147"/>
      <c r="BY332" s="147"/>
      <c r="BZ332" s="147"/>
      <c r="CA332" s="147"/>
      <c r="CB332" s="147"/>
      <c r="CC332" s="147"/>
      <c r="CD332" s="147"/>
      <c r="CE332" s="147"/>
      <c r="CF332" s="147"/>
      <c r="CG332" s="147"/>
      <c r="CH332" s="147"/>
      <c r="CI332" s="147"/>
      <c r="CJ332" s="147"/>
    </row>
    <row r="333" spans="24:88">
      <c r="X333" s="175"/>
      <c r="Y333" s="175"/>
      <c r="AA333" s="179"/>
      <c r="AB333" s="173"/>
      <c r="AC333" s="238"/>
      <c r="AD333" s="238"/>
      <c r="AE333" s="238"/>
      <c r="AF333" s="238"/>
      <c r="AG333" s="238"/>
      <c r="AH333" s="238"/>
      <c r="AI333" s="239"/>
      <c r="AJ333" s="239"/>
      <c r="AK333" s="239"/>
      <c r="AL333" s="239"/>
      <c r="AM333" s="239"/>
      <c r="AN333" s="146"/>
      <c r="AO333" s="146"/>
      <c r="AP333" s="146"/>
      <c r="AQ333" s="146"/>
      <c r="AR333" s="146"/>
      <c r="AS333" s="146"/>
      <c r="AT333" s="146"/>
      <c r="AU333" s="146"/>
      <c r="AV333" s="146"/>
      <c r="AW333" s="146"/>
      <c r="AX333" s="146"/>
      <c r="AY333" s="146"/>
      <c r="AZ333" s="147"/>
      <c r="BA333" s="147"/>
      <c r="BB333" s="147"/>
      <c r="BC333" s="147"/>
      <c r="BD333" s="147"/>
      <c r="BE333" s="147"/>
      <c r="BF333" s="147"/>
      <c r="BG333" s="147"/>
      <c r="BH333" s="147"/>
      <c r="BI333" s="147"/>
      <c r="BJ333" s="147"/>
      <c r="BK333" s="147"/>
      <c r="BL333" s="147"/>
      <c r="BM333" s="147"/>
      <c r="BN333" s="147"/>
      <c r="BO333" s="147"/>
      <c r="BP333" s="147"/>
      <c r="BQ333" s="147"/>
      <c r="BR333" s="147"/>
      <c r="BS333" s="147"/>
      <c r="BT333" s="147"/>
      <c r="BU333" s="147"/>
      <c r="BV333" s="147"/>
      <c r="BW333" s="147"/>
      <c r="BX333" s="147"/>
      <c r="BY333" s="147"/>
      <c r="BZ333" s="147"/>
      <c r="CA333" s="147"/>
      <c r="CB333" s="147"/>
      <c r="CC333" s="147"/>
      <c r="CD333" s="147"/>
      <c r="CE333" s="147"/>
      <c r="CF333" s="147"/>
      <c r="CG333" s="147"/>
      <c r="CH333" s="147"/>
      <c r="CI333" s="147"/>
      <c r="CJ333" s="147"/>
    </row>
    <row r="334" spans="24:88">
      <c r="X334" s="175"/>
      <c r="Y334" s="175"/>
      <c r="AA334" s="179"/>
      <c r="AB334" s="173"/>
      <c r="AC334" s="238"/>
      <c r="AD334" s="238"/>
      <c r="AE334" s="238"/>
      <c r="AF334" s="238"/>
      <c r="AG334" s="238"/>
      <c r="AH334" s="238"/>
      <c r="AI334" s="239"/>
      <c r="AJ334" s="239"/>
      <c r="AK334" s="239"/>
      <c r="AL334" s="239"/>
      <c r="AM334" s="239"/>
      <c r="AN334" s="146"/>
      <c r="AO334" s="146"/>
      <c r="AP334" s="146"/>
      <c r="AQ334" s="146"/>
      <c r="AR334" s="146"/>
      <c r="AS334" s="146"/>
      <c r="AT334" s="146"/>
      <c r="AU334" s="146"/>
      <c r="AV334" s="146"/>
      <c r="AW334" s="146"/>
      <c r="AX334" s="146"/>
      <c r="AY334" s="146"/>
      <c r="AZ334" s="147"/>
      <c r="BA334" s="147"/>
      <c r="BB334" s="147"/>
      <c r="BC334" s="147"/>
      <c r="BD334" s="147"/>
      <c r="BE334" s="147"/>
      <c r="BF334" s="147"/>
      <c r="BG334" s="147"/>
      <c r="BH334" s="147"/>
      <c r="BI334" s="147"/>
      <c r="BJ334" s="147"/>
      <c r="BK334" s="147"/>
      <c r="BL334" s="147"/>
      <c r="BM334" s="147"/>
      <c r="BN334" s="147"/>
      <c r="BO334" s="147"/>
      <c r="BP334" s="147"/>
      <c r="BQ334" s="147"/>
      <c r="BR334" s="147"/>
      <c r="BS334" s="147"/>
      <c r="BT334" s="147"/>
      <c r="BU334" s="147"/>
      <c r="BV334" s="147"/>
      <c r="BW334" s="147"/>
      <c r="BX334" s="147"/>
      <c r="BY334" s="147"/>
      <c r="BZ334" s="147"/>
      <c r="CA334" s="147"/>
      <c r="CB334" s="147"/>
      <c r="CC334" s="147"/>
      <c r="CD334" s="147"/>
      <c r="CE334" s="147"/>
      <c r="CF334" s="147"/>
      <c r="CG334" s="147"/>
      <c r="CH334" s="147"/>
      <c r="CI334" s="147"/>
      <c r="CJ334" s="147"/>
    </row>
    <row r="335" spans="24:88">
      <c r="X335" s="175"/>
      <c r="Y335" s="175"/>
      <c r="AA335" s="179"/>
      <c r="AB335" s="173"/>
      <c r="AC335" s="238"/>
      <c r="AD335" s="238"/>
      <c r="AE335" s="238"/>
      <c r="AF335" s="238"/>
      <c r="AG335" s="238"/>
      <c r="AH335" s="238"/>
      <c r="AI335" s="239"/>
      <c r="AJ335" s="239"/>
      <c r="AK335" s="239"/>
      <c r="AL335" s="239"/>
      <c r="AM335" s="239"/>
      <c r="AN335" s="146"/>
      <c r="AO335" s="146"/>
      <c r="AP335" s="146"/>
      <c r="AQ335" s="146"/>
      <c r="AR335" s="146"/>
      <c r="AS335" s="146"/>
      <c r="AT335" s="146"/>
      <c r="AU335" s="146"/>
      <c r="AV335" s="146"/>
      <c r="AW335" s="146"/>
      <c r="AX335" s="146"/>
      <c r="AY335" s="146"/>
      <c r="AZ335" s="147"/>
      <c r="BA335" s="147"/>
      <c r="BB335" s="147"/>
      <c r="BC335" s="147"/>
      <c r="BD335" s="147"/>
      <c r="BE335" s="147"/>
      <c r="BF335" s="147"/>
      <c r="BG335" s="147"/>
      <c r="BH335" s="147"/>
      <c r="BI335" s="147"/>
      <c r="BJ335" s="147"/>
      <c r="BK335" s="147"/>
      <c r="BL335" s="147"/>
      <c r="BM335" s="147"/>
      <c r="BN335" s="147"/>
      <c r="BO335" s="147"/>
      <c r="BP335" s="147"/>
      <c r="BQ335" s="147"/>
      <c r="BR335" s="147"/>
      <c r="BS335" s="147"/>
      <c r="BT335" s="147"/>
      <c r="BU335" s="147"/>
      <c r="BV335" s="147"/>
      <c r="BW335" s="147"/>
      <c r="BX335" s="147"/>
      <c r="BY335" s="147"/>
      <c r="BZ335" s="147"/>
      <c r="CA335" s="147"/>
      <c r="CB335" s="147"/>
      <c r="CC335" s="147"/>
      <c r="CD335" s="147"/>
      <c r="CE335" s="147"/>
      <c r="CF335" s="147"/>
      <c r="CG335" s="147"/>
      <c r="CH335" s="147"/>
      <c r="CI335" s="147"/>
      <c r="CJ335" s="147"/>
    </row>
    <row r="336" spans="24:88">
      <c r="X336" s="175"/>
      <c r="Y336" s="175"/>
      <c r="AA336" s="179"/>
      <c r="AB336" s="173"/>
      <c r="AC336" s="238"/>
      <c r="AD336" s="238"/>
      <c r="AE336" s="238"/>
      <c r="AF336" s="238"/>
      <c r="AG336" s="238"/>
      <c r="AH336" s="238"/>
      <c r="AI336" s="239"/>
      <c r="AJ336" s="239"/>
      <c r="AK336" s="239"/>
      <c r="AL336" s="239"/>
      <c r="AM336" s="239"/>
      <c r="AN336" s="146"/>
      <c r="AO336" s="146"/>
      <c r="AP336" s="146"/>
      <c r="AQ336" s="146"/>
      <c r="AR336" s="146"/>
      <c r="AS336" s="146"/>
      <c r="AT336" s="146"/>
      <c r="AU336" s="146"/>
      <c r="AV336" s="146"/>
      <c r="AW336" s="146"/>
      <c r="AX336" s="146"/>
      <c r="AY336" s="146"/>
      <c r="AZ336" s="147"/>
      <c r="BA336" s="147"/>
      <c r="BB336" s="147"/>
      <c r="BC336" s="147"/>
      <c r="BD336" s="147"/>
      <c r="BE336" s="147"/>
      <c r="BF336" s="147"/>
      <c r="BG336" s="147"/>
      <c r="BH336" s="147"/>
      <c r="BI336" s="147"/>
      <c r="BJ336" s="147"/>
      <c r="BK336" s="147"/>
      <c r="BL336" s="147"/>
      <c r="BM336" s="147"/>
      <c r="BN336" s="147"/>
      <c r="BO336" s="147"/>
      <c r="BP336" s="147"/>
      <c r="BQ336" s="147"/>
      <c r="BR336" s="147"/>
      <c r="BS336" s="147"/>
      <c r="BT336" s="147"/>
      <c r="BU336" s="147"/>
      <c r="BV336" s="147"/>
      <c r="BW336" s="147"/>
      <c r="BX336" s="147"/>
      <c r="BY336" s="147"/>
      <c r="BZ336" s="147"/>
      <c r="CA336" s="147"/>
      <c r="CB336" s="147"/>
      <c r="CC336" s="147"/>
      <c r="CD336" s="147"/>
      <c r="CE336" s="147"/>
      <c r="CF336" s="147"/>
      <c r="CG336" s="147"/>
      <c r="CH336" s="147"/>
      <c r="CI336" s="147"/>
      <c r="CJ336" s="147"/>
    </row>
    <row r="337" spans="24:88">
      <c r="X337" s="175"/>
      <c r="Y337" s="175"/>
      <c r="AA337" s="179"/>
      <c r="AB337" s="173"/>
      <c r="AC337" s="238"/>
      <c r="AD337" s="238"/>
      <c r="AE337" s="238"/>
      <c r="AF337" s="238"/>
      <c r="AG337" s="238"/>
      <c r="AH337" s="238"/>
      <c r="AI337" s="239"/>
      <c r="AJ337" s="239"/>
      <c r="AK337" s="239"/>
      <c r="AL337" s="239"/>
      <c r="AM337" s="239"/>
      <c r="AN337" s="146"/>
      <c r="AO337" s="146"/>
      <c r="AP337" s="146"/>
      <c r="AQ337" s="146"/>
      <c r="AR337" s="146"/>
      <c r="AS337" s="146"/>
      <c r="AT337" s="146"/>
      <c r="AU337" s="146"/>
      <c r="AV337" s="146"/>
      <c r="AW337" s="146"/>
      <c r="AX337" s="146"/>
      <c r="AY337" s="146"/>
      <c r="AZ337" s="147"/>
      <c r="BA337" s="147"/>
      <c r="BB337" s="147"/>
      <c r="BC337" s="147"/>
      <c r="BD337" s="147"/>
      <c r="BE337" s="147"/>
      <c r="BF337" s="147"/>
      <c r="BG337" s="147"/>
      <c r="BH337" s="147"/>
      <c r="BI337" s="147"/>
      <c r="BJ337" s="147"/>
      <c r="BK337" s="147"/>
      <c r="BL337" s="147"/>
      <c r="BM337" s="147"/>
      <c r="BN337" s="147"/>
      <c r="BO337" s="147"/>
      <c r="BP337" s="147"/>
      <c r="BQ337" s="147"/>
      <c r="BR337" s="147"/>
      <c r="BS337" s="147"/>
      <c r="BT337" s="147"/>
      <c r="BU337" s="147"/>
      <c r="BV337" s="147"/>
      <c r="BW337" s="147"/>
      <c r="BX337" s="147"/>
      <c r="BY337" s="147"/>
      <c r="BZ337" s="147"/>
      <c r="CA337" s="147"/>
      <c r="CB337" s="147"/>
      <c r="CC337" s="147"/>
      <c r="CD337" s="147"/>
      <c r="CE337" s="147"/>
      <c r="CF337" s="147"/>
      <c r="CG337" s="147"/>
      <c r="CH337" s="147"/>
      <c r="CI337" s="147"/>
      <c r="CJ337" s="147"/>
    </row>
    <row r="338" spans="24:88">
      <c r="X338" s="175"/>
      <c r="Y338" s="175"/>
      <c r="AA338" s="179"/>
      <c r="AB338" s="173"/>
      <c r="AC338" s="238"/>
      <c r="AD338" s="238"/>
      <c r="AE338" s="238"/>
      <c r="AF338" s="238"/>
      <c r="AG338" s="238"/>
      <c r="AH338" s="238"/>
      <c r="AI338" s="239"/>
      <c r="AJ338" s="239"/>
      <c r="AK338" s="239"/>
      <c r="AL338" s="239"/>
      <c r="AM338" s="239"/>
      <c r="AN338" s="146"/>
      <c r="AO338" s="146"/>
      <c r="AP338" s="146"/>
      <c r="AQ338" s="146"/>
      <c r="AR338" s="146"/>
      <c r="AS338" s="146"/>
      <c r="AT338" s="146"/>
      <c r="AU338" s="146"/>
      <c r="AV338" s="146"/>
      <c r="AW338" s="146"/>
      <c r="AX338" s="146"/>
      <c r="AY338" s="146"/>
      <c r="AZ338" s="147"/>
      <c r="BA338" s="147"/>
      <c r="BB338" s="147"/>
      <c r="BC338" s="147"/>
      <c r="BD338" s="147"/>
      <c r="BE338" s="147"/>
      <c r="BF338" s="147"/>
      <c r="BG338" s="147"/>
      <c r="BH338" s="147"/>
      <c r="BI338" s="147"/>
      <c r="BJ338" s="147"/>
      <c r="BK338" s="147"/>
      <c r="BL338" s="147"/>
      <c r="BM338" s="147"/>
      <c r="BN338" s="147"/>
      <c r="BO338" s="147"/>
      <c r="BP338" s="147"/>
      <c r="BQ338" s="147"/>
      <c r="BR338" s="147"/>
      <c r="BS338" s="147"/>
      <c r="BT338" s="147"/>
      <c r="BU338" s="147"/>
      <c r="BV338" s="147"/>
      <c r="BW338" s="147"/>
      <c r="BX338" s="147"/>
      <c r="BY338" s="147"/>
      <c r="BZ338" s="147"/>
      <c r="CA338" s="147"/>
      <c r="CB338" s="147"/>
      <c r="CC338" s="147"/>
      <c r="CD338" s="147"/>
      <c r="CE338" s="147"/>
      <c r="CF338" s="147"/>
      <c r="CG338" s="147"/>
      <c r="CH338" s="147"/>
      <c r="CI338" s="147"/>
      <c r="CJ338" s="147"/>
    </row>
    <row r="339" spans="24:88">
      <c r="X339" s="175"/>
      <c r="Y339" s="175"/>
      <c r="AA339" s="179"/>
      <c r="AB339" s="173"/>
      <c r="AC339" s="238"/>
      <c r="AD339" s="238"/>
      <c r="AE339" s="238"/>
      <c r="AF339" s="238"/>
      <c r="AG339" s="238"/>
      <c r="AH339" s="238"/>
      <c r="AI339" s="239"/>
      <c r="AJ339" s="239"/>
      <c r="AK339" s="239"/>
      <c r="AL339" s="239"/>
      <c r="AM339" s="239"/>
      <c r="AN339" s="146"/>
      <c r="AO339" s="146"/>
      <c r="AP339" s="146"/>
      <c r="AQ339" s="146"/>
      <c r="AR339" s="146"/>
      <c r="AS339" s="146"/>
      <c r="AT339" s="146"/>
      <c r="AU339" s="146"/>
      <c r="AV339" s="146"/>
      <c r="AW339" s="146"/>
      <c r="AX339" s="146"/>
      <c r="AY339" s="146"/>
      <c r="AZ339" s="147"/>
      <c r="BA339" s="147"/>
      <c r="BB339" s="147"/>
      <c r="BC339" s="147"/>
      <c r="BD339" s="147"/>
      <c r="BE339" s="147"/>
      <c r="BF339" s="147"/>
      <c r="BG339" s="147"/>
      <c r="BH339" s="147"/>
      <c r="BI339" s="147"/>
      <c r="BJ339" s="147"/>
      <c r="BK339" s="147"/>
      <c r="BL339" s="147"/>
      <c r="BM339" s="147"/>
      <c r="BN339" s="147"/>
      <c r="BO339" s="147"/>
      <c r="BP339" s="147"/>
      <c r="BQ339" s="147"/>
      <c r="BR339" s="147"/>
      <c r="BS339" s="147"/>
      <c r="BT339" s="147"/>
      <c r="BU339" s="147"/>
      <c r="BV339" s="147"/>
      <c r="BW339" s="147"/>
      <c r="BX339" s="147"/>
      <c r="BY339" s="147"/>
      <c r="BZ339" s="147"/>
      <c r="CA339" s="147"/>
      <c r="CB339" s="147"/>
      <c r="CC339" s="147"/>
      <c r="CD339" s="147"/>
      <c r="CE339" s="147"/>
      <c r="CF339" s="147"/>
      <c r="CG339" s="147"/>
      <c r="CH339" s="147"/>
      <c r="CI339" s="147"/>
      <c r="CJ339" s="147"/>
    </row>
    <row r="340" spans="24:88">
      <c r="X340" s="175"/>
      <c r="Y340" s="175"/>
      <c r="AA340" s="179"/>
      <c r="AB340" s="173"/>
      <c r="AC340" s="238"/>
      <c r="AD340" s="238"/>
      <c r="AE340" s="238"/>
      <c r="AF340" s="238"/>
      <c r="AG340" s="238"/>
      <c r="AH340" s="238"/>
      <c r="AI340" s="239"/>
      <c r="AJ340" s="239"/>
      <c r="AK340" s="239"/>
      <c r="AL340" s="239"/>
      <c r="AM340" s="239"/>
      <c r="AN340" s="146"/>
      <c r="AO340" s="146"/>
      <c r="AP340" s="146"/>
      <c r="AQ340" s="146"/>
      <c r="AR340" s="146"/>
      <c r="AS340" s="146"/>
      <c r="AT340" s="146"/>
      <c r="AU340" s="146"/>
      <c r="AV340" s="146"/>
      <c r="AW340" s="146"/>
      <c r="AX340" s="146"/>
      <c r="AY340" s="146"/>
      <c r="AZ340" s="147"/>
      <c r="BA340" s="147"/>
      <c r="BB340" s="147"/>
      <c r="BC340" s="147"/>
      <c r="BD340" s="147"/>
      <c r="BE340" s="147"/>
      <c r="BF340" s="147"/>
      <c r="BG340" s="147"/>
      <c r="BH340" s="147"/>
      <c r="BI340" s="147"/>
      <c r="BJ340" s="147"/>
      <c r="BK340" s="147"/>
      <c r="BL340" s="147"/>
      <c r="BM340" s="147"/>
      <c r="BN340" s="147"/>
      <c r="BO340" s="147"/>
      <c r="BP340" s="147"/>
      <c r="BQ340" s="147"/>
      <c r="BR340" s="147"/>
      <c r="BS340" s="147"/>
      <c r="BT340" s="147"/>
      <c r="BU340" s="147"/>
      <c r="BV340" s="147"/>
      <c r="BW340" s="147"/>
      <c r="BX340" s="147"/>
      <c r="BY340" s="147"/>
      <c r="BZ340" s="147"/>
      <c r="CA340" s="147"/>
      <c r="CB340" s="147"/>
      <c r="CC340" s="147"/>
      <c r="CD340" s="147"/>
      <c r="CE340" s="147"/>
      <c r="CF340" s="147"/>
      <c r="CG340" s="147"/>
      <c r="CH340" s="147"/>
      <c r="CI340" s="147"/>
      <c r="CJ340" s="147"/>
    </row>
    <row r="341" spans="24:88">
      <c r="X341" s="175"/>
      <c r="Y341" s="175"/>
      <c r="AA341" s="179"/>
      <c r="AB341" s="173"/>
      <c r="AC341" s="238"/>
      <c r="AD341" s="238"/>
      <c r="AE341" s="238"/>
      <c r="AF341" s="238"/>
      <c r="AG341" s="238"/>
      <c r="AH341" s="238"/>
      <c r="AI341" s="239"/>
      <c r="AJ341" s="239"/>
      <c r="AK341" s="239"/>
      <c r="AL341" s="239"/>
      <c r="AM341" s="239"/>
      <c r="AN341" s="146"/>
      <c r="AO341" s="146"/>
      <c r="AP341" s="146"/>
      <c r="AQ341" s="146"/>
      <c r="AR341" s="146"/>
      <c r="AS341" s="146"/>
      <c r="AT341" s="146"/>
      <c r="AU341" s="146"/>
      <c r="AV341" s="146"/>
      <c r="AW341" s="146"/>
      <c r="AX341" s="146"/>
      <c r="AY341" s="146"/>
      <c r="AZ341" s="147"/>
      <c r="BA341" s="147"/>
      <c r="BB341" s="147"/>
      <c r="BC341" s="147"/>
      <c r="BD341" s="147"/>
      <c r="BE341" s="147"/>
      <c r="BF341" s="147"/>
      <c r="BG341" s="147"/>
      <c r="BH341" s="147"/>
      <c r="BI341" s="147"/>
      <c r="BJ341" s="147"/>
      <c r="BK341" s="147"/>
      <c r="BL341" s="147"/>
      <c r="BM341" s="147"/>
      <c r="BN341" s="147"/>
      <c r="BO341" s="147"/>
      <c r="BP341" s="147"/>
      <c r="BQ341" s="147"/>
      <c r="BR341" s="147"/>
      <c r="BS341" s="147"/>
      <c r="BT341" s="147"/>
      <c r="BU341" s="147"/>
      <c r="BV341" s="147"/>
      <c r="BW341" s="147"/>
      <c r="BX341" s="147"/>
      <c r="BY341" s="147"/>
      <c r="BZ341" s="147"/>
      <c r="CA341" s="147"/>
      <c r="CB341" s="147"/>
      <c r="CC341" s="147"/>
      <c r="CD341" s="147"/>
      <c r="CE341" s="147"/>
      <c r="CF341" s="147"/>
      <c r="CG341" s="147"/>
      <c r="CH341" s="147"/>
      <c r="CI341" s="147"/>
      <c r="CJ341" s="147"/>
    </row>
    <row r="342" spans="24:88">
      <c r="X342" s="175"/>
      <c r="Y342" s="175"/>
      <c r="AA342" s="179"/>
      <c r="AB342" s="173"/>
      <c r="AC342" s="238"/>
      <c r="AD342" s="238"/>
      <c r="AE342" s="238"/>
      <c r="AF342" s="238"/>
      <c r="AG342" s="238"/>
      <c r="AH342" s="238"/>
      <c r="AI342" s="239"/>
      <c r="AJ342" s="239"/>
      <c r="AK342" s="239"/>
      <c r="AL342" s="239"/>
      <c r="AM342" s="239"/>
      <c r="AN342" s="146"/>
      <c r="AO342" s="146"/>
      <c r="AP342" s="146"/>
      <c r="AQ342" s="146"/>
      <c r="AR342" s="146"/>
      <c r="AS342" s="146"/>
      <c r="AT342" s="146"/>
      <c r="AU342" s="146"/>
      <c r="AV342" s="146"/>
      <c r="AW342" s="146"/>
      <c r="AX342" s="146"/>
      <c r="AY342" s="146"/>
      <c r="AZ342" s="147"/>
      <c r="BA342" s="147"/>
      <c r="BB342" s="147"/>
      <c r="BC342" s="147"/>
      <c r="BD342" s="147"/>
      <c r="BE342" s="147"/>
      <c r="BF342" s="147"/>
      <c r="BG342" s="147"/>
      <c r="BH342" s="147"/>
      <c r="BI342" s="147"/>
      <c r="BJ342" s="147"/>
      <c r="BK342" s="147"/>
      <c r="BL342" s="147"/>
      <c r="BM342" s="147"/>
      <c r="BN342" s="147"/>
      <c r="BO342" s="147"/>
      <c r="BP342" s="147"/>
      <c r="BQ342" s="147"/>
      <c r="BR342" s="147"/>
      <c r="BS342" s="147"/>
      <c r="BT342" s="147"/>
      <c r="BU342" s="147"/>
      <c r="BV342" s="147"/>
      <c r="BW342" s="147"/>
      <c r="BX342" s="147"/>
      <c r="BY342" s="147"/>
      <c r="BZ342" s="147"/>
      <c r="CA342" s="147"/>
      <c r="CB342" s="147"/>
      <c r="CC342" s="147"/>
      <c r="CD342" s="147"/>
      <c r="CE342" s="147"/>
      <c r="CF342" s="147"/>
      <c r="CG342" s="147"/>
      <c r="CH342" s="147"/>
      <c r="CI342" s="147"/>
      <c r="CJ342" s="147"/>
    </row>
    <row r="343" spans="24:88">
      <c r="X343" s="175"/>
      <c r="Y343" s="175"/>
      <c r="AA343" s="179"/>
      <c r="AB343" s="173"/>
      <c r="AC343" s="238"/>
      <c r="AD343" s="238"/>
      <c r="AE343" s="238"/>
      <c r="AF343" s="238"/>
      <c r="AG343" s="238"/>
      <c r="AH343" s="238"/>
      <c r="AI343" s="239"/>
      <c r="AJ343" s="239"/>
      <c r="AK343" s="239"/>
      <c r="AL343" s="239"/>
      <c r="AM343" s="239"/>
      <c r="AN343" s="146"/>
      <c r="AO343" s="146"/>
      <c r="AP343" s="146"/>
      <c r="AQ343" s="146"/>
      <c r="AR343" s="146"/>
      <c r="AS343" s="146"/>
      <c r="AT343" s="146"/>
      <c r="AU343" s="146"/>
      <c r="AV343" s="146"/>
      <c r="AW343" s="146"/>
      <c r="AX343" s="146"/>
      <c r="AY343" s="146"/>
      <c r="AZ343" s="147"/>
      <c r="BA343" s="147"/>
      <c r="BB343" s="147"/>
      <c r="BC343" s="147"/>
      <c r="BD343" s="147"/>
      <c r="BE343" s="147"/>
      <c r="BF343" s="147"/>
      <c r="BG343" s="147"/>
      <c r="BH343" s="147"/>
      <c r="BI343" s="147"/>
      <c r="BJ343" s="147"/>
      <c r="BK343" s="147"/>
      <c r="BL343" s="147"/>
      <c r="BM343" s="147"/>
      <c r="BN343" s="147"/>
      <c r="BO343" s="147"/>
      <c r="BP343" s="147"/>
      <c r="BQ343" s="147"/>
      <c r="BR343" s="147"/>
      <c r="BS343" s="147"/>
      <c r="BT343" s="147"/>
      <c r="BU343" s="147"/>
      <c r="BV343" s="147"/>
      <c r="BW343" s="147"/>
      <c r="BX343" s="147"/>
      <c r="BY343" s="147"/>
      <c r="BZ343" s="147"/>
      <c r="CA343" s="147"/>
      <c r="CB343" s="147"/>
      <c r="CC343" s="147"/>
      <c r="CD343" s="147"/>
      <c r="CE343" s="147"/>
      <c r="CF343" s="147"/>
      <c r="CG343" s="147"/>
      <c r="CH343" s="147"/>
      <c r="CI343" s="147"/>
      <c r="CJ343" s="147"/>
    </row>
    <row r="344" spans="24:88">
      <c r="X344" s="175"/>
      <c r="Y344" s="175"/>
      <c r="AA344" s="179"/>
      <c r="AB344" s="173"/>
      <c r="AC344" s="238"/>
      <c r="AD344" s="238"/>
      <c r="AE344" s="238"/>
      <c r="AF344" s="238"/>
      <c r="AG344" s="238"/>
      <c r="AH344" s="238"/>
      <c r="AI344" s="239"/>
      <c r="AJ344" s="239"/>
      <c r="AK344" s="239"/>
      <c r="AL344" s="239"/>
      <c r="AM344" s="239"/>
      <c r="AN344" s="146"/>
      <c r="AO344" s="146"/>
      <c r="AP344" s="146"/>
      <c r="AQ344" s="146"/>
      <c r="AR344" s="146"/>
      <c r="AS344" s="146"/>
      <c r="AT344" s="146"/>
      <c r="AU344" s="146"/>
      <c r="AV344" s="146"/>
      <c r="AW344" s="146"/>
      <c r="AX344" s="146"/>
      <c r="AY344" s="146"/>
      <c r="AZ344" s="147"/>
      <c r="BA344" s="147"/>
      <c r="BB344" s="147"/>
      <c r="BC344" s="147"/>
      <c r="BD344" s="147"/>
      <c r="BE344" s="147"/>
      <c r="BF344" s="147"/>
      <c r="BG344" s="147"/>
      <c r="BH344" s="147"/>
      <c r="BI344" s="147"/>
      <c r="BJ344" s="147"/>
      <c r="BK344" s="147"/>
      <c r="BL344" s="147"/>
      <c r="BM344" s="147"/>
      <c r="BN344" s="147"/>
      <c r="BO344" s="147"/>
      <c r="BP344" s="147"/>
      <c r="BQ344" s="147"/>
      <c r="BR344" s="147"/>
      <c r="BS344" s="147"/>
      <c r="BT344" s="147"/>
      <c r="BU344" s="147"/>
      <c r="BV344" s="147"/>
      <c r="BW344" s="147"/>
      <c r="BX344" s="147"/>
      <c r="BY344" s="147"/>
      <c r="BZ344" s="147"/>
      <c r="CA344" s="147"/>
      <c r="CB344" s="147"/>
      <c r="CC344" s="147"/>
      <c r="CD344" s="147"/>
      <c r="CE344" s="147"/>
      <c r="CF344" s="147"/>
      <c r="CG344" s="147"/>
      <c r="CH344" s="147"/>
      <c r="CI344" s="147"/>
      <c r="CJ344" s="147"/>
    </row>
    <row r="345" spans="24:88">
      <c r="X345" s="175"/>
      <c r="Y345" s="175"/>
      <c r="AA345" s="179"/>
      <c r="AB345" s="173"/>
      <c r="AC345" s="238"/>
      <c r="AD345" s="238"/>
      <c r="AE345" s="238"/>
      <c r="AF345" s="238"/>
      <c r="AG345" s="238"/>
      <c r="AH345" s="238"/>
      <c r="AI345" s="239"/>
      <c r="AJ345" s="239"/>
      <c r="AK345" s="239"/>
      <c r="AL345" s="239"/>
      <c r="AM345" s="239"/>
      <c r="AN345" s="146"/>
      <c r="AO345" s="146"/>
      <c r="AP345" s="146"/>
      <c r="AQ345" s="146"/>
      <c r="AR345" s="146"/>
      <c r="AS345" s="146"/>
      <c r="AT345" s="146"/>
      <c r="AU345" s="146"/>
      <c r="AV345" s="146"/>
      <c r="AW345" s="146"/>
      <c r="AX345" s="146"/>
      <c r="AY345" s="146"/>
      <c r="AZ345" s="147"/>
      <c r="BA345" s="147"/>
      <c r="BB345" s="147"/>
      <c r="BC345" s="147"/>
      <c r="BD345" s="147"/>
      <c r="BE345" s="147"/>
      <c r="BF345" s="147"/>
      <c r="BG345" s="147"/>
      <c r="BH345" s="147"/>
      <c r="BI345" s="147"/>
      <c r="BJ345" s="147"/>
      <c r="BK345" s="147"/>
      <c r="BL345" s="147"/>
      <c r="BM345" s="147"/>
      <c r="BN345" s="147"/>
      <c r="BO345" s="147"/>
      <c r="BP345" s="147"/>
      <c r="BQ345" s="147"/>
      <c r="BR345" s="147"/>
      <c r="BS345" s="147"/>
      <c r="BT345" s="147"/>
      <c r="BU345" s="147"/>
      <c r="BV345" s="147"/>
      <c r="BW345" s="147"/>
      <c r="BX345" s="147"/>
      <c r="BY345" s="147"/>
      <c r="BZ345" s="147"/>
      <c r="CA345" s="147"/>
      <c r="CB345" s="147"/>
      <c r="CC345" s="147"/>
      <c r="CD345" s="147"/>
      <c r="CE345" s="147"/>
      <c r="CF345" s="147"/>
      <c r="CG345" s="147"/>
      <c r="CH345" s="147"/>
      <c r="CI345" s="147"/>
      <c r="CJ345" s="147"/>
    </row>
    <row r="346" spans="24:88">
      <c r="X346" s="175"/>
      <c r="Y346" s="175"/>
      <c r="AA346" s="179"/>
      <c r="AB346" s="173"/>
      <c r="AC346" s="238"/>
      <c r="AD346" s="238"/>
      <c r="AE346" s="238"/>
      <c r="AF346" s="238"/>
      <c r="AG346" s="238"/>
      <c r="AH346" s="238"/>
      <c r="AI346" s="239"/>
      <c r="AJ346" s="239"/>
      <c r="AK346" s="239"/>
      <c r="AL346" s="239"/>
      <c r="AM346" s="239"/>
      <c r="AN346" s="146"/>
      <c r="AO346" s="146"/>
      <c r="AP346" s="146"/>
      <c r="AQ346" s="146"/>
      <c r="AR346" s="146"/>
      <c r="AS346" s="146"/>
      <c r="AT346" s="146"/>
      <c r="AU346" s="146"/>
      <c r="AV346" s="146"/>
      <c r="AW346" s="146"/>
      <c r="AX346" s="146"/>
      <c r="AY346" s="146"/>
      <c r="AZ346" s="147"/>
      <c r="BA346" s="147"/>
      <c r="BB346" s="147"/>
      <c r="BC346" s="147"/>
      <c r="BD346" s="147"/>
      <c r="BE346" s="147"/>
      <c r="BF346" s="147"/>
      <c r="BG346" s="147"/>
      <c r="BH346" s="147"/>
      <c r="BI346" s="147"/>
      <c r="BJ346" s="147"/>
      <c r="BK346" s="147"/>
      <c r="BL346" s="147"/>
      <c r="BM346" s="147"/>
      <c r="BN346" s="147"/>
      <c r="BO346" s="147"/>
      <c r="BP346" s="147"/>
      <c r="BQ346" s="147"/>
      <c r="BR346" s="147"/>
      <c r="BS346" s="147"/>
      <c r="BT346" s="147"/>
      <c r="BU346" s="147"/>
      <c r="BV346" s="147"/>
      <c r="BW346" s="147"/>
      <c r="BX346" s="147"/>
      <c r="BY346" s="147"/>
      <c r="BZ346" s="147"/>
      <c r="CA346" s="147"/>
      <c r="CB346" s="147"/>
      <c r="CC346" s="147"/>
      <c r="CD346" s="147"/>
      <c r="CE346" s="147"/>
      <c r="CF346" s="147"/>
      <c r="CG346" s="147"/>
      <c r="CH346" s="147"/>
      <c r="CI346" s="147"/>
      <c r="CJ346" s="147"/>
    </row>
    <row r="347" spans="24:88">
      <c r="X347" s="175"/>
      <c r="Y347" s="175"/>
      <c r="AA347" s="179"/>
      <c r="AB347" s="173"/>
      <c r="AC347" s="238"/>
      <c r="AD347" s="238"/>
      <c r="AE347" s="238"/>
      <c r="AF347" s="238"/>
      <c r="AG347" s="238"/>
      <c r="AH347" s="238"/>
      <c r="AI347" s="239"/>
      <c r="AJ347" s="239"/>
      <c r="AK347" s="239"/>
      <c r="AL347" s="239"/>
      <c r="AM347" s="239"/>
      <c r="AN347" s="146"/>
      <c r="AO347" s="146"/>
      <c r="AP347" s="146"/>
      <c r="AQ347" s="146"/>
      <c r="AR347" s="146"/>
      <c r="AS347" s="146"/>
      <c r="AT347" s="146"/>
      <c r="AU347" s="146"/>
      <c r="AV347" s="146"/>
      <c r="AW347" s="146"/>
      <c r="AX347" s="146"/>
      <c r="AY347" s="146"/>
      <c r="AZ347" s="147"/>
      <c r="BA347" s="147"/>
      <c r="BB347" s="147"/>
      <c r="BC347" s="147"/>
      <c r="BD347" s="147"/>
      <c r="BE347" s="147"/>
      <c r="BF347" s="147"/>
      <c r="BG347" s="147"/>
      <c r="BH347" s="147"/>
      <c r="BI347" s="147"/>
      <c r="BJ347" s="147"/>
      <c r="BK347" s="147"/>
      <c r="BL347" s="147"/>
      <c r="BM347" s="147"/>
      <c r="BN347" s="147"/>
      <c r="BO347" s="147"/>
      <c r="BP347" s="147"/>
      <c r="BQ347" s="147"/>
      <c r="BR347" s="147"/>
      <c r="BS347" s="147"/>
      <c r="BT347" s="147"/>
      <c r="BU347" s="147"/>
      <c r="BV347" s="147"/>
      <c r="BW347" s="147"/>
      <c r="BX347" s="147"/>
      <c r="BY347" s="147"/>
      <c r="BZ347" s="147"/>
      <c r="CA347" s="147"/>
      <c r="CB347" s="147"/>
      <c r="CC347" s="147"/>
      <c r="CD347" s="147"/>
      <c r="CE347" s="147"/>
      <c r="CF347" s="147"/>
      <c r="CG347" s="147"/>
      <c r="CH347" s="147"/>
      <c r="CI347" s="147"/>
      <c r="CJ347" s="147"/>
    </row>
    <row r="348" spans="24:88">
      <c r="X348" s="175"/>
      <c r="Y348" s="175"/>
      <c r="AA348" s="179"/>
      <c r="AB348" s="173"/>
      <c r="AC348" s="238"/>
      <c r="AD348" s="238"/>
      <c r="AE348" s="238"/>
      <c r="AF348" s="238"/>
      <c r="AG348" s="238"/>
      <c r="AH348" s="238"/>
      <c r="AI348" s="239"/>
      <c r="AJ348" s="239"/>
      <c r="AK348" s="239"/>
      <c r="AL348" s="239"/>
      <c r="AM348" s="239"/>
      <c r="AN348" s="146"/>
      <c r="AO348" s="146"/>
      <c r="AP348" s="146"/>
      <c r="AQ348" s="146"/>
      <c r="AR348" s="146"/>
      <c r="AS348" s="146"/>
      <c r="AT348" s="146"/>
      <c r="AU348" s="146"/>
      <c r="AV348" s="146"/>
      <c r="AW348" s="146"/>
      <c r="AX348" s="146"/>
      <c r="AY348" s="146"/>
      <c r="AZ348" s="147"/>
      <c r="BA348" s="147"/>
      <c r="BB348" s="147"/>
      <c r="BC348" s="147"/>
      <c r="BD348" s="147"/>
      <c r="BE348" s="147"/>
      <c r="BF348" s="147"/>
      <c r="BG348" s="147"/>
      <c r="BH348" s="147"/>
      <c r="BI348" s="147"/>
      <c r="BJ348" s="147"/>
      <c r="BK348" s="147"/>
      <c r="BL348" s="147"/>
      <c r="BM348" s="147"/>
      <c r="BN348" s="147"/>
      <c r="BO348" s="147"/>
      <c r="BP348" s="147"/>
      <c r="BQ348" s="147"/>
      <c r="BR348" s="147"/>
      <c r="BS348" s="147"/>
      <c r="BT348" s="147"/>
      <c r="BU348" s="147"/>
      <c r="BV348" s="147"/>
      <c r="BW348" s="147"/>
      <c r="BX348" s="147"/>
      <c r="BY348" s="147"/>
      <c r="BZ348" s="147"/>
      <c r="CA348" s="147"/>
      <c r="CB348" s="147"/>
      <c r="CC348" s="147"/>
      <c r="CD348" s="147"/>
      <c r="CE348" s="147"/>
      <c r="CF348" s="147"/>
      <c r="CG348" s="147"/>
      <c r="CH348" s="147"/>
      <c r="CI348" s="147"/>
      <c r="CJ348" s="147"/>
    </row>
    <row r="349" spans="24:88">
      <c r="X349" s="175"/>
      <c r="Y349" s="175"/>
      <c r="AA349" s="179"/>
      <c r="AB349" s="173"/>
      <c r="AC349" s="238"/>
      <c r="AD349" s="238"/>
      <c r="AE349" s="238"/>
      <c r="AF349" s="238"/>
      <c r="AG349" s="238"/>
      <c r="AH349" s="238"/>
    </row>
    <row r="350" spans="24:88">
      <c r="X350" s="175"/>
      <c r="Y350" s="175"/>
      <c r="AA350" s="179"/>
      <c r="AB350" s="173"/>
      <c r="AC350" s="238"/>
      <c r="AD350" s="238"/>
      <c r="AE350" s="238"/>
      <c r="AF350" s="238"/>
      <c r="AG350" s="238"/>
      <c r="AH350" s="238"/>
    </row>
    <row r="351" spans="24:88">
      <c r="X351" s="175"/>
      <c r="Y351" s="175"/>
      <c r="AA351" s="179"/>
      <c r="AB351" s="173"/>
      <c r="AC351" s="238"/>
      <c r="AD351" s="238"/>
      <c r="AE351" s="238"/>
      <c r="AF351" s="238"/>
      <c r="AG351" s="238"/>
      <c r="AH351" s="238"/>
    </row>
    <row r="352" spans="24:88">
      <c r="X352" s="175"/>
      <c r="Y352" s="175"/>
      <c r="AA352" s="179"/>
      <c r="AB352" s="173"/>
      <c r="AC352" s="238"/>
      <c r="AD352" s="238"/>
      <c r="AE352" s="238"/>
      <c r="AF352" s="238"/>
      <c r="AG352" s="238"/>
      <c r="AH352" s="238"/>
    </row>
    <row r="353" spans="24:34">
      <c r="X353" s="175"/>
      <c r="Y353" s="175"/>
      <c r="AA353" s="179"/>
      <c r="AB353" s="173"/>
      <c r="AC353" s="238"/>
      <c r="AD353" s="238"/>
      <c r="AE353" s="238"/>
      <c r="AF353" s="238"/>
      <c r="AG353" s="238"/>
      <c r="AH353" s="238"/>
    </row>
    <row r="354" spans="24:34">
      <c r="X354" s="175"/>
      <c r="Y354" s="175"/>
      <c r="AA354" s="179"/>
      <c r="AB354" s="173"/>
      <c r="AC354" s="238"/>
      <c r="AD354" s="238"/>
      <c r="AE354" s="238"/>
      <c r="AF354" s="238"/>
      <c r="AG354" s="238"/>
      <c r="AH354" s="238"/>
    </row>
    <row r="355" spans="24:34">
      <c r="X355" s="175"/>
      <c r="Y355" s="175"/>
      <c r="AA355" s="179"/>
      <c r="AB355" s="173"/>
      <c r="AC355" s="238"/>
      <c r="AD355" s="238"/>
      <c r="AE355" s="238"/>
      <c r="AF355" s="238"/>
      <c r="AG355" s="238"/>
      <c r="AH355" s="238"/>
    </row>
    <row r="356" spans="24:34">
      <c r="X356" s="175"/>
      <c r="Y356" s="175"/>
      <c r="AA356" s="179"/>
      <c r="AB356" s="173"/>
      <c r="AC356" s="238"/>
      <c r="AD356" s="238"/>
      <c r="AE356" s="238"/>
      <c r="AF356" s="238"/>
      <c r="AG356" s="238"/>
      <c r="AH356" s="238"/>
    </row>
    <row r="357" spans="24:34">
      <c r="X357" s="175"/>
      <c r="Y357" s="175"/>
      <c r="AA357" s="179"/>
      <c r="AB357" s="173"/>
      <c r="AC357" s="238"/>
      <c r="AD357" s="238"/>
      <c r="AE357" s="238"/>
      <c r="AF357" s="238"/>
      <c r="AG357" s="238"/>
      <c r="AH357" s="238"/>
    </row>
    <row r="358" spans="24:34">
      <c r="X358" s="175"/>
      <c r="Y358" s="175"/>
      <c r="AA358" s="179"/>
      <c r="AB358" s="173"/>
      <c r="AC358" s="238"/>
      <c r="AD358" s="238"/>
      <c r="AE358" s="238"/>
      <c r="AF358" s="238"/>
      <c r="AG358" s="238"/>
      <c r="AH358" s="238"/>
    </row>
    <row r="359" spans="24:34">
      <c r="X359" s="175"/>
      <c r="Y359" s="175"/>
      <c r="AA359" s="179"/>
      <c r="AB359" s="173"/>
      <c r="AC359" s="238"/>
      <c r="AD359" s="238"/>
      <c r="AE359" s="238"/>
      <c r="AF359" s="238"/>
      <c r="AG359" s="238"/>
      <c r="AH359" s="238"/>
    </row>
    <row r="360" spans="24:34">
      <c r="X360" s="175"/>
      <c r="Y360" s="175"/>
      <c r="AA360" s="179"/>
      <c r="AB360" s="173"/>
      <c r="AC360" s="238"/>
      <c r="AD360" s="238"/>
      <c r="AE360" s="238"/>
      <c r="AF360" s="238"/>
      <c r="AG360" s="238"/>
      <c r="AH360" s="238"/>
    </row>
    <row r="361" spans="24:34">
      <c r="X361" s="175"/>
      <c r="Y361" s="175"/>
      <c r="AA361" s="179"/>
      <c r="AB361" s="173"/>
      <c r="AC361" s="238"/>
      <c r="AD361" s="238"/>
      <c r="AE361" s="238"/>
      <c r="AF361" s="238"/>
      <c r="AG361" s="238"/>
      <c r="AH361" s="238"/>
    </row>
    <row r="362" spans="24:34">
      <c r="X362" s="175"/>
      <c r="Y362" s="175"/>
      <c r="AA362" s="179"/>
      <c r="AB362" s="173"/>
      <c r="AC362" s="238"/>
      <c r="AD362" s="238"/>
      <c r="AE362" s="238"/>
      <c r="AF362" s="238"/>
      <c r="AG362" s="238"/>
      <c r="AH362" s="238"/>
    </row>
    <row r="363" spans="24:34">
      <c r="X363" s="175"/>
      <c r="Y363" s="175"/>
      <c r="AA363" s="179"/>
      <c r="AB363" s="173"/>
      <c r="AC363" s="238"/>
      <c r="AD363" s="238"/>
      <c r="AE363" s="238"/>
      <c r="AF363" s="238"/>
      <c r="AG363" s="238"/>
      <c r="AH363" s="238"/>
    </row>
    <row r="364" spans="24:34">
      <c r="X364" s="175"/>
      <c r="Y364" s="175"/>
      <c r="AA364" s="179"/>
      <c r="AB364" s="173"/>
      <c r="AC364" s="238"/>
      <c r="AD364" s="238"/>
      <c r="AE364" s="238"/>
      <c r="AF364" s="238"/>
      <c r="AG364" s="238"/>
      <c r="AH364" s="238"/>
    </row>
    <row r="365" spans="24:34">
      <c r="X365" s="175"/>
      <c r="Y365" s="175"/>
      <c r="AA365" s="179"/>
      <c r="AB365" s="173"/>
      <c r="AC365" s="238"/>
      <c r="AD365" s="238"/>
      <c r="AE365" s="238"/>
      <c r="AF365" s="238"/>
      <c r="AG365" s="238"/>
      <c r="AH365" s="238"/>
    </row>
    <row r="366" spans="24:34">
      <c r="X366" s="175"/>
      <c r="Y366" s="175"/>
      <c r="AA366" s="179"/>
      <c r="AB366" s="173"/>
      <c r="AC366" s="238"/>
      <c r="AD366" s="238"/>
      <c r="AE366" s="238"/>
      <c r="AF366" s="238"/>
      <c r="AG366" s="238"/>
      <c r="AH366" s="238"/>
    </row>
    <row r="367" spans="24:34">
      <c r="X367" s="175"/>
      <c r="Y367" s="175"/>
      <c r="AA367" s="179"/>
      <c r="AB367" s="173"/>
      <c r="AC367" s="238"/>
      <c r="AD367" s="238"/>
      <c r="AE367" s="238"/>
      <c r="AF367" s="238"/>
      <c r="AG367" s="238"/>
      <c r="AH367" s="238"/>
    </row>
    <row r="368" spans="24:34">
      <c r="X368" s="175"/>
      <c r="Y368" s="175"/>
      <c r="AA368" s="179"/>
      <c r="AB368" s="173"/>
      <c r="AC368" s="238"/>
      <c r="AD368" s="238"/>
      <c r="AE368" s="238"/>
      <c r="AF368" s="238"/>
      <c r="AG368" s="238"/>
      <c r="AH368" s="238"/>
    </row>
    <row r="369" spans="24:34">
      <c r="X369" s="175"/>
      <c r="Y369" s="175"/>
      <c r="AA369" s="179"/>
      <c r="AB369" s="173"/>
      <c r="AC369" s="238"/>
      <c r="AD369" s="238"/>
      <c r="AE369" s="238"/>
      <c r="AF369" s="238"/>
      <c r="AG369" s="238"/>
      <c r="AH369" s="238"/>
    </row>
    <row r="370" spans="24:34">
      <c r="X370" s="175"/>
      <c r="Y370" s="175"/>
      <c r="AA370" s="179"/>
      <c r="AB370" s="173"/>
      <c r="AC370" s="238"/>
      <c r="AD370" s="238"/>
      <c r="AE370" s="238"/>
      <c r="AF370" s="238"/>
      <c r="AG370" s="238"/>
      <c r="AH370" s="238"/>
    </row>
    <row r="371" spans="24:34">
      <c r="X371" s="175"/>
      <c r="Y371" s="175"/>
      <c r="AA371" s="179"/>
      <c r="AB371" s="173"/>
      <c r="AC371" s="238"/>
      <c r="AD371" s="238"/>
      <c r="AE371" s="238"/>
      <c r="AF371" s="238"/>
      <c r="AG371" s="238"/>
      <c r="AH371" s="238"/>
    </row>
    <row r="372" spans="24:34">
      <c r="X372" s="175"/>
      <c r="Y372" s="175"/>
      <c r="AA372" s="179"/>
      <c r="AB372" s="173"/>
      <c r="AC372" s="238"/>
      <c r="AD372" s="238"/>
      <c r="AE372" s="238"/>
      <c r="AF372" s="238"/>
      <c r="AG372" s="238"/>
      <c r="AH372" s="238"/>
    </row>
    <row r="373" spans="24:34">
      <c r="X373" s="175"/>
      <c r="Y373" s="175"/>
      <c r="AA373" s="179"/>
      <c r="AB373" s="173"/>
      <c r="AC373" s="238"/>
      <c r="AD373" s="238"/>
      <c r="AE373" s="238"/>
      <c r="AF373" s="238"/>
      <c r="AG373" s="238"/>
      <c r="AH373" s="238"/>
    </row>
    <row r="374" spans="24:34">
      <c r="X374" s="175"/>
      <c r="Y374" s="175"/>
      <c r="AA374" s="179"/>
      <c r="AB374" s="173"/>
      <c r="AC374" s="238"/>
      <c r="AD374" s="238"/>
      <c r="AE374" s="238"/>
      <c r="AF374" s="238"/>
      <c r="AG374" s="238"/>
      <c r="AH374" s="238"/>
    </row>
    <row r="375" spans="24:34">
      <c r="X375" s="175"/>
      <c r="Y375" s="175"/>
      <c r="AA375" s="179"/>
      <c r="AB375" s="173"/>
      <c r="AC375" s="238"/>
      <c r="AD375" s="238"/>
      <c r="AE375" s="238"/>
      <c r="AF375" s="238"/>
      <c r="AG375" s="238"/>
      <c r="AH375" s="238"/>
    </row>
    <row r="376" spans="24:34">
      <c r="X376" s="175"/>
      <c r="Y376" s="175"/>
      <c r="AA376" s="179"/>
      <c r="AB376" s="173"/>
      <c r="AC376" s="238"/>
      <c r="AD376" s="238"/>
      <c r="AE376" s="238"/>
      <c r="AF376" s="238"/>
      <c r="AG376" s="238"/>
      <c r="AH376" s="238"/>
    </row>
    <row r="377" spans="24:34">
      <c r="X377" s="175"/>
      <c r="Y377" s="175"/>
      <c r="AA377" s="179"/>
      <c r="AB377" s="173"/>
      <c r="AC377" s="238"/>
      <c r="AD377" s="238"/>
      <c r="AE377" s="238"/>
      <c r="AF377" s="238"/>
      <c r="AG377" s="238"/>
      <c r="AH377" s="238"/>
    </row>
    <row r="378" spans="24:34">
      <c r="X378" s="175"/>
      <c r="Y378" s="175"/>
      <c r="AA378" s="179"/>
      <c r="AB378" s="173"/>
      <c r="AC378" s="238"/>
      <c r="AD378" s="238"/>
      <c r="AE378" s="238"/>
      <c r="AF378" s="238"/>
      <c r="AG378" s="238"/>
      <c r="AH378" s="238"/>
    </row>
    <row r="379" spans="24:34">
      <c r="X379" s="175"/>
      <c r="Y379" s="175"/>
      <c r="AA379" s="179"/>
      <c r="AB379" s="173"/>
      <c r="AC379" s="238"/>
      <c r="AD379" s="238"/>
      <c r="AE379" s="238"/>
      <c r="AF379" s="238"/>
      <c r="AG379" s="238"/>
      <c r="AH379" s="238"/>
    </row>
    <row r="380" spans="24:34">
      <c r="X380" s="175"/>
      <c r="Y380" s="175"/>
      <c r="AA380" s="179"/>
      <c r="AB380" s="173"/>
      <c r="AC380" s="238"/>
      <c r="AD380" s="238"/>
      <c r="AE380" s="238"/>
      <c r="AF380" s="238"/>
      <c r="AG380" s="238"/>
      <c r="AH380" s="238"/>
    </row>
    <row r="381" spans="24:34">
      <c r="X381" s="175"/>
      <c r="Y381" s="175"/>
      <c r="AA381" s="179"/>
      <c r="AB381" s="173"/>
      <c r="AC381" s="238"/>
      <c r="AD381" s="238"/>
      <c r="AE381" s="238"/>
      <c r="AF381" s="238"/>
      <c r="AG381" s="238"/>
      <c r="AH381" s="238"/>
    </row>
    <row r="382" spans="24:34">
      <c r="X382" s="175"/>
      <c r="Y382" s="175"/>
      <c r="AA382" s="179"/>
      <c r="AB382" s="173"/>
      <c r="AC382" s="238"/>
      <c r="AD382" s="238"/>
      <c r="AE382" s="238"/>
      <c r="AF382" s="238"/>
      <c r="AG382" s="238"/>
      <c r="AH382" s="238"/>
    </row>
    <row r="383" spans="24:34">
      <c r="X383" s="175"/>
      <c r="Y383" s="175"/>
      <c r="AA383" s="179"/>
      <c r="AB383" s="173"/>
      <c r="AC383" s="238"/>
      <c r="AD383" s="238"/>
      <c r="AE383" s="238"/>
      <c r="AF383" s="238"/>
      <c r="AG383" s="238"/>
      <c r="AH383" s="238"/>
    </row>
    <row r="384" spans="24:34">
      <c r="X384" s="175"/>
      <c r="Y384" s="175"/>
      <c r="AA384" s="179"/>
      <c r="AB384" s="173"/>
      <c r="AC384" s="238"/>
      <c r="AD384" s="238"/>
      <c r="AE384" s="238"/>
      <c r="AF384" s="238"/>
      <c r="AG384" s="238"/>
      <c r="AH384" s="238"/>
    </row>
    <row r="385" spans="24:34">
      <c r="X385" s="175"/>
      <c r="Y385" s="175"/>
      <c r="AA385" s="179"/>
      <c r="AB385" s="173"/>
      <c r="AC385" s="238"/>
      <c r="AD385" s="238"/>
      <c r="AE385" s="238"/>
      <c r="AF385" s="238"/>
      <c r="AG385" s="238"/>
      <c r="AH385" s="238"/>
    </row>
    <row r="386" spans="24:34">
      <c r="X386" s="175"/>
      <c r="Y386" s="175"/>
      <c r="AA386" s="179"/>
      <c r="AB386" s="173"/>
      <c r="AC386" s="238"/>
      <c r="AD386" s="238"/>
      <c r="AE386" s="238"/>
      <c r="AF386" s="238"/>
      <c r="AG386" s="238"/>
      <c r="AH386" s="238"/>
    </row>
    <row r="387" spans="24:34">
      <c r="X387" s="175"/>
      <c r="Y387" s="175"/>
      <c r="AA387" s="179"/>
      <c r="AB387" s="173"/>
      <c r="AC387" s="238"/>
      <c r="AD387" s="238"/>
      <c r="AE387" s="238"/>
      <c r="AF387" s="238"/>
      <c r="AG387" s="238"/>
      <c r="AH387" s="238"/>
    </row>
    <row r="388" spans="24:34">
      <c r="X388" s="175"/>
      <c r="Y388" s="175"/>
      <c r="AA388" s="179"/>
      <c r="AB388" s="173"/>
      <c r="AC388" s="238"/>
      <c r="AD388" s="238"/>
      <c r="AE388" s="238"/>
      <c r="AF388" s="238"/>
      <c r="AG388" s="238"/>
      <c r="AH388" s="238"/>
    </row>
    <row r="389" spans="24:34">
      <c r="X389" s="175"/>
      <c r="Y389" s="175"/>
      <c r="AA389" s="179"/>
      <c r="AB389" s="173"/>
      <c r="AC389" s="238"/>
      <c r="AD389" s="238"/>
      <c r="AE389" s="238"/>
      <c r="AF389" s="238"/>
      <c r="AG389" s="238"/>
      <c r="AH389" s="238"/>
    </row>
    <row r="390" spans="24:34">
      <c r="X390" s="175"/>
      <c r="Y390" s="175"/>
      <c r="AA390" s="179"/>
      <c r="AB390" s="173"/>
      <c r="AC390" s="238"/>
      <c r="AD390" s="238"/>
      <c r="AE390" s="238"/>
      <c r="AF390" s="238"/>
      <c r="AG390" s="238"/>
      <c r="AH390" s="238"/>
    </row>
    <row r="391" spans="24:34">
      <c r="X391" s="175"/>
      <c r="Y391" s="175"/>
      <c r="AA391" s="179"/>
      <c r="AB391" s="173"/>
      <c r="AC391" s="238"/>
      <c r="AD391" s="238"/>
      <c r="AE391" s="238"/>
      <c r="AF391" s="238"/>
      <c r="AG391" s="238"/>
      <c r="AH391" s="238"/>
    </row>
    <row r="392" spans="24:34">
      <c r="X392" s="175"/>
      <c r="Y392" s="175"/>
      <c r="AA392" s="179"/>
      <c r="AB392" s="173"/>
      <c r="AC392" s="238"/>
      <c r="AD392" s="238"/>
      <c r="AE392" s="238"/>
      <c r="AF392" s="238"/>
      <c r="AG392" s="238"/>
      <c r="AH392" s="238"/>
    </row>
    <row r="393" spans="24:34">
      <c r="X393" s="175"/>
      <c r="Y393" s="175"/>
      <c r="AA393" s="179"/>
      <c r="AB393" s="173"/>
      <c r="AC393" s="238"/>
      <c r="AD393" s="238"/>
      <c r="AE393" s="238"/>
      <c r="AF393" s="238"/>
      <c r="AG393" s="238"/>
      <c r="AH393" s="238"/>
    </row>
    <row r="394" spans="24:34">
      <c r="X394" s="175"/>
      <c r="Y394" s="175"/>
      <c r="AA394" s="179"/>
      <c r="AB394" s="173"/>
      <c r="AC394" s="238"/>
      <c r="AD394" s="238"/>
      <c r="AE394" s="238"/>
      <c r="AF394" s="238"/>
      <c r="AG394" s="238"/>
      <c r="AH394" s="238"/>
    </row>
    <row r="395" spans="24:34">
      <c r="X395" s="175"/>
      <c r="Y395" s="175"/>
      <c r="AA395" s="179"/>
      <c r="AB395" s="173"/>
      <c r="AC395" s="238"/>
      <c r="AD395" s="238"/>
      <c r="AE395" s="238"/>
      <c r="AF395" s="238"/>
      <c r="AG395" s="238"/>
      <c r="AH395" s="238"/>
    </row>
    <row r="396" spans="24:34">
      <c r="X396" s="175"/>
      <c r="Y396" s="175"/>
      <c r="AA396" s="179"/>
      <c r="AB396" s="173"/>
      <c r="AC396" s="238"/>
      <c r="AD396" s="238"/>
      <c r="AE396" s="238"/>
      <c r="AF396" s="238"/>
      <c r="AG396" s="238"/>
      <c r="AH396" s="238"/>
    </row>
    <row r="397" spans="24:34">
      <c r="X397" s="175"/>
      <c r="Y397" s="175"/>
      <c r="AA397" s="179"/>
      <c r="AB397" s="173"/>
      <c r="AC397" s="238"/>
      <c r="AD397" s="238"/>
      <c r="AE397" s="238"/>
      <c r="AF397" s="238"/>
      <c r="AG397" s="238"/>
      <c r="AH397" s="238"/>
    </row>
    <row r="398" spans="24:34">
      <c r="X398" s="175"/>
      <c r="Y398" s="175"/>
      <c r="AA398" s="179"/>
      <c r="AB398" s="173"/>
      <c r="AC398" s="238"/>
      <c r="AD398" s="238"/>
      <c r="AE398" s="238"/>
      <c r="AF398" s="238"/>
      <c r="AG398" s="238"/>
      <c r="AH398" s="238"/>
    </row>
    <row r="399" spans="24:34">
      <c r="X399" s="175"/>
      <c r="Y399" s="175"/>
      <c r="AA399" s="179"/>
      <c r="AB399" s="173"/>
      <c r="AC399" s="238"/>
      <c r="AD399" s="238"/>
      <c r="AE399" s="238"/>
      <c r="AF399" s="238"/>
      <c r="AG399" s="238"/>
      <c r="AH399" s="238"/>
    </row>
    <row r="400" spans="24:34">
      <c r="X400" s="175"/>
      <c r="Y400" s="175"/>
      <c r="AA400" s="179"/>
      <c r="AB400" s="173"/>
      <c r="AC400" s="238"/>
      <c r="AD400" s="238"/>
      <c r="AE400" s="238"/>
      <c r="AF400" s="238"/>
      <c r="AG400" s="238"/>
      <c r="AH400" s="238"/>
    </row>
    <row r="401" spans="24:34">
      <c r="X401" s="175"/>
      <c r="Y401" s="175"/>
      <c r="AA401" s="179"/>
      <c r="AB401" s="173"/>
      <c r="AC401" s="238"/>
      <c r="AD401" s="238"/>
      <c r="AE401" s="238"/>
      <c r="AF401" s="238"/>
      <c r="AG401" s="238"/>
      <c r="AH401" s="238"/>
    </row>
    <row r="402" spans="24:34">
      <c r="X402" s="175"/>
      <c r="Y402" s="175"/>
      <c r="AA402" s="179"/>
      <c r="AB402" s="173"/>
      <c r="AC402" s="238"/>
      <c r="AD402" s="238"/>
      <c r="AE402" s="238"/>
      <c r="AF402" s="238"/>
      <c r="AG402" s="238"/>
      <c r="AH402" s="238"/>
    </row>
    <row r="403" spans="24:34">
      <c r="X403" s="175"/>
      <c r="Y403" s="175"/>
      <c r="AA403" s="179"/>
      <c r="AB403" s="173"/>
      <c r="AC403" s="238"/>
      <c r="AD403" s="238"/>
      <c r="AE403" s="238"/>
      <c r="AF403" s="238"/>
      <c r="AG403" s="238"/>
      <c r="AH403" s="238"/>
    </row>
    <row r="404" spans="24:34">
      <c r="X404" s="175"/>
      <c r="Y404" s="175"/>
      <c r="AA404" s="179"/>
      <c r="AB404" s="173"/>
      <c r="AC404" s="238"/>
      <c r="AD404" s="238"/>
      <c r="AE404" s="238"/>
      <c r="AF404" s="238"/>
      <c r="AG404" s="238"/>
      <c r="AH404" s="238"/>
    </row>
    <row r="405" spans="24:34">
      <c r="X405" s="175"/>
      <c r="Y405" s="175"/>
      <c r="AA405" s="179"/>
      <c r="AB405" s="173"/>
      <c r="AC405" s="238"/>
      <c r="AD405" s="238"/>
      <c r="AE405" s="238"/>
      <c r="AF405" s="238"/>
      <c r="AG405" s="238"/>
      <c r="AH405" s="238"/>
    </row>
    <row r="406" spans="24:34">
      <c r="X406" s="175"/>
      <c r="Y406" s="175"/>
      <c r="AA406" s="179"/>
      <c r="AB406" s="173"/>
      <c r="AC406" s="238"/>
      <c r="AD406" s="238"/>
      <c r="AE406" s="238"/>
      <c r="AF406" s="238"/>
      <c r="AG406" s="238"/>
      <c r="AH406" s="238"/>
    </row>
    <row r="407" spans="24:34">
      <c r="X407" s="175"/>
      <c r="Y407" s="175"/>
      <c r="AA407" s="179"/>
      <c r="AB407" s="173"/>
      <c r="AC407" s="238"/>
      <c r="AD407" s="238"/>
      <c r="AE407" s="238"/>
      <c r="AF407" s="238"/>
      <c r="AG407" s="238"/>
      <c r="AH407" s="238"/>
    </row>
    <row r="408" spans="24:34">
      <c r="X408" s="175"/>
      <c r="Y408" s="175"/>
      <c r="AA408" s="179"/>
      <c r="AB408" s="173"/>
      <c r="AC408" s="238"/>
      <c r="AD408" s="238"/>
      <c r="AE408" s="238"/>
      <c r="AF408" s="238"/>
      <c r="AG408" s="238"/>
      <c r="AH408" s="238"/>
    </row>
    <row r="409" spans="24:34">
      <c r="X409" s="175"/>
      <c r="Y409" s="175"/>
      <c r="AA409" s="179"/>
      <c r="AB409" s="173"/>
      <c r="AC409" s="238"/>
      <c r="AD409" s="238"/>
      <c r="AE409" s="238"/>
      <c r="AF409" s="238"/>
      <c r="AG409" s="238"/>
      <c r="AH409" s="238"/>
    </row>
    <row r="410" spans="24:34">
      <c r="X410" s="175"/>
      <c r="Y410" s="175"/>
      <c r="AA410" s="179"/>
      <c r="AB410" s="173"/>
      <c r="AC410" s="238"/>
      <c r="AD410" s="238"/>
      <c r="AE410" s="238"/>
      <c r="AF410" s="238"/>
      <c r="AG410" s="238"/>
      <c r="AH410" s="238"/>
    </row>
    <row r="411" spans="24:34">
      <c r="X411" s="175"/>
      <c r="Y411" s="175"/>
      <c r="AA411" s="179"/>
      <c r="AB411" s="173"/>
      <c r="AC411" s="238"/>
      <c r="AD411" s="238"/>
      <c r="AE411" s="238"/>
      <c r="AF411" s="238"/>
      <c r="AG411" s="238"/>
      <c r="AH411" s="238"/>
    </row>
    <row r="412" spans="24:34">
      <c r="X412" s="175"/>
      <c r="Y412" s="175"/>
      <c r="AA412" s="179"/>
      <c r="AB412" s="173"/>
      <c r="AC412" s="238"/>
      <c r="AD412" s="238"/>
      <c r="AE412" s="238"/>
      <c r="AF412" s="238"/>
      <c r="AG412" s="238"/>
      <c r="AH412" s="238"/>
    </row>
    <row r="413" spans="24:34">
      <c r="X413" s="175"/>
      <c r="Y413" s="175"/>
      <c r="AA413" s="179"/>
      <c r="AB413" s="173"/>
      <c r="AC413" s="238"/>
      <c r="AD413" s="238"/>
      <c r="AE413" s="238"/>
      <c r="AF413" s="238"/>
      <c r="AG413" s="238"/>
      <c r="AH413" s="238"/>
    </row>
    <row r="414" spans="24:34">
      <c r="X414" s="175"/>
      <c r="Y414" s="175"/>
      <c r="AA414" s="179"/>
      <c r="AB414" s="173"/>
      <c r="AC414" s="238"/>
      <c r="AD414" s="238"/>
      <c r="AE414" s="238"/>
      <c r="AF414" s="238"/>
      <c r="AG414" s="238"/>
      <c r="AH414" s="238"/>
    </row>
    <row r="415" spans="24:34">
      <c r="X415" s="175"/>
      <c r="Y415" s="175"/>
      <c r="AA415" s="179"/>
      <c r="AB415" s="173"/>
      <c r="AC415" s="238"/>
      <c r="AD415" s="238"/>
      <c r="AE415" s="238"/>
      <c r="AF415" s="238"/>
      <c r="AG415" s="238"/>
      <c r="AH415" s="238"/>
    </row>
    <row r="416" spans="24:34">
      <c r="X416" s="175"/>
      <c r="Y416" s="175"/>
      <c r="AA416" s="179"/>
      <c r="AB416" s="173"/>
      <c r="AC416" s="238"/>
      <c r="AD416" s="238"/>
      <c r="AE416" s="238"/>
      <c r="AF416" s="238"/>
      <c r="AG416" s="238"/>
      <c r="AH416" s="238"/>
    </row>
    <row r="417" spans="24:34">
      <c r="X417" s="175"/>
      <c r="Y417" s="175"/>
      <c r="AA417" s="179"/>
      <c r="AB417" s="173"/>
      <c r="AC417" s="238"/>
      <c r="AD417" s="238"/>
      <c r="AE417" s="238"/>
      <c r="AF417" s="238"/>
      <c r="AG417" s="238"/>
      <c r="AH417" s="238"/>
    </row>
    <row r="418" spans="24:34">
      <c r="X418" s="175"/>
      <c r="Y418" s="175"/>
      <c r="AA418" s="179"/>
      <c r="AB418" s="173"/>
      <c r="AC418" s="238"/>
      <c r="AD418" s="238"/>
      <c r="AE418" s="238"/>
      <c r="AF418" s="238"/>
      <c r="AG418" s="238"/>
      <c r="AH418" s="238"/>
    </row>
    <row r="419" spans="24:34">
      <c r="X419" s="175"/>
      <c r="Y419" s="175"/>
      <c r="AA419" s="179"/>
      <c r="AB419" s="173"/>
      <c r="AC419" s="238"/>
      <c r="AD419" s="238"/>
      <c r="AE419" s="238"/>
      <c r="AF419" s="238"/>
      <c r="AG419" s="238"/>
      <c r="AH419" s="238"/>
    </row>
    <row r="420" spans="24:34">
      <c r="X420" s="175"/>
      <c r="Y420" s="175"/>
      <c r="AA420" s="179"/>
      <c r="AB420" s="173"/>
      <c r="AC420" s="238"/>
      <c r="AD420" s="238"/>
      <c r="AE420" s="238"/>
      <c r="AF420" s="238"/>
      <c r="AG420" s="238"/>
      <c r="AH420" s="238"/>
    </row>
    <row r="421" spans="24:34">
      <c r="X421" s="175"/>
      <c r="Y421" s="175"/>
      <c r="AA421" s="179"/>
      <c r="AB421" s="173"/>
      <c r="AC421" s="238"/>
      <c r="AD421" s="238"/>
      <c r="AE421" s="238"/>
      <c r="AF421" s="238"/>
      <c r="AG421" s="238"/>
      <c r="AH421" s="238"/>
    </row>
    <row r="422" spans="24:34">
      <c r="X422" s="175"/>
      <c r="Y422" s="175"/>
      <c r="AA422" s="179"/>
      <c r="AB422" s="173"/>
      <c r="AC422" s="238"/>
      <c r="AD422" s="238"/>
      <c r="AE422" s="238"/>
      <c r="AF422" s="238"/>
      <c r="AG422" s="238"/>
      <c r="AH422" s="238"/>
    </row>
    <row r="423" spans="24:34">
      <c r="X423" s="175"/>
      <c r="Y423" s="175"/>
      <c r="AA423" s="179"/>
      <c r="AB423" s="173"/>
      <c r="AC423" s="238"/>
      <c r="AD423" s="238"/>
      <c r="AE423" s="238"/>
      <c r="AF423" s="238"/>
      <c r="AG423" s="238"/>
      <c r="AH423" s="238"/>
    </row>
    <row r="424" spans="24:34">
      <c r="X424" s="175"/>
      <c r="Y424" s="175"/>
      <c r="AA424" s="179"/>
      <c r="AB424" s="173"/>
      <c r="AC424" s="238"/>
      <c r="AD424" s="238"/>
      <c r="AE424" s="238"/>
      <c r="AF424" s="238"/>
      <c r="AG424" s="238"/>
      <c r="AH424" s="238"/>
    </row>
    <row r="425" spans="24:34">
      <c r="X425" s="175"/>
      <c r="Y425" s="175"/>
      <c r="AA425" s="179"/>
      <c r="AB425" s="173"/>
      <c r="AC425" s="238"/>
      <c r="AD425" s="238"/>
      <c r="AE425" s="238"/>
      <c r="AF425" s="238"/>
      <c r="AG425" s="238"/>
      <c r="AH425" s="238"/>
    </row>
    <row r="426" spans="24:34">
      <c r="X426" s="175"/>
      <c r="Y426" s="175"/>
      <c r="AA426" s="179"/>
      <c r="AB426" s="173"/>
      <c r="AC426" s="238"/>
      <c r="AD426" s="238"/>
      <c r="AE426" s="238"/>
      <c r="AF426" s="238"/>
      <c r="AG426" s="238"/>
      <c r="AH426" s="238"/>
    </row>
    <row r="427" spans="24:34">
      <c r="X427" s="175"/>
      <c r="Y427" s="175"/>
      <c r="AA427" s="179"/>
      <c r="AB427" s="173"/>
      <c r="AC427" s="238"/>
      <c r="AD427" s="238"/>
      <c r="AE427" s="238"/>
      <c r="AF427" s="238"/>
      <c r="AG427" s="238"/>
      <c r="AH427" s="238"/>
    </row>
    <row r="428" spans="24:34">
      <c r="X428" s="175"/>
      <c r="Y428" s="175"/>
      <c r="AA428" s="179"/>
      <c r="AB428" s="173"/>
      <c r="AC428" s="238"/>
      <c r="AD428" s="238"/>
      <c r="AE428" s="238"/>
      <c r="AF428" s="238"/>
      <c r="AG428" s="238"/>
      <c r="AH428" s="238"/>
    </row>
    <row r="429" spans="24:34">
      <c r="X429" s="175"/>
      <c r="Y429" s="175"/>
      <c r="AA429" s="179"/>
      <c r="AB429" s="173"/>
      <c r="AC429" s="238"/>
      <c r="AD429" s="238"/>
      <c r="AE429" s="238"/>
      <c r="AF429" s="238"/>
      <c r="AG429" s="238"/>
      <c r="AH429" s="238"/>
    </row>
    <row r="430" spans="24:34">
      <c r="X430" s="175"/>
      <c r="Y430" s="175"/>
      <c r="AA430" s="179"/>
      <c r="AB430" s="173"/>
      <c r="AC430" s="238"/>
      <c r="AD430" s="238"/>
      <c r="AE430" s="238"/>
      <c r="AF430" s="238"/>
      <c r="AG430" s="238"/>
      <c r="AH430" s="238"/>
    </row>
    <row r="431" spans="24:34">
      <c r="X431" s="175"/>
      <c r="Y431" s="175"/>
      <c r="AA431" s="179"/>
      <c r="AB431" s="173"/>
      <c r="AC431" s="238"/>
      <c r="AD431" s="238"/>
      <c r="AE431" s="238"/>
      <c r="AF431" s="238"/>
      <c r="AG431" s="238"/>
      <c r="AH431" s="238"/>
    </row>
    <row r="432" spans="24:34">
      <c r="X432" s="175"/>
      <c r="Y432" s="175"/>
      <c r="AA432" s="179"/>
      <c r="AB432" s="173"/>
      <c r="AC432" s="238"/>
      <c r="AD432" s="238"/>
      <c r="AE432" s="238"/>
      <c r="AF432" s="238"/>
      <c r="AG432" s="238"/>
      <c r="AH432" s="238"/>
    </row>
    <row r="433" spans="24:34">
      <c r="X433" s="175"/>
      <c r="Y433" s="175"/>
      <c r="AA433" s="179"/>
      <c r="AB433" s="173"/>
      <c r="AC433" s="238"/>
      <c r="AD433" s="238"/>
      <c r="AE433" s="238"/>
      <c r="AF433" s="238"/>
      <c r="AG433" s="238"/>
      <c r="AH433" s="238"/>
    </row>
    <row r="434" spans="24:34">
      <c r="X434" s="175"/>
      <c r="Y434" s="175"/>
      <c r="AA434" s="179"/>
      <c r="AB434" s="173"/>
      <c r="AC434" s="238"/>
      <c r="AD434" s="238"/>
      <c r="AE434" s="238"/>
      <c r="AF434" s="238"/>
      <c r="AG434" s="238"/>
      <c r="AH434" s="238"/>
    </row>
    <row r="435" spans="24:34">
      <c r="X435" s="175"/>
      <c r="Y435" s="175"/>
      <c r="AA435" s="179"/>
      <c r="AB435" s="173"/>
      <c r="AC435" s="238"/>
      <c r="AD435" s="238"/>
      <c r="AE435" s="238"/>
      <c r="AF435" s="238"/>
      <c r="AG435" s="238"/>
      <c r="AH435" s="238"/>
    </row>
    <row r="436" spans="24:34">
      <c r="X436" s="175"/>
      <c r="Y436" s="175"/>
      <c r="AA436" s="179"/>
      <c r="AB436" s="173"/>
      <c r="AC436" s="238"/>
      <c r="AD436" s="238"/>
      <c r="AE436" s="238"/>
      <c r="AF436" s="238"/>
      <c r="AG436" s="238"/>
      <c r="AH436" s="238"/>
    </row>
    <row r="437" spans="24:34">
      <c r="X437" s="175"/>
      <c r="Y437" s="175"/>
      <c r="AA437" s="179"/>
      <c r="AB437" s="173"/>
      <c r="AC437" s="238"/>
      <c r="AD437" s="238"/>
      <c r="AE437" s="238"/>
      <c r="AF437" s="238"/>
      <c r="AG437" s="238"/>
      <c r="AH437" s="238"/>
    </row>
    <row r="438" spans="24:34">
      <c r="X438" s="175"/>
      <c r="Y438" s="175"/>
      <c r="AA438" s="179"/>
      <c r="AB438" s="173"/>
      <c r="AC438" s="238"/>
      <c r="AD438" s="238"/>
      <c r="AE438" s="238"/>
      <c r="AF438" s="238"/>
      <c r="AG438" s="238"/>
      <c r="AH438" s="238"/>
    </row>
    <row r="439" spans="24:34">
      <c r="X439" s="175"/>
      <c r="Y439" s="175"/>
      <c r="AA439" s="179"/>
      <c r="AB439" s="173"/>
      <c r="AC439" s="238"/>
      <c r="AD439" s="238"/>
      <c r="AE439" s="238"/>
      <c r="AF439" s="238"/>
      <c r="AG439" s="238"/>
      <c r="AH439" s="238"/>
    </row>
    <row r="440" spans="24:34">
      <c r="X440" s="175"/>
      <c r="Y440" s="175"/>
      <c r="AA440" s="179"/>
      <c r="AB440" s="173"/>
      <c r="AC440" s="238"/>
      <c r="AD440" s="238"/>
      <c r="AE440" s="238"/>
      <c r="AF440" s="238"/>
      <c r="AG440" s="238"/>
      <c r="AH440" s="238"/>
    </row>
    <row r="441" spans="24:34">
      <c r="X441" s="175"/>
      <c r="Y441" s="175"/>
      <c r="AA441" s="179"/>
      <c r="AB441" s="173"/>
      <c r="AC441" s="238"/>
      <c r="AD441" s="238"/>
      <c r="AE441" s="238"/>
      <c r="AF441" s="238"/>
      <c r="AG441" s="238"/>
      <c r="AH441" s="238"/>
    </row>
    <row r="442" spans="24:34">
      <c r="X442" s="175"/>
      <c r="Y442" s="175"/>
      <c r="AA442" s="179"/>
      <c r="AB442" s="173"/>
      <c r="AC442" s="238"/>
      <c r="AD442" s="238"/>
      <c r="AE442" s="238"/>
      <c r="AF442" s="238"/>
      <c r="AG442" s="238"/>
      <c r="AH442" s="238"/>
    </row>
    <row r="443" spans="24:34">
      <c r="X443" s="175"/>
      <c r="Y443" s="175"/>
      <c r="AA443" s="179"/>
      <c r="AB443" s="173"/>
      <c r="AC443" s="238"/>
      <c r="AD443" s="238"/>
      <c r="AE443" s="238"/>
      <c r="AF443" s="238"/>
      <c r="AG443" s="238"/>
      <c r="AH443" s="238"/>
    </row>
    <row r="444" spans="24:34">
      <c r="X444" s="175"/>
      <c r="Y444" s="175"/>
      <c r="AA444" s="179"/>
      <c r="AB444" s="173"/>
      <c r="AC444" s="238"/>
      <c r="AD444" s="238"/>
      <c r="AE444" s="238"/>
      <c r="AF444" s="238"/>
      <c r="AG444" s="238"/>
      <c r="AH444" s="238"/>
    </row>
    <row r="445" spans="24:34">
      <c r="X445" s="175"/>
      <c r="Y445" s="175"/>
      <c r="AA445" s="179"/>
      <c r="AB445" s="173"/>
      <c r="AC445" s="238"/>
      <c r="AD445" s="238"/>
      <c r="AE445" s="238"/>
      <c r="AF445" s="238"/>
      <c r="AG445" s="238"/>
      <c r="AH445" s="238"/>
    </row>
    <row r="446" spans="24:34">
      <c r="X446" s="175"/>
      <c r="Y446" s="175"/>
      <c r="AA446" s="179"/>
      <c r="AB446" s="173"/>
      <c r="AC446" s="238"/>
      <c r="AD446" s="238"/>
      <c r="AE446" s="238"/>
      <c r="AF446" s="238"/>
      <c r="AG446" s="238"/>
      <c r="AH446" s="238"/>
    </row>
    <row r="447" spans="24:34">
      <c r="X447" s="175"/>
      <c r="Y447" s="175"/>
      <c r="AA447" s="179"/>
      <c r="AB447" s="173"/>
      <c r="AC447" s="238"/>
      <c r="AD447" s="238"/>
      <c r="AE447" s="238"/>
      <c r="AF447" s="238"/>
      <c r="AG447" s="238"/>
      <c r="AH447" s="238"/>
    </row>
    <row r="448" spans="24:34">
      <c r="X448" s="175"/>
      <c r="Y448" s="175"/>
      <c r="AA448" s="179"/>
      <c r="AB448" s="173"/>
      <c r="AC448" s="238"/>
      <c r="AD448" s="238"/>
      <c r="AE448" s="238"/>
      <c r="AF448" s="238"/>
      <c r="AG448" s="238"/>
      <c r="AH448" s="238"/>
    </row>
    <row r="449" spans="24:34">
      <c r="X449" s="175"/>
      <c r="Y449" s="175"/>
      <c r="AA449" s="179"/>
      <c r="AB449" s="173"/>
      <c r="AC449" s="238"/>
      <c r="AD449" s="238"/>
      <c r="AE449" s="238"/>
      <c r="AF449" s="238"/>
      <c r="AG449" s="238"/>
      <c r="AH449" s="238"/>
    </row>
    <row r="450" spans="24:34">
      <c r="X450" s="175"/>
      <c r="Y450" s="175"/>
      <c r="AA450" s="179"/>
      <c r="AB450" s="173"/>
      <c r="AC450" s="238"/>
      <c r="AD450" s="238"/>
      <c r="AE450" s="238"/>
      <c r="AF450" s="238"/>
      <c r="AG450" s="238"/>
      <c r="AH450" s="238"/>
    </row>
    <row r="451" spans="24:34">
      <c r="X451" s="175"/>
      <c r="Y451" s="175"/>
      <c r="AA451" s="179"/>
      <c r="AB451" s="173"/>
      <c r="AC451" s="238"/>
      <c r="AD451" s="238"/>
      <c r="AE451" s="238"/>
      <c r="AF451" s="238"/>
      <c r="AG451" s="238"/>
      <c r="AH451" s="238"/>
    </row>
    <row r="452" spans="24:34">
      <c r="X452" s="175"/>
      <c r="Y452" s="175"/>
      <c r="AA452" s="179"/>
      <c r="AB452" s="173"/>
      <c r="AC452" s="238"/>
      <c r="AD452" s="238"/>
      <c r="AE452" s="238"/>
      <c r="AF452" s="238"/>
      <c r="AG452" s="238"/>
      <c r="AH452" s="238"/>
    </row>
    <row r="453" spans="24:34">
      <c r="X453" s="175"/>
      <c r="Y453" s="175"/>
      <c r="AA453" s="179"/>
      <c r="AB453" s="173"/>
      <c r="AC453" s="238"/>
      <c r="AD453" s="238"/>
      <c r="AE453" s="238"/>
      <c r="AF453" s="238"/>
      <c r="AG453" s="238"/>
      <c r="AH453" s="238"/>
    </row>
    <row r="454" spans="24:34">
      <c r="X454" s="175"/>
      <c r="Y454" s="175"/>
      <c r="AA454" s="179"/>
      <c r="AB454" s="173"/>
      <c r="AC454" s="238"/>
      <c r="AD454" s="238"/>
      <c r="AE454" s="238"/>
      <c r="AF454" s="238"/>
      <c r="AG454" s="238"/>
      <c r="AH454" s="238"/>
    </row>
    <row r="455" spans="24:34">
      <c r="X455" s="175"/>
      <c r="Y455" s="175"/>
      <c r="AA455" s="179"/>
      <c r="AB455" s="173"/>
      <c r="AC455" s="238"/>
      <c r="AD455" s="238"/>
      <c r="AE455" s="238"/>
      <c r="AF455" s="238"/>
      <c r="AG455" s="238"/>
      <c r="AH455" s="238"/>
    </row>
    <row r="456" spans="24:34">
      <c r="X456" s="175"/>
      <c r="Y456" s="175"/>
      <c r="AA456" s="179"/>
      <c r="AB456" s="173"/>
      <c r="AC456" s="238"/>
      <c r="AD456" s="238"/>
      <c r="AE456" s="238"/>
      <c r="AF456" s="238"/>
      <c r="AG456" s="238"/>
      <c r="AH456" s="238"/>
    </row>
    <row r="457" spans="24:34">
      <c r="X457" s="175"/>
      <c r="Y457" s="175"/>
      <c r="AA457" s="179"/>
      <c r="AB457" s="173"/>
      <c r="AC457" s="238"/>
      <c r="AD457" s="238"/>
      <c r="AE457" s="238"/>
      <c r="AF457" s="238"/>
      <c r="AG457" s="238"/>
      <c r="AH457" s="238"/>
    </row>
    <row r="458" spans="24:34">
      <c r="X458" s="175"/>
      <c r="Y458" s="175"/>
      <c r="AA458" s="179"/>
      <c r="AB458" s="173"/>
      <c r="AC458" s="238"/>
      <c r="AD458" s="238"/>
      <c r="AE458" s="238"/>
      <c r="AF458" s="238"/>
      <c r="AG458" s="238"/>
      <c r="AH458" s="238"/>
    </row>
    <row r="459" spans="24:34">
      <c r="X459" s="175"/>
      <c r="Y459" s="175"/>
      <c r="AA459" s="179"/>
      <c r="AB459" s="173"/>
      <c r="AC459" s="238"/>
      <c r="AD459" s="238"/>
      <c r="AE459" s="238"/>
      <c r="AF459" s="238"/>
      <c r="AG459" s="238"/>
      <c r="AH459" s="238"/>
    </row>
    <row r="460" spans="24:34">
      <c r="X460" s="175"/>
      <c r="Y460" s="175"/>
      <c r="AA460" s="179"/>
      <c r="AB460" s="173"/>
      <c r="AC460" s="238"/>
      <c r="AD460" s="238"/>
      <c r="AE460" s="238"/>
      <c r="AF460" s="238"/>
      <c r="AG460" s="238"/>
      <c r="AH460" s="238"/>
    </row>
    <row r="461" spans="24:34">
      <c r="X461" s="175"/>
      <c r="Y461" s="175"/>
      <c r="AA461" s="179"/>
      <c r="AB461" s="173"/>
      <c r="AC461" s="238"/>
      <c r="AD461" s="238"/>
      <c r="AE461" s="238"/>
      <c r="AF461" s="238"/>
      <c r="AG461" s="238"/>
      <c r="AH461" s="238"/>
    </row>
    <row r="462" spans="24:34">
      <c r="X462" s="175"/>
      <c r="Y462" s="175"/>
      <c r="AA462" s="179"/>
      <c r="AB462" s="173"/>
      <c r="AC462" s="238"/>
      <c r="AD462" s="238"/>
      <c r="AE462" s="238"/>
      <c r="AF462" s="238"/>
      <c r="AG462" s="238"/>
      <c r="AH462" s="238"/>
    </row>
    <row r="463" spans="24:34">
      <c r="X463" s="175"/>
      <c r="Y463" s="175"/>
      <c r="AA463" s="179"/>
      <c r="AB463" s="173"/>
      <c r="AC463" s="238"/>
      <c r="AD463" s="238"/>
      <c r="AE463" s="238"/>
      <c r="AF463" s="238"/>
      <c r="AG463" s="238"/>
      <c r="AH463" s="238"/>
    </row>
    <row r="464" spans="24:34">
      <c r="X464" s="175"/>
      <c r="Y464" s="175"/>
      <c r="AA464" s="179"/>
      <c r="AB464" s="173"/>
      <c r="AC464" s="238"/>
      <c r="AD464" s="238"/>
      <c r="AE464" s="238"/>
      <c r="AF464" s="238"/>
      <c r="AG464" s="238"/>
      <c r="AH464" s="238"/>
    </row>
    <row r="465" spans="24:34">
      <c r="X465" s="175"/>
      <c r="Y465" s="175"/>
      <c r="AA465" s="179"/>
      <c r="AB465" s="173"/>
      <c r="AC465" s="238"/>
      <c r="AD465" s="238"/>
      <c r="AE465" s="238"/>
      <c r="AF465" s="238"/>
      <c r="AG465" s="238"/>
      <c r="AH465" s="238"/>
    </row>
    <row r="466" spans="24:34">
      <c r="X466" s="175"/>
      <c r="Y466" s="175"/>
      <c r="AA466" s="179"/>
      <c r="AB466" s="173"/>
      <c r="AC466" s="238"/>
      <c r="AD466" s="238"/>
      <c r="AE466" s="238"/>
      <c r="AF466" s="238"/>
      <c r="AG466" s="238"/>
      <c r="AH466" s="238"/>
    </row>
    <row r="467" spans="24:34">
      <c r="X467" s="175"/>
      <c r="Y467" s="175"/>
      <c r="AA467" s="179"/>
      <c r="AB467" s="173"/>
      <c r="AC467" s="238"/>
      <c r="AD467" s="238"/>
      <c r="AE467" s="238"/>
      <c r="AF467" s="238"/>
      <c r="AG467" s="238"/>
      <c r="AH467" s="238"/>
    </row>
    <row r="468" spans="24:34">
      <c r="X468" s="175"/>
      <c r="Y468" s="175"/>
      <c r="AA468" s="179"/>
      <c r="AB468" s="173"/>
      <c r="AC468" s="238"/>
      <c r="AD468" s="238"/>
      <c r="AE468" s="238"/>
      <c r="AF468" s="238"/>
      <c r="AG468" s="238"/>
      <c r="AH468" s="238"/>
    </row>
    <row r="469" spans="24:34">
      <c r="X469" s="175"/>
      <c r="Y469" s="175"/>
      <c r="AA469" s="179"/>
      <c r="AB469" s="173"/>
      <c r="AC469" s="238"/>
      <c r="AD469" s="238"/>
      <c r="AE469" s="238"/>
      <c r="AF469" s="238"/>
      <c r="AG469" s="238"/>
      <c r="AH469" s="238"/>
    </row>
    <row r="470" spans="24:34">
      <c r="X470" s="175"/>
      <c r="Y470" s="175"/>
      <c r="AA470" s="179"/>
      <c r="AB470" s="173"/>
      <c r="AC470" s="238"/>
      <c r="AD470" s="238"/>
      <c r="AE470" s="238"/>
      <c r="AF470" s="238"/>
      <c r="AG470" s="238"/>
      <c r="AH470" s="238"/>
    </row>
    <row r="471" spans="24:34">
      <c r="X471" s="175"/>
      <c r="Y471" s="175"/>
      <c r="AA471" s="179"/>
      <c r="AB471" s="173"/>
      <c r="AC471" s="238"/>
      <c r="AD471" s="238"/>
      <c r="AE471" s="238"/>
      <c r="AF471" s="238"/>
      <c r="AG471" s="238"/>
      <c r="AH471" s="238"/>
    </row>
    <row r="472" spans="24:34">
      <c r="X472" s="175"/>
      <c r="Y472" s="175"/>
      <c r="AA472" s="179"/>
      <c r="AB472" s="173"/>
      <c r="AC472" s="238"/>
      <c r="AD472" s="238"/>
      <c r="AE472" s="238"/>
      <c r="AF472" s="238"/>
      <c r="AG472" s="238"/>
      <c r="AH472" s="238"/>
    </row>
    <row r="473" spans="24:34">
      <c r="X473" s="175"/>
      <c r="Y473" s="175"/>
      <c r="AA473" s="179"/>
      <c r="AB473" s="173"/>
      <c r="AC473" s="238"/>
      <c r="AD473" s="238"/>
      <c r="AE473" s="238"/>
      <c r="AF473" s="238"/>
      <c r="AG473" s="238"/>
      <c r="AH473" s="238"/>
    </row>
    <row r="474" spans="24:34">
      <c r="X474" s="175"/>
      <c r="Y474" s="175"/>
      <c r="AA474" s="179"/>
      <c r="AB474" s="173"/>
      <c r="AC474" s="238"/>
      <c r="AD474" s="238"/>
      <c r="AE474" s="238"/>
      <c r="AF474" s="238"/>
      <c r="AG474" s="238"/>
      <c r="AH474" s="238"/>
    </row>
    <row r="475" spans="24:34">
      <c r="X475" s="175"/>
      <c r="Y475" s="175"/>
      <c r="AA475" s="179"/>
      <c r="AB475" s="173"/>
      <c r="AC475" s="238"/>
      <c r="AD475" s="238"/>
      <c r="AE475" s="238"/>
      <c r="AF475" s="238"/>
      <c r="AG475" s="238"/>
      <c r="AH475" s="238"/>
    </row>
    <row r="476" spans="24:34">
      <c r="X476" s="175"/>
      <c r="Y476" s="175"/>
      <c r="AA476" s="179"/>
      <c r="AB476" s="173"/>
      <c r="AC476" s="238"/>
      <c r="AD476" s="238"/>
      <c r="AE476" s="238"/>
      <c r="AF476" s="238"/>
      <c r="AG476" s="238"/>
      <c r="AH476" s="238"/>
    </row>
    <row r="477" spans="24:34">
      <c r="X477" s="175"/>
      <c r="Y477" s="175"/>
      <c r="AA477" s="179"/>
      <c r="AB477" s="173"/>
      <c r="AC477" s="238"/>
      <c r="AD477" s="238"/>
      <c r="AE477" s="238"/>
      <c r="AF477" s="238"/>
      <c r="AG477" s="238"/>
      <c r="AH477" s="238"/>
    </row>
    <row r="478" spans="24:34">
      <c r="X478" s="175"/>
      <c r="Y478" s="175"/>
      <c r="AA478" s="179"/>
      <c r="AB478" s="173"/>
      <c r="AC478" s="238"/>
      <c r="AD478" s="238"/>
      <c r="AE478" s="238"/>
      <c r="AF478" s="238"/>
      <c r="AG478" s="238"/>
      <c r="AH478" s="238"/>
    </row>
    <row r="479" spans="24:34">
      <c r="X479" s="175"/>
      <c r="Y479" s="175"/>
      <c r="AA479" s="179"/>
      <c r="AB479" s="173"/>
      <c r="AC479" s="238"/>
      <c r="AD479" s="238"/>
      <c r="AE479" s="238"/>
      <c r="AF479" s="238"/>
      <c r="AG479" s="238"/>
      <c r="AH479" s="238"/>
    </row>
    <row r="480" spans="24:34">
      <c r="X480" s="175"/>
      <c r="Y480" s="175"/>
      <c r="AA480" s="179"/>
      <c r="AB480" s="173"/>
      <c r="AC480" s="238"/>
      <c r="AD480" s="238"/>
      <c r="AE480" s="238"/>
      <c r="AF480" s="238"/>
      <c r="AG480" s="238"/>
      <c r="AH480" s="238"/>
    </row>
    <row r="481" spans="24:34">
      <c r="X481" s="175"/>
      <c r="Y481" s="175"/>
      <c r="AA481" s="179"/>
      <c r="AB481" s="173"/>
      <c r="AC481" s="238"/>
      <c r="AD481" s="238"/>
      <c r="AE481" s="238"/>
      <c r="AF481" s="238"/>
      <c r="AG481" s="238"/>
      <c r="AH481" s="238"/>
    </row>
    <row r="482" spans="24:34">
      <c r="X482" s="175"/>
      <c r="Y482" s="175"/>
      <c r="AA482" s="179"/>
      <c r="AB482" s="173"/>
      <c r="AC482" s="238"/>
      <c r="AD482" s="238"/>
      <c r="AE482" s="238"/>
      <c r="AF482" s="238"/>
      <c r="AG482" s="238"/>
      <c r="AH482" s="238"/>
    </row>
    <row r="483" spans="24:34">
      <c r="X483" s="175"/>
      <c r="Y483" s="175"/>
      <c r="AA483" s="179"/>
      <c r="AB483" s="173"/>
      <c r="AC483" s="238"/>
      <c r="AD483" s="238"/>
      <c r="AE483" s="238"/>
      <c r="AF483" s="238"/>
      <c r="AG483" s="238"/>
      <c r="AH483" s="238"/>
    </row>
    <row r="484" spans="24:34">
      <c r="X484" s="175"/>
      <c r="Y484" s="175"/>
      <c r="AA484" s="179"/>
      <c r="AB484" s="173"/>
      <c r="AC484" s="238"/>
      <c r="AD484" s="238"/>
      <c r="AE484" s="238"/>
      <c r="AF484" s="238"/>
      <c r="AG484" s="238"/>
      <c r="AH484" s="238"/>
    </row>
    <row r="485" spans="24:34">
      <c r="X485" s="175"/>
      <c r="Y485" s="175"/>
      <c r="AA485" s="179"/>
      <c r="AB485" s="173"/>
      <c r="AC485" s="238"/>
      <c r="AD485" s="238"/>
      <c r="AE485" s="238"/>
      <c r="AF485" s="238"/>
      <c r="AG485" s="238"/>
      <c r="AH485" s="238"/>
    </row>
    <row r="486" spans="24:34">
      <c r="X486" s="175"/>
      <c r="Y486" s="175"/>
      <c r="AA486" s="179"/>
      <c r="AB486" s="173"/>
      <c r="AC486" s="238"/>
      <c r="AD486" s="238"/>
      <c r="AE486" s="238"/>
      <c r="AF486" s="238"/>
      <c r="AG486" s="238"/>
      <c r="AH486" s="238"/>
    </row>
    <row r="487" spans="24:34">
      <c r="X487" s="175"/>
      <c r="Y487" s="175"/>
      <c r="AA487" s="179"/>
      <c r="AB487" s="173"/>
      <c r="AC487" s="238"/>
      <c r="AD487" s="238"/>
      <c r="AE487" s="238"/>
      <c r="AF487" s="238"/>
      <c r="AG487" s="238"/>
      <c r="AH487" s="238"/>
    </row>
    <row r="488" spans="24:34">
      <c r="X488" s="175"/>
      <c r="Y488" s="175"/>
      <c r="AA488" s="179"/>
      <c r="AB488" s="173"/>
      <c r="AC488" s="238"/>
      <c r="AD488" s="238"/>
      <c r="AE488" s="238"/>
      <c r="AF488" s="238"/>
      <c r="AG488" s="238"/>
      <c r="AH488" s="238"/>
    </row>
    <row r="489" spans="24:34">
      <c r="X489" s="175"/>
      <c r="Y489" s="175"/>
      <c r="AA489" s="179"/>
      <c r="AB489" s="173"/>
      <c r="AC489" s="238"/>
      <c r="AD489" s="238"/>
      <c r="AE489" s="238"/>
      <c r="AF489" s="238"/>
      <c r="AG489" s="238"/>
      <c r="AH489" s="238"/>
    </row>
    <row r="490" spans="24:34">
      <c r="X490" s="175"/>
      <c r="Y490" s="175"/>
      <c r="AA490" s="179"/>
      <c r="AB490" s="173"/>
      <c r="AC490" s="238"/>
      <c r="AD490" s="238"/>
      <c r="AE490" s="238"/>
      <c r="AF490" s="238"/>
      <c r="AG490" s="238"/>
      <c r="AH490" s="238"/>
    </row>
    <row r="491" spans="24:34">
      <c r="X491" s="175"/>
      <c r="Y491" s="175"/>
      <c r="AA491" s="179"/>
      <c r="AB491" s="173"/>
      <c r="AC491" s="238"/>
      <c r="AD491" s="238"/>
      <c r="AE491" s="238"/>
      <c r="AF491" s="238"/>
      <c r="AG491" s="238"/>
      <c r="AH491" s="238"/>
    </row>
    <row r="492" spans="24:34">
      <c r="X492" s="175"/>
      <c r="Y492" s="175"/>
      <c r="AA492" s="179"/>
      <c r="AB492" s="173"/>
      <c r="AC492" s="238"/>
      <c r="AD492" s="238"/>
      <c r="AE492" s="238"/>
      <c r="AF492" s="238"/>
      <c r="AG492" s="238"/>
      <c r="AH492" s="238"/>
    </row>
    <row r="493" spans="24:34">
      <c r="X493" s="175"/>
      <c r="Y493" s="175"/>
      <c r="AA493" s="179"/>
      <c r="AB493" s="173"/>
      <c r="AC493" s="238"/>
      <c r="AD493" s="238"/>
      <c r="AE493" s="238"/>
      <c r="AF493" s="238"/>
      <c r="AG493" s="238"/>
      <c r="AH493" s="238"/>
    </row>
    <row r="494" spans="24:34">
      <c r="X494" s="175"/>
      <c r="Y494" s="175"/>
      <c r="AA494" s="179"/>
      <c r="AB494" s="173"/>
      <c r="AC494" s="238"/>
      <c r="AD494" s="238"/>
      <c r="AE494" s="238"/>
      <c r="AF494" s="238"/>
      <c r="AG494" s="238"/>
      <c r="AH494" s="238"/>
    </row>
    <row r="495" spans="24:34">
      <c r="X495" s="175"/>
      <c r="Y495" s="175"/>
      <c r="AA495" s="179"/>
      <c r="AB495" s="173"/>
      <c r="AC495" s="238"/>
      <c r="AD495" s="238"/>
      <c r="AE495" s="238"/>
      <c r="AF495" s="238"/>
      <c r="AG495" s="238"/>
      <c r="AH495" s="238"/>
    </row>
    <row r="496" spans="24:34">
      <c r="X496" s="175"/>
      <c r="Y496" s="175"/>
      <c r="AA496" s="179"/>
      <c r="AB496" s="173"/>
      <c r="AC496" s="238"/>
      <c r="AD496" s="238"/>
      <c r="AE496" s="238"/>
      <c r="AF496" s="238"/>
      <c r="AG496" s="238"/>
      <c r="AH496" s="238"/>
    </row>
    <row r="497" spans="24:34">
      <c r="X497" s="175"/>
      <c r="Y497" s="175"/>
      <c r="AA497" s="179"/>
      <c r="AB497" s="173"/>
      <c r="AC497" s="238"/>
      <c r="AD497" s="238"/>
      <c r="AE497" s="238"/>
      <c r="AF497" s="238"/>
      <c r="AG497" s="238"/>
      <c r="AH497" s="238"/>
    </row>
    <row r="498" spans="24:34">
      <c r="X498" s="175"/>
      <c r="Y498" s="175"/>
      <c r="AA498" s="179"/>
      <c r="AB498" s="173"/>
      <c r="AC498" s="238"/>
      <c r="AD498" s="238"/>
      <c r="AE498" s="238"/>
      <c r="AF498" s="238"/>
      <c r="AG498" s="238"/>
      <c r="AH498" s="238"/>
    </row>
    <row r="499" spans="24:34">
      <c r="X499" s="175"/>
      <c r="Y499" s="175"/>
      <c r="AA499" s="179"/>
      <c r="AB499" s="173"/>
      <c r="AC499" s="238"/>
      <c r="AD499" s="238"/>
      <c r="AE499" s="238"/>
      <c r="AF499" s="238"/>
      <c r="AG499" s="238"/>
      <c r="AH499" s="238"/>
    </row>
    <row r="500" spans="24:34">
      <c r="X500" s="175"/>
      <c r="Y500" s="175"/>
      <c r="AA500" s="179"/>
      <c r="AB500" s="173"/>
      <c r="AC500" s="238"/>
      <c r="AD500" s="238"/>
      <c r="AE500" s="238"/>
      <c r="AF500" s="238"/>
      <c r="AG500" s="238"/>
      <c r="AH500" s="238"/>
    </row>
    <row r="501" spans="24:34">
      <c r="X501" s="175"/>
      <c r="Y501" s="175"/>
      <c r="AA501" s="179"/>
      <c r="AB501" s="173"/>
      <c r="AC501" s="238"/>
      <c r="AD501" s="238"/>
      <c r="AE501" s="238"/>
      <c r="AF501" s="238"/>
      <c r="AG501" s="238"/>
      <c r="AH501" s="238"/>
    </row>
    <row r="502" spans="24:34">
      <c r="X502" s="175"/>
      <c r="Y502" s="175"/>
      <c r="AA502" s="179"/>
      <c r="AB502" s="173"/>
      <c r="AC502" s="238"/>
      <c r="AD502" s="238"/>
      <c r="AE502" s="238"/>
      <c r="AF502" s="238"/>
      <c r="AG502" s="238"/>
      <c r="AH502" s="238"/>
    </row>
    <row r="503" spans="24:34">
      <c r="X503" s="175"/>
      <c r="Y503" s="175"/>
      <c r="AA503" s="179"/>
      <c r="AB503" s="173"/>
      <c r="AC503" s="238"/>
      <c r="AD503" s="238"/>
      <c r="AE503" s="238"/>
      <c r="AF503" s="238"/>
      <c r="AG503" s="238"/>
      <c r="AH503" s="238"/>
    </row>
    <row r="504" spans="24:34">
      <c r="X504" s="175"/>
      <c r="Y504" s="175"/>
      <c r="AA504" s="179"/>
      <c r="AB504" s="173"/>
      <c r="AC504" s="238"/>
      <c r="AD504" s="238"/>
      <c r="AE504" s="238"/>
      <c r="AF504" s="238"/>
      <c r="AG504" s="238"/>
      <c r="AH504" s="238"/>
    </row>
    <row r="505" spans="24:34">
      <c r="X505" s="175"/>
      <c r="Y505" s="175"/>
      <c r="AA505" s="179"/>
      <c r="AB505" s="173"/>
      <c r="AC505" s="238"/>
      <c r="AD505" s="238"/>
      <c r="AE505" s="238"/>
      <c r="AF505" s="238"/>
      <c r="AG505" s="238"/>
      <c r="AH505" s="238"/>
    </row>
    <row r="506" spans="24:34">
      <c r="X506" s="175"/>
      <c r="Y506" s="175"/>
      <c r="AA506" s="179"/>
      <c r="AB506" s="173"/>
      <c r="AC506" s="238"/>
      <c r="AD506" s="238"/>
      <c r="AE506" s="238"/>
      <c r="AF506" s="238"/>
      <c r="AG506" s="238"/>
      <c r="AH506" s="238"/>
    </row>
    <row r="507" spans="24:34">
      <c r="X507" s="175"/>
      <c r="Y507" s="175"/>
      <c r="AA507" s="179"/>
      <c r="AB507" s="173"/>
      <c r="AC507" s="238"/>
      <c r="AD507" s="238"/>
      <c r="AE507" s="238"/>
      <c r="AF507" s="238"/>
      <c r="AG507" s="238"/>
      <c r="AH507" s="238"/>
    </row>
    <row r="508" spans="24:34">
      <c r="X508" s="175"/>
      <c r="Y508" s="175"/>
      <c r="AA508" s="179"/>
      <c r="AB508" s="173"/>
      <c r="AC508" s="238"/>
      <c r="AD508" s="238"/>
      <c r="AE508" s="238"/>
      <c r="AF508" s="238"/>
      <c r="AG508" s="238"/>
      <c r="AH508" s="238"/>
    </row>
    <row r="509" spans="24:34">
      <c r="X509" s="175"/>
      <c r="Y509" s="175"/>
      <c r="AA509" s="179"/>
      <c r="AB509" s="173"/>
      <c r="AC509" s="238"/>
      <c r="AD509" s="238"/>
      <c r="AE509" s="238"/>
      <c r="AF509" s="238"/>
      <c r="AG509" s="238"/>
      <c r="AH509" s="238"/>
    </row>
    <row r="510" spans="24:34">
      <c r="X510" s="175"/>
      <c r="Y510" s="175"/>
      <c r="AA510" s="179"/>
      <c r="AB510" s="173"/>
      <c r="AC510" s="238"/>
      <c r="AD510" s="238"/>
      <c r="AE510" s="238"/>
      <c r="AF510" s="238"/>
      <c r="AG510" s="238"/>
      <c r="AH510" s="238"/>
    </row>
    <row r="511" spans="24:34">
      <c r="X511" s="175"/>
      <c r="Y511" s="175"/>
      <c r="AA511" s="179"/>
      <c r="AB511" s="173"/>
      <c r="AC511" s="238"/>
      <c r="AD511" s="238"/>
      <c r="AE511" s="238"/>
      <c r="AF511" s="238"/>
      <c r="AG511" s="238"/>
      <c r="AH511" s="238"/>
    </row>
    <row r="512" spans="24:34">
      <c r="X512" s="175"/>
      <c r="Y512" s="175"/>
      <c r="AA512" s="179"/>
      <c r="AB512" s="173"/>
      <c r="AC512" s="238"/>
      <c r="AD512" s="238"/>
      <c r="AE512" s="238"/>
      <c r="AF512" s="238"/>
      <c r="AG512" s="238"/>
      <c r="AH512" s="238"/>
    </row>
    <row r="513" spans="24:34">
      <c r="X513" s="175"/>
      <c r="Y513" s="175"/>
      <c r="AA513" s="179"/>
      <c r="AB513" s="173"/>
      <c r="AC513" s="238"/>
      <c r="AD513" s="238"/>
      <c r="AE513" s="238"/>
      <c r="AF513" s="238"/>
      <c r="AG513" s="238"/>
      <c r="AH513" s="238"/>
    </row>
    <row r="514" spans="24:34">
      <c r="X514" s="175"/>
      <c r="Y514" s="175"/>
      <c r="AA514" s="179"/>
      <c r="AB514" s="173"/>
      <c r="AC514" s="238"/>
      <c r="AD514" s="238"/>
      <c r="AE514" s="238"/>
      <c r="AF514" s="238"/>
      <c r="AG514" s="238"/>
      <c r="AH514" s="238"/>
    </row>
    <row r="515" spans="24:34">
      <c r="X515" s="175"/>
      <c r="Y515" s="175"/>
      <c r="AA515" s="179"/>
      <c r="AB515" s="173"/>
      <c r="AC515" s="238"/>
      <c r="AD515" s="238"/>
      <c r="AE515" s="238"/>
      <c r="AF515" s="238"/>
      <c r="AG515" s="238"/>
      <c r="AH515" s="238"/>
    </row>
    <row r="516" spans="24:34">
      <c r="X516" s="175"/>
      <c r="Y516" s="175"/>
      <c r="AA516" s="179"/>
      <c r="AB516" s="173"/>
      <c r="AC516" s="238"/>
      <c r="AD516" s="238"/>
      <c r="AE516" s="238"/>
      <c r="AF516" s="238"/>
      <c r="AG516" s="238"/>
      <c r="AH516" s="238"/>
    </row>
    <row r="517" spans="24:34">
      <c r="X517" s="175"/>
      <c r="Y517" s="175"/>
      <c r="AA517" s="179"/>
      <c r="AB517" s="173"/>
      <c r="AC517" s="238"/>
      <c r="AD517" s="238"/>
      <c r="AE517" s="238"/>
      <c r="AF517" s="238"/>
      <c r="AG517" s="238"/>
      <c r="AH517" s="238"/>
    </row>
    <row r="518" spans="24:34">
      <c r="X518" s="175"/>
      <c r="Y518" s="175"/>
      <c r="AA518" s="179"/>
      <c r="AB518" s="173"/>
      <c r="AC518" s="238"/>
      <c r="AD518" s="238"/>
      <c r="AE518" s="238"/>
      <c r="AF518" s="238"/>
      <c r="AG518" s="238"/>
      <c r="AH518" s="238"/>
    </row>
    <row r="519" spans="24:34">
      <c r="X519" s="175"/>
      <c r="Y519" s="175"/>
      <c r="AA519" s="179"/>
      <c r="AB519" s="173"/>
      <c r="AC519" s="238"/>
      <c r="AD519" s="238"/>
      <c r="AE519" s="238"/>
      <c r="AF519" s="238"/>
      <c r="AG519" s="238"/>
      <c r="AH519" s="238"/>
    </row>
    <row r="520" spans="24:34">
      <c r="X520" s="175"/>
      <c r="Y520" s="175"/>
      <c r="AA520" s="179"/>
      <c r="AB520" s="173"/>
      <c r="AC520" s="238"/>
      <c r="AD520" s="238"/>
      <c r="AE520" s="238"/>
      <c r="AF520" s="238"/>
      <c r="AG520" s="238"/>
      <c r="AH520" s="238"/>
    </row>
    <row r="521" spans="24:34">
      <c r="X521" s="175"/>
      <c r="Y521" s="175"/>
      <c r="AA521" s="179"/>
      <c r="AB521" s="173"/>
      <c r="AC521" s="238"/>
      <c r="AD521" s="238"/>
      <c r="AE521" s="238"/>
      <c r="AF521" s="238"/>
      <c r="AG521" s="238"/>
      <c r="AH521" s="238"/>
    </row>
    <row r="522" spans="24:34">
      <c r="X522" s="175"/>
      <c r="Y522" s="175"/>
      <c r="AA522" s="179"/>
      <c r="AB522" s="173"/>
      <c r="AC522" s="238"/>
      <c r="AD522" s="238"/>
      <c r="AE522" s="238"/>
      <c r="AF522" s="238"/>
      <c r="AG522" s="238"/>
      <c r="AH522" s="238"/>
    </row>
    <row r="523" spans="24:34">
      <c r="X523" s="175"/>
      <c r="Y523" s="175"/>
      <c r="AA523" s="179"/>
      <c r="AB523" s="173"/>
      <c r="AC523" s="238"/>
      <c r="AD523" s="238"/>
      <c r="AE523" s="238"/>
      <c r="AF523" s="238"/>
      <c r="AG523" s="238"/>
      <c r="AH523" s="238"/>
    </row>
    <row r="524" spans="24:34">
      <c r="X524" s="175"/>
      <c r="Y524" s="175"/>
      <c r="AA524" s="179"/>
      <c r="AB524" s="173"/>
      <c r="AC524" s="238"/>
      <c r="AD524" s="238"/>
      <c r="AE524" s="238"/>
      <c r="AF524" s="238"/>
      <c r="AG524" s="238"/>
      <c r="AH524" s="238"/>
    </row>
    <row r="525" spans="24:34">
      <c r="X525" s="175"/>
      <c r="Y525" s="175"/>
      <c r="AA525" s="179"/>
      <c r="AB525" s="173"/>
      <c r="AC525" s="238"/>
      <c r="AD525" s="238"/>
      <c r="AE525" s="238"/>
      <c r="AF525" s="238"/>
      <c r="AG525" s="238"/>
      <c r="AH525" s="238"/>
    </row>
    <row r="526" spans="24:34">
      <c r="X526" s="175"/>
      <c r="Y526" s="175"/>
      <c r="AA526" s="179"/>
      <c r="AB526" s="173"/>
      <c r="AC526" s="238"/>
      <c r="AD526" s="238"/>
      <c r="AE526" s="238"/>
      <c r="AF526" s="238"/>
      <c r="AG526" s="238"/>
      <c r="AH526" s="238"/>
    </row>
    <row r="527" spans="24:34">
      <c r="X527" s="175"/>
      <c r="Y527" s="175"/>
      <c r="AA527" s="179"/>
      <c r="AB527" s="173"/>
      <c r="AC527" s="238"/>
      <c r="AD527" s="238"/>
      <c r="AE527" s="238"/>
      <c r="AF527" s="238"/>
      <c r="AG527" s="238"/>
      <c r="AH527" s="238"/>
    </row>
    <row r="528" spans="24:34">
      <c r="X528" s="175"/>
      <c r="Y528" s="175"/>
      <c r="AA528" s="179"/>
      <c r="AB528" s="173"/>
      <c r="AC528" s="238"/>
      <c r="AD528" s="238"/>
      <c r="AE528" s="238"/>
      <c r="AF528" s="238"/>
      <c r="AG528" s="238"/>
      <c r="AH528" s="238"/>
    </row>
    <row r="529" spans="24:34">
      <c r="X529" s="175"/>
      <c r="Y529" s="175"/>
      <c r="AA529" s="179"/>
      <c r="AB529" s="173"/>
      <c r="AC529" s="238"/>
      <c r="AD529" s="238"/>
      <c r="AE529" s="238"/>
      <c r="AF529" s="238"/>
      <c r="AG529" s="238"/>
      <c r="AH529" s="238"/>
    </row>
    <row r="530" spans="24:34">
      <c r="X530" s="175"/>
      <c r="Y530" s="175"/>
      <c r="AA530" s="179"/>
      <c r="AB530" s="173"/>
      <c r="AC530" s="238"/>
      <c r="AD530" s="238"/>
      <c r="AE530" s="238"/>
      <c r="AF530" s="238"/>
      <c r="AG530" s="238"/>
      <c r="AH530" s="238"/>
    </row>
    <row r="531" spans="24:34">
      <c r="X531" s="175"/>
      <c r="Y531" s="175"/>
      <c r="AA531" s="179"/>
      <c r="AB531" s="173"/>
      <c r="AC531" s="238"/>
      <c r="AD531" s="238"/>
      <c r="AE531" s="238"/>
      <c r="AF531" s="238"/>
      <c r="AG531" s="238"/>
      <c r="AH531" s="238"/>
    </row>
    <row r="532" spans="24:34">
      <c r="X532" s="175"/>
      <c r="Y532" s="175"/>
      <c r="AA532" s="179"/>
      <c r="AB532" s="173"/>
      <c r="AC532" s="238"/>
      <c r="AD532" s="238"/>
      <c r="AE532" s="238"/>
      <c r="AF532" s="238"/>
      <c r="AG532" s="238"/>
      <c r="AH532" s="238"/>
    </row>
    <row r="533" spans="24:34">
      <c r="X533" s="175"/>
      <c r="Y533" s="175"/>
      <c r="AA533" s="179"/>
      <c r="AB533" s="173"/>
      <c r="AC533" s="238"/>
      <c r="AD533" s="238"/>
      <c r="AE533" s="238"/>
      <c r="AF533" s="238"/>
      <c r="AG533" s="238"/>
      <c r="AH533" s="238"/>
    </row>
    <row r="534" spans="24:34">
      <c r="X534" s="175"/>
      <c r="Y534" s="175"/>
      <c r="AA534" s="179"/>
      <c r="AB534" s="173"/>
      <c r="AC534" s="238"/>
      <c r="AD534" s="238"/>
      <c r="AE534" s="238"/>
      <c r="AF534" s="238"/>
      <c r="AG534" s="238"/>
      <c r="AH534" s="238"/>
    </row>
    <row r="535" spans="24:34">
      <c r="X535" s="175"/>
      <c r="Y535" s="175"/>
      <c r="AA535" s="179"/>
      <c r="AB535" s="173"/>
      <c r="AC535" s="238"/>
      <c r="AD535" s="238"/>
      <c r="AE535" s="238"/>
      <c r="AF535" s="238"/>
      <c r="AG535" s="238"/>
      <c r="AH535" s="238"/>
    </row>
    <row r="536" spans="24:34">
      <c r="X536" s="175"/>
      <c r="Y536" s="175"/>
      <c r="AA536" s="179"/>
      <c r="AB536" s="173"/>
      <c r="AC536" s="238"/>
      <c r="AD536" s="238"/>
      <c r="AE536" s="238"/>
      <c r="AF536" s="238"/>
      <c r="AG536" s="238"/>
      <c r="AH536" s="238"/>
    </row>
    <row r="537" spans="24:34">
      <c r="X537" s="175"/>
      <c r="Y537" s="175"/>
      <c r="AA537" s="179"/>
      <c r="AB537" s="173"/>
      <c r="AC537" s="238"/>
      <c r="AD537" s="238"/>
      <c r="AE537" s="238"/>
      <c r="AF537" s="238"/>
      <c r="AG537" s="238"/>
      <c r="AH537" s="238"/>
    </row>
    <row r="538" spans="24:34">
      <c r="X538" s="175"/>
      <c r="Y538" s="175"/>
      <c r="AA538" s="179"/>
      <c r="AB538" s="173"/>
      <c r="AC538" s="238"/>
      <c r="AD538" s="238"/>
      <c r="AE538" s="238"/>
      <c r="AF538" s="238"/>
      <c r="AG538" s="238"/>
      <c r="AH538" s="238"/>
    </row>
    <row r="539" spans="24:34">
      <c r="X539" s="175"/>
      <c r="Y539" s="175"/>
      <c r="AA539" s="179"/>
      <c r="AB539" s="173"/>
      <c r="AC539" s="238"/>
      <c r="AD539" s="238"/>
      <c r="AE539" s="238"/>
      <c r="AF539" s="238"/>
      <c r="AG539" s="238"/>
      <c r="AH539" s="238"/>
    </row>
    <row r="540" spans="24:34">
      <c r="X540" s="175"/>
      <c r="Y540" s="175"/>
      <c r="AA540" s="179"/>
      <c r="AB540" s="173"/>
      <c r="AC540" s="238"/>
      <c r="AD540" s="238"/>
      <c r="AE540" s="238"/>
      <c r="AF540" s="238"/>
      <c r="AG540" s="238"/>
      <c r="AH540" s="238"/>
    </row>
    <row r="541" spans="24:34">
      <c r="X541" s="175"/>
      <c r="Y541" s="175"/>
      <c r="AA541" s="179"/>
      <c r="AB541" s="173"/>
      <c r="AC541" s="238"/>
      <c r="AD541" s="238"/>
      <c r="AE541" s="238"/>
      <c r="AF541" s="238"/>
      <c r="AG541" s="238"/>
      <c r="AH541" s="238"/>
    </row>
    <row r="542" spans="24:34">
      <c r="X542" s="175"/>
      <c r="Y542" s="175"/>
      <c r="AA542" s="179"/>
      <c r="AB542" s="173"/>
      <c r="AC542" s="238"/>
      <c r="AD542" s="238"/>
      <c r="AE542" s="238"/>
      <c r="AF542" s="238"/>
      <c r="AG542" s="238"/>
      <c r="AH542" s="238"/>
    </row>
    <row r="543" spans="24:34">
      <c r="X543" s="175"/>
      <c r="Y543" s="175"/>
      <c r="AA543" s="179"/>
      <c r="AB543" s="173"/>
      <c r="AC543" s="238"/>
      <c r="AD543" s="238"/>
      <c r="AE543" s="238"/>
      <c r="AF543" s="238"/>
      <c r="AG543" s="238"/>
      <c r="AH543" s="238"/>
    </row>
    <row r="544" spans="24:34">
      <c r="X544" s="175"/>
      <c r="Y544" s="175"/>
      <c r="AA544" s="179"/>
      <c r="AB544" s="173"/>
      <c r="AC544" s="238"/>
      <c r="AD544" s="238"/>
      <c r="AE544" s="238"/>
      <c r="AF544" s="238"/>
      <c r="AG544" s="238"/>
      <c r="AH544" s="238"/>
    </row>
    <row r="545" spans="24:34">
      <c r="X545" s="175"/>
      <c r="Y545" s="175"/>
      <c r="AA545" s="179"/>
      <c r="AB545" s="173"/>
      <c r="AC545" s="238"/>
      <c r="AD545" s="238"/>
      <c r="AE545" s="238"/>
      <c r="AF545" s="238"/>
      <c r="AG545" s="238"/>
      <c r="AH545" s="238"/>
    </row>
    <row r="546" spans="24:34">
      <c r="X546" s="175"/>
      <c r="Y546" s="175"/>
      <c r="AA546" s="179"/>
      <c r="AB546" s="173"/>
      <c r="AC546" s="238"/>
      <c r="AD546" s="238"/>
      <c r="AE546" s="238"/>
      <c r="AF546" s="238"/>
      <c r="AG546" s="238"/>
      <c r="AH546" s="238"/>
    </row>
    <row r="547" spans="24:34">
      <c r="X547" s="175"/>
      <c r="Y547" s="175"/>
      <c r="AA547" s="179"/>
      <c r="AB547" s="173"/>
      <c r="AC547" s="238"/>
      <c r="AD547" s="238"/>
      <c r="AE547" s="238"/>
      <c r="AF547" s="238"/>
      <c r="AG547" s="238"/>
      <c r="AH547" s="238"/>
    </row>
    <row r="548" spans="24:34">
      <c r="X548" s="175"/>
      <c r="Y548" s="175"/>
      <c r="AA548" s="179"/>
      <c r="AB548" s="173"/>
      <c r="AC548" s="238"/>
      <c r="AD548" s="238"/>
      <c r="AE548" s="238"/>
      <c r="AF548" s="238"/>
      <c r="AG548" s="238"/>
      <c r="AH548" s="238"/>
    </row>
    <row r="549" spans="24:34">
      <c r="X549" s="175"/>
      <c r="Y549" s="175"/>
      <c r="AA549" s="179"/>
      <c r="AB549" s="173"/>
      <c r="AC549" s="238"/>
      <c r="AD549" s="238"/>
      <c r="AE549" s="238"/>
      <c r="AF549" s="238"/>
      <c r="AG549" s="238"/>
      <c r="AH549" s="238"/>
    </row>
    <row r="550" spans="24:34">
      <c r="X550" s="175"/>
      <c r="Y550" s="175"/>
      <c r="AA550" s="179"/>
      <c r="AB550" s="173"/>
      <c r="AC550" s="238"/>
      <c r="AD550" s="238"/>
      <c r="AE550" s="238"/>
      <c r="AF550" s="238"/>
      <c r="AG550" s="238"/>
      <c r="AH550" s="238"/>
    </row>
    <row r="551" spans="24:34">
      <c r="X551" s="175"/>
      <c r="Y551" s="175"/>
      <c r="AA551" s="179"/>
      <c r="AB551" s="173"/>
      <c r="AC551" s="238"/>
      <c r="AD551" s="238"/>
      <c r="AE551" s="238"/>
      <c r="AF551" s="238"/>
      <c r="AG551" s="238"/>
      <c r="AH551" s="238"/>
    </row>
    <row r="552" spans="24:34">
      <c r="X552" s="175"/>
      <c r="Y552" s="175"/>
      <c r="AA552" s="179"/>
      <c r="AB552" s="173"/>
      <c r="AC552" s="238"/>
      <c r="AD552" s="238"/>
      <c r="AE552" s="238"/>
      <c r="AF552" s="238"/>
      <c r="AG552" s="238"/>
      <c r="AH552" s="238"/>
    </row>
    <row r="553" spans="24:34">
      <c r="X553" s="175"/>
      <c r="Y553" s="175"/>
      <c r="AA553" s="179"/>
      <c r="AB553" s="173"/>
      <c r="AC553" s="238"/>
      <c r="AD553" s="238"/>
      <c r="AE553" s="238"/>
      <c r="AF553" s="238"/>
      <c r="AG553" s="238"/>
      <c r="AH553" s="238"/>
    </row>
    <row r="554" spans="24:34">
      <c r="X554" s="175"/>
      <c r="Y554" s="175"/>
      <c r="AA554" s="179"/>
      <c r="AB554" s="173"/>
      <c r="AC554" s="238"/>
      <c r="AD554" s="238"/>
      <c r="AE554" s="238"/>
      <c r="AF554" s="238"/>
      <c r="AG554" s="238"/>
      <c r="AH554" s="238"/>
    </row>
    <row r="555" spans="24:34">
      <c r="X555" s="175"/>
      <c r="Y555" s="175"/>
      <c r="AA555" s="179"/>
      <c r="AB555" s="173"/>
      <c r="AC555" s="238"/>
      <c r="AD555" s="238"/>
      <c r="AE555" s="238"/>
      <c r="AF555" s="238"/>
      <c r="AG555" s="238"/>
      <c r="AH555" s="238"/>
    </row>
    <row r="556" spans="24:34">
      <c r="X556" s="175"/>
      <c r="Y556" s="175"/>
      <c r="AA556" s="179"/>
      <c r="AB556" s="173"/>
      <c r="AC556" s="238"/>
      <c r="AD556" s="238"/>
      <c r="AE556" s="238"/>
      <c r="AF556" s="238"/>
      <c r="AG556" s="238"/>
      <c r="AH556" s="238"/>
    </row>
    <row r="557" spans="24:34">
      <c r="X557" s="175"/>
      <c r="Y557" s="175"/>
      <c r="AA557" s="179"/>
      <c r="AB557" s="173"/>
      <c r="AC557" s="238"/>
      <c r="AD557" s="238"/>
      <c r="AE557" s="238"/>
      <c r="AF557" s="238"/>
      <c r="AG557" s="238"/>
      <c r="AH557" s="238"/>
    </row>
    <row r="558" spans="24:34">
      <c r="X558" s="175"/>
      <c r="Y558" s="175"/>
      <c r="AA558" s="179"/>
      <c r="AB558" s="173"/>
      <c r="AC558" s="238"/>
      <c r="AD558" s="238"/>
      <c r="AE558" s="238"/>
      <c r="AF558" s="238"/>
      <c r="AG558" s="238"/>
      <c r="AH558" s="238"/>
    </row>
    <row r="559" spans="24:34">
      <c r="X559" s="175"/>
      <c r="Y559" s="175"/>
      <c r="AA559" s="179"/>
      <c r="AB559" s="173"/>
      <c r="AC559" s="238"/>
      <c r="AD559" s="238"/>
      <c r="AE559" s="238"/>
      <c r="AF559" s="238"/>
      <c r="AG559" s="238"/>
      <c r="AH559" s="238"/>
    </row>
    <row r="560" spans="24:34">
      <c r="X560" s="175"/>
      <c r="Y560" s="175"/>
      <c r="AA560" s="179"/>
      <c r="AB560" s="173"/>
      <c r="AC560" s="238"/>
      <c r="AD560" s="238"/>
      <c r="AE560" s="238"/>
      <c r="AF560" s="238"/>
      <c r="AG560" s="238"/>
      <c r="AH560" s="238"/>
    </row>
    <row r="561" spans="24:34">
      <c r="X561" s="175"/>
      <c r="Y561" s="175"/>
      <c r="AA561" s="179"/>
      <c r="AB561" s="173"/>
      <c r="AC561" s="238"/>
      <c r="AD561" s="238"/>
      <c r="AE561" s="238"/>
      <c r="AF561" s="238"/>
      <c r="AG561" s="238"/>
      <c r="AH561" s="238"/>
    </row>
    <row r="562" spans="24:34">
      <c r="X562" s="175"/>
      <c r="Y562" s="175"/>
      <c r="AA562" s="179"/>
      <c r="AB562" s="173"/>
      <c r="AC562" s="238"/>
      <c r="AD562" s="238"/>
      <c r="AE562" s="238"/>
      <c r="AF562" s="238"/>
      <c r="AG562" s="238"/>
      <c r="AH562" s="238"/>
    </row>
    <row r="563" spans="24:34">
      <c r="X563" s="175"/>
      <c r="Y563" s="175"/>
      <c r="AA563" s="179"/>
      <c r="AB563" s="173"/>
      <c r="AC563" s="238"/>
      <c r="AD563" s="238"/>
      <c r="AE563" s="238"/>
      <c r="AF563" s="238"/>
      <c r="AG563" s="238"/>
      <c r="AH563" s="238"/>
    </row>
    <row r="564" spans="24:34">
      <c r="X564" s="175"/>
      <c r="Y564" s="175"/>
      <c r="AA564" s="179"/>
      <c r="AB564" s="173"/>
      <c r="AC564" s="238"/>
      <c r="AD564" s="238"/>
      <c r="AE564" s="238"/>
      <c r="AF564" s="238"/>
      <c r="AG564" s="238"/>
      <c r="AH564" s="238"/>
    </row>
    <row r="565" spans="24:34">
      <c r="X565" s="175"/>
      <c r="Y565" s="175"/>
      <c r="AA565" s="179"/>
      <c r="AB565" s="173"/>
      <c r="AC565" s="238"/>
      <c r="AD565" s="238"/>
      <c r="AE565" s="238"/>
      <c r="AF565" s="238"/>
      <c r="AG565" s="238"/>
      <c r="AH565" s="238"/>
    </row>
    <row r="566" spans="24:34">
      <c r="X566" s="175"/>
      <c r="Y566" s="175"/>
      <c r="AA566" s="179"/>
      <c r="AB566" s="173"/>
      <c r="AC566" s="238"/>
      <c r="AD566" s="238"/>
      <c r="AE566" s="238"/>
      <c r="AF566" s="238"/>
      <c r="AG566" s="238"/>
      <c r="AH566" s="238"/>
    </row>
    <row r="567" spans="24:34">
      <c r="X567" s="175"/>
      <c r="Y567" s="175"/>
      <c r="AA567" s="179"/>
      <c r="AB567" s="173"/>
      <c r="AC567" s="238"/>
      <c r="AD567" s="238"/>
      <c r="AE567" s="238"/>
      <c r="AF567" s="238"/>
      <c r="AG567" s="238"/>
      <c r="AH567" s="238"/>
    </row>
    <row r="568" spans="24:34">
      <c r="X568" s="175"/>
      <c r="Y568" s="175"/>
      <c r="AA568" s="179"/>
      <c r="AB568" s="173"/>
      <c r="AC568" s="238"/>
      <c r="AD568" s="238"/>
      <c r="AE568" s="238"/>
      <c r="AF568" s="238"/>
      <c r="AG568" s="238"/>
      <c r="AH568" s="238"/>
    </row>
    <row r="569" spans="24:34">
      <c r="X569" s="175"/>
      <c r="Y569" s="175"/>
      <c r="AA569" s="179"/>
      <c r="AB569" s="173"/>
      <c r="AC569" s="238"/>
      <c r="AD569" s="238"/>
      <c r="AE569" s="238"/>
      <c r="AF569" s="238"/>
      <c r="AG569" s="238"/>
      <c r="AH569" s="238"/>
    </row>
    <row r="570" spans="24:34">
      <c r="X570" s="175"/>
      <c r="Y570" s="175"/>
      <c r="AA570" s="179"/>
      <c r="AB570" s="173"/>
      <c r="AC570" s="238"/>
      <c r="AD570" s="238"/>
      <c r="AE570" s="238"/>
      <c r="AF570" s="238"/>
      <c r="AG570" s="238"/>
      <c r="AH570" s="238"/>
    </row>
    <row r="571" spans="24:34">
      <c r="X571" s="175"/>
      <c r="Y571" s="175"/>
      <c r="AA571" s="179"/>
      <c r="AB571" s="173"/>
      <c r="AC571" s="238"/>
      <c r="AD571" s="238"/>
      <c r="AE571" s="238"/>
      <c r="AF571" s="238"/>
      <c r="AG571" s="238"/>
      <c r="AH571" s="238"/>
    </row>
    <row r="572" spans="24:34">
      <c r="X572" s="175"/>
      <c r="Y572" s="175"/>
      <c r="AA572" s="179"/>
      <c r="AB572" s="173"/>
      <c r="AC572" s="238"/>
      <c r="AD572" s="238"/>
      <c r="AE572" s="238"/>
      <c r="AF572" s="238"/>
      <c r="AG572" s="238"/>
      <c r="AH572" s="238"/>
    </row>
    <row r="573" spans="24:34">
      <c r="X573" s="175"/>
      <c r="Y573" s="175"/>
      <c r="AA573" s="179"/>
      <c r="AB573" s="173"/>
      <c r="AC573" s="238"/>
      <c r="AD573" s="238"/>
      <c r="AE573" s="238"/>
      <c r="AF573" s="238"/>
      <c r="AG573" s="238"/>
      <c r="AH573" s="238"/>
    </row>
    <row r="574" spans="24:34">
      <c r="X574" s="175"/>
      <c r="Y574" s="175"/>
      <c r="AA574" s="179"/>
      <c r="AB574" s="173"/>
      <c r="AC574" s="238"/>
      <c r="AD574" s="238"/>
      <c r="AE574" s="238"/>
      <c r="AF574" s="238"/>
      <c r="AG574" s="238"/>
      <c r="AH574" s="238"/>
    </row>
    <row r="575" spans="24:34">
      <c r="X575" s="175"/>
      <c r="Y575" s="175"/>
      <c r="AA575" s="179"/>
      <c r="AB575" s="173"/>
      <c r="AC575" s="238"/>
      <c r="AD575" s="238"/>
      <c r="AE575" s="238"/>
      <c r="AF575" s="238"/>
      <c r="AG575" s="238"/>
      <c r="AH575" s="238"/>
    </row>
    <row r="576" spans="24:34">
      <c r="X576" s="175"/>
      <c r="Y576" s="175"/>
      <c r="AA576" s="179"/>
      <c r="AB576" s="173"/>
      <c r="AC576" s="238"/>
      <c r="AD576" s="238"/>
      <c r="AE576" s="238"/>
      <c r="AF576" s="238"/>
      <c r="AG576" s="238"/>
      <c r="AH576" s="238"/>
    </row>
    <row r="577" spans="24:34">
      <c r="X577" s="175"/>
      <c r="Y577" s="175"/>
      <c r="AA577" s="179"/>
      <c r="AB577" s="173"/>
      <c r="AC577" s="238"/>
      <c r="AD577" s="238"/>
      <c r="AE577" s="238"/>
      <c r="AF577" s="238"/>
      <c r="AG577" s="238"/>
      <c r="AH577" s="238"/>
    </row>
    <row r="578" spans="24:34">
      <c r="X578" s="175"/>
      <c r="Y578" s="175"/>
      <c r="AA578" s="179"/>
      <c r="AB578" s="173"/>
      <c r="AC578" s="238"/>
      <c r="AD578" s="238"/>
      <c r="AE578" s="238"/>
      <c r="AF578" s="238"/>
      <c r="AG578" s="238"/>
      <c r="AH578" s="238"/>
    </row>
    <row r="579" spans="24:34">
      <c r="X579" s="175"/>
      <c r="Y579" s="175"/>
      <c r="AA579" s="179"/>
      <c r="AB579" s="173"/>
      <c r="AC579" s="238"/>
      <c r="AD579" s="238"/>
      <c r="AE579" s="238"/>
      <c r="AF579" s="238"/>
      <c r="AG579" s="238"/>
      <c r="AH579" s="238"/>
    </row>
    <row r="580" spans="24:34">
      <c r="X580" s="175"/>
      <c r="Y580" s="175"/>
      <c r="AA580" s="179"/>
      <c r="AB580" s="173"/>
      <c r="AC580" s="238"/>
      <c r="AD580" s="238"/>
      <c r="AE580" s="238"/>
      <c r="AF580" s="238"/>
      <c r="AG580" s="238"/>
      <c r="AH580" s="238"/>
    </row>
    <row r="581" spans="24:34">
      <c r="X581" s="175"/>
      <c r="Y581" s="175"/>
      <c r="AA581" s="179"/>
      <c r="AB581" s="173"/>
      <c r="AC581" s="238"/>
      <c r="AD581" s="238"/>
      <c r="AE581" s="238"/>
      <c r="AF581" s="238"/>
      <c r="AG581" s="238"/>
      <c r="AH581" s="238"/>
    </row>
    <row r="582" spans="24:34">
      <c r="X582" s="175"/>
      <c r="Y582" s="175"/>
      <c r="AA582" s="179"/>
      <c r="AB582" s="173"/>
      <c r="AC582" s="238"/>
      <c r="AD582" s="238"/>
      <c r="AE582" s="238"/>
      <c r="AF582" s="238"/>
      <c r="AG582" s="238"/>
      <c r="AH582" s="238"/>
    </row>
    <row r="583" spans="24:34">
      <c r="X583" s="175"/>
      <c r="Y583" s="175"/>
      <c r="AA583" s="179"/>
      <c r="AB583" s="173"/>
      <c r="AC583" s="238"/>
      <c r="AD583" s="238"/>
      <c r="AE583" s="238"/>
      <c r="AF583" s="238"/>
      <c r="AG583" s="238"/>
      <c r="AH583" s="238"/>
    </row>
    <row r="584" spans="24:34">
      <c r="X584" s="175"/>
      <c r="Y584" s="175"/>
      <c r="AA584" s="179"/>
      <c r="AB584" s="173"/>
      <c r="AC584" s="238"/>
      <c r="AD584" s="238"/>
      <c r="AE584" s="238"/>
      <c r="AF584" s="238"/>
      <c r="AG584" s="238"/>
      <c r="AH584" s="238"/>
    </row>
    <row r="585" spans="24:34">
      <c r="X585" s="175"/>
      <c r="Y585" s="175"/>
      <c r="AA585" s="179"/>
      <c r="AB585" s="173"/>
      <c r="AC585" s="238"/>
      <c r="AD585" s="238"/>
      <c r="AE585" s="238"/>
      <c r="AF585" s="238"/>
      <c r="AG585" s="238"/>
      <c r="AH585" s="238"/>
    </row>
    <row r="586" spans="24:34">
      <c r="X586" s="175"/>
      <c r="Y586" s="175"/>
      <c r="AA586" s="179"/>
      <c r="AB586" s="173"/>
      <c r="AC586" s="238"/>
      <c r="AD586" s="238"/>
      <c r="AE586" s="238"/>
      <c r="AF586" s="238"/>
      <c r="AG586" s="238"/>
      <c r="AH586" s="238"/>
    </row>
    <row r="587" spans="24:34">
      <c r="X587" s="175"/>
      <c r="Y587" s="175"/>
      <c r="AA587" s="179"/>
      <c r="AB587" s="173"/>
      <c r="AC587" s="238"/>
      <c r="AD587" s="238"/>
      <c r="AE587" s="238"/>
      <c r="AF587" s="238"/>
      <c r="AG587" s="238"/>
      <c r="AH587" s="238"/>
    </row>
    <row r="588" spans="24:34">
      <c r="X588" s="175"/>
      <c r="Y588" s="175"/>
      <c r="AA588" s="179"/>
      <c r="AB588" s="173"/>
      <c r="AC588" s="238"/>
      <c r="AD588" s="238"/>
      <c r="AE588" s="238"/>
      <c r="AF588" s="238"/>
      <c r="AG588" s="238"/>
      <c r="AH588" s="238"/>
    </row>
    <row r="589" spans="24:34">
      <c r="X589" s="175"/>
      <c r="Y589" s="175"/>
      <c r="AA589" s="179"/>
      <c r="AB589" s="173"/>
      <c r="AC589" s="238"/>
      <c r="AD589" s="238"/>
      <c r="AE589" s="238"/>
      <c r="AF589" s="238"/>
      <c r="AG589" s="238"/>
      <c r="AH589" s="238"/>
    </row>
    <row r="590" spans="24:34">
      <c r="X590" s="175"/>
      <c r="Y590" s="175"/>
      <c r="AA590" s="179"/>
      <c r="AB590" s="173"/>
      <c r="AC590" s="238"/>
      <c r="AD590" s="238"/>
      <c r="AE590" s="238"/>
      <c r="AF590" s="238"/>
      <c r="AG590" s="238"/>
      <c r="AH590" s="238"/>
    </row>
    <row r="591" spans="24:34">
      <c r="X591" s="175"/>
      <c r="Y591" s="175"/>
      <c r="AA591" s="179"/>
      <c r="AB591" s="173"/>
      <c r="AC591" s="238"/>
      <c r="AD591" s="238"/>
      <c r="AE591" s="238"/>
      <c r="AF591" s="238"/>
      <c r="AG591" s="238"/>
      <c r="AH591" s="238"/>
    </row>
    <row r="592" spans="24:34">
      <c r="X592" s="175"/>
      <c r="Y592" s="175"/>
      <c r="AA592" s="179"/>
      <c r="AB592" s="173"/>
      <c r="AC592" s="238"/>
      <c r="AD592" s="238"/>
      <c r="AE592" s="238"/>
      <c r="AF592" s="238"/>
      <c r="AG592" s="238"/>
      <c r="AH592" s="238"/>
    </row>
    <row r="593" spans="24:34">
      <c r="X593" s="175"/>
      <c r="Y593" s="175"/>
      <c r="AA593" s="179"/>
      <c r="AB593" s="173"/>
      <c r="AC593" s="238"/>
      <c r="AD593" s="238"/>
      <c r="AE593" s="238"/>
      <c r="AF593" s="238"/>
      <c r="AG593" s="238"/>
      <c r="AH593" s="238"/>
    </row>
    <row r="594" spans="24:34">
      <c r="X594" s="175"/>
      <c r="Y594" s="175"/>
      <c r="AA594" s="179"/>
      <c r="AB594" s="173"/>
      <c r="AC594" s="238"/>
      <c r="AD594" s="238"/>
      <c r="AE594" s="238"/>
      <c r="AF594" s="238"/>
      <c r="AG594" s="238"/>
      <c r="AH594" s="238"/>
    </row>
    <row r="595" spans="24:34">
      <c r="X595" s="175"/>
      <c r="Y595" s="175"/>
      <c r="AA595" s="179"/>
      <c r="AB595" s="173"/>
      <c r="AC595" s="238"/>
      <c r="AD595" s="238"/>
      <c r="AE595" s="238"/>
      <c r="AF595" s="238"/>
      <c r="AG595" s="238"/>
      <c r="AH595" s="238"/>
    </row>
    <row r="596" spans="24:34">
      <c r="X596" s="175"/>
      <c r="Y596" s="175"/>
      <c r="AA596" s="179"/>
      <c r="AB596" s="173"/>
      <c r="AC596" s="238"/>
      <c r="AD596" s="238"/>
      <c r="AE596" s="238"/>
      <c r="AF596" s="238"/>
      <c r="AG596" s="238"/>
      <c r="AH596" s="238"/>
    </row>
    <row r="597" spans="24:34">
      <c r="X597" s="175"/>
      <c r="Y597" s="175"/>
      <c r="AA597" s="179"/>
      <c r="AB597" s="173"/>
      <c r="AC597" s="238"/>
      <c r="AD597" s="238"/>
      <c r="AE597" s="238"/>
      <c r="AF597" s="238"/>
      <c r="AG597" s="238"/>
      <c r="AH597" s="238"/>
    </row>
    <row r="598" spans="24:34">
      <c r="X598" s="175"/>
      <c r="Y598" s="175"/>
      <c r="AA598" s="179"/>
      <c r="AB598" s="173"/>
      <c r="AC598" s="238"/>
      <c r="AD598" s="238"/>
      <c r="AE598" s="238"/>
      <c r="AF598" s="238"/>
      <c r="AG598" s="238"/>
      <c r="AH598" s="238"/>
    </row>
    <row r="599" spans="24:34">
      <c r="X599" s="175"/>
      <c r="Y599" s="175"/>
      <c r="AA599" s="179"/>
      <c r="AB599" s="173"/>
      <c r="AC599" s="238"/>
      <c r="AD599" s="238"/>
      <c r="AE599" s="238"/>
      <c r="AF599" s="238"/>
      <c r="AG599" s="238"/>
      <c r="AH599" s="238"/>
    </row>
    <row r="600" spans="24:34">
      <c r="X600" s="175"/>
      <c r="Y600" s="175"/>
      <c r="AA600" s="179"/>
      <c r="AB600" s="173"/>
      <c r="AC600" s="238"/>
      <c r="AD600" s="238"/>
      <c r="AE600" s="238"/>
      <c r="AF600" s="238"/>
      <c r="AG600" s="238"/>
      <c r="AH600" s="238"/>
    </row>
    <row r="601" spans="24:34">
      <c r="X601" s="175"/>
      <c r="Y601" s="175"/>
      <c r="AA601" s="179"/>
      <c r="AB601" s="173"/>
      <c r="AC601" s="238"/>
      <c r="AD601" s="238"/>
      <c r="AE601" s="238"/>
      <c r="AF601" s="238"/>
      <c r="AG601" s="238"/>
      <c r="AH601" s="238"/>
    </row>
    <row r="602" spans="24:34">
      <c r="X602" s="175"/>
      <c r="Y602" s="175"/>
      <c r="AA602" s="179"/>
      <c r="AB602" s="173"/>
      <c r="AC602" s="238"/>
      <c r="AD602" s="238"/>
      <c r="AE602" s="238"/>
      <c r="AF602" s="238"/>
      <c r="AG602" s="238"/>
      <c r="AH602" s="238"/>
    </row>
    <row r="603" spans="24:34">
      <c r="X603" s="175"/>
      <c r="Y603" s="175"/>
      <c r="AA603" s="179"/>
      <c r="AB603" s="173"/>
      <c r="AC603" s="238"/>
      <c r="AD603" s="238"/>
      <c r="AE603" s="238"/>
      <c r="AF603" s="238"/>
      <c r="AG603" s="238"/>
      <c r="AH603" s="238"/>
    </row>
    <row r="604" spans="24:34">
      <c r="X604" s="175"/>
      <c r="Y604" s="175"/>
      <c r="AA604" s="179"/>
      <c r="AB604" s="173"/>
      <c r="AC604" s="238"/>
      <c r="AD604" s="238"/>
      <c r="AE604" s="238"/>
      <c r="AF604" s="238"/>
      <c r="AG604" s="238"/>
      <c r="AH604" s="238"/>
    </row>
    <row r="605" spans="24:34">
      <c r="X605" s="175"/>
      <c r="Y605" s="175"/>
      <c r="AA605" s="179"/>
      <c r="AB605" s="173"/>
      <c r="AC605" s="238"/>
      <c r="AD605" s="238"/>
      <c r="AE605" s="238"/>
      <c r="AF605" s="238"/>
      <c r="AG605" s="238"/>
      <c r="AH605" s="238"/>
    </row>
    <row r="606" spans="24:34">
      <c r="X606" s="175"/>
      <c r="Y606" s="175"/>
      <c r="AA606" s="179"/>
      <c r="AB606" s="173"/>
      <c r="AC606" s="238"/>
      <c r="AD606" s="238"/>
      <c r="AE606" s="238"/>
      <c r="AF606" s="238"/>
      <c r="AG606" s="238"/>
      <c r="AH606" s="238"/>
    </row>
    <row r="607" spans="24:34">
      <c r="X607" s="175"/>
      <c r="Y607" s="175"/>
      <c r="AA607" s="179"/>
      <c r="AB607" s="173"/>
      <c r="AC607" s="238"/>
      <c r="AD607" s="238"/>
      <c r="AE607" s="238"/>
      <c r="AF607" s="238"/>
      <c r="AG607" s="238"/>
      <c r="AH607" s="238"/>
    </row>
    <row r="608" spans="24:34">
      <c r="X608" s="175"/>
      <c r="Y608" s="175"/>
      <c r="AA608" s="179"/>
      <c r="AB608" s="173"/>
      <c r="AC608" s="238"/>
      <c r="AD608" s="238"/>
      <c r="AE608" s="238"/>
      <c r="AF608" s="238"/>
      <c r="AG608" s="238"/>
      <c r="AH608" s="238"/>
    </row>
    <row r="609" spans="24:34">
      <c r="X609" s="175"/>
      <c r="Y609" s="175"/>
      <c r="AA609" s="179"/>
      <c r="AB609" s="173"/>
      <c r="AC609" s="238"/>
      <c r="AD609" s="238"/>
      <c r="AE609" s="238"/>
      <c r="AF609" s="238"/>
      <c r="AG609" s="238"/>
      <c r="AH609" s="238"/>
    </row>
    <row r="610" spans="24:34">
      <c r="X610" s="175"/>
      <c r="Y610" s="175"/>
      <c r="AA610" s="179"/>
      <c r="AB610" s="173"/>
      <c r="AC610" s="238"/>
      <c r="AD610" s="238"/>
      <c r="AE610" s="238"/>
      <c r="AF610" s="238"/>
      <c r="AG610" s="238"/>
      <c r="AH610" s="238"/>
    </row>
    <row r="611" spans="24:34">
      <c r="X611" s="175"/>
      <c r="Y611" s="175"/>
      <c r="AA611" s="179"/>
      <c r="AB611" s="173"/>
      <c r="AC611" s="238"/>
      <c r="AD611" s="238"/>
      <c r="AE611" s="238"/>
      <c r="AF611" s="238"/>
      <c r="AG611" s="238"/>
      <c r="AH611" s="238"/>
    </row>
    <row r="612" spans="24:34">
      <c r="X612" s="175"/>
      <c r="Y612" s="175"/>
      <c r="AA612" s="179"/>
      <c r="AB612" s="173"/>
      <c r="AC612" s="238"/>
      <c r="AD612" s="238"/>
      <c r="AE612" s="238"/>
      <c r="AF612" s="238"/>
      <c r="AG612" s="238"/>
      <c r="AH612" s="238"/>
    </row>
    <row r="613" spans="24:34">
      <c r="X613" s="175"/>
      <c r="Y613" s="175"/>
      <c r="AA613" s="179"/>
      <c r="AB613" s="173"/>
      <c r="AC613" s="238"/>
      <c r="AD613" s="238"/>
      <c r="AE613" s="238"/>
      <c r="AF613" s="238"/>
      <c r="AG613" s="238"/>
      <c r="AH613" s="238"/>
    </row>
    <row r="614" spans="24:34">
      <c r="X614" s="175"/>
      <c r="Y614" s="175"/>
      <c r="AA614" s="179"/>
      <c r="AB614" s="173"/>
      <c r="AC614" s="238"/>
      <c r="AD614" s="238"/>
      <c r="AE614" s="238"/>
      <c r="AF614" s="238"/>
      <c r="AG614" s="238"/>
      <c r="AH614" s="238"/>
    </row>
    <row r="615" spans="24:34">
      <c r="X615" s="175"/>
      <c r="Y615" s="175"/>
      <c r="AA615" s="179"/>
      <c r="AB615" s="173"/>
      <c r="AC615" s="238"/>
      <c r="AD615" s="238"/>
      <c r="AE615" s="238"/>
      <c r="AF615" s="238"/>
      <c r="AG615" s="238"/>
      <c r="AH615" s="238"/>
    </row>
    <row r="616" spans="24:34">
      <c r="X616" s="175"/>
      <c r="Y616" s="175"/>
      <c r="AA616" s="179"/>
      <c r="AB616" s="173"/>
      <c r="AC616" s="238"/>
      <c r="AD616" s="238"/>
      <c r="AE616" s="238"/>
      <c r="AF616" s="238"/>
      <c r="AG616" s="238"/>
      <c r="AH616" s="238"/>
    </row>
    <row r="617" spans="24:34">
      <c r="X617" s="175"/>
      <c r="Y617" s="175"/>
      <c r="AA617" s="179"/>
      <c r="AB617" s="173"/>
      <c r="AC617" s="238"/>
      <c r="AD617" s="238"/>
      <c r="AE617" s="238"/>
      <c r="AF617" s="238"/>
      <c r="AG617" s="238"/>
      <c r="AH617" s="238"/>
    </row>
    <row r="618" spans="24:34">
      <c r="X618" s="175"/>
      <c r="Y618" s="175"/>
      <c r="AA618" s="179"/>
      <c r="AB618" s="173"/>
      <c r="AC618" s="238"/>
      <c r="AD618" s="238"/>
      <c r="AE618" s="238"/>
      <c r="AF618" s="238"/>
      <c r="AG618" s="238"/>
      <c r="AH618" s="238"/>
    </row>
    <row r="619" spans="24:34">
      <c r="X619" s="175"/>
      <c r="Y619" s="175"/>
      <c r="AA619" s="179"/>
      <c r="AB619" s="173"/>
      <c r="AC619" s="238"/>
      <c r="AD619" s="238"/>
      <c r="AE619" s="238"/>
      <c r="AF619" s="238"/>
      <c r="AG619" s="238"/>
      <c r="AH619" s="238"/>
    </row>
    <row r="620" spans="24:34">
      <c r="X620" s="175"/>
      <c r="Y620" s="175"/>
      <c r="AA620" s="179"/>
      <c r="AB620" s="173"/>
      <c r="AC620" s="238"/>
      <c r="AD620" s="238"/>
      <c r="AE620" s="238"/>
      <c r="AF620" s="238"/>
      <c r="AG620" s="238"/>
      <c r="AH620" s="238"/>
    </row>
    <row r="621" spans="24:34">
      <c r="X621" s="175"/>
      <c r="Y621" s="175"/>
      <c r="AA621" s="179"/>
      <c r="AB621" s="173"/>
      <c r="AC621" s="238"/>
      <c r="AD621" s="238"/>
      <c r="AE621" s="238"/>
      <c r="AF621" s="238"/>
      <c r="AG621" s="238"/>
      <c r="AH621" s="238"/>
    </row>
    <row r="622" spans="24:34">
      <c r="X622" s="175"/>
      <c r="Y622" s="175"/>
      <c r="AA622" s="179"/>
      <c r="AB622" s="173"/>
      <c r="AC622" s="238"/>
      <c r="AD622" s="238"/>
      <c r="AE622" s="238"/>
      <c r="AF622" s="238"/>
      <c r="AG622" s="238"/>
      <c r="AH622" s="238"/>
    </row>
    <row r="623" spans="24:34">
      <c r="X623" s="175"/>
      <c r="Y623" s="175"/>
      <c r="AA623" s="179"/>
      <c r="AB623" s="173"/>
      <c r="AC623" s="238"/>
      <c r="AD623" s="238"/>
      <c r="AE623" s="238"/>
      <c r="AF623" s="238"/>
      <c r="AG623" s="238"/>
      <c r="AH623" s="238"/>
    </row>
    <row r="624" spans="24:34">
      <c r="X624" s="175"/>
      <c r="Y624" s="175"/>
      <c r="AA624" s="179"/>
      <c r="AB624" s="173"/>
      <c r="AC624" s="238"/>
      <c r="AD624" s="238"/>
      <c r="AE624" s="238"/>
      <c r="AF624" s="238"/>
      <c r="AG624" s="238"/>
      <c r="AH624" s="238"/>
    </row>
    <row r="625" spans="24:34">
      <c r="X625" s="175"/>
      <c r="Y625" s="175"/>
      <c r="AA625" s="179"/>
      <c r="AB625" s="173"/>
      <c r="AC625" s="238"/>
      <c r="AD625" s="238"/>
      <c r="AE625" s="238"/>
      <c r="AF625" s="238"/>
      <c r="AG625" s="238"/>
      <c r="AH625" s="238"/>
    </row>
    <row r="626" spans="24:34">
      <c r="X626" s="175"/>
      <c r="Y626" s="175"/>
      <c r="AA626" s="179"/>
      <c r="AB626" s="173"/>
      <c r="AC626" s="238"/>
      <c r="AD626" s="238"/>
      <c r="AE626" s="238"/>
      <c r="AF626" s="238"/>
      <c r="AG626" s="238"/>
      <c r="AH626" s="238"/>
    </row>
    <row r="627" spans="24:34">
      <c r="X627" s="175"/>
      <c r="Y627" s="175"/>
      <c r="AA627" s="179"/>
      <c r="AB627" s="173"/>
      <c r="AC627" s="238"/>
      <c r="AD627" s="238"/>
      <c r="AE627" s="238"/>
      <c r="AF627" s="238"/>
      <c r="AG627" s="238"/>
      <c r="AH627" s="238"/>
    </row>
    <row r="628" spans="24:34">
      <c r="X628" s="175"/>
      <c r="Y628" s="175"/>
      <c r="AA628" s="179"/>
      <c r="AB628" s="173"/>
      <c r="AC628" s="238"/>
      <c r="AD628" s="238"/>
      <c r="AE628" s="238"/>
      <c r="AF628" s="238"/>
      <c r="AG628" s="238"/>
      <c r="AH628" s="238"/>
    </row>
    <row r="629" spans="24:34">
      <c r="X629" s="175"/>
      <c r="Y629" s="175"/>
      <c r="AA629" s="179"/>
      <c r="AB629" s="173"/>
      <c r="AC629" s="238"/>
      <c r="AD629" s="238"/>
      <c r="AE629" s="238"/>
      <c r="AF629" s="238"/>
      <c r="AG629" s="238"/>
      <c r="AH629" s="238"/>
    </row>
    <row r="630" spans="24:34">
      <c r="X630" s="175"/>
      <c r="Y630" s="175"/>
      <c r="AA630" s="179"/>
      <c r="AB630" s="173"/>
      <c r="AC630" s="238"/>
      <c r="AD630" s="238"/>
      <c r="AE630" s="238"/>
      <c r="AF630" s="238"/>
      <c r="AG630" s="238"/>
      <c r="AH630" s="238"/>
    </row>
    <row r="631" spans="24:34">
      <c r="X631" s="175"/>
      <c r="Y631" s="175"/>
      <c r="AA631" s="179"/>
      <c r="AB631" s="173"/>
      <c r="AC631" s="238"/>
      <c r="AD631" s="238"/>
      <c r="AE631" s="238"/>
      <c r="AF631" s="238"/>
      <c r="AG631" s="238"/>
      <c r="AH631" s="238"/>
    </row>
    <row r="632" spans="24:34">
      <c r="X632" s="175"/>
      <c r="Y632" s="175"/>
      <c r="AA632" s="179"/>
      <c r="AB632" s="173"/>
      <c r="AC632" s="238"/>
      <c r="AD632" s="238"/>
      <c r="AE632" s="238"/>
      <c r="AF632" s="238"/>
      <c r="AG632" s="238"/>
      <c r="AH632" s="238"/>
    </row>
    <row r="633" spans="24:34">
      <c r="X633" s="175"/>
      <c r="Y633" s="175"/>
      <c r="AA633" s="179"/>
      <c r="AB633" s="173"/>
      <c r="AC633" s="238"/>
      <c r="AD633" s="238"/>
      <c r="AE633" s="238"/>
      <c r="AF633" s="238"/>
      <c r="AG633" s="238"/>
      <c r="AH633" s="238"/>
    </row>
    <row r="634" spans="24:34">
      <c r="X634" s="175"/>
      <c r="Y634" s="175"/>
      <c r="AA634" s="179"/>
      <c r="AB634" s="173"/>
      <c r="AC634" s="238"/>
      <c r="AD634" s="238"/>
      <c r="AE634" s="238"/>
      <c r="AF634" s="238"/>
      <c r="AG634" s="238"/>
      <c r="AH634" s="238"/>
    </row>
    <row r="635" spans="24:34">
      <c r="X635" s="175"/>
      <c r="Y635" s="175"/>
      <c r="AA635" s="179"/>
      <c r="AB635" s="173"/>
      <c r="AC635" s="238"/>
      <c r="AD635" s="238"/>
      <c r="AE635" s="238"/>
      <c r="AF635" s="238"/>
      <c r="AG635" s="238"/>
      <c r="AH635" s="238"/>
    </row>
    <row r="636" spans="24:34">
      <c r="X636" s="175"/>
      <c r="Y636" s="175"/>
      <c r="AA636" s="179"/>
      <c r="AB636" s="173"/>
      <c r="AC636" s="238"/>
      <c r="AD636" s="238"/>
      <c r="AE636" s="238"/>
      <c r="AF636" s="238"/>
      <c r="AG636" s="238"/>
      <c r="AH636" s="238"/>
    </row>
    <row r="637" spans="24:34">
      <c r="X637" s="175"/>
      <c r="Y637" s="175"/>
      <c r="AA637" s="179"/>
      <c r="AB637" s="173"/>
      <c r="AC637" s="238"/>
      <c r="AD637" s="238"/>
      <c r="AE637" s="238"/>
      <c r="AF637" s="238"/>
      <c r="AG637" s="238"/>
      <c r="AH637" s="238"/>
    </row>
    <row r="638" spans="24:34">
      <c r="X638" s="175"/>
      <c r="Y638" s="175"/>
      <c r="AA638" s="179"/>
      <c r="AB638" s="173"/>
      <c r="AC638" s="238"/>
      <c r="AD638" s="238"/>
      <c r="AE638" s="238"/>
      <c r="AF638" s="238"/>
      <c r="AG638" s="238"/>
      <c r="AH638" s="238"/>
    </row>
    <row r="639" spans="24:34">
      <c r="X639" s="175"/>
      <c r="Y639" s="175"/>
      <c r="AA639" s="179"/>
      <c r="AB639" s="173"/>
      <c r="AC639" s="238"/>
      <c r="AD639" s="238"/>
      <c r="AE639" s="238"/>
      <c r="AF639" s="238"/>
      <c r="AG639" s="238"/>
      <c r="AH639" s="238"/>
    </row>
    <row r="640" spans="24:34">
      <c r="X640" s="175"/>
      <c r="Y640" s="175"/>
      <c r="AA640" s="179"/>
      <c r="AB640" s="173"/>
      <c r="AC640" s="238"/>
      <c r="AD640" s="238"/>
      <c r="AE640" s="238"/>
      <c r="AF640" s="238"/>
      <c r="AG640" s="238"/>
      <c r="AH640" s="238"/>
    </row>
    <row r="641" spans="24:34">
      <c r="X641" s="175"/>
      <c r="Y641" s="175"/>
      <c r="AA641" s="179"/>
      <c r="AB641" s="173"/>
      <c r="AC641" s="238"/>
      <c r="AD641" s="238"/>
      <c r="AE641" s="238"/>
      <c r="AF641" s="238"/>
      <c r="AG641" s="238"/>
      <c r="AH641" s="238"/>
    </row>
    <row r="642" spans="24:34">
      <c r="X642" s="175"/>
      <c r="Y642" s="175"/>
      <c r="AA642" s="179"/>
      <c r="AB642" s="173"/>
      <c r="AC642" s="238"/>
      <c r="AD642" s="238"/>
      <c r="AE642" s="238"/>
      <c r="AF642" s="238"/>
      <c r="AG642" s="238"/>
      <c r="AH642" s="238"/>
    </row>
    <row r="643" spans="24:34">
      <c r="X643" s="175"/>
      <c r="Y643" s="175"/>
      <c r="AA643" s="179"/>
      <c r="AB643" s="173"/>
      <c r="AC643" s="238"/>
      <c r="AD643" s="238"/>
      <c r="AE643" s="238"/>
      <c r="AF643" s="238"/>
      <c r="AG643" s="238"/>
      <c r="AH643" s="238"/>
    </row>
    <row r="644" spans="24:34">
      <c r="X644" s="175"/>
      <c r="Y644" s="175"/>
      <c r="AA644" s="179"/>
      <c r="AB644" s="173"/>
      <c r="AC644" s="238"/>
      <c r="AD644" s="238"/>
      <c r="AE644" s="238"/>
      <c r="AF644" s="238"/>
      <c r="AG644" s="238"/>
      <c r="AH644" s="238"/>
    </row>
    <row r="645" spans="24:34">
      <c r="X645" s="175"/>
      <c r="Y645" s="175"/>
      <c r="AA645" s="179"/>
      <c r="AB645" s="173"/>
      <c r="AC645" s="238"/>
      <c r="AD645" s="238"/>
      <c r="AE645" s="238"/>
      <c r="AF645" s="238"/>
      <c r="AG645" s="238"/>
      <c r="AH645" s="238"/>
    </row>
    <row r="646" spans="24:34">
      <c r="X646" s="175"/>
      <c r="Y646" s="175"/>
      <c r="AA646" s="179"/>
      <c r="AB646" s="173"/>
      <c r="AC646" s="238"/>
      <c r="AD646" s="238"/>
      <c r="AE646" s="238"/>
      <c r="AF646" s="238"/>
      <c r="AG646" s="238"/>
      <c r="AH646" s="238"/>
    </row>
    <row r="647" spans="24:34">
      <c r="X647" s="175"/>
      <c r="Y647" s="175"/>
      <c r="AA647" s="179"/>
      <c r="AB647" s="173"/>
      <c r="AC647" s="238"/>
      <c r="AD647" s="238"/>
      <c r="AE647" s="238"/>
      <c r="AF647" s="238"/>
      <c r="AG647" s="238"/>
      <c r="AH647" s="238"/>
    </row>
    <row r="648" spans="24:34">
      <c r="X648" s="175"/>
      <c r="Y648" s="175"/>
      <c r="AA648" s="179"/>
      <c r="AB648" s="173"/>
      <c r="AC648" s="238"/>
      <c r="AD648" s="238"/>
      <c r="AE648" s="238"/>
      <c r="AF648" s="238"/>
      <c r="AG648" s="238"/>
      <c r="AH648" s="238"/>
    </row>
    <row r="649" spans="24:34">
      <c r="X649" s="175"/>
      <c r="Y649" s="175"/>
      <c r="AA649" s="179"/>
      <c r="AB649" s="173"/>
      <c r="AC649" s="238"/>
      <c r="AD649" s="238"/>
      <c r="AE649" s="238"/>
      <c r="AF649" s="238"/>
      <c r="AG649" s="238"/>
      <c r="AH649" s="238"/>
    </row>
    <row r="650" spans="24:34">
      <c r="X650" s="175"/>
      <c r="Y650" s="175"/>
      <c r="AA650" s="179"/>
      <c r="AB650" s="173"/>
      <c r="AC650" s="238"/>
      <c r="AD650" s="238"/>
      <c r="AE650" s="238"/>
      <c r="AF650" s="238"/>
      <c r="AG650" s="238"/>
      <c r="AH650" s="238"/>
    </row>
    <row r="651" spans="24:34">
      <c r="X651" s="175"/>
      <c r="Y651" s="175"/>
      <c r="AA651" s="179"/>
      <c r="AB651" s="173"/>
      <c r="AC651" s="238"/>
      <c r="AD651" s="238"/>
      <c r="AE651" s="238"/>
      <c r="AF651" s="238"/>
      <c r="AG651" s="238"/>
      <c r="AH651" s="238"/>
    </row>
    <row r="652" spans="24:34">
      <c r="X652" s="175"/>
      <c r="Y652" s="175"/>
      <c r="AA652" s="179"/>
      <c r="AB652" s="173"/>
      <c r="AC652" s="238"/>
      <c r="AD652" s="238"/>
      <c r="AE652" s="238"/>
      <c r="AF652" s="238"/>
      <c r="AG652" s="238"/>
      <c r="AH652" s="238"/>
    </row>
    <row r="653" spans="24:34">
      <c r="X653" s="175"/>
      <c r="Y653" s="175"/>
      <c r="AA653" s="179"/>
      <c r="AB653" s="173"/>
      <c r="AC653" s="238"/>
      <c r="AD653" s="238"/>
      <c r="AE653" s="238"/>
      <c r="AF653" s="238"/>
      <c r="AG653" s="238"/>
      <c r="AH653" s="238"/>
    </row>
    <row r="654" spans="24:34">
      <c r="X654" s="175"/>
      <c r="Y654" s="175"/>
      <c r="AA654" s="179"/>
      <c r="AB654" s="173"/>
      <c r="AC654" s="238"/>
      <c r="AD654" s="238"/>
      <c r="AE654" s="238"/>
      <c r="AF654" s="238"/>
      <c r="AG654" s="238"/>
      <c r="AH654" s="238"/>
    </row>
    <row r="655" spans="24:34">
      <c r="X655" s="175"/>
      <c r="Y655" s="175"/>
      <c r="AA655" s="179"/>
      <c r="AB655" s="173"/>
      <c r="AC655" s="238"/>
      <c r="AD655" s="238"/>
      <c r="AE655" s="238"/>
      <c r="AF655" s="238"/>
      <c r="AG655" s="238"/>
      <c r="AH655" s="238"/>
    </row>
    <row r="656" spans="24:34">
      <c r="X656" s="175"/>
      <c r="Y656" s="175"/>
      <c r="AA656" s="179"/>
      <c r="AB656" s="173"/>
      <c r="AC656" s="238"/>
      <c r="AD656" s="238"/>
      <c r="AE656" s="238"/>
      <c r="AF656" s="238"/>
      <c r="AG656" s="238"/>
      <c r="AH656" s="238"/>
    </row>
    <row r="657" spans="24:34">
      <c r="X657" s="175"/>
      <c r="Y657" s="175"/>
      <c r="AA657" s="179"/>
      <c r="AB657" s="173"/>
      <c r="AC657" s="238"/>
      <c r="AD657" s="238"/>
      <c r="AE657" s="238"/>
      <c r="AF657" s="238"/>
      <c r="AG657" s="238"/>
      <c r="AH657" s="238"/>
    </row>
    <row r="658" spans="24:34">
      <c r="X658" s="175"/>
      <c r="Y658" s="175"/>
      <c r="AA658" s="179"/>
      <c r="AB658" s="173"/>
      <c r="AC658" s="238"/>
      <c r="AD658" s="238"/>
      <c r="AE658" s="238"/>
      <c r="AF658" s="238"/>
      <c r="AG658" s="238"/>
      <c r="AH658" s="238"/>
    </row>
    <row r="659" spans="24:34">
      <c r="X659" s="175"/>
      <c r="Y659" s="175"/>
      <c r="AA659" s="179"/>
      <c r="AB659" s="173"/>
      <c r="AC659" s="238"/>
      <c r="AD659" s="238"/>
      <c r="AE659" s="238"/>
      <c r="AF659" s="238"/>
      <c r="AG659" s="238"/>
      <c r="AH659" s="238"/>
    </row>
    <row r="660" spans="24:34">
      <c r="X660" s="175"/>
      <c r="Y660" s="175"/>
      <c r="AA660" s="179"/>
      <c r="AB660" s="173"/>
      <c r="AC660" s="238"/>
      <c r="AD660" s="238"/>
      <c r="AE660" s="238"/>
      <c r="AF660" s="238"/>
      <c r="AG660" s="238"/>
      <c r="AH660" s="238"/>
    </row>
    <row r="661" spans="24:34">
      <c r="X661" s="175"/>
      <c r="Y661" s="175"/>
      <c r="AA661" s="179"/>
      <c r="AB661" s="173"/>
      <c r="AC661" s="238"/>
      <c r="AD661" s="238"/>
      <c r="AE661" s="238"/>
      <c r="AF661" s="238"/>
      <c r="AG661" s="238"/>
      <c r="AH661" s="238"/>
    </row>
    <row r="662" spans="24:34">
      <c r="X662" s="175"/>
      <c r="Y662" s="175"/>
      <c r="AA662" s="179"/>
      <c r="AB662" s="173"/>
      <c r="AC662" s="238"/>
      <c r="AD662" s="238"/>
      <c r="AE662" s="238"/>
      <c r="AF662" s="238"/>
      <c r="AG662" s="238"/>
      <c r="AH662" s="238"/>
    </row>
    <row r="663" spans="24:34">
      <c r="X663" s="175"/>
      <c r="Y663" s="175"/>
      <c r="AA663" s="179"/>
      <c r="AB663" s="173"/>
      <c r="AC663" s="238"/>
      <c r="AD663" s="238"/>
      <c r="AE663" s="238"/>
      <c r="AF663" s="238"/>
      <c r="AG663" s="238"/>
      <c r="AH663" s="238"/>
    </row>
    <row r="664" spans="24:34">
      <c r="X664" s="175"/>
      <c r="Y664" s="175"/>
      <c r="AA664" s="179"/>
      <c r="AB664" s="173"/>
      <c r="AC664" s="238"/>
      <c r="AD664" s="238"/>
      <c r="AE664" s="238"/>
      <c r="AF664" s="238"/>
      <c r="AG664" s="238"/>
      <c r="AH664" s="238"/>
    </row>
    <row r="665" spans="24:34">
      <c r="X665" s="175"/>
      <c r="Y665" s="175"/>
      <c r="AA665" s="179"/>
      <c r="AB665" s="173"/>
      <c r="AC665" s="238"/>
      <c r="AD665" s="238"/>
      <c r="AE665" s="238"/>
      <c r="AF665" s="238"/>
      <c r="AG665" s="238"/>
      <c r="AH665" s="238"/>
    </row>
    <row r="666" spans="24:34">
      <c r="X666" s="175"/>
      <c r="Y666" s="175"/>
      <c r="AA666" s="179"/>
      <c r="AB666" s="173"/>
      <c r="AC666" s="238"/>
      <c r="AD666" s="238"/>
      <c r="AE666" s="238"/>
      <c r="AF666" s="238"/>
      <c r="AG666" s="238"/>
      <c r="AH666" s="238"/>
    </row>
    <row r="667" spans="24:34">
      <c r="X667" s="175"/>
      <c r="Y667" s="175"/>
      <c r="AA667" s="179"/>
      <c r="AB667" s="173"/>
      <c r="AC667" s="238"/>
      <c r="AD667" s="238"/>
      <c r="AE667" s="238"/>
      <c r="AF667" s="238"/>
      <c r="AG667" s="238"/>
      <c r="AH667" s="238"/>
    </row>
    <row r="668" spans="24:34">
      <c r="X668" s="175"/>
      <c r="Y668" s="175"/>
      <c r="AA668" s="179"/>
      <c r="AB668" s="173"/>
      <c r="AC668" s="238"/>
      <c r="AD668" s="238"/>
      <c r="AE668" s="238"/>
      <c r="AF668" s="238"/>
      <c r="AG668" s="238"/>
      <c r="AH668" s="238"/>
    </row>
    <row r="669" spans="24:34">
      <c r="X669" s="175"/>
      <c r="Y669" s="175"/>
      <c r="AA669" s="179"/>
      <c r="AB669" s="173"/>
      <c r="AC669" s="238"/>
      <c r="AD669" s="238"/>
      <c r="AE669" s="238"/>
      <c r="AF669" s="238"/>
      <c r="AG669" s="238"/>
      <c r="AH669" s="238"/>
    </row>
    <row r="670" spans="24:34">
      <c r="X670" s="175"/>
      <c r="Y670" s="175"/>
      <c r="AA670" s="179"/>
      <c r="AB670" s="173"/>
      <c r="AC670" s="238"/>
      <c r="AD670" s="238"/>
      <c r="AE670" s="238"/>
      <c r="AF670" s="238"/>
      <c r="AG670" s="238"/>
      <c r="AH670" s="238"/>
    </row>
    <row r="671" spans="24:34">
      <c r="X671" s="175"/>
      <c r="Y671" s="175"/>
      <c r="AA671" s="179"/>
      <c r="AB671" s="173"/>
      <c r="AC671" s="238"/>
      <c r="AD671" s="238"/>
      <c r="AE671" s="238"/>
      <c r="AF671" s="238"/>
      <c r="AG671" s="238"/>
      <c r="AH671" s="238"/>
    </row>
    <row r="672" spans="24:34">
      <c r="X672" s="175"/>
      <c r="Y672" s="175"/>
      <c r="AA672" s="179"/>
      <c r="AB672" s="173"/>
      <c r="AC672" s="238"/>
      <c r="AD672" s="238"/>
      <c r="AE672" s="238"/>
      <c r="AF672" s="238"/>
      <c r="AG672" s="238"/>
      <c r="AH672" s="238"/>
    </row>
    <row r="673" spans="24:34">
      <c r="X673" s="175"/>
      <c r="Y673" s="175"/>
      <c r="AA673" s="179"/>
      <c r="AB673" s="173"/>
      <c r="AC673" s="238"/>
      <c r="AD673" s="238"/>
      <c r="AE673" s="238"/>
      <c r="AF673" s="238"/>
      <c r="AG673" s="238"/>
      <c r="AH673" s="238"/>
    </row>
    <row r="674" spans="24:34">
      <c r="X674" s="175"/>
      <c r="Y674" s="175"/>
      <c r="AA674" s="179"/>
      <c r="AB674" s="173"/>
      <c r="AC674" s="238"/>
      <c r="AD674" s="238"/>
      <c r="AE674" s="238"/>
      <c r="AF674" s="238"/>
      <c r="AG674" s="238"/>
      <c r="AH674" s="238"/>
    </row>
    <row r="675" spans="24:34">
      <c r="X675" s="175"/>
      <c r="Y675" s="175"/>
      <c r="AA675" s="179"/>
      <c r="AB675" s="173"/>
      <c r="AC675" s="238"/>
      <c r="AD675" s="238"/>
      <c r="AE675" s="238"/>
      <c r="AF675" s="238"/>
      <c r="AG675" s="238"/>
      <c r="AH675" s="238"/>
    </row>
    <row r="676" spans="24:34">
      <c r="X676" s="175"/>
      <c r="Y676" s="175"/>
      <c r="AA676" s="179"/>
      <c r="AB676" s="173"/>
      <c r="AC676" s="238"/>
      <c r="AD676" s="238"/>
      <c r="AE676" s="238"/>
      <c r="AF676" s="238"/>
      <c r="AG676" s="238"/>
      <c r="AH676" s="238"/>
    </row>
    <row r="677" spans="24:34">
      <c r="X677" s="175"/>
      <c r="Y677" s="175"/>
      <c r="AA677" s="179"/>
      <c r="AB677" s="173"/>
      <c r="AC677" s="238"/>
      <c r="AD677" s="238"/>
      <c r="AE677" s="238"/>
      <c r="AF677" s="238"/>
      <c r="AG677" s="238"/>
      <c r="AH677" s="238"/>
    </row>
    <row r="678" spans="24:34">
      <c r="X678" s="175"/>
      <c r="Y678" s="175"/>
      <c r="AA678" s="179"/>
      <c r="AB678" s="173"/>
      <c r="AC678" s="238"/>
      <c r="AD678" s="238"/>
      <c r="AE678" s="238"/>
      <c r="AF678" s="238"/>
      <c r="AG678" s="238"/>
      <c r="AH678" s="238"/>
    </row>
    <row r="679" spans="24:34">
      <c r="X679" s="175"/>
      <c r="Y679" s="175"/>
      <c r="AA679" s="179"/>
      <c r="AB679" s="173"/>
      <c r="AC679" s="238"/>
      <c r="AD679" s="238"/>
      <c r="AE679" s="238"/>
      <c r="AF679" s="238"/>
      <c r="AG679" s="238"/>
      <c r="AH679" s="238"/>
    </row>
    <row r="680" spans="24:34">
      <c r="X680" s="175"/>
      <c r="Y680" s="175"/>
      <c r="AA680" s="179"/>
      <c r="AB680" s="173"/>
      <c r="AC680" s="238"/>
      <c r="AD680" s="238"/>
      <c r="AE680" s="238"/>
      <c r="AF680" s="238"/>
      <c r="AG680" s="238"/>
      <c r="AH680" s="238"/>
    </row>
    <row r="681" spans="24:34">
      <c r="X681" s="175"/>
      <c r="Y681" s="175"/>
      <c r="AA681" s="179"/>
      <c r="AB681" s="173"/>
      <c r="AC681" s="238"/>
      <c r="AD681" s="238"/>
      <c r="AE681" s="238"/>
      <c r="AF681" s="238"/>
      <c r="AG681" s="238"/>
      <c r="AH681" s="238"/>
    </row>
    <row r="682" spans="24:34">
      <c r="X682" s="175"/>
      <c r="Y682" s="175"/>
      <c r="AA682" s="179"/>
      <c r="AB682" s="173"/>
      <c r="AC682" s="238"/>
      <c r="AD682" s="238"/>
      <c r="AE682" s="238"/>
      <c r="AF682" s="238"/>
      <c r="AG682" s="238"/>
      <c r="AH682" s="238"/>
    </row>
    <row r="683" spans="24:34">
      <c r="X683" s="175"/>
      <c r="Y683" s="175"/>
      <c r="AA683" s="179"/>
      <c r="AB683" s="173"/>
      <c r="AC683" s="238"/>
      <c r="AD683" s="238"/>
      <c r="AE683" s="238"/>
      <c r="AF683" s="238"/>
      <c r="AG683" s="238"/>
      <c r="AH683" s="238"/>
    </row>
    <row r="684" spans="24:34">
      <c r="X684" s="175"/>
      <c r="Y684" s="175"/>
      <c r="AA684" s="179"/>
      <c r="AB684" s="173"/>
      <c r="AC684" s="238"/>
      <c r="AD684" s="238"/>
      <c r="AE684" s="238"/>
      <c r="AF684" s="238"/>
      <c r="AG684" s="238"/>
      <c r="AH684" s="238"/>
    </row>
    <row r="685" spans="24:34">
      <c r="X685" s="175"/>
      <c r="Y685" s="175"/>
      <c r="AA685" s="179"/>
      <c r="AB685" s="173"/>
      <c r="AC685" s="238"/>
      <c r="AD685" s="238"/>
      <c r="AE685" s="238"/>
      <c r="AF685" s="238"/>
      <c r="AG685" s="238"/>
      <c r="AH685" s="238"/>
    </row>
    <row r="686" spans="24:34">
      <c r="X686" s="175"/>
      <c r="Y686" s="175"/>
      <c r="AA686" s="179"/>
      <c r="AB686" s="173"/>
      <c r="AC686" s="238"/>
      <c r="AD686" s="238"/>
      <c r="AE686" s="238"/>
      <c r="AF686" s="238"/>
      <c r="AG686" s="238"/>
      <c r="AH686" s="238"/>
    </row>
    <row r="687" spans="24:34">
      <c r="X687" s="175"/>
      <c r="Y687" s="175"/>
      <c r="AA687" s="179"/>
      <c r="AB687" s="173"/>
      <c r="AC687" s="238"/>
      <c r="AD687" s="238"/>
      <c r="AE687" s="238"/>
      <c r="AF687" s="238"/>
      <c r="AG687" s="238"/>
      <c r="AH687" s="238"/>
    </row>
    <row r="688" spans="24:34">
      <c r="X688" s="175"/>
      <c r="Y688" s="175"/>
      <c r="AA688" s="179"/>
      <c r="AB688" s="173"/>
      <c r="AC688" s="238"/>
      <c r="AD688" s="238"/>
      <c r="AE688" s="238"/>
      <c r="AF688" s="238"/>
      <c r="AG688" s="238"/>
      <c r="AH688" s="238"/>
    </row>
    <row r="689" spans="24:34">
      <c r="X689" s="175"/>
      <c r="Y689" s="175"/>
      <c r="AA689" s="179"/>
      <c r="AB689" s="173"/>
      <c r="AC689" s="238"/>
      <c r="AD689" s="238"/>
      <c r="AE689" s="238"/>
      <c r="AF689" s="238"/>
      <c r="AG689" s="238"/>
      <c r="AH689" s="238"/>
    </row>
    <row r="690" spans="24:34">
      <c r="X690" s="175"/>
      <c r="Y690" s="175"/>
      <c r="AA690" s="179"/>
      <c r="AB690" s="173"/>
      <c r="AC690" s="238"/>
      <c r="AD690" s="238"/>
      <c r="AE690" s="238"/>
      <c r="AF690" s="238"/>
      <c r="AG690" s="238"/>
      <c r="AH690" s="238"/>
    </row>
    <row r="691" spans="24:34">
      <c r="X691" s="175"/>
      <c r="Y691" s="175"/>
      <c r="AA691" s="179"/>
      <c r="AB691" s="173"/>
      <c r="AC691" s="238"/>
      <c r="AD691" s="238"/>
      <c r="AE691" s="238"/>
      <c r="AF691" s="238"/>
      <c r="AG691" s="238"/>
      <c r="AH691" s="238"/>
    </row>
    <row r="692" spans="24:34">
      <c r="X692" s="175"/>
      <c r="Y692" s="175"/>
      <c r="AA692" s="179"/>
      <c r="AB692" s="173"/>
      <c r="AC692" s="238"/>
      <c r="AD692" s="238"/>
      <c r="AE692" s="238"/>
      <c r="AF692" s="238"/>
      <c r="AG692" s="238"/>
      <c r="AH692" s="238"/>
    </row>
    <row r="693" spans="24:34">
      <c r="X693" s="175"/>
      <c r="Y693" s="175"/>
      <c r="AA693" s="179"/>
      <c r="AB693" s="173"/>
      <c r="AC693" s="238"/>
      <c r="AD693" s="238"/>
      <c r="AE693" s="238"/>
      <c r="AF693" s="238"/>
      <c r="AG693" s="238"/>
      <c r="AH693" s="238"/>
    </row>
    <row r="694" spans="24:34">
      <c r="X694" s="175"/>
      <c r="Y694" s="175"/>
      <c r="AA694" s="179"/>
      <c r="AB694" s="173"/>
      <c r="AC694" s="238"/>
      <c r="AD694" s="238"/>
      <c r="AE694" s="238"/>
      <c r="AF694" s="238"/>
      <c r="AG694" s="238"/>
      <c r="AH694" s="238"/>
    </row>
    <row r="695" spans="24:34">
      <c r="X695" s="175"/>
      <c r="Y695" s="175"/>
      <c r="AA695" s="179"/>
      <c r="AB695" s="173"/>
      <c r="AC695" s="238"/>
      <c r="AD695" s="238"/>
      <c r="AE695" s="238"/>
      <c r="AF695" s="238"/>
      <c r="AG695" s="238"/>
      <c r="AH695" s="238"/>
    </row>
    <row r="696" spans="24:34">
      <c r="X696" s="175"/>
      <c r="Y696" s="175"/>
      <c r="AA696" s="179"/>
      <c r="AB696" s="173"/>
      <c r="AC696" s="238"/>
      <c r="AD696" s="238"/>
      <c r="AE696" s="238"/>
      <c r="AF696" s="238"/>
      <c r="AG696" s="238"/>
      <c r="AH696" s="238"/>
    </row>
    <row r="697" spans="24:34">
      <c r="X697" s="175"/>
      <c r="Y697" s="175"/>
      <c r="AA697" s="179"/>
      <c r="AB697" s="173"/>
      <c r="AC697" s="238"/>
      <c r="AD697" s="238"/>
      <c r="AE697" s="238"/>
      <c r="AF697" s="238"/>
      <c r="AG697" s="238"/>
      <c r="AH697" s="238"/>
    </row>
    <row r="698" spans="24:34">
      <c r="X698" s="175"/>
      <c r="Y698" s="175"/>
      <c r="AA698" s="179"/>
      <c r="AB698" s="173"/>
      <c r="AC698" s="238"/>
      <c r="AD698" s="238"/>
      <c r="AE698" s="238"/>
      <c r="AF698" s="238"/>
      <c r="AG698" s="238"/>
      <c r="AH698" s="238"/>
    </row>
    <row r="699" spans="24:34">
      <c r="X699" s="175"/>
      <c r="Y699" s="175"/>
      <c r="AA699" s="179"/>
      <c r="AB699" s="173"/>
      <c r="AC699" s="238"/>
      <c r="AD699" s="238"/>
      <c r="AE699" s="238"/>
      <c r="AF699" s="238"/>
      <c r="AG699" s="238"/>
      <c r="AH699" s="238"/>
    </row>
    <row r="700" spans="24:34">
      <c r="X700" s="175"/>
      <c r="Y700" s="175"/>
      <c r="AA700" s="179"/>
      <c r="AB700" s="173"/>
      <c r="AC700" s="238"/>
      <c r="AD700" s="238"/>
      <c r="AE700" s="238"/>
      <c r="AF700" s="238"/>
      <c r="AG700" s="238"/>
      <c r="AH700" s="238"/>
    </row>
    <row r="701" spans="24:34">
      <c r="X701" s="175"/>
      <c r="Y701" s="175"/>
      <c r="AA701" s="179"/>
      <c r="AB701" s="173"/>
      <c r="AC701" s="238"/>
      <c r="AD701" s="238"/>
      <c r="AE701" s="238"/>
      <c r="AF701" s="238"/>
      <c r="AG701" s="238"/>
      <c r="AH701" s="238"/>
    </row>
    <row r="702" spans="24:34">
      <c r="X702" s="175"/>
      <c r="Y702" s="175"/>
      <c r="AA702" s="179"/>
      <c r="AB702" s="173"/>
      <c r="AC702" s="238"/>
      <c r="AD702" s="238"/>
      <c r="AE702" s="238"/>
      <c r="AF702" s="238"/>
      <c r="AG702" s="238"/>
      <c r="AH702" s="238"/>
    </row>
    <row r="703" spans="24:34">
      <c r="X703" s="175"/>
      <c r="Y703" s="175"/>
      <c r="AA703" s="179"/>
      <c r="AB703" s="173"/>
      <c r="AC703" s="238"/>
      <c r="AD703" s="238"/>
      <c r="AE703" s="238"/>
      <c r="AF703" s="238"/>
      <c r="AG703" s="238"/>
      <c r="AH703" s="238"/>
    </row>
    <row r="704" spans="24:34">
      <c r="X704" s="175"/>
      <c r="Y704" s="175"/>
      <c r="AA704" s="179"/>
      <c r="AB704" s="173"/>
      <c r="AC704" s="238"/>
      <c r="AD704" s="238"/>
      <c r="AE704" s="238"/>
      <c r="AF704" s="238"/>
      <c r="AG704" s="238"/>
      <c r="AH704" s="238"/>
    </row>
    <row r="705" spans="24:34">
      <c r="X705" s="175"/>
      <c r="Y705" s="175"/>
      <c r="AA705" s="179"/>
      <c r="AB705" s="173"/>
      <c r="AC705" s="238"/>
      <c r="AD705" s="238"/>
      <c r="AE705" s="238"/>
      <c r="AF705" s="238"/>
      <c r="AG705" s="238"/>
      <c r="AH705" s="238"/>
    </row>
    <row r="706" spans="24:34">
      <c r="X706" s="175"/>
      <c r="Y706" s="175"/>
      <c r="AA706" s="179"/>
      <c r="AB706" s="173"/>
      <c r="AC706" s="238"/>
      <c r="AD706" s="238"/>
      <c r="AE706" s="238"/>
      <c r="AF706" s="238"/>
      <c r="AG706" s="238"/>
      <c r="AH706" s="238"/>
    </row>
    <row r="707" spans="24:34">
      <c r="X707" s="175"/>
      <c r="Y707" s="175"/>
      <c r="AA707" s="179"/>
      <c r="AB707" s="173"/>
      <c r="AC707" s="238"/>
      <c r="AD707" s="238"/>
      <c r="AE707" s="238"/>
      <c r="AF707" s="238"/>
      <c r="AG707" s="238"/>
      <c r="AH707" s="238"/>
    </row>
    <row r="708" spans="24:34">
      <c r="X708" s="175"/>
      <c r="Y708" s="175"/>
      <c r="AA708" s="179"/>
      <c r="AB708" s="173"/>
      <c r="AC708" s="238"/>
      <c r="AD708" s="238"/>
      <c r="AE708" s="238"/>
      <c r="AF708" s="238"/>
      <c r="AG708" s="238"/>
      <c r="AH708" s="238"/>
    </row>
    <row r="709" spans="24:34">
      <c r="X709" s="175"/>
      <c r="Y709" s="175"/>
      <c r="AA709" s="179"/>
      <c r="AB709" s="173"/>
      <c r="AC709" s="238"/>
      <c r="AD709" s="238"/>
      <c r="AE709" s="238"/>
      <c r="AF709" s="238"/>
      <c r="AG709" s="238"/>
      <c r="AH709" s="238"/>
    </row>
    <row r="710" spans="24:34">
      <c r="X710" s="175"/>
      <c r="Y710" s="175"/>
      <c r="AA710" s="179"/>
      <c r="AB710" s="173"/>
      <c r="AC710" s="238"/>
      <c r="AD710" s="238"/>
      <c r="AE710" s="238"/>
      <c r="AF710" s="238"/>
      <c r="AG710" s="238"/>
      <c r="AH710" s="238"/>
    </row>
    <row r="711" spans="24:34">
      <c r="X711" s="175"/>
      <c r="Y711" s="175"/>
      <c r="AA711" s="179"/>
      <c r="AB711" s="173"/>
      <c r="AC711" s="238"/>
      <c r="AD711" s="238"/>
      <c r="AE711" s="238"/>
      <c r="AF711" s="238"/>
      <c r="AG711" s="238"/>
      <c r="AH711" s="238"/>
    </row>
    <row r="712" spans="24:34">
      <c r="X712" s="175"/>
      <c r="Y712" s="175"/>
      <c r="AA712" s="179"/>
      <c r="AB712" s="173"/>
      <c r="AC712" s="238"/>
      <c r="AD712" s="238"/>
      <c r="AE712" s="238"/>
      <c r="AF712" s="238"/>
      <c r="AG712" s="238"/>
      <c r="AH712" s="238"/>
    </row>
    <row r="713" spans="24:34">
      <c r="X713" s="175"/>
      <c r="Y713" s="175"/>
      <c r="AA713" s="179"/>
      <c r="AB713" s="173"/>
      <c r="AC713" s="238"/>
      <c r="AD713" s="238"/>
      <c r="AE713" s="238"/>
      <c r="AF713" s="238"/>
      <c r="AG713" s="238"/>
      <c r="AH713" s="238"/>
    </row>
    <row r="714" spans="24:34">
      <c r="X714" s="175"/>
      <c r="Y714" s="175"/>
      <c r="AA714" s="179"/>
      <c r="AB714" s="173"/>
      <c r="AC714" s="238"/>
      <c r="AD714" s="238"/>
      <c r="AE714" s="238"/>
      <c r="AF714" s="238"/>
      <c r="AG714" s="238"/>
      <c r="AH714" s="238"/>
    </row>
    <row r="715" spans="24:34">
      <c r="X715" s="175"/>
      <c r="Y715" s="175"/>
      <c r="AA715" s="179"/>
      <c r="AB715" s="173"/>
      <c r="AC715" s="238"/>
      <c r="AD715" s="238"/>
      <c r="AE715" s="238"/>
      <c r="AF715" s="238"/>
      <c r="AG715" s="238"/>
      <c r="AH715" s="238"/>
    </row>
    <row r="716" spans="24:34">
      <c r="X716" s="175"/>
      <c r="Y716" s="175"/>
      <c r="AA716" s="179"/>
      <c r="AB716" s="173"/>
      <c r="AC716" s="238"/>
      <c r="AD716" s="238"/>
      <c r="AE716" s="238"/>
      <c r="AF716" s="238"/>
      <c r="AG716" s="238"/>
      <c r="AH716" s="238"/>
    </row>
    <row r="717" spans="24:34">
      <c r="X717" s="175"/>
      <c r="Y717" s="175"/>
      <c r="AA717" s="179"/>
      <c r="AB717" s="173"/>
      <c r="AC717" s="238"/>
      <c r="AD717" s="238"/>
      <c r="AE717" s="238"/>
      <c r="AF717" s="238"/>
      <c r="AG717" s="238"/>
      <c r="AH717" s="238"/>
    </row>
    <row r="718" spans="24:34">
      <c r="X718" s="175"/>
      <c r="Y718" s="175"/>
      <c r="AA718" s="179"/>
      <c r="AB718" s="173"/>
      <c r="AC718" s="238"/>
      <c r="AD718" s="238"/>
      <c r="AE718" s="238"/>
      <c r="AF718" s="238"/>
      <c r="AG718" s="238"/>
      <c r="AH718" s="238"/>
    </row>
    <row r="719" spans="24:34">
      <c r="X719" s="175"/>
      <c r="Y719" s="175"/>
      <c r="AA719" s="179"/>
      <c r="AB719" s="173"/>
      <c r="AC719" s="238"/>
      <c r="AD719" s="238"/>
      <c r="AE719" s="238"/>
      <c r="AF719" s="238"/>
      <c r="AG719" s="238"/>
      <c r="AH719" s="238"/>
    </row>
    <row r="720" spans="24:34">
      <c r="X720" s="175"/>
      <c r="Y720" s="175"/>
      <c r="AA720" s="179"/>
      <c r="AB720" s="173"/>
      <c r="AC720" s="238"/>
      <c r="AD720" s="238"/>
      <c r="AE720" s="238"/>
      <c r="AF720" s="238"/>
      <c r="AG720" s="238"/>
      <c r="AH720" s="238"/>
    </row>
    <row r="721" spans="24:34">
      <c r="X721" s="175"/>
      <c r="Y721" s="175"/>
      <c r="AA721" s="179"/>
      <c r="AB721" s="173"/>
      <c r="AC721" s="238"/>
      <c r="AD721" s="238"/>
      <c r="AE721" s="238"/>
      <c r="AF721" s="238"/>
      <c r="AG721" s="238"/>
      <c r="AH721" s="238"/>
    </row>
    <row r="722" spans="24:34">
      <c r="X722" s="175"/>
      <c r="Y722" s="175"/>
      <c r="AA722" s="179"/>
      <c r="AB722" s="173"/>
      <c r="AC722" s="238"/>
      <c r="AD722" s="238"/>
      <c r="AE722" s="238"/>
      <c r="AF722" s="238"/>
      <c r="AG722" s="238"/>
      <c r="AH722" s="238"/>
    </row>
    <row r="723" spans="24:34">
      <c r="X723" s="175"/>
      <c r="Y723" s="175"/>
      <c r="AA723" s="179"/>
      <c r="AB723" s="173"/>
      <c r="AC723" s="238"/>
      <c r="AD723" s="238"/>
      <c r="AE723" s="238"/>
      <c r="AF723" s="238"/>
      <c r="AG723" s="238"/>
      <c r="AH723" s="238"/>
    </row>
    <row r="724" spans="24:34">
      <c r="X724" s="175"/>
      <c r="Y724" s="175"/>
      <c r="AA724" s="179"/>
      <c r="AB724" s="173"/>
      <c r="AC724" s="238"/>
      <c r="AD724" s="238"/>
      <c r="AE724" s="238"/>
      <c r="AF724" s="238"/>
      <c r="AG724" s="238"/>
      <c r="AH724" s="238"/>
    </row>
    <row r="725" spans="24:34">
      <c r="X725" s="175"/>
      <c r="Y725" s="175"/>
      <c r="AA725" s="179"/>
      <c r="AB725" s="173"/>
      <c r="AC725" s="238"/>
      <c r="AD725" s="238"/>
      <c r="AE725" s="238"/>
      <c r="AF725" s="238"/>
      <c r="AG725" s="238"/>
      <c r="AH725" s="238"/>
    </row>
    <row r="726" spans="24:34">
      <c r="X726" s="175"/>
      <c r="Y726" s="175"/>
      <c r="AA726" s="179"/>
      <c r="AB726" s="173"/>
      <c r="AC726" s="238"/>
      <c r="AD726" s="238"/>
      <c r="AE726" s="238"/>
      <c r="AF726" s="238"/>
      <c r="AG726" s="238"/>
      <c r="AH726" s="238"/>
    </row>
    <row r="727" spans="24:34">
      <c r="X727" s="175"/>
      <c r="Y727" s="175"/>
      <c r="AA727" s="179"/>
      <c r="AB727" s="173"/>
      <c r="AC727" s="238"/>
      <c r="AD727" s="238"/>
      <c r="AE727" s="238"/>
      <c r="AF727" s="238"/>
      <c r="AG727" s="238"/>
      <c r="AH727" s="238"/>
    </row>
    <row r="728" spans="24:34">
      <c r="X728" s="175"/>
      <c r="Y728" s="175"/>
      <c r="AA728" s="179"/>
      <c r="AB728" s="173"/>
      <c r="AC728" s="238"/>
      <c r="AD728" s="238"/>
      <c r="AE728" s="238"/>
      <c r="AF728" s="238"/>
      <c r="AG728" s="238"/>
      <c r="AH728" s="238"/>
    </row>
    <row r="729" spans="24:34">
      <c r="X729" s="175"/>
      <c r="Y729" s="175"/>
      <c r="AA729" s="179"/>
      <c r="AB729" s="173"/>
      <c r="AC729" s="238"/>
      <c r="AD729" s="238"/>
      <c r="AE729" s="238"/>
      <c r="AF729" s="238"/>
      <c r="AG729" s="238"/>
      <c r="AH729" s="238"/>
    </row>
    <row r="730" spans="24:34">
      <c r="X730" s="175"/>
      <c r="Y730" s="175"/>
      <c r="AA730" s="179"/>
      <c r="AB730" s="173"/>
      <c r="AC730" s="238"/>
      <c r="AD730" s="238"/>
      <c r="AE730" s="238"/>
      <c r="AF730" s="238"/>
      <c r="AG730" s="238"/>
      <c r="AH730" s="238"/>
    </row>
    <row r="731" spans="24:34">
      <c r="X731" s="175"/>
      <c r="Y731" s="175"/>
      <c r="AA731" s="179"/>
      <c r="AB731" s="173"/>
      <c r="AC731" s="238"/>
      <c r="AD731" s="238"/>
      <c r="AE731" s="238"/>
      <c r="AF731" s="238"/>
      <c r="AG731" s="238"/>
      <c r="AH731" s="238"/>
    </row>
    <row r="732" spans="24:34">
      <c r="X732" s="175"/>
      <c r="Y732" s="175"/>
      <c r="AA732" s="179"/>
      <c r="AB732" s="173"/>
      <c r="AC732" s="238"/>
      <c r="AD732" s="238"/>
      <c r="AE732" s="238"/>
      <c r="AF732" s="238"/>
      <c r="AG732" s="238"/>
      <c r="AH732" s="238"/>
    </row>
    <row r="733" spans="24:34">
      <c r="X733" s="175"/>
      <c r="Y733" s="175"/>
      <c r="AA733" s="179"/>
      <c r="AB733" s="173"/>
      <c r="AC733" s="238"/>
      <c r="AD733" s="238"/>
      <c r="AE733" s="238"/>
      <c r="AF733" s="238"/>
      <c r="AG733" s="238"/>
      <c r="AH733" s="238"/>
    </row>
    <row r="734" spans="24:34">
      <c r="X734" s="175"/>
      <c r="Y734" s="175"/>
      <c r="AA734" s="179"/>
      <c r="AB734" s="173"/>
      <c r="AC734" s="238"/>
      <c r="AD734" s="238"/>
      <c r="AE734" s="238"/>
      <c r="AF734" s="238"/>
      <c r="AG734" s="238"/>
      <c r="AH734" s="238"/>
    </row>
    <row r="735" spans="24:34">
      <c r="X735" s="175"/>
      <c r="Y735" s="175"/>
      <c r="AA735" s="179"/>
      <c r="AB735" s="173"/>
      <c r="AC735" s="238"/>
      <c r="AD735" s="238"/>
      <c r="AE735" s="238"/>
      <c r="AF735" s="238"/>
      <c r="AG735" s="238"/>
      <c r="AH735" s="238"/>
    </row>
    <row r="736" spans="24:34">
      <c r="X736" s="175"/>
      <c r="Y736" s="175"/>
      <c r="AA736" s="179"/>
      <c r="AB736" s="173"/>
      <c r="AC736" s="238"/>
      <c r="AD736" s="238"/>
      <c r="AE736" s="238"/>
      <c r="AF736" s="238"/>
      <c r="AG736" s="238"/>
      <c r="AH736" s="238"/>
    </row>
    <row r="737" spans="24:34">
      <c r="X737" s="175"/>
      <c r="Y737" s="175"/>
      <c r="AA737" s="179"/>
      <c r="AB737" s="173"/>
      <c r="AC737" s="238"/>
      <c r="AD737" s="238"/>
      <c r="AE737" s="238"/>
      <c r="AF737" s="238"/>
      <c r="AG737" s="238"/>
      <c r="AH737" s="238"/>
    </row>
    <row r="738" spans="24:34">
      <c r="X738" s="175"/>
      <c r="Y738" s="175"/>
      <c r="AA738" s="179"/>
      <c r="AB738" s="173"/>
      <c r="AC738" s="238"/>
      <c r="AD738" s="238"/>
      <c r="AE738" s="238"/>
      <c r="AF738" s="238"/>
      <c r="AG738" s="238"/>
      <c r="AH738" s="238"/>
    </row>
    <row r="739" spans="24:34">
      <c r="X739" s="175"/>
      <c r="Y739" s="175"/>
      <c r="AA739" s="179"/>
      <c r="AB739" s="173"/>
      <c r="AC739" s="238"/>
      <c r="AD739" s="238"/>
      <c r="AE739" s="238"/>
      <c r="AF739" s="238"/>
      <c r="AG739" s="238"/>
      <c r="AH739" s="238"/>
    </row>
    <row r="740" spans="24:34">
      <c r="X740" s="175"/>
      <c r="Y740" s="175"/>
      <c r="AA740" s="179"/>
      <c r="AB740" s="173"/>
      <c r="AC740" s="238"/>
      <c r="AD740" s="238"/>
      <c r="AE740" s="238"/>
      <c r="AF740" s="238"/>
      <c r="AG740" s="238"/>
      <c r="AH740" s="238"/>
    </row>
    <row r="741" spans="24:34">
      <c r="X741" s="175"/>
      <c r="Y741" s="175"/>
      <c r="AA741" s="179"/>
      <c r="AB741" s="173"/>
      <c r="AC741" s="238"/>
      <c r="AD741" s="238"/>
      <c r="AE741" s="238"/>
      <c r="AF741" s="238"/>
      <c r="AG741" s="238"/>
      <c r="AH741" s="238"/>
    </row>
    <row r="742" spans="24:34">
      <c r="X742" s="175"/>
      <c r="Y742" s="175"/>
      <c r="AA742" s="179"/>
      <c r="AB742" s="173"/>
      <c r="AC742" s="238"/>
      <c r="AD742" s="238"/>
      <c r="AE742" s="238"/>
      <c r="AF742" s="238"/>
      <c r="AG742" s="238"/>
      <c r="AH742" s="238"/>
    </row>
    <row r="743" spans="24:34">
      <c r="X743" s="175"/>
      <c r="Y743" s="175"/>
      <c r="AA743" s="179"/>
      <c r="AB743" s="173"/>
      <c r="AC743" s="238"/>
      <c r="AD743" s="238"/>
      <c r="AE743" s="238"/>
      <c r="AF743" s="238"/>
      <c r="AG743" s="238"/>
      <c r="AH743" s="238"/>
    </row>
    <row r="744" spans="24:34">
      <c r="X744" s="175"/>
      <c r="Y744" s="175"/>
      <c r="AA744" s="179"/>
      <c r="AB744" s="173"/>
      <c r="AC744" s="238"/>
      <c r="AD744" s="238"/>
      <c r="AE744" s="238"/>
      <c r="AF744" s="238"/>
      <c r="AG744" s="238"/>
      <c r="AH744" s="238"/>
    </row>
    <row r="745" spans="24:34">
      <c r="X745" s="175"/>
      <c r="Y745" s="175"/>
      <c r="AA745" s="179"/>
      <c r="AB745" s="173"/>
      <c r="AC745" s="238"/>
      <c r="AD745" s="238"/>
      <c r="AE745" s="238"/>
      <c r="AF745" s="238"/>
      <c r="AG745" s="238"/>
      <c r="AH745" s="238"/>
    </row>
    <row r="746" spans="24:34">
      <c r="X746" s="175"/>
      <c r="Y746" s="175"/>
      <c r="AA746" s="179"/>
      <c r="AB746" s="173"/>
      <c r="AC746" s="238"/>
      <c r="AD746" s="238"/>
      <c r="AE746" s="238"/>
      <c r="AF746" s="238"/>
      <c r="AG746" s="238"/>
      <c r="AH746" s="238"/>
    </row>
    <row r="747" spans="24:34">
      <c r="X747" s="175"/>
      <c r="Y747" s="175"/>
      <c r="AA747" s="179"/>
      <c r="AB747" s="173"/>
      <c r="AC747" s="238"/>
      <c r="AD747" s="238"/>
      <c r="AE747" s="238"/>
      <c r="AF747" s="238"/>
      <c r="AG747" s="238"/>
      <c r="AH747" s="238"/>
    </row>
    <row r="748" spans="24:34">
      <c r="X748" s="175"/>
      <c r="Y748" s="175"/>
      <c r="AA748" s="179"/>
      <c r="AB748" s="173"/>
      <c r="AC748" s="238"/>
      <c r="AD748" s="238"/>
      <c r="AE748" s="238"/>
      <c r="AF748" s="238"/>
      <c r="AG748" s="238"/>
      <c r="AH748" s="238"/>
    </row>
    <row r="749" spans="24:34">
      <c r="X749" s="175"/>
      <c r="Y749" s="175"/>
      <c r="AA749" s="179"/>
      <c r="AB749" s="173"/>
      <c r="AC749" s="238"/>
      <c r="AD749" s="238"/>
      <c r="AE749" s="238"/>
      <c r="AF749" s="238"/>
      <c r="AG749" s="238"/>
      <c r="AH749" s="238"/>
    </row>
    <row r="750" spans="24:34">
      <c r="X750" s="175"/>
      <c r="Y750" s="175"/>
      <c r="AA750" s="179"/>
      <c r="AB750" s="173"/>
      <c r="AC750" s="238"/>
      <c r="AD750" s="238"/>
      <c r="AE750" s="238"/>
      <c r="AF750" s="238"/>
      <c r="AG750" s="238"/>
      <c r="AH750" s="238"/>
    </row>
    <row r="751" spans="24:34">
      <c r="X751" s="175"/>
      <c r="Y751" s="175"/>
      <c r="AA751" s="179"/>
      <c r="AB751" s="173"/>
      <c r="AC751" s="238"/>
      <c r="AD751" s="238"/>
      <c r="AE751" s="238"/>
      <c r="AF751" s="238"/>
      <c r="AG751" s="238"/>
      <c r="AH751" s="238"/>
    </row>
    <row r="752" spans="24:34">
      <c r="X752" s="175"/>
      <c r="Y752" s="175"/>
      <c r="AA752" s="179"/>
      <c r="AB752" s="173"/>
      <c r="AC752" s="238"/>
      <c r="AD752" s="238"/>
      <c r="AE752" s="238"/>
      <c r="AF752" s="238"/>
      <c r="AG752" s="238"/>
      <c r="AH752" s="238"/>
    </row>
    <row r="753" spans="24:34">
      <c r="X753" s="175"/>
      <c r="Y753" s="175"/>
      <c r="AA753" s="179"/>
      <c r="AB753" s="173"/>
      <c r="AC753" s="238"/>
      <c r="AD753" s="238"/>
      <c r="AE753" s="238"/>
      <c r="AF753" s="238"/>
      <c r="AG753" s="238"/>
      <c r="AH753" s="238"/>
    </row>
    <row r="754" spans="24:34">
      <c r="X754" s="175"/>
      <c r="Y754" s="175"/>
      <c r="AA754" s="179"/>
      <c r="AB754" s="173"/>
      <c r="AC754" s="238"/>
      <c r="AD754" s="238"/>
      <c r="AE754" s="238"/>
      <c r="AF754" s="238"/>
      <c r="AG754" s="238"/>
      <c r="AH754" s="238"/>
    </row>
    <row r="755" spans="24:34">
      <c r="X755" s="175"/>
      <c r="Y755" s="175"/>
      <c r="AA755" s="179"/>
      <c r="AB755" s="173"/>
      <c r="AC755" s="238"/>
      <c r="AD755" s="238"/>
      <c r="AE755" s="238"/>
      <c r="AF755" s="238"/>
      <c r="AG755" s="238"/>
      <c r="AH755" s="238"/>
    </row>
    <row r="756" spans="24:34">
      <c r="X756" s="175"/>
      <c r="Y756" s="175"/>
      <c r="AA756" s="179"/>
      <c r="AB756" s="173"/>
      <c r="AC756" s="238"/>
      <c r="AD756" s="238"/>
      <c r="AE756" s="238"/>
      <c r="AF756" s="238"/>
      <c r="AG756" s="238"/>
      <c r="AH756" s="238"/>
    </row>
    <row r="757" spans="24:34">
      <c r="X757" s="175"/>
      <c r="Y757" s="175"/>
      <c r="AA757" s="179"/>
      <c r="AB757" s="173"/>
      <c r="AC757" s="238"/>
      <c r="AD757" s="238"/>
      <c r="AE757" s="238"/>
      <c r="AF757" s="238"/>
      <c r="AG757" s="238"/>
      <c r="AH757" s="238"/>
    </row>
    <row r="758" spans="24:34">
      <c r="X758" s="175"/>
      <c r="Y758" s="175"/>
      <c r="AA758" s="179"/>
      <c r="AB758" s="173"/>
      <c r="AC758" s="238"/>
      <c r="AD758" s="238"/>
      <c r="AE758" s="238"/>
      <c r="AF758" s="238"/>
      <c r="AG758" s="238"/>
      <c r="AH758" s="238"/>
    </row>
    <row r="759" spans="24:34">
      <c r="X759" s="175"/>
      <c r="Y759" s="175"/>
      <c r="AA759" s="179"/>
      <c r="AB759" s="173"/>
      <c r="AC759" s="238"/>
      <c r="AD759" s="238"/>
      <c r="AE759" s="238"/>
      <c r="AF759" s="238"/>
      <c r="AG759" s="238"/>
      <c r="AH759" s="238"/>
    </row>
    <row r="760" spans="24:34">
      <c r="X760" s="175"/>
      <c r="Y760" s="175"/>
      <c r="AA760" s="179"/>
      <c r="AB760" s="173"/>
      <c r="AC760" s="238"/>
      <c r="AD760" s="238"/>
      <c r="AE760" s="238"/>
      <c r="AF760" s="238"/>
      <c r="AG760" s="238"/>
      <c r="AH760" s="238"/>
    </row>
    <row r="761" spans="24:34">
      <c r="X761" s="175"/>
      <c r="Y761" s="175"/>
      <c r="AA761" s="179"/>
      <c r="AB761" s="173"/>
      <c r="AC761" s="238"/>
      <c r="AD761" s="238"/>
      <c r="AE761" s="238"/>
      <c r="AF761" s="238"/>
      <c r="AG761" s="238"/>
      <c r="AH761" s="238"/>
    </row>
    <row r="762" spans="24:34">
      <c r="X762" s="175"/>
      <c r="Y762" s="175"/>
      <c r="AA762" s="179"/>
      <c r="AB762" s="173"/>
      <c r="AC762" s="238"/>
      <c r="AD762" s="238"/>
      <c r="AE762" s="238"/>
      <c r="AF762" s="238"/>
      <c r="AG762" s="238"/>
      <c r="AH762" s="238"/>
    </row>
    <row r="763" spans="24:34">
      <c r="X763" s="175"/>
      <c r="Y763" s="175"/>
      <c r="AA763" s="179"/>
      <c r="AB763" s="173"/>
      <c r="AC763" s="238"/>
      <c r="AD763" s="238"/>
      <c r="AE763" s="238"/>
      <c r="AF763" s="238"/>
      <c r="AG763" s="238"/>
      <c r="AH763" s="238"/>
    </row>
    <row r="764" spans="24:34">
      <c r="X764" s="175"/>
      <c r="Y764" s="175"/>
      <c r="AA764" s="179"/>
      <c r="AB764" s="173"/>
      <c r="AC764" s="238"/>
      <c r="AD764" s="238"/>
      <c r="AE764" s="238"/>
      <c r="AF764" s="238"/>
      <c r="AG764" s="238"/>
      <c r="AH764" s="238"/>
    </row>
    <row r="765" spans="24:34">
      <c r="X765" s="175"/>
      <c r="Y765" s="175"/>
      <c r="AA765" s="179"/>
      <c r="AB765" s="173"/>
      <c r="AC765" s="238"/>
      <c r="AD765" s="238"/>
      <c r="AE765" s="238"/>
      <c r="AF765" s="238"/>
      <c r="AG765" s="238"/>
      <c r="AH765" s="238"/>
    </row>
    <row r="766" spans="24:34">
      <c r="X766" s="175"/>
      <c r="Y766" s="175"/>
      <c r="AA766" s="179"/>
      <c r="AB766" s="173"/>
      <c r="AC766" s="238"/>
      <c r="AD766" s="238"/>
      <c r="AE766" s="238"/>
      <c r="AF766" s="238"/>
      <c r="AG766" s="238"/>
      <c r="AH766" s="238"/>
    </row>
    <row r="767" spans="24:34">
      <c r="X767" s="175"/>
      <c r="Y767" s="175"/>
      <c r="AA767" s="179"/>
      <c r="AB767" s="173"/>
      <c r="AC767" s="238"/>
      <c r="AD767" s="238"/>
      <c r="AE767" s="238"/>
      <c r="AF767" s="238"/>
      <c r="AG767" s="238"/>
      <c r="AH767" s="238"/>
    </row>
    <row r="768" spans="24:34">
      <c r="X768" s="175"/>
      <c r="Y768" s="175"/>
      <c r="AA768" s="179"/>
      <c r="AB768" s="173"/>
      <c r="AC768" s="238"/>
      <c r="AD768" s="238"/>
      <c r="AE768" s="238"/>
      <c r="AF768" s="238"/>
      <c r="AG768" s="238"/>
      <c r="AH768" s="238"/>
    </row>
    <row r="769" spans="24:34">
      <c r="X769" s="175"/>
      <c r="Y769" s="175"/>
      <c r="AA769" s="179"/>
      <c r="AB769" s="173"/>
      <c r="AC769" s="238"/>
      <c r="AD769" s="238"/>
      <c r="AE769" s="238"/>
      <c r="AF769" s="238"/>
      <c r="AG769" s="238"/>
      <c r="AH769" s="238"/>
    </row>
    <row r="770" spans="24:34">
      <c r="X770" s="175"/>
      <c r="Y770" s="175"/>
      <c r="AA770" s="179"/>
      <c r="AB770" s="173"/>
      <c r="AC770" s="238"/>
      <c r="AD770" s="238"/>
      <c r="AE770" s="238"/>
      <c r="AF770" s="238"/>
      <c r="AG770" s="238"/>
      <c r="AH770" s="238"/>
    </row>
    <row r="771" spans="24:34">
      <c r="X771" s="175"/>
      <c r="Y771" s="175"/>
      <c r="AA771" s="179"/>
      <c r="AB771" s="173"/>
      <c r="AC771" s="238"/>
      <c r="AD771" s="238"/>
      <c r="AE771" s="238"/>
      <c r="AF771" s="238"/>
      <c r="AG771" s="238"/>
      <c r="AH771" s="238"/>
    </row>
    <row r="772" spans="24:34">
      <c r="X772" s="175"/>
      <c r="Y772" s="175"/>
      <c r="AA772" s="179"/>
      <c r="AB772" s="173"/>
      <c r="AC772" s="238"/>
      <c r="AD772" s="238"/>
      <c r="AE772" s="238"/>
      <c r="AF772" s="238"/>
      <c r="AG772" s="238"/>
      <c r="AH772" s="238"/>
    </row>
    <row r="773" spans="24:34">
      <c r="X773" s="175"/>
      <c r="Y773" s="175"/>
      <c r="AA773" s="179"/>
      <c r="AB773" s="173"/>
      <c r="AC773" s="238"/>
      <c r="AD773" s="238"/>
      <c r="AE773" s="238"/>
      <c r="AF773" s="238"/>
      <c r="AG773" s="238"/>
      <c r="AH773" s="238"/>
    </row>
    <row r="774" spans="24:34">
      <c r="X774" s="175"/>
      <c r="Y774" s="175"/>
      <c r="AA774" s="179"/>
      <c r="AB774" s="173"/>
      <c r="AC774" s="238"/>
      <c r="AD774" s="238"/>
      <c r="AE774" s="238"/>
      <c r="AF774" s="238"/>
      <c r="AG774" s="238"/>
      <c r="AH774" s="238"/>
    </row>
    <row r="775" spans="24:34">
      <c r="X775" s="175"/>
      <c r="Y775" s="175"/>
      <c r="AA775" s="179"/>
      <c r="AB775" s="173"/>
      <c r="AC775" s="238"/>
      <c r="AD775" s="238"/>
      <c r="AE775" s="238"/>
      <c r="AF775" s="238"/>
      <c r="AG775" s="238"/>
      <c r="AH775" s="238"/>
    </row>
    <row r="776" spans="24:34">
      <c r="X776" s="175"/>
      <c r="Y776" s="175"/>
      <c r="AA776" s="179"/>
      <c r="AB776" s="173"/>
      <c r="AC776" s="238"/>
      <c r="AD776" s="238"/>
      <c r="AE776" s="238"/>
      <c r="AF776" s="238"/>
      <c r="AG776" s="238"/>
      <c r="AH776" s="238"/>
    </row>
    <row r="777" spans="24:34">
      <c r="X777" s="175"/>
      <c r="Y777" s="175"/>
      <c r="AA777" s="179"/>
      <c r="AB777" s="173"/>
      <c r="AC777" s="238"/>
      <c r="AD777" s="238"/>
      <c r="AE777" s="238"/>
      <c r="AF777" s="238"/>
      <c r="AG777" s="238"/>
      <c r="AH777" s="238"/>
    </row>
    <row r="778" spans="24:34">
      <c r="X778" s="175"/>
      <c r="Y778" s="175"/>
      <c r="AA778" s="179"/>
      <c r="AB778" s="173"/>
      <c r="AC778" s="238"/>
      <c r="AD778" s="238"/>
      <c r="AE778" s="238"/>
      <c r="AF778" s="238"/>
      <c r="AG778" s="238"/>
      <c r="AH778" s="238"/>
    </row>
    <row r="779" spans="24:34">
      <c r="X779" s="175"/>
      <c r="Y779" s="175"/>
      <c r="AA779" s="179"/>
      <c r="AB779" s="173"/>
      <c r="AC779" s="238"/>
      <c r="AD779" s="238"/>
      <c r="AE779" s="238"/>
      <c r="AF779" s="238"/>
      <c r="AG779" s="238"/>
      <c r="AH779" s="238"/>
    </row>
    <row r="780" spans="24:34">
      <c r="X780" s="175"/>
      <c r="Y780" s="175"/>
      <c r="AA780" s="179"/>
      <c r="AB780" s="173"/>
      <c r="AC780" s="238"/>
      <c r="AD780" s="238"/>
      <c r="AE780" s="238"/>
      <c r="AF780" s="238"/>
      <c r="AG780" s="238"/>
      <c r="AH780" s="238"/>
    </row>
    <row r="781" spans="24:34">
      <c r="X781" s="175"/>
      <c r="Y781" s="175"/>
      <c r="AA781" s="179"/>
      <c r="AB781" s="173"/>
      <c r="AC781" s="238"/>
      <c r="AD781" s="238"/>
      <c r="AE781" s="238"/>
      <c r="AF781" s="238"/>
      <c r="AG781" s="238"/>
      <c r="AH781" s="238"/>
    </row>
    <row r="782" spans="24:34">
      <c r="X782" s="175"/>
      <c r="Y782" s="175"/>
      <c r="AA782" s="179"/>
      <c r="AB782" s="173"/>
      <c r="AC782" s="238"/>
      <c r="AD782" s="238"/>
      <c r="AE782" s="238"/>
      <c r="AF782" s="238"/>
      <c r="AG782" s="238"/>
      <c r="AH782" s="238"/>
    </row>
    <row r="783" spans="24:34">
      <c r="X783" s="175"/>
      <c r="Y783" s="175"/>
      <c r="AA783" s="179"/>
      <c r="AB783" s="173"/>
      <c r="AC783" s="238"/>
      <c r="AD783" s="238"/>
      <c r="AE783" s="238"/>
      <c r="AF783" s="238"/>
      <c r="AG783" s="238"/>
      <c r="AH783" s="238"/>
    </row>
    <row r="784" spans="24:34">
      <c r="X784" s="175"/>
      <c r="Y784" s="175"/>
      <c r="AA784" s="179"/>
      <c r="AB784" s="173"/>
      <c r="AC784" s="238"/>
      <c r="AD784" s="238"/>
      <c r="AE784" s="238"/>
      <c r="AF784" s="238"/>
      <c r="AG784" s="238"/>
      <c r="AH784" s="238"/>
    </row>
    <row r="785" spans="24:34">
      <c r="X785" s="175"/>
      <c r="Y785" s="175"/>
      <c r="AA785" s="179"/>
      <c r="AB785" s="173"/>
      <c r="AC785" s="238"/>
      <c r="AD785" s="238"/>
      <c r="AE785" s="238"/>
      <c r="AF785" s="238"/>
      <c r="AG785" s="238"/>
      <c r="AH785" s="238"/>
    </row>
    <row r="786" spans="24:34">
      <c r="X786" s="175"/>
      <c r="Y786" s="175"/>
      <c r="AA786" s="179"/>
      <c r="AB786" s="173"/>
      <c r="AC786" s="238"/>
      <c r="AD786" s="238"/>
      <c r="AE786" s="238"/>
      <c r="AF786" s="238"/>
      <c r="AG786" s="238"/>
      <c r="AH786" s="238"/>
    </row>
    <row r="787" spans="24:34">
      <c r="X787" s="175"/>
      <c r="Y787" s="175"/>
      <c r="AA787" s="179"/>
      <c r="AB787" s="173"/>
      <c r="AC787" s="238"/>
      <c r="AD787" s="238"/>
      <c r="AE787" s="238"/>
      <c r="AF787" s="238"/>
      <c r="AG787" s="238"/>
      <c r="AH787" s="238"/>
    </row>
    <row r="788" spans="24:34">
      <c r="X788" s="175"/>
      <c r="Y788" s="175"/>
      <c r="AA788" s="179"/>
      <c r="AB788" s="173"/>
      <c r="AC788" s="238"/>
      <c r="AD788" s="238"/>
      <c r="AE788" s="238"/>
      <c r="AF788" s="238"/>
      <c r="AG788" s="238"/>
      <c r="AH788" s="238"/>
    </row>
    <row r="789" spans="24:34">
      <c r="X789" s="175"/>
      <c r="Y789" s="175"/>
      <c r="AA789" s="179"/>
      <c r="AB789" s="173"/>
      <c r="AC789" s="238"/>
      <c r="AD789" s="238"/>
      <c r="AE789" s="238"/>
      <c r="AF789" s="238"/>
      <c r="AG789" s="238"/>
      <c r="AH789" s="238"/>
    </row>
    <row r="790" spans="24:34">
      <c r="X790" s="175"/>
      <c r="Y790" s="175"/>
      <c r="AA790" s="179"/>
      <c r="AB790" s="173"/>
      <c r="AC790" s="238"/>
      <c r="AD790" s="238"/>
      <c r="AE790" s="238"/>
      <c r="AF790" s="238"/>
      <c r="AG790" s="238"/>
      <c r="AH790" s="238"/>
    </row>
    <row r="791" spans="24:34">
      <c r="X791" s="175"/>
      <c r="Y791" s="175"/>
      <c r="AA791" s="179"/>
      <c r="AB791" s="173"/>
      <c r="AC791" s="238"/>
      <c r="AD791" s="238"/>
      <c r="AE791" s="238"/>
      <c r="AF791" s="238"/>
      <c r="AG791" s="238"/>
      <c r="AH791" s="238"/>
    </row>
    <row r="792" spans="24:34">
      <c r="X792" s="175"/>
      <c r="Y792" s="175"/>
      <c r="AA792" s="179"/>
      <c r="AB792" s="173"/>
      <c r="AC792" s="238"/>
      <c r="AD792" s="238"/>
      <c r="AE792" s="238"/>
      <c r="AF792" s="238"/>
      <c r="AG792" s="238"/>
      <c r="AH792" s="238"/>
    </row>
    <row r="793" spans="24:34">
      <c r="X793" s="175"/>
      <c r="Y793" s="175"/>
      <c r="AA793" s="179"/>
      <c r="AB793" s="173"/>
      <c r="AC793" s="238"/>
      <c r="AD793" s="238"/>
      <c r="AE793" s="238"/>
      <c r="AF793" s="238"/>
      <c r="AG793" s="238"/>
      <c r="AH793" s="238"/>
    </row>
    <row r="794" spans="24:34">
      <c r="X794" s="175"/>
      <c r="Y794" s="175"/>
      <c r="AA794" s="179"/>
      <c r="AB794" s="173"/>
      <c r="AC794" s="238"/>
      <c r="AD794" s="238"/>
      <c r="AE794" s="238"/>
      <c r="AF794" s="238"/>
      <c r="AG794" s="238"/>
      <c r="AH794" s="238"/>
    </row>
    <row r="795" spans="24:34">
      <c r="X795" s="175"/>
      <c r="Y795" s="175"/>
      <c r="AA795" s="179"/>
      <c r="AB795" s="173"/>
      <c r="AC795" s="238"/>
      <c r="AD795" s="238"/>
      <c r="AE795" s="238"/>
      <c r="AF795" s="238"/>
      <c r="AG795" s="238"/>
      <c r="AH795" s="238"/>
    </row>
    <row r="796" spans="24:34">
      <c r="X796" s="175"/>
      <c r="Y796" s="175"/>
      <c r="AA796" s="179"/>
      <c r="AB796" s="173"/>
      <c r="AC796" s="238"/>
      <c r="AD796" s="238"/>
      <c r="AE796" s="238"/>
      <c r="AF796" s="238"/>
      <c r="AG796" s="238"/>
      <c r="AH796" s="238"/>
    </row>
    <row r="797" spans="24:34">
      <c r="X797" s="175"/>
      <c r="Y797" s="175"/>
      <c r="AA797" s="179"/>
      <c r="AB797" s="173"/>
      <c r="AC797" s="238"/>
      <c r="AD797" s="238"/>
      <c r="AE797" s="238"/>
      <c r="AF797" s="238"/>
      <c r="AG797" s="238"/>
      <c r="AH797" s="238"/>
    </row>
    <row r="798" spans="24:34">
      <c r="X798" s="175"/>
      <c r="Y798" s="175"/>
      <c r="AA798" s="179"/>
      <c r="AB798" s="173"/>
      <c r="AC798" s="238"/>
      <c r="AD798" s="238"/>
      <c r="AE798" s="238"/>
      <c r="AF798" s="238"/>
      <c r="AG798" s="238"/>
      <c r="AH798" s="238"/>
    </row>
    <row r="799" spans="24:34">
      <c r="X799" s="175"/>
      <c r="Y799" s="175"/>
      <c r="AA799" s="179"/>
      <c r="AB799" s="173"/>
      <c r="AC799" s="238"/>
      <c r="AD799" s="238"/>
      <c r="AE799" s="238"/>
      <c r="AF799" s="238"/>
      <c r="AG799" s="238"/>
      <c r="AH799" s="238"/>
    </row>
    <row r="800" spans="24:34">
      <c r="X800" s="175"/>
      <c r="Y800" s="175"/>
      <c r="AA800" s="179"/>
      <c r="AB800" s="173"/>
      <c r="AC800" s="238"/>
      <c r="AD800" s="238"/>
      <c r="AE800" s="238"/>
      <c r="AF800" s="238"/>
      <c r="AG800" s="238"/>
      <c r="AH800" s="238"/>
    </row>
    <row r="801" spans="24:34">
      <c r="X801" s="175"/>
      <c r="Y801" s="175"/>
      <c r="AA801" s="179"/>
      <c r="AB801" s="173"/>
      <c r="AC801" s="238"/>
      <c r="AD801" s="238"/>
      <c r="AE801" s="238"/>
      <c r="AF801" s="238"/>
      <c r="AG801" s="238"/>
      <c r="AH801" s="238"/>
    </row>
    <row r="802" spans="24:34">
      <c r="X802" s="175"/>
      <c r="Y802" s="175"/>
      <c r="AA802" s="179"/>
      <c r="AB802" s="173"/>
      <c r="AC802" s="238"/>
      <c r="AD802" s="238"/>
      <c r="AE802" s="238"/>
      <c r="AF802" s="238"/>
      <c r="AG802" s="238"/>
      <c r="AH802" s="238"/>
    </row>
    <row r="803" spans="24:34">
      <c r="X803" s="175"/>
      <c r="Y803" s="175"/>
      <c r="AA803" s="179"/>
      <c r="AB803" s="173"/>
      <c r="AC803" s="238"/>
      <c r="AD803" s="238"/>
      <c r="AE803" s="238"/>
      <c r="AF803" s="238"/>
      <c r="AG803" s="238"/>
      <c r="AH803" s="238"/>
    </row>
    <row r="804" spans="24:34">
      <c r="X804" s="175"/>
      <c r="Y804" s="175"/>
      <c r="AA804" s="179"/>
      <c r="AB804" s="173"/>
      <c r="AC804" s="238"/>
      <c r="AD804" s="238"/>
      <c r="AE804" s="238"/>
      <c r="AF804" s="238"/>
      <c r="AG804" s="238"/>
      <c r="AH804" s="238"/>
    </row>
    <row r="805" spans="24:34">
      <c r="X805" s="175"/>
      <c r="Y805" s="175"/>
      <c r="AA805" s="179"/>
      <c r="AB805" s="173"/>
      <c r="AC805" s="238"/>
      <c r="AD805" s="238"/>
      <c r="AE805" s="238"/>
      <c r="AF805" s="238"/>
      <c r="AG805" s="238"/>
      <c r="AH805" s="238"/>
    </row>
    <row r="806" spans="24:34">
      <c r="X806" s="175"/>
      <c r="Y806" s="175"/>
      <c r="AA806" s="179"/>
      <c r="AB806" s="173"/>
      <c r="AC806" s="238"/>
      <c r="AD806" s="238"/>
      <c r="AE806" s="238"/>
      <c r="AF806" s="238"/>
      <c r="AG806" s="238"/>
      <c r="AH806" s="238"/>
    </row>
    <row r="807" spans="24:34">
      <c r="X807" s="175"/>
      <c r="Y807" s="175"/>
      <c r="AA807" s="179"/>
      <c r="AB807" s="173"/>
      <c r="AC807" s="238"/>
      <c r="AD807" s="238"/>
      <c r="AE807" s="238"/>
      <c r="AF807" s="238"/>
      <c r="AG807" s="238"/>
      <c r="AH807" s="238"/>
    </row>
    <row r="808" spans="24:34">
      <c r="X808" s="175"/>
      <c r="Y808" s="175"/>
      <c r="AA808" s="179"/>
      <c r="AB808" s="173"/>
      <c r="AC808" s="238"/>
      <c r="AD808" s="238"/>
      <c r="AE808" s="238"/>
      <c r="AF808" s="238"/>
      <c r="AG808" s="238"/>
      <c r="AH808" s="238"/>
    </row>
    <row r="809" spans="24:34">
      <c r="X809" s="175"/>
      <c r="Y809" s="175"/>
      <c r="AA809" s="179"/>
      <c r="AB809" s="173"/>
      <c r="AC809" s="238"/>
      <c r="AD809" s="238"/>
      <c r="AE809" s="238"/>
      <c r="AF809" s="238"/>
      <c r="AG809" s="238"/>
      <c r="AH809" s="238"/>
    </row>
    <row r="810" spans="24:34">
      <c r="X810" s="175"/>
      <c r="Y810" s="175"/>
      <c r="AA810" s="179"/>
      <c r="AB810" s="173"/>
      <c r="AC810" s="238"/>
      <c r="AD810" s="238"/>
      <c r="AE810" s="238"/>
      <c r="AF810" s="238"/>
      <c r="AG810" s="238"/>
      <c r="AH810" s="238"/>
    </row>
    <row r="811" spans="24:34">
      <c r="X811" s="175"/>
      <c r="Y811" s="175"/>
      <c r="AA811" s="179"/>
      <c r="AB811" s="173"/>
      <c r="AC811" s="238"/>
      <c r="AD811" s="238"/>
      <c r="AE811" s="238"/>
      <c r="AF811" s="238"/>
      <c r="AG811" s="238"/>
      <c r="AH811" s="238"/>
    </row>
    <row r="812" spans="24:34">
      <c r="X812" s="175"/>
      <c r="Y812" s="175"/>
      <c r="AA812" s="179"/>
      <c r="AB812" s="173"/>
      <c r="AC812" s="238"/>
      <c r="AD812" s="238"/>
      <c r="AE812" s="238"/>
      <c r="AF812" s="238"/>
      <c r="AG812" s="238"/>
      <c r="AH812" s="238"/>
    </row>
    <row r="813" spans="24:34">
      <c r="X813" s="175"/>
      <c r="Y813" s="175"/>
      <c r="AA813" s="179"/>
      <c r="AB813" s="173"/>
      <c r="AC813" s="238"/>
      <c r="AD813" s="238"/>
      <c r="AE813" s="238"/>
      <c r="AF813" s="238"/>
      <c r="AG813" s="238"/>
      <c r="AH813" s="238"/>
    </row>
    <row r="814" spans="24:34">
      <c r="X814" s="175"/>
      <c r="Y814" s="175"/>
      <c r="AA814" s="179"/>
      <c r="AB814" s="173"/>
      <c r="AC814" s="238"/>
      <c r="AD814" s="238"/>
      <c r="AE814" s="238"/>
      <c r="AF814" s="238"/>
      <c r="AG814" s="238"/>
      <c r="AH814" s="238"/>
    </row>
    <row r="815" spans="24:34">
      <c r="X815" s="175"/>
      <c r="Y815" s="175"/>
      <c r="AA815" s="179"/>
      <c r="AB815" s="173"/>
      <c r="AC815" s="238"/>
      <c r="AD815" s="238"/>
      <c r="AE815" s="238"/>
      <c r="AF815" s="238"/>
      <c r="AG815" s="238"/>
      <c r="AH815" s="238"/>
    </row>
    <row r="816" spans="24:34">
      <c r="X816" s="175"/>
      <c r="Y816" s="175"/>
      <c r="AA816" s="179"/>
      <c r="AB816" s="173"/>
      <c r="AC816" s="238"/>
      <c r="AD816" s="238"/>
      <c r="AE816" s="238"/>
      <c r="AF816" s="238"/>
      <c r="AG816" s="238"/>
      <c r="AH816" s="238"/>
    </row>
    <row r="817" spans="24:34">
      <c r="X817" s="175"/>
      <c r="Y817" s="175"/>
      <c r="AA817" s="179"/>
      <c r="AB817" s="173"/>
      <c r="AC817" s="238"/>
      <c r="AD817" s="238"/>
      <c r="AE817" s="238"/>
      <c r="AF817" s="238"/>
      <c r="AG817" s="238"/>
      <c r="AH817" s="238"/>
    </row>
    <row r="818" spans="24:34">
      <c r="X818" s="175"/>
      <c r="Y818" s="175"/>
      <c r="AA818" s="179"/>
      <c r="AB818" s="173"/>
      <c r="AC818" s="238"/>
      <c r="AD818" s="238"/>
      <c r="AE818" s="238"/>
      <c r="AF818" s="238"/>
      <c r="AG818" s="238"/>
      <c r="AH818" s="238"/>
    </row>
    <row r="819" spans="24:34">
      <c r="X819" s="175"/>
      <c r="Y819" s="175"/>
      <c r="AA819" s="179"/>
      <c r="AB819" s="173"/>
      <c r="AC819" s="238"/>
      <c r="AD819" s="238"/>
      <c r="AE819" s="238"/>
      <c r="AF819" s="238"/>
      <c r="AG819" s="238"/>
      <c r="AH819" s="238"/>
    </row>
    <row r="820" spans="24:34">
      <c r="X820" s="175"/>
      <c r="Y820" s="175"/>
      <c r="AA820" s="179"/>
      <c r="AB820" s="173"/>
      <c r="AC820" s="238"/>
      <c r="AD820" s="238"/>
      <c r="AE820" s="238"/>
      <c r="AF820" s="239"/>
      <c r="AG820" s="239"/>
      <c r="AH820" s="239"/>
    </row>
    <row r="821" spans="24:34">
      <c r="X821" s="175"/>
      <c r="Y821" s="175"/>
      <c r="AA821" s="179"/>
      <c r="AB821" s="173"/>
      <c r="AC821" s="238"/>
      <c r="AD821" s="238"/>
      <c r="AE821" s="238"/>
      <c r="AF821" s="239"/>
      <c r="AG821" s="239"/>
      <c r="AH821" s="239"/>
    </row>
    <row r="822" spans="24:34">
      <c r="X822" s="175"/>
      <c r="Y822" s="175"/>
      <c r="AA822" s="179"/>
      <c r="AB822" s="173"/>
      <c r="AC822" s="238"/>
      <c r="AD822" s="238"/>
      <c r="AE822" s="238"/>
      <c r="AF822" s="239"/>
      <c r="AG822" s="239"/>
      <c r="AH822" s="239"/>
    </row>
    <row r="823" spans="24:34">
      <c r="X823" s="175"/>
      <c r="Y823" s="175"/>
      <c r="AA823" s="179"/>
      <c r="AB823" s="173"/>
      <c r="AC823" s="238"/>
      <c r="AD823" s="238"/>
      <c r="AE823" s="238"/>
      <c r="AF823" s="239"/>
      <c r="AG823" s="239"/>
      <c r="AH823" s="239"/>
    </row>
    <row r="824" spans="24:34">
      <c r="X824" s="175"/>
      <c r="Y824" s="175"/>
      <c r="AA824" s="179"/>
      <c r="AB824" s="173"/>
      <c r="AC824" s="238"/>
      <c r="AD824" s="238"/>
      <c r="AE824" s="238"/>
      <c r="AF824" s="239"/>
      <c r="AG824" s="239"/>
      <c r="AH824" s="239"/>
    </row>
    <row r="825" spans="24:34">
      <c r="X825" s="175"/>
      <c r="Y825" s="175"/>
      <c r="AA825" s="179"/>
      <c r="AB825" s="173"/>
      <c r="AC825" s="238"/>
      <c r="AD825" s="238"/>
      <c r="AE825" s="238"/>
      <c r="AF825" s="239"/>
      <c r="AG825" s="239"/>
      <c r="AH825" s="239"/>
    </row>
    <row r="826" spans="24:34">
      <c r="X826" s="175"/>
      <c r="Y826" s="175"/>
      <c r="AA826" s="179"/>
      <c r="AB826" s="173"/>
      <c r="AC826" s="238"/>
      <c r="AD826" s="238"/>
      <c r="AE826" s="238"/>
      <c r="AF826" s="239"/>
      <c r="AG826" s="239"/>
      <c r="AH826" s="239"/>
    </row>
    <row r="827" spans="24:34">
      <c r="X827" s="175"/>
      <c r="Y827" s="175"/>
      <c r="AA827" s="179"/>
      <c r="AB827" s="173"/>
      <c r="AC827" s="238"/>
      <c r="AD827" s="238"/>
      <c r="AE827" s="238"/>
      <c r="AF827" s="239"/>
      <c r="AG827" s="239"/>
      <c r="AH827" s="239"/>
    </row>
    <row r="828" spans="24:34">
      <c r="X828" s="175"/>
      <c r="Y828" s="175"/>
      <c r="AA828" s="179"/>
      <c r="AB828" s="173"/>
      <c r="AC828" s="238"/>
      <c r="AD828" s="238"/>
      <c r="AE828" s="238"/>
      <c r="AF828" s="239"/>
      <c r="AG828" s="239"/>
      <c r="AH828" s="239"/>
    </row>
    <row r="829" spans="24:34">
      <c r="X829" s="175"/>
      <c r="Y829" s="175"/>
      <c r="AA829" s="179"/>
      <c r="AB829" s="173"/>
      <c r="AC829" s="238"/>
      <c r="AD829" s="238"/>
      <c r="AE829" s="238"/>
      <c r="AF829" s="239"/>
      <c r="AG829" s="239"/>
      <c r="AH829" s="239"/>
    </row>
    <row r="830" spans="24:34">
      <c r="X830" s="175"/>
      <c r="Y830" s="175"/>
      <c r="AA830" s="179"/>
      <c r="AB830" s="173"/>
      <c r="AC830" s="238"/>
      <c r="AD830" s="238"/>
      <c r="AE830" s="238"/>
      <c r="AF830" s="239"/>
      <c r="AG830" s="239"/>
      <c r="AH830" s="239"/>
    </row>
    <row r="831" spans="24:34">
      <c r="X831" s="175"/>
      <c r="Y831" s="175"/>
      <c r="AA831" s="179"/>
      <c r="AB831" s="173"/>
      <c r="AC831" s="238"/>
      <c r="AD831" s="238"/>
      <c r="AE831" s="238"/>
      <c r="AF831" s="239"/>
      <c r="AG831" s="239"/>
      <c r="AH831" s="239"/>
    </row>
    <row r="832" spans="24:34">
      <c r="X832" s="175"/>
      <c r="Y832" s="175"/>
      <c r="AA832" s="179"/>
      <c r="AB832" s="173"/>
      <c r="AC832" s="238"/>
      <c r="AD832" s="238"/>
      <c r="AE832" s="238"/>
      <c r="AF832" s="239"/>
      <c r="AG832" s="239"/>
      <c r="AH832" s="239"/>
    </row>
    <row r="833" spans="24:34">
      <c r="X833" s="175"/>
      <c r="Y833" s="175"/>
      <c r="AA833" s="179"/>
      <c r="AB833" s="173"/>
      <c r="AC833" s="238"/>
      <c r="AD833" s="238"/>
      <c r="AE833" s="238"/>
      <c r="AF833" s="239"/>
      <c r="AG833" s="239"/>
      <c r="AH833" s="239"/>
    </row>
    <row r="834" spans="24:34">
      <c r="X834" s="175"/>
      <c r="Y834" s="175"/>
      <c r="AA834" s="179"/>
      <c r="AB834" s="173"/>
      <c r="AC834" s="238"/>
      <c r="AD834" s="238"/>
      <c r="AE834" s="238"/>
      <c r="AF834" s="239"/>
      <c r="AG834" s="239"/>
      <c r="AH834" s="239"/>
    </row>
    <row r="835" spans="24:34">
      <c r="X835" s="175"/>
      <c r="Y835" s="175"/>
      <c r="AA835" s="179"/>
      <c r="AB835" s="173"/>
      <c r="AC835" s="238"/>
      <c r="AD835" s="238"/>
      <c r="AE835" s="238"/>
      <c r="AF835" s="239"/>
      <c r="AG835" s="239"/>
      <c r="AH835" s="239"/>
    </row>
    <row r="836" spans="24:34">
      <c r="X836" s="175"/>
      <c r="Y836" s="175"/>
      <c r="AA836" s="179"/>
      <c r="AB836" s="173"/>
      <c r="AC836" s="238"/>
      <c r="AD836" s="238"/>
      <c r="AE836" s="238"/>
      <c r="AF836" s="239"/>
      <c r="AG836" s="239"/>
      <c r="AH836" s="239"/>
    </row>
    <row r="837" spans="24:34">
      <c r="X837" s="175"/>
      <c r="Y837" s="175"/>
      <c r="AA837" s="179"/>
      <c r="AB837" s="173"/>
      <c r="AC837" s="238"/>
      <c r="AD837" s="238"/>
      <c r="AE837" s="238"/>
      <c r="AF837" s="239"/>
      <c r="AG837" s="239"/>
      <c r="AH837" s="239"/>
    </row>
    <row r="838" spans="24:34">
      <c r="X838" s="175"/>
      <c r="Y838" s="175"/>
      <c r="AA838" s="179"/>
      <c r="AB838" s="173"/>
      <c r="AC838" s="238"/>
      <c r="AD838" s="238"/>
      <c r="AE838" s="238"/>
      <c r="AF838" s="239"/>
      <c r="AG838" s="239"/>
      <c r="AH838" s="239"/>
    </row>
    <row r="839" spans="24:34">
      <c r="X839" s="175"/>
      <c r="Y839" s="175"/>
      <c r="AA839" s="179"/>
      <c r="AB839" s="173"/>
      <c r="AC839" s="238"/>
      <c r="AD839" s="238"/>
      <c r="AE839" s="238"/>
      <c r="AF839" s="239"/>
      <c r="AG839" s="239"/>
      <c r="AH839" s="239"/>
    </row>
    <row r="840" spans="24:34">
      <c r="X840" s="175"/>
      <c r="Y840" s="175"/>
      <c r="AA840" s="179"/>
      <c r="AB840" s="173"/>
      <c r="AC840" s="238"/>
      <c r="AD840" s="238"/>
      <c r="AE840" s="238"/>
      <c r="AF840" s="239"/>
      <c r="AG840" s="239"/>
      <c r="AH840" s="239"/>
    </row>
    <row r="841" spans="24:34">
      <c r="X841" s="175"/>
      <c r="Y841" s="175"/>
      <c r="AA841" s="179"/>
      <c r="AB841" s="173"/>
      <c r="AC841" s="238"/>
      <c r="AD841" s="238"/>
      <c r="AE841" s="238"/>
      <c r="AF841" s="239"/>
      <c r="AG841" s="239"/>
      <c r="AH841" s="239"/>
    </row>
    <row r="842" spans="24:34">
      <c r="X842" s="175"/>
      <c r="Y842" s="175"/>
      <c r="AA842" s="179"/>
      <c r="AB842" s="173"/>
      <c r="AC842" s="238"/>
      <c r="AD842" s="238"/>
      <c r="AE842" s="238"/>
      <c r="AF842" s="239"/>
      <c r="AG842" s="239"/>
      <c r="AH842" s="239"/>
    </row>
    <row r="843" spans="24:34">
      <c r="X843" s="175"/>
      <c r="Y843" s="175"/>
      <c r="AA843" s="179"/>
      <c r="AB843" s="173"/>
      <c r="AC843" s="238"/>
      <c r="AD843" s="238"/>
      <c r="AE843" s="238"/>
      <c r="AF843" s="239"/>
      <c r="AG843" s="239"/>
      <c r="AH843" s="239"/>
    </row>
    <row r="844" spans="24:34">
      <c r="X844" s="175"/>
      <c r="Y844" s="175"/>
      <c r="AA844" s="179"/>
      <c r="AB844" s="173"/>
      <c r="AC844" s="238"/>
      <c r="AD844" s="238"/>
      <c r="AE844" s="238"/>
      <c r="AF844" s="239"/>
      <c r="AG844" s="239"/>
      <c r="AH844" s="239"/>
    </row>
    <row r="845" spans="24:34">
      <c r="X845" s="175"/>
      <c r="Y845" s="175"/>
      <c r="AA845" s="179"/>
      <c r="AB845" s="173"/>
      <c r="AC845" s="238"/>
      <c r="AD845" s="238"/>
      <c r="AE845" s="238"/>
      <c r="AF845" s="239"/>
      <c r="AG845" s="239"/>
      <c r="AH845" s="239"/>
    </row>
    <row r="846" spans="24:34">
      <c r="X846" s="175"/>
      <c r="Y846" s="175"/>
      <c r="AA846" s="179"/>
      <c r="AB846" s="173"/>
      <c r="AC846" s="238"/>
      <c r="AD846" s="238"/>
      <c r="AE846" s="238"/>
      <c r="AF846" s="239"/>
      <c r="AG846" s="239"/>
      <c r="AH846" s="239"/>
    </row>
    <row r="847" spans="24:34">
      <c r="X847" s="175"/>
      <c r="Y847" s="175"/>
      <c r="AA847" s="179"/>
      <c r="AB847" s="173"/>
      <c r="AC847" s="238"/>
      <c r="AD847" s="238"/>
      <c r="AE847" s="238"/>
      <c r="AF847" s="239"/>
      <c r="AG847" s="239"/>
      <c r="AH847" s="239"/>
    </row>
    <row r="848" spans="24:34">
      <c r="X848" s="175"/>
      <c r="Y848" s="175"/>
      <c r="AA848" s="179"/>
      <c r="AB848" s="173"/>
      <c r="AC848" s="238"/>
      <c r="AD848" s="238"/>
      <c r="AE848" s="238"/>
      <c r="AF848" s="239"/>
      <c r="AG848" s="239"/>
      <c r="AH848" s="239"/>
    </row>
    <row r="849" spans="24:34">
      <c r="X849" s="175"/>
      <c r="Y849" s="175"/>
      <c r="AA849" s="179"/>
      <c r="AB849" s="173"/>
      <c r="AC849" s="238"/>
      <c r="AD849" s="238"/>
      <c r="AE849" s="238"/>
      <c r="AF849" s="239"/>
      <c r="AG849" s="239"/>
      <c r="AH849" s="239"/>
    </row>
    <row r="850" spans="24:34">
      <c r="X850" s="175"/>
      <c r="Y850" s="175"/>
      <c r="AA850" s="179"/>
      <c r="AB850" s="173"/>
      <c r="AC850" s="238"/>
      <c r="AD850" s="238"/>
      <c r="AE850" s="238"/>
      <c r="AF850" s="239"/>
      <c r="AG850" s="239"/>
      <c r="AH850" s="239"/>
    </row>
    <row r="851" spans="24:34">
      <c r="X851" s="175"/>
      <c r="Y851" s="175"/>
      <c r="AA851" s="179"/>
      <c r="AB851" s="173"/>
      <c r="AC851" s="238"/>
      <c r="AD851" s="238"/>
      <c r="AE851" s="238"/>
      <c r="AF851" s="239"/>
      <c r="AG851" s="239"/>
      <c r="AH851" s="239"/>
    </row>
    <row r="852" spans="24:34">
      <c r="X852" s="175"/>
      <c r="Y852" s="175"/>
      <c r="AA852" s="179"/>
      <c r="AB852" s="173"/>
      <c r="AC852" s="238"/>
      <c r="AD852" s="238"/>
      <c r="AE852" s="238"/>
      <c r="AF852" s="239"/>
      <c r="AG852" s="239"/>
      <c r="AH852" s="239"/>
    </row>
    <row r="853" spans="24:34">
      <c r="X853" s="175"/>
      <c r="Y853" s="175"/>
      <c r="AA853" s="179"/>
      <c r="AB853" s="173"/>
      <c r="AC853" s="238"/>
      <c r="AD853" s="238"/>
      <c r="AE853" s="238"/>
      <c r="AF853" s="239"/>
      <c r="AG853" s="239"/>
      <c r="AH853" s="239"/>
    </row>
    <row r="854" spans="24:34">
      <c r="X854" s="175"/>
      <c r="Y854" s="175"/>
      <c r="AA854" s="179"/>
      <c r="AB854" s="173"/>
      <c r="AC854" s="238"/>
      <c r="AD854" s="238"/>
      <c r="AE854" s="238"/>
      <c r="AF854" s="239"/>
      <c r="AG854" s="239"/>
      <c r="AH854" s="239"/>
    </row>
    <row r="855" spans="24:34">
      <c r="X855" s="175"/>
      <c r="Y855" s="175"/>
      <c r="AA855" s="179"/>
      <c r="AB855" s="173"/>
      <c r="AC855" s="238"/>
      <c r="AD855" s="238"/>
      <c r="AE855" s="238"/>
      <c r="AF855" s="239"/>
      <c r="AG855" s="239"/>
      <c r="AH855" s="239"/>
    </row>
    <row r="856" spans="24:34">
      <c r="X856" s="175"/>
      <c r="Y856" s="175"/>
      <c r="AA856" s="179"/>
      <c r="AB856" s="173"/>
      <c r="AC856" s="238"/>
      <c r="AD856" s="238"/>
      <c r="AE856" s="238"/>
      <c r="AF856" s="239"/>
      <c r="AG856" s="239"/>
      <c r="AH856" s="239"/>
    </row>
    <row r="857" spans="24:34">
      <c r="X857" s="175"/>
      <c r="Y857" s="175"/>
      <c r="AA857" s="179"/>
      <c r="AB857" s="173"/>
      <c r="AC857" s="238"/>
      <c r="AD857" s="238"/>
      <c r="AE857" s="238"/>
      <c r="AF857" s="239"/>
      <c r="AG857" s="239"/>
      <c r="AH857" s="239"/>
    </row>
    <row r="858" spans="24:34">
      <c r="X858" s="175"/>
      <c r="Y858" s="175"/>
      <c r="AA858" s="179"/>
      <c r="AB858" s="173"/>
      <c r="AC858" s="238"/>
      <c r="AD858" s="238"/>
      <c r="AE858" s="238"/>
      <c r="AF858" s="239"/>
      <c r="AG858" s="239"/>
      <c r="AH858" s="239"/>
    </row>
    <row r="859" spans="24:34">
      <c r="X859" s="175"/>
      <c r="Y859" s="175"/>
      <c r="AA859" s="179"/>
      <c r="AB859" s="173"/>
      <c r="AC859" s="238"/>
      <c r="AD859" s="238"/>
      <c r="AE859" s="238"/>
      <c r="AF859" s="239"/>
      <c r="AG859" s="239"/>
      <c r="AH859" s="239"/>
    </row>
    <row r="860" spans="24:34">
      <c r="X860" s="175"/>
      <c r="Y860" s="175"/>
      <c r="AA860" s="179"/>
      <c r="AB860" s="173"/>
      <c r="AC860" s="238"/>
      <c r="AD860" s="238"/>
      <c r="AE860" s="238"/>
      <c r="AF860" s="239"/>
      <c r="AG860" s="239"/>
      <c r="AH860" s="239"/>
    </row>
    <row r="861" spans="24:34">
      <c r="X861" s="175"/>
      <c r="Y861" s="175"/>
      <c r="AA861" s="179"/>
      <c r="AB861" s="173"/>
      <c r="AC861" s="238"/>
      <c r="AD861" s="238"/>
      <c r="AE861" s="238"/>
      <c r="AF861" s="239"/>
      <c r="AG861" s="239"/>
      <c r="AH861" s="239"/>
    </row>
    <row r="862" spans="24:34">
      <c r="X862" s="175"/>
      <c r="Y862" s="175"/>
      <c r="AA862" s="179"/>
      <c r="AB862" s="173"/>
      <c r="AC862" s="238"/>
      <c r="AD862" s="238"/>
      <c r="AE862" s="238"/>
      <c r="AF862" s="239"/>
      <c r="AG862" s="239"/>
      <c r="AH862" s="239"/>
    </row>
    <row r="863" spans="24:34">
      <c r="X863" s="175"/>
      <c r="Y863" s="175"/>
      <c r="AA863" s="179"/>
      <c r="AB863" s="173"/>
      <c r="AC863" s="238"/>
      <c r="AD863" s="238"/>
      <c r="AE863" s="238"/>
      <c r="AF863" s="239"/>
      <c r="AG863" s="239"/>
      <c r="AH863" s="239"/>
    </row>
    <row r="864" spans="24:34">
      <c r="X864" s="175"/>
      <c r="Y864" s="175"/>
      <c r="AA864" s="179"/>
      <c r="AB864" s="173"/>
      <c r="AC864" s="238"/>
      <c r="AD864" s="238"/>
      <c r="AE864" s="238"/>
      <c r="AF864" s="239"/>
      <c r="AG864" s="239"/>
      <c r="AH864" s="239"/>
    </row>
    <row r="865" spans="24:34">
      <c r="X865" s="175"/>
      <c r="Y865" s="175"/>
      <c r="AA865" s="179"/>
      <c r="AB865" s="173"/>
      <c r="AC865" s="238"/>
      <c r="AD865" s="238"/>
      <c r="AE865" s="238"/>
      <c r="AF865" s="239"/>
      <c r="AG865" s="239"/>
      <c r="AH865" s="239"/>
    </row>
    <row r="866" spans="24:34">
      <c r="X866" s="175"/>
      <c r="Y866" s="175"/>
      <c r="AA866" s="179"/>
      <c r="AB866" s="173"/>
      <c r="AC866" s="238"/>
      <c r="AD866" s="238"/>
      <c r="AE866" s="238"/>
      <c r="AF866" s="239"/>
      <c r="AG866" s="239"/>
      <c r="AH866" s="239"/>
    </row>
    <row r="867" spans="24:34">
      <c r="X867" s="175"/>
      <c r="Y867" s="175"/>
      <c r="AA867" s="179"/>
      <c r="AB867" s="173"/>
      <c r="AC867" s="238"/>
      <c r="AD867" s="238"/>
      <c r="AE867" s="238"/>
      <c r="AF867" s="239"/>
      <c r="AG867" s="239"/>
      <c r="AH867" s="239"/>
    </row>
    <row r="868" spans="24:34">
      <c r="X868" s="175"/>
      <c r="Y868" s="175"/>
      <c r="AA868" s="179"/>
      <c r="AB868" s="173"/>
      <c r="AC868" s="238"/>
      <c r="AD868" s="238"/>
      <c r="AE868" s="238"/>
      <c r="AF868" s="239"/>
      <c r="AG868" s="239"/>
      <c r="AH868" s="239"/>
    </row>
    <row r="869" spans="24:34">
      <c r="X869" s="175"/>
      <c r="Y869" s="175"/>
      <c r="AA869" s="179"/>
      <c r="AB869" s="173"/>
      <c r="AC869" s="238"/>
      <c r="AD869" s="238"/>
      <c r="AE869" s="238"/>
      <c r="AF869" s="239"/>
      <c r="AG869" s="239"/>
      <c r="AH869" s="239"/>
    </row>
    <row r="870" spans="24:34">
      <c r="X870" s="175"/>
      <c r="Y870" s="175"/>
      <c r="AA870" s="179"/>
      <c r="AB870" s="173"/>
      <c r="AC870" s="238"/>
      <c r="AD870" s="238"/>
      <c r="AE870" s="238"/>
      <c r="AF870" s="239"/>
      <c r="AG870" s="239"/>
      <c r="AH870" s="239"/>
    </row>
    <row r="871" spans="24:34">
      <c r="X871" s="175"/>
      <c r="Y871" s="175"/>
      <c r="AA871" s="179"/>
      <c r="AB871" s="173"/>
      <c r="AC871" s="238"/>
      <c r="AD871" s="238"/>
      <c r="AE871" s="238"/>
      <c r="AF871" s="239"/>
      <c r="AG871" s="239"/>
      <c r="AH871" s="239"/>
    </row>
    <row r="872" spans="24:34">
      <c r="X872" s="175"/>
      <c r="Y872" s="175"/>
      <c r="AA872" s="179"/>
      <c r="AB872" s="173"/>
      <c r="AC872" s="238"/>
      <c r="AD872" s="238"/>
      <c r="AE872" s="238"/>
      <c r="AF872" s="239"/>
      <c r="AG872" s="239"/>
      <c r="AH872" s="239"/>
    </row>
    <row r="873" spans="24:34">
      <c r="X873" s="175"/>
      <c r="Y873" s="175"/>
      <c r="AA873" s="179"/>
      <c r="AB873" s="173"/>
      <c r="AC873" s="238"/>
      <c r="AD873" s="238"/>
      <c r="AE873" s="238"/>
      <c r="AF873" s="239"/>
      <c r="AG873" s="239"/>
      <c r="AH873" s="239"/>
    </row>
    <row r="874" spans="24:34">
      <c r="X874" s="175"/>
      <c r="Y874" s="175"/>
      <c r="AA874" s="179"/>
      <c r="AB874" s="173"/>
      <c r="AC874" s="238"/>
      <c r="AD874" s="238"/>
      <c r="AE874" s="238"/>
      <c r="AF874" s="239"/>
      <c r="AG874" s="239"/>
      <c r="AH874" s="239"/>
    </row>
    <row r="875" spans="24:34">
      <c r="X875" s="175"/>
      <c r="Y875" s="175"/>
      <c r="AA875" s="179"/>
      <c r="AB875" s="173"/>
      <c r="AC875" s="238"/>
      <c r="AD875" s="238"/>
      <c r="AE875" s="238"/>
      <c r="AF875" s="239"/>
      <c r="AG875" s="239"/>
      <c r="AH875" s="239"/>
    </row>
    <row r="876" spans="24:34">
      <c r="X876" s="175"/>
      <c r="Y876" s="175"/>
      <c r="AA876" s="179"/>
      <c r="AB876" s="173"/>
      <c r="AC876" s="238"/>
      <c r="AD876" s="238"/>
      <c r="AE876" s="238"/>
      <c r="AF876" s="239"/>
      <c r="AG876" s="239"/>
      <c r="AH876" s="239"/>
    </row>
    <row r="877" spans="24:34">
      <c r="X877" s="175"/>
      <c r="Y877" s="175"/>
      <c r="AA877" s="179"/>
      <c r="AB877" s="173"/>
      <c r="AC877" s="238"/>
      <c r="AD877" s="238"/>
      <c r="AE877" s="238"/>
      <c r="AF877" s="239"/>
      <c r="AG877" s="239"/>
      <c r="AH877" s="239"/>
    </row>
    <row r="878" spans="24:34">
      <c r="X878" s="175"/>
      <c r="Y878" s="175"/>
      <c r="AA878" s="179"/>
      <c r="AB878" s="173"/>
      <c r="AC878" s="238"/>
      <c r="AD878" s="238"/>
      <c r="AE878" s="238"/>
      <c r="AF878" s="239"/>
      <c r="AG878" s="239"/>
      <c r="AH878" s="239"/>
    </row>
    <row r="879" spans="24:34">
      <c r="X879" s="175"/>
      <c r="Y879" s="175"/>
      <c r="AA879" s="179"/>
      <c r="AB879" s="173"/>
      <c r="AC879" s="238"/>
      <c r="AD879" s="238"/>
      <c r="AE879" s="238"/>
      <c r="AF879" s="239"/>
      <c r="AG879" s="239"/>
      <c r="AH879" s="239"/>
    </row>
    <row r="880" spans="24:34">
      <c r="X880" s="175"/>
      <c r="Y880" s="175"/>
      <c r="AA880" s="179"/>
      <c r="AB880" s="173"/>
      <c r="AC880" s="238"/>
      <c r="AD880" s="238"/>
      <c r="AE880" s="238"/>
      <c r="AF880" s="239"/>
      <c r="AG880" s="239"/>
      <c r="AH880" s="239"/>
    </row>
    <row r="881" spans="24:34">
      <c r="X881" s="175"/>
      <c r="Y881" s="175"/>
      <c r="AA881" s="179"/>
      <c r="AB881" s="173"/>
      <c r="AC881" s="238"/>
      <c r="AD881" s="238"/>
      <c r="AE881" s="238"/>
      <c r="AF881" s="239"/>
      <c r="AG881" s="239"/>
      <c r="AH881" s="239"/>
    </row>
    <row r="882" spans="24:34">
      <c r="X882" s="175"/>
      <c r="Y882" s="175"/>
      <c r="AA882" s="179"/>
      <c r="AB882" s="173"/>
      <c r="AC882" s="238"/>
      <c r="AD882" s="238"/>
      <c r="AE882" s="238"/>
      <c r="AF882" s="239"/>
      <c r="AG882" s="239"/>
      <c r="AH882" s="239"/>
    </row>
    <row r="883" spans="24:34">
      <c r="X883" s="175"/>
      <c r="Y883" s="175"/>
      <c r="AA883" s="179"/>
      <c r="AB883" s="173"/>
      <c r="AC883" s="238"/>
      <c r="AD883" s="238"/>
      <c r="AE883" s="238"/>
      <c r="AF883" s="239"/>
      <c r="AG883" s="239"/>
      <c r="AH883" s="239"/>
    </row>
    <row r="884" spans="24:34">
      <c r="X884" s="175"/>
      <c r="Y884" s="175"/>
      <c r="AA884" s="179"/>
      <c r="AB884" s="173"/>
      <c r="AC884" s="238"/>
      <c r="AD884" s="238"/>
      <c r="AE884" s="238"/>
      <c r="AF884" s="239"/>
      <c r="AG884" s="239"/>
      <c r="AH884" s="239"/>
    </row>
    <row r="885" spans="24:34">
      <c r="X885" s="175"/>
      <c r="Y885" s="175"/>
      <c r="AA885" s="179"/>
      <c r="AB885" s="173"/>
      <c r="AC885" s="238"/>
      <c r="AD885" s="238"/>
      <c r="AE885" s="238"/>
      <c r="AF885" s="239"/>
      <c r="AG885" s="239"/>
      <c r="AH885" s="239"/>
    </row>
    <row r="886" spans="24:34">
      <c r="X886" s="175"/>
      <c r="Y886" s="175"/>
      <c r="AA886" s="179"/>
      <c r="AB886" s="173"/>
      <c r="AC886" s="238"/>
      <c r="AD886" s="238"/>
      <c r="AE886" s="238"/>
      <c r="AF886" s="239"/>
      <c r="AG886" s="239"/>
      <c r="AH886" s="239"/>
    </row>
    <row r="887" spans="24:34">
      <c r="X887" s="175"/>
      <c r="Y887" s="175"/>
      <c r="AA887" s="179"/>
      <c r="AB887" s="173"/>
      <c r="AC887" s="238"/>
      <c r="AD887" s="238"/>
      <c r="AE887" s="238"/>
      <c r="AF887" s="239"/>
      <c r="AG887" s="239"/>
      <c r="AH887" s="239"/>
    </row>
    <row r="888" spans="24:34">
      <c r="X888" s="175"/>
      <c r="Y888" s="175"/>
      <c r="AA888" s="179"/>
      <c r="AB888" s="173"/>
      <c r="AC888" s="238"/>
      <c r="AD888" s="238"/>
      <c r="AE888" s="238"/>
      <c r="AF888" s="239"/>
      <c r="AG888" s="239"/>
      <c r="AH888" s="239"/>
    </row>
    <row r="889" spans="24:34">
      <c r="X889" s="175"/>
      <c r="Y889" s="175"/>
      <c r="AA889" s="179"/>
      <c r="AB889" s="173"/>
      <c r="AC889" s="238"/>
      <c r="AD889" s="238"/>
      <c r="AE889" s="238"/>
      <c r="AF889" s="239"/>
      <c r="AG889" s="239"/>
      <c r="AH889" s="239"/>
    </row>
    <row r="890" spans="24:34">
      <c r="X890" s="175"/>
      <c r="Y890" s="175"/>
      <c r="AA890" s="179"/>
      <c r="AB890" s="173"/>
      <c r="AC890" s="238"/>
      <c r="AD890" s="238"/>
      <c r="AE890" s="238"/>
      <c r="AF890" s="239"/>
      <c r="AG890" s="239"/>
      <c r="AH890" s="239"/>
    </row>
    <row r="891" spans="24:34">
      <c r="X891" s="175"/>
      <c r="Y891" s="175"/>
      <c r="AA891" s="179"/>
      <c r="AB891" s="173"/>
      <c r="AC891" s="238"/>
      <c r="AD891" s="238"/>
      <c r="AE891" s="238"/>
      <c r="AF891" s="239"/>
      <c r="AG891" s="239"/>
      <c r="AH891" s="239"/>
    </row>
    <row r="892" spans="24:34">
      <c r="X892" s="175"/>
      <c r="Y892" s="175"/>
      <c r="AA892" s="179"/>
      <c r="AB892" s="173"/>
      <c r="AC892" s="238"/>
      <c r="AD892" s="238"/>
      <c r="AE892" s="238"/>
      <c r="AF892" s="239"/>
      <c r="AG892" s="239"/>
      <c r="AH892" s="239"/>
    </row>
    <row r="893" spans="24:34">
      <c r="X893" s="175"/>
      <c r="Y893" s="175"/>
      <c r="AA893" s="179"/>
      <c r="AB893" s="173"/>
      <c r="AC893" s="238"/>
      <c r="AD893" s="238"/>
      <c r="AE893" s="238"/>
      <c r="AF893" s="239"/>
      <c r="AG893" s="239"/>
      <c r="AH893" s="239"/>
    </row>
    <row r="894" spans="24:34">
      <c r="X894" s="175"/>
      <c r="Y894" s="175"/>
      <c r="AA894" s="179"/>
      <c r="AB894" s="173"/>
      <c r="AC894" s="238"/>
      <c r="AD894" s="238"/>
      <c r="AE894" s="238"/>
      <c r="AF894" s="239"/>
      <c r="AG894" s="239"/>
      <c r="AH894" s="239"/>
    </row>
    <row r="895" spans="24:34">
      <c r="X895" s="175"/>
      <c r="Y895" s="175"/>
      <c r="AA895" s="179"/>
      <c r="AB895" s="173"/>
      <c r="AC895" s="238"/>
      <c r="AD895" s="238"/>
      <c r="AE895" s="238"/>
      <c r="AF895" s="239"/>
      <c r="AG895" s="239"/>
      <c r="AH895" s="239"/>
    </row>
    <row r="896" spans="24:34">
      <c r="X896" s="175"/>
      <c r="Y896" s="175"/>
      <c r="AA896" s="179"/>
      <c r="AB896" s="173"/>
      <c r="AC896" s="238"/>
      <c r="AD896" s="238"/>
      <c r="AE896" s="238"/>
      <c r="AF896" s="239"/>
      <c r="AG896" s="239"/>
      <c r="AH896" s="239"/>
    </row>
    <row r="897" spans="24:34">
      <c r="X897" s="175"/>
      <c r="Y897" s="175"/>
      <c r="AA897" s="179"/>
      <c r="AB897" s="173"/>
      <c r="AC897" s="238"/>
      <c r="AD897" s="238"/>
      <c r="AE897" s="238"/>
      <c r="AF897" s="239"/>
      <c r="AG897" s="239"/>
      <c r="AH897" s="239"/>
    </row>
    <row r="898" spans="24:34">
      <c r="X898" s="175"/>
      <c r="Y898" s="175"/>
      <c r="AA898" s="179"/>
      <c r="AB898" s="173"/>
      <c r="AC898" s="238"/>
      <c r="AD898" s="238"/>
      <c r="AE898" s="238"/>
      <c r="AF898" s="239"/>
      <c r="AG898" s="239"/>
      <c r="AH898" s="239"/>
    </row>
    <row r="899" spans="24:34">
      <c r="X899" s="175"/>
      <c r="Y899" s="175"/>
      <c r="AA899" s="179"/>
      <c r="AB899" s="173"/>
      <c r="AC899" s="238"/>
      <c r="AD899" s="238"/>
      <c r="AE899" s="238"/>
      <c r="AF899" s="239"/>
      <c r="AG899" s="239"/>
      <c r="AH899" s="239"/>
    </row>
    <row r="900" spans="24:34">
      <c r="X900" s="175"/>
      <c r="Y900" s="175"/>
      <c r="AA900" s="179"/>
      <c r="AB900" s="173"/>
      <c r="AC900" s="238"/>
      <c r="AD900" s="238"/>
      <c r="AE900" s="238"/>
      <c r="AF900" s="239"/>
      <c r="AG900" s="239"/>
      <c r="AH900" s="239"/>
    </row>
    <row r="901" spans="24:34">
      <c r="X901" s="175"/>
      <c r="Y901" s="175"/>
      <c r="AA901" s="179"/>
      <c r="AB901" s="173"/>
      <c r="AC901" s="238"/>
      <c r="AD901" s="238"/>
      <c r="AE901" s="238"/>
      <c r="AF901" s="239"/>
      <c r="AG901" s="239"/>
      <c r="AH901" s="239"/>
    </row>
    <row r="902" spans="24:34">
      <c r="X902" s="175"/>
      <c r="Y902" s="175"/>
      <c r="AA902" s="179"/>
      <c r="AB902" s="173"/>
      <c r="AC902" s="238"/>
      <c r="AD902" s="238"/>
      <c r="AE902" s="238"/>
      <c r="AF902" s="239"/>
      <c r="AG902" s="239"/>
      <c r="AH902" s="239"/>
    </row>
    <row r="903" spans="24:34">
      <c r="X903" s="175"/>
      <c r="Y903" s="175"/>
      <c r="AA903" s="179"/>
      <c r="AB903" s="173"/>
      <c r="AC903" s="238"/>
      <c r="AD903" s="238"/>
      <c r="AE903" s="238"/>
      <c r="AF903" s="239"/>
      <c r="AG903" s="239"/>
      <c r="AH903" s="239"/>
    </row>
    <row r="904" spans="24:34">
      <c r="X904" s="175"/>
      <c r="Y904" s="175"/>
      <c r="AA904" s="179"/>
      <c r="AB904" s="173"/>
      <c r="AC904" s="238"/>
      <c r="AD904" s="238"/>
      <c r="AE904" s="238"/>
      <c r="AF904" s="239"/>
      <c r="AG904" s="239"/>
      <c r="AH904" s="239"/>
    </row>
    <row r="905" spans="24:34">
      <c r="X905" s="175"/>
      <c r="Y905" s="175"/>
      <c r="AA905" s="179"/>
      <c r="AB905" s="173"/>
      <c r="AC905" s="238"/>
      <c r="AD905" s="238"/>
      <c r="AE905" s="238"/>
      <c r="AF905" s="239"/>
      <c r="AG905" s="239"/>
      <c r="AH905" s="239"/>
    </row>
    <row r="906" spans="24:34">
      <c r="X906" s="175"/>
      <c r="Y906" s="175"/>
      <c r="AA906" s="179"/>
      <c r="AB906" s="173"/>
      <c r="AC906" s="238"/>
      <c r="AD906" s="238"/>
      <c r="AE906" s="238"/>
      <c r="AF906" s="239"/>
      <c r="AG906" s="239"/>
      <c r="AH906" s="239"/>
    </row>
    <row r="907" spans="24:34">
      <c r="X907" s="175"/>
      <c r="Y907" s="175"/>
      <c r="AA907" s="179"/>
      <c r="AB907" s="173"/>
      <c r="AC907" s="238"/>
      <c r="AD907" s="238"/>
      <c r="AE907" s="238"/>
      <c r="AF907" s="239"/>
      <c r="AG907" s="239"/>
      <c r="AH907" s="239"/>
    </row>
    <row r="908" spans="24:34">
      <c r="X908" s="175"/>
      <c r="Y908" s="175"/>
      <c r="AA908" s="179"/>
      <c r="AB908" s="173"/>
      <c r="AC908" s="238"/>
      <c r="AD908" s="238"/>
      <c r="AE908" s="238"/>
      <c r="AF908" s="239"/>
      <c r="AG908" s="239"/>
      <c r="AH908" s="239"/>
    </row>
    <row r="909" spans="24:34">
      <c r="X909" s="175"/>
      <c r="Y909" s="175"/>
      <c r="AA909" s="179"/>
      <c r="AB909" s="173"/>
      <c r="AC909" s="238"/>
      <c r="AD909" s="238"/>
      <c r="AE909" s="238"/>
      <c r="AF909" s="239"/>
      <c r="AG909" s="239"/>
      <c r="AH909" s="239"/>
    </row>
    <row r="910" spans="24:34">
      <c r="X910" s="175"/>
      <c r="Y910" s="175"/>
      <c r="AA910" s="179"/>
      <c r="AB910" s="173"/>
      <c r="AC910" s="238"/>
      <c r="AD910" s="238"/>
      <c r="AE910" s="238"/>
      <c r="AF910" s="239"/>
      <c r="AG910" s="239"/>
      <c r="AH910" s="239"/>
    </row>
    <row r="911" spans="24:34">
      <c r="X911" s="175"/>
      <c r="Y911" s="175"/>
      <c r="AA911" s="179"/>
      <c r="AB911" s="173"/>
      <c r="AC911" s="238"/>
      <c r="AD911" s="238"/>
      <c r="AE911" s="238"/>
      <c r="AF911" s="239"/>
      <c r="AG911" s="239"/>
      <c r="AH911" s="239"/>
    </row>
    <row r="912" spans="24:34">
      <c r="X912" s="175"/>
      <c r="Y912" s="175"/>
      <c r="AA912" s="179"/>
      <c r="AB912" s="173"/>
      <c r="AC912" s="238"/>
      <c r="AD912" s="238"/>
      <c r="AE912" s="238"/>
      <c r="AF912" s="239"/>
      <c r="AG912" s="239"/>
      <c r="AH912" s="239"/>
    </row>
    <row r="913" spans="24:34">
      <c r="X913" s="175"/>
      <c r="Y913" s="175"/>
      <c r="AA913" s="179"/>
      <c r="AB913" s="173"/>
      <c r="AC913" s="238"/>
      <c r="AD913" s="238"/>
      <c r="AE913" s="238"/>
      <c r="AF913" s="239"/>
      <c r="AG913" s="239"/>
      <c r="AH913" s="239"/>
    </row>
    <row r="914" spans="24:34">
      <c r="X914" s="175"/>
      <c r="Y914" s="175"/>
      <c r="AA914" s="179"/>
      <c r="AB914" s="173"/>
      <c r="AC914" s="238"/>
      <c r="AD914" s="238"/>
      <c r="AE914" s="238"/>
      <c r="AF914" s="239"/>
      <c r="AG914" s="239"/>
      <c r="AH914" s="239"/>
    </row>
    <row r="915" spans="24:34">
      <c r="X915" s="175"/>
      <c r="Y915" s="175"/>
      <c r="AA915" s="179"/>
      <c r="AB915" s="173"/>
      <c r="AC915" s="238"/>
      <c r="AD915" s="238"/>
      <c r="AE915" s="238"/>
      <c r="AF915" s="239"/>
      <c r="AG915" s="239"/>
      <c r="AH915" s="239"/>
    </row>
    <row r="916" spans="24:34">
      <c r="X916" s="175"/>
      <c r="Y916" s="175"/>
      <c r="AA916" s="179"/>
      <c r="AB916" s="173"/>
      <c r="AC916" s="238"/>
      <c r="AD916" s="238"/>
      <c r="AE916" s="238"/>
      <c r="AF916" s="239"/>
      <c r="AG916" s="239"/>
      <c r="AH916" s="239"/>
    </row>
    <row r="917" spans="24:34">
      <c r="X917" s="175"/>
      <c r="Y917" s="175"/>
      <c r="AA917" s="179"/>
      <c r="AB917" s="173"/>
      <c r="AC917" s="238"/>
      <c r="AD917" s="238"/>
      <c r="AE917" s="238"/>
      <c r="AF917" s="239"/>
      <c r="AG917" s="239"/>
      <c r="AH917" s="239"/>
    </row>
    <row r="918" spans="24:34">
      <c r="X918" s="175"/>
      <c r="Y918" s="175"/>
      <c r="AA918" s="179"/>
      <c r="AB918" s="173"/>
      <c r="AC918" s="238"/>
      <c r="AD918" s="238"/>
      <c r="AE918" s="238"/>
      <c r="AF918" s="239"/>
      <c r="AG918" s="239"/>
      <c r="AH918" s="239"/>
    </row>
    <row r="919" spans="24:34">
      <c r="X919" s="175"/>
      <c r="Y919" s="175"/>
      <c r="AA919" s="179"/>
      <c r="AB919" s="173"/>
      <c r="AC919" s="238"/>
      <c r="AD919" s="238"/>
      <c r="AE919" s="238"/>
      <c r="AF919" s="239"/>
      <c r="AG919" s="239"/>
      <c r="AH919" s="239"/>
    </row>
    <row r="920" spans="24:34">
      <c r="X920" s="175"/>
      <c r="Y920" s="175"/>
      <c r="AA920" s="179"/>
      <c r="AB920" s="173"/>
      <c r="AC920" s="238"/>
      <c r="AD920" s="238"/>
      <c r="AE920" s="238"/>
      <c r="AF920" s="239"/>
      <c r="AG920" s="239"/>
      <c r="AH920" s="239"/>
    </row>
    <row r="921" spans="24:34">
      <c r="X921" s="175"/>
      <c r="Y921" s="175"/>
      <c r="AA921" s="179"/>
      <c r="AB921" s="173"/>
      <c r="AC921" s="238"/>
      <c r="AD921" s="238"/>
      <c r="AE921" s="238"/>
      <c r="AF921" s="239"/>
      <c r="AG921" s="239"/>
      <c r="AH921" s="239"/>
    </row>
    <row r="922" spans="24:34">
      <c r="X922" s="175"/>
      <c r="Y922" s="175"/>
      <c r="AA922" s="179"/>
      <c r="AB922" s="173"/>
      <c r="AC922" s="238"/>
      <c r="AD922" s="238"/>
      <c r="AE922" s="238"/>
      <c r="AF922" s="239"/>
      <c r="AG922" s="239"/>
      <c r="AH922" s="239"/>
    </row>
    <row r="923" spans="24:34">
      <c r="X923" s="175"/>
      <c r="Y923" s="175"/>
      <c r="AA923" s="179"/>
      <c r="AB923" s="173"/>
      <c r="AC923" s="238"/>
      <c r="AD923" s="238"/>
      <c r="AE923" s="238"/>
      <c r="AF923" s="239"/>
      <c r="AG923" s="239"/>
      <c r="AH923" s="239"/>
    </row>
    <row r="924" spans="24:34">
      <c r="X924" s="175"/>
      <c r="Y924" s="175"/>
      <c r="AA924" s="179"/>
      <c r="AB924" s="173"/>
      <c r="AC924" s="238"/>
      <c r="AD924" s="238"/>
      <c r="AE924" s="238"/>
      <c r="AF924" s="239"/>
      <c r="AG924" s="239"/>
      <c r="AH924" s="239"/>
    </row>
    <row r="925" spans="24:34">
      <c r="X925" s="175"/>
      <c r="Y925" s="175"/>
      <c r="AA925" s="179"/>
      <c r="AB925" s="173"/>
      <c r="AC925" s="238"/>
      <c r="AD925" s="238"/>
      <c r="AE925" s="238"/>
      <c r="AF925" s="239"/>
      <c r="AG925" s="239"/>
      <c r="AH925" s="239"/>
    </row>
    <row r="926" spans="24:34">
      <c r="X926" s="175"/>
      <c r="Y926" s="175"/>
      <c r="AA926" s="179"/>
      <c r="AB926" s="173"/>
      <c r="AC926" s="238"/>
      <c r="AD926" s="238"/>
      <c r="AE926" s="238"/>
      <c r="AF926" s="239"/>
      <c r="AG926" s="239"/>
      <c r="AH926" s="239"/>
    </row>
    <row r="927" spans="24:34">
      <c r="X927" s="175"/>
      <c r="Y927" s="175"/>
      <c r="AA927" s="179"/>
      <c r="AB927" s="173"/>
      <c r="AC927" s="238"/>
      <c r="AD927" s="238"/>
      <c r="AE927" s="238"/>
      <c r="AF927" s="239"/>
      <c r="AG927" s="239"/>
      <c r="AH927" s="239"/>
    </row>
    <row r="928" spans="24:34">
      <c r="X928" s="175"/>
      <c r="Y928" s="175"/>
      <c r="AA928" s="179"/>
      <c r="AB928" s="173"/>
      <c r="AC928" s="238"/>
      <c r="AD928" s="238"/>
      <c r="AE928" s="238"/>
      <c r="AF928" s="239"/>
      <c r="AG928" s="239"/>
      <c r="AH928" s="239"/>
    </row>
    <row r="929" spans="24:34">
      <c r="X929" s="175"/>
      <c r="Y929" s="175"/>
      <c r="AA929" s="179"/>
      <c r="AB929" s="173"/>
      <c r="AC929" s="238"/>
      <c r="AD929" s="238"/>
      <c r="AE929" s="238"/>
      <c r="AF929" s="239"/>
      <c r="AG929" s="239"/>
      <c r="AH929" s="239"/>
    </row>
    <row r="930" spans="24:34">
      <c r="X930" s="175"/>
      <c r="Y930" s="175"/>
      <c r="AA930" s="179"/>
      <c r="AB930" s="173"/>
      <c r="AC930" s="238"/>
      <c r="AD930" s="238"/>
      <c r="AE930" s="238"/>
      <c r="AF930" s="239"/>
      <c r="AG930" s="239"/>
      <c r="AH930" s="239"/>
    </row>
    <row r="931" spans="24:34">
      <c r="X931" s="175"/>
      <c r="Y931" s="175"/>
      <c r="AA931" s="179"/>
      <c r="AB931" s="173"/>
      <c r="AC931" s="238"/>
      <c r="AD931" s="238"/>
      <c r="AE931" s="238"/>
      <c r="AF931" s="239"/>
      <c r="AG931" s="239"/>
      <c r="AH931" s="239"/>
    </row>
    <row r="932" spans="24:34">
      <c r="X932" s="175"/>
      <c r="Y932" s="175"/>
      <c r="AA932" s="179"/>
      <c r="AB932" s="173"/>
      <c r="AC932" s="238"/>
      <c r="AD932" s="238"/>
      <c r="AE932" s="238"/>
      <c r="AF932" s="239"/>
      <c r="AG932" s="239"/>
      <c r="AH932" s="239"/>
    </row>
    <row r="933" spans="24:34">
      <c r="X933" s="175"/>
      <c r="Y933" s="175"/>
      <c r="AA933" s="179"/>
      <c r="AB933" s="173"/>
      <c r="AC933" s="238"/>
      <c r="AD933" s="238"/>
      <c r="AE933" s="238"/>
      <c r="AF933" s="239"/>
      <c r="AG933" s="239"/>
      <c r="AH933" s="239"/>
    </row>
    <row r="934" spans="24:34">
      <c r="X934" s="175"/>
      <c r="Y934" s="175"/>
      <c r="AA934" s="179"/>
      <c r="AB934" s="173"/>
      <c r="AC934" s="238"/>
      <c r="AD934" s="238"/>
      <c r="AE934" s="238"/>
      <c r="AF934" s="239"/>
      <c r="AG934" s="239"/>
      <c r="AH934" s="239"/>
    </row>
    <row r="935" spans="24:34">
      <c r="X935" s="175"/>
      <c r="Y935" s="175"/>
      <c r="AA935" s="179"/>
      <c r="AB935" s="173"/>
      <c r="AC935" s="238"/>
      <c r="AD935" s="238"/>
      <c r="AE935" s="238"/>
      <c r="AF935" s="239"/>
      <c r="AG935" s="239"/>
      <c r="AH935" s="239"/>
    </row>
    <row r="936" spans="24:34">
      <c r="X936" s="175"/>
      <c r="Y936" s="175"/>
      <c r="AA936" s="179"/>
      <c r="AB936" s="173"/>
      <c r="AC936" s="238"/>
      <c r="AD936" s="238"/>
      <c r="AE936" s="238"/>
      <c r="AF936" s="239"/>
      <c r="AG936" s="239"/>
      <c r="AH936" s="239"/>
    </row>
    <row r="937" spans="24:34">
      <c r="X937" s="175"/>
      <c r="Y937" s="175"/>
      <c r="AA937" s="179"/>
      <c r="AB937" s="173"/>
      <c r="AC937" s="238"/>
      <c r="AD937" s="238"/>
      <c r="AE937" s="238"/>
      <c r="AF937" s="239"/>
      <c r="AG937" s="239"/>
      <c r="AH937" s="239"/>
    </row>
    <row r="938" spans="24:34">
      <c r="X938" s="175"/>
      <c r="Y938" s="175"/>
      <c r="AA938" s="179"/>
      <c r="AB938" s="173"/>
      <c r="AC938" s="238"/>
      <c r="AD938" s="238"/>
      <c r="AE938" s="238"/>
      <c r="AF938" s="239"/>
      <c r="AG938" s="239"/>
      <c r="AH938" s="239"/>
    </row>
    <row r="939" spans="24:34">
      <c r="X939" s="175"/>
      <c r="Y939" s="175"/>
      <c r="AA939" s="179"/>
      <c r="AB939" s="173"/>
      <c r="AC939" s="238"/>
      <c r="AD939" s="238"/>
      <c r="AE939" s="238"/>
      <c r="AF939" s="239"/>
      <c r="AG939" s="239"/>
      <c r="AH939" s="239"/>
    </row>
    <row r="940" spans="24:34">
      <c r="X940" s="175"/>
      <c r="Y940" s="175"/>
      <c r="AA940" s="179"/>
      <c r="AB940" s="173"/>
      <c r="AC940" s="238"/>
      <c r="AD940" s="238"/>
      <c r="AE940" s="238"/>
      <c r="AF940" s="239"/>
      <c r="AG940" s="239"/>
      <c r="AH940" s="239"/>
    </row>
    <row r="941" spans="24:34">
      <c r="X941" s="175"/>
      <c r="Y941" s="175"/>
      <c r="AA941" s="179"/>
      <c r="AB941" s="173"/>
      <c r="AC941" s="238"/>
      <c r="AD941" s="238"/>
      <c r="AE941" s="238"/>
      <c r="AF941" s="239"/>
      <c r="AG941" s="239"/>
      <c r="AH941" s="239"/>
    </row>
    <row r="942" spans="24:34">
      <c r="X942" s="175"/>
      <c r="Y942" s="175"/>
      <c r="AA942" s="179"/>
      <c r="AB942" s="173"/>
      <c r="AC942" s="238"/>
      <c r="AD942" s="238"/>
      <c r="AE942" s="238"/>
      <c r="AF942" s="239"/>
      <c r="AG942" s="239"/>
      <c r="AH942" s="239"/>
    </row>
    <row r="943" spans="24:34">
      <c r="X943" s="175"/>
      <c r="Y943" s="175"/>
      <c r="AA943" s="179"/>
      <c r="AB943" s="173"/>
      <c r="AC943" s="238"/>
      <c r="AD943" s="238"/>
      <c r="AE943" s="238"/>
      <c r="AF943" s="239"/>
      <c r="AG943" s="239"/>
      <c r="AH943" s="239"/>
    </row>
    <row r="944" spans="24:34">
      <c r="X944" s="175"/>
      <c r="Y944" s="175"/>
      <c r="AA944" s="179"/>
      <c r="AB944" s="173"/>
      <c r="AC944" s="238"/>
      <c r="AD944" s="238"/>
      <c r="AE944" s="238"/>
      <c r="AF944" s="239"/>
      <c r="AG944" s="239"/>
      <c r="AH944" s="239"/>
    </row>
    <row r="945" spans="24:34">
      <c r="X945" s="175"/>
      <c r="Y945" s="175"/>
      <c r="AA945" s="179"/>
      <c r="AB945" s="173"/>
      <c r="AC945" s="238"/>
      <c r="AD945" s="238"/>
      <c r="AE945" s="238"/>
      <c r="AF945" s="239"/>
      <c r="AG945" s="239"/>
      <c r="AH945" s="239"/>
    </row>
    <row r="946" spans="24:34">
      <c r="X946" s="175"/>
      <c r="Y946" s="175"/>
      <c r="AA946" s="179"/>
      <c r="AB946" s="173"/>
      <c r="AC946" s="238"/>
      <c r="AD946" s="238"/>
      <c r="AE946" s="238"/>
      <c r="AF946" s="239"/>
      <c r="AG946" s="239"/>
      <c r="AH946" s="239"/>
    </row>
    <row r="947" spans="24:34">
      <c r="X947" s="175"/>
      <c r="Y947" s="175"/>
      <c r="AA947" s="179"/>
      <c r="AB947" s="173"/>
      <c r="AC947" s="238"/>
      <c r="AD947" s="238"/>
      <c r="AE947" s="238"/>
      <c r="AF947" s="239"/>
      <c r="AG947" s="239"/>
      <c r="AH947" s="239"/>
    </row>
    <row r="948" spans="24:34">
      <c r="X948" s="175"/>
      <c r="Y948" s="175"/>
      <c r="AA948" s="179"/>
      <c r="AB948" s="173"/>
      <c r="AC948" s="238"/>
      <c r="AD948" s="238"/>
      <c r="AE948" s="238"/>
      <c r="AF948" s="239"/>
      <c r="AG948" s="239"/>
      <c r="AH948" s="239"/>
    </row>
    <row r="949" spans="24:34">
      <c r="X949" s="175"/>
      <c r="Y949" s="175"/>
      <c r="AA949" s="179"/>
      <c r="AB949" s="173"/>
      <c r="AC949" s="238"/>
      <c r="AD949" s="238"/>
      <c r="AE949" s="238"/>
      <c r="AF949" s="239"/>
      <c r="AG949" s="239"/>
      <c r="AH949" s="239"/>
    </row>
    <row r="950" spans="24:34">
      <c r="X950" s="175"/>
      <c r="Y950" s="175"/>
      <c r="AA950" s="179"/>
      <c r="AB950" s="173"/>
      <c r="AC950" s="238"/>
      <c r="AD950" s="238"/>
      <c r="AE950" s="238"/>
      <c r="AF950" s="239"/>
      <c r="AG950" s="239"/>
      <c r="AH950" s="239"/>
    </row>
    <row r="951" spans="24:34">
      <c r="X951" s="175"/>
      <c r="Y951" s="175"/>
      <c r="AA951" s="179"/>
      <c r="AB951" s="173"/>
      <c r="AC951" s="238"/>
      <c r="AD951" s="238"/>
      <c r="AE951" s="238"/>
      <c r="AF951" s="239"/>
      <c r="AG951" s="239"/>
      <c r="AH951" s="239"/>
    </row>
    <row r="952" spans="24:34">
      <c r="X952" s="175"/>
      <c r="Y952" s="175"/>
      <c r="AA952" s="179"/>
      <c r="AB952" s="173"/>
      <c r="AC952" s="238"/>
      <c r="AD952" s="238"/>
      <c r="AE952" s="238"/>
      <c r="AF952" s="239"/>
      <c r="AG952" s="239"/>
      <c r="AH952" s="239"/>
    </row>
    <row r="953" spans="24:34">
      <c r="X953" s="175"/>
      <c r="Y953" s="175"/>
      <c r="AA953" s="179"/>
      <c r="AB953" s="173"/>
      <c r="AC953" s="238"/>
      <c r="AD953" s="238"/>
      <c r="AE953" s="238"/>
      <c r="AF953" s="239"/>
      <c r="AG953" s="239"/>
      <c r="AH953" s="239"/>
    </row>
    <row r="954" spans="24:34">
      <c r="X954" s="175"/>
      <c r="Y954" s="175"/>
      <c r="AA954" s="179"/>
      <c r="AB954" s="173"/>
      <c r="AC954" s="238"/>
      <c r="AD954" s="238"/>
      <c r="AE954" s="238"/>
      <c r="AF954" s="239"/>
      <c r="AG954" s="239"/>
      <c r="AH954" s="239"/>
    </row>
    <row r="955" spans="24:34">
      <c r="X955" s="175"/>
      <c r="Y955" s="175"/>
      <c r="AA955" s="179"/>
      <c r="AB955" s="173"/>
      <c r="AC955" s="238"/>
      <c r="AD955" s="238"/>
      <c r="AE955" s="238"/>
      <c r="AF955" s="239"/>
      <c r="AG955" s="239"/>
      <c r="AH955" s="239"/>
    </row>
    <row r="956" spans="24:34">
      <c r="X956" s="175"/>
      <c r="Y956" s="175"/>
      <c r="AA956" s="179"/>
      <c r="AB956" s="173"/>
      <c r="AC956" s="238"/>
      <c r="AD956" s="238"/>
      <c r="AE956" s="238"/>
      <c r="AF956" s="239"/>
      <c r="AG956" s="239"/>
      <c r="AH956" s="239"/>
    </row>
    <row r="957" spans="24:34">
      <c r="X957" s="175"/>
      <c r="Y957" s="175"/>
      <c r="AA957" s="179"/>
      <c r="AB957" s="173"/>
      <c r="AC957" s="238"/>
      <c r="AD957" s="238"/>
      <c r="AE957" s="238"/>
      <c r="AF957" s="239"/>
      <c r="AG957" s="239"/>
      <c r="AH957" s="239"/>
    </row>
    <row r="958" spans="24:34">
      <c r="X958" s="175"/>
      <c r="Y958" s="175"/>
      <c r="AA958" s="179"/>
      <c r="AB958" s="173"/>
      <c r="AC958" s="238"/>
      <c r="AD958" s="238"/>
      <c r="AE958" s="238"/>
      <c r="AF958" s="239"/>
      <c r="AG958" s="239"/>
      <c r="AH958" s="239"/>
    </row>
    <row r="959" spans="24:34">
      <c r="X959" s="175"/>
      <c r="Y959" s="175"/>
      <c r="AA959" s="179"/>
      <c r="AB959" s="173"/>
      <c r="AC959" s="238"/>
      <c r="AD959" s="238"/>
      <c r="AE959" s="238"/>
      <c r="AF959" s="239"/>
      <c r="AG959" s="239"/>
      <c r="AH959" s="239"/>
    </row>
    <row r="960" spans="24:34">
      <c r="X960" s="175"/>
      <c r="Y960" s="175"/>
      <c r="AA960" s="179"/>
      <c r="AB960" s="173"/>
      <c r="AC960" s="238"/>
      <c r="AD960" s="238"/>
      <c r="AE960" s="238"/>
      <c r="AF960" s="239"/>
      <c r="AG960" s="239"/>
      <c r="AH960" s="239"/>
    </row>
    <row r="961" spans="24:34">
      <c r="X961" s="175"/>
      <c r="Y961" s="175"/>
      <c r="AA961" s="179"/>
      <c r="AB961" s="173"/>
      <c r="AC961" s="238"/>
      <c r="AD961" s="238"/>
      <c r="AE961" s="238"/>
      <c r="AF961" s="239"/>
      <c r="AG961" s="239"/>
      <c r="AH961" s="239"/>
    </row>
    <row r="962" spans="24:34">
      <c r="X962" s="175"/>
      <c r="Y962" s="175"/>
      <c r="AA962" s="179"/>
      <c r="AB962" s="173"/>
      <c r="AC962" s="238"/>
      <c r="AD962" s="238"/>
      <c r="AE962" s="238"/>
      <c r="AF962" s="239"/>
      <c r="AG962" s="239"/>
      <c r="AH962" s="239"/>
    </row>
    <row r="963" spans="24:34">
      <c r="X963" s="175"/>
      <c r="Y963" s="175"/>
      <c r="AA963" s="179"/>
      <c r="AB963" s="173"/>
      <c r="AC963" s="238"/>
      <c r="AD963" s="238"/>
      <c r="AE963" s="238"/>
      <c r="AF963" s="239"/>
      <c r="AG963" s="239"/>
      <c r="AH963" s="239"/>
    </row>
    <row r="964" spans="24:34">
      <c r="X964" s="175"/>
      <c r="Y964" s="175"/>
      <c r="AA964" s="179"/>
      <c r="AB964" s="173"/>
      <c r="AC964" s="238"/>
      <c r="AD964" s="238"/>
      <c r="AE964" s="238"/>
      <c r="AF964" s="239"/>
      <c r="AG964" s="239"/>
      <c r="AH964" s="239"/>
    </row>
    <row r="965" spans="24:34">
      <c r="X965" s="175"/>
      <c r="Y965" s="175"/>
      <c r="AA965" s="179"/>
      <c r="AB965" s="173"/>
      <c r="AC965" s="238"/>
      <c r="AD965" s="238"/>
      <c r="AE965" s="238"/>
      <c r="AF965" s="239"/>
      <c r="AG965" s="239"/>
      <c r="AH965" s="239"/>
    </row>
    <row r="966" spans="24:34">
      <c r="X966" s="175"/>
      <c r="Y966" s="175"/>
      <c r="AA966" s="179"/>
      <c r="AB966" s="173"/>
      <c r="AC966" s="238"/>
      <c r="AD966" s="238"/>
      <c r="AE966" s="238"/>
      <c r="AF966" s="239"/>
      <c r="AG966" s="239"/>
      <c r="AH966" s="239"/>
    </row>
    <row r="967" spans="24:34">
      <c r="X967" s="175"/>
      <c r="Y967" s="175"/>
      <c r="AA967" s="179"/>
      <c r="AB967" s="173"/>
      <c r="AC967" s="238"/>
      <c r="AD967" s="238"/>
      <c r="AE967" s="238"/>
      <c r="AF967" s="239"/>
      <c r="AG967" s="239"/>
      <c r="AH967" s="239"/>
    </row>
    <row r="968" spans="24:34">
      <c r="X968" s="175"/>
      <c r="Y968" s="175"/>
      <c r="AA968" s="179"/>
      <c r="AB968" s="173"/>
      <c r="AC968" s="238"/>
      <c r="AD968" s="238"/>
      <c r="AE968" s="238"/>
      <c r="AF968" s="239"/>
      <c r="AG968" s="239"/>
      <c r="AH968" s="239"/>
    </row>
    <row r="969" spans="24:34">
      <c r="X969" s="175"/>
      <c r="Y969" s="175"/>
      <c r="AA969" s="179"/>
      <c r="AB969" s="173"/>
      <c r="AC969" s="238"/>
      <c r="AD969" s="238"/>
      <c r="AE969" s="238"/>
      <c r="AF969" s="239"/>
      <c r="AG969" s="239"/>
      <c r="AH969" s="239"/>
    </row>
    <row r="970" spans="24:34">
      <c r="X970" s="175"/>
      <c r="Y970" s="175"/>
      <c r="AA970" s="179"/>
      <c r="AB970" s="173"/>
      <c r="AC970" s="238"/>
      <c r="AD970" s="238"/>
      <c r="AE970" s="238"/>
      <c r="AF970" s="239"/>
      <c r="AG970" s="239"/>
      <c r="AH970" s="239"/>
    </row>
    <row r="971" spans="24:34">
      <c r="X971" s="175"/>
      <c r="Y971" s="175"/>
      <c r="AA971" s="179"/>
      <c r="AB971" s="173"/>
      <c r="AC971" s="238"/>
      <c r="AD971" s="238"/>
      <c r="AE971" s="238"/>
      <c r="AF971" s="239"/>
      <c r="AG971" s="239"/>
      <c r="AH971" s="239"/>
    </row>
    <row r="972" spans="24:34">
      <c r="X972" s="175"/>
      <c r="Y972" s="175"/>
      <c r="AA972" s="179"/>
      <c r="AB972" s="173"/>
      <c r="AC972" s="238"/>
      <c r="AD972" s="238"/>
      <c r="AE972" s="238"/>
      <c r="AF972" s="239"/>
      <c r="AG972" s="239"/>
      <c r="AH972" s="239"/>
    </row>
    <row r="973" spans="24:34">
      <c r="X973" s="175"/>
      <c r="Y973" s="175"/>
      <c r="AA973" s="179"/>
      <c r="AB973" s="173"/>
      <c r="AC973" s="238"/>
      <c r="AD973" s="238"/>
      <c r="AE973" s="238"/>
      <c r="AF973" s="239"/>
      <c r="AG973" s="239"/>
      <c r="AH973" s="239"/>
    </row>
    <row r="974" spans="24:34">
      <c r="X974" s="175"/>
      <c r="Y974" s="175"/>
      <c r="AA974" s="179"/>
      <c r="AB974" s="173"/>
      <c r="AC974" s="238"/>
      <c r="AD974" s="238"/>
      <c r="AE974" s="238"/>
      <c r="AF974" s="239"/>
      <c r="AG974" s="239"/>
      <c r="AH974" s="239"/>
    </row>
    <row r="975" spans="24:34">
      <c r="X975" s="175"/>
      <c r="Y975" s="175"/>
      <c r="AA975" s="179"/>
      <c r="AB975" s="173"/>
      <c r="AC975" s="238"/>
      <c r="AD975" s="238"/>
      <c r="AE975" s="238"/>
      <c r="AF975" s="239"/>
      <c r="AG975" s="239"/>
      <c r="AH975" s="239"/>
    </row>
    <row r="976" spans="24:34">
      <c r="X976" s="175"/>
      <c r="Y976" s="175"/>
      <c r="AA976" s="179"/>
      <c r="AB976" s="173"/>
      <c r="AC976" s="238"/>
      <c r="AD976" s="238"/>
      <c r="AE976" s="238"/>
      <c r="AF976" s="239"/>
      <c r="AG976" s="239"/>
      <c r="AH976" s="239"/>
    </row>
    <row r="977" spans="24:34">
      <c r="X977" s="175"/>
      <c r="Y977" s="175"/>
      <c r="AA977" s="179"/>
      <c r="AB977" s="173"/>
      <c r="AC977" s="238"/>
      <c r="AD977" s="238"/>
      <c r="AE977" s="238"/>
      <c r="AF977" s="239"/>
      <c r="AG977" s="239"/>
      <c r="AH977" s="239"/>
    </row>
    <row r="978" spans="24:34">
      <c r="X978" s="175"/>
      <c r="Y978" s="175"/>
      <c r="AA978" s="179"/>
      <c r="AB978" s="173"/>
      <c r="AC978" s="238"/>
      <c r="AD978" s="238"/>
      <c r="AE978" s="238"/>
      <c r="AF978" s="239"/>
      <c r="AG978" s="239"/>
      <c r="AH978" s="239"/>
    </row>
    <row r="979" spans="24:34">
      <c r="X979" s="175"/>
      <c r="Y979" s="175"/>
      <c r="AA979" s="179"/>
      <c r="AB979" s="173"/>
      <c r="AC979" s="238"/>
      <c r="AD979" s="238"/>
      <c r="AE979" s="238"/>
      <c r="AF979" s="239"/>
      <c r="AG979" s="239"/>
      <c r="AH979" s="239"/>
    </row>
    <row r="980" spans="24:34">
      <c r="X980" s="175"/>
      <c r="Y980" s="175"/>
      <c r="AA980" s="179"/>
      <c r="AB980" s="173"/>
      <c r="AC980" s="238"/>
      <c r="AD980" s="238"/>
      <c r="AE980" s="238"/>
      <c r="AF980" s="239"/>
      <c r="AG980" s="239"/>
      <c r="AH980" s="239"/>
    </row>
    <row r="981" spans="24:34">
      <c r="X981" s="175"/>
      <c r="Y981" s="175"/>
      <c r="AA981" s="179"/>
      <c r="AB981" s="173"/>
      <c r="AC981" s="238"/>
      <c r="AD981" s="238"/>
      <c r="AE981" s="238"/>
      <c r="AF981" s="239"/>
      <c r="AG981" s="239"/>
      <c r="AH981" s="239"/>
    </row>
    <row r="982" spans="24:34">
      <c r="X982" s="175"/>
      <c r="Y982" s="175"/>
      <c r="AA982" s="179"/>
      <c r="AB982" s="173"/>
      <c r="AC982" s="238"/>
      <c r="AD982" s="238"/>
      <c r="AE982" s="238"/>
      <c r="AF982" s="239"/>
      <c r="AG982" s="239"/>
      <c r="AH982" s="239"/>
    </row>
    <row r="983" spans="24:34">
      <c r="X983" s="175"/>
      <c r="Y983" s="175"/>
      <c r="AA983" s="179"/>
      <c r="AB983" s="173"/>
      <c r="AC983" s="238"/>
      <c r="AD983" s="238"/>
      <c r="AE983" s="238"/>
      <c r="AF983" s="239"/>
      <c r="AG983" s="239"/>
      <c r="AH983" s="239"/>
    </row>
    <row r="984" spans="24:34">
      <c r="X984" s="175"/>
      <c r="Y984" s="175"/>
      <c r="AA984" s="179"/>
      <c r="AB984" s="173"/>
      <c r="AC984" s="238"/>
      <c r="AD984" s="238"/>
      <c r="AE984" s="238"/>
      <c r="AF984" s="239"/>
      <c r="AG984" s="239"/>
      <c r="AH984" s="239"/>
    </row>
    <row r="985" spans="24:34">
      <c r="X985" s="175"/>
      <c r="Y985" s="175"/>
      <c r="AA985" s="179"/>
      <c r="AB985" s="173"/>
      <c r="AC985" s="238"/>
      <c r="AD985" s="238"/>
      <c r="AE985" s="238"/>
      <c r="AF985" s="239"/>
      <c r="AG985" s="239"/>
      <c r="AH985" s="239"/>
    </row>
    <row r="986" spans="24:34">
      <c r="X986" s="175"/>
      <c r="Y986" s="175"/>
      <c r="AA986" s="179"/>
      <c r="AB986" s="173"/>
      <c r="AC986" s="238"/>
      <c r="AD986" s="238"/>
      <c r="AE986" s="238"/>
      <c r="AF986" s="239"/>
      <c r="AG986" s="239"/>
      <c r="AH986" s="239"/>
    </row>
    <row r="987" spans="24:34">
      <c r="X987" s="175"/>
      <c r="Y987" s="175"/>
      <c r="AA987" s="179"/>
      <c r="AB987" s="173"/>
      <c r="AC987" s="238"/>
      <c r="AD987" s="238"/>
      <c r="AE987" s="238"/>
      <c r="AF987" s="239"/>
      <c r="AG987" s="239"/>
      <c r="AH987" s="239"/>
    </row>
    <row r="988" spans="24:34">
      <c r="X988" s="175"/>
      <c r="Y988" s="175"/>
      <c r="AA988" s="179"/>
      <c r="AB988" s="173"/>
      <c r="AC988" s="238"/>
      <c r="AD988" s="238"/>
      <c r="AE988" s="238"/>
      <c r="AF988" s="239"/>
      <c r="AG988" s="239"/>
      <c r="AH988" s="239"/>
    </row>
    <row r="989" spans="24:34">
      <c r="X989" s="175"/>
      <c r="Y989" s="175"/>
      <c r="AA989" s="179"/>
      <c r="AB989" s="173"/>
      <c r="AC989" s="238"/>
      <c r="AD989" s="238"/>
      <c r="AE989" s="238"/>
      <c r="AF989" s="239"/>
      <c r="AG989" s="239"/>
      <c r="AH989" s="239"/>
    </row>
    <row r="990" spans="24:34">
      <c r="X990" s="175"/>
      <c r="Y990" s="175"/>
      <c r="AA990" s="179"/>
      <c r="AB990" s="173"/>
      <c r="AC990" s="238"/>
      <c r="AD990" s="238"/>
      <c r="AE990" s="238"/>
      <c r="AF990" s="239"/>
      <c r="AG990" s="239"/>
      <c r="AH990" s="239"/>
    </row>
    <row r="991" spans="24:34">
      <c r="X991" s="175"/>
      <c r="Y991" s="175"/>
      <c r="AA991" s="179"/>
      <c r="AB991" s="173"/>
      <c r="AC991" s="238"/>
      <c r="AD991" s="238"/>
      <c r="AE991" s="238"/>
      <c r="AF991" s="239"/>
      <c r="AG991" s="239"/>
      <c r="AH991" s="239"/>
    </row>
    <row r="992" spans="24:34">
      <c r="X992" s="175"/>
      <c r="Y992" s="175"/>
      <c r="AA992" s="179"/>
      <c r="AB992" s="173"/>
      <c r="AC992" s="238"/>
      <c r="AD992" s="238"/>
      <c r="AE992" s="238"/>
      <c r="AF992" s="239"/>
      <c r="AG992" s="239"/>
      <c r="AH992" s="239"/>
    </row>
    <row r="993" spans="24:34">
      <c r="X993" s="175"/>
      <c r="Y993" s="175"/>
      <c r="AA993" s="179"/>
      <c r="AB993" s="173"/>
      <c r="AC993" s="238"/>
      <c r="AD993" s="238"/>
      <c r="AE993" s="238"/>
      <c r="AF993" s="239"/>
      <c r="AG993" s="239"/>
      <c r="AH993" s="239"/>
    </row>
    <row r="994" spans="24:34">
      <c r="X994" s="175"/>
      <c r="Y994" s="175"/>
      <c r="AA994" s="179"/>
      <c r="AB994" s="173"/>
      <c r="AC994" s="238"/>
      <c r="AD994" s="238"/>
      <c r="AE994" s="238"/>
      <c r="AF994" s="239"/>
      <c r="AG994" s="239"/>
      <c r="AH994" s="239"/>
    </row>
    <row r="995" spans="24:34">
      <c r="X995" s="175"/>
      <c r="Y995" s="175"/>
      <c r="AA995" s="179"/>
      <c r="AB995" s="173"/>
      <c r="AC995" s="238"/>
      <c r="AD995" s="238"/>
      <c r="AE995" s="238"/>
      <c r="AF995" s="239"/>
      <c r="AG995" s="239"/>
      <c r="AH995" s="239"/>
    </row>
    <row r="996" spans="24:34">
      <c r="X996" s="175"/>
      <c r="Y996" s="175"/>
      <c r="AA996" s="179"/>
      <c r="AB996" s="173"/>
      <c r="AC996" s="238"/>
      <c r="AD996" s="238"/>
      <c r="AE996" s="238"/>
      <c r="AF996" s="239"/>
      <c r="AG996" s="239"/>
      <c r="AH996" s="239"/>
    </row>
    <row r="997" spans="24:34">
      <c r="X997" s="175"/>
      <c r="Y997" s="175"/>
      <c r="AA997" s="179"/>
      <c r="AB997" s="173"/>
      <c r="AC997" s="238"/>
      <c r="AD997" s="238"/>
      <c r="AE997" s="238"/>
      <c r="AF997" s="239"/>
      <c r="AG997" s="239"/>
      <c r="AH997" s="239"/>
    </row>
    <row r="998" spans="24:34">
      <c r="X998" s="175"/>
      <c r="Y998" s="175"/>
      <c r="AA998" s="179"/>
      <c r="AB998" s="173"/>
      <c r="AC998" s="238"/>
      <c r="AD998" s="238"/>
      <c r="AE998" s="238"/>
      <c r="AF998" s="239"/>
      <c r="AG998" s="239"/>
      <c r="AH998" s="239"/>
    </row>
    <row r="999" spans="24:34">
      <c r="X999" s="175"/>
      <c r="Y999" s="175"/>
      <c r="AA999" s="179"/>
      <c r="AB999" s="173"/>
      <c r="AC999" s="238"/>
      <c r="AD999" s="238"/>
      <c r="AE999" s="238"/>
      <c r="AF999" s="239"/>
      <c r="AG999" s="239"/>
      <c r="AH999" s="239"/>
    </row>
    <row r="1000" spans="24:34">
      <c r="X1000" s="175"/>
      <c r="Y1000" s="175"/>
      <c r="AA1000" s="179"/>
      <c r="AB1000" s="173"/>
      <c r="AC1000" s="238"/>
      <c r="AD1000" s="238"/>
      <c r="AE1000" s="238"/>
      <c r="AF1000" s="239"/>
      <c r="AG1000" s="239"/>
      <c r="AH1000" s="239"/>
    </row>
    <row r="1001" spans="24:34">
      <c r="X1001" s="175"/>
      <c r="Y1001" s="175"/>
      <c r="AA1001" s="179"/>
      <c r="AB1001" s="173"/>
      <c r="AC1001" s="238"/>
      <c r="AD1001" s="238"/>
      <c r="AE1001" s="238"/>
      <c r="AF1001" s="239"/>
      <c r="AG1001" s="239"/>
      <c r="AH1001" s="239"/>
    </row>
    <row r="1002" spans="24:34">
      <c r="X1002" s="175"/>
      <c r="Y1002" s="175"/>
      <c r="AA1002" s="179"/>
      <c r="AB1002" s="173"/>
      <c r="AC1002" s="238"/>
      <c r="AD1002" s="238"/>
      <c r="AE1002" s="238"/>
      <c r="AF1002" s="239"/>
      <c r="AG1002" s="239"/>
      <c r="AH1002" s="239"/>
    </row>
    <row r="1003" spans="24:34">
      <c r="X1003" s="175"/>
      <c r="Y1003" s="175"/>
      <c r="AA1003" s="179"/>
      <c r="AB1003" s="173"/>
      <c r="AC1003" s="238"/>
      <c r="AD1003" s="238"/>
      <c r="AE1003" s="238"/>
      <c r="AF1003" s="239"/>
      <c r="AG1003" s="239"/>
      <c r="AH1003" s="239"/>
    </row>
    <row r="1004" spans="24:34">
      <c r="X1004" s="175"/>
      <c r="Y1004" s="175"/>
      <c r="AA1004" s="179"/>
      <c r="AB1004" s="173"/>
      <c r="AC1004" s="238"/>
      <c r="AD1004" s="238"/>
      <c r="AE1004" s="238"/>
      <c r="AF1004" s="239"/>
      <c r="AG1004" s="239"/>
      <c r="AH1004" s="239"/>
    </row>
    <row r="1005" spans="24:34">
      <c r="X1005" s="175"/>
      <c r="Y1005" s="175"/>
      <c r="AA1005" s="179"/>
      <c r="AB1005" s="173"/>
      <c r="AC1005" s="238"/>
      <c r="AD1005" s="238"/>
      <c r="AE1005" s="238"/>
      <c r="AF1005" s="239"/>
      <c r="AG1005" s="239"/>
      <c r="AH1005" s="239"/>
    </row>
    <row r="1006" spans="24:34">
      <c r="X1006" s="175"/>
      <c r="Y1006" s="175"/>
      <c r="AA1006" s="179"/>
      <c r="AB1006" s="173"/>
      <c r="AC1006" s="238"/>
      <c r="AD1006" s="238"/>
      <c r="AE1006" s="238"/>
      <c r="AF1006" s="239"/>
      <c r="AG1006" s="239"/>
      <c r="AH1006" s="239"/>
    </row>
    <row r="1007" spans="24:34">
      <c r="X1007" s="175"/>
      <c r="Y1007" s="175"/>
      <c r="AA1007" s="179"/>
      <c r="AB1007" s="173"/>
      <c r="AC1007" s="238"/>
      <c r="AD1007" s="238"/>
      <c r="AE1007" s="238"/>
      <c r="AF1007" s="239"/>
      <c r="AG1007" s="239"/>
      <c r="AH1007" s="239"/>
    </row>
    <row r="1008" spans="24:34">
      <c r="X1008" s="175"/>
      <c r="Y1008" s="175"/>
      <c r="AA1008" s="179"/>
      <c r="AB1008" s="173"/>
      <c r="AC1008" s="238"/>
      <c r="AD1008" s="238"/>
      <c r="AE1008" s="238"/>
      <c r="AF1008" s="239"/>
      <c r="AG1008" s="239"/>
      <c r="AH1008" s="239"/>
    </row>
    <row r="1009" spans="24:34">
      <c r="X1009" s="175"/>
      <c r="Y1009" s="175"/>
      <c r="AA1009" s="179"/>
      <c r="AB1009" s="173"/>
      <c r="AC1009" s="238"/>
      <c r="AD1009" s="238"/>
      <c r="AE1009" s="238"/>
      <c r="AF1009" s="239"/>
      <c r="AG1009" s="239"/>
      <c r="AH1009" s="239"/>
    </row>
    <row r="1010" spans="24:34">
      <c r="X1010" s="175"/>
      <c r="Y1010" s="175"/>
      <c r="AA1010" s="179"/>
      <c r="AB1010" s="173"/>
      <c r="AC1010" s="238"/>
      <c r="AD1010" s="238"/>
      <c r="AE1010" s="238"/>
      <c r="AF1010" s="239"/>
      <c r="AG1010" s="239"/>
      <c r="AH1010" s="239"/>
    </row>
    <row r="1011" spans="24:34">
      <c r="X1011" s="175"/>
      <c r="Y1011" s="175"/>
      <c r="AA1011" s="179"/>
      <c r="AB1011" s="173"/>
      <c r="AC1011" s="238"/>
      <c r="AD1011" s="238"/>
      <c r="AE1011" s="238"/>
      <c r="AF1011" s="239"/>
      <c r="AG1011" s="239"/>
      <c r="AH1011" s="239"/>
    </row>
    <row r="1012" spans="24:34">
      <c r="X1012" s="175"/>
      <c r="Y1012" s="175"/>
      <c r="AA1012" s="179"/>
      <c r="AB1012" s="173"/>
      <c r="AC1012" s="238"/>
      <c r="AD1012" s="238"/>
      <c r="AE1012" s="238"/>
      <c r="AF1012" s="239"/>
      <c r="AG1012" s="239"/>
      <c r="AH1012" s="239"/>
    </row>
    <row r="1013" spans="24:34">
      <c r="X1013" s="175"/>
      <c r="Y1013" s="175"/>
      <c r="AA1013" s="179"/>
      <c r="AB1013" s="173"/>
      <c r="AC1013" s="238"/>
      <c r="AD1013" s="238"/>
      <c r="AE1013" s="238"/>
      <c r="AF1013" s="239"/>
      <c r="AG1013" s="239"/>
      <c r="AH1013" s="239"/>
    </row>
    <row r="1014" spans="24:34">
      <c r="X1014" s="175"/>
      <c r="Y1014" s="175"/>
      <c r="AA1014" s="179"/>
      <c r="AB1014" s="173"/>
      <c r="AC1014" s="238"/>
      <c r="AD1014" s="238"/>
      <c r="AE1014" s="238"/>
      <c r="AF1014" s="239"/>
      <c r="AG1014" s="239"/>
      <c r="AH1014" s="239"/>
    </row>
    <row r="1015" spans="24:34">
      <c r="X1015" s="175"/>
      <c r="Y1015" s="175"/>
      <c r="AA1015" s="179"/>
      <c r="AB1015" s="173"/>
      <c r="AC1015" s="238"/>
      <c r="AD1015" s="238"/>
      <c r="AE1015" s="238"/>
      <c r="AF1015" s="239"/>
      <c r="AG1015" s="239"/>
      <c r="AH1015" s="239"/>
    </row>
    <row r="1016" spans="24:34">
      <c r="X1016" s="175"/>
      <c r="Y1016" s="175"/>
      <c r="AA1016" s="179"/>
      <c r="AB1016" s="173"/>
      <c r="AC1016" s="238"/>
      <c r="AD1016" s="238"/>
      <c r="AE1016" s="238"/>
      <c r="AF1016" s="239"/>
      <c r="AG1016" s="239"/>
      <c r="AH1016" s="239"/>
    </row>
    <row r="1017" spans="24:34">
      <c r="X1017" s="175"/>
      <c r="Y1017" s="175"/>
      <c r="AA1017" s="179"/>
      <c r="AB1017" s="173"/>
      <c r="AC1017" s="238"/>
      <c r="AD1017" s="238"/>
      <c r="AE1017" s="238"/>
      <c r="AF1017" s="239"/>
      <c r="AG1017" s="239"/>
      <c r="AH1017" s="239"/>
    </row>
    <row r="1018" spans="24:34">
      <c r="X1018" s="175"/>
      <c r="Y1018" s="175"/>
      <c r="AA1018" s="179"/>
      <c r="AB1018" s="173"/>
      <c r="AC1018" s="238"/>
      <c r="AD1018" s="238"/>
      <c r="AE1018" s="238"/>
      <c r="AF1018" s="239"/>
      <c r="AG1018" s="239"/>
      <c r="AH1018" s="239"/>
    </row>
    <row r="1019" spans="24:34">
      <c r="X1019" s="175"/>
      <c r="Y1019" s="175"/>
      <c r="AA1019" s="179"/>
      <c r="AB1019" s="173"/>
      <c r="AC1019" s="238"/>
      <c r="AD1019" s="238"/>
      <c r="AE1019" s="238"/>
      <c r="AF1019" s="239"/>
      <c r="AG1019" s="239"/>
      <c r="AH1019" s="239"/>
    </row>
    <row r="1020" spans="24:34">
      <c r="X1020" s="175"/>
      <c r="Y1020" s="175"/>
      <c r="AA1020" s="179"/>
      <c r="AB1020" s="173"/>
      <c r="AC1020" s="238"/>
      <c r="AD1020" s="238"/>
      <c r="AE1020" s="238"/>
      <c r="AF1020" s="239"/>
      <c r="AG1020" s="239"/>
      <c r="AH1020" s="239"/>
    </row>
    <row r="1021" spans="24:34">
      <c r="X1021" s="175"/>
      <c r="Y1021" s="175"/>
      <c r="AA1021" s="179"/>
      <c r="AB1021" s="173"/>
      <c r="AC1021" s="238"/>
      <c r="AD1021" s="238"/>
      <c r="AE1021" s="238"/>
      <c r="AF1021" s="239"/>
      <c r="AG1021" s="239"/>
      <c r="AH1021" s="239"/>
    </row>
    <row r="1022" spans="24:34">
      <c r="X1022" s="175"/>
      <c r="Y1022" s="175"/>
      <c r="AA1022" s="179"/>
      <c r="AB1022" s="173"/>
      <c r="AC1022" s="238"/>
      <c r="AD1022" s="238"/>
      <c r="AE1022" s="238"/>
      <c r="AF1022" s="239"/>
      <c r="AG1022" s="239"/>
      <c r="AH1022" s="239"/>
    </row>
    <row r="1023" spans="24:34">
      <c r="X1023" s="175"/>
      <c r="Y1023" s="175"/>
      <c r="AA1023" s="179"/>
      <c r="AB1023" s="173"/>
      <c r="AC1023" s="238"/>
      <c r="AD1023" s="238"/>
      <c r="AE1023" s="238"/>
      <c r="AF1023" s="239"/>
      <c r="AG1023" s="239"/>
      <c r="AH1023" s="239"/>
    </row>
    <row r="1024" spans="24:34">
      <c r="X1024" s="175"/>
      <c r="Y1024" s="175"/>
      <c r="AA1024" s="179"/>
      <c r="AB1024" s="173"/>
      <c r="AC1024" s="238"/>
      <c r="AD1024" s="238"/>
      <c r="AE1024" s="238"/>
      <c r="AF1024" s="239"/>
      <c r="AG1024" s="239"/>
      <c r="AH1024" s="239"/>
    </row>
    <row r="1025" spans="24:34">
      <c r="X1025" s="175"/>
      <c r="Y1025" s="175"/>
      <c r="AA1025" s="179"/>
      <c r="AB1025" s="173"/>
      <c r="AC1025" s="238"/>
      <c r="AD1025" s="238"/>
      <c r="AE1025" s="238"/>
      <c r="AF1025" s="239"/>
      <c r="AG1025" s="239"/>
      <c r="AH1025" s="239"/>
    </row>
    <row r="1026" spans="24:34">
      <c r="X1026" s="175"/>
      <c r="Y1026" s="175"/>
      <c r="AA1026" s="179"/>
      <c r="AB1026" s="173"/>
      <c r="AC1026" s="238"/>
      <c r="AD1026" s="238"/>
      <c r="AE1026" s="238"/>
      <c r="AF1026" s="239"/>
      <c r="AG1026" s="239"/>
      <c r="AH1026" s="239"/>
    </row>
    <row r="1027" spans="24:34">
      <c r="X1027" s="175"/>
      <c r="Y1027" s="175"/>
      <c r="AA1027" s="179"/>
      <c r="AB1027" s="173"/>
      <c r="AC1027" s="238"/>
      <c r="AD1027" s="238"/>
      <c r="AE1027" s="238"/>
      <c r="AF1027" s="239"/>
      <c r="AG1027" s="239"/>
      <c r="AH1027" s="239"/>
    </row>
    <row r="1028" spans="24:34">
      <c r="X1028" s="175"/>
      <c r="Y1028" s="175"/>
      <c r="AA1028" s="179"/>
      <c r="AB1028" s="173"/>
      <c r="AC1028" s="238"/>
      <c r="AD1028" s="238"/>
      <c r="AE1028" s="238"/>
      <c r="AF1028" s="239"/>
      <c r="AG1028" s="239"/>
      <c r="AH1028" s="239"/>
    </row>
    <row r="1029" spans="24:34">
      <c r="X1029" s="175"/>
      <c r="Y1029" s="175"/>
      <c r="AA1029" s="179"/>
      <c r="AB1029" s="173"/>
      <c r="AC1029" s="238"/>
      <c r="AD1029" s="238"/>
      <c r="AE1029" s="238"/>
      <c r="AF1029" s="239"/>
      <c r="AG1029" s="239"/>
      <c r="AH1029" s="239"/>
    </row>
    <row r="1030" spans="24:34">
      <c r="X1030" s="175"/>
      <c r="Y1030" s="175"/>
      <c r="AA1030" s="179"/>
      <c r="AB1030" s="173"/>
      <c r="AC1030" s="238"/>
      <c r="AD1030" s="238"/>
      <c r="AE1030" s="238"/>
      <c r="AF1030" s="239"/>
      <c r="AG1030" s="239"/>
      <c r="AH1030" s="239"/>
    </row>
    <row r="1031" spans="24:34">
      <c r="X1031" s="175"/>
      <c r="Y1031" s="175"/>
      <c r="AA1031" s="179"/>
      <c r="AB1031" s="173"/>
      <c r="AC1031" s="238"/>
      <c r="AD1031" s="238"/>
      <c r="AE1031" s="238"/>
      <c r="AF1031" s="239"/>
      <c r="AG1031" s="239"/>
      <c r="AH1031" s="239"/>
    </row>
    <row r="1032" spans="24:34">
      <c r="X1032" s="175"/>
      <c r="Y1032" s="175"/>
      <c r="AA1032" s="179"/>
      <c r="AB1032" s="173"/>
      <c r="AC1032" s="238"/>
      <c r="AD1032" s="238"/>
      <c r="AE1032" s="238"/>
      <c r="AF1032" s="239"/>
      <c r="AG1032" s="239"/>
      <c r="AH1032" s="239"/>
    </row>
    <row r="1033" spans="24:34">
      <c r="X1033" s="175"/>
      <c r="Y1033" s="175"/>
      <c r="AA1033" s="179"/>
      <c r="AB1033" s="173"/>
      <c r="AC1033" s="238"/>
      <c r="AD1033" s="238"/>
      <c r="AE1033" s="238"/>
      <c r="AF1033" s="239"/>
      <c r="AG1033" s="239"/>
      <c r="AH1033" s="239"/>
    </row>
    <row r="1034" spans="24:34">
      <c r="X1034" s="175"/>
      <c r="Y1034" s="175"/>
      <c r="AA1034" s="179"/>
      <c r="AB1034" s="173"/>
      <c r="AC1034" s="238"/>
      <c r="AD1034" s="238"/>
      <c r="AE1034" s="238"/>
      <c r="AF1034" s="239"/>
      <c r="AG1034" s="239"/>
      <c r="AH1034" s="239"/>
    </row>
    <row r="1035" spans="24:34">
      <c r="X1035" s="175"/>
      <c r="Y1035" s="175"/>
      <c r="AA1035" s="179"/>
      <c r="AB1035" s="173"/>
      <c r="AC1035" s="238"/>
      <c r="AD1035" s="238"/>
      <c r="AE1035" s="238"/>
      <c r="AF1035" s="239"/>
      <c r="AG1035" s="239"/>
      <c r="AH1035" s="239"/>
    </row>
    <row r="1036" spans="24:34">
      <c r="X1036" s="175"/>
      <c r="Y1036" s="175"/>
      <c r="AA1036" s="179"/>
      <c r="AB1036" s="173"/>
      <c r="AC1036" s="238"/>
      <c r="AD1036" s="238"/>
      <c r="AE1036" s="238"/>
      <c r="AF1036" s="239"/>
      <c r="AG1036" s="239"/>
      <c r="AH1036" s="239"/>
    </row>
    <row r="1037" spans="24:34">
      <c r="X1037" s="175"/>
      <c r="Y1037" s="175"/>
      <c r="AA1037" s="179"/>
      <c r="AB1037" s="173"/>
      <c r="AC1037" s="238"/>
      <c r="AD1037" s="238"/>
      <c r="AE1037" s="238"/>
      <c r="AF1037" s="239"/>
      <c r="AG1037" s="239"/>
      <c r="AH1037" s="239"/>
    </row>
    <row r="1038" spans="24:34">
      <c r="X1038" s="175"/>
      <c r="Y1038" s="175"/>
      <c r="AA1038" s="179"/>
      <c r="AB1038" s="173"/>
      <c r="AC1038" s="238"/>
      <c r="AD1038" s="238"/>
      <c r="AE1038" s="238"/>
      <c r="AF1038" s="239"/>
      <c r="AG1038" s="239"/>
      <c r="AH1038" s="239"/>
    </row>
    <row r="1039" spans="24:34">
      <c r="X1039" s="175"/>
      <c r="Y1039" s="175"/>
      <c r="AA1039" s="179"/>
      <c r="AB1039" s="173"/>
      <c r="AC1039" s="238"/>
      <c r="AD1039" s="238"/>
      <c r="AE1039" s="238"/>
      <c r="AF1039" s="239"/>
      <c r="AG1039" s="239"/>
      <c r="AH1039" s="239"/>
    </row>
    <row r="1040" spans="24:34">
      <c r="X1040" s="175"/>
      <c r="Y1040" s="175"/>
      <c r="AA1040" s="179"/>
      <c r="AB1040" s="173"/>
      <c r="AC1040" s="238"/>
      <c r="AD1040" s="238"/>
      <c r="AE1040" s="238"/>
      <c r="AF1040" s="239"/>
      <c r="AG1040" s="239"/>
      <c r="AH1040" s="239"/>
    </row>
    <row r="1041" spans="24:34">
      <c r="X1041" s="175"/>
      <c r="Y1041" s="175"/>
      <c r="AA1041" s="179"/>
      <c r="AB1041" s="173"/>
      <c r="AC1041" s="238"/>
      <c r="AD1041" s="238"/>
      <c r="AE1041" s="238"/>
      <c r="AF1041" s="239"/>
      <c r="AG1041" s="239"/>
      <c r="AH1041" s="239"/>
    </row>
    <row r="1042" spans="24:34">
      <c r="X1042" s="175"/>
      <c r="Y1042" s="175"/>
      <c r="AA1042" s="179"/>
      <c r="AB1042" s="173"/>
      <c r="AC1042" s="238"/>
      <c r="AD1042" s="238"/>
      <c r="AE1042" s="238"/>
      <c r="AF1042" s="239"/>
      <c r="AG1042" s="239"/>
      <c r="AH1042" s="239"/>
    </row>
    <row r="1043" spans="24:34">
      <c r="X1043" s="175"/>
      <c r="Y1043" s="175"/>
      <c r="AA1043" s="179"/>
      <c r="AB1043" s="173"/>
      <c r="AC1043" s="238"/>
      <c r="AD1043" s="238"/>
      <c r="AE1043" s="238"/>
      <c r="AF1043" s="239"/>
      <c r="AG1043" s="239"/>
      <c r="AH1043" s="239"/>
    </row>
    <row r="1044" spans="24:34">
      <c r="X1044" s="175"/>
      <c r="Y1044" s="175"/>
      <c r="AA1044" s="179"/>
      <c r="AB1044" s="173"/>
      <c r="AC1044" s="238"/>
      <c r="AD1044" s="238"/>
      <c r="AE1044" s="238"/>
      <c r="AF1044" s="239"/>
      <c r="AG1044" s="239"/>
      <c r="AH1044" s="239"/>
    </row>
    <row r="1045" spans="24:34">
      <c r="X1045" s="175"/>
      <c r="Y1045" s="175"/>
      <c r="AA1045" s="179"/>
      <c r="AB1045" s="173"/>
      <c r="AC1045" s="238"/>
      <c r="AD1045" s="238"/>
      <c r="AE1045" s="238"/>
      <c r="AF1045" s="239"/>
      <c r="AG1045" s="239"/>
      <c r="AH1045" s="239"/>
    </row>
    <row r="1046" spans="24:34">
      <c r="X1046" s="175"/>
      <c r="Y1046" s="175"/>
      <c r="AA1046" s="179"/>
      <c r="AB1046" s="173"/>
      <c r="AC1046" s="238"/>
      <c r="AD1046" s="238"/>
      <c r="AE1046" s="238"/>
      <c r="AF1046" s="239"/>
      <c r="AG1046" s="239"/>
      <c r="AH1046" s="239"/>
    </row>
    <row r="1047" spans="24:34">
      <c r="X1047" s="175"/>
      <c r="Y1047" s="175"/>
      <c r="AA1047" s="179"/>
      <c r="AB1047" s="173"/>
      <c r="AC1047" s="238"/>
      <c r="AD1047" s="238"/>
      <c r="AE1047" s="238"/>
      <c r="AF1047" s="239"/>
      <c r="AG1047" s="239"/>
      <c r="AH1047" s="239"/>
    </row>
    <row r="1048" spans="24:34">
      <c r="X1048" s="175"/>
      <c r="Y1048" s="175"/>
      <c r="AA1048" s="179"/>
      <c r="AB1048" s="173"/>
      <c r="AC1048" s="238"/>
      <c r="AD1048" s="238"/>
      <c r="AE1048" s="238"/>
      <c r="AF1048" s="239"/>
      <c r="AG1048" s="239"/>
      <c r="AH1048" s="239"/>
    </row>
    <row r="1049" spans="24:34">
      <c r="X1049" s="175"/>
      <c r="Y1049" s="175"/>
      <c r="AA1049" s="179"/>
      <c r="AB1049" s="173"/>
      <c r="AC1049" s="238"/>
      <c r="AD1049" s="238"/>
      <c r="AE1049" s="238"/>
      <c r="AF1049" s="239"/>
      <c r="AG1049" s="239"/>
      <c r="AH1049" s="239"/>
    </row>
    <row r="1050" spans="24:34">
      <c r="X1050" s="175"/>
      <c r="Y1050" s="175"/>
      <c r="AA1050" s="179"/>
      <c r="AB1050" s="173"/>
      <c r="AC1050" s="238"/>
      <c r="AD1050" s="238"/>
      <c r="AE1050" s="238"/>
      <c r="AF1050" s="239"/>
      <c r="AG1050" s="239"/>
      <c r="AH1050" s="239"/>
    </row>
    <row r="1051" spans="24:34">
      <c r="X1051" s="175"/>
      <c r="Y1051" s="175"/>
      <c r="AA1051" s="179"/>
      <c r="AB1051" s="173"/>
      <c r="AC1051" s="238"/>
      <c r="AD1051" s="238"/>
      <c r="AE1051" s="238"/>
      <c r="AF1051" s="239"/>
      <c r="AG1051" s="239"/>
      <c r="AH1051" s="239"/>
    </row>
    <row r="1052" spans="24:34">
      <c r="X1052" s="175"/>
      <c r="Y1052" s="175"/>
      <c r="AA1052" s="179"/>
      <c r="AB1052" s="173"/>
      <c r="AC1052" s="238"/>
      <c r="AD1052" s="238"/>
      <c r="AE1052" s="238"/>
      <c r="AF1052" s="239"/>
      <c r="AG1052" s="239"/>
      <c r="AH1052" s="239"/>
    </row>
    <row r="1053" spans="24:34">
      <c r="X1053" s="175"/>
      <c r="Y1053" s="175"/>
      <c r="AA1053" s="179"/>
      <c r="AB1053" s="173"/>
      <c r="AC1053" s="238"/>
      <c r="AD1053" s="238"/>
      <c r="AE1053" s="238"/>
      <c r="AF1053" s="239"/>
      <c r="AG1053" s="239"/>
      <c r="AH1053" s="239"/>
    </row>
    <row r="1054" spans="24:34">
      <c r="X1054" s="175"/>
      <c r="Y1054" s="175"/>
      <c r="AA1054" s="179"/>
      <c r="AB1054" s="173"/>
      <c r="AC1054" s="238"/>
      <c r="AD1054" s="238"/>
      <c r="AE1054" s="238"/>
      <c r="AF1054" s="239"/>
      <c r="AG1054" s="239"/>
      <c r="AH1054" s="239"/>
    </row>
    <row r="1055" spans="24:34">
      <c r="X1055" s="175"/>
      <c r="Y1055" s="175"/>
      <c r="AA1055" s="179"/>
      <c r="AB1055" s="173"/>
      <c r="AC1055" s="238"/>
      <c r="AD1055" s="238"/>
      <c r="AE1055" s="238"/>
      <c r="AF1055" s="239"/>
      <c r="AG1055" s="239"/>
      <c r="AH1055" s="239"/>
    </row>
    <row r="1056" spans="24:34">
      <c r="X1056" s="175"/>
      <c r="Y1056" s="175"/>
      <c r="AA1056" s="179"/>
      <c r="AB1056" s="173"/>
      <c r="AC1056" s="238"/>
      <c r="AD1056" s="238"/>
      <c r="AE1056" s="238"/>
      <c r="AF1056" s="239"/>
      <c r="AG1056" s="239"/>
      <c r="AH1056" s="239"/>
    </row>
    <row r="1057" spans="24:34">
      <c r="X1057" s="175"/>
      <c r="Y1057" s="175"/>
      <c r="AA1057" s="179"/>
      <c r="AB1057" s="173"/>
      <c r="AC1057" s="238"/>
      <c r="AD1057" s="238"/>
      <c r="AE1057" s="238"/>
      <c r="AF1057" s="239"/>
      <c r="AG1057" s="239"/>
      <c r="AH1057" s="239"/>
    </row>
    <row r="1058" spans="24:34">
      <c r="X1058" s="175"/>
      <c r="Y1058" s="175"/>
      <c r="AA1058" s="179"/>
      <c r="AB1058" s="173"/>
      <c r="AC1058" s="238"/>
      <c r="AD1058" s="238"/>
      <c r="AE1058" s="238"/>
      <c r="AF1058" s="239"/>
      <c r="AG1058" s="239"/>
      <c r="AH1058" s="239"/>
    </row>
    <row r="1059" spans="24:34">
      <c r="X1059" s="175"/>
      <c r="Y1059" s="175"/>
      <c r="AA1059" s="179"/>
      <c r="AB1059" s="173"/>
      <c r="AC1059" s="238"/>
      <c r="AD1059" s="238"/>
      <c r="AE1059" s="238"/>
      <c r="AF1059" s="239"/>
      <c r="AG1059" s="239"/>
      <c r="AH1059" s="239"/>
    </row>
    <row r="1060" spans="24:34">
      <c r="X1060" s="175"/>
      <c r="Y1060" s="175"/>
      <c r="AA1060" s="179"/>
      <c r="AB1060" s="173"/>
      <c r="AC1060" s="238"/>
      <c r="AD1060" s="238"/>
      <c r="AE1060" s="238"/>
      <c r="AF1060" s="239"/>
      <c r="AG1060" s="239"/>
      <c r="AH1060" s="239"/>
    </row>
    <row r="1061" spans="24:34">
      <c r="X1061" s="175"/>
      <c r="Y1061" s="175"/>
      <c r="AA1061" s="179"/>
      <c r="AB1061" s="173"/>
      <c r="AC1061" s="238"/>
      <c r="AD1061" s="238"/>
      <c r="AE1061" s="238"/>
      <c r="AF1061" s="239"/>
      <c r="AG1061" s="239"/>
      <c r="AH1061" s="239"/>
    </row>
    <row r="1062" spans="24:34">
      <c r="X1062" s="175"/>
      <c r="Y1062" s="175"/>
      <c r="AA1062" s="179"/>
      <c r="AB1062" s="173"/>
      <c r="AC1062" s="238"/>
      <c r="AD1062" s="238"/>
      <c r="AE1062" s="238"/>
      <c r="AF1062" s="239"/>
      <c r="AG1062" s="239"/>
      <c r="AH1062" s="239"/>
    </row>
    <row r="1063" spans="24:34">
      <c r="X1063" s="175"/>
      <c r="Y1063" s="175"/>
      <c r="AA1063" s="179"/>
      <c r="AB1063" s="173"/>
      <c r="AC1063" s="238"/>
      <c r="AD1063" s="238"/>
      <c r="AE1063" s="238"/>
      <c r="AF1063" s="239"/>
      <c r="AG1063" s="239"/>
      <c r="AH1063" s="239"/>
    </row>
    <row r="1064" spans="24:34">
      <c r="X1064" s="175"/>
      <c r="Y1064" s="175"/>
      <c r="AA1064" s="179"/>
      <c r="AB1064" s="173"/>
      <c r="AC1064" s="238"/>
      <c r="AD1064" s="238"/>
      <c r="AE1064" s="238"/>
      <c r="AF1064" s="239"/>
      <c r="AG1064" s="239"/>
      <c r="AH1064" s="239"/>
    </row>
    <row r="1065" spans="24:34">
      <c r="X1065" s="175"/>
      <c r="Y1065" s="175"/>
      <c r="AA1065" s="179"/>
      <c r="AB1065" s="173"/>
      <c r="AC1065" s="238"/>
      <c r="AD1065" s="238"/>
      <c r="AE1065" s="238"/>
      <c r="AF1065" s="239"/>
      <c r="AG1065" s="239"/>
      <c r="AH1065" s="239"/>
    </row>
    <row r="1066" spans="24:34">
      <c r="X1066" s="175"/>
      <c r="Y1066" s="175"/>
      <c r="AA1066" s="179"/>
      <c r="AB1066" s="173"/>
      <c r="AC1066" s="238"/>
      <c r="AD1066" s="238"/>
      <c r="AE1066" s="238"/>
      <c r="AF1066" s="239"/>
      <c r="AG1066" s="239"/>
      <c r="AH1066" s="239"/>
    </row>
    <row r="1067" spans="24:34">
      <c r="X1067" s="175"/>
      <c r="Y1067" s="175"/>
      <c r="AA1067" s="179"/>
      <c r="AB1067" s="173"/>
      <c r="AC1067" s="238"/>
      <c r="AD1067" s="238"/>
      <c r="AE1067" s="238"/>
      <c r="AF1067" s="239"/>
      <c r="AG1067" s="239"/>
      <c r="AH1067" s="239"/>
    </row>
    <row r="1068" spans="24:34">
      <c r="X1068" s="175"/>
      <c r="Y1068" s="175"/>
      <c r="AA1068" s="179"/>
      <c r="AB1068" s="173"/>
      <c r="AC1068" s="238"/>
      <c r="AD1068" s="238"/>
      <c r="AE1068" s="238"/>
      <c r="AF1068" s="239"/>
      <c r="AG1068" s="239"/>
      <c r="AH1068" s="239"/>
    </row>
    <row r="1069" spans="24:34">
      <c r="X1069" s="175"/>
      <c r="Y1069" s="175"/>
      <c r="AA1069" s="179"/>
      <c r="AB1069" s="173"/>
      <c r="AC1069" s="238"/>
      <c r="AD1069" s="238"/>
      <c r="AE1069" s="238"/>
      <c r="AF1069" s="239"/>
      <c r="AG1069" s="239"/>
      <c r="AH1069" s="239"/>
    </row>
    <row r="1070" spans="24:34">
      <c r="X1070" s="175"/>
      <c r="Y1070" s="175"/>
      <c r="AA1070" s="179"/>
      <c r="AB1070" s="173"/>
      <c r="AC1070" s="238"/>
      <c r="AD1070" s="238"/>
      <c r="AE1070" s="238"/>
      <c r="AF1070" s="239"/>
      <c r="AG1070" s="239"/>
      <c r="AH1070" s="239"/>
    </row>
    <row r="1071" spans="24:34">
      <c r="X1071" s="175"/>
      <c r="Y1071" s="175"/>
      <c r="AA1071" s="179"/>
      <c r="AB1071" s="173"/>
      <c r="AC1071" s="238"/>
      <c r="AD1071" s="238"/>
      <c r="AE1071" s="238"/>
      <c r="AF1071" s="239"/>
      <c r="AG1071" s="239"/>
      <c r="AH1071" s="239"/>
    </row>
    <row r="1072" spans="24:34">
      <c r="X1072" s="175"/>
      <c r="Y1072" s="175"/>
      <c r="AA1072" s="179"/>
      <c r="AB1072" s="173"/>
      <c r="AC1072" s="238"/>
      <c r="AD1072" s="238"/>
      <c r="AE1072" s="238"/>
      <c r="AF1072" s="239"/>
      <c r="AG1072" s="239"/>
      <c r="AH1072" s="239"/>
    </row>
    <row r="1073" spans="24:34">
      <c r="X1073" s="175"/>
      <c r="Y1073" s="175"/>
      <c r="AA1073" s="179"/>
      <c r="AB1073" s="173"/>
      <c r="AC1073" s="238"/>
      <c r="AD1073" s="238"/>
      <c r="AE1073" s="238"/>
      <c r="AF1073" s="239"/>
      <c r="AG1073" s="239"/>
      <c r="AH1073" s="239"/>
    </row>
    <row r="1074" spans="24:34">
      <c r="X1074" s="175"/>
      <c r="Y1074" s="175"/>
      <c r="AA1074" s="179"/>
      <c r="AB1074" s="173"/>
      <c r="AC1074" s="238"/>
      <c r="AD1074" s="238"/>
      <c r="AE1074" s="238"/>
      <c r="AF1074" s="239"/>
      <c r="AG1074" s="239"/>
      <c r="AH1074" s="239"/>
    </row>
    <row r="1075" spans="24:34">
      <c r="X1075" s="175"/>
      <c r="Y1075" s="175"/>
      <c r="AA1075" s="179"/>
      <c r="AB1075" s="173"/>
      <c r="AC1075" s="238"/>
      <c r="AD1075" s="238"/>
      <c r="AE1075" s="238"/>
      <c r="AF1075" s="239"/>
      <c r="AG1075" s="239"/>
      <c r="AH1075" s="239"/>
    </row>
    <row r="1076" spans="24:34">
      <c r="X1076" s="175"/>
      <c r="Y1076" s="175"/>
      <c r="AA1076" s="179"/>
      <c r="AB1076" s="173"/>
      <c r="AC1076" s="238"/>
      <c r="AD1076" s="238"/>
      <c r="AE1076" s="238"/>
      <c r="AF1076" s="239"/>
      <c r="AG1076" s="239"/>
      <c r="AH1076" s="239"/>
    </row>
    <row r="1077" spans="24:34">
      <c r="X1077" s="175"/>
      <c r="Y1077" s="175"/>
      <c r="AA1077" s="179"/>
      <c r="AB1077" s="173"/>
      <c r="AC1077" s="238"/>
      <c r="AD1077" s="238"/>
      <c r="AE1077" s="238"/>
      <c r="AF1077" s="239"/>
      <c r="AG1077" s="239"/>
      <c r="AH1077" s="239"/>
    </row>
    <row r="1078" spans="24:34">
      <c r="X1078" s="175"/>
      <c r="Y1078" s="175"/>
      <c r="AA1078" s="179"/>
      <c r="AB1078" s="173"/>
      <c r="AC1078" s="238"/>
      <c r="AD1078" s="238"/>
      <c r="AE1078" s="238"/>
      <c r="AF1078" s="239"/>
      <c r="AG1078" s="239"/>
      <c r="AH1078" s="239"/>
    </row>
    <row r="1079" spans="24:34">
      <c r="X1079" s="175"/>
      <c r="Y1079" s="175"/>
      <c r="AA1079" s="179"/>
      <c r="AB1079" s="173"/>
      <c r="AC1079" s="238"/>
      <c r="AD1079" s="238"/>
      <c r="AE1079" s="238"/>
      <c r="AF1079" s="239"/>
      <c r="AG1079" s="239"/>
      <c r="AH1079" s="239"/>
    </row>
    <row r="1080" spans="24:34">
      <c r="X1080" s="175"/>
      <c r="Y1080" s="175"/>
      <c r="AA1080" s="179"/>
      <c r="AB1080" s="173"/>
      <c r="AC1080" s="238"/>
      <c r="AD1080" s="238"/>
      <c r="AE1080" s="238"/>
      <c r="AF1080" s="239"/>
      <c r="AG1080" s="239"/>
      <c r="AH1080" s="239"/>
    </row>
    <row r="1081" spans="24:34">
      <c r="X1081" s="175"/>
      <c r="Y1081" s="175"/>
      <c r="AA1081" s="179"/>
      <c r="AB1081" s="173"/>
      <c r="AC1081" s="238"/>
      <c r="AD1081" s="238"/>
      <c r="AE1081" s="238"/>
      <c r="AF1081" s="239"/>
      <c r="AG1081" s="239"/>
      <c r="AH1081" s="239"/>
    </row>
    <row r="1082" spans="24:34">
      <c r="X1082" s="175"/>
      <c r="Y1082" s="175"/>
      <c r="AA1082" s="179"/>
      <c r="AB1082" s="173"/>
      <c r="AC1082" s="238"/>
      <c r="AD1082" s="238"/>
      <c r="AE1082" s="238"/>
      <c r="AF1082" s="239"/>
      <c r="AG1082" s="239"/>
      <c r="AH1082" s="239"/>
    </row>
    <row r="1083" spans="24:34">
      <c r="X1083" s="175"/>
      <c r="Y1083" s="175"/>
      <c r="AA1083" s="179"/>
      <c r="AB1083" s="173"/>
      <c r="AC1083" s="238"/>
      <c r="AD1083" s="238"/>
      <c r="AE1083" s="238"/>
      <c r="AF1083" s="239"/>
      <c r="AG1083" s="239"/>
      <c r="AH1083" s="239"/>
    </row>
    <row r="1084" spans="24:34">
      <c r="X1084" s="175"/>
      <c r="Y1084" s="175"/>
      <c r="AA1084" s="179"/>
      <c r="AB1084" s="173"/>
      <c r="AC1084" s="238"/>
      <c r="AD1084" s="238"/>
      <c r="AE1084" s="238"/>
      <c r="AF1084" s="239"/>
      <c r="AG1084" s="239"/>
      <c r="AH1084" s="239"/>
    </row>
    <row r="1085" spans="24:34">
      <c r="X1085" s="175"/>
      <c r="Y1085" s="175"/>
      <c r="AA1085" s="179"/>
      <c r="AB1085" s="173"/>
      <c r="AC1085" s="238"/>
      <c r="AD1085" s="238"/>
      <c r="AE1085" s="238"/>
      <c r="AF1085" s="239"/>
      <c r="AG1085" s="239"/>
      <c r="AH1085" s="239"/>
    </row>
    <row r="1086" spans="24:34">
      <c r="X1086" s="175"/>
      <c r="Y1086" s="175"/>
      <c r="AA1086" s="179"/>
      <c r="AB1086" s="173"/>
      <c r="AC1086" s="238"/>
      <c r="AD1086" s="238"/>
      <c r="AE1086" s="238"/>
      <c r="AF1086" s="239"/>
      <c r="AG1086" s="239"/>
      <c r="AH1086" s="239"/>
    </row>
    <row r="1087" spans="24:34">
      <c r="X1087" s="175"/>
      <c r="Y1087" s="175"/>
      <c r="AA1087" s="179"/>
      <c r="AB1087" s="173"/>
      <c r="AC1087" s="238"/>
      <c r="AD1087" s="238"/>
      <c r="AE1087" s="238"/>
      <c r="AF1087" s="239"/>
      <c r="AG1087" s="239"/>
      <c r="AH1087" s="239"/>
    </row>
    <row r="1088" spans="24:34">
      <c r="X1088" s="175"/>
      <c r="Y1088" s="175"/>
      <c r="AA1088" s="179"/>
      <c r="AB1088" s="173"/>
      <c r="AC1088" s="238"/>
      <c r="AD1088" s="238"/>
      <c r="AE1088" s="238"/>
      <c r="AF1088" s="239"/>
      <c r="AG1088" s="239"/>
      <c r="AH1088" s="239"/>
    </row>
    <row r="1089" spans="24:34">
      <c r="X1089" s="175"/>
      <c r="Y1089" s="175"/>
      <c r="AA1089" s="179"/>
      <c r="AB1089" s="173"/>
      <c r="AC1089" s="238"/>
      <c r="AD1089" s="238"/>
      <c r="AE1089" s="238"/>
      <c r="AF1089" s="239"/>
      <c r="AG1089" s="239"/>
      <c r="AH1089" s="239"/>
    </row>
    <row r="1090" spans="24:34">
      <c r="X1090" s="175"/>
      <c r="Y1090" s="175"/>
      <c r="AA1090" s="179"/>
      <c r="AB1090" s="173"/>
      <c r="AC1090" s="238"/>
      <c r="AD1090" s="238"/>
      <c r="AE1090" s="238"/>
      <c r="AF1090" s="239"/>
      <c r="AG1090" s="239"/>
      <c r="AH1090" s="239"/>
    </row>
    <row r="1091" spans="24:34">
      <c r="X1091" s="175"/>
      <c r="Y1091" s="175"/>
      <c r="AA1091" s="179"/>
      <c r="AB1091" s="173"/>
      <c r="AC1091" s="238"/>
      <c r="AD1091" s="238"/>
      <c r="AE1091" s="238"/>
      <c r="AF1091" s="239"/>
      <c r="AG1091" s="239"/>
      <c r="AH1091" s="239"/>
    </row>
    <row r="1092" spans="24:34">
      <c r="X1092" s="175"/>
      <c r="Y1092" s="175"/>
      <c r="AA1092" s="179"/>
      <c r="AB1092" s="173"/>
      <c r="AC1092" s="238"/>
      <c r="AD1092" s="238"/>
      <c r="AE1092" s="238"/>
      <c r="AF1092" s="239"/>
      <c r="AG1092" s="239"/>
      <c r="AH1092" s="239"/>
    </row>
    <row r="1093" spans="24:34">
      <c r="X1093" s="175"/>
      <c r="Y1093" s="175"/>
      <c r="AA1093" s="179"/>
      <c r="AB1093" s="173"/>
      <c r="AC1093" s="238"/>
      <c r="AD1093" s="238"/>
      <c r="AE1093" s="238"/>
      <c r="AF1093" s="239"/>
      <c r="AG1093" s="239"/>
      <c r="AH1093" s="239"/>
    </row>
    <row r="1094" spans="24:34">
      <c r="X1094" s="175"/>
      <c r="Y1094" s="175"/>
      <c r="AA1094" s="179"/>
      <c r="AB1094" s="173"/>
      <c r="AC1094" s="238"/>
      <c r="AD1094" s="238"/>
      <c r="AE1094" s="238"/>
      <c r="AF1094" s="239"/>
      <c r="AG1094" s="239"/>
      <c r="AH1094" s="239"/>
    </row>
    <row r="1095" spans="24:34">
      <c r="X1095" s="175"/>
      <c r="Y1095" s="175"/>
      <c r="AA1095" s="179"/>
      <c r="AB1095" s="173"/>
      <c r="AC1095" s="238"/>
      <c r="AD1095" s="238"/>
      <c r="AE1095" s="238"/>
      <c r="AF1095" s="239"/>
      <c r="AG1095" s="239"/>
      <c r="AH1095" s="239"/>
    </row>
    <row r="1096" spans="24:34">
      <c r="X1096" s="175"/>
      <c r="Y1096" s="175"/>
      <c r="AA1096" s="179"/>
      <c r="AB1096" s="173"/>
      <c r="AC1096" s="238"/>
      <c r="AD1096" s="238"/>
      <c r="AE1096" s="238"/>
      <c r="AF1096" s="239"/>
      <c r="AG1096" s="239"/>
      <c r="AH1096" s="239"/>
    </row>
    <row r="1097" spans="24:34">
      <c r="X1097" s="175"/>
      <c r="Y1097" s="175"/>
      <c r="AA1097" s="179"/>
      <c r="AB1097" s="173"/>
      <c r="AC1097" s="238"/>
      <c r="AD1097" s="238"/>
      <c r="AE1097" s="238"/>
      <c r="AF1097" s="239"/>
      <c r="AG1097" s="239"/>
      <c r="AH1097" s="239"/>
    </row>
    <row r="1098" spans="24:34">
      <c r="X1098" s="175"/>
      <c r="Y1098" s="175"/>
      <c r="AA1098" s="179"/>
      <c r="AB1098" s="173"/>
      <c r="AC1098" s="238"/>
      <c r="AD1098" s="238"/>
      <c r="AE1098" s="238"/>
      <c r="AF1098" s="239"/>
      <c r="AG1098" s="239"/>
      <c r="AH1098" s="239"/>
    </row>
    <row r="1099" spans="24:34">
      <c r="X1099" s="175"/>
      <c r="Y1099" s="175"/>
      <c r="AA1099" s="179"/>
      <c r="AB1099" s="173"/>
      <c r="AC1099" s="238"/>
      <c r="AD1099" s="238"/>
      <c r="AE1099" s="238"/>
      <c r="AF1099" s="239"/>
      <c r="AG1099" s="239"/>
      <c r="AH1099" s="239"/>
    </row>
    <row r="1100" spans="24:34">
      <c r="X1100" s="175"/>
      <c r="Y1100" s="175"/>
      <c r="AA1100" s="179"/>
      <c r="AB1100" s="173"/>
      <c r="AC1100" s="238"/>
      <c r="AD1100" s="238"/>
      <c r="AE1100" s="238"/>
      <c r="AF1100" s="239"/>
      <c r="AG1100" s="239"/>
      <c r="AH1100" s="239"/>
    </row>
    <row r="1101" spans="24:34">
      <c r="X1101" s="175"/>
      <c r="Y1101" s="175"/>
      <c r="AA1101" s="179"/>
      <c r="AB1101" s="173"/>
      <c r="AC1101" s="238"/>
      <c r="AD1101" s="238"/>
      <c r="AE1101" s="238"/>
      <c r="AF1101" s="239"/>
      <c r="AG1101" s="239"/>
      <c r="AH1101" s="239"/>
    </row>
    <row r="1102" spans="24:34">
      <c r="X1102" s="175"/>
      <c r="Y1102" s="175"/>
      <c r="AA1102" s="179"/>
      <c r="AB1102" s="173"/>
      <c r="AC1102" s="238"/>
      <c r="AD1102" s="238"/>
      <c r="AE1102" s="238"/>
      <c r="AF1102" s="239"/>
      <c r="AG1102" s="239"/>
      <c r="AH1102" s="239"/>
    </row>
    <row r="1103" spans="24:34">
      <c r="X1103" s="175"/>
      <c r="Y1103" s="175"/>
      <c r="AA1103" s="179"/>
      <c r="AB1103" s="173"/>
      <c r="AC1103" s="238"/>
      <c r="AD1103" s="238"/>
      <c r="AE1103" s="238"/>
      <c r="AF1103" s="239"/>
      <c r="AG1103" s="239"/>
      <c r="AH1103" s="239"/>
    </row>
    <row r="1104" spans="24:34">
      <c r="X1104" s="175"/>
      <c r="Y1104" s="175"/>
      <c r="AA1104" s="179"/>
      <c r="AB1104" s="173"/>
      <c r="AC1104" s="238"/>
      <c r="AD1104" s="238"/>
      <c r="AE1104" s="238"/>
      <c r="AF1104" s="239"/>
      <c r="AG1104" s="239"/>
      <c r="AH1104" s="239"/>
    </row>
    <row r="1105" spans="24:34">
      <c r="X1105" s="175"/>
      <c r="Y1105" s="175"/>
      <c r="AA1105" s="179"/>
      <c r="AB1105" s="173"/>
      <c r="AC1105" s="238"/>
      <c r="AD1105" s="238"/>
      <c r="AE1105" s="238"/>
      <c r="AF1105" s="239"/>
      <c r="AG1105" s="239"/>
      <c r="AH1105" s="239"/>
    </row>
    <row r="1106" spans="24:34">
      <c r="X1106" s="175"/>
      <c r="Y1106" s="175"/>
      <c r="AA1106" s="179"/>
      <c r="AB1106" s="173"/>
      <c r="AC1106" s="238"/>
      <c r="AD1106" s="238"/>
      <c r="AE1106" s="238"/>
      <c r="AF1106" s="239"/>
      <c r="AG1106" s="239"/>
      <c r="AH1106" s="239"/>
    </row>
    <row r="1107" spans="24:34">
      <c r="X1107" s="175"/>
      <c r="Y1107" s="175"/>
      <c r="AA1107" s="179"/>
      <c r="AB1107" s="173"/>
      <c r="AC1107" s="238"/>
      <c r="AD1107" s="238"/>
      <c r="AE1107" s="238"/>
      <c r="AF1107" s="239"/>
      <c r="AG1107" s="239"/>
      <c r="AH1107" s="239"/>
    </row>
    <row r="1108" spans="24:34">
      <c r="X1108" s="175"/>
      <c r="Y1108" s="175"/>
      <c r="AA1108" s="179"/>
      <c r="AB1108" s="173"/>
      <c r="AC1108" s="238"/>
      <c r="AD1108" s="238"/>
      <c r="AE1108" s="238"/>
      <c r="AF1108" s="239"/>
      <c r="AG1108" s="239"/>
      <c r="AH1108" s="239"/>
    </row>
    <row r="1109" spans="24:34">
      <c r="X1109" s="175"/>
      <c r="Y1109" s="175"/>
      <c r="AA1109" s="179"/>
      <c r="AB1109" s="173"/>
      <c r="AC1109" s="238"/>
      <c r="AD1109" s="238"/>
      <c r="AE1109" s="238"/>
      <c r="AF1109" s="239"/>
      <c r="AG1109" s="239"/>
      <c r="AH1109" s="239"/>
    </row>
    <row r="1110" spans="24:34">
      <c r="X1110" s="175"/>
      <c r="Y1110" s="175"/>
      <c r="AA1110" s="179"/>
      <c r="AB1110" s="173"/>
      <c r="AC1110" s="238"/>
      <c r="AD1110" s="238"/>
      <c r="AE1110" s="238"/>
      <c r="AF1110" s="239"/>
      <c r="AG1110" s="239"/>
      <c r="AH1110" s="239"/>
    </row>
    <row r="1111" spans="24:34">
      <c r="X1111" s="175"/>
      <c r="Y1111" s="175"/>
      <c r="AA1111" s="179"/>
      <c r="AB1111" s="173"/>
      <c r="AC1111" s="238"/>
      <c r="AD1111" s="238"/>
      <c r="AE1111" s="238"/>
      <c r="AF1111" s="239"/>
      <c r="AG1111" s="239"/>
      <c r="AH1111" s="239"/>
    </row>
    <row r="1112" spans="24:34">
      <c r="X1112" s="175"/>
      <c r="Y1112" s="175"/>
      <c r="AA1112" s="179"/>
      <c r="AB1112" s="173"/>
      <c r="AC1112" s="238"/>
      <c r="AD1112" s="238"/>
      <c r="AE1112" s="238"/>
      <c r="AF1112" s="239"/>
      <c r="AG1112" s="239"/>
      <c r="AH1112" s="239"/>
    </row>
    <row r="1113" spans="24:34">
      <c r="X1113" s="175"/>
      <c r="Y1113" s="175"/>
      <c r="AA1113" s="179"/>
      <c r="AB1113" s="173"/>
      <c r="AC1113" s="238"/>
      <c r="AD1113" s="238"/>
      <c r="AE1113" s="238"/>
      <c r="AF1113" s="239"/>
      <c r="AG1113" s="239"/>
      <c r="AH1113" s="239"/>
    </row>
    <row r="1114" spans="24:34">
      <c r="X1114" s="175"/>
      <c r="Y1114" s="175"/>
      <c r="AA1114" s="179"/>
      <c r="AB1114" s="173"/>
      <c r="AC1114" s="238"/>
      <c r="AD1114" s="238"/>
      <c r="AE1114" s="238"/>
      <c r="AF1114" s="239"/>
      <c r="AG1114" s="239"/>
      <c r="AH1114" s="239"/>
    </row>
    <row r="1115" spans="24:34">
      <c r="X1115" s="175"/>
      <c r="Y1115" s="175"/>
      <c r="AA1115" s="179"/>
      <c r="AB1115" s="173"/>
      <c r="AC1115" s="238"/>
      <c r="AD1115" s="238"/>
      <c r="AE1115" s="238"/>
      <c r="AF1115" s="239"/>
      <c r="AG1115" s="239"/>
      <c r="AH1115" s="239"/>
    </row>
    <row r="1116" spans="24:34">
      <c r="X1116" s="175"/>
      <c r="Y1116" s="175"/>
      <c r="AA1116" s="179"/>
      <c r="AB1116" s="173"/>
      <c r="AC1116" s="238"/>
      <c r="AD1116" s="238"/>
      <c r="AE1116" s="238"/>
      <c r="AF1116" s="239"/>
      <c r="AG1116" s="239"/>
      <c r="AH1116" s="239"/>
    </row>
    <row r="1117" spans="24:34">
      <c r="X1117" s="175"/>
      <c r="Y1117" s="175"/>
      <c r="AA1117" s="179"/>
      <c r="AB1117" s="173"/>
      <c r="AC1117" s="238"/>
      <c r="AD1117" s="238"/>
      <c r="AE1117" s="238"/>
      <c r="AF1117" s="239"/>
      <c r="AG1117" s="239"/>
      <c r="AH1117" s="239"/>
    </row>
    <row r="1118" spans="24:34">
      <c r="X1118" s="175"/>
      <c r="Y1118" s="175"/>
      <c r="AA1118" s="179"/>
      <c r="AB1118" s="173"/>
      <c r="AC1118" s="238"/>
      <c r="AD1118" s="238"/>
      <c r="AE1118" s="238"/>
      <c r="AF1118" s="239"/>
      <c r="AG1118" s="239"/>
      <c r="AH1118" s="239"/>
    </row>
    <row r="1119" spans="24:34">
      <c r="X1119" s="175"/>
      <c r="Y1119" s="175"/>
      <c r="AA1119" s="179"/>
      <c r="AB1119" s="173"/>
      <c r="AC1119" s="238"/>
      <c r="AD1119" s="238"/>
      <c r="AE1119" s="238"/>
      <c r="AF1119" s="239"/>
      <c r="AG1119" s="239"/>
      <c r="AH1119" s="239"/>
    </row>
    <row r="1120" spans="24:34">
      <c r="X1120" s="175"/>
      <c r="Y1120" s="175"/>
      <c r="AA1120" s="179"/>
      <c r="AB1120" s="173"/>
      <c r="AC1120" s="238"/>
      <c r="AD1120" s="238"/>
      <c r="AE1120" s="238"/>
      <c r="AF1120" s="239"/>
      <c r="AG1120" s="239"/>
      <c r="AH1120" s="239"/>
    </row>
    <row r="1121" spans="24:34">
      <c r="X1121" s="175"/>
      <c r="Y1121" s="175"/>
      <c r="AA1121" s="179"/>
      <c r="AB1121" s="173"/>
      <c r="AC1121" s="238"/>
      <c r="AD1121" s="238"/>
      <c r="AE1121" s="238"/>
      <c r="AF1121" s="239"/>
      <c r="AG1121" s="239"/>
      <c r="AH1121" s="239"/>
    </row>
    <row r="1122" spans="24:34">
      <c r="X1122" s="175"/>
      <c r="Y1122" s="175"/>
      <c r="AA1122" s="179"/>
      <c r="AB1122" s="173"/>
      <c r="AC1122" s="238"/>
      <c r="AD1122" s="238"/>
      <c r="AE1122" s="238"/>
      <c r="AF1122" s="239"/>
      <c r="AG1122" s="239"/>
      <c r="AH1122" s="239"/>
    </row>
    <row r="1123" spans="24:34">
      <c r="X1123" s="175"/>
      <c r="Y1123" s="175"/>
      <c r="AA1123" s="179"/>
      <c r="AB1123" s="173"/>
      <c r="AC1123" s="238"/>
      <c r="AD1123" s="238"/>
      <c r="AE1123" s="238"/>
      <c r="AF1123" s="239"/>
      <c r="AG1123" s="239"/>
      <c r="AH1123" s="239"/>
    </row>
    <row r="1124" spans="24:34">
      <c r="X1124" s="175"/>
      <c r="Y1124" s="175"/>
      <c r="AA1124" s="179"/>
      <c r="AB1124" s="173"/>
      <c r="AC1124" s="238"/>
      <c r="AD1124" s="238"/>
      <c r="AE1124" s="238"/>
      <c r="AF1124" s="239"/>
      <c r="AG1124" s="239"/>
      <c r="AH1124" s="239"/>
    </row>
    <row r="1125" spans="24:34">
      <c r="X1125" s="175"/>
      <c r="Y1125" s="175"/>
      <c r="AA1125" s="179"/>
      <c r="AB1125" s="173"/>
      <c r="AC1125" s="238"/>
      <c r="AD1125" s="238"/>
      <c r="AE1125" s="238"/>
      <c r="AF1125" s="239"/>
      <c r="AG1125" s="239"/>
      <c r="AH1125" s="239"/>
    </row>
    <row r="1126" spans="24:34">
      <c r="X1126" s="175"/>
      <c r="Y1126" s="175"/>
      <c r="AA1126" s="179"/>
      <c r="AB1126" s="173"/>
      <c r="AC1126" s="238"/>
      <c r="AD1126" s="238"/>
      <c r="AE1126" s="238"/>
      <c r="AF1126" s="239"/>
      <c r="AG1126" s="239"/>
      <c r="AH1126" s="239"/>
    </row>
    <row r="1127" spans="24:34">
      <c r="X1127" s="175"/>
      <c r="Y1127" s="175"/>
      <c r="AA1127" s="179"/>
      <c r="AB1127" s="173"/>
      <c r="AC1127" s="238"/>
      <c r="AD1127" s="238"/>
      <c r="AE1127" s="238"/>
      <c r="AF1127" s="239"/>
      <c r="AG1127" s="239"/>
      <c r="AH1127" s="239"/>
    </row>
    <row r="1128" spans="24:34">
      <c r="X1128" s="175"/>
      <c r="Y1128" s="175"/>
      <c r="AA1128" s="179"/>
      <c r="AB1128" s="173"/>
      <c r="AC1128" s="238"/>
      <c r="AD1128" s="238"/>
      <c r="AE1128" s="238"/>
      <c r="AF1128" s="239"/>
      <c r="AG1128" s="239"/>
      <c r="AH1128" s="239"/>
    </row>
    <row r="1129" spans="24:34">
      <c r="X1129" s="175"/>
      <c r="Y1129" s="175"/>
      <c r="AA1129" s="179"/>
      <c r="AB1129" s="173"/>
      <c r="AC1129" s="238"/>
      <c r="AD1129" s="238"/>
      <c r="AE1129" s="238"/>
      <c r="AF1129" s="239"/>
      <c r="AG1129" s="239"/>
      <c r="AH1129" s="239"/>
    </row>
    <row r="1130" spans="24:34">
      <c r="X1130" s="175"/>
      <c r="Y1130" s="175"/>
      <c r="AA1130" s="179"/>
      <c r="AB1130" s="173"/>
      <c r="AC1130" s="238"/>
      <c r="AD1130" s="238"/>
      <c r="AE1130" s="238"/>
      <c r="AF1130" s="239"/>
      <c r="AG1130" s="239"/>
      <c r="AH1130" s="239"/>
    </row>
    <row r="1131" spans="24:34">
      <c r="X1131" s="175"/>
      <c r="Y1131" s="175"/>
      <c r="AA1131" s="179"/>
      <c r="AB1131" s="173"/>
      <c r="AC1131" s="238"/>
      <c r="AD1131" s="238"/>
      <c r="AE1131" s="238"/>
      <c r="AF1131" s="239"/>
      <c r="AG1131" s="239"/>
      <c r="AH1131" s="239"/>
    </row>
    <row r="1132" spans="24:34">
      <c r="X1132" s="175"/>
      <c r="Y1132" s="175"/>
      <c r="AA1132" s="179"/>
      <c r="AB1132" s="173"/>
      <c r="AC1132" s="238"/>
      <c r="AD1132" s="238"/>
      <c r="AE1132" s="238"/>
      <c r="AF1132" s="239"/>
      <c r="AG1132" s="239"/>
      <c r="AH1132" s="239"/>
    </row>
    <row r="1133" spans="24:34">
      <c r="X1133" s="175"/>
      <c r="Y1133" s="175"/>
      <c r="AA1133" s="179"/>
      <c r="AB1133" s="173"/>
      <c r="AC1133" s="238"/>
      <c r="AD1133" s="238"/>
      <c r="AE1133" s="238"/>
      <c r="AF1133" s="239"/>
      <c r="AG1133" s="239"/>
      <c r="AH1133" s="239"/>
    </row>
    <row r="1134" spans="24:34">
      <c r="X1134" s="175"/>
      <c r="Y1134" s="175"/>
      <c r="AA1134" s="179"/>
      <c r="AB1134" s="173"/>
      <c r="AC1134" s="238"/>
      <c r="AD1134" s="238"/>
      <c r="AE1134" s="238"/>
      <c r="AF1134" s="239"/>
      <c r="AG1134" s="239"/>
      <c r="AH1134" s="239"/>
    </row>
    <row r="1135" spans="24:34">
      <c r="X1135" s="175"/>
      <c r="Y1135" s="175"/>
      <c r="AA1135" s="179"/>
      <c r="AB1135" s="173"/>
      <c r="AC1135" s="238"/>
      <c r="AD1135" s="238"/>
      <c r="AE1135" s="238"/>
      <c r="AF1135" s="239"/>
      <c r="AG1135" s="239"/>
      <c r="AH1135" s="239"/>
    </row>
    <row r="1136" spans="24:34">
      <c r="X1136" s="175"/>
      <c r="Y1136" s="175"/>
      <c r="AA1136" s="179"/>
      <c r="AB1136" s="173"/>
      <c r="AC1136" s="238"/>
      <c r="AD1136" s="238"/>
      <c r="AE1136" s="238"/>
      <c r="AF1136" s="239"/>
      <c r="AG1136" s="239"/>
      <c r="AH1136" s="239"/>
    </row>
    <row r="1137" spans="24:34">
      <c r="X1137" s="175"/>
      <c r="Y1137" s="175"/>
      <c r="AA1137" s="179"/>
      <c r="AB1137" s="173"/>
      <c r="AC1137" s="238"/>
      <c r="AD1137" s="238"/>
      <c r="AE1137" s="238"/>
      <c r="AF1137" s="239"/>
      <c r="AG1137" s="239"/>
      <c r="AH1137" s="239"/>
    </row>
    <row r="1138" spans="24:34">
      <c r="X1138" s="175"/>
      <c r="Y1138" s="175"/>
      <c r="AA1138" s="179"/>
      <c r="AB1138" s="173"/>
      <c r="AC1138" s="238"/>
      <c r="AD1138" s="238"/>
      <c r="AE1138" s="238"/>
      <c r="AF1138" s="239"/>
      <c r="AG1138" s="239"/>
      <c r="AH1138" s="239"/>
    </row>
    <row r="1139" spans="24:34">
      <c r="X1139" s="175"/>
      <c r="Y1139" s="175"/>
      <c r="AA1139" s="179"/>
      <c r="AB1139" s="173"/>
      <c r="AC1139" s="238"/>
      <c r="AD1139" s="238"/>
      <c r="AE1139" s="238"/>
      <c r="AF1139" s="239"/>
      <c r="AG1139" s="239"/>
      <c r="AH1139" s="239"/>
    </row>
    <row r="1140" spans="24:34">
      <c r="X1140" s="175"/>
      <c r="Y1140" s="175"/>
      <c r="AA1140" s="179"/>
      <c r="AB1140" s="173"/>
      <c r="AC1140" s="238"/>
      <c r="AD1140" s="238"/>
      <c r="AE1140" s="238"/>
      <c r="AF1140" s="239"/>
      <c r="AG1140" s="239"/>
      <c r="AH1140" s="239"/>
    </row>
    <row r="1141" spans="24:34">
      <c r="X1141" s="175"/>
      <c r="Y1141" s="175"/>
      <c r="AA1141" s="179"/>
      <c r="AB1141" s="173"/>
      <c r="AC1141" s="238"/>
      <c r="AD1141" s="238"/>
      <c r="AE1141" s="238"/>
      <c r="AF1141" s="239"/>
      <c r="AG1141" s="239"/>
      <c r="AH1141" s="239"/>
    </row>
    <row r="1142" spans="24:34">
      <c r="X1142" s="175"/>
      <c r="Y1142" s="175"/>
      <c r="AA1142" s="179"/>
      <c r="AB1142" s="173"/>
      <c r="AC1142" s="238"/>
      <c r="AD1142" s="238"/>
      <c r="AE1142" s="238"/>
      <c r="AF1142" s="239"/>
      <c r="AG1142" s="239"/>
      <c r="AH1142" s="239"/>
    </row>
    <row r="1143" spans="24:34">
      <c r="X1143" s="175"/>
      <c r="Y1143" s="175"/>
      <c r="AA1143" s="179"/>
      <c r="AB1143" s="173"/>
      <c r="AC1143" s="238"/>
      <c r="AD1143" s="238"/>
      <c r="AE1143" s="238"/>
      <c r="AF1143" s="239"/>
      <c r="AG1143" s="239"/>
      <c r="AH1143" s="239"/>
    </row>
    <row r="1144" spans="24:34">
      <c r="X1144" s="175"/>
      <c r="Y1144" s="175"/>
      <c r="AA1144" s="179"/>
      <c r="AB1144" s="173"/>
      <c r="AC1144" s="238"/>
      <c r="AD1144" s="238"/>
      <c r="AE1144" s="238"/>
      <c r="AF1144" s="239"/>
      <c r="AG1144" s="239"/>
      <c r="AH1144" s="239"/>
    </row>
    <row r="1145" spans="24:34">
      <c r="X1145" s="175"/>
      <c r="Y1145" s="175"/>
      <c r="AA1145" s="179"/>
      <c r="AB1145" s="173"/>
      <c r="AC1145" s="238"/>
      <c r="AD1145" s="238"/>
      <c r="AE1145" s="238"/>
      <c r="AF1145" s="239"/>
      <c r="AG1145" s="239"/>
      <c r="AH1145" s="239"/>
    </row>
    <row r="1146" spans="24:34">
      <c r="X1146" s="175"/>
      <c r="Y1146" s="175"/>
      <c r="AA1146" s="179"/>
      <c r="AB1146" s="173"/>
      <c r="AC1146" s="238"/>
      <c r="AD1146" s="238"/>
      <c r="AE1146" s="238"/>
      <c r="AF1146" s="239"/>
      <c r="AG1146" s="239"/>
      <c r="AH1146" s="239"/>
    </row>
    <row r="1147" spans="24:34">
      <c r="X1147" s="175"/>
      <c r="Y1147" s="175"/>
      <c r="AA1147" s="179"/>
      <c r="AB1147" s="173"/>
      <c r="AC1147" s="238"/>
      <c r="AD1147" s="238"/>
      <c r="AE1147" s="238"/>
      <c r="AF1147" s="239"/>
      <c r="AG1147" s="239"/>
      <c r="AH1147" s="239"/>
    </row>
    <row r="1148" spans="24:34">
      <c r="X1148" s="175"/>
      <c r="Y1148" s="175"/>
      <c r="AA1148" s="179"/>
      <c r="AB1148" s="173"/>
      <c r="AC1148" s="238"/>
      <c r="AD1148" s="238"/>
      <c r="AE1148" s="238"/>
      <c r="AF1148" s="239"/>
      <c r="AG1148" s="239"/>
      <c r="AH1148" s="239"/>
    </row>
    <row r="1149" spans="24:34">
      <c r="X1149" s="175"/>
      <c r="Y1149" s="175"/>
      <c r="AA1149" s="179"/>
      <c r="AB1149" s="173"/>
      <c r="AC1149" s="238"/>
      <c r="AD1149" s="238"/>
      <c r="AE1149" s="238"/>
      <c r="AF1149" s="239"/>
      <c r="AG1149" s="239"/>
      <c r="AH1149" s="239"/>
    </row>
    <row r="1150" spans="24:34">
      <c r="X1150" s="175"/>
      <c r="Y1150" s="175"/>
      <c r="AA1150" s="179"/>
      <c r="AB1150" s="173"/>
      <c r="AC1150" s="238"/>
      <c r="AD1150" s="238"/>
      <c r="AE1150" s="238"/>
      <c r="AF1150" s="239"/>
      <c r="AG1150" s="239"/>
      <c r="AH1150" s="239"/>
    </row>
    <row r="1151" spans="24:34">
      <c r="X1151" s="175"/>
      <c r="Y1151" s="175"/>
      <c r="AA1151" s="179"/>
      <c r="AB1151" s="173"/>
      <c r="AC1151" s="238"/>
      <c r="AD1151" s="238"/>
      <c r="AE1151" s="238"/>
      <c r="AF1151" s="239"/>
      <c r="AG1151" s="239"/>
      <c r="AH1151" s="239"/>
    </row>
    <row r="1152" spans="24:34">
      <c r="X1152" s="175"/>
      <c r="Y1152" s="175"/>
      <c r="AA1152" s="179"/>
      <c r="AB1152" s="173"/>
      <c r="AC1152" s="238"/>
      <c r="AD1152" s="238"/>
      <c r="AE1152" s="238"/>
      <c r="AF1152" s="239"/>
      <c r="AG1152" s="239"/>
      <c r="AH1152" s="239"/>
    </row>
    <row r="1153" spans="24:34">
      <c r="X1153" s="175"/>
      <c r="Y1153" s="175"/>
      <c r="AA1153" s="179"/>
      <c r="AB1153" s="173"/>
      <c r="AC1153" s="238"/>
      <c r="AD1153" s="238"/>
      <c r="AE1153" s="238"/>
      <c r="AF1153" s="239"/>
      <c r="AG1153" s="239"/>
      <c r="AH1153" s="239"/>
    </row>
    <row r="1154" spans="24:34">
      <c r="X1154" s="175"/>
      <c r="Y1154" s="175"/>
      <c r="AA1154" s="179"/>
      <c r="AB1154" s="173"/>
      <c r="AC1154" s="238"/>
      <c r="AD1154" s="238"/>
      <c r="AE1154" s="238"/>
      <c r="AF1154" s="239"/>
      <c r="AG1154" s="239"/>
      <c r="AH1154" s="239"/>
    </row>
    <row r="1155" spans="24:34">
      <c r="X1155" s="175"/>
      <c r="Y1155" s="175"/>
      <c r="AA1155" s="179"/>
      <c r="AB1155" s="173"/>
      <c r="AC1155" s="238"/>
      <c r="AD1155" s="238"/>
      <c r="AE1155" s="238"/>
      <c r="AF1155" s="239"/>
      <c r="AG1155" s="239"/>
      <c r="AH1155" s="239"/>
    </row>
    <row r="1156" spans="24:34">
      <c r="X1156" s="175"/>
      <c r="Y1156" s="175"/>
      <c r="AA1156" s="179"/>
      <c r="AB1156" s="173"/>
      <c r="AC1156" s="238"/>
      <c r="AD1156" s="238"/>
      <c r="AE1156" s="238"/>
      <c r="AF1156" s="239"/>
      <c r="AG1156" s="239"/>
      <c r="AH1156" s="239"/>
    </row>
    <row r="1157" spans="24:34">
      <c r="X1157" s="175"/>
      <c r="Y1157" s="175"/>
      <c r="AA1157" s="179"/>
      <c r="AB1157" s="173"/>
      <c r="AC1157" s="238"/>
      <c r="AD1157" s="238"/>
      <c r="AE1157" s="238"/>
      <c r="AF1157" s="239"/>
      <c r="AG1157" s="239"/>
      <c r="AH1157" s="239"/>
    </row>
    <row r="1158" spans="24:34">
      <c r="X1158" s="175"/>
      <c r="Y1158" s="175"/>
      <c r="AA1158" s="179"/>
      <c r="AB1158" s="173"/>
      <c r="AC1158" s="238"/>
      <c r="AD1158" s="238"/>
      <c r="AE1158" s="238"/>
      <c r="AF1158" s="239"/>
      <c r="AG1158" s="239"/>
      <c r="AH1158" s="239"/>
    </row>
    <row r="1159" spans="24:34">
      <c r="X1159" s="175"/>
      <c r="Y1159" s="175"/>
      <c r="AA1159" s="179"/>
      <c r="AB1159" s="173"/>
      <c r="AC1159" s="238"/>
      <c r="AD1159" s="238"/>
      <c r="AE1159" s="238"/>
      <c r="AF1159" s="239"/>
      <c r="AG1159" s="239"/>
      <c r="AH1159" s="239"/>
    </row>
    <row r="1160" spans="24:34">
      <c r="X1160" s="175"/>
      <c r="Y1160" s="175"/>
      <c r="AA1160" s="179"/>
      <c r="AB1160" s="173"/>
      <c r="AC1160" s="238"/>
      <c r="AD1160" s="238"/>
      <c r="AE1160" s="238"/>
      <c r="AF1160" s="239"/>
      <c r="AG1160" s="239"/>
      <c r="AH1160" s="239"/>
    </row>
    <row r="1161" spans="24:34">
      <c r="X1161" s="175"/>
      <c r="Y1161" s="175"/>
      <c r="AA1161" s="179"/>
      <c r="AB1161" s="173"/>
      <c r="AC1161" s="238"/>
      <c r="AD1161" s="238"/>
      <c r="AE1161" s="238"/>
      <c r="AF1161" s="239"/>
      <c r="AG1161" s="239"/>
      <c r="AH1161" s="239"/>
    </row>
    <row r="1162" spans="24:34">
      <c r="X1162" s="175"/>
      <c r="Y1162" s="175"/>
      <c r="AA1162" s="179"/>
      <c r="AB1162" s="173"/>
      <c r="AC1162" s="238"/>
      <c r="AD1162" s="238"/>
      <c r="AE1162" s="238"/>
      <c r="AF1162" s="239"/>
      <c r="AG1162" s="239"/>
      <c r="AH1162" s="239"/>
    </row>
    <row r="1163" spans="24:34">
      <c r="X1163" s="175"/>
      <c r="Y1163" s="175"/>
      <c r="AA1163" s="179"/>
      <c r="AB1163" s="173"/>
      <c r="AC1163" s="238"/>
      <c r="AD1163" s="238"/>
      <c r="AE1163" s="238"/>
      <c r="AF1163" s="239"/>
      <c r="AG1163" s="239"/>
      <c r="AH1163" s="239"/>
    </row>
    <row r="1164" spans="24:34">
      <c r="X1164" s="175"/>
      <c r="Y1164" s="175"/>
      <c r="AA1164" s="179"/>
      <c r="AB1164" s="173"/>
      <c r="AC1164" s="238"/>
      <c r="AD1164" s="238"/>
      <c r="AE1164" s="238"/>
      <c r="AF1164" s="239"/>
      <c r="AG1164" s="239"/>
      <c r="AH1164" s="239"/>
    </row>
    <row r="1165" spans="24:34">
      <c r="X1165" s="175"/>
      <c r="Y1165" s="175"/>
      <c r="AA1165" s="179"/>
      <c r="AB1165" s="173"/>
      <c r="AC1165" s="238"/>
      <c r="AD1165" s="238"/>
      <c r="AE1165" s="238"/>
      <c r="AF1165" s="239"/>
      <c r="AG1165" s="239"/>
      <c r="AH1165" s="239"/>
    </row>
    <row r="1166" spans="24:34">
      <c r="X1166" s="175"/>
      <c r="Y1166" s="175"/>
      <c r="AA1166" s="179"/>
      <c r="AB1166" s="173"/>
      <c r="AC1166" s="238"/>
      <c r="AD1166" s="238"/>
      <c r="AE1166" s="238"/>
      <c r="AF1166" s="239"/>
      <c r="AG1166" s="239"/>
      <c r="AH1166" s="239"/>
    </row>
    <row r="1167" spans="24:34">
      <c r="X1167" s="175"/>
      <c r="Y1167" s="175"/>
      <c r="AA1167" s="179"/>
      <c r="AB1167" s="173"/>
      <c r="AC1167" s="238"/>
      <c r="AD1167" s="238"/>
      <c r="AE1167" s="238"/>
      <c r="AF1167" s="239"/>
      <c r="AG1167" s="239"/>
      <c r="AH1167" s="239"/>
    </row>
    <row r="1168" spans="24:34">
      <c r="X1168" s="175"/>
      <c r="Y1168" s="175"/>
      <c r="AA1168" s="179"/>
      <c r="AB1168" s="173"/>
      <c r="AC1168" s="238"/>
      <c r="AD1168" s="238"/>
      <c r="AE1168" s="238"/>
      <c r="AF1168" s="239"/>
      <c r="AG1168" s="239"/>
      <c r="AH1168" s="239"/>
    </row>
    <row r="1169" spans="24:34">
      <c r="X1169" s="175"/>
      <c r="Y1169" s="175"/>
      <c r="AA1169" s="179"/>
      <c r="AB1169" s="173"/>
      <c r="AC1169" s="238"/>
      <c r="AD1169" s="238"/>
      <c r="AE1169" s="238"/>
      <c r="AF1169" s="239"/>
      <c r="AG1169" s="239"/>
      <c r="AH1169" s="239"/>
    </row>
    <row r="1170" spans="24:34">
      <c r="X1170" s="175"/>
      <c r="Y1170" s="175"/>
      <c r="AA1170" s="179"/>
      <c r="AB1170" s="173"/>
      <c r="AC1170" s="238"/>
      <c r="AD1170" s="238"/>
      <c r="AE1170" s="238"/>
      <c r="AF1170" s="239"/>
      <c r="AG1170" s="239"/>
      <c r="AH1170" s="239"/>
    </row>
    <row r="1171" spans="24:34">
      <c r="X1171" s="175"/>
      <c r="Y1171" s="175"/>
      <c r="AA1171" s="179"/>
      <c r="AB1171" s="173"/>
      <c r="AC1171" s="238"/>
      <c r="AD1171" s="238"/>
      <c r="AE1171" s="238"/>
      <c r="AF1171" s="239"/>
      <c r="AG1171" s="239"/>
      <c r="AH1171" s="239"/>
    </row>
    <row r="1172" spans="24:34">
      <c r="X1172" s="175"/>
      <c r="Y1172" s="175"/>
      <c r="AA1172" s="179"/>
      <c r="AB1172" s="173"/>
      <c r="AC1172" s="238"/>
      <c r="AD1172" s="238"/>
      <c r="AE1172" s="238"/>
      <c r="AF1172" s="239"/>
      <c r="AG1172" s="239"/>
      <c r="AH1172" s="239"/>
    </row>
    <row r="1173" spans="24:34">
      <c r="X1173" s="175"/>
      <c r="Y1173" s="175"/>
      <c r="AA1173" s="179"/>
      <c r="AB1173" s="173"/>
      <c r="AC1173" s="238"/>
      <c r="AD1173" s="238"/>
      <c r="AE1173" s="238"/>
      <c r="AF1173" s="239"/>
      <c r="AG1173" s="239"/>
      <c r="AH1173" s="239"/>
    </row>
    <row r="1174" spans="24:34">
      <c r="X1174" s="175"/>
      <c r="Y1174" s="175"/>
      <c r="AA1174" s="179"/>
      <c r="AB1174" s="173"/>
      <c r="AC1174" s="238"/>
      <c r="AD1174" s="238"/>
      <c r="AE1174" s="238"/>
      <c r="AF1174" s="239"/>
      <c r="AG1174" s="239"/>
      <c r="AH1174" s="239"/>
    </row>
    <row r="1175" spans="24:34">
      <c r="X1175" s="175"/>
      <c r="Y1175" s="175"/>
      <c r="AA1175" s="179"/>
      <c r="AB1175" s="173"/>
      <c r="AC1175" s="238"/>
      <c r="AD1175" s="238"/>
      <c r="AE1175" s="238"/>
      <c r="AF1175" s="239"/>
      <c r="AG1175" s="239"/>
      <c r="AH1175" s="239"/>
    </row>
    <row r="1176" spans="24:34">
      <c r="X1176" s="175"/>
      <c r="Y1176" s="175"/>
      <c r="AA1176" s="179"/>
      <c r="AB1176" s="173"/>
      <c r="AC1176" s="238"/>
      <c r="AD1176" s="238"/>
      <c r="AE1176" s="238"/>
      <c r="AF1176" s="239"/>
      <c r="AG1176" s="239"/>
      <c r="AH1176" s="239"/>
    </row>
    <row r="1177" spans="24:34">
      <c r="X1177" s="175"/>
      <c r="Y1177" s="175"/>
      <c r="AA1177" s="179"/>
      <c r="AB1177" s="173"/>
      <c r="AC1177" s="238"/>
      <c r="AD1177" s="238"/>
      <c r="AE1177" s="238"/>
      <c r="AF1177" s="239"/>
      <c r="AG1177" s="239"/>
      <c r="AH1177" s="239"/>
    </row>
    <row r="1178" spans="24:34">
      <c r="X1178" s="175"/>
      <c r="Y1178" s="175"/>
      <c r="AA1178" s="179"/>
      <c r="AB1178" s="173"/>
      <c r="AC1178" s="238"/>
      <c r="AD1178" s="238"/>
      <c r="AE1178" s="238"/>
      <c r="AF1178" s="239"/>
      <c r="AG1178" s="239"/>
      <c r="AH1178" s="239"/>
    </row>
    <row r="1179" spans="24:34">
      <c r="X1179" s="175"/>
      <c r="Y1179" s="175"/>
      <c r="AA1179" s="179"/>
      <c r="AB1179" s="173"/>
      <c r="AC1179" s="238"/>
      <c r="AD1179" s="238"/>
      <c r="AE1179" s="238"/>
      <c r="AF1179" s="239"/>
      <c r="AG1179" s="239"/>
      <c r="AH1179" s="239"/>
    </row>
    <row r="1180" spans="24:34">
      <c r="X1180" s="175"/>
      <c r="Y1180" s="175"/>
      <c r="AA1180" s="179"/>
      <c r="AB1180" s="173"/>
      <c r="AC1180" s="238"/>
      <c r="AD1180" s="238"/>
      <c r="AE1180" s="238"/>
      <c r="AF1180" s="239"/>
      <c r="AG1180" s="239"/>
      <c r="AH1180" s="239"/>
    </row>
    <row r="1181" spans="24:34">
      <c r="X1181" s="175"/>
      <c r="Y1181" s="175"/>
      <c r="AA1181" s="179"/>
      <c r="AB1181" s="173"/>
      <c r="AC1181" s="238"/>
      <c r="AD1181" s="238"/>
      <c r="AE1181" s="238"/>
      <c r="AF1181" s="239"/>
      <c r="AG1181" s="239"/>
      <c r="AH1181" s="239"/>
    </row>
    <row r="1182" spans="24:34">
      <c r="X1182" s="175"/>
      <c r="Y1182" s="175"/>
      <c r="AA1182" s="179"/>
      <c r="AB1182" s="173"/>
      <c r="AC1182" s="238"/>
      <c r="AD1182" s="238"/>
      <c r="AE1182" s="238"/>
      <c r="AF1182" s="239"/>
      <c r="AG1182" s="239"/>
      <c r="AH1182" s="239"/>
    </row>
    <row r="1183" spans="24:34">
      <c r="X1183" s="175"/>
      <c r="Y1183" s="175"/>
      <c r="AA1183" s="179"/>
      <c r="AB1183" s="173"/>
      <c r="AC1183" s="238"/>
      <c r="AD1183" s="238"/>
      <c r="AE1183" s="238"/>
      <c r="AF1183" s="239"/>
      <c r="AG1183" s="239"/>
      <c r="AH1183" s="239"/>
    </row>
    <row r="1184" spans="24:34">
      <c r="X1184" s="175"/>
      <c r="Y1184" s="175"/>
      <c r="AA1184" s="179"/>
      <c r="AB1184" s="173"/>
      <c r="AC1184" s="238"/>
      <c r="AD1184" s="238"/>
      <c r="AE1184" s="238"/>
      <c r="AF1184" s="239"/>
      <c r="AG1184" s="239"/>
      <c r="AH1184" s="239"/>
    </row>
    <row r="1185" spans="24:34">
      <c r="X1185" s="175"/>
      <c r="Y1185" s="175"/>
      <c r="AA1185" s="179"/>
      <c r="AB1185" s="173"/>
      <c r="AC1185" s="238"/>
      <c r="AD1185" s="238"/>
      <c r="AE1185" s="238"/>
      <c r="AF1185" s="239"/>
      <c r="AG1185" s="239"/>
      <c r="AH1185" s="239"/>
    </row>
    <row r="1186" spans="24:34">
      <c r="X1186" s="175"/>
      <c r="Y1186" s="175"/>
      <c r="AA1186" s="179"/>
      <c r="AB1186" s="173"/>
      <c r="AC1186" s="238"/>
      <c r="AD1186" s="238"/>
      <c r="AE1186" s="238"/>
      <c r="AF1186" s="239"/>
      <c r="AG1186" s="239"/>
      <c r="AH1186" s="239"/>
    </row>
    <row r="1187" spans="24:34">
      <c r="X1187" s="175"/>
      <c r="Y1187" s="175"/>
      <c r="AA1187" s="179"/>
      <c r="AB1187" s="173"/>
      <c r="AC1187" s="238"/>
      <c r="AD1187" s="238"/>
      <c r="AE1187" s="238"/>
      <c r="AF1187" s="239"/>
      <c r="AG1187" s="239"/>
      <c r="AH1187" s="239"/>
    </row>
    <row r="1188" spans="24:34">
      <c r="X1188" s="175"/>
      <c r="Y1188" s="175"/>
      <c r="AA1188" s="179"/>
      <c r="AB1188" s="173"/>
      <c r="AC1188" s="238"/>
      <c r="AD1188" s="238"/>
      <c r="AE1188" s="238"/>
      <c r="AF1188" s="239"/>
      <c r="AG1188" s="239"/>
      <c r="AH1188" s="239"/>
    </row>
    <row r="1189" spans="24:34">
      <c r="X1189" s="175"/>
      <c r="Y1189" s="175"/>
      <c r="AA1189" s="179"/>
      <c r="AB1189" s="173"/>
      <c r="AC1189" s="238"/>
      <c r="AD1189" s="238"/>
      <c r="AE1189" s="238"/>
      <c r="AF1189" s="239"/>
      <c r="AG1189" s="239"/>
      <c r="AH1189" s="239"/>
    </row>
    <row r="1190" spans="24:34">
      <c r="X1190" s="175"/>
      <c r="Y1190" s="175"/>
      <c r="AA1190" s="179"/>
      <c r="AB1190" s="173"/>
      <c r="AC1190" s="238"/>
      <c r="AD1190" s="238"/>
      <c r="AE1190" s="238"/>
      <c r="AF1190" s="239"/>
      <c r="AG1190" s="239"/>
      <c r="AH1190" s="239"/>
    </row>
    <row r="1191" spans="24:34">
      <c r="X1191" s="175"/>
      <c r="Y1191" s="175"/>
      <c r="AA1191" s="179"/>
      <c r="AB1191" s="173"/>
      <c r="AC1191" s="238"/>
      <c r="AD1191" s="238"/>
      <c r="AE1191" s="238"/>
      <c r="AF1191" s="239"/>
      <c r="AG1191" s="239"/>
      <c r="AH1191" s="239"/>
    </row>
    <row r="1192" spans="24:34">
      <c r="X1192" s="175"/>
      <c r="Y1192" s="175"/>
      <c r="AA1192" s="179"/>
      <c r="AB1192" s="173"/>
      <c r="AC1192" s="238"/>
      <c r="AD1192" s="238"/>
      <c r="AE1192" s="238"/>
      <c r="AF1192" s="239"/>
      <c r="AG1192" s="239"/>
      <c r="AH1192" s="239"/>
    </row>
    <row r="1193" spans="24:34">
      <c r="X1193" s="175"/>
      <c r="Y1193" s="175"/>
      <c r="AA1193" s="179"/>
      <c r="AB1193" s="173"/>
      <c r="AC1193" s="238"/>
      <c r="AD1193" s="238"/>
      <c r="AE1193" s="238"/>
      <c r="AF1193" s="239"/>
      <c r="AG1193" s="239"/>
      <c r="AH1193" s="239"/>
    </row>
    <row r="1194" spans="24:34">
      <c r="X1194" s="175"/>
      <c r="Y1194" s="175"/>
      <c r="AA1194" s="179"/>
      <c r="AB1194" s="173"/>
      <c r="AC1194" s="238"/>
      <c r="AD1194" s="238"/>
      <c r="AE1194" s="238"/>
      <c r="AF1194" s="239"/>
      <c r="AG1194" s="239"/>
      <c r="AH1194" s="239"/>
    </row>
    <row r="1195" spans="24:34">
      <c r="X1195" s="175"/>
      <c r="Y1195" s="175"/>
      <c r="AA1195" s="179"/>
      <c r="AB1195" s="173"/>
      <c r="AC1195" s="238"/>
      <c r="AD1195" s="238"/>
      <c r="AE1195" s="238"/>
      <c r="AF1195" s="239"/>
      <c r="AG1195" s="239"/>
      <c r="AH1195" s="239"/>
    </row>
    <row r="1196" spans="24:34">
      <c r="X1196" s="175"/>
      <c r="Y1196" s="175"/>
      <c r="AA1196" s="179"/>
      <c r="AB1196" s="173"/>
      <c r="AC1196" s="238"/>
      <c r="AD1196" s="238"/>
      <c r="AE1196" s="238"/>
      <c r="AF1196" s="239"/>
      <c r="AG1196" s="239"/>
      <c r="AH1196" s="239"/>
    </row>
    <row r="1197" spans="24:34">
      <c r="X1197" s="175"/>
      <c r="Y1197" s="175"/>
      <c r="AA1197" s="179"/>
      <c r="AB1197" s="173"/>
      <c r="AC1197" s="238"/>
      <c r="AD1197" s="238"/>
      <c r="AE1197" s="238"/>
      <c r="AF1197" s="239"/>
      <c r="AG1197" s="239"/>
      <c r="AH1197" s="239"/>
    </row>
    <row r="1198" spans="24:34">
      <c r="X1198" s="175"/>
      <c r="Y1198" s="175"/>
      <c r="AA1198" s="179"/>
      <c r="AB1198" s="173"/>
      <c r="AC1198" s="238"/>
      <c r="AD1198" s="238"/>
      <c r="AE1198" s="238"/>
      <c r="AF1198" s="239"/>
      <c r="AG1198" s="239"/>
      <c r="AH1198" s="239"/>
    </row>
    <row r="1199" spans="24:34">
      <c r="X1199" s="175"/>
      <c r="Y1199" s="175"/>
      <c r="AA1199" s="179"/>
      <c r="AB1199" s="173"/>
      <c r="AC1199" s="238"/>
      <c r="AD1199" s="238"/>
      <c r="AE1199" s="238"/>
      <c r="AF1199" s="239"/>
      <c r="AG1199" s="239"/>
      <c r="AH1199" s="239"/>
    </row>
    <row r="1200" spans="24:34">
      <c r="X1200" s="175"/>
      <c r="Y1200" s="175"/>
      <c r="AA1200" s="179"/>
      <c r="AB1200" s="173"/>
      <c r="AC1200" s="238"/>
      <c r="AD1200" s="238"/>
      <c r="AE1200" s="238"/>
      <c r="AF1200" s="239"/>
      <c r="AG1200" s="239"/>
      <c r="AH1200" s="239"/>
    </row>
    <row r="1201" spans="24:34">
      <c r="X1201" s="175"/>
      <c r="Y1201" s="175"/>
      <c r="AA1201" s="179"/>
      <c r="AB1201" s="173"/>
      <c r="AC1201" s="238"/>
      <c r="AD1201" s="238"/>
      <c r="AE1201" s="238"/>
      <c r="AF1201" s="239"/>
      <c r="AG1201" s="239"/>
      <c r="AH1201" s="239"/>
    </row>
    <row r="1202" spans="24:34">
      <c r="X1202" s="175"/>
      <c r="Y1202" s="175"/>
      <c r="AA1202" s="179"/>
      <c r="AB1202" s="173"/>
      <c r="AC1202" s="238"/>
      <c r="AD1202" s="238"/>
      <c r="AE1202" s="238"/>
      <c r="AF1202" s="239"/>
      <c r="AG1202" s="239"/>
      <c r="AH1202" s="239"/>
    </row>
    <row r="1203" spans="24:34">
      <c r="X1203" s="175"/>
      <c r="Y1203" s="175"/>
      <c r="AA1203" s="179"/>
      <c r="AB1203" s="173"/>
      <c r="AC1203" s="238"/>
      <c r="AD1203" s="238"/>
      <c r="AE1203" s="238"/>
      <c r="AF1203" s="239"/>
      <c r="AG1203" s="239"/>
      <c r="AH1203" s="239"/>
    </row>
    <row r="1204" spans="24:34">
      <c r="X1204" s="175"/>
      <c r="Y1204" s="175"/>
      <c r="AA1204" s="179"/>
      <c r="AB1204" s="173"/>
      <c r="AC1204" s="238"/>
      <c r="AD1204" s="238"/>
      <c r="AE1204" s="238"/>
      <c r="AF1204" s="239"/>
      <c r="AG1204" s="239"/>
      <c r="AH1204" s="239"/>
    </row>
    <row r="1205" spans="24:34">
      <c r="X1205" s="175"/>
      <c r="Y1205" s="175"/>
      <c r="AA1205" s="179"/>
      <c r="AB1205" s="173"/>
      <c r="AC1205" s="238"/>
      <c r="AD1205" s="238"/>
      <c r="AE1205" s="238"/>
      <c r="AF1205" s="239"/>
      <c r="AG1205" s="239"/>
      <c r="AH1205" s="239"/>
    </row>
    <row r="1206" spans="24:34">
      <c r="X1206" s="175"/>
      <c r="Y1206" s="175"/>
      <c r="AA1206" s="179"/>
      <c r="AB1206" s="173"/>
      <c r="AC1206" s="238"/>
      <c r="AD1206" s="238"/>
      <c r="AE1206" s="238"/>
      <c r="AF1206" s="239"/>
      <c r="AG1206" s="239"/>
      <c r="AH1206" s="239"/>
    </row>
    <row r="1207" spans="24:34">
      <c r="X1207" s="175"/>
      <c r="Y1207" s="175"/>
      <c r="AA1207" s="179"/>
      <c r="AB1207" s="173"/>
      <c r="AC1207" s="238"/>
      <c r="AD1207" s="238"/>
      <c r="AE1207" s="238"/>
      <c r="AF1207" s="239"/>
      <c r="AG1207" s="239"/>
      <c r="AH1207" s="239"/>
    </row>
    <row r="1208" spans="24:34">
      <c r="X1208" s="175"/>
      <c r="Y1208" s="175"/>
      <c r="AA1208" s="179"/>
      <c r="AB1208" s="173"/>
      <c r="AC1208" s="238"/>
      <c r="AD1208" s="238"/>
      <c r="AE1208" s="238"/>
      <c r="AF1208" s="239"/>
      <c r="AG1208" s="239"/>
      <c r="AH1208" s="239"/>
    </row>
    <row r="1209" spans="24:34">
      <c r="X1209" s="175"/>
      <c r="Y1209" s="175"/>
      <c r="AA1209" s="179"/>
      <c r="AB1209" s="173"/>
      <c r="AC1209" s="238"/>
      <c r="AD1209" s="238"/>
      <c r="AE1209" s="238"/>
      <c r="AF1209" s="239"/>
      <c r="AG1209" s="239"/>
      <c r="AH1209" s="239"/>
    </row>
    <row r="1210" spans="24:34">
      <c r="X1210" s="175"/>
      <c r="Y1210" s="175"/>
      <c r="AA1210" s="179"/>
      <c r="AB1210" s="173"/>
      <c r="AC1210" s="238"/>
      <c r="AD1210" s="238"/>
      <c r="AE1210" s="238"/>
      <c r="AF1210" s="239"/>
      <c r="AG1210" s="239"/>
      <c r="AH1210" s="239"/>
    </row>
    <row r="1211" spans="24:34">
      <c r="X1211" s="175"/>
      <c r="Y1211" s="175"/>
      <c r="AA1211" s="179"/>
      <c r="AB1211" s="173"/>
      <c r="AC1211" s="238"/>
      <c r="AD1211" s="238"/>
      <c r="AE1211" s="238"/>
      <c r="AF1211" s="239"/>
      <c r="AG1211" s="239"/>
      <c r="AH1211" s="239"/>
    </row>
    <row r="1212" spans="24:34">
      <c r="X1212" s="175"/>
      <c r="Y1212" s="175"/>
      <c r="AA1212" s="179"/>
      <c r="AB1212" s="173"/>
      <c r="AC1212" s="238"/>
      <c r="AD1212" s="238"/>
      <c r="AE1212" s="238"/>
      <c r="AF1212" s="239"/>
      <c r="AG1212" s="239"/>
      <c r="AH1212" s="239"/>
    </row>
    <row r="1213" spans="24:34">
      <c r="X1213" s="175"/>
      <c r="Y1213" s="175"/>
      <c r="AA1213" s="179"/>
      <c r="AB1213" s="173"/>
      <c r="AC1213" s="238"/>
      <c r="AD1213" s="238"/>
      <c r="AE1213" s="238"/>
      <c r="AF1213" s="239"/>
      <c r="AG1213" s="239"/>
      <c r="AH1213" s="239"/>
    </row>
    <row r="1214" spans="24:34">
      <c r="X1214" s="175"/>
      <c r="Y1214" s="175"/>
      <c r="AA1214" s="179"/>
      <c r="AB1214" s="173"/>
      <c r="AC1214" s="238"/>
      <c r="AD1214" s="238"/>
      <c r="AE1214" s="238"/>
      <c r="AF1214" s="239"/>
      <c r="AG1214" s="239"/>
      <c r="AH1214" s="239"/>
    </row>
    <row r="1215" spans="24:34">
      <c r="X1215" s="175"/>
      <c r="Y1215" s="175"/>
      <c r="AA1215" s="179"/>
      <c r="AB1215" s="173"/>
      <c r="AC1215" s="238"/>
      <c r="AD1215" s="238"/>
      <c r="AE1215" s="238"/>
      <c r="AF1215" s="239"/>
      <c r="AG1215" s="239"/>
      <c r="AH1215" s="239"/>
    </row>
    <row r="1216" spans="24:34">
      <c r="X1216" s="175"/>
      <c r="Y1216" s="175"/>
      <c r="AA1216" s="179"/>
      <c r="AB1216" s="173"/>
      <c r="AC1216" s="238"/>
      <c r="AD1216" s="238"/>
      <c r="AE1216" s="238"/>
      <c r="AF1216" s="239"/>
      <c r="AG1216" s="239"/>
      <c r="AH1216" s="239"/>
    </row>
    <row r="1217" spans="24:34">
      <c r="X1217" s="175"/>
      <c r="Y1217" s="175"/>
      <c r="AA1217" s="179"/>
      <c r="AB1217" s="173"/>
      <c r="AC1217" s="238"/>
      <c r="AD1217" s="238"/>
      <c r="AE1217" s="238"/>
      <c r="AF1217" s="239"/>
      <c r="AG1217" s="239"/>
      <c r="AH1217" s="239"/>
    </row>
    <row r="1218" spans="24:34">
      <c r="X1218" s="175"/>
      <c r="Y1218" s="175"/>
      <c r="AA1218" s="179"/>
      <c r="AB1218" s="173"/>
      <c r="AC1218" s="238"/>
      <c r="AD1218" s="238"/>
      <c r="AE1218" s="238"/>
      <c r="AF1218" s="239"/>
      <c r="AG1218" s="239"/>
      <c r="AH1218" s="239"/>
    </row>
    <row r="1219" spans="24:34">
      <c r="X1219" s="175"/>
      <c r="Y1219" s="175"/>
      <c r="AA1219" s="179"/>
      <c r="AB1219" s="173"/>
      <c r="AC1219" s="238"/>
      <c r="AD1219" s="238"/>
      <c r="AE1219" s="238"/>
      <c r="AF1219" s="239"/>
      <c r="AG1219" s="239"/>
      <c r="AH1219" s="239"/>
    </row>
    <row r="1220" spans="24:34">
      <c r="X1220" s="175"/>
      <c r="Y1220" s="175"/>
      <c r="AA1220" s="179"/>
      <c r="AB1220" s="173"/>
      <c r="AC1220" s="238"/>
      <c r="AD1220" s="238"/>
      <c r="AE1220" s="238"/>
      <c r="AF1220" s="239"/>
      <c r="AG1220" s="239"/>
      <c r="AH1220" s="239"/>
    </row>
    <row r="1221" spans="24:34">
      <c r="X1221" s="175"/>
      <c r="Y1221" s="175"/>
      <c r="AA1221" s="179"/>
      <c r="AB1221" s="173"/>
      <c r="AC1221" s="238"/>
      <c r="AD1221" s="238"/>
      <c r="AE1221" s="238"/>
      <c r="AF1221" s="239"/>
      <c r="AG1221" s="239"/>
      <c r="AH1221" s="239"/>
    </row>
    <row r="1222" spans="24:34">
      <c r="X1222" s="175"/>
      <c r="Y1222" s="175"/>
      <c r="AA1222" s="179"/>
      <c r="AB1222" s="173"/>
      <c r="AC1222" s="238"/>
      <c r="AD1222" s="238"/>
      <c r="AE1222" s="238"/>
      <c r="AF1222" s="239"/>
      <c r="AG1222" s="239"/>
      <c r="AH1222" s="239"/>
    </row>
    <row r="1223" spans="24:34">
      <c r="X1223" s="175"/>
      <c r="Y1223" s="175"/>
      <c r="AA1223" s="179"/>
      <c r="AB1223" s="173"/>
      <c r="AC1223" s="238"/>
      <c r="AD1223" s="238"/>
      <c r="AE1223" s="238"/>
      <c r="AF1223" s="239"/>
      <c r="AG1223" s="239"/>
      <c r="AH1223" s="239"/>
    </row>
    <row r="1224" spans="24:34">
      <c r="X1224" s="175"/>
      <c r="Y1224" s="175"/>
      <c r="AA1224" s="179"/>
      <c r="AB1224" s="173"/>
      <c r="AC1224" s="238"/>
      <c r="AD1224" s="238"/>
      <c r="AE1224" s="238"/>
      <c r="AF1224" s="239"/>
      <c r="AG1224" s="239"/>
      <c r="AH1224" s="239"/>
    </row>
    <row r="1225" spans="24:34">
      <c r="X1225" s="175"/>
      <c r="Y1225" s="175"/>
      <c r="AA1225" s="179"/>
      <c r="AB1225" s="173"/>
      <c r="AC1225" s="238"/>
      <c r="AD1225" s="238"/>
      <c r="AE1225" s="238"/>
      <c r="AF1225" s="239"/>
      <c r="AG1225" s="239"/>
      <c r="AH1225" s="239"/>
    </row>
    <row r="1226" spans="24:34">
      <c r="X1226" s="175"/>
      <c r="Y1226" s="175"/>
      <c r="AA1226" s="179"/>
      <c r="AB1226" s="173"/>
      <c r="AC1226" s="238"/>
      <c r="AD1226" s="238"/>
      <c r="AE1226" s="238"/>
      <c r="AF1226" s="239"/>
      <c r="AG1226" s="239"/>
      <c r="AH1226" s="239"/>
    </row>
    <row r="1227" spans="24:34">
      <c r="X1227" s="175"/>
      <c r="Y1227" s="175"/>
      <c r="AA1227" s="179"/>
      <c r="AB1227" s="173"/>
      <c r="AC1227" s="238"/>
      <c r="AD1227" s="238"/>
      <c r="AE1227" s="238"/>
      <c r="AF1227" s="239"/>
      <c r="AG1227" s="239"/>
      <c r="AH1227" s="239"/>
    </row>
    <row r="1228" spans="24:34">
      <c r="X1228" s="175"/>
      <c r="Y1228" s="175"/>
      <c r="AA1228" s="179"/>
      <c r="AB1228" s="173"/>
      <c r="AC1228" s="238"/>
      <c r="AD1228" s="238"/>
      <c r="AE1228" s="238"/>
      <c r="AF1228" s="239"/>
      <c r="AG1228" s="239"/>
      <c r="AH1228" s="239"/>
    </row>
    <row r="1229" spans="24:34">
      <c r="X1229" s="175"/>
      <c r="Y1229" s="175"/>
      <c r="AA1229" s="179"/>
      <c r="AB1229" s="173"/>
      <c r="AC1229" s="238"/>
      <c r="AD1229" s="238"/>
      <c r="AE1229" s="238"/>
      <c r="AF1229" s="239"/>
      <c r="AG1229" s="239"/>
      <c r="AH1229" s="239"/>
    </row>
    <row r="1230" spans="24:34">
      <c r="X1230" s="175"/>
      <c r="Y1230" s="175"/>
      <c r="AA1230" s="179"/>
      <c r="AB1230" s="173"/>
      <c r="AC1230" s="238"/>
      <c r="AD1230" s="238"/>
      <c r="AE1230" s="238"/>
      <c r="AF1230" s="239"/>
      <c r="AG1230" s="239"/>
      <c r="AH1230" s="239"/>
    </row>
    <row r="1231" spans="24:34">
      <c r="X1231" s="175"/>
      <c r="Y1231" s="175"/>
      <c r="AA1231" s="179"/>
      <c r="AB1231" s="173"/>
      <c r="AC1231" s="238"/>
      <c r="AD1231" s="238"/>
      <c r="AE1231" s="238"/>
      <c r="AF1231" s="239"/>
      <c r="AG1231" s="239"/>
      <c r="AH1231" s="239"/>
    </row>
    <row r="1232" spans="24:34">
      <c r="X1232" s="175"/>
      <c r="Y1232" s="175"/>
      <c r="AA1232" s="179"/>
      <c r="AB1232" s="173"/>
      <c r="AC1232" s="238"/>
      <c r="AD1232" s="238"/>
      <c r="AE1232" s="238"/>
      <c r="AF1232" s="239"/>
      <c r="AG1232" s="239"/>
      <c r="AH1232" s="239"/>
    </row>
    <row r="1233" spans="24:34">
      <c r="X1233" s="175"/>
      <c r="Y1233" s="175"/>
      <c r="AA1233" s="179"/>
      <c r="AB1233" s="173"/>
      <c r="AC1233" s="238"/>
      <c r="AD1233" s="238"/>
      <c r="AE1233" s="238"/>
      <c r="AF1233" s="239"/>
      <c r="AG1233" s="239"/>
      <c r="AH1233" s="239"/>
    </row>
    <row r="1234" spans="24:34">
      <c r="X1234" s="175"/>
      <c r="Y1234" s="175"/>
      <c r="AA1234" s="179"/>
      <c r="AB1234" s="173"/>
      <c r="AC1234" s="238"/>
      <c r="AD1234" s="238"/>
      <c r="AE1234" s="238"/>
      <c r="AF1234" s="239"/>
      <c r="AG1234" s="239"/>
      <c r="AH1234" s="239"/>
    </row>
    <row r="1235" spans="24:34">
      <c r="X1235" s="175"/>
      <c r="Y1235" s="175"/>
      <c r="AA1235" s="179"/>
      <c r="AB1235" s="173"/>
      <c r="AC1235" s="238"/>
      <c r="AD1235" s="238"/>
      <c r="AE1235" s="238"/>
      <c r="AF1235" s="239"/>
      <c r="AG1235" s="239"/>
      <c r="AH1235" s="239"/>
    </row>
    <row r="1236" spans="24:34">
      <c r="X1236" s="175"/>
      <c r="Y1236" s="175"/>
      <c r="AA1236" s="179"/>
      <c r="AB1236" s="173"/>
      <c r="AC1236" s="238"/>
      <c r="AD1236" s="238"/>
      <c r="AE1236" s="238"/>
      <c r="AF1236" s="239"/>
      <c r="AG1236" s="239"/>
      <c r="AH1236" s="239"/>
    </row>
    <row r="1237" spans="24:34">
      <c r="X1237" s="175"/>
      <c r="Y1237" s="175"/>
      <c r="AA1237" s="179"/>
      <c r="AB1237" s="173"/>
      <c r="AC1237" s="238"/>
      <c r="AD1237" s="238"/>
      <c r="AE1237" s="238"/>
      <c r="AF1237" s="239"/>
      <c r="AG1237" s="239"/>
      <c r="AH1237" s="239"/>
    </row>
    <row r="1238" spans="24:34">
      <c r="X1238" s="175"/>
      <c r="Y1238" s="175"/>
      <c r="AA1238" s="179"/>
      <c r="AB1238" s="173"/>
      <c r="AC1238" s="238"/>
      <c r="AD1238" s="238"/>
      <c r="AE1238" s="238"/>
      <c r="AF1238" s="239"/>
      <c r="AG1238" s="239"/>
      <c r="AH1238" s="239"/>
    </row>
    <row r="1239" spans="24:34">
      <c r="X1239" s="175"/>
      <c r="Y1239" s="175"/>
      <c r="AA1239" s="179"/>
      <c r="AB1239" s="173"/>
      <c r="AC1239" s="238"/>
      <c r="AD1239" s="238"/>
      <c r="AE1239" s="238"/>
      <c r="AF1239" s="239"/>
      <c r="AG1239" s="239"/>
      <c r="AH1239" s="239"/>
    </row>
    <row r="1240" spans="24:34">
      <c r="X1240" s="175"/>
      <c r="Y1240" s="175"/>
      <c r="AA1240" s="179"/>
      <c r="AB1240" s="173"/>
      <c r="AC1240" s="238"/>
      <c r="AD1240" s="238"/>
      <c r="AE1240" s="238"/>
      <c r="AF1240" s="239"/>
      <c r="AG1240" s="239"/>
      <c r="AH1240" s="239"/>
    </row>
    <row r="1241" spans="24:34">
      <c r="X1241" s="175"/>
      <c r="Y1241" s="175"/>
      <c r="AA1241" s="179"/>
      <c r="AB1241" s="173"/>
      <c r="AC1241" s="238"/>
      <c r="AD1241" s="238"/>
      <c r="AE1241" s="238"/>
      <c r="AF1241" s="239"/>
      <c r="AG1241" s="239"/>
      <c r="AH1241" s="239"/>
    </row>
    <row r="1242" spans="24:34">
      <c r="X1242" s="175"/>
      <c r="Y1242" s="175"/>
      <c r="AA1242" s="179"/>
      <c r="AB1242" s="173"/>
      <c r="AC1242" s="238"/>
      <c r="AD1242" s="238"/>
      <c r="AE1242" s="238"/>
      <c r="AF1242" s="239"/>
      <c r="AG1242" s="239"/>
      <c r="AH1242" s="239"/>
    </row>
    <row r="1243" spans="24:34">
      <c r="X1243" s="175"/>
      <c r="Y1243" s="175"/>
      <c r="AA1243" s="179"/>
      <c r="AB1243" s="173"/>
      <c r="AC1243" s="238"/>
      <c r="AD1243" s="238"/>
      <c r="AE1243" s="238"/>
      <c r="AF1243" s="239"/>
      <c r="AG1243" s="239"/>
      <c r="AH1243" s="239"/>
    </row>
    <row r="1244" spans="24:34">
      <c r="X1244" s="175"/>
      <c r="Y1244" s="175"/>
      <c r="AA1244" s="179"/>
      <c r="AB1244" s="173"/>
      <c r="AC1244" s="238"/>
      <c r="AD1244" s="238"/>
      <c r="AE1244" s="238"/>
      <c r="AF1244" s="239"/>
      <c r="AG1244" s="239"/>
      <c r="AH1244" s="239"/>
    </row>
    <row r="1245" spans="24:34">
      <c r="X1245" s="175"/>
      <c r="Y1245" s="175"/>
      <c r="AA1245" s="179"/>
      <c r="AB1245" s="173"/>
      <c r="AC1245" s="238"/>
      <c r="AD1245" s="238"/>
      <c r="AE1245" s="238"/>
      <c r="AF1245" s="239"/>
      <c r="AG1245" s="239"/>
      <c r="AH1245" s="239"/>
    </row>
    <row r="1246" spans="24:34">
      <c r="X1246" s="175"/>
      <c r="Y1246" s="175"/>
      <c r="AA1246" s="179"/>
      <c r="AB1246" s="173"/>
      <c r="AC1246" s="238"/>
      <c r="AD1246" s="238"/>
      <c r="AE1246" s="238"/>
      <c r="AF1246" s="239"/>
      <c r="AG1246" s="239"/>
      <c r="AH1246" s="239"/>
    </row>
    <row r="1247" spans="24:34">
      <c r="X1247" s="175"/>
      <c r="Y1247" s="175"/>
      <c r="AA1247" s="179"/>
      <c r="AB1247" s="173"/>
      <c r="AC1247" s="238"/>
      <c r="AD1247" s="238"/>
      <c r="AE1247" s="238"/>
      <c r="AF1247" s="239"/>
      <c r="AG1247" s="239"/>
      <c r="AH1247" s="239"/>
    </row>
    <row r="1248" spans="24:34">
      <c r="X1248" s="175"/>
      <c r="Y1248" s="175"/>
      <c r="AA1248" s="179"/>
      <c r="AB1248" s="173"/>
      <c r="AC1248" s="238"/>
      <c r="AD1248" s="238"/>
      <c r="AE1248" s="238"/>
      <c r="AF1248" s="239"/>
      <c r="AG1248" s="239"/>
      <c r="AH1248" s="239"/>
    </row>
    <row r="1249" spans="24:34">
      <c r="X1249" s="175"/>
      <c r="Y1249" s="175"/>
      <c r="AA1249" s="179"/>
      <c r="AB1249" s="173"/>
      <c r="AC1249" s="238"/>
      <c r="AD1249" s="238"/>
      <c r="AE1249" s="238"/>
      <c r="AF1249" s="239"/>
      <c r="AG1249" s="239"/>
      <c r="AH1249" s="239"/>
    </row>
    <row r="1250" spans="24:34">
      <c r="X1250" s="175"/>
      <c r="Y1250" s="175"/>
      <c r="AA1250" s="179"/>
      <c r="AB1250" s="173"/>
      <c r="AC1250" s="238"/>
      <c r="AD1250" s="238"/>
      <c r="AE1250" s="238"/>
      <c r="AF1250" s="239"/>
      <c r="AG1250" s="239"/>
      <c r="AH1250" s="239"/>
    </row>
    <row r="1251" spans="24:34">
      <c r="X1251" s="175"/>
      <c r="Y1251" s="175"/>
      <c r="AA1251" s="179"/>
      <c r="AB1251" s="173"/>
      <c r="AC1251" s="238"/>
      <c r="AD1251" s="238"/>
      <c r="AE1251" s="238"/>
      <c r="AF1251" s="239"/>
      <c r="AG1251" s="239"/>
      <c r="AH1251" s="239"/>
    </row>
    <row r="1252" spans="24:34">
      <c r="X1252" s="175"/>
      <c r="Y1252" s="175"/>
      <c r="AA1252" s="179"/>
      <c r="AB1252" s="173"/>
      <c r="AC1252" s="238"/>
      <c r="AD1252" s="238"/>
      <c r="AE1252" s="238"/>
      <c r="AF1252" s="239"/>
      <c r="AG1252" s="239"/>
      <c r="AH1252" s="239"/>
    </row>
    <row r="1253" spans="24:34">
      <c r="X1253" s="175"/>
      <c r="Y1253" s="175"/>
      <c r="AA1253" s="179"/>
      <c r="AB1253" s="173"/>
      <c r="AC1253" s="238"/>
      <c r="AD1253" s="238"/>
      <c r="AE1253" s="238"/>
      <c r="AF1253" s="239"/>
      <c r="AG1253" s="239"/>
      <c r="AH1253" s="239"/>
    </row>
    <row r="1254" spans="24:34">
      <c r="X1254" s="175"/>
      <c r="Y1254" s="175"/>
      <c r="AA1254" s="179"/>
      <c r="AB1254" s="173"/>
      <c r="AC1254" s="238"/>
      <c r="AD1254" s="238"/>
      <c r="AE1254" s="238"/>
      <c r="AF1254" s="239"/>
      <c r="AG1254" s="239"/>
      <c r="AH1254" s="239"/>
    </row>
    <row r="1255" spans="24:34">
      <c r="X1255" s="175"/>
      <c r="Y1255" s="175"/>
      <c r="AA1255" s="179"/>
      <c r="AB1255" s="173"/>
      <c r="AC1255" s="238"/>
      <c r="AD1255" s="238"/>
      <c r="AE1255" s="238"/>
      <c r="AF1255" s="239"/>
      <c r="AG1255" s="239"/>
      <c r="AH1255" s="239"/>
    </row>
    <row r="1256" spans="24:34">
      <c r="X1256" s="175"/>
      <c r="Y1256" s="175"/>
      <c r="AA1256" s="179"/>
      <c r="AB1256" s="173"/>
      <c r="AC1256" s="238"/>
      <c r="AD1256" s="238"/>
      <c r="AE1256" s="238"/>
      <c r="AF1256" s="239"/>
      <c r="AG1256" s="239"/>
      <c r="AH1256" s="239"/>
    </row>
    <row r="1257" spans="24:34">
      <c r="X1257" s="175"/>
      <c r="Y1257" s="175"/>
      <c r="AA1257" s="179"/>
      <c r="AB1257" s="173"/>
      <c r="AC1257" s="238"/>
      <c r="AD1257" s="238"/>
      <c r="AE1257" s="238"/>
      <c r="AF1257" s="239"/>
      <c r="AG1257" s="239"/>
      <c r="AH1257" s="239"/>
    </row>
    <row r="1258" spans="24:34">
      <c r="X1258" s="175"/>
      <c r="Y1258" s="175"/>
      <c r="AA1258" s="179"/>
      <c r="AB1258" s="173"/>
      <c r="AC1258" s="238"/>
      <c r="AD1258" s="238"/>
      <c r="AE1258" s="238"/>
      <c r="AF1258" s="239"/>
      <c r="AG1258" s="239"/>
      <c r="AH1258" s="239"/>
    </row>
    <row r="1259" spans="24:34">
      <c r="X1259" s="175"/>
      <c r="Y1259" s="175"/>
      <c r="AA1259" s="179"/>
      <c r="AB1259" s="173"/>
      <c r="AC1259" s="238"/>
      <c r="AD1259" s="238"/>
      <c r="AE1259" s="238"/>
      <c r="AF1259" s="239"/>
      <c r="AG1259" s="239"/>
      <c r="AH1259" s="239"/>
    </row>
    <row r="1260" spans="24:34">
      <c r="X1260" s="175"/>
      <c r="Y1260" s="175"/>
      <c r="AA1260" s="179"/>
      <c r="AB1260" s="173"/>
      <c r="AC1260" s="238"/>
      <c r="AD1260" s="238"/>
      <c r="AE1260" s="238"/>
      <c r="AF1260" s="239"/>
      <c r="AG1260" s="239"/>
      <c r="AH1260" s="239"/>
    </row>
    <row r="1261" spans="24:34">
      <c r="X1261" s="175"/>
      <c r="Y1261" s="175"/>
      <c r="AA1261" s="179"/>
      <c r="AB1261" s="173"/>
      <c r="AC1261" s="238"/>
      <c r="AD1261" s="238"/>
      <c r="AE1261" s="238"/>
      <c r="AF1261" s="239"/>
      <c r="AG1261" s="239"/>
      <c r="AH1261" s="239"/>
    </row>
    <row r="1262" spans="24:34">
      <c r="X1262" s="175"/>
      <c r="Y1262" s="175"/>
      <c r="AA1262" s="179"/>
      <c r="AB1262" s="173"/>
      <c r="AC1262" s="238"/>
      <c r="AD1262" s="238"/>
      <c r="AE1262" s="238"/>
      <c r="AF1262" s="239"/>
      <c r="AG1262" s="239"/>
      <c r="AH1262" s="239"/>
    </row>
    <row r="1263" spans="24:34">
      <c r="X1263" s="175"/>
      <c r="Y1263" s="175"/>
      <c r="AA1263" s="179"/>
      <c r="AB1263" s="173"/>
      <c r="AC1263" s="238"/>
      <c r="AD1263" s="238"/>
      <c r="AE1263" s="238"/>
      <c r="AF1263" s="239"/>
      <c r="AG1263" s="239"/>
      <c r="AH1263" s="239"/>
    </row>
    <row r="1264" spans="24:34">
      <c r="X1264" s="175"/>
      <c r="Y1264" s="175"/>
      <c r="AA1264" s="179"/>
      <c r="AB1264" s="173"/>
      <c r="AC1264" s="238"/>
      <c r="AD1264" s="238"/>
      <c r="AE1264" s="238"/>
      <c r="AF1264" s="239"/>
      <c r="AG1264" s="239"/>
      <c r="AH1264" s="239"/>
    </row>
    <row r="1265" spans="24:34">
      <c r="X1265" s="175"/>
      <c r="Y1265" s="175"/>
      <c r="AA1265" s="179"/>
      <c r="AB1265" s="173"/>
      <c r="AC1265" s="238"/>
      <c r="AD1265" s="238"/>
      <c r="AE1265" s="238"/>
      <c r="AF1265" s="239"/>
      <c r="AG1265" s="239"/>
      <c r="AH1265" s="239"/>
    </row>
    <row r="1266" spans="24:34">
      <c r="X1266" s="175"/>
      <c r="Y1266" s="175"/>
      <c r="AA1266" s="179"/>
      <c r="AB1266" s="173"/>
      <c r="AC1266" s="238"/>
      <c r="AD1266" s="238"/>
      <c r="AE1266" s="238"/>
      <c r="AF1266" s="239"/>
      <c r="AG1266" s="239"/>
      <c r="AH1266" s="239"/>
    </row>
    <row r="1267" spans="24:34">
      <c r="X1267" s="175"/>
      <c r="Y1267" s="175"/>
      <c r="AA1267" s="179"/>
      <c r="AB1267" s="173"/>
      <c r="AC1267" s="238"/>
      <c r="AD1267" s="238"/>
      <c r="AE1267" s="238"/>
      <c r="AF1267" s="239"/>
      <c r="AG1267" s="239"/>
      <c r="AH1267" s="239"/>
    </row>
    <row r="1268" spans="24:34">
      <c r="X1268" s="175"/>
      <c r="Y1268" s="175"/>
      <c r="AA1268" s="179"/>
      <c r="AB1268" s="173"/>
      <c r="AC1268" s="238"/>
      <c r="AD1268" s="238"/>
      <c r="AE1268" s="238"/>
      <c r="AF1268" s="239"/>
      <c r="AG1268" s="239"/>
      <c r="AH1268" s="239"/>
    </row>
    <row r="1269" spans="24:34">
      <c r="X1269" s="175"/>
      <c r="Y1269" s="175"/>
      <c r="AA1269" s="179"/>
      <c r="AB1269" s="173"/>
      <c r="AC1269" s="238"/>
      <c r="AD1269" s="238"/>
      <c r="AE1269" s="238"/>
      <c r="AF1269" s="239"/>
      <c r="AG1269" s="239"/>
      <c r="AH1269" s="239"/>
    </row>
    <row r="1270" spans="24:34">
      <c r="X1270" s="175"/>
      <c r="Y1270" s="175"/>
      <c r="AA1270" s="179"/>
      <c r="AB1270" s="173"/>
      <c r="AC1270" s="238"/>
      <c r="AD1270" s="238"/>
      <c r="AE1270" s="238"/>
      <c r="AF1270" s="239"/>
      <c r="AG1270" s="239"/>
      <c r="AH1270" s="239"/>
    </row>
    <row r="1271" spans="24:34">
      <c r="X1271" s="175"/>
      <c r="Y1271" s="175"/>
      <c r="AA1271" s="179"/>
      <c r="AB1271" s="173"/>
      <c r="AC1271" s="238"/>
      <c r="AD1271" s="238"/>
      <c r="AE1271" s="238"/>
      <c r="AF1271" s="239"/>
      <c r="AG1271" s="239"/>
      <c r="AH1271" s="239"/>
    </row>
    <row r="1272" spans="24:34">
      <c r="X1272" s="175"/>
      <c r="Y1272" s="175"/>
      <c r="AA1272" s="179"/>
      <c r="AB1272" s="173"/>
      <c r="AC1272" s="238"/>
      <c r="AD1272" s="238"/>
      <c r="AE1272" s="238"/>
      <c r="AF1272" s="239"/>
      <c r="AG1272" s="239"/>
      <c r="AH1272" s="239"/>
    </row>
    <row r="1273" spans="24:34">
      <c r="X1273" s="175"/>
      <c r="Y1273" s="175"/>
      <c r="AA1273" s="179"/>
      <c r="AB1273" s="173"/>
      <c r="AC1273" s="238"/>
      <c r="AD1273" s="238"/>
      <c r="AE1273" s="238"/>
      <c r="AF1273" s="239"/>
      <c r="AG1273" s="239"/>
      <c r="AH1273" s="239"/>
    </row>
    <row r="1274" spans="24:34">
      <c r="X1274" s="175"/>
      <c r="Y1274" s="175"/>
      <c r="AA1274" s="179"/>
      <c r="AB1274" s="173"/>
      <c r="AC1274" s="238"/>
      <c r="AD1274" s="238"/>
      <c r="AE1274" s="238"/>
      <c r="AF1274" s="239"/>
      <c r="AG1274" s="239"/>
      <c r="AH1274" s="239"/>
    </row>
    <row r="1275" spans="24:34">
      <c r="X1275" s="175"/>
      <c r="Y1275" s="175"/>
      <c r="AA1275" s="179"/>
      <c r="AB1275" s="173"/>
      <c r="AC1275" s="238"/>
      <c r="AD1275" s="238"/>
      <c r="AE1275" s="238"/>
      <c r="AF1275" s="239"/>
      <c r="AG1275" s="239"/>
      <c r="AH1275" s="239"/>
    </row>
    <row r="1276" spans="24:34">
      <c r="X1276" s="175"/>
      <c r="Y1276" s="175"/>
      <c r="AA1276" s="179"/>
      <c r="AB1276" s="173"/>
      <c r="AC1276" s="238"/>
      <c r="AD1276" s="238"/>
      <c r="AE1276" s="238"/>
      <c r="AF1276" s="239"/>
      <c r="AG1276" s="239"/>
      <c r="AH1276" s="239"/>
    </row>
    <row r="1277" spans="24:34">
      <c r="X1277" s="175"/>
      <c r="Y1277" s="175"/>
      <c r="AA1277" s="179"/>
      <c r="AB1277" s="173"/>
      <c r="AC1277" s="238"/>
      <c r="AD1277" s="238"/>
      <c r="AE1277" s="238"/>
      <c r="AF1277" s="239"/>
      <c r="AG1277" s="239"/>
      <c r="AH1277" s="239"/>
    </row>
    <row r="1278" spans="24:34">
      <c r="X1278" s="175"/>
      <c r="Y1278" s="175"/>
      <c r="AA1278" s="179"/>
      <c r="AB1278" s="173"/>
      <c r="AC1278" s="238"/>
      <c r="AD1278" s="238"/>
      <c r="AE1278" s="238"/>
      <c r="AF1278" s="239"/>
      <c r="AG1278" s="239"/>
      <c r="AH1278" s="239"/>
    </row>
    <row r="1279" spans="24:34">
      <c r="X1279" s="175"/>
      <c r="Y1279" s="175"/>
      <c r="AA1279" s="179"/>
      <c r="AB1279" s="173"/>
      <c r="AC1279" s="238"/>
      <c r="AD1279" s="238"/>
      <c r="AE1279" s="238"/>
      <c r="AF1279" s="239"/>
      <c r="AG1279" s="239"/>
      <c r="AH1279" s="239"/>
    </row>
    <row r="1280" spans="24:34">
      <c r="X1280" s="175"/>
      <c r="Y1280" s="175"/>
      <c r="AA1280" s="179"/>
      <c r="AB1280" s="173"/>
      <c r="AC1280" s="238"/>
      <c r="AD1280" s="238"/>
      <c r="AE1280" s="238"/>
      <c r="AF1280" s="239"/>
      <c r="AG1280" s="239"/>
      <c r="AH1280" s="239"/>
    </row>
    <row r="1281" spans="24:34">
      <c r="X1281" s="175"/>
      <c r="Y1281" s="175"/>
      <c r="AA1281" s="179"/>
      <c r="AB1281" s="173"/>
      <c r="AC1281" s="238"/>
      <c r="AD1281" s="238"/>
      <c r="AE1281" s="238"/>
      <c r="AF1281" s="239"/>
      <c r="AG1281" s="239"/>
      <c r="AH1281" s="239"/>
    </row>
    <row r="1282" spans="24:34">
      <c r="X1282" s="175"/>
      <c r="Y1282" s="175"/>
      <c r="AA1282" s="179"/>
      <c r="AB1282" s="173"/>
      <c r="AC1282" s="238"/>
      <c r="AD1282" s="238"/>
      <c r="AE1282" s="238"/>
      <c r="AF1282" s="239"/>
      <c r="AG1282" s="239"/>
      <c r="AH1282" s="239"/>
    </row>
    <row r="1283" spans="24:34">
      <c r="X1283" s="175"/>
      <c r="Y1283" s="175"/>
      <c r="AA1283" s="179"/>
      <c r="AB1283" s="173"/>
      <c r="AC1283" s="238"/>
      <c r="AD1283" s="238"/>
      <c r="AE1283" s="238"/>
      <c r="AF1283" s="239"/>
      <c r="AG1283" s="239"/>
      <c r="AH1283" s="239"/>
    </row>
    <row r="1284" spans="24:34">
      <c r="X1284" s="175"/>
      <c r="Y1284" s="175"/>
      <c r="AA1284" s="179"/>
      <c r="AB1284" s="173"/>
      <c r="AC1284" s="238"/>
      <c r="AD1284" s="238"/>
      <c r="AE1284" s="238"/>
      <c r="AF1284" s="239"/>
      <c r="AG1284" s="239"/>
      <c r="AH1284" s="239"/>
    </row>
    <row r="1285" spans="24:34">
      <c r="X1285" s="175"/>
      <c r="Y1285" s="175"/>
      <c r="AA1285" s="179"/>
      <c r="AB1285" s="173"/>
      <c r="AC1285" s="238"/>
      <c r="AD1285" s="238"/>
      <c r="AE1285" s="238"/>
      <c r="AF1285" s="239"/>
      <c r="AG1285" s="239"/>
      <c r="AH1285" s="239"/>
    </row>
    <row r="1286" spans="24:34">
      <c r="X1286" s="175"/>
      <c r="Y1286" s="175"/>
      <c r="AA1286" s="179"/>
      <c r="AB1286" s="173"/>
      <c r="AC1286" s="238"/>
      <c r="AD1286" s="238"/>
      <c r="AE1286" s="238"/>
      <c r="AF1286" s="239"/>
      <c r="AG1286" s="239"/>
      <c r="AH1286" s="239"/>
    </row>
    <row r="1287" spans="24:34">
      <c r="X1287" s="175"/>
      <c r="Y1287" s="175"/>
      <c r="AA1287" s="179"/>
      <c r="AB1287" s="173"/>
      <c r="AC1287" s="238"/>
      <c r="AD1287" s="238"/>
      <c r="AE1287" s="238"/>
      <c r="AF1287" s="239"/>
      <c r="AG1287" s="239"/>
      <c r="AH1287" s="239"/>
    </row>
    <row r="1288" spans="24:34">
      <c r="X1288" s="175"/>
      <c r="Y1288" s="175"/>
      <c r="AA1288" s="179"/>
      <c r="AB1288" s="173"/>
      <c r="AC1288" s="238"/>
      <c r="AD1288" s="238"/>
      <c r="AE1288" s="238"/>
      <c r="AF1288" s="239"/>
      <c r="AG1288" s="239"/>
      <c r="AH1288" s="239"/>
    </row>
    <row r="1289" spans="24:34">
      <c r="X1289" s="175"/>
      <c r="Y1289" s="175"/>
      <c r="AA1289" s="179"/>
      <c r="AB1289" s="173"/>
      <c r="AC1289" s="238"/>
      <c r="AD1289" s="238"/>
      <c r="AE1289" s="238"/>
      <c r="AF1289" s="239"/>
      <c r="AG1289" s="239"/>
      <c r="AH1289" s="239"/>
    </row>
    <row r="1290" spans="24:34">
      <c r="X1290" s="175"/>
      <c r="Y1290" s="175"/>
      <c r="AA1290" s="179"/>
      <c r="AB1290" s="173"/>
      <c r="AC1290" s="238"/>
      <c r="AD1290" s="238"/>
      <c r="AE1290" s="238"/>
      <c r="AF1290" s="239"/>
      <c r="AG1290" s="239"/>
      <c r="AH1290" s="239"/>
    </row>
    <row r="1291" spans="24:34">
      <c r="X1291" s="175"/>
      <c r="Y1291" s="175"/>
      <c r="AA1291" s="179"/>
      <c r="AB1291" s="173"/>
      <c r="AC1291" s="238"/>
      <c r="AD1291" s="238"/>
      <c r="AE1291" s="238"/>
      <c r="AF1291" s="239"/>
      <c r="AG1291" s="239"/>
      <c r="AH1291" s="239"/>
    </row>
    <row r="1292" spans="24:34">
      <c r="X1292" s="175"/>
      <c r="Y1292" s="175"/>
      <c r="AA1292" s="179"/>
      <c r="AB1292" s="173"/>
      <c r="AC1292" s="238"/>
      <c r="AD1292" s="238"/>
      <c r="AE1292" s="238"/>
      <c r="AF1292" s="239"/>
      <c r="AG1292" s="239"/>
      <c r="AH1292" s="239"/>
    </row>
    <row r="1293" spans="24:34">
      <c r="X1293" s="175"/>
      <c r="Y1293" s="175"/>
      <c r="AA1293" s="179"/>
      <c r="AB1293" s="173"/>
      <c r="AC1293" s="238"/>
      <c r="AD1293" s="238"/>
      <c r="AE1293" s="238"/>
      <c r="AF1293" s="239"/>
      <c r="AG1293" s="239"/>
      <c r="AH1293" s="239"/>
    </row>
    <row r="1294" spans="24:34">
      <c r="X1294" s="175"/>
      <c r="Y1294" s="175"/>
      <c r="AA1294" s="179"/>
      <c r="AB1294" s="173"/>
      <c r="AC1294" s="238"/>
      <c r="AD1294" s="238"/>
      <c r="AE1294" s="238"/>
      <c r="AF1294" s="239"/>
      <c r="AG1294" s="239"/>
      <c r="AH1294" s="239"/>
    </row>
    <row r="1295" spans="24:34">
      <c r="X1295" s="175"/>
      <c r="Y1295" s="175"/>
      <c r="AA1295" s="179"/>
      <c r="AB1295" s="173"/>
      <c r="AC1295" s="238"/>
      <c r="AD1295" s="238"/>
      <c r="AE1295" s="238"/>
      <c r="AF1295" s="239"/>
      <c r="AG1295" s="239"/>
      <c r="AH1295" s="239"/>
    </row>
    <row r="1296" spans="24:34">
      <c r="X1296" s="175"/>
      <c r="Y1296" s="175"/>
      <c r="AA1296" s="179"/>
      <c r="AB1296" s="173"/>
      <c r="AC1296" s="238"/>
      <c r="AD1296" s="238"/>
      <c r="AE1296" s="238"/>
      <c r="AF1296" s="239"/>
      <c r="AG1296" s="239"/>
      <c r="AH1296" s="239"/>
    </row>
    <row r="1297" spans="24:34">
      <c r="X1297" s="175"/>
      <c r="Y1297" s="175"/>
      <c r="AA1297" s="179"/>
      <c r="AB1297" s="173"/>
      <c r="AC1297" s="238"/>
      <c r="AD1297" s="238"/>
      <c r="AE1297" s="238"/>
      <c r="AF1297" s="239"/>
      <c r="AG1297" s="239"/>
      <c r="AH1297" s="239"/>
    </row>
    <row r="1298" spans="24:34">
      <c r="X1298" s="175"/>
      <c r="Y1298" s="175"/>
      <c r="AA1298" s="179"/>
      <c r="AB1298" s="173"/>
      <c r="AC1298" s="238"/>
      <c r="AD1298" s="238"/>
      <c r="AE1298" s="238"/>
      <c r="AF1298" s="239"/>
      <c r="AG1298" s="239"/>
      <c r="AH1298" s="239"/>
    </row>
    <row r="1299" spans="24:34">
      <c r="X1299" s="175"/>
      <c r="Y1299" s="175"/>
      <c r="AA1299" s="179"/>
      <c r="AB1299" s="173"/>
      <c r="AC1299" s="238"/>
      <c r="AD1299" s="238"/>
      <c r="AE1299" s="238"/>
      <c r="AF1299" s="239"/>
      <c r="AG1299" s="239"/>
      <c r="AH1299" s="239"/>
    </row>
    <row r="1300" spans="24:34">
      <c r="X1300" s="175"/>
      <c r="Y1300" s="175"/>
      <c r="AA1300" s="179"/>
      <c r="AB1300" s="173"/>
      <c r="AC1300" s="238"/>
      <c r="AD1300" s="238"/>
      <c r="AE1300" s="238"/>
      <c r="AF1300" s="239"/>
      <c r="AG1300" s="239"/>
      <c r="AH1300" s="239"/>
    </row>
    <row r="1301" spans="24:34">
      <c r="X1301" s="175"/>
      <c r="Y1301" s="175"/>
      <c r="AA1301" s="179"/>
      <c r="AB1301" s="173"/>
      <c r="AC1301" s="238"/>
      <c r="AD1301" s="238"/>
      <c r="AE1301" s="238"/>
      <c r="AF1301" s="239"/>
      <c r="AG1301" s="239"/>
      <c r="AH1301" s="239"/>
    </row>
    <row r="1302" spans="24:34">
      <c r="X1302" s="175"/>
      <c r="Y1302" s="175"/>
      <c r="AA1302" s="179"/>
      <c r="AB1302" s="173"/>
      <c r="AC1302" s="238"/>
      <c r="AD1302" s="238"/>
      <c r="AE1302" s="238"/>
      <c r="AF1302" s="239"/>
      <c r="AG1302" s="239"/>
      <c r="AH1302" s="239"/>
    </row>
    <row r="1303" spans="24:34">
      <c r="X1303" s="175"/>
      <c r="Y1303" s="175"/>
      <c r="AA1303" s="179"/>
      <c r="AB1303" s="173"/>
      <c r="AC1303" s="238"/>
      <c r="AD1303" s="238"/>
      <c r="AE1303" s="238"/>
      <c r="AF1303" s="239"/>
      <c r="AG1303" s="239"/>
      <c r="AH1303" s="239"/>
    </row>
    <row r="1304" spans="24:34">
      <c r="X1304" s="175"/>
      <c r="Y1304" s="175"/>
      <c r="AA1304" s="179"/>
      <c r="AB1304" s="173"/>
      <c r="AC1304" s="238"/>
      <c r="AD1304" s="238"/>
      <c r="AE1304" s="238"/>
      <c r="AF1304" s="239"/>
      <c r="AG1304" s="239"/>
      <c r="AH1304" s="239"/>
    </row>
    <row r="1305" spans="24:34">
      <c r="X1305" s="175"/>
      <c r="Y1305" s="175"/>
      <c r="AA1305" s="179"/>
      <c r="AB1305" s="173"/>
      <c r="AC1305" s="238"/>
      <c r="AD1305" s="238"/>
      <c r="AE1305" s="238"/>
      <c r="AF1305" s="239"/>
      <c r="AG1305" s="239"/>
      <c r="AH1305" s="239"/>
    </row>
    <row r="1306" spans="24:34">
      <c r="X1306" s="175"/>
      <c r="Y1306" s="175"/>
      <c r="AA1306" s="179"/>
      <c r="AB1306" s="173"/>
      <c r="AC1306" s="238"/>
      <c r="AD1306" s="238"/>
      <c r="AE1306" s="238"/>
      <c r="AF1306" s="239"/>
      <c r="AG1306" s="239"/>
      <c r="AH1306" s="239"/>
    </row>
    <row r="1307" spans="24:34">
      <c r="X1307" s="175"/>
      <c r="Y1307" s="175"/>
      <c r="AA1307" s="179"/>
      <c r="AB1307" s="173"/>
      <c r="AC1307" s="238"/>
      <c r="AD1307" s="238"/>
      <c r="AE1307" s="238"/>
      <c r="AF1307" s="239"/>
      <c r="AG1307" s="239"/>
      <c r="AH1307" s="239"/>
    </row>
    <row r="1308" spans="24:34">
      <c r="X1308" s="175"/>
      <c r="Y1308" s="175"/>
      <c r="AA1308" s="179"/>
      <c r="AB1308" s="173"/>
      <c r="AC1308" s="238"/>
      <c r="AD1308" s="238"/>
      <c r="AE1308" s="238"/>
      <c r="AF1308" s="239"/>
      <c r="AG1308" s="239"/>
      <c r="AH1308" s="239"/>
    </row>
    <row r="1309" spans="24:34">
      <c r="X1309" s="175"/>
      <c r="Y1309" s="175"/>
      <c r="AA1309" s="179"/>
      <c r="AB1309" s="173"/>
      <c r="AC1309" s="238"/>
      <c r="AD1309" s="238"/>
      <c r="AE1309" s="238"/>
      <c r="AF1309" s="239"/>
      <c r="AG1309" s="239"/>
      <c r="AH1309" s="239"/>
    </row>
    <row r="1310" spans="24:34">
      <c r="X1310" s="175"/>
      <c r="Y1310" s="175"/>
      <c r="AA1310" s="179"/>
      <c r="AB1310" s="173"/>
      <c r="AC1310" s="238"/>
      <c r="AD1310" s="238"/>
      <c r="AE1310" s="238"/>
      <c r="AF1310" s="239"/>
      <c r="AG1310" s="239"/>
      <c r="AH1310" s="239"/>
    </row>
    <row r="1311" spans="24:34">
      <c r="X1311" s="175"/>
      <c r="Y1311" s="175"/>
      <c r="AA1311" s="179"/>
      <c r="AB1311" s="173"/>
      <c r="AC1311" s="238"/>
      <c r="AD1311" s="238"/>
      <c r="AE1311" s="238"/>
      <c r="AF1311" s="239"/>
      <c r="AG1311" s="239"/>
      <c r="AH1311" s="239"/>
    </row>
    <row r="1312" spans="24:34">
      <c r="X1312" s="175"/>
      <c r="Y1312" s="175"/>
      <c r="AA1312" s="179"/>
      <c r="AB1312" s="173"/>
      <c r="AC1312" s="238"/>
      <c r="AD1312" s="238"/>
      <c r="AE1312" s="238"/>
      <c r="AF1312" s="239"/>
      <c r="AG1312" s="239"/>
      <c r="AH1312" s="239"/>
    </row>
    <row r="1313" spans="24:34">
      <c r="X1313" s="175"/>
      <c r="Y1313" s="175"/>
      <c r="AA1313" s="179"/>
      <c r="AB1313" s="173"/>
      <c r="AC1313" s="238"/>
      <c r="AD1313" s="238"/>
      <c r="AE1313" s="238"/>
      <c r="AF1313" s="239"/>
      <c r="AG1313" s="239"/>
      <c r="AH1313" s="239"/>
    </row>
    <row r="1314" spans="24:34">
      <c r="X1314" s="175"/>
      <c r="Y1314" s="175"/>
      <c r="AA1314" s="179"/>
      <c r="AB1314" s="173"/>
      <c r="AC1314" s="238"/>
      <c r="AD1314" s="238"/>
      <c r="AE1314" s="238"/>
      <c r="AF1314" s="239"/>
      <c r="AG1314" s="239"/>
      <c r="AH1314" s="239"/>
    </row>
    <row r="1315" spans="24:34">
      <c r="X1315" s="175"/>
      <c r="Y1315" s="175"/>
      <c r="AA1315" s="179"/>
      <c r="AB1315" s="173"/>
      <c r="AC1315" s="238"/>
      <c r="AD1315" s="238"/>
      <c r="AE1315" s="238"/>
      <c r="AF1315" s="239"/>
      <c r="AG1315" s="239"/>
      <c r="AH1315" s="239"/>
    </row>
    <row r="1316" spans="24:34">
      <c r="X1316" s="175"/>
      <c r="Y1316" s="175"/>
      <c r="AA1316" s="179"/>
      <c r="AB1316" s="173"/>
      <c r="AC1316" s="238"/>
      <c r="AD1316" s="238"/>
      <c r="AE1316" s="238"/>
      <c r="AF1316" s="239"/>
      <c r="AG1316" s="239"/>
      <c r="AH1316" s="239"/>
    </row>
    <row r="1317" spans="24:34">
      <c r="X1317" s="175"/>
      <c r="Y1317" s="175"/>
      <c r="AA1317" s="179"/>
      <c r="AB1317" s="173"/>
      <c r="AC1317" s="238"/>
      <c r="AD1317" s="238"/>
      <c r="AE1317" s="238"/>
      <c r="AF1317" s="239"/>
      <c r="AG1317" s="239"/>
      <c r="AH1317" s="239"/>
    </row>
    <row r="1318" spans="24:34">
      <c r="X1318" s="175"/>
      <c r="Y1318" s="175"/>
      <c r="AA1318" s="179"/>
      <c r="AB1318" s="173"/>
      <c r="AC1318" s="238"/>
      <c r="AD1318" s="238"/>
      <c r="AE1318" s="238"/>
      <c r="AF1318" s="239"/>
      <c r="AG1318" s="239"/>
      <c r="AH1318" s="239"/>
    </row>
    <row r="1319" spans="24:34">
      <c r="X1319" s="175"/>
      <c r="Y1319" s="175"/>
      <c r="AA1319" s="179"/>
      <c r="AB1319" s="173"/>
      <c r="AC1319" s="238"/>
      <c r="AD1319" s="238"/>
      <c r="AE1319" s="238"/>
      <c r="AF1319" s="239"/>
      <c r="AG1319" s="239"/>
      <c r="AH1319" s="239"/>
    </row>
    <row r="1320" spans="24:34">
      <c r="X1320" s="175"/>
      <c r="Y1320" s="175"/>
      <c r="AA1320" s="179"/>
      <c r="AB1320" s="173"/>
      <c r="AC1320" s="238"/>
      <c r="AD1320" s="238"/>
      <c r="AE1320" s="238"/>
      <c r="AF1320" s="239"/>
      <c r="AG1320" s="239"/>
      <c r="AH1320" s="239"/>
    </row>
    <row r="1321" spans="24:34">
      <c r="X1321" s="175"/>
      <c r="Y1321" s="175"/>
      <c r="AA1321" s="179"/>
      <c r="AB1321" s="173"/>
      <c r="AC1321" s="238"/>
      <c r="AD1321" s="238"/>
      <c r="AE1321" s="238"/>
      <c r="AF1321" s="239"/>
      <c r="AG1321" s="239"/>
      <c r="AH1321" s="239"/>
    </row>
    <row r="1322" spans="24:34">
      <c r="X1322" s="175"/>
      <c r="Y1322" s="175"/>
      <c r="AA1322" s="179"/>
      <c r="AB1322" s="173"/>
      <c r="AC1322" s="238"/>
      <c r="AD1322" s="238"/>
      <c r="AE1322" s="238"/>
      <c r="AF1322" s="239"/>
      <c r="AG1322" s="239"/>
      <c r="AH1322" s="239"/>
    </row>
    <row r="1323" spans="24:34">
      <c r="X1323" s="175"/>
      <c r="Y1323" s="175"/>
      <c r="AA1323" s="179"/>
      <c r="AB1323" s="173"/>
      <c r="AC1323" s="238"/>
      <c r="AD1323" s="238"/>
      <c r="AE1323" s="238"/>
      <c r="AF1323" s="239"/>
      <c r="AG1323" s="239"/>
      <c r="AH1323" s="239"/>
    </row>
    <row r="1324" spans="24:34">
      <c r="X1324" s="175"/>
      <c r="Y1324" s="175"/>
      <c r="AA1324" s="179"/>
      <c r="AB1324" s="173"/>
      <c r="AC1324" s="238"/>
      <c r="AD1324" s="238"/>
      <c r="AE1324" s="238"/>
      <c r="AF1324" s="239"/>
      <c r="AG1324" s="239"/>
      <c r="AH1324" s="239"/>
    </row>
    <row r="1325" spans="24:34">
      <c r="X1325" s="175"/>
      <c r="Y1325" s="175"/>
      <c r="AA1325" s="179"/>
      <c r="AB1325" s="173"/>
      <c r="AC1325" s="238"/>
      <c r="AD1325" s="238"/>
      <c r="AE1325" s="238"/>
      <c r="AF1325" s="239"/>
      <c r="AG1325" s="239"/>
      <c r="AH1325" s="239"/>
    </row>
    <row r="1326" spans="24:34">
      <c r="X1326" s="175"/>
      <c r="Y1326" s="175"/>
      <c r="AA1326" s="179"/>
      <c r="AB1326" s="173"/>
      <c r="AC1326" s="238"/>
      <c r="AD1326" s="238"/>
      <c r="AE1326" s="238"/>
      <c r="AF1326" s="239"/>
      <c r="AG1326" s="239"/>
      <c r="AH1326" s="239"/>
    </row>
    <row r="1327" spans="24:34">
      <c r="X1327" s="175"/>
      <c r="Y1327" s="175"/>
      <c r="AA1327" s="179"/>
      <c r="AB1327" s="173"/>
      <c r="AC1327" s="238"/>
      <c r="AD1327" s="238"/>
      <c r="AE1327" s="238"/>
      <c r="AF1327" s="239"/>
      <c r="AG1327" s="239"/>
      <c r="AH1327" s="239"/>
    </row>
    <row r="1328" spans="24:34">
      <c r="X1328" s="175"/>
      <c r="Y1328" s="175"/>
      <c r="AA1328" s="179"/>
      <c r="AB1328" s="173"/>
      <c r="AC1328" s="238"/>
      <c r="AD1328" s="238"/>
      <c r="AE1328" s="238"/>
      <c r="AF1328" s="239"/>
      <c r="AG1328" s="239"/>
      <c r="AH1328" s="239"/>
    </row>
    <row r="1329" spans="24:34">
      <c r="X1329" s="175"/>
      <c r="Y1329" s="175"/>
      <c r="AA1329" s="179"/>
      <c r="AB1329" s="173"/>
      <c r="AC1329" s="238"/>
      <c r="AD1329" s="238"/>
      <c r="AE1329" s="238"/>
      <c r="AF1329" s="239"/>
      <c r="AG1329" s="239"/>
      <c r="AH1329" s="239"/>
    </row>
    <row r="1330" spans="24:34">
      <c r="X1330" s="175"/>
      <c r="Y1330" s="175"/>
      <c r="AA1330" s="179"/>
      <c r="AB1330" s="173"/>
      <c r="AC1330" s="238"/>
      <c r="AD1330" s="238"/>
      <c r="AE1330" s="238"/>
      <c r="AF1330" s="239"/>
      <c r="AG1330" s="239"/>
      <c r="AH1330" s="239"/>
    </row>
    <row r="1331" spans="24:34">
      <c r="X1331" s="175"/>
      <c r="Y1331" s="175"/>
      <c r="AA1331" s="179"/>
      <c r="AB1331" s="173"/>
      <c r="AC1331" s="238"/>
      <c r="AD1331" s="238"/>
      <c r="AE1331" s="238"/>
      <c r="AF1331" s="239"/>
      <c r="AG1331" s="239"/>
      <c r="AH1331" s="239"/>
    </row>
    <row r="1332" spans="24:34">
      <c r="X1332" s="175"/>
      <c r="Y1332" s="175"/>
      <c r="AA1332" s="179"/>
      <c r="AB1332" s="173"/>
      <c r="AC1332" s="238"/>
      <c r="AD1332" s="238"/>
      <c r="AE1332" s="238"/>
      <c r="AF1332" s="239"/>
      <c r="AG1332" s="239"/>
      <c r="AH1332" s="239"/>
    </row>
    <row r="1333" spans="24:34">
      <c r="X1333" s="175"/>
      <c r="Y1333" s="175"/>
      <c r="AA1333" s="179"/>
      <c r="AB1333" s="173"/>
      <c r="AC1333" s="238"/>
      <c r="AD1333" s="238"/>
      <c r="AE1333" s="238"/>
      <c r="AF1333" s="239"/>
      <c r="AG1333" s="239"/>
      <c r="AH1333" s="239"/>
    </row>
    <row r="1334" spans="24:34">
      <c r="X1334" s="175"/>
      <c r="Y1334" s="175"/>
      <c r="AA1334" s="179"/>
      <c r="AB1334" s="173"/>
      <c r="AC1334" s="238"/>
      <c r="AD1334" s="238"/>
      <c r="AE1334" s="238"/>
      <c r="AF1334" s="239"/>
      <c r="AG1334" s="239"/>
      <c r="AH1334" s="239"/>
    </row>
    <row r="1335" spans="24:34">
      <c r="X1335" s="175"/>
      <c r="Y1335" s="175"/>
      <c r="AA1335" s="179"/>
      <c r="AB1335" s="173"/>
      <c r="AC1335" s="238"/>
      <c r="AD1335" s="238"/>
      <c r="AE1335" s="238"/>
      <c r="AF1335" s="239"/>
      <c r="AG1335" s="239"/>
      <c r="AH1335" s="239"/>
    </row>
    <row r="1336" spans="24:34">
      <c r="X1336" s="175"/>
      <c r="Y1336" s="175"/>
      <c r="AA1336" s="179"/>
      <c r="AB1336" s="173"/>
      <c r="AC1336" s="238"/>
      <c r="AD1336" s="238"/>
      <c r="AE1336" s="238"/>
      <c r="AF1336" s="239"/>
      <c r="AG1336" s="239"/>
      <c r="AH1336" s="239"/>
    </row>
    <row r="1337" spans="24:34">
      <c r="X1337" s="175"/>
      <c r="Y1337" s="175"/>
      <c r="AA1337" s="179"/>
      <c r="AB1337" s="173"/>
      <c r="AC1337" s="238"/>
      <c r="AD1337" s="238"/>
      <c r="AE1337" s="238"/>
      <c r="AF1337" s="239"/>
      <c r="AG1337" s="239"/>
      <c r="AH1337" s="239"/>
    </row>
    <row r="1338" spans="24:34">
      <c r="X1338" s="175"/>
      <c r="Y1338" s="175"/>
      <c r="AA1338" s="179"/>
      <c r="AB1338" s="173"/>
      <c r="AC1338" s="238"/>
      <c r="AD1338" s="238"/>
      <c r="AE1338" s="238"/>
      <c r="AF1338" s="239"/>
      <c r="AG1338" s="239"/>
      <c r="AH1338" s="239"/>
    </row>
    <row r="1339" spans="24:34">
      <c r="X1339" s="175"/>
      <c r="Y1339" s="175"/>
      <c r="AA1339" s="179"/>
      <c r="AB1339" s="173"/>
      <c r="AC1339" s="238"/>
      <c r="AD1339" s="238"/>
      <c r="AE1339" s="238"/>
      <c r="AF1339" s="239"/>
      <c r="AG1339" s="239"/>
      <c r="AH1339" s="239"/>
    </row>
    <row r="1340" spans="24:34">
      <c r="X1340" s="175"/>
      <c r="Y1340" s="175"/>
      <c r="AA1340" s="179"/>
      <c r="AB1340" s="173"/>
      <c r="AC1340" s="238"/>
      <c r="AD1340" s="238"/>
      <c r="AE1340" s="238"/>
      <c r="AF1340" s="239"/>
      <c r="AG1340" s="239"/>
      <c r="AH1340" s="239"/>
    </row>
    <row r="1341" spans="24:34">
      <c r="X1341" s="175"/>
      <c r="Y1341" s="175"/>
      <c r="AA1341" s="179"/>
      <c r="AB1341" s="173"/>
      <c r="AC1341" s="238"/>
      <c r="AD1341" s="238"/>
      <c r="AE1341" s="238"/>
      <c r="AF1341" s="239"/>
      <c r="AG1341" s="239"/>
      <c r="AH1341" s="239"/>
    </row>
    <row r="1342" spans="24:34">
      <c r="X1342" s="175"/>
      <c r="Y1342" s="175"/>
      <c r="AA1342" s="179"/>
      <c r="AB1342" s="173"/>
      <c r="AC1342" s="238"/>
      <c r="AD1342" s="238"/>
      <c r="AE1342" s="238"/>
      <c r="AF1342" s="239"/>
      <c r="AG1342" s="239"/>
      <c r="AH1342" s="239"/>
    </row>
    <row r="1343" spans="24:34">
      <c r="X1343" s="175"/>
      <c r="Y1343" s="175"/>
      <c r="AA1343" s="179"/>
      <c r="AB1343" s="173"/>
      <c r="AC1343" s="238"/>
      <c r="AD1343" s="238"/>
      <c r="AE1343" s="238"/>
      <c r="AF1343" s="239"/>
      <c r="AG1343" s="239"/>
      <c r="AH1343" s="239"/>
    </row>
    <row r="1344" spans="24:34">
      <c r="X1344" s="175"/>
      <c r="Y1344" s="175"/>
      <c r="AA1344" s="179"/>
      <c r="AB1344" s="173"/>
      <c r="AC1344" s="238"/>
      <c r="AD1344" s="238"/>
      <c r="AE1344" s="238"/>
      <c r="AF1344" s="239"/>
      <c r="AG1344" s="239"/>
      <c r="AH1344" s="239"/>
    </row>
    <row r="1345" spans="24:34">
      <c r="X1345" s="175"/>
      <c r="Y1345" s="175"/>
      <c r="AA1345" s="179"/>
      <c r="AB1345" s="173"/>
      <c r="AC1345" s="238"/>
      <c r="AD1345" s="238"/>
      <c r="AE1345" s="238"/>
      <c r="AF1345" s="239"/>
      <c r="AG1345" s="239"/>
      <c r="AH1345" s="239"/>
    </row>
    <row r="1346" spans="24:34">
      <c r="X1346" s="175"/>
      <c r="Y1346" s="175"/>
      <c r="AA1346" s="179"/>
      <c r="AB1346" s="173"/>
      <c r="AC1346" s="238"/>
      <c r="AD1346" s="238"/>
      <c r="AE1346" s="238"/>
      <c r="AF1346" s="239"/>
      <c r="AG1346" s="239"/>
      <c r="AH1346" s="239"/>
    </row>
    <row r="1347" spans="24:34">
      <c r="X1347" s="175"/>
      <c r="Y1347" s="175"/>
      <c r="AA1347" s="179"/>
      <c r="AB1347" s="173"/>
      <c r="AC1347" s="238"/>
      <c r="AD1347" s="238"/>
      <c r="AE1347" s="238"/>
      <c r="AF1347" s="239"/>
      <c r="AG1347" s="239"/>
      <c r="AH1347" s="239"/>
    </row>
    <row r="1348" spans="24:34">
      <c r="X1348" s="175"/>
      <c r="Y1348" s="175"/>
      <c r="AA1348" s="179"/>
      <c r="AB1348" s="173"/>
      <c r="AC1348" s="238"/>
      <c r="AD1348" s="238"/>
      <c r="AE1348" s="238"/>
      <c r="AF1348" s="239"/>
      <c r="AG1348" s="239"/>
      <c r="AH1348" s="239"/>
    </row>
    <row r="1349" spans="24:34">
      <c r="X1349" s="175"/>
      <c r="Y1349" s="175"/>
      <c r="AA1349" s="179"/>
      <c r="AB1349" s="173"/>
      <c r="AC1349" s="238"/>
      <c r="AD1349" s="238"/>
      <c r="AE1349" s="238"/>
      <c r="AF1349" s="239"/>
      <c r="AG1349" s="239"/>
      <c r="AH1349" s="239"/>
    </row>
    <row r="1350" spans="24:34">
      <c r="X1350" s="175"/>
      <c r="Y1350" s="175"/>
      <c r="AA1350" s="179"/>
      <c r="AB1350" s="173"/>
      <c r="AC1350" s="238"/>
      <c r="AD1350" s="238"/>
      <c r="AE1350" s="238"/>
      <c r="AF1350" s="239"/>
      <c r="AG1350" s="239"/>
      <c r="AH1350" s="239"/>
    </row>
    <row r="1351" spans="24:34">
      <c r="X1351" s="175"/>
      <c r="Y1351" s="175"/>
      <c r="AA1351" s="179"/>
      <c r="AB1351" s="173"/>
      <c r="AC1351" s="238"/>
      <c r="AD1351" s="238"/>
      <c r="AE1351" s="238"/>
      <c r="AF1351" s="239"/>
      <c r="AG1351" s="239"/>
      <c r="AH1351" s="239"/>
    </row>
    <row r="1352" spans="24:34">
      <c r="X1352" s="175"/>
      <c r="Y1352" s="175"/>
      <c r="AA1352" s="179"/>
      <c r="AB1352" s="173"/>
      <c r="AC1352" s="238"/>
      <c r="AD1352" s="238"/>
      <c r="AE1352" s="238"/>
      <c r="AF1352" s="239"/>
      <c r="AG1352" s="239"/>
      <c r="AH1352" s="239"/>
    </row>
    <row r="1353" spans="24:34">
      <c r="X1353" s="175"/>
      <c r="Y1353" s="175"/>
      <c r="AA1353" s="179"/>
      <c r="AB1353" s="173"/>
      <c r="AC1353" s="238"/>
      <c r="AD1353" s="238"/>
      <c r="AE1353" s="238"/>
      <c r="AF1353" s="239"/>
      <c r="AG1353" s="239"/>
      <c r="AH1353" s="239"/>
    </row>
    <row r="1354" spans="24:34">
      <c r="X1354" s="175"/>
      <c r="Y1354" s="175"/>
      <c r="AA1354" s="179"/>
      <c r="AB1354" s="173"/>
      <c r="AC1354" s="238"/>
      <c r="AD1354" s="238"/>
      <c r="AE1354" s="238"/>
      <c r="AF1354" s="239"/>
      <c r="AG1354" s="239"/>
      <c r="AH1354" s="239"/>
    </row>
    <row r="1355" spans="24:34">
      <c r="X1355" s="175"/>
      <c r="Y1355" s="175"/>
      <c r="AA1355" s="179"/>
      <c r="AB1355" s="173"/>
      <c r="AC1355" s="238"/>
      <c r="AD1355" s="238"/>
      <c r="AE1355" s="238"/>
      <c r="AF1355" s="239"/>
      <c r="AG1355" s="239"/>
      <c r="AH1355" s="239"/>
    </row>
    <row r="1356" spans="24:34">
      <c r="X1356" s="175"/>
      <c r="Y1356" s="175"/>
      <c r="AA1356" s="179"/>
      <c r="AB1356" s="173"/>
      <c r="AC1356" s="238"/>
      <c r="AD1356" s="238"/>
      <c r="AE1356" s="238"/>
      <c r="AF1356" s="239"/>
      <c r="AG1356" s="239"/>
      <c r="AH1356" s="239"/>
    </row>
    <row r="1357" spans="24:34">
      <c r="X1357" s="175"/>
      <c r="Y1357" s="175"/>
      <c r="AA1357" s="179"/>
      <c r="AB1357" s="173"/>
      <c r="AC1357" s="238"/>
      <c r="AD1357" s="238"/>
      <c r="AE1357" s="238"/>
      <c r="AF1357" s="239"/>
      <c r="AG1357" s="239"/>
      <c r="AH1357" s="239"/>
    </row>
    <row r="1358" spans="24:34">
      <c r="X1358" s="175"/>
      <c r="Y1358" s="175"/>
      <c r="AA1358" s="179"/>
      <c r="AB1358" s="173"/>
      <c r="AC1358" s="238"/>
      <c r="AD1358" s="238"/>
      <c r="AE1358" s="238"/>
      <c r="AF1358" s="239"/>
      <c r="AG1358" s="239"/>
      <c r="AH1358" s="239"/>
    </row>
    <row r="1359" spans="24:34">
      <c r="X1359" s="175"/>
      <c r="Y1359" s="175"/>
      <c r="AA1359" s="179"/>
      <c r="AB1359" s="173"/>
      <c r="AC1359" s="238"/>
      <c r="AD1359" s="238"/>
      <c r="AE1359" s="238"/>
      <c r="AF1359" s="239"/>
      <c r="AG1359" s="239"/>
      <c r="AH1359" s="239"/>
    </row>
    <row r="1360" spans="24:34">
      <c r="X1360" s="175"/>
      <c r="Y1360" s="175"/>
      <c r="AA1360" s="179"/>
      <c r="AB1360" s="173"/>
      <c r="AC1360" s="238"/>
      <c r="AD1360" s="238"/>
      <c r="AE1360" s="238"/>
      <c r="AF1360" s="239"/>
      <c r="AG1360" s="239"/>
      <c r="AH1360" s="239"/>
    </row>
    <row r="1361" spans="24:34">
      <c r="X1361" s="175"/>
      <c r="Y1361" s="175"/>
      <c r="AA1361" s="179"/>
      <c r="AB1361" s="173"/>
      <c r="AC1361" s="238"/>
      <c r="AD1361" s="238"/>
      <c r="AE1361" s="238"/>
      <c r="AF1361" s="239"/>
      <c r="AG1361" s="239"/>
      <c r="AH1361" s="239"/>
    </row>
    <row r="1362" spans="24:34">
      <c r="X1362" s="175"/>
      <c r="Y1362" s="175"/>
      <c r="AA1362" s="179"/>
      <c r="AB1362" s="173"/>
      <c r="AC1362" s="238"/>
      <c r="AD1362" s="238"/>
      <c r="AE1362" s="238"/>
      <c r="AF1362" s="239"/>
      <c r="AG1362" s="239"/>
      <c r="AH1362" s="239"/>
    </row>
    <row r="1363" spans="24:34">
      <c r="X1363" s="175"/>
      <c r="Y1363" s="175"/>
      <c r="AA1363" s="179"/>
      <c r="AB1363" s="173"/>
      <c r="AC1363" s="238"/>
      <c r="AD1363" s="238"/>
      <c r="AE1363" s="238"/>
      <c r="AF1363" s="239"/>
      <c r="AG1363" s="239"/>
      <c r="AH1363" s="239"/>
    </row>
    <row r="1364" spans="24:34">
      <c r="X1364" s="175"/>
      <c r="Y1364" s="175"/>
      <c r="AA1364" s="179"/>
      <c r="AB1364" s="173"/>
      <c r="AC1364" s="238"/>
      <c r="AD1364" s="238"/>
      <c r="AE1364" s="238"/>
      <c r="AF1364" s="239"/>
      <c r="AG1364" s="239"/>
      <c r="AH1364" s="239"/>
    </row>
    <row r="1365" spans="24:34">
      <c r="X1365" s="175"/>
      <c r="Y1365" s="175"/>
      <c r="AA1365" s="179"/>
      <c r="AB1365" s="173"/>
      <c r="AC1365" s="238"/>
      <c r="AD1365" s="238"/>
      <c r="AE1365" s="238"/>
      <c r="AF1365" s="239"/>
      <c r="AG1365" s="239"/>
      <c r="AH1365" s="239"/>
    </row>
    <row r="1366" spans="24:34">
      <c r="X1366" s="175"/>
      <c r="Y1366" s="175"/>
      <c r="AA1366" s="179"/>
      <c r="AB1366" s="173"/>
      <c r="AC1366" s="238"/>
      <c r="AD1366" s="238"/>
      <c r="AE1366" s="238"/>
      <c r="AF1366" s="239"/>
      <c r="AG1366" s="239"/>
      <c r="AH1366" s="239"/>
    </row>
    <row r="1367" spans="24:34">
      <c r="X1367" s="175"/>
      <c r="Y1367" s="175"/>
      <c r="AA1367" s="179"/>
      <c r="AB1367" s="173"/>
      <c r="AC1367" s="238"/>
      <c r="AD1367" s="238"/>
      <c r="AE1367" s="238"/>
      <c r="AF1367" s="239"/>
      <c r="AG1367" s="239"/>
      <c r="AH1367" s="239"/>
    </row>
    <row r="1368" spans="24:34">
      <c r="X1368" s="175"/>
      <c r="Y1368" s="175"/>
      <c r="AA1368" s="179"/>
      <c r="AB1368" s="173"/>
      <c r="AC1368" s="238"/>
      <c r="AD1368" s="238"/>
      <c r="AE1368" s="238"/>
      <c r="AF1368" s="239"/>
      <c r="AG1368" s="239"/>
      <c r="AH1368" s="239"/>
    </row>
    <row r="1369" spans="24:34">
      <c r="X1369" s="175"/>
      <c r="Y1369" s="175"/>
      <c r="AA1369" s="179"/>
      <c r="AB1369" s="173"/>
      <c r="AC1369" s="238"/>
      <c r="AD1369" s="238"/>
      <c r="AE1369" s="238"/>
      <c r="AF1369" s="239"/>
      <c r="AG1369" s="239"/>
      <c r="AH1369" s="239"/>
    </row>
    <row r="1370" spans="24:34">
      <c r="X1370" s="175"/>
      <c r="Y1370" s="175"/>
      <c r="AA1370" s="179"/>
      <c r="AB1370" s="173"/>
      <c r="AC1370" s="238"/>
      <c r="AD1370" s="238"/>
      <c r="AE1370" s="238"/>
      <c r="AF1370" s="239"/>
      <c r="AG1370" s="239"/>
      <c r="AH1370" s="239"/>
    </row>
    <row r="1371" spans="24:34">
      <c r="X1371" s="175"/>
      <c r="Y1371" s="175"/>
      <c r="AA1371" s="179"/>
      <c r="AB1371" s="173"/>
      <c r="AC1371" s="238"/>
      <c r="AD1371" s="238"/>
      <c r="AE1371" s="238"/>
      <c r="AF1371" s="239"/>
      <c r="AG1371" s="239"/>
      <c r="AH1371" s="239"/>
    </row>
    <row r="1372" spans="24:34">
      <c r="X1372" s="175"/>
      <c r="Y1372" s="175"/>
      <c r="AA1372" s="179"/>
      <c r="AB1372" s="173"/>
      <c r="AC1372" s="238"/>
      <c r="AD1372" s="238"/>
      <c r="AE1372" s="238"/>
      <c r="AF1372" s="239"/>
      <c r="AG1372" s="239"/>
      <c r="AH1372" s="239"/>
    </row>
    <row r="1373" spans="24:34">
      <c r="X1373" s="175"/>
      <c r="Y1373" s="175"/>
      <c r="AA1373" s="179"/>
      <c r="AB1373" s="173"/>
      <c r="AC1373" s="238"/>
      <c r="AD1373" s="238"/>
      <c r="AE1373" s="238"/>
      <c r="AF1373" s="239"/>
      <c r="AG1373" s="239"/>
      <c r="AH1373" s="239"/>
    </row>
    <row r="1374" spans="24:34">
      <c r="X1374" s="175"/>
      <c r="Y1374" s="175"/>
      <c r="AA1374" s="179"/>
      <c r="AB1374" s="173"/>
      <c r="AC1374" s="238"/>
      <c r="AD1374" s="238"/>
      <c r="AE1374" s="238"/>
      <c r="AF1374" s="239"/>
      <c r="AG1374" s="239"/>
      <c r="AH1374" s="239"/>
    </row>
    <row r="1375" spans="24:34">
      <c r="X1375" s="175"/>
      <c r="Y1375" s="175"/>
      <c r="AA1375" s="179"/>
      <c r="AB1375" s="173"/>
      <c r="AC1375" s="238"/>
      <c r="AD1375" s="238"/>
      <c r="AE1375" s="238"/>
      <c r="AF1375" s="239"/>
      <c r="AG1375" s="239"/>
      <c r="AH1375" s="239"/>
    </row>
    <row r="1376" spans="24:34">
      <c r="X1376" s="175"/>
      <c r="Y1376" s="175"/>
      <c r="AA1376" s="179"/>
      <c r="AB1376" s="173"/>
      <c r="AC1376" s="238"/>
      <c r="AD1376" s="238"/>
      <c r="AE1376" s="238"/>
      <c r="AF1376" s="239"/>
      <c r="AG1376" s="239"/>
      <c r="AH1376" s="239"/>
    </row>
    <row r="1377" spans="24:34">
      <c r="X1377" s="175"/>
      <c r="Y1377" s="175"/>
      <c r="AA1377" s="179"/>
      <c r="AB1377" s="173"/>
      <c r="AC1377" s="238"/>
      <c r="AD1377" s="238"/>
      <c r="AE1377" s="238"/>
      <c r="AF1377" s="239"/>
      <c r="AG1377" s="239"/>
      <c r="AH1377" s="239"/>
    </row>
    <row r="1378" spans="24:34">
      <c r="X1378" s="175"/>
      <c r="Y1378" s="175"/>
      <c r="AA1378" s="179"/>
      <c r="AB1378" s="173"/>
      <c r="AC1378" s="238"/>
      <c r="AD1378" s="238"/>
      <c r="AE1378" s="238"/>
      <c r="AF1378" s="239"/>
      <c r="AG1378" s="239"/>
      <c r="AH1378" s="239"/>
    </row>
    <row r="1379" spans="24:34">
      <c r="X1379" s="175"/>
      <c r="Y1379" s="175"/>
      <c r="AA1379" s="179"/>
      <c r="AB1379" s="173"/>
      <c r="AC1379" s="238"/>
      <c r="AD1379" s="238"/>
      <c r="AE1379" s="238"/>
      <c r="AF1379" s="239"/>
      <c r="AG1379" s="239"/>
      <c r="AH1379" s="239"/>
    </row>
    <row r="1380" spans="24:34">
      <c r="X1380" s="175"/>
      <c r="Y1380" s="175"/>
      <c r="AA1380" s="179"/>
      <c r="AB1380" s="173"/>
      <c r="AC1380" s="238"/>
      <c r="AD1380" s="238"/>
      <c r="AE1380" s="238"/>
      <c r="AF1380" s="239"/>
      <c r="AG1380" s="239"/>
      <c r="AH1380" s="239"/>
    </row>
    <row r="1381" spans="24:34">
      <c r="X1381" s="175"/>
      <c r="Y1381" s="175"/>
      <c r="AA1381" s="179"/>
      <c r="AB1381" s="173"/>
      <c r="AC1381" s="238"/>
      <c r="AD1381" s="238"/>
      <c r="AE1381" s="238"/>
      <c r="AF1381" s="239"/>
      <c r="AG1381" s="239"/>
      <c r="AH1381" s="239"/>
    </row>
    <row r="1382" spans="24:34">
      <c r="X1382" s="175"/>
      <c r="Y1382" s="175"/>
      <c r="AA1382" s="179"/>
      <c r="AB1382" s="173"/>
      <c r="AC1382" s="238"/>
      <c r="AD1382" s="238"/>
      <c r="AE1382" s="238"/>
      <c r="AF1382" s="239"/>
      <c r="AG1382" s="239"/>
      <c r="AH1382" s="239"/>
    </row>
    <row r="1383" spans="24:34">
      <c r="X1383" s="175"/>
      <c r="Y1383" s="175"/>
      <c r="AA1383" s="179"/>
      <c r="AB1383" s="173"/>
      <c r="AC1383" s="238"/>
      <c r="AD1383" s="238"/>
      <c r="AE1383" s="238"/>
      <c r="AF1383" s="239"/>
      <c r="AG1383" s="239"/>
      <c r="AH1383" s="239"/>
    </row>
    <row r="1384" spans="24:34">
      <c r="X1384" s="175"/>
      <c r="Y1384" s="175"/>
      <c r="AA1384" s="179"/>
      <c r="AB1384" s="173"/>
      <c r="AC1384" s="238"/>
      <c r="AD1384" s="238"/>
      <c r="AE1384" s="238"/>
      <c r="AF1384" s="239"/>
      <c r="AG1384" s="239"/>
      <c r="AH1384" s="239"/>
    </row>
    <row r="1385" spans="24:34">
      <c r="X1385" s="175"/>
      <c r="Y1385" s="175"/>
      <c r="AA1385" s="179"/>
      <c r="AB1385" s="173"/>
      <c r="AC1385" s="238"/>
      <c r="AD1385" s="238"/>
      <c r="AE1385" s="238"/>
      <c r="AF1385" s="239"/>
      <c r="AG1385" s="239"/>
      <c r="AH1385" s="239"/>
    </row>
    <row r="1386" spans="24:34">
      <c r="X1386" s="175"/>
      <c r="Y1386" s="175"/>
      <c r="AA1386" s="179"/>
      <c r="AB1386" s="173"/>
      <c r="AC1386" s="238"/>
      <c r="AD1386" s="238"/>
      <c r="AE1386" s="238"/>
      <c r="AF1386" s="239"/>
      <c r="AG1386" s="239"/>
      <c r="AH1386" s="239"/>
    </row>
    <row r="1387" spans="24:34">
      <c r="X1387" s="175"/>
      <c r="Y1387" s="175"/>
      <c r="AA1387" s="179"/>
      <c r="AB1387" s="173"/>
      <c r="AC1387" s="238"/>
      <c r="AD1387" s="238"/>
      <c r="AE1387" s="238"/>
      <c r="AF1387" s="239"/>
      <c r="AG1387" s="239"/>
      <c r="AH1387" s="239"/>
    </row>
    <row r="1388" spans="24:34">
      <c r="X1388" s="175"/>
      <c r="Y1388" s="175"/>
      <c r="AA1388" s="179"/>
      <c r="AB1388" s="173"/>
      <c r="AC1388" s="238"/>
      <c r="AD1388" s="238"/>
      <c r="AE1388" s="238"/>
      <c r="AF1388" s="239"/>
      <c r="AG1388" s="239"/>
      <c r="AH1388" s="239"/>
    </row>
    <row r="1389" spans="24:34">
      <c r="X1389" s="175"/>
      <c r="Y1389" s="175"/>
      <c r="AA1389" s="179"/>
      <c r="AB1389" s="173"/>
      <c r="AC1389" s="238"/>
      <c r="AD1389" s="238"/>
      <c r="AE1389" s="238"/>
      <c r="AF1389" s="239"/>
      <c r="AG1389" s="239"/>
      <c r="AH1389" s="239"/>
    </row>
    <row r="1390" spans="24:34">
      <c r="X1390" s="175"/>
      <c r="Y1390" s="175"/>
      <c r="AA1390" s="179"/>
      <c r="AB1390" s="173"/>
      <c r="AC1390" s="238"/>
      <c r="AD1390" s="238"/>
      <c r="AE1390" s="238"/>
      <c r="AF1390" s="239"/>
      <c r="AG1390" s="239"/>
      <c r="AH1390" s="239"/>
    </row>
    <row r="1391" spans="24:34">
      <c r="X1391" s="175"/>
      <c r="Y1391" s="175"/>
      <c r="AA1391" s="179"/>
      <c r="AB1391" s="173"/>
      <c r="AC1391" s="238"/>
      <c r="AD1391" s="238"/>
      <c r="AE1391" s="238"/>
      <c r="AF1391" s="239"/>
      <c r="AG1391" s="239"/>
      <c r="AH1391" s="239"/>
    </row>
    <row r="1392" spans="24:34">
      <c r="X1392" s="175"/>
      <c r="Y1392" s="175"/>
      <c r="AA1392" s="179"/>
      <c r="AB1392" s="173"/>
      <c r="AC1392" s="238"/>
      <c r="AD1392" s="238"/>
      <c r="AE1392" s="238"/>
      <c r="AF1392" s="239"/>
      <c r="AG1392" s="239"/>
      <c r="AH1392" s="239"/>
    </row>
    <row r="1393" spans="24:34">
      <c r="X1393" s="175"/>
      <c r="Y1393" s="175"/>
      <c r="AA1393" s="179"/>
      <c r="AB1393" s="173"/>
      <c r="AC1393" s="238"/>
      <c r="AD1393" s="238"/>
      <c r="AE1393" s="238"/>
      <c r="AF1393" s="239"/>
      <c r="AG1393" s="239"/>
      <c r="AH1393" s="239"/>
    </row>
    <row r="1394" spans="24:34">
      <c r="X1394" s="175"/>
      <c r="Y1394" s="175"/>
      <c r="AA1394" s="179"/>
      <c r="AB1394" s="173"/>
      <c r="AC1394" s="238"/>
      <c r="AD1394" s="238"/>
      <c r="AE1394" s="238"/>
      <c r="AF1394" s="239"/>
      <c r="AG1394" s="239"/>
      <c r="AH1394" s="239"/>
    </row>
    <row r="1395" spans="24:34">
      <c r="X1395" s="175"/>
      <c r="Y1395" s="175"/>
      <c r="AA1395" s="179"/>
      <c r="AB1395" s="173"/>
      <c r="AC1395" s="238"/>
      <c r="AD1395" s="238"/>
      <c r="AE1395" s="238"/>
      <c r="AF1395" s="239"/>
      <c r="AG1395" s="239"/>
      <c r="AH1395" s="239"/>
    </row>
    <row r="1396" spans="24:34">
      <c r="X1396" s="175"/>
      <c r="Y1396" s="175"/>
      <c r="AA1396" s="179"/>
      <c r="AB1396" s="173"/>
      <c r="AC1396" s="238"/>
      <c r="AD1396" s="238"/>
      <c r="AE1396" s="238"/>
      <c r="AF1396" s="239"/>
      <c r="AG1396" s="239"/>
      <c r="AH1396" s="239"/>
    </row>
    <row r="1397" spans="24:34">
      <c r="X1397" s="175"/>
      <c r="Y1397" s="175"/>
      <c r="AA1397" s="179"/>
      <c r="AB1397" s="173"/>
      <c r="AC1397" s="238"/>
      <c r="AD1397" s="238"/>
      <c r="AE1397" s="238"/>
      <c r="AF1397" s="239"/>
      <c r="AG1397" s="239"/>
      <c r="AH1397" s="239"/>
    </row>
    <row r="1398" spans="24:34">
      <c r="X1398" s="175"/>
      <c r="Y1398" s="175"/>
      <c r="AA1398" s="179"/>
      <c r="AB1398" s="173"/>
      <c r="AC1398" s="238"/>
      <c r="AD1398" s="238"/>
      <c r="AE1398" s="238"/>
      <c r="AF1398" s="239"/>
      <c r="AG1398" s="239"/>
      <c r="AH1398" s="239"/>
    </row>
    <row r="1399" spans="24:34">
      <c r="X1399" s="175"/>
      <c r="Y1399" s="175"/>
      <c r="AA1399" s="179"/>
      <c r="AB1399" s="173"/>
      <c r="AC1399" s="238"/>
      <c r="AD1399" s="238"/>
      <c r="AE1399" s="238"/>
      <c r="AF1399" s="239"/>
      <c r="AG1399" s="239"/>
      <c r="AH1399" s="239"/>
    </row>
    <row r="1400" spans="24:34">
      <c r="X1400" s="175"/>
      <c r="Y1400" s="175"/>
      <c r="AA1400" s="179"/>
      <c r="AB1400" s="173"/>
      <c r="AC1400" s="238"/>
      <c r="AD1400" s="238"/>
      <c r="AE1400" s="238"/>
      <c r="AF1400" s="239"/>
      <c r="AG1400" s="239"/>
      <c r="AH1400" s="239"/>
    </row>
    <row r="1401" spans="24:34">
      <c r="X1401" s="175"/>
      <c r="Y1401" s="175"/>
      <c r="AA1401" s="179"/>
      <c r="AB1401" s="173"/>
      <c r="AC1401" s="238"/>
      <c r="AD1401" s="238"/>
      <c r="AE1401" s="238"/>
      <c r="AF1401" s="239"/>
      <c r="AG1401" s="239"/>
      <c r="AH1401" s="239"/>
    </row>
    <row r="1402" spans="24:34">
      <c r="X1402" s="175"/>
      <c r="Y1402" s="175"/>
      <c r="AA1402" s="179"/>
      <c r="AB1402" s="173"/>
      <c r="AC1402" s="238"/>
      <c r="AD1402" s="238"/>
      <c r="AE1402" s="238"/>
      <c r="AF1402" s="239"/>
      <c r="AG1402" s="239"/>
      <c r="AH1402" s="239"/>
    </row>
    <row r="1403" spans="24:34">
      <c r="X1403" s="175"/>
      <c r="Y1403" s="175"/>
      <c r="AA1403" s="179"/>
      <c r="AB1403" s="173"/>
      <c r="AC1403" s="238"/>
      <c r="AD1403" s="238"/>
      <c r="AE1403" s="238"/>
      <c r="AF1403" s="239"/>
      <c r="AG1403" s="239"/>
      <c r="AH1403" s="239"/>
    </row>
    <row r="1404" spans="24:34">
      <c r="X1404" s="175"/>
      <c r="Y1404" s="175"/>
      <c r="AA1404" s="179"/>
      <c r="AB1404" s="173"/>
      <c r="AC1404" s="238"/>
      <c r="AD1404" s="238"/>
      <c r="AE1404" s="238"/>
      <c r="AF1404" s="239"/>
      <c r="AG1404" s="239"/>
      <c r="AH1404" s="239"/>
    </row>
    <row r="1405" spans="24:34">
      <c r="X1405" s="175"/>
      <c r="Y1405" s="175"/>
      <c r="AA1405" s="179"/>
      <c r="AB1405" s="173"/>
      <c r="AC1405" s="238"/>
      <c r="AD1405" s="238"/>
      <c r="AE1405" s="238"/>
      <c r="AF1405" s="239"/>
      <c r="AG1405" s="239"/>
      <c r="AH1405" s="239"/>
    </row>
    <row r="1406" spans="24:34">
      <c r="X1406" s="175"/>
      <c r="Y1406" s="175"/>
      <c r="AA1406" s="179"/>
      <c r="AB1406" s="173"/>
      <c r="AC1406" s="238"/>
      <c r="AD1406" s="238"/>
      <c r="AE1406" s="238"/>
      <c r="AF1406" s="239"/>
      <c r="AG1406" s="239"/>
      <c r="AH1406" s="239"/>
    </row>
    <row r="1407" spans="24:34">
      <c r="X1407" s="175"/>
      <c r="Y1407" s="175"/>
      <c r="AA1407" s="179"/>
      <c r="AB1407" s="173"/>
      <c r="AC1407" s="238"/>
      <c r="AD1407" s="238"/>
      <c r="AE1407" s="238"/>
      <c r="AF1407" s="239"/>
      <c r="AG1407" s="239"/>
      <c r="AH1407" s="239"/>
    </row>
    <row r="1408" spans="24:34">
      <c r="X1408" s="175"/>
      <c r="Y1408" s="175"/>
      <c r="AA1408" s="179"/>
      <c r="AB1408" s="173"/>
      <c r="AC1408" s="238"/>
      <c r="AD1408" s="238"/>
      <c r="AE1408" s="238"/>
      <c r="AF1408" s="239"/>
      <c r="AG1408" s="239"/>
      <c r="AH1408" s="239"/>
    </row>
    <row r="1409" spans="24:34">
      <c r="X1409" s="175"/>
      <c r="Y1409" s="175"/>
      <c r="AA1409" s="179"/>
      <c r="AB1409" s="173"/>
      <c r="AC1409" s="238"/>
      <c r="AD1409" s="238"/>
      <c r="AE1409" s="238"/>
      <c r="AF1409" s="239"/>
      <c r="AG1409" s="239"/>
      <c r="AH1409" s="239"/>
    </row>
    <row r="1410" spans="24:34">
      <c r="X1410" s="175"/>
      <c r="Y1410" s="175"/>
      <c r="AA1410" s="179"/>
      <c r="AB1410" s="173"/>
      <c r="AC1410" s="238"/>
      <c r="AD1410" s="238"/>
      <c r="AE1410" s="238"/>
      <c r="AF1410" s="239"/>
      <c r="AG1410" s="239"/>
      <c r="AH1410" s="239"/>
    </row>
    <row r="1411" spans="24:34">
      <c r="X1411" s="175"/>
      <c r="Y1411" s="175"/>
      <c r="AA1411" s="179"/>
      <c r="AB1411" s="173"/>
      <c r="AC1411" s="238"/>
      <c r="AD1411" s="238"/>
      <c r="AE1411" s="238"/>
      <c r="AF1411" s="239"/>
      <c r="AG1411" s="239"/>
      <c r="AH1411" s="239"/>
    </row>
    <row r="1412" spans="24:34">
      <c r="X1412" s="175"/>
      <c r="Y1412" s="175"/>
      <c r="AA1412" s="179"/>
      <c r="AB1412" s="173"/>
      <c r="AC1412" s="238"/>
      <c r="AD1412" s="238"/>
      <c r="AE1412" s="238"/>
      <c r="AF1412" s="239"/>
      <c r="AG1412" s="239"/>
      <c r="AH1412" s="239"/>
    </row>
    <row r="1413" spans="24:34">
      <c r="X1413" s="175"/>
      <c r="Y1413" s="175"/>
      <c r="AA1413" s="179"/>
      <c r="AB1413" s="173"/>
      <c r="AC1413" s="238"/>
      <c r="AD1413" s="238"/>
      <c r="AE1413" s="238"/>
      <c r="AF1413" s="239"/>
      <c r="AG1413" s="239"/>
      <c r="AH1413" s="239"/>
    </row>
    <row r="1414" spans="24:34">
      <c r="X1414" s="175"/>
      <c r="Y1414" s="175"/>
      <c r="AA1414" s="179"/>
      <c r="AB1414" s="173"/>
      <c r="AC1414" s="238"/>
      <c r="AD1414" s="238"/>
      <c r="AE1414" s="238"/>
      <c r="AF1414" s="239"/>
      <c r="AG1414" s="239"/>
      <c r="AH1414" s="239"/>
    </row>
    <row r="1415" spans="24:34">
      <c r="X1415" s="175"/>
      <c r="Y1415" s="175"/>
      <c r="AA1415" s="179"/>
      <c r="AB1415" s="173"/>
      <c r="AC1415" s="238"/>
      <c r="AD1415" s="238"/>
      <c r="AE1415" s="238"/>
      <c r="AF1415" s="239"/>
      <c r="AG1415" s="239"/>
      <c r="AH1415" s="239"/>
    </row>
    <row r="1416" spans="24:34">
      <c r="X1416" s="175"/>
      <c r="Y1416" s="175"/>
      <c r="AA1416" s="179"/>
      <c r="AB1416" s="173"/>
      <c r="AC1416" s="238"/>
      <c r="AD1416" s="238"/>
      <c r="AE1416" s="238"/>
      <c r="AF1416" s="239"/>
      <c r="AG1416" s="239"/>
      <c r="AH1416" s="239"/>
    </row>
    <row r="1417" spans="24:34">
      <c r="X1417" s="175"/>
      <c r="Y1417" s="175"/>
      <c r="AA1417" s="179"/>
      <c r="AB1417" s="173"/>
      <c r="AC1417" s="238"/>
      <c r="AD1417" s="238"/>
      <c r="AE1417" s="238"/>
      <c r="AF1417" s="239"/>
      <c r="AG1417" s="239"/>
      <c r="AH1417" s="239"/>
    </row>
    <row r="1418" spans="24:34">
      <c r="X1418" s="175"/>
      <c r="Y1418" s="175"/>
      <c r="AA1418" s="179"/>
      <c r="AB1418" s="173"/>
      <c r="AC1418" s="238"/>
      <c r="AD1418" s="238"/>
      <c r="AE1418" s="238"/>
      <c r="AF1418" s="239"/>
      <c r="AG1418" s="239"/>
      <c r="AH1418" s="239"/>
    </row>
    <row r="1419" spans="24:34">
      <c r="X1419" s="175"/>
      <c r="Y1419" s="175"/>
      <c r="AA1419" s="179"/>
      <c r="AB1419" s="173"/>
      <c r="AC1419" s="238"/>
      <c r="AD1419" s="238"/>
      <c r="AE1419" s="238"/>
      <c r="AF1419" s="239"/>
      <c r="AG1419" s="239"/>
      <c r="AH1419" s="239"/>
    </row>
    <row r="1420" spans="24:34">
      <c r="X1420" s="175"/>
      <c r="Y1420" s="175"/>
      <c r="AA1420" s="179"/>
      <c r="AB1420" s="173"/>
      <c r="AC1420" s="238"/>
      <c r="AD1420" s="238"/>
      <c r="AE1420" s="238"/>
      <c r="AF1420" s="239"/>
      <c r="AG1420" s="239"/>
      <c r="AH1420" s="239"/>
    </row>
    <row r="1421" spans="24:34">
      <c r="X1421" s="175"/>
      <c r="Y1421" s="175"/>
      <c r="AA1421" s="179"/>
      <c r="AB1421" s="173"/>
      <c r="AC1421" s="238"/>
      <c r="AD1421" s="238"/>
      <c r="AE1421" s="238"/>
      <c r="AF1421" s="239"/>
      <c r="AG1421" s="239"/>
      <c r="AH1421" s="239"/>
    </row>
    <row r="1422" spans="24:34">
      <c r="X1422" s="175"/>
      <c r="Y1422" s="175"/>
      <c r="AA1422" s="179"/>
      <c r="AB1422" s="173"/>
      <c r="AC1422" s="238"/>
      <c r="AD1422" s="238"/>
      <c r="AE1422" s="238"/>
      <c r="AF1422" s="239"/>
      <c r="AG1422" s="239"/>
      <c r="AH1422" s="239"/>
    </row>
    <row r="1423" spans="24:34">
      <c r="X1423" s="175"/>
      <c r="Y1423" s="175"/>
      <c r="AA1423" s="179"/>
      <c r="AB1423" s="173"/>
      <c r="AC1423" s="238"/>
      <c r="AD1423" s="238"/>
      <c r="AE1423" s="238"/>
      <c r="AF1423" s="239"/>
      <c r="AG1423" s="239"/>
      <c r="AH1423" s="239"/>
    </row>
    <row r="1424" spans="24:34">
      <c r="X1424" s="175"/>
      <c r="Y1424" s="175"/>
      <c r="AA1424" s="179"/>
      <c r="AB1424" s="173"/>
      <c r="AC1424" s="238"/>
      <c r="AD1424" s="238"/>
      <c r="AE1424" s="238"/>
      <c r="AF1424" s="239"/>
      <c r="AG1424" s="239"/>
      <c r="AH1424" s="239"/>
    </row>
    <row r="1425" spans="24:34">
      <c r="X1425" s="175"/>
      <c r="Y1425" s="175"/>
      <c r="AA1425" s="179"/>
      <c r="AB1425" s="173"/>
      <c r="AC1425" s="238"/>
      <c r="AD1425" s="238"/>
      <c r="AE1425" s="238"/>
      <c r="AF1425" s="239"/>
      <c r="AG1425" s="239"/>
      <c r="AH1425" s="239"/>
    </row>
    <row r="1426" spans="24:34">
      <c r="X1426" s="175"/>
      <c r="Y1426" s="175"/>
      <c r="AA1426" s="179"/>
      <c r="AB1426" s="173"/>
      <c r="AC1426" s="238"/>
      <c r="AD1426" s="238"/>
      <c r="AE1426" s="238"/>
      <c r="AF1426" s="239"/>
      <c r="AG1426" s="239"/>
      <c r="AH1426" s="239"/>
    </row>
    <row r="1427" spans="24:34">
      <c r="X1427" s="175"/>
      <c r="Y1427" s="175"/>
      <c r="AA1427" s="179"/>
      <c r="AB1427" s="173"/>
      <c r="AC1427" s="238"/>
      <c r="AD1427" s="238"/>
      <c r="AE1427" s="238"/>
      <c r="AF1427" s="239"/>
      <c r="AG1427" s="239"/>
      <c r="AH1427" s="239"/>
    </row>
    <row r="1428" spans="24:34">
      <c r="X1428" s="175"/>
      <c r="Y1428" s="175"/>
      <c r="AA1428" s="179"/>
      <c r="AB1428" s="173"/>
      <c r="AC1428" s="238"/>
      <c r="AD1428" s="238"/>
      <c r="AE1428" s="238"/>
      <c r="AF1428" s="239"/>
      <c r="AG1428" s="239"/>
      <c r="AH1428" s="239"/>
    </row>
    <row r="1429" spans="24:34">
      <c r="X1429" s="175"/>
      <c r="Y1429" s="175"/>
      <c r="AA1429" s="179"/>
      <c r="AB1429" s="173"/>
      <c r="AC1429" s="238"/>
      <c r="AD1429" s="238"/>
      <c r="AE1429" s="238"/>
      <c r="AF1429" s="239"/>
      <c r="AG1429" s="239"/>
      <c r="AH1429" s="239"/>
    </row>
    <row r="1430" spans="24:34">
      <c r="X1430" s="175"/>
      <c r="Y1430" s="175"/>
      <c r="AA1430" s="179"/>
      <c r="AB1430" s="173"/>
      <c r="AC1430" s="238"/>
      <c r="AD1430" s="238"/>
      <c r="AE1430" s="238"/>
      <c r="AF1430" s="239"/>
      <c r="AG1430" s="239"/>
      <c r="AH1430" s="239"/>
    </row>
    <row r="1431" spans="24:34">
      <c r="X1431" s="175"/>
      <c r="Y1431" s="175"/>
      <c r="AA1431" s="179"/>
      <c r="AB1431" s="173"/>
      <c r="AC1431" s="238"/>
      <c r="AD1431" s="238"/>
      <c r="AE1431" s="238"/>
      <c r="AF1431" s="239"/>
      <c r="AG1431" s="239"/>
      <c r="AH1431" s="239"/>
    </row>
    <row r="1432" spans="24:34">
      <c r="X1432" s="175"/>
      <c r="Y1432" s="175"/>
      <c r="AA1432" s="179"/>
      <c r="AB1432" s="173"/>
      <c r="AC1432" s="238"/>
      <c r="AD1432" s="238"/>
      <c r="AE1432" s="238"/>
      <c r="AF1432" s="239"/>
      <c r="AG1432" s="239"/>
      <c r="AH1432" s="239"/>
    </row>
    <row r="1433" spans="24:34">
      <c r="X1433" s="175"/>
      <c r="Y1433" s="175"/>
      <c r="AA1433" s="179"/>
      <c r="AB1433" s="173"/>
      <c r="AC1433" s="238"/>
      <c r="AD1433" s="238"/>
      <c r="AE1433" s="238"/>
      <c r="AF1433" s="239"/>
      <c r="AG1433" s="239"/>
      <c r="AH1433" s="239"/>
    </row>
    <row r="1434" spans="24:34">
      <c r="X1434" s="175"/>
      <c r="Y1434" s="175"/>
      <c r="AA1434" s="179"/>
      <c r="AB1434" s="173"/>
      <c r="AC1434" s="238"/>
      <c r="AD1434" s="238"/>
      <c r="AE1434" s="238"/>
      <c r="AF1434" s="239"/>
      <c r="AG1434" s="239"/>
      <c r="AH1434" s="239"/>
    </row>
    <row r="1435" spans="24:34">
      <c r="X1435" s="175"/>
      <c r="Y1435" s="175"/>
      <c r="AA1435" s="179"/>
      <c r="AB1435" s="173"/>
      <c r="AC1435" s="238"/>
      <c r="AD1435" s="238"/>
      <c r="AE1435" s="238"/>
      <c r="AF1435" s="239"/>
      <c r="AG1435" s="239"/>
      <c r="AH1435" s="239"/>
    </row>
    <row r="1436" spans="24:34">
      <c r="X1436" s="175"/>
      <c r="Y1436" s="175"/>
      <c r="AA1436" s="179"/>
      <c r="AB1436" s="173"/>
      <c r="AC1436" s="238"/>
      <c r="AD1436" s="238"/>
      <c r="AE1436" s="238"/>
      <c r="AF1436" s="239"/>
      <c r="AG1436" s="239"/>
      <c r="AH1436" s="239"/>
    </row>
    <row r="1437" spans="24:34">
      <c r="X1437" s="175"/>
      <c r="Y1437" s="175"/>
      <c r="AA1437" s="179"/>
      <c r="AB1437" s="173"/>
      <c r="AC1437" s="238"/>
      <c r="AD1437" s="238"/>
      <c r="AE1437" s="238"/>
      <c r="AF1437" s="239"/>
      <c r="AG1437" s="239"/>
      <c r="AH1437" s="239"/>
    </row>
    <row r="1438" spans="24:34">
      <c r="X1438" s="175"/>
      <c r="Y1438" s="175"/>
      <c r="AA1438" s="179"/>
      <c r="AB1438" s="173"/>
      <c r="AC1438" s="238"/>
      <c r="AD1438" s="238"/>
      <c r="AE1438" s="238"/>
      <c r="AF1438" s="239"/>
      <c r="AG1438" s="239"/>
      <c r="AH1438" s="239"/>
    </row>
    <row r="1439" spans="24:34">
      <c r="X1439" s="175"/>
      <c r="Y1439" s="175"/>
      <c r="AA1439" s="179"/>
      <c r="AB1439" s="173"/>
      <c r="AC1439" s="238"/>
      <c r="AD1439" s="238"/>
      <c r="AE1439" s="238"/>
      <c r="AF1439" s="239"/>
      <c r="AG1439" s="239"/>
      <c r="AH1439" s="239"/>
    </row>
    <row r="1440" spans="24:34">
      <c r="X1440" s="175"/>
      <c r="Y1440" s="175"/>
      <c r="AA1440" s="179"/>
      <c r="AB1440" s="173"/>
      <c r="AC1440" s="238"/>
      <c r="AD1440" s="238"/>
      <c r="AE1440" s="238"/>
      <c r="AF1440" s="239"/>
      <c r="AG1440" s="239"/>
      <c r="AH1440" s="239"/>
    </row>
    <row r="1441" spans="24:34">
      <c r="X1441" s="175"/>
      <c r="Y1441" s="175"/>
      <c r="AA1441" s="179"/>
      <c r="AB1441" s="173"/>
      <c r="AC1441" s="238"/>
      <c r="AD1441" s="238"/>
      <c r="AE1441" s="238"/>
      <c r="AF1441" s="239"/>
      <c r="AG1441" s="239"/>
      <c r="AH1441" s="239"/>
    </row>
    <row r="1442" spans="24:34">
      <c r="X1442" s="175"/>
      <c r="Y1442" s="175"/>
      <c r="AA1442" s="179"/>
      <c r="AB1442" s="173"/>
      <c r="AC1442" s="238"/>
      <c r="AD1442" s="238"/>
      <c r="AE1442" s="238"/>
      <c r="AF1442" s="239"/>
      <c r="AG1442" s="239"/>
      <c r="AH1442" s="239"/>
    </row>
    <row r="1443" spans="24:34">
      <c r="X1443" s="175"/>
      <c r="Y1443" s="175"/>
      <c r="AA1443" s="179"/>
      <c r="AB1443" s="173"/>
      <c r="AC1443" s="238"/>
      <c r="AD1443" s="238"/>
      <c r="AE1443" s="238"/>
      <c r="AF1443" s="239"/>
      <c r="AG1443" s="239"/>
      <c r="AH1443" s="239"/>
    </row>
    <row r="1444" spans="24:34">
      <c r="X1444" s="175"/>
      <c r="Y1444" s="175"/>
      <c r="AA1444" s="179"/>
      <c r="AB1444" s="173"/>
      <c r="AC1444" s="238"/>
      <c r="AD1444" s="238"/>
      <c r="AE1444" s="238"/>
      <c r="AF1444" s="239"/>
      <c r="AG1444" s="239"/>
      <c r="AH1444" s="239"/>
    </row>
    <row r="1445" spans="24:34">
      <c r="X1445" s="175"/>
      <c r="Y1445" s="175"/>
      <c r="AA1445" s="179"/>
      <c r="AB1445" s="173"/>
      <c r="AC1445" s="238"/>
      <c r="AD1445" s="238"/>
      <c r="AE1445" s="238"/>
      <c r="AF1445" s="239"/>
      <c r="AG1445" s="239"/>
      <c r="AH1445" s="239"/>
    </row>
    <row r="1446" spans="24:34">
      <c r="X1446" s="175"/>
      <c r="Y1446" s="175"/>
      <c r="AA1446" s="179"/>
      <c r="AB1446" s="173"/>
      <c r="AC1446" s="238"/>
      <c r="AD1446" s="238"/>
      <c r="AE1446" s="238"/>
      <c r="AF1446" s="239"/>
      <c r="AG1446" s="239"/>
      <c r="AH1446" s="239"/>
    </row>
    <row r="1447" spans="24:34">
      <c r="X1447" s="175"/>
      <c r="Y1447" s="175"/>
      <c r="AA1447" s="179"/>
      <c r="AB1447" s="173"/>
      <c r="AC1447" s="238"/>
      <c r="AD1447" s="238"/>
      <c r="AE1447" s="238"/>
      <c r="AF1447" s="239"/>
      <c r="AG1447" s="239"/>
      <c r="AH1447" s="239"/>
    </row>
    <row r="1448" spans="24:34">
      <c r="X1448" s="175"/>
      <c r="Y1448" s="175"/>
      <c r="AA1448" s="179"/>
      <c r="AB1448" s="173"/>
      <c r="AC1448" s="238"/>
      <c r="AD1448" s="238"/>
      <c r="AE1448" s="238"/>
      <c r="AF1448" s="239"/>
      <c r="AG1448" s="239"/>
      <c r="AH1448" s="239"/>
    </row>
    <row r="1449" spans="24:34">
      <c r="X1449" s="175"/>
      <c r="Y1449" s="175"/>
      <c r="AA1449" s="179"/>
      <c r="AB1449" s="173"/>
      <c r="AC1449" s="238"/>
      <c r="AD1449" s="238"/>
      <c r="AE1449" s="238"/>
      <c r="AF1449" s="239"/>
      <c r="AG1449" s="239"/>
      <c r="AH1449" s="239"/>
    </row>
    <row r="1450" spans="24:34">
      <c r="X1450" s="175"/>
      <c r="Y1450" s="175"/>
      <c r="AA1450" s="179"/>
      <c r="AB1450" s="173"/>
      <c r="AC1450" s="238"/>
      <c r="AD1450" s="238"/>
      <c r="AE1450" s="238"/>
      <c r="AF1450" s="239"/>
      <c r="AG1450" s="239"/>
      <c r="AH1450" s="239"/>
    </row>
    <row r="1451" spans="24:34">
      <c r="X1451" s="175"/>
      <c r="Y1451" s="175"/>
      <c r="AA1451" s="179"/>
      <c r="AB1451" s="173"/>
      <c r="AC1451" s="238"/>
      <c r="AD1451" s="238"/>
      <c r="AE1451" s="238"/>
      <c r="AF1451" s="239"/>
      <c r="AG1451" s="239"/>
      <c r="AH1451" s="239"/>
    </row>
    <row r="1452" spans="24:34">
      <c r="X1452" s="175"/>
      <c r="Y1452" s="175"/>
      <c r="AA1452" s="179"/>
      <c r="AB1452" s="173"/>
      <c r="AC1452" s="238"/>
      <c r="AD1452" s="238"/>
      <c r="AE1452" s="238"/>
      <c r="AF1452" s="239"/>
      <c r="AG1452" s="239"/>
      <c r="AH1452" s="239"/>
    </row>
    <row r="1453" spans="24:34">
      <c r="X1453" s="175"/>
      <c r="Y1453" s="175"/>
      <c r="AA1453" s="179"/>
      <c r="AB1453" s="173"/>
      <c r="AC1453" s="238"/>
      <c r="AD1453" s="238"/>
      <c r="AE1453" s="238"/>
      <c r="AF1453" s="239"/>
      <c r="AG1453" s="239"/>
      <c r="AH1453" s="239"/>
    </row>
    <row r="1454" spans="24:34">
      <c r="X1454" s="175"/>
      <c r="Y1454" s="175"/>
      <c r="AA1454" s="179"/>
      <c r="AB1454" s="173"/>
      <c r="AC1454" s="238"/>
      <c r="AD1454" s="238"/>
      <c r="AE1454" s="238"/>
      <c r="AF1454" s="239"/>
      <c r="AG1454" s="239"/>
      <c r="AH1454" s="239"/>
    </row>
    <row r="1455" spans="24:34">
      <c r="X1455" s="175"/>
      <c r="Y1455" s="175"/>
      <c r="AA1455" s="179"/>
      <c r="AB1455" s="173"/>
      <c r="AC1455" s="238"/>
      <c r="AD1455" s="238"/>
      <c r="AE1455" s="238"/>
      <c r="AF1455" s="239"/>
      <c r="AG1455" s="239"/>
      <c r="AH1455" s="239"/>
    </row>
    <row r="1456" spans="24:34">
      <c r="X1456" s="175"/>
      <c r="Y1456" s="175"/>
      <c r="AA1456" s="179"/>
      <c r="AB1456" s="173"/>
      <c r="AC1456" s="238"/>
      <c r="AD1456" s="238"/>
      <c r="AE1456" s="238"/>
      <c r="AF1456" s="239"/>
      <c r="AG1456" s="239"/>
      <c r="AH1456" s="239"/>
    </row>
    <row r="1457" spans="24:34">
      <c r="X1457" s="175"/>
      <c r="Y1457" s="175"/>
      <c r="AA1457" s="179"/>
      <c r="AB1457" s="173"/>
      <c r="AC1457" s="238"/>
      <c r="AD1457" s="238"/>
      <c r="AE1457" s="238"/>
      <c r="AF1457" s="239"/>
      <c r="AG1457" s="239"/>
      <c r="AH1457" s="239"/>
    </row>
    <row r="1458" spans="24:34">
      <c r="X1458" s="175"/>
      <c r="Y1458" s="175"/>
      <c r="AA1458" s="179"/>
      <c r="AB1458" s="173"/>
      <c r="AC1458" s="238"/>
      <c r="AD1458" s="238"/>
      <c r="AE1458" s="238"/>
      <c r="AF1458" s="239"/>
      <c r="AG1458" s="239"/>
      <c r="AH1458" s="239"/>
    </row>
    <row r="1459" spans="24:34">
      <c r="X1459" s="175"/>
      <c r="Y1459" s="175"/>
      <c r="AA1459" s="179"/>
      <c r="AB1459" s="173"/>
      <c r="AC1459" s="238"/>
      <c r="AD1459" s="238"/>
      <c r="AE1459" s="238"/>
      <c r="AF1459" s="239"/>
      <c r="AG1459" s="239"/>
      <c r="AH1459" s="239"/>
    </row>
    <row r="1460" spans="24:34">
      <c r="X1460" s="175"/>
      <c r="Y1460" s="175"/>
      <c r="AA1460" s="179"/>
      <c r="AB1460" s="173"/>
      <c r="AC1460" s="238"/>
      <c r="AD1460" s="238"/>
      <c r="AE1460" s="238"/>
      <c r="AF1460" s="239"/>
      <c r="AG1460" s="239"/>
      <c r="AH1460" s="239"/>
    </row>
    <row r="1461" spans="24:34">
      <c r="X1461" s="175"/>
      <c r="Y1461" s="175"/>
      <c r="AA1461" s="179"/>
      <c r="AB1461" s="173"/>
      <c r="AC1461" s="238"/>
      <c r="AD1461" s="238"/>
      <c r="AE1461" s="238"/>
      <c r="AF1461" s="239"/>
      <c r="AG1461" s="239"/>
      <c r="AH1461" s="239"/>
    </row>
    <row r="1462" spans="24:34">
      <c r="X1462" s="175"/>
      <c r="Y1462" s="175"/>
      <c r="AA1462" s="179"/>
      <c r="AB1462" s="173"/>
      <c r="AC1462" s="238"/>
      <c r="AD1462" s="238"/>
      <c r="AE1462" s="238"/>
      <c r="AF1462" s="239"/>
      <c r="AG1462" s="239"/>
      <c r="AH1462" s="239"/>
    </row>
    <row r="1463" spans="24:34">
      <c r="X1463" s="175"/>
      <c r="Y1463" s="175"/>
      <c r="AA1463" s="179"/>
      <c r="AB1463" s="173"/>
      <c r="AC1463" s="238"/>
      <c r="AD1463" s="238"/>
      <c r="AE1463" s="238"/>
      <c r="AF1463" s="239"/>
      <c r="AG1463" s="239"/>
      <c r="AH1463" s="239"/>
    </row>
    <row r="1464" spans="24:34">
      <c r="X1464" s="175"/>
      <c r="Y1464" s="175"/>
      <c r="AA1464" s="179"/>
      <c r="AB1464" s="173"/>
      <c r="AC1464" s="238"/>
      <c r="AD1464" s="238"/>
      <c r="AE1464" s="238"/>
      <c r="AF1464" s="239"/>
      <c r="AG1464" s="239"/>
      <c r="AH1464" s="239"/>
    </row>
    <row r="1465" spans="24:34">
      <c r="X1465" s="175"/>
      <c r="Y1465" s="175"/>
      <c r="AA1465" s="179"/>
      <c r="AB1465" s="173"/>
      <c r="AC1465" s="238"/>
      <c r="AD1465" s="238"/>
      <c r="AE1465" s="238"/>
      <c r="AF1465" s="239"/>
      <c r="AG1465" s="239"/>
      <c r="AH1465" s="239"/>
    </row>
    <row r="1466" spans="24:34">
      <c r="X1466" s="175"/>
      <c r="Y1466" s="175"/>
      <c r="AA1466" s="179"/>
      <c r="AB1466" s="173"/>
      <c r="AC1466" s="238"/>
      <c r="AD1466" s="238"/>
      <c r="AE1466" s="238"/>
      <c r="AF1466" s="239"/>
      <c r="AG1466" s="239"/>
      <c r="AH1466" s="239"/>
    </row>
    <row r="1467" spans="24:34">
      <c r="X1467" s="175"/>
      <c r="Y1467" s="175"/>
      <c r="AA1467" s="179"/>
      <c r="AB1467" s="173"/>
      <c r="AC1467" s="238"/>
      <c r="AD1467" s="238"/>
      <c r="AE1467" s="238"/>
      <c r="AF1467" s="239"/>
      <c r="AG1467" s="239"/>
      <c r="AH1467" s="239"/>
    </row>
    <row r="1468" spans="24:34">
      <c r="X1468" s="175"/>
      <c r="Y1468" s="175"/>
      <c r="AA1468" s="179"/>
      <c r="AB1468" s="173"/>
      <c r="AC1468" s="238"/>
      <c r="AD1468" s="238"/>
      <c r="AE1468" s="238"/>
      <c r="AF1468" s="239"/>
      <c r="AG1468" s="239"/>
      <c r="AH1468" s="239"/>
    </row>
    <row r="1469" spans="24:34">
      <c r="X1469" s="175"/>
      <c r="Y1469" s="175"/>
      <c r="AA1469" s="179"/>
      <c r="AB1469" s="173"/>
      <c r="AC1469" s="238"/>
      <c r="AD1469" s="238"/>
      <c r="AE1469" s="238"/>
      <c r="AF1469" s="239"/>
      <c r="AG1469" s="239"/>
      <c r="AH1469" s="239"/>
    </row>
    <row r="1470" spans="24:34">
      <c r="X1470" s="175"/>
      <c r="Y1470" s="175"/>
      <c r="AA1470" s="179"/>
      <c r="AB1470" s="173"/>
      <c r="AC1470" s="238"/>
      <c r="AD1470" s="238"/>
      <c r="AE1470" s="238"/>
      <c r="AF1470" s="239"/>
      <c r="AG1470" s="239"/>
      <c r="AH1470" s="239"/>
    </row>
    <row r="1471" spans="24:34">
      <c r="X1471" s="175"/>
      <c r="Y1471" s="175"/>
      <c r="AA1471" s="179"/>
      <c r="AB1471" s="173"/>
      <c r="AC1471" s="238"/>
      <c r="AD1471" s="238"/>
      <c r="AE1471" s="238"/>
      <c r="AF1471" s="239"/>
      <c r="AG1471" s="239"/>
      <c r="AH1471" s="239"/>
    </row>
    <row r="1472" spans="24:34">
      <c r="X1472" s="175"/>
      <c r="Y1472" s="175"/>
      <c r="AA1472" s="179"/>
      <c r="AB1472" s="173"/>
      <c r="AC1472" s="238"/>
      <c r="AD1472" s="238"/>
      <c r="AE1472" s="238"/>
      <c r="AF1472" s="239"/>
      <c r="AG1472" s="239"/>
      <c r="AH1472" s="239"/>
    </row>
    <row r="1473" spans="24:34">
      <c r="X1473" s="175"/>
      <c r="Y1473" s="175"/>
      <c r="AA1473" s="179"/>
      <c r="AB1473" s="173"/>
      <c r="AC1473" s="238"/>
      <c r="AD1473" s="238"/>
      <c r="AE1473" s="238"/>
      <c r="AF1473" s="239"/>
      <c r="AG1473" s="239"/>
      <c r="AH1473" s="239"/>
    </row>
    <row r="1474" spans="24:34">
      <c r="X1474" s="175"/>
      <c r="Y1474" s="175"/>
      <c r="AA1474" s="179"/>
      <c r="AB1474" s="173"/>
      <c r="AC1474" s="238"/>
      <c r="AD1474" s="238"/>
      <c r="AE1474" s="238"/>
      <c r="AF1474" s="239"/>
      <c r="AG1474" s="239"/>
      <c r="AH1474" s="239"/>
    </row>
    <row r="1475" spans="24:34">
      <c r="X1475" s="175"/>
      <c r="Y1475" s="175"/>
      <c r="AA1475" s="179"/>
      <c r="AB1475" s="173"/>
      <c r="AC1475" s="238"/>
      <c r="AD1475" s="238"/>
      <c r="AE1475" s="238"/>
      <c r="AF1475" s="239"/>
      <c r="AG1475" s="239"/>
      <c r="AH1475" s="239"/>
    </row>
    <row r="1476" spans="24:34">
      <c r="X1476" s="175"/>
      <c r="Y1476" s="175"/>
      <c r="AA1476" s="179"/>
      <c r="AB1476" s="173"/>
      <c r="AC1476" s="238"/>
      <c r="AD1476" s="238"/>
      <c r="AE1476" s="238"/>
      <c r="AF1476" s="239"/>
      <c r="AG1476" s="239"/>
      <c r="AH1476" s="239"/>
    </row>
    <row r="1477" spans="24:34">
      <c r="X1477" s="175"/>
      <c r="Y1477" s="175"/>
      <c r="AA1477" s="179"/>
      <c r="AB1477" s="173"/>
      <c r="AC1477" s="238"/>
      <c r="AD1477" s="238"/>
      <c r="AE1477" s="238"/>
      <c r="AF1477" s="239"/>
      <c r="AG1477" s="239"/>
      <c r="AH1477" s="239"/>
    </row>
    <row r="1478" spans="24:34">
      <c r="X1478" s="175"/>
      <c r="Y1478" s="175"/>
      <c r="AA1478" s="179"/>
      <c r="AB1478" s="173"/>
      <c r="AC1478" s="238"/>
      <c r="AD1478" s="238"/>
      <c r="AE1478" s="238"/>
      <c r="AF1478" s="239"/>
      <c r="AG1478" s="239"/>
      <c r="AH1478" s="239"/>
    </row>
    <row r="1479" spans="24:34">
      <c r="X1479" s="175"/>
      <c r="Y1479" s="175"/>
      <c r="AA1479" s="179"/>
      <c r="AB1479" s="173"/>
      <c r="AC1479" s="238"/>
      <c r="AD1479" s="238"/>
      <c r="AE1479" s="238"/>
      <c r="AF1479" s="239"/>
      <c r="AG1479" s="239"/>
      <c r="AH1479" s="239"/>
    </row>
    <row r="1480" spans="24:34">
      <c r="X1480" s="175"/>
      <c r="Y1480" s="175"/>
      <c r="AA1480" s="179"/>
      <c r="AB1480" s="173"/>
      <c r="AC1480" s="238"/>
      <c r="AD1480" s="238"/>
      <c r="AE1480" s="238"/>
      <c r="AF1480" s="239"/>
      <c r="AG1480" s="239"/>
      <c r="AH1480" s="239"/>
    </row>
    <row r="1481" spans="24:34">
      <c r="X1481" s="175"/>
      <c r="Y1481" s="175"/>
      <c r="AA1481" s="179"/>
      <c r="AB1481" s="173"/>
      <c r="AC1481" s="238"/>
      <c r="AD1481" s="238"/>
      <c r="AE1481" s="238"/>
      <c r="AF1481" s="239"/>
      <c r="AG1481" s="239"/>
      <c r="AH1481" s="239"/>
    </row>
    <row r="1482" spans="24:34">
      <c r="X1482" s="175"/>
      <c r="Y1482" s="175"/>
      <c r="AA1482" s="179"/>
      <c r="AB1482" s="173"/>
      <c r="AC1482" s="238"/>
      <c r="AD1482" s="238"/>
      <c r="AE1482" s="238"/>
      <c r="AF1482" s="239"/>
      <c r="AG1482" s="239"/>
      <c r="AH1482" s="239"/>
    </row>
    <row r="1483" spans="24:34">
      <c r="X1483" s="175"/>
      <c r="Y1483" s="175"/>
      <c r="AA1483" s="179"/>
      <c r="AB1483" s="173"/>
      <c r="AC1483" s="238"/>
      <c r="AD1483" s="238"/>
      <c r="AE1483" s="238"/>
      <c r="AF1483" s="239"/>
      <c r="AG1483" s="239"/>
      <c r="AH1483" s="239"/>
    </row>
    <row r="1484" spans="24:34">
      <c r="X1484" s="175"/>
      <c r="Y1484" s="175"/>
      <c r="AA1484" s="179"/>
      <c r="AB1484" s="173"/>
      <c r="AC1484" s="238"/>
      <c r="AD1484" s="238"/>
      <c r="AE1484" s="238"/>
      <c r="AF1484" s="239"/>
      <c r="AG1484" s="239"/>
      <c r="AH1484" s="239"/>
    </row>
    <row r="1485" spans="24:34">
      <c r="X1485" s="175"/>
      <c r="Y1485" s="175"/>
      <c r="AA1485" s="179"/>
      <c r="AB1485" s="173"/>
      <c r="AC1485" s="238"/>
      <c r="AD1485" s="238"/>
      <c r="AE1485" s="238"/>
      <c r="AF1485" s="239"/>
      <c r="AG1485" s="239"/>
      <c r="AH1485" s="239"/>
    </row>
    <row r="1486" spans="24:34">
      <c r="X1486" s="175"/>
      <c r="Y1486" s="175"/>
      <c r="AA1486" s="179"/>
      <c r="AB1486" s="173"/>
      <c r="AC1486" s="238"/>
      <c r="AD1486" s="238"/>
      <c r="AE1486" s="238"/>
      <c r="AF1486" s="239"/>
      <c r="AG1486" s="239"/>
      <c r="AH1486" s="239"/>
    </row>
    <row r="1487" spans="24:34">
      <c r="X1487" s="175"/>
      <c r="Y1487" s="175"/>
      <c r="AA1487" s="179"/>
      <c r="AB1487" s="173"/>
      <c r="AC1487" s="238"/>
      <c r="AD1487" s="238"/>
      <c r="AE1487" s="238"/>
      <c r="AF1487" s="239"/>
      <c r="AG1487" s="239"/>
      <c r="AH1487" s="239"/>
    </row>
    <row r="1488" spans="24:34">
      <c r="X1488" s="175"/>
      <c r="Y1488" s="175"/>
      <c r="AA1488" s="179"/>
      <c r="AB1488" s="173"/>
      <c r="AC1488" s="238"/>
      <c r="AD1488" s="238"/>
      <c r="AE1488" s="238"/>
      <c r="AF1488" s="239"/>
      <c r="AG1488" s="239"/>
      <c r="AH1488" s="239"/>
    </row>
    <row r="1489" spans="24:34">
      <c r="X1489" s="175"/>
      <c r="Y1489" s="175"/>
      <c r="AA1489" s="179"/>
      <c r="AB1489" s="173"/>
      <c r="AC1489" s="238"/>
      <c r="AD1489" s="238"/>
      <c r="AE1489" s="238"/>
      <c r="AF1489" s="239"/>
      <c r="AG1489" s="239"/>
      <c r="AH1489" s="239"/>
    </row>
    <row r="1490" spans="24:34">
      <c r="X1490" s="175"/>
      <c r="Y1490" s="175"/>
      <c r="AA1490" s="179"/>
      <c r="AB1490" s="173"/>
      <c r="AC1490" s="238"/>
      <c r="AD1490" s="238"/>
      <c r="AE1490" s="238"/>
      <c r="AF1490" s="239"/>
      <c r="AG1490" s="239"/>
      <c r="AH1490" s="239"/>
    </row>
    <row r="1491" spans="24:34">
      <c r="X1491" s="175"/>
      <c r="Y1491" s="175"/>
      <c r="AA1491" s="179"/>
      <c r="AB1491" s="173"/>
      <c r="AC1491" s="238"/>
      <c r="AD1491" s="238"/>
      <c r="AE1491" s="238"/>
      <c r="AF1491" s="239"/>
      <c r="AG1491" s="239"/>
      <c r="AH1491" s="239"/>
    </row>
    <row r="1492" spans="24:34">
      <c r="X1492" s="175"/>
      <c r="Y1492" s="175"/>
      <c r="AA1492" s="179"/>
      <c r="AB1492" s="173"/>
      <c r="AC1492" s="238"/>
      <c r="AD1492" s="238"/>
      <c r="AE1492" s="238"/>
      <c r="AF1492" s="239"/>
      <c r="AG1492" s="239"/>
      <c r="AH1492" s="239"/>
    </row>
    <row r="1493" spans="24:34">
      <c r="X1493" s="175"/>
      <c r="Y1493" s="175"/>
      <c r="AA1493" s="179"/>
      <c r="AB1493" s="173"/>
      <c r="AC1493" s="238"/>
      <c r="AD1493" s="238"/>
      <c r="AE1493" s="238"/>
      <c r="AF1493" s="239"/>
      <c r="AG1493" s="239"/>
      <c r="AH1493" s="239"/>
    </row>
    <row r="1494" spans="24:34">
      <c r="X1494" s="175"/>
      <c r="Y1494" s="175"/>
      <c r="AA1494" s="179"/>
      <c r="AB1494" s="173"/>
      <c r="AC1494" s="238"/>
      <c r="AD1494" s="238"/>
      <c r="AE1494" s="238"/>
      <c r="AF1494" s="239"/>
      <c r="AG1494" s="239"/>
      <c r="AH1494" s="239"/>
    </row>
    <row r="1495" spans="24:34">
      <c r="X1495" s="175"/>
      <c r="Y1495" s="175"/>
      <c r="AA1495" s="179"/>
      <c r="AB1495" s="173"/>
      <c r="AC1495" s="238"/>
      <c r="AD1495" s="238"/>
      <c r="AE1495" s="238"/>
      <c r="AF1495" s="239"/>
      <c r="AG1495" s="239"/>
      <c r="AH1495" s="239"/>
    </row>
    <row r="1496" spans="24:34">
      <c r="X1496" s="175"/>
      <c r="Y1496" s="175"/>
      <c r="AA1496" s="179"/>
      <c r="AB1496" s="173"/>
      <c r="AC1496" s="238"/>
      <c r="AD1496" s="238"/>
      <c r="AE1496" s="238"/>
      <c r="AF1496" s="239"/>
      <c r="AG1496" s="239"/>
      <c r="AH1496" s="239"/>
    </row>
    <row r="1497" spans="24:34">
      <c r="X1497" s="175"/>
      <c r="Y1497" s="175"/>
      <c r="AA1497" s="179"/>
      <c r="AB1497" s="173"/>
      <c r="AC1497" s="238"/>
      <c r="AD1497" s="238"/>
      <c r="AE1497" s="238"/>
      <c r="AF1497" s="239"/>
      <c r="AG1497" s="239"/>
      <c r="AH1497" s="239"/>
    </row>
    <row r="1498" spans="24:34">
      <c r="X1498" s="175"/>
      <c r="Y1498" s="175"/>
      <c r="AA1498" s="179"/>
      <c r="AB1498" s="173"/>
      <c r="AC1498" s="238"/>
      <c r="AD1498" s="238"/>
      <c r="AE1498" s="238"/>
      <c r="AF1498" s="239"/>
      <c r="AG1498" s="239"/>
      <c r="AH1498" s="239"/>
    </row>
    <row r="1499" spans="24:34">
      <c r="X1499" s="175"/>
      <c r="Y1499" s="175"/>
      <c r="AA1499" s="179"/>
      <c r="AB1499" s="173"/>
      <c r="AC1499" s="238"/>
      <c r="AD1499" s="238"/>
      <c r="AE1499" s="238"/>
      <c r="AF1499" s="239"/>
      <c r="AG1499" s="239"/>
      <c r="AH1499" s="239"/>
    </row>
    <row r="1500" spans="24:34">
      <c r="X1500" s="175"/>
      <c r="Y1500" s="175"/>
      <c r="AA1500" s="179"/>
      <c r="AB1500" s="173"/>
      <c r="AC1500" s="238"/>
      <c r="AD1500" s="238"/>
      <c r="AE1500" s="238"/>
      <c r="AF1500" s="239"/>
      <c r="AG1500" s="239"/>
      <c r="AH1500" s="239"/>
    </row>
    <row r="1501" spans="24:34">
      <c r="X1501" s="175"/>
      <c r="Y1501" s="175"/>
      <c r="AA1501" s="179"/>
      <c r="AB1501" s="173"/>
      <c r="AC1501" s="238"/>
      <c r="AD1501" s="238"/>
      <c r="AE1501" s="238"/>
      <c r="AF1501" s="239"/>
      <c r="AG1501" s="239"/>
      <c r="AH1501" s="239"/>
    </row>
    <row r="1502" spans="24:34">
      <c r="X1502" s="175"/>
      <c r="Y1502" s="175"/>
      <c r="AA1502" s="179"/>
      <c r="AB1502" s="173"/>
      <c r="AC1502" s="238"/>
      <c r="AD1502" s="238"/>
      <c r="AE1502" s="238"/>
      <c r="AF1502" s="239"/>
      <c r="AG1502" s="239"/>
      <c r="AH1502" s="239"/>
    </row>
    <row r="1503" spans="24:34">
      <c r="X1503" s="175"/>
      <c r="Y1503" s="175"/>
      <c r="AA1503" s="179"/>
      <c r="AB1503" s="173"/>
      <c r="AC1503" s="238"/>
      <c r="AD1503" s="238"/>
      <c r="AE1503" s="238"/>
      <c r="AF1503" s="239"/>
      <c r="AG1503" s="239"/>
      <c r="AH1503" s="239"/>
    </row>
    <row r="1504" spans="24:34">
      <c r="X1504" s="175"/>
      <c r="Y1504" s="175"/>
      <c r="AA1504" s="179"/>
      <c r="AB1504" s="173"/>
      <c r="AC1504" s="238"/>
      <c r="AD1504" s="238"/>
      <c r="AE1504" s="238"/>
      <c r="AF1504" s="239"/>
      <c r="AG1504" s="239"/>
      <c r="AH1504" s="239"/>
    </row>
    <row r="1505" spans="24:34">
      <c r="X1505" s="175"/>
      <c r="Y1505" s="175"/>
      <c r="AA1505" s="179"/>
      <c r="AB1505" s="173"/>
      <c r="AC1505" s="238"/>
      <c r="AD1505" s="238"/>
      <c r="AE1505" s="238"/>
      <c r="AF1505" s="239"/>
      <c r="AG1505" s="239"/>
      <c r="AH1505" s="239"/>
    </row>
    <row r="1506" spans="24:34">
      <c r="X1506" s="175"/>
      <c r="Y1506" s="175"/>
      <c r="AA1506" s="179"/>
      <c r="AB1506" s="173"/>
      <c r="AC1506" s="238"/>
      <c r="AD1506" s="238"/>
      <c r="AE1506" s="238"/>
      <c r="AF1506" s="239"/>
      <c r="AG1506" s="239"/>
      <c r="AH1506" s="239"/>
    </row>
    <row r="1507" spans="24:34">
      <c r="X1507" s="175"/>
      <c r="Y1507" s="175"/>
      <c r="AA1507" s="179"/>
      <c r="AB1507" s="173"/>
      <c r="AC1507" s="238"/>
      <c r="AD1507" s="238"/>
      <c r="AE1507" s="238"/>
      <c r="AF1507" s="239"/>
      <c r="AG1507" s="239"/>
      <c r="AH1507" s="239"/>
    </row>
    <row r="1508" spans="24:34">
      <c r="X1508" s="175"/>
      <c r="Y1508" s="175"/>
      <c r="AA1508" s="179"/>
      <c r="AB1508" s="173"/>
      <c r="AC1508" s="238"/>
      <c r="AD1508" s="238"/>
      <c r="AE1508" s="238"/>
      <c r="AF1508" s="239"/>
      <c r="AG1508" s="239"/>
      <c r="AH1508" s="239"/>
    </row>
    <row r="1509" spans="24:34">
      <c r="X1509" s="175"/>
      <c r="Y1509" s="175"/>
      <c r="AA1509" s="179"/>
      <c r="AB1509" s="173"/>
      <c r="AC1509" s="238"/>
      <c r="AD1509" s="238"/>
      <c r="AE1509" s="238"/>
      <c r="AF1509" s="239"/>
      <c r="AG1509" s="239"/>
      <c r="AH1509" s="239"/>
    </row>
    <row r="1510" spans="24:34">
      <c r="X1510" s="175"/>
      <c r="Y1510" s="175"/>
      <c r="AA1510" s="179"/>
      <c r="AB1510" s="173"/>
      <c r="AC1510" s="238"/>
      <c r="AD1510" s="238"/>
      <c r="AE1510" s="238"/>
      <c r="AF1510" s="239"/>
      <c r="AG1510" s="239"/>
      <c r="AH1510" s="239"/>
    </row>
    <row r="1511" spans="24:34">
      <c r="X1511" s="175"/>
      <c r="Y1511" s="175"/>
      <c r="AA1511" s="179"/>
      <c r="AB1511" s="173"/>
      <c r="AC1511" s="238"/>
      <c r="AD1511" s="238"/>
      <c r="AE1511" s="238"/>
      <c r="AF1511" s="239"/>
      <c r="AG1511" s="239"/>
      <c r="AH1511" s="239"/>
    </row>
    <row r="1512" spans="24:34">
      <c r="X1512" s="175"/>
      <c r="Y1512" s="175"/>
      <c r="AA1512" s="179"/>
      <c r="AB1512" s="173"/>
      <c r="AC1512" s="238"/>
      <c r="AD1512" s="238"/>
      <c r="AE1512" s="238"/>
      <c r="AF1512" s="239"/>
      <c r="AG1512" s="239"/>
      <c r="AH1512" s="239"/>
    </row>
    <row r="1513" spans="24:34">
      <c r="X1513" s="175"/>
      <c r="Y1513" s="175"/>
      <c r="AA1513" s="179"/>
      <c r="AB1513" s="173"/>
      <c r="AC1513" s="238"/>
      <c r="AD1513" s="238"/>
      <c r="AE1513" s="238"/>
      <c r="AF1513" s="239"/>
      <c r="AG1513" s="239"/>
      <c r="AH1513" s="239"/>
    </row>
    <row r="1514" spans="24:34">
      <c r="X1514" s="175"/>
      <c r="Y1514" s="175"/>
      <c r="AA1514" s="179"/>
      <c r="AB1514" s="173"/>
      <c r="AC1514" s="238"/>
      <c r="AD1514" s="238"/>
      <c r="AE1514" s="238"/>
      <c r="AF1514" s="239"/>
      <c r="AG1514" s="239"/>
      <c r="AH1514" s="239"/>
    </row>
    <row r="1515" spans="24:34">
      <c r="X1515" s="175"/>
      <c r="Y1515" s="175"/>
      <c r="AA1515" s="179"/>
      <c r="AB1515" s="173"/>
      <c r="AC1515" s="238"/>
      <c r="AD1515" s="238"/>
      <c r="AE1515" s="238"/>
      <c r="AF1515" s="239"/>
      <c r="AG1515" s="239"/>
      <c r="AH1515" s="239"/>
    </row>
    <row r="1516" spans="24:34">
      <c r="X1516" s="175"/>
      <c r="Y1516" s="175"/>
      <c r="AA1516" s="179"/>
      <c r="AB1516" s="173"/>
      <c r="AC1516" s="238"/>
      <c r="AD1516" s="238"/>
      <c r="AE1516" s="238"/>
      <c r="AF1516" s="239"/>
      <c r="AG1516" s="239"/>
      <c r="AH1516" s="239"/>
    </row>
    <row r="1517" spans="24:34">
      <c r="X1517" s="175"/>
      <c r="Y1517" s="175"/>
      <c r="AA1517" s="179"/>
      <c r="AB1517" s="173"/>
      <c r="AC1517" s="238"/>
      <c r="AD1517" s="238"/>
      <c r="AE1517" s="238"/>
      <c r="AF1517" s="239"/>
      <c r="AG1517" s="239"/>
      <c r="AH1517" s="239"/>
    </row>
    <row r="1518" spans="24:34">
      <c r="X1518" s="175"/>
      <c r="Y1518" s="175"/>
      <c r="AA1518" s="179"/>
      <c r="AB1518" s="173"/>
      <c r="AC1518" s="238"/>
      <c r="AD1518" s="238"/>
      <c r="AE1518" s="238"/>
      <c r="AF1518" s="239"/>
      <c r="AG1518" s="239"/>
      <c r="AH1518" s="239"/>
    </row>
    <row r="1519" spans="24:34">
      <c r="X1519" s="175"/>
      <c r="Y1519" s="175"/>
      <c r="AA1519" s="179"/>
      <c r="AB1519" s="173"/>
      <c r="AC1519" s="238"/>
      <c r="AD1519" s="238"/>
      <c r="AE1519" s="238"/>
      <c r="AF1519" s="239"/>
      <c r="AG1519" s="239"/>
      <c r="AH1519" s="239"/>
    </row>
    <row r="1520" spans="24:34">
      <c r="X1520" s="175"/>
      <c r="Y1520" s="175"/>
      <c r="AA1520" s="179"/>
      <c r="AB1520" s="173"/>
      <c r="AC1520" s="238"/>
      <c r="AD1520" s="238"/>
      <c r="AE1520" s="238"/>
      <c r="AF1520" s="239"/>
      <c r="AG1520" s="239"/>
      <c r="AH1520" s="239"/>
    </row>
    <row r="1521" spans="24:34">
      <c r="X1521" s="175"/>
      <c r="Y1521" s="175"/>
      <c r="AA1521" s="179"/>
      <c r="AB1521" s="173"/>
      <c r="AC1521" s="238"/>
      <c r="AD1521" s="238"/>
      <c r="AE1521" s="238"/>
      <c r="AF1521" s="239"/>
      <c r="AG1521" s="239"/>
      <c r="AH1521" s="239"/>
    </row>
    <row r="1522" spans="24:34">
      <c r="X1522" s="175"/>
      <c r="Y1522" s="175"/>
      <c r="AA1522" s="179"/>
      <c r="AB1522" s="173"/>
      <c r="AC1522" s="238"/>
      <c r="AD1522" s="238"/>
      <c r="AE1522" s="238"/>
      <c r="AF1522" s="239"/>
      <c r="AG1522" s="239"/>
      <c r="AH1522" s="239"/>
    </row>
    <row r="1523" spans="24:34">
      <c r="X1523" s="175"/>
      <c r="Y1523" s="175"/>
      <c r="AA1523" s="179"/>
      <c r="AB1523" s="173"/>
      <c r="AC1523" s="238"/>
      <c r="AD1523" s="238"/>
      <c r="AE1523" s="238"/>
      <c r="AF1523" s="239"/>
      <c r="AG1523" s="239"/>
      <c r="AH1523" s="239"/>
    </row>
    <row r="1524" spans="24:34">
      <c r="X1524" s="175"/>
      <c r="Y1524" s="175"/>
      <c r="AA1524" s="179"/>
      <c r="AB1524" s="173"/>
      <c r="AC1524" s="238"/>
      <c r="AD1524" s="238"/>
      <c r="AE1524" s="238"/>
      <c r="AF1524" s="239"/>
      <c r="AG1524" s="239"/>
      <c r="AH1524" s="239"/>
    </row>
    <row r="1525" spans="24:34">
      <c r="X1525" s="175"/>
      <c r="Y1525" s="175"/>
      <c r="AA1525" s="179"/>
      <c r="AB1525" s="173"/>
      <c r="AC1525" s="238"/>
      <c r="AD1525" s="238"/>
      <c r="AE1525" s="238"/>
      <c r="AF1525" s="239"/>
      <c r="AG1525" s="239"/>
      <c r="AH1525" s="239"/>
    </row>
    <row r="1526" spans="24:34">
      <c r="X1526" s="175"/>
      <c r="Y1526" s="175"/>
      <c r="AA1526" s="179"/>
      <c r="AB1526" s="173"/>
      <c r="AC1526" s="238"/>
      <c r="AD1526" s="238"/>
      <c r="AE1526" s="238"/>
      <c r="AF1526" s="239"/>
      <c r="AG1526" s="239"/>
      <c r="AH1526" s="239"/>
    </row>
    <row r="1527" spans="24:34">
      <c r="X1527" s="175"/>
      <c r="Y1527" s="175"/>
      <c r="AA1527" s="179"/>
      <c r="AB1527" s="173"/>
      <c r="AC1527" s="238"/>
      <c r="AD1527" s="238"/>
      <c r="AE1527" s="238"/>
      <c r="AF1527" s="239"/>
      <c r="AG1527" s="239"/>
      <c r="AH1527" s="239"/>
    </row>
    <row r="1528" spans="24:34">
      <c r="X1528" s="175"/>
      <c r="Y1528" s="175"/>
      <c r="AA1528" s="179"/>
      <c r="AB1528" s="173"/>
      <c r="AC1528" s="238"/>
      <c r="AD1528" s="238"/>
      <c r="AE1528" s="238"/>
      <c r="AF1528" s="239"/>
      <c r="AG1528" s="239"/>
      <c r="AH1528" s="239"/>
    </row>
    <row r="1529" spans="24:34">
      <c r="X1529" s="175"/>
      <c r="Y1529" s="175"/>
      <c r="AA1529" s="179"/>
      <c r="AB1529" s="173"/>
      <c r="AC1529" s="238"/>
      <c r="AD1529" s="238"/>
      <c r="AE1529" s="238"/>
      <c r="AF1529" s="239"/>
      <c r="AG1529" s="239"/>
      <c r="AH1529" s="239"/>
    </row>
    <row r="1530" spans="24:34">
      <c r="X1530" s="175"/>
      <c r="Y1530" s="175"/>
      <c r="AA1530" s="179"/>
      <c r="AB1530" s="173"/>
      <c r="AC1530" s="238"/>
      <c r="AD1530" s="238"/>
      <c r="AE1530" s="238"/>
      <c r="AF1530" s="239"/>
      <c r="AG1530" s="239"/>
      <c r="AH1530" s="239"/>
    </row>
    <row r="1531" spans="24:34">
      <c r="X1531" s="175"/>
      <c r="Y1531" s="175"/>
      <c r="AA1531" s="179"/>
      <c r="AB1531" s="173"/>
      <c r="AC1531" s="238"/>
      <c r="AD1531" s="238"/>
      <c r="AE1531" s="238"/>
      <c r="AF1531" s="239"/>
      <c r="AG1531" s="239"/>
      <c r="AH1531" s="239"/>
    </row>
    <row r="1532" spans="24:34">
      <c r="X1532" s="175"/>
      <c r="Y1532" s="175"/>
      <c r="AA1532" s="179"/>
      <c r="AB1532" s="173"/>
      <c r="AC1532" s="238"/>
      <c r="AD1532" s="238"/>
      <c r="AE1532" s="238"/>
      <c r="AF1532" s="239"/>
      <c r="AG1532" s="239"/>
      <c r="AH1532" s="239"/>
    </row>
    <row r="1533" spans="24:34">
      <c r="X1533" s="175"/>
      <c r="Y1533" s="175"/>
      <c r="AA1533" s="179"/>
      <c r="AB1533" s="173"/>
      <c r="AC1533" s="238"/>
      <c r="AD1533" s="238"/>
      <c r="AE1533" s="238"/>
      <c r="AF1533" s="239"/>
      <c r="AG1533" s="239"/>
      <c r="AH1533" s="239"/>
    </row>
    <row r="1534" spans="24:34">
      <c r="X1534" s="175"/>
      <c r="Y1534" s="175"/>
      <c r="AA1534" s="179"/>
      <c r="AB1534" s="173"/>
      <c r="AC1534" s="238"/>
      <c r="AD1534" s="238"/>
      <c r="AE1534" s="238"/>
      <c r="AF1534" s="239"/>
      <c r="AG1534" s="239"/>
      <c r="AH1534" s="239"/>
    </row>
    <row r="1535" spans="24:34">
      <c r="X1535" s="175"/>
      <c r="Y1535" s="175"/>
      <c r="AA1535" s="179"/>
      <c r="AB1535" s="173"/>
      <c r="AC1535" s="238"/>
      <c r="AD1535" s="238"/>
      <c r="AE1535" s="238"/>
      <c r="AF1535" s="239"/>
      <c r="AG1535" s="239"/>
      <c r="AH1535" s="239"/>
    </row>
    <row r="1536" spans="24:34">
      <c r="X1536" s="175"/>
      <c r="Y1536" s="175"/>
      <c r="AA1536" s="179"/>
      <c r="AB1536" s="173"/>
      <c r="AC1536" s="238"/>
      <c r="AD1536" s="238"/>
      <c r="AE1536" s="238"/>
      <c r="AF1536" s="239"/>
      <c r="AG1536" s="239"/>
      <c r="AH1536" s="239"/>
    </row>
    <row r="1537" spans="24:34">
      <c r="X1537" s="175"/>
      <c r="Y1537" s="175"/>
      <c r="AA1537" s="179"/>
      <c r="AB1537" s="173"/>
      <c r="AC1537" s="238"/>
      <c r="AD1537" s="238"/>
      <c r="AE1537" s="238"/>
      <c r="AF1537" s="239"/>
      <c r="AG1537" s="239"/>
      <c r="AH1537" s="239"/>
    </row>
    <row r="1538" spans="24:34">
      <c r="X1538" s="175"/>
      <c r="Y1538" s="175"/>
      <c r="AA1538" s="179"/>
      <c r="AB1538" s="173"/>
      <c r="AC1538" s="238"/>
      <c r="AD1538" s="238"/>
      <c r="AE1538" s="238"/>
      <c r="AF1538" s="239"/>
      <c r="AG1538" s="239"/>
      <c r="AH1538" s="239"/>
    </row>
    <row r="1539" spans="24:34">
      <c r="X1539" s="175"/>
      <c r="Y1539" s="175"/>
      <c r="AA1539" s="179"/>
      <c r="AB1539" s="173"/>
      <c r="AC1539" s="238"/>
      <c r="AD1539" s="238"/>
      <c r="AE1539" s="238"/>
      <c r="AF1539" s="239"/>
      <c r="AG1539" s="239"/>
      <c r="AH1539" s="239"/>
    </row>
    <row r="1540" spans="24:34">
      <c r="X1540" s="175"/>
      <c r="Y1540" s="175"/>
      <c r="AA1540" s="179"/>
      <c r="AB1540" s="173"/>
      <c r="AC1540" s="238"/>
      <c r="AD1540" s="238"/>
      <c r="AE1540" s="238"/>
      <c r="AF1540" s="239"/>
      <c r="AG1540" s="239"/>
      <c r="AH1540" s="239"/>
    </row>
    <row r="1541" spans="24:34">
      <c r="X1541" s="175"/>
      <c r="Y1541" s="175"/>
      <c r="AA1541" s="179"/>
      <c r="AB1541" s="173"/>
      <c r="AC1541" s="238"/>
      <c r="AD1541" s="238"/>
      <c r="AE1541" s="238"/>
      <c r="AF1541" s="239"/>
      <c r="AG1541" s="239"/>
      <c r="AH1541" s="239"/>
    </row>
    <row r="1542" spans="24:34">
      <c r="X1542" s="175"/>
      <c r="Y1542" s="175"/>
      <c r="AA1542" s="179"/>
      <c r="AB1542" s="173"/>
      <c r="AC1542" s="238"/>
      <c r="AD1542" s="238"/>
      <c r="AE1542" s="238"/>
      <c r="AF1542" s="239"/>
      <c r="AG1542" s="239"/>
      <c r="AH1542" s="239"/>
    </row>
    <row r="1543" spans="24:34">
      <c r="X1543" s="175"/>
      <c r="Y1543" s="175"/>
      <c r="AA1543" s="179"/>
      <c r="AB1543" s="173"/>
      <c r="AC1543" s="238"/>
      <c r="AD1543" s="238"/>
      <c r="AE1543" s="238"/>
      <c r="AF1543" s="239"/>
      <c r="AG1543" s="239"/>
      <c r="AH1543" s="239"/>
    </row>
    <row r="1544" spans="24:34">
      <c r="X1544" s="175"/>
      <c r="Y1544" s="175"/>
      <c r="AA1544" s="179"/>
      <c r="AB1544" s="173"/>
      <c r="AC1544" s="238"/>
      <c r="AD1544" s="238"/>
      <c r="AE1544" s="238"/>
      <c r="AF1544" s="239"/>
      <c r="AG1544" s="239"/>
      <c r="AH1544" s="239"/>
    </row>
    <row r="1545" spans="24:34">
      <c r="X1545" s="175"/>
      <c r="Y1545" s="175"/>
      <c r="AA1545" s="179"/>
      <c r="AB1545" s="173"/>
      <c r="AC1545" s="238"/>
      <c r="AD1545" s="238"/>
      <c r="AE1545" s="238"/>
      <c r="AF1545" s="239"/>
      <c r="AG1545" s="239"/>
      <c r="AH1545" s="239"/>
    </row>
    <row r="1546" spans="24:34">
      <c r="X1546" s="175"/>
      <c r="Y1546" s="175"/>
      <c r="AA1546" s="179"/>
      <c r="AB1546" s="173"/>
      <c r="AC1546" s="238"/>
      <c r="AD1546" s="238"/>
      <c r="AE1546" s="238"/>
      <c r="AF1546" s="239"/>
      <c r="AG1546" s="239"/>
      <c r="AH1546" s="239"/>
    </row>
    <row r="1547" spans="24:34">
      <c r="X1547" s="175"/>
      <c r="Y1547" s="175"/>
      <c r="AA1547" s="179"/>
      <c r="AB1547" s="173"/>
      <c r="AC1547" s="238"/>
      <c r="AD1547" s="238"/>
      <c r="AE1547" s="238"/>
      <c r="AF1547" s="239"/>
      <c r="AG1547" s="239"/>
      <c r="AH1547" s="239"/>
    </row>
    <row r="1548" spans="24:34">
      <c r="X1548" s="175"/>
      <c r="Y1548" s="175"/>
      <c r="AA1548" s="179"/>
      <c r="AB1548" s="173"/>
      <c r="AC1548" s="238"/>
      <c r="AD1548" s="238"/>
      <c r="AE1548" s="238"/>
      <c r="AF1548" s="239"/>
      <c r="AG1548" s="239"/>
      <c r="AH1548" s="239"/>
    </row>
    <row r="1549" spans="24:34">
      <c r="X1549" s="175"/>
      <c r="Y1549" s="175"/>
      <c r="AA1549" s="179"/>
      <c r="AB1549" s="173"/>
      <c r="AC1549" s="238"/>
      <c r="AD1549" s="238"/>
      <c r="AE1549" s="238"/>
      <c r="AF1549" s="239"/>
      <c r="AG1549" s="239"/>
      <c r="AH1549" s="239"/>
    </row>
    <row r="1550" spans="24:34">
      <c r="X1550" s="175"/>
      <c r="Y1550" s="175"/>
      <c r="AA1550" s="179"/>
      <c r="AB1550" s="173"/>
      <c r="AC1550" s="238"/>
      <c r="AD1550" s="238"/>
      <c r="AE1550" s="238"/>
      <c r="AF1550" s="239"/>
      <c r="AG1550" s="239"/>
      <c r="AH1550" s="239"/>
    </row>
    <row r="1551" spans="24:34">
      <c r="X1551" s="175"/>
      <c r="Y1551" s="175"/>
      <c r="AA1551" s="179"/>
      <c r="AB1551" s="173"/>
      <c r="AC1551" s="238"/>
      <c r="AD1551" s="238"/>
      <c r="AE1551" s="238"/>
      <c r="AF1551" s="239"/>
      <c r="AG1551" s="239"/>
      <c r="AH1551" s="239"/>
    </row>
    <row r="1552" spans="24:34">
      <c r="X1552" s="175"/>
      <c r="Y1552" s="175"/>
      <c r="AA1552" s="179"/>
      <c r="AB1552" s="173"/>
      <c r="AC1552" s="238"/>
      <c r="AD1552" s="238"/>
      <c r="AE1552" s="238"/>
      <c r="AF1552" s="239"/>
      <c r="AG1552" s="239"/>
      <c r="AH1552" s="239"/>
    </row>
    <row r="1553" spans="24:34">
      <c r="X1553" s="175"/>
      <c r="Y1553" s="175"/>
      <c r="AA1553" s="179"/>
      <c r="AB1553" s="173"/>
      <c r="AC1553" s="238"/>
      <c r="AD1553" s="238"/>
      <c r="AE1553" s="238"/>
      <c r="AF1553" s="239"/>
      <c r="AG1553" s="239"/>
      <c r="AH1553" s="239"/>
    </row>
    <row r="1554" spans="24:34">
      <c r="X1554" s="175"/>
      <c r="Y1554" s="175"/>
      <c r="AA1554" s="179"/>
      <c r="AB1554" s="173"/>
      <c r="AC1554" s="238"/>
      <c r="AD1554" s="238"/>
      <c r="AE1554" s="238"/>
      <c r="AF1554" s="239"/>
      <c r="AG1554" s="239"/>
      <c r="AH1554" s="239"/>
    </row>
    <row r="1555" spans="24:34">
      <c r="X1555" s="175"/>
      <c r="Y1555" s="175"/>
      <c r="AA1555" s="179"/>
      <c r="AB1555" s="173"/>
      <c r="AC1555" s="238"/>
      <c r="AD1555" s="238"/>
      <c r="AE1555" s="238"/>
      <c r="AF1555" s="239"/>
      <c r="AG1555" s="239"/>
      <c r="AH1555" s="239"/>
    </row>
    <row r="1556" spans="24:34">
      <c r="X1556" s="175"/>
      <c r="Y1556" s="175"/>
      <c r="AA1556" s="179"/>
      <c r="AB1556" s="173"/>
      <c r="AC1556" s="238"/>
      <c r="AD1556" s="238"/>
      <c r="AE1556" s="238"/>
      <c r="AF1556" s="239"/>
      <c r="AG1556" s="239"/>
      <c r="AH1556" s="239"/>
    </row>
    <row r="1557" spans="24:34">
      <c r="X1557" s="175"/>
      <c r="Y1557" s="175"/>
      <c r="AA1557" s="179"/>
      <c r="AB1557" s="173"/>
      <c r="AC1557" s="238"/>
      <c r="AD1557" s="238"/>
      <c r="AE1557" s="238"/>
      <c r="AF1557" s="239"/>
      <c r="AG1557" s="239"/>
      <c r="AH1557" s="239"/>
    </row>
    <row r="1558" spans="24:34">
      <c r="X1558" s="175"/>
      <c r="Y1558" s="175"/>
      <c r="AA1558" s="179"/>
      <c r="AB1558" s="173"/>
      <c r="AC1558" s="238"/>
      <c r="AD1558" s="238"/>
      <c r="AE1558" s="238"/>
      <c r="AF1558" s="239"/>
      <c r="AG1558" s="239"/>
      <c r="AH1558" s="239"/>
    </row>
    <row r="1559" spans="24:34">
      <c r="X1559" s="175"/>
      <c r="Y1559" s="175"/>
      <c r="AA1559" s="179"/>
      <c r="AB1559" s="173"/>
      <c r="AC1559" s="238"/>
      <c r="AD1559" s="238"/>
      <c r="AE1559" s="238"/>
      <c r="AF1559" s="239"/>
      <c r="AG1559" s="239"/>
      <c r="AH1559" s="239"/>
    </row>
    <row r="1560" spans="24:34">
      <c r="X1560" s="175"/>
      <c r="Y1560" s="175"/>
      <c r="AA1560" s="179"/>
      <c r="AB1560" s="173"/>
      <c r="AC1560" s="238"/>
      <c r="AD1560" s="238"/>
      <c r="AE1560" s="238"/>
      <c r="AF1560" s="239"/>
      <c r="AG1560" s="239"/>
      <c r="AH1560" s="239"/>
    </row>
    <row r="1561" spans="24:34">
      <c r="X1561" s="175"/>
      <c r="Y1561" s="175"/>
      <c r="AA1561" s="179"/>
      <c r="AB1561" s="173"/>
      <c r="AC1561" s="238"/>
      <c r="AD1561" s="238"/>
      <c r="AE1561" s="238"/>
      <c r="AF1561" s="239"/>
      <c r="AG1561" s="239"/>
      <c r="AH1561" s="239"/>
    </row>
    <row r="1562" spans="24:34">
      <c r="X1562" s="175"/>
      <c r="Y1562" s="175"/>
      <c r="AA1562" s="179"/>
      <c r="AB1562" s="173"/>
      <c r="AC1562" s="238"/>
      <c r="AD1562" s="238"/>
      <c r="AE1562" s="238"/>
      <c r="AF1562" s="239"/>
      <c r="AG1562" s="239"/>
      <c r="AH1562" s="239"/>
    </row>
    <row r="1563" spans="24:34">
      <c r="X1563" s="175"/>
      <c r="Y1563" s="175"/>
      <c r="AA1563" s="179"/>
      <c r="AB1563" s="173"/>
      <c r="AC1563" s="238"/>
      <c r="AD1563" s="238"/>
      <c r="AE1563" s="238"/>
      <c r="AF1563" s="239"/>
      <c r="AG1563" s="239"/>
      <c r="AH1563" s="239"/>
    </row>
    <row r="1564" spans="24:34">
      <c r="X1564" s="175"/>
      <c r="Y1564" s="175"/>
      <c r="AA1564" s="179"/>
      <c r="AB1564" s="173"/>
      <c r="AC1564" s="238"/>
      <c r="AD1564" s="238"/>
      <c r="AE1564" s="238"/>
      <c r="AF1564" s="239"/>
      <c r="AG1564" s="239"/>
      <c r="AH1564" s="239"/>
    </row>
    <row r="1565" spans="24:34">
      <c r="X1565" s="175"/>
      <c r="Y1565" s="175"/>
      <c r="AA1565" s="179"/>
      <c r="AB1565" s="173"/>
      <c r="AC1565" s="238"/>
      <c r="AD1565" s="238"/>
      <c r="AE1565" s="238"/>
      <c r="AF1565" s="239"/>
      <c r="AG1565" s="239"/>
      <c r="AH1565" s="239"/>
    </row>
    <row r="1566" spans="24:34">
      <c r="X1566" s="175"/>
      <c r="Y1566" s="175"/>
      <c r="AA1566" s="179"/>
      <c r="AB1566" s="173"/>
      <c r="AC1566" s="238"/>
      <c r="AD1566" s="238"/>
      <c r="AE1566" s="238"/>
      <c r="AF1566" s="239"/>
      <c r="AG1566" s="239"/>
      <c r="AH1566" s="239"/>
    </row>
    <row r="1567" spans="24:34">
      <c r="X1567" s="175"/>
      <c r="Y1567" s="175"/>
      <c r="AA1567" s="179"/>
      <c r="AB1567" s="173"/>
      <c r="AC1567" s="238"/>
      <c r="AD1567" s="238"/>
      <c r="AE1567" s="238"/>
      <c r="AF1567" s="239"/>
      <c r="AG1567" s="239"/>
      <c r="AH1567" s="239"/>
    </row>
    <row r="1568" spans="24:34">
      <c r="X1568" s="175"/>
      <c r="Y1568" s="175"/>
      <c r="AA1568" s="179"/>
      <c r="AB1568" s="173"/>
      <c r="AC1568" s="238"/>
      <c r="AD1568" s="238"/>
      <c r="AE1568" s="238"/>
      <c r="AF1568" s="239"/>
      <c r="AG1568" s="239"/>
      <c r="AH1568" s="239"/>
    </row>
    <row r="1569" spans="24:34">
      <c r="X1569" s="175"/>
      <c r="Y1569" s="175"/>
      <c r="AA1569" s="179"/>
      <c r="AB1569" s="173"/>
      <c r="AC1569" s="238"/>
      <c r="AD1569" s="238"/>
      <c r="AE1569" s="238"/>
      <c r="AF1569" s="239"/>
      <c r="AG1569" s="239"/>
      <c r="AH1569" s="239"/>
    </row>
    <row r="1570" spans="24:34">
      <c r="X1570" s="175"/>
      <c r="Y1570" s="175"/>
      <c r="AA1570" s="179"/>
      <c r="AB1570" s="173"/>
      <c r="AC1570" s="238"/>
      <c r="AD1570" s="238"/>
      <c r="AE1570" s="238"/>
      <c r="AF1570" s="239"/>
      <c r="AG1570" s="239"/>
      <c r="AH1570" s="239"/>
    </row>
    <row r="1571" spans="24:34">
      <c r="X1571" s="175"/>
      <c r="Y1571" s="175"/>
      <c r="AA1571" s="179"/>
      <c r="AB1571" s="173"/>
      <c r="AC1571" s="238"/>
      <c r="AD1571" s="238"/>
      <c r="AE1571" s="238"/>
      <c r="AF1571" s="239"/>
      <c r="AG1571" s="239"/>
      <c r="AH1571" s="239"/>
    </row>
    <row r="1572" spans="24:34">
      <c r="X1572" s="175"/>
      <c r="Y1572" s="175"/>
      <c r="AA1572" s="179"/>
      <c r="AB1572" s="173"/>
      <c r="AC1572" s="238"/>
      <c r="AD1572" s="238"/>
      <c r="AE1572" s="238"/>
      <c r="AF1572" s="239"/>
      <c r="AG1572" s="239"/>
      <c r="AH1572" s="239"/>
    </row>
    <row r="1573" spans="24:34">
      <c r="X1573" s="175"/>
      <c r="Y1573" s="175"/>
      <c r="AA1573" s="179"/>
      <c r="AB1573" s="173"/>
      <c r="AC1573" s="238"/>
      <c r="AD1573" s="238"/>
      <c r="AE1573" s="238"/>
      <c r="AF1573" s="239"/>
      <c r="AG1573" s="239"/>
      <c r="AH1573" s="239"/>
    </row>
    <row r="1574" spans="24:34">
      <c r="X1574" s="175"/>
      <c r="Y1574" s="175"/>
      <c r="AA1574" s="179"/>
      <c r="AB1574" s="173"/>
      <c r="AC1574" s="238"/>
      <c r="AD1574" s="238"/>
      <c r="AE1574" s="238"/>
      <c r="AF1574" s="239"/>
      <c r="AG1574" s="239"/>
      <c r="AH1574" s="239"/>
    </row>
    <row r="1575" spans="24:34">
      <c r="X1575" s="175"/>
      <c r="Y1575" s="175"/>
      <c r="AA1575" s="179"/>
      <c r="AB1575" s="173"/>
      <c r="AC1575" s="238"/>
      <c r="AD1575" s="238"/>
      <c r="AE1575" s="238"/>
      <c r="AF1575" s="239"/>
      <c r="AG1575" s="239"/>
      <c r="AH1575" s="239"/>
    </row>
    <row r="1576" spans="24:34">
      <c r="X1576" s="175"/>
      <c r="Y1576" s="175"/>
      <c r="AA1576" s="179"/>
      <c r="AB1576" s="173"/>
      <c r="AC1576" s="238"/>
      <c r="AD1576" s="238"/>
      <c r="AE1576" s="238"/>
      <c r="AF1576" s="239"/>
      <c r="AG1576" s="239"/>
      <c r="AH1576" s="239"/>
    </row>
    <row r="1577" spans="24:34">
      <c r="X1577" s="175"/>
      <c r="Y1577" s="175"/>
      <c r="AA1577" s="179"/>
      <c r="AB1577" s="173"/>
      <c r="AC1577" s="238"/>
      <c r="AD1577" s="238"/>
      <c r="AE1577" s="238"/>
      <c r="AF1577" s="239"/>
      <c r="AG1577" s="239"/>
      <c r="AH1577" s="239"/>
    </row>
    <row r="1578" spans="24:34">
      <c r="X1578" s="175"/>
      <c r="Y1578" s="175"/>
      <c r="AA1578" s="179"/>
      <c r="AB1578" s="173"/>
      <c r="AC1578" s="238"/>
      <c r="AD1578" s="238"/>
      <c r="AE1578" s="238"/>
      <c r="AF1578" s="239"/>
      <c r="AG1578" s="239"/>
      <c r="AH1578" s="239"/>
    </row>
    <row r="1579" spans="24:34">
      <c r="X1579" s="175"/>
      <c r="Y1579" s="175"/>
      <c r="AA1579" s="179"/>
      <c r="AB1579" s="173"/>
      <c r="AC1579" s="238"/>
      <c r="AD1579" s="238"/>
      <c r="AE1579" s="238"/>
      <c r="AF1579" s="239"/>
      <c r="AG1579" s="239"/>
      <c r="AH1579" s="239"/>
    </row>
    <row r="1580" spans="24:34">
      <c r="X1580" s="175"/>
      <c r="Y1580" s="175"/>
      <c r="AA1580" s="179"/>
      <c r="AB1580" s="173"/>
      <c r="AC1580" s="238"/>
      <c r="AD1580" s="238"/>
      <c r="AE1580" s="238"/>
      <c r="AF1580" s="239"/>
      <c r="AG1580" s="239"/>
      <c r="AH1580" s="239"/>
    </row>
    <row r="1581" spans="24:34">
      <c r="X1581" s="175"/>
      <c r="Y1581" s="175"/>
      <c r="AA1581" s="179"/>
      <c r="AB1581" s="173"/>
      <c r="AC1581" s="238"/>
      <c r="AD1581" s="238"/>
      <c r="AE1581" s="238"/>
      <c r="AF1581" s="239"/>
      <c r="AG1581" s="239"/>
      <c r="AH1581" s="239"/>
    </row>
    <row r="1582" spans="24:34">
      <c r="X1582" s="175"/>
      <c r="Y1582" s="175"/>
      <c r="AA1582" s="179"/>
      <c r="AB1582" s="173"/>
      <c r="AC1582" s="238"/>
      <c r="AD1582" s="238"/>
      <c r="AE1582" s="238"/>
      <c r="AF1582" s="239"/>
      <c r="AG1582" s="239"/>
      <c r="AH1582" s="239"/>
    </row>
    <row r="1583" spans="24:34">
      <c r="X1583" s="175"/>
      <c r="Y1583" s="175"/>
      <c r="AA1583" s="179"/>
      <c r="AB1583" s="173"/>
      <c r="AC1583" s="238"/>
      <c r="AD1583" s="238"/>
      <c r="AE1583" s="238"/>
      <c r="AF1583" s="239"/>
      <c r="AG1583" s="239"/>
      <c r="AH1583" s="239"/>
    </row>
    <row r="1584" spans="24:34">
      <c r="X1584" s="175"/>
      <c r="Y1584" s="175"/>
      <c r="AA1584" s="179"/>
      <c r="AB1584" s="173"/>
      <c r="AC1584" s="238"/>
      <c r="AD1584" s="238"/>
      <c r="AE1584" s="238"/>
      <c r="AF1584" s="239"/>
      <c r="AG1584" s="239"/>
      <c r="AH1584" s="239"/>
    </row>
    <row r="1585" spans="24:34">
      <c r="X1585" s="175"/>
      <c r="Y1585" s="175"/>
      <c r="AA1585" s="179"/>
      <c r="AB1585" s="173"/>
      <c r="AC1585" s="238"/>
      <c r="AD1585" s="238"/>
      <c r="AE1585" s="238"/>
      <c r="AF1585" s="239"/>
      <c r="AG1585" s="239"/>
      <c r="AH1585" s="239"/>
    </row>
    <row r="1586" spans="24:34">
      <c r="X1586" s="175"/>
      <c r="Y1586" s="175"/>
      <c r="AA1586" s="179"/>
      <c r="AB1586" s="173"/>
      <c r="AC1586" s="238"/>
      <c r="AD1586" s="238"/>
      <c r="AE1586" s="238"/>
      <c r="AF1586" s="239"/>
      <c r="AG1586" s="239"/>
      <c r="AH1586" s="239"/>
    </row>
    <row r="1587" spans="24:34">
      <c r="X1587" s="175"/>
      <c r="Y1587" s="175"/>
      <c r="AA1587" s="179"/>
      <c r="AB1587" s="173"/>
      <c r="AC1587" s="238"/>
      <c r="AD1587" s="238"/>
      <c r="AE1587" s="238"/>
      <c r="AF1587" s="239"/>
      <c r="AG1587" s="239"/>
      <c r="AH1587" s="239"/>
    </row>
    <row r="1588" spans="24:34">
      <c r="X1588" s="175"/>
      <c r="Y1588" s="175"/>
      <c r="AA1588" s="179"/>
      <c r="AB1588" s="173"/>
      <c r="AC1588" s="238"/>
      <c r="AD1588" s="238"/>
      <c r="AE1588" s="238"/>
      <c r="AF1588" s="239"/>
      <c r="AG1588" s="239"/>
      <c r="AH1588" s="239"/>
    </row>
    <row r="1589" spans="24:34">
      <c r="X1589" s="175"/>
      <c r="Y1589" s="175"/>
      <c r="AA1589" s="179"/>
      <c r="AB1589" s="173"/>
      <c r="AC1589" s="238"/>
      <c r="AD1589" s="238"/>
      <c r="AE1589" s="238"/>
      <c r="AF1589" s="239"/>
      <c r="AG1589" s="239"/>
      <c r="AH1589" s="239"/>
    </row>
    <row r="1590" spans="24:34">
      <c r="X1590" s="175"/>
      <c r="Y1590" s="175"/>
      <c r="AA1590" s="179"/>
      <c r="AB1590" s="173"/>
      <c r="AC1590" s="238"/>
      <c r="AD1590" s="238"/>
      <c r="AE1590" s="238"/>
      <c r="AF1590" s="239"/>
      <c r="AG1590" s="239"/>
      <c r="AH1590" s="239"/>
    </row>
    <row r="1591" spans="24:34">
      <c r="X1591" s="175"/>
      <c r="Y1591" s="175"/>
      <c r="AA1591" s="179"/>
      <c r="AB1591" s="173"/>
      <c r="AC1591" s="238"/>
      <c r="AD1591" s="238"/>
      <c r="AE1591" s="238"/>
      <c r="AF1591" s="239"/>
      <c r="AG1591" s="239"/>
      <c r="AH1591" s="239"/>
    </row>
    <row r="1592" spans="24:34">
      <c r="X1592" s="175"/>
      <c r="Y1592" s="175"/>
      <c r="AA1592" s="179"/>
      <c r="AB1592" s="173"/>
      <c r="AC1592" s="238"/>
      <c r="AD1592" s="238"/>
      <c r="AE1592" s="238"/>
      <c r="AF1592" s="239"/>
      <c r="AG1592" s="239"/>
      <c r="AH1592" s="239"/>
    </row>
    <row r="1593" spans="24:34">
      <c r="X1593" s="175"/>
      <c r="Y1593" s="175"/>
      <c r="AA1593" s="179"/>
      <c r="AB1593" s="173"/>
      <c r="AC1593" s="238"/>
      <c r="AD1593" s="238"/>
      <c r="AE1593" s="238"/>
      <c r="AF1593" s="239"/>
      <c r="AG1593" s="239"/>
      <c r="AH1593" s="239"/>
    </row>
    <row r="1594" spans="24:34">
      <c r="X1594" s="175"/>
      <c r="Y1594" s="175"/>
      <c r="AA1594" s="179"/>
      <c r="AB1594" s="173"/>
      <c r="AC1594" s="238"/>
      <c r="AD1594" s="238"/>
      <c r="AE1594" s="238"/>
      <c r="AF1594" s="239"/>
      <c r="AG1594" s="239"/>
      <c r="AH1594" s="239"/>
    </row>
    <row r="1595" spans="24:34">
      <c r="X1595" s="175"/>
      <c r="Y1595" s="175"/>
      <c r="AA1595" s="179"/>
      <c r="AB1595" s="173"/>
      <c r="AC1595" s="238"/>
      <c r="AD1595" s="238"/>
      <c r="AE1595" s="238"/>
      <c r="AF1595" s="239"/>
      <c r="AG1595" s="239"/>
      <c r="AH1595" s="239"/>
    </row>
    <row r="1596" spans="24:34">
      <c r="X1596" s="175"/>
      <c r="Y1596" s="175"/>
      <c r="AA1596" s="179"/>
      <c r="AB1596" s="173"/>
      <c r="AC1596" s="238"/>
      <c r="AD1596" s="238"/>
      <c r="AE1596" s="238"/>
      <c r="AF1596" s="239"/>
      <c r="AG1596" s="239"/>
      <c r="AH1596" s="239"/>
    </row>
    <row r="1597" spans="24:34">
      <c r="X1597" s="175"/>
      <c r="Y1597" s="175"/>
      <c r="AA1597" s="179"/>
      <c r="AB1597" s="173"/>
      <c r="AC1597" s="238"/>
      <c r="AD1597" s="238"/>
      <c r="AE1597" s="238"/>
      <c r="AF1597" s="239"/>
      <c r="AG1597" s="239"/>
      <c r="AH1597" s="239"/>
    </row>
    <row r="1598" spans="24:34">
      <c r="X1598" s="175"/>
      <c r="Y1598" s="175"/>
      <c r="AA1598" s="179"/>
      <c r="AB1598" s="173"/>
      <c r="AC1598" s="238"/>
      <c r="AD1598" s="238"/>
      <c r="AE1598" s="238"/>
      <c r="AF1598" s="239"/>
      <c r="AG1598" s="239"/>
      <c r="AH1598" s="239"/>
    </row>
    <row r="1599" spans="24:34">
      <c r="X1599" s="175"/>
      <c r="Y1599" s="175"/>
      <c r="AA1599" s="179"/>
      <c r="AB1599" s="173"/>
      <c r="AC1599" s="238"/>
      <c r="AD1599" s="238"/>
      <c r="AE1599" s="238"/>
      <c r="AF1599" s="239"/>
      <c r="AG1599" s="239"/>
      <c r="AH1599" s="239"/>
    </row>
    <row r="1600" spans="24:34">
      <c r="X1600" s="175"/>
      <c r="Y1600" s="175"/>
      <c r="AA1600" s="179"/>
      <c r="AB1600" s="173"/>
      <c r="AC1600" s="238"/>
      <c r="AD1600" s="238"/>
      <c r="AE1600" s="238"/>
      <c r="AF1600" s="239"/>
      <c r="AG1600" s="239"/>
      <c r="AH1600" s="239"/>
    </row>
    <row r="1601" spans="24:34">
      <c r="X1601" s="175"/>
      <c r="Y1601" s="175"/>
      <c r="AA1601" s="179"/>
      <c r="AB1601" s="173"/>
      <c r="AC1601" s="238"/>
      <c r="AD1601" s="238"/>
      <c r="AE1601" s="238"/>
      <c r="AF1601" s="239"/>
      <c r="AG1601" s="239"/>
      <c r="AH1601" s="239"/>
    </row>
    <row r="1602" spans="24:34">
      <c r="X1602" s="175"/>
      <c r="Y1602" s="175"/>
      <c r="AA1602" s="179"/>
      <c r="AB1602" s="173"/>
      <c r="AC1602" s="238"/>
      <c r="AD1602" s="238"/>
      <c r="AE1602" s="238"/>
      <c r="AF1602" s="239"/>
      <c r="AG1602" s="239"/>
      <c r="AH1602" s="239"/>
    </row>
    <row r="1603" spans="24:34">
      <c r="X1603" s="175"/>
      <c r="Y1603" s="175"/>
      <c r="AA1603" s="179"/>
      <c r="AB1603" s="173"/>
      <c r="AC1603" s="238"/>
      <c r="AD1603" s="238"/>
      <c r="AE1603" s="238"/>
      <c r="AF1603" s="239"/>
      <c r="AG1603" s="239"/>
      <c r="AH1603" s="239"/>
    </row>
    <row r="1604" spans="24:34">
      <c r="X1604" s="175"/>
      <c r="Y1604" s="175"/>
      <c r="AA1604" s="179"/>
      <c r="AB1604" s="173"/>
      <c r="AC1604" s="238"/>
      <c r="AD1604" s="238"/>
      <c r="AE1604" s="238"/>
      <c r="AF1604" s="239"/>
      <c r="AG1604" s="239"/>
      <c r="AH1604" s="239"/>
    </row>
    <row r="1605" spans="24:34">
      <c r="X1605" s="175"/>
      <c r="Y1605" s="175"/>
      <c r="AA1605" s="179"/>
      <c r="AB1605" s="173"/>
      <c r="AC1605" s="238"/>
      <c r="AD1605" s="238"/>
      <c r="AE1605" s="238"/>
      <c r="AF1605" s="239"/>
      <c r="AG1605" s="239"/>
      <c r="AH1605" s="239"/>
    </row>
    <row r="1606" spans="24:34">
      <c r="X1606" s="175"/>
      <c r="Y1606" s="175"/>
      <c r="AA1606" s="179"/>
      <c r="AB1606" s="173"/>
      <c r="AC1606" s="238"/>
      <c r="AD1606" s="238"/>
      <c r="AE1606" s="238"/>
      <c r="AF1606" s="239"/>
      <c r="AG1606" s="239"/>
      <c r="AH1606" s="239"/>
    </row>
    <row r="1607" spans="24:34">
      <c r="X1607" s="175"/>
      <c r="Y1607" s="175"/>
      <c r="AA1607" s="179"/>
      <c r="AB1607" s="173"/>
      <c r="AC1607" s="238"/>
      <c r="AD1607" s="238"/>
      <c r="AE1607" s="238"/>
      <c r="AF1607" s="239"/>
      <c r="AG1607" s="239"/>
      <c r="AH1607" s="239"/>
    </row>
    <row r="1608" spans="24:34">
      <c r="X1608" s="175"/>
      <c r="Y1608" s="175"/>
      <c r="AA1608" s="179"/>
      <c r="AB1608" s="173"/>
      <c r="AC1608" s="238"/>
      <c r="AD1608" s="238"/>
      <c r="AE1608" s="238"/>
      <c r="AF1608" s="239"/>
      <c r="AG1608" s="239"/>
      <c r="AH1608" s="239"/>
    </row>
    <row r="1609" spans="24:34">
      <c r="X1609" s="175"/>
      <c r="Y1609" s="175"/>
      <c r="AA1609" s="179"/>
      <c r="AB1609" s="173"/>
      <c r="AC1609" s="238"/>
      <c r="AD1609" s="238"/>
      <c r="AE1609" s="238"/>
      <c r="AF1609" s="239"/>
      <c r="AG1609" s="239"/>
      <c r="AH1609" s="239"/>
    </row>
    <row r="1610" spans="24:34">
      <c r="X1610" s="175"/>
      <c r="Y1610" s="175"/>
      <c r="AA1610" s="179"/>
      <c r="AB1610" s="173"/>
      <c r="AC1610" s="238"/>
      <c r="AD1610" s="238"/>
      <c r="AE1610" s="238"/>
      <c r="AF1610" s="239"/>
      <c r="AG1610" s="239"/>
      <c r="AH1610" s="239"/>
    </row>
    <row r="1611" spans="24:34">
      <c r="X1611" s="175"/>
      <c r="Y1611" s="175"/>
      <c r="AA1611" s="179"/>
      <c r="AB1611" s="173"/>
      <c r="AC1611" s="238"/>
      <c r="AD1611" s="238"/>
      <c r="AE1611" s="238"/>
      <c r="AF1611" s="239"/>
      <c r="AG1611" s="239"/>
      <c r="AH1611" s="239"/>
    </row>
    <row r="1612" spans="24:34">
      <c r="X1612" s="175"/>
      <c r="Y1612" s="175"/>
      <c r="AA1612" s="179"/>
      <c r="AB1612" s="173"/>
      <c r="AC1612" s="238"/>
      <c r="AD1612" s="238"/>
      <c r="AE1612" s="238"/>
      <c r="AF1612" s="239"/>
      <c r="AG1612" s="239"/>
      <c r="AH1612" s="239"/>
    </row>
    <row r="1613" spans="24:34">
      <c r="X1613" s="175"/>
      <c r="Y1613" s="175"/>
      <c r="AA1613" s="179"/>
      <c r="AB1613" s="173"/>
      <c r="AC1613" s="238"/>
      <c r="AD1613" s="238"/>
      <c r="AE1613" s="238"/>
      <c r="AF1613" s="239"/>
      <c r="AG1613" s="239"/>
      <c r="AH1613" s="239"/>
    </row>
    <row r="1614" spans="24:34">
      <c r="X1614" s="175"/>
      <c r="Y1614" s="175"/>
      <c r="AA1614" s="179"/>
      <c r="AB1614" s="173"/>
      <c r="AC1614" s="238"/>
      <c r="AD1614" s="238"/>
      <c r="AE1614" s="238"/>
      <c r="AF1614" s="239"/>
      <c r="AG1614" s="239"/>
      <c r="AH1614" s="239"/>
    </row>
    <row r="1615" spans="24:34">
      <c r="X1615" s="175"/>
      <c r="Y1615" s="175"/>
      <c r="AA1615" s="179"/>
      <c r="AB1615" s="173"/>
      <c r="AC1615" s="238"/>
      <c r="AD1615" s="238"/>
      <c r="AE1615" s="238"/>
      <c r="AF1615" s="239"/>
      <c r="AG1615" s="239"/>
      <c r="AH1615" s="239"/>
    </row>
    <row r="1616" spans="24:34">
      <c r="X1616" s="175"/>
      <c r="Y1616" s="175"/>
      <c r="AA1616" s="179"/>
      <c r="AB1616" s="173"/>
      <c r="AC1616" s="238"/>
      <c r="AD1616" s="238"/>
      <c r="AE1616" s="238"/>
      <c r="AF1616" s="239"/>
      <c r="AG1616" s="239"/>
      <c r="AH1616" s="239"/>
    </row>
    <row r="1617" spans="24:34">
      <c r="X1617" s="175"/>
      <c r="Y1617" s="175"/>
      <c r="AA1617" s="179"/>
      <c r="AB1617" s="173"/>
      <c r="AC1617" s="238"/>
      <c r="AD1617" s="238"/>
      <c r="AE1617" s="238"/>
      <c r="AF1617" s="239"/>
      <c r="AG1617" s="239"/>
      <c r="AH1617" s="239"/>
    </row>
    <row r="1618" spans="24:34">
      <c r="X1618" s="175"/>
      <c r="Y1618" s="175"/>
      <c r="AA1618" s="179"/>
      <c r="AB1618" s="173"/>
      <c r="AC1618" s="238"/>
      <c r="AD1618" s="238"/>
      <c r="AE1618" s="238"/>
      <c r="AF1618" s="239"/>
      <c r="AG1618" s="239"/>
      <c r="AH1618" s="239"/>
    </row>
    <row r="1619" spans="24:34">
      <c r="X1619" s="175"/>
      <c r="Y1619" s="175"/>
      <c r="AA1619" s="179"/>
      <c r="AB1619" s="173"/>
      <c r="AC1619" s="238"/>
      <c r="AD1619" s="238"/>
      <c r="AE1619" s="238"/>
      <c r="AF1619" s="239"/>
      <c r="AG1619" s="239"/>
      <c r="AH1619" s="239"/>
    </row>
    <row r="1620" spans="24:34">
      <c r="X1620" s="175"/>
      <c r="Y1620" s="175"/>
      <c r="AA1620" s="179"/>
      <c r="AB1620" s="173"/>
      <c r="AC1620" s="238"/>
      <c r="AD1620" s="238"/>
      <c r="AE1620" s="238"/>
      <c r="AF1620" s="239"/>
      <c r="AG1620" s="239"/>
      <c r="AH1620" s="239"/>
    </row>
    <row r="1621" spans="24:34">
      <c r="X1621" s="175"/>
      <c r="Y1621" s="175"/>
      <c r="AA1621" s="179"/>
      <c r="AB1621" s="173"/>
      <c r="AC1621" s="238"/>
      <c r="AD1621" s="238"/>
      <c r="AE1621" s="238"/>
      <c r="AF1621" s="239"/>
      <c r="AG1621" s="239"/>
      <c r="AH1621" s="239"/>
    </row>
    <row r="1622" spans="24:34">
      <c r="X1622" s="175"/>
      <c r="Y1622" s="175"/>
      <c r="AA1622" s="179"/>
      <c r="AB1622" s="173"/>
      <c r="AC1622" s="238"/>
      <c r="AD1622" s="238"/>
      <c r="AE1622" s="238"/>
      <c r="AF1622" s="239"/>
      <c r="AG1622" s="239"/>
      <c r="AH1622" s="239"/>
    </row>
    <row r="1623" spans="24:34">
      <c r="X1623" s="175"/>
      <c r="Y1623" s="175"/>
      <c r="AA1623" s="179"/>
      <c r="AB1623" s="173"/>
      <c r="AC1623" s="238"/>
      <c r="AD1623" s="238"/>
      <c r="AE1623" s="238"/>
      <c r="AF1623" s="239"/>
      <c r="AG1623" s="239"/>
      <c r="AH1623" s="239"/>
    </row>
    <row r="1624" spans="24:34">
      <c r="X1624" s="175"/>
      <c r="Y1624" s="175"/>
      <c r="AA1624" s="179"/>
      <c r="AB1624" s="173"/>
      <c r="AC1624" s="238"/>
      <c r="AD1624" s="238"/>
      <c r="AE1624" s="238"/>
      <c r="AF1624" s="239"/>
      <c r="AG1624" s="239"/>
      <c r="AH1624" s="239"/>
    </row>
    <row r="1625" spans="24:34">
      <c r="X1625" s="175"/>
      <c r="Y1625" s="175"/>
      <c r="AA1625" s="179"/>
      <c r="AB1625" s="173"/>
      <c r="AC1625" s="238"/>
      <c r="AD1625" s="238"/>
      <c r="AE1625" s="238"/>
      <c r="AF1625" s="239"/>
      <c r="AG1625" s="239"/>
      <c r="AH1625" s="239"/>
    </row>
    <row r="1626" spans="24:34">
      <c r="X1626" s="175"/>
      <c r="Y1626" s="175"/>
      <c r="AA1626" s="179"/>
      <c r="AB1626" s="173"/>
      <c r="AC1626" s="238"/>
      <c r="AD1626" s="238"/>
      <c r="AE1626" s="238"/>
      <c r="AF1626" s="239"/>
      <c r="AG1626" s="239"/>
      <c r="AH1626" s="239"/>
    </row>
    <row r="1627" spans="24:34">
      <c r="X1627" s="175"/>
      <c r="Y1627" s="175"/>
      <c r="AA1627" s="179"/>
      <c r="AB1627" s="173"/>
      <c r="AC1627" s="238"/>
      <c r="AD1627" s="238"/>
      <c r="AE1627" s="238"/>
      <c r="AF1627" s="239"/>
      <c r="AG1627" s="239"/>
      <c r="AH1627" s="239"/>
    </row>
    <row r="1628" spans="24:34">
      <c r="X1628" s="175"/>
      <c r="Y1628" s="175"/>
      <c r="AA1628" s="179"/>
      <c r="AB1628" s="173"/>
      <c r="AC1628" s="238"/>
      <c r="AD1628" s="238"/>
      <c r="AE1628" s="238"/>
      <c r="AF1628" s="239"/>
      <c r="AG1628" s="239"/>
      <c r="AH1628" s="239"/>
    </row>
    <row r="1629" spans="24:34">
      <c r="X1629" s="175"/>
      <c r="Y1629" s="175"/>
      <c r="AA1629" s="179"/>
      <c r="AB1629" s="173"/>
      <c r="AC1629" s="238"/>
      <c r="AD1629" s="238"/>
      <c r="AE1629" s="238"/>
      <c r="AF1629" s="239"/>
      <c r="AG1629" s="239"/>
      <c r="AH1629" s="239"/>
    </row>
    <row r="1630" spans="24:34">
      <c r="X1630" s="175"/>
      <c r="Y1630" s="175"/>
      <c r="AA1630" s="179"/>
      <c r="AB1630" s="173"/>
      <c r="AC1630" s="238"/>
      <c r="AD1630" s="238"/>
      <c r="AE1630" s="238"/>
      <c r="AF1630" s="239"/>
      <c r="AG1630" s="239"/>
      <c r="AH1630" s="239"/>
    </row>
    <row r="1631" spans="24:34">
      <c r="X1631" s="175"/>
      <c r="Y1631" s="175"/>
      <c r="AA1631" s="179"/>
      <c r="AB1631" s="173"/>
      <c r="AC1631" s="238"/>
      <c r="AD1631" s="238"/>
      <c r="AE1631" s="238"/>
      <c r="AF1631" s="239"/>
      <c r="AG1631" s="239"/>
      <c r="AH1631" s="239"/>
    </row>
    <row r="1632" spans="24:34">
      <c r="X1632" s="175"/>
      <c r="Y1632" s="175"/>
      <c r="AA1632" s="179"/>
      <c r="AB1632" s="173"/>
      <c r="AC1632" s="238"/>
      <c r="AD1632" s="238"/>
      <c r="AE1632" s="238"/>
      <c r="AF1632" s="239"/>
      <c r="AG1632" s="239"/>
      <c r="AH1632" s="239"/>
    </row>
    <row r="1633" spans="24:34">
      <c r="X1633" s="175"/>
      <c r="Y1633" s="175"/>
      <c r="AA1633" s="179"/>
      <c r="AB1633" s="173"/>
      <c r="AC1633" s="238"/>
      <c r="AD1633" s="238"/>
      <c r="AE1633" s="238"/>
      <c r="AF1633" s="239"/>
      <c r="AG1633" s="239"/>
      <c r="AH1633" s="239"/>
    </row>
    <row r="1634" spans="24:34">
      <c r="X1634" s="175"/>
      <c r="Y1634" s="175"/>
      <c r="AA1634" s="179"/>
      <c r="AB1634" s="173"/>
      <c r="AC1634" s="238"/>
      <c r="AD1634" s="238"/>
      <c r="AE1634" s="238"/>
      <c r="AF1634" s="239"/>
      <c r="AG1634" s="239"/>
      <c r="AH1634" s="239"/>
    </row>
    <row r="1635" spans="24:34">
      <c r="X1635" s="175"/>
      <c r="Y1635" s="175"/>
      <c r="AA1635" s="179"/>
      <c r="AB1635" s="173"/>
      <c r="AC1635" s="238"/>
      <c r="AD1635" s="238"/>
      <c r="AE1635" s="238"/>
      <c r="AF1635" s="239"/>
      <c r="AG1635" s="239"/>
      <c r="AH1635" s="239"/>
    </row>
    <row r="1636" spans="24:34">
      <c r="X1636" s="175"/>
      <c r="Y1636" s="175"/>
      <c r="AA1636" s="179"/>
      <c r="AB1636" s="173"/>
      <c r="AC1636" s="238"/>
      <c r="AD1636" s="238"/>
      <c r="AE1636" s="238"/>
      <c r="AF1636" s="239"/>
      <c r="AG1636" s="239"/>
      <c r="AH1636" s="239"/>
    </row>
    <row r="1637" spans="24:34">
      <c r="X1637" s="175"/>
      <c r="Y1637" s="175"/>
      <c r="AA1637" s="179"/>
      <c r="AB1637" s="173"/>
      <c r="AC1637" s="238"/>
      <c r="AD1637" s="238"/>
      <c r="AE1637" s="238"/>
      <c r="AF1637" s="239"/>
      <c r="AG1637" s="239"/>
      <c r="AH1637" s="239"/>
    </row>
    <row r="1638" spans="24:34">
      <c r="X1638" s="175"/>
      <c r="Y1638" s="175"/>
      <c r="AA1638" s="179"/>
      <c r="AB1638" s="173"/>
      <c r="AC1638" s="238"/>
      <c r="AD1638" s="238"/>
      <c r="AE1638" s="238"/>
      <c r="AF1638" s="239"/>
      <c r="AG1638" s="239"/>
      <c r="AH1638" s="239"/>
    </row>
    <row r="1639" spans="24:34">
      <c r="X1639" s="175"/>
      <c r="Y1639" s="175"/>
      <c r="AA1639" s="179"/>
      <c r="AB1639" s="173"/>
      <c r="AC1639" s="238"/>
      <c r="AD1639" s="238"/>
      <c r="AE1639" s="238"/>
      <c r="AF1639" s="239"/>
      <c r="AG1639" s="239"/>
      <c r="AH1639" s="239"/>
    </row>
    <row r="1640" spans="24:34">
      <c r="X1640" s="175"/>
      <c r="Y1640" s="175"/>
      <c r="AA1640" s="179"/>
      <c r="AB1640" s="173"/>
      <c r="AC1640" s="238"/>
      <c r="AD1640" s="238"/>
      <c r="AE1640" s="238"/>
      <c r="AF1640" s="239"/>
      <c r="AG1640" s="239"/>
      <c r="AH1640" s="239"/>
    </row>
    <row r="1641" spans="24:34">
      <c r="X1641" s="175"/>
      <c r="Y1641" s="175"/>
      <c r="AA1641" s="179"/>
      <c r="AB1641" s="173"/>
      <c r="AC1641" s="238"/>
      <c r="AD1641" s="238"/>
      <c r="AE1641" s="238"/>
      <c r="AF1641" s="239"/>
      <c r="AG1641" s="239"/>
      <c r="AH1641" s="239"/>
    </row>
    <row r="1642" spans="24:34">
      <c r="X1642" s="175"/>
      <c r="Y1642" s="175"/>
      <c r="AA1642" s="179"/>
      <c r="AB1642" s="173"/>
      <c r="AC1642" s="238"/>
      <c r="AD1642" s="238"/>
      <c r="AE1642" s="238"/>
      <c r="AF1642" s="239"/>
      <c r="AG1642" s="239"/>
      <c r="AH1642" s="239"/>
    </row>
    <row r="1643" spans="24:34">
      <c r="X1643" s="175"/>
      <c r="Y1643" s="175"/>
      <c r="AA1643" s="179"/>
      <c r="AB1643" s="173"/>
      <c r="AC1643" s="238"/>
      <c r="AD1643" s="238"/>
      <c r="AE1643" s="238"/>
      <c r="AF1643" s="239"/>
      <c r="AG1643" s="239"/>
      <c r="AH1643" s="239"/>
    </row>
    <row r="1644" spans="24:34">
      <c r="X1644" s="175"/>
      <c r="Y1644" s="175"/>
      <c r="AA1644" s="179"/>
      <c r="AB1644" s="173"/>
      <c r="AC1644" s="238"/>
      <c r="AD1644" s="238"/>
      <c r="AE1644" s="238"/>
      <c r="AF1644" s="239"/>
      <c r="AG1644" s="239"/>
      <c r="AH1644" s="239"/>
    </row>
    <row r="1645" spans="24:34">
      <c r="X1645" s="175"/>
      <c r="Y1645" s="175"/>
      <c r="AA1645" s="179"/>
      <c r="AB1645" s="173"/>
      <c r="AC1645" s="238"/>
      <c r="AD1645" s="238"/>
      <c r="AE1645" s="238"/>
      <c r="AF1645" s="239"/>
      <c r="AG1645" s="239"/>
      <c r="AH1645" s="239"/>
    </row>
    <row r="1646" spans="24:34">
      <c r="X1646" s="175"/>
      <c r="Y1646" s="175"/>
      <c r="AA1646" s="179"/>
      <c r="AB1646" s="173"/>
      <c r="AC1646" s="238"/>
      <c r="AD1646" s="238"/>
      <c r="AE1646" s="238"/>
      <c r="AF1646" s="239"/>
      <c r="AG1646" s="239"/>
      <c r="AH1646" s="239"/>
    </row>
    <row r="1647" spans="24:34">
      <c r="X1647" s="175"/>
      <c r="Y1647" s="175"/>
      <c r="AA1647" s="179"/>
      <c r="AB1647" s="173"/>
      <c r="AC1647" s="238"/>
      <c r="AD1647" s="238"/>
      <c r="AE1647" s="238"/>
      <c r="AF1647" s="239"/>
      <c r="AG1647" s="239"/>
      <c r="AH1647" s="239"/>
    </row>
    <row r="1648" spans="24:34">
      <c r="X1648" s="175"/>
      <c r="Y1648" s="175"/>
      <c r="AA1648" s="179"/>
      <c r="AB1648" s="173"/>
      <c r="AC1648" s="238"/>
      <c r="AD1648" s="238"/>
      <c r="AE1648" s="238"/>
      <c r="AF1648" s="239"/>
      <c r="AG1648" s="239"/>
      <c r="AH1648" s="239"/>
    </row>
    <row r="1649" spans="24:34">
      <c r="X1649" s="175"/>
      <c r="Y1649" s="175"/>
      <c r="AA1649" s="179"/>
      <c r="AB1649" s="173"/>
      <c r="AC1649" s="238"/>
      <c r="AD1649" s="238"/>
      <c r="AE1649" s="238"/>
      <c r="AF1649" s="239"/>
      <c r="AG1649" s="239"/>
      <c r="AH1649" s="239"/>
    </row>
    <row r="1650" spans="24:34">
      <c r="X1650" s="175"/>
      <c r="Y1650" s="175"/>
      <c r="AA1650" s="179"/>
      <c r="AB1650" s="173"/>
      <c r="AC1650" s="238"/>
      <c r="AD1650" s="238"/>
      <c r="AE1650" s="238"/>
      <c r="AF1650" s="239"/>
      <c r="AG1650" s="239"/>
      <c r="AH1650" s="239"/>
    </row>
    <row r="1651" spans="24:34">
      <c r="X1651" s="175"/>
      <c r="Y1651" s="175"/>
      <c r="AA1651" s="179"/>
      <c r="AB1651" s="173"/>
      <c r="AC1651" s="238"/>
      <c r="AD1651" s="238"/>
      <c r="AE1651" s="238"/>
      <c r="AF1651" s="239"/>
      <c r="AG1651" s="239"/>
      <c r="AH1651" s="239"/>
    </row>
    <row r="1652" spans="24:34">
      <c r="X1652" s="175"/>
      <c r="Y1652" s="175"/>
      <c r="AA1652" s="179"/>
      <c r="AB1652" s="173"/>
      <c r="AC1652" s="238"/>
      <c r="AD1652" s="238"/>
      <c r="AE1652" s="238"/>
      <c r="AF1652" s="239"/>
      <c r="AG1652" s="239"/>
      <c r="AH1652" s="239"/>
    </row>
    <row r="1653" spans="24:34">
      <c r="X1653" s="175"/>
      <c r="Y1653" s="175"/>
      <c r="AA1653" s="179"/>
      <c r="AB1653" s="173"/>
      <c r="AC1653" s="238"/>
      <c r="AD1653" s="238"/>
      <c r="AE1653" s="238"/>
      <c r="AF1653" s="239"/>
      <c r="AG1653" s="239"/>
      <c r="AH1653" s="239"/>
    </row>
    <row r="1654" spans="24:34">
      <c r="X1654" s="175"/>
      <c r="Y1654" s="175"/>
      <c r="AA1654" s="179"/>
      <c r="AB1654" s="173"/>
      <c r="AC1654" s="238"/>
      <c r="AD1654" s="238"/>
      <c r="AE1654" s="238"/>
      <c r="AF1654" s="239"/>
      <c r="AG1654" s="239"/>
      <c r="AH1654" s="239"/>
    </row>
    <row r="1655" spans="24:34">
      <c r="X1655" s="175"/>
      <c r="Y1655" s="175"/>
      <c r="AA1655" s="179"/>
      <c r="AB1655" s="173"/>
      <c r="AC1655" s="238"/>
      <c r="AD1655" s="238"/>
      <c r="AE1655" s="238"/>
      <c r="AF1655" s="239"/>
      <c r="AG1655" s="239"/>
      <c r="AH1655" s="239"/>
    </row>
    <row r="1656" spans="24:34">
      <c r="X1656" s="175"/>
      <c r="Y1656" s="175"/>
      <c r="AA1656" s="179"/>
      <c r="AB1656" s="173"/>
      <c r="AC1656" s="238"/>
      <c r="AD1656" s="238"/>
      <c r="AE1656" s="238"/>
      <c r="AF1656" s="239"/>
      <c r="AG1656" s="239"/>
      <c r="AH1656" s="239"/>
    </row>
    <row r="1657" spans="24:34">
      <c r="X1657" s="175"/>
      <c r="Y1657" s="175"/>
      <c r="AA1657" s="179"/>
      <c r="AB1657" s="173"/>
      <c r="AC1657" s="238"/>
      <c r="AD1657" s="238"/>
      <c r="AE1657" s="238"/>
      <c r="AF1657" s="239"/>
      <c r="AG1657" s="239"/>
      <c r="AH1657" s="239"/>
    </row>
    <row r="1658" spans="24:34">
      <c r="X1658" s="175"/>
      <c r="Y1658" s="175"/>
      <c r="AA1658" s="179"/>
      <c r="AB1658" s="173"/>
      <c r="AC1658" s="238"/>
      <c r="AD1658" s="238"/>
      <c r="AE1658" s="238"/>
      <c r="AF1658" s="239"/>
      <c r="AG1658" s="239"/>
      <c r="AH1658" s="239"/>
    </row>
    <row r="1659" spans="24:34">
      <c r="X1659" s="175"/>
      <c r="Y1659" s="175"/>
      <c r="AA1659" s="179"/>
      <c r="AB1659" s="173"/>
      <c r="AC1659" s="238"/>
      <c r="AD1659" s="238"/>
      <c r="AE1659" s="238"/>
      <c r="AF1659" s="239"/>
      <c r="AG1659" s="239"/>
      <c r="AH1659" s="239"/>
    </row>
    <row r="1660" spans="24:34">
      <c r="X1660" s="175"/>
      <c r="Y1660" s="175"/>
      <c r="AA1660" s="179"/>
      <c r="AB1660" s="173"/>
      <c r="AC1660" s="238"/>
      <c r="AD1660" s="238"/>
      <c r="AE1660" s="238"/>
      <c r="AF1660" s="239"/>
      <c r="AG1660" s="239"/>
      <c r="AH1660" s="239"/>
    </row>
    <row r="1661" spans="24:34">
      <c r="X1661" s="175"/>
      <c r="Y1661" s="175"/>
      <c r="AA1661" s="179"/>
      <c r="AB1661" s="173"/>
      <c r="AC1661" s="238"/>
      <c r="AD1661" s="238"/>
      <c r="AE1661" s="238"/>
      <c r="AF1661" s="239"/>
      <c r="AG1661" s="239"/>
      <c r="AH1661" s="239"/>
    </row>
    <row r="1662" spans="24:34">
      <c r="X1662" s="175"/>
      <c r="Y1662" s="175"/>
      <c r="AA1662" s="179"/>
      <c r="AB1662" s="173"/>
      <c r="AC1662" s="238"/>
      <c r="AD1662" s="238"/>
      <c r="AE1662" s="238"/>
      <c r="AF1662" s="239"/>
      <c r="AG1662" s="239"/>
      <c r="AH1662" s="239"/>
    </row>
    <row r="1663" spans="24:34">
      <c r="X1663" s="175"/>
      <c r="Y1663" s="175"/>
      <c r="AA1663" s="179"/>
      <c r="AB1663" s="173"/>
      <c r="AC1663" s="238"/>
      <c r="AD1663" s="238"/>
      <c r="AE1663" s="238"/>
      <c r="AF1663" s="239"/>
      <c r="AG1663" s="239"/>
      <c r="AH1663" s="239"/>
    </row>
    <row r="1664" spans="24:34">
      <c r="X1664" s="175"/>
      <c r="Y1664" s="175"/>
      <c r="AA1664" s="179"/>
      <c r="AB1664" s="173"/>
      <c r="AC1664" s="238"/>
      <c r="AD1664" s="238"/>
      <c r="AE1664" s="238"/>
      <c r="AF1664" s="239"/>
      <c r="AG1664" s="239"/>
      <c r="AH1664" s="239"/>
    </row>
    <row r="1665" spans="24:34">
      <c r="X1665" s="175"/>
      <c r="Y1665" s="175"/>
      <c r="AA1665" s="179"/>
      <c r="AB1665" s="173"/>
      <c r="AC1665" s="238"/>
      <c r="AD1665" s="238"/>
      <c r="AE1665" s="238"/>
      <c r="AF1665" s="239"/>
      <c r="AG1665" s="239"/>
      <c r="AH1665" s="239"/>
    </row>
    <row r="1666" spans="24:34">
      <c r="X1666" s="175"/>
      <c r="Y1666" s="175"/>
      <c r="AA1666" s="179"/>
      <c r="AB1666" s="173"/>
      <c r="AC1666" s="238"/>
      <c r="AD1666" s="238"/>
      <c r="AE1666" s="238"/>
      <c r="AF1666" s="239"/>
      <c r="AG1666" s="239"/>
      <c r="AH1666" s="239"/>
    </row>
    <row r="1667" spans="24:34">
      <c r="X1667" s="175"/>
      <c r="Y1667" s="175"/>
      <c r="AA1667" s="179"/>
      <c r="AB1667" s="173"/>
      <c r="AC1667" s="238"/>
      <c r="AD1667" s="238"/>
      <c r="AE1667" s="238"/>
      <c r="AF1667" s="239"/>
      <c r="AG1667" s="239"/>
      <c r="AH1667" s="239"/>
    </row>
    <row r="1668" spans="24:34">
      <c r="X1668" s="175"/>
      <c r="Y1668" s="175"/>
      <c r="AA1668" s="179"/>
      <c r="AB1668" s="173"/>
      <c r="AC1668" s="238"/>
      <c r="AD1668" s="238"/>
      <c r="AE1668" s="238"/>
      <c r="AF1668" s="239"/>
      <c r="AG1668" s="239"/>
      <c r="AH1668" s="239"/>
    </row>
    <row r="1669" spans="24:34">
      <c r="X1669" s="175"/>
      <c r="Y1669" s="175"/>
      <c r="AA1669" s="179"/>
      <c r="AB1669" s="173"/>
      <c r="AC1669" s="238"/>
      <c r="AD1669" s="238"/>
      <c r="AE1669" s="238"/>
      <c r="AF1669" s="239"/>
      <c r="AG1669" s="239"/>
      <c r="AH1669" s="239"/>
    </row>
    <row r="1670" spans="24:34">
      <c r="X1670" s="175"/>
      <c r="Y1670" s="175"/>
      <c r="AA1670" s="179"/>
      <c r="AB1670" s="173"/>
      <c r="AC1670" s="238"/>
      <c r="AD1670" s="238"/>
      <c r="AE1670" s="238"/>
      <c r="AF1670" s="239"/>
      <c r="AG1670" s="239"/>
      <c r="AH1670" s="239"/>
    </row>
    <row r="1671" spans="24:34">
      <c r="X1671" s="175"/>
      <c r="Y1671" s="175"/>
      <c r="AA1671" s="179"/>
      <c r="AB1671" s="173"/>
      <c r="AC1671" s="238"/>
      <c r="AD1671" s="238"/>
      <c r="AE1671" s="238"/>
      <c r="AF1671" s="239"/>
      <c r="AG1671" s="239"/>
      <c r="AH1671" s="239"/>
    </row>
    <row r="1672" spans="24:34">
      <c r="X1672" s="175"/>
      <c r="Y1672" s="175"/>
      <c r="AA1672" s="179"/>
      <c r="AB1672" s="173"/>
      <c r="AC1672" s="238"/>
      <c r="AD1672" s="238"/>
      <c r="AE1672" s="238"/>
      <c r="AF1672" s="239"/>
      <c r="AG1672" s="239"/>
      <c r="AH1672" s="239"/>
    </row>
    <row r="1673" spans="24:34">
      <c r="X1673" s="175"/>
      <c r="Y1673" s="175"/>
      <c r="AA1673" s="179"/>
      <c r="AB1673" s="173"/>
      <c r="AC1673" s="238"/>
      <c r="AD1673" s="238"/>
      <c r="AE1673" s="238"/>
      <c r="AF1673" s="239"/>
      <c r="AG1673" s="239"/>
      <c r="AH1673" s="239"/>
    </row>
    <row r="1674" spans="24:34">
      <c r="X1674" s="175"/>
      <c r="Y1674" s="175"/>
      <c r="AA1674" s="179"/>
      <c r="AB1674" s="173"/>
      <c r="AC1674" s="238"/>
      <c r="AD1674" s="238"/>
      <c r="AE1674" s="238"/>
      <c r="AF1674" s="239"/>
      <c r="AG1674" s="239"/>
      <c r="AH1674" s="239"/>
    </row>
    <row r="1675" spans="24:34">
      <c r="X1675" s="175"/>
      <c r="Y1675" s="175"/>
      <c r="AA1675" s="179"/>
      <c r="AB1675" s="173"/>
      <c r="AC1675" s="238"/>
      <c r="AD1675" s="238"/>
      <c r="AE1675" s="238"/>
      <c r="AF1675" s="239"/>
      <c r="AG1675" s="239"/>
      <c r="AH1675" s="239"/>
    </row>
    <row r="1676" spans="24:34">
      <c r="X1676" s="175"/>
      <c r="Y1676" s="175"/>
      <c r="AA1676" s="179"/>
      <c r="AB1676" s="173"/>
      <c r="AC1676" s="238"/>
      <c r="AD1676" s="238"/>
      <c r="AE1676" s="238"/>
      <c r="AF1676" s="239"/>
      <c r="AG1676" s="239"/>
      <c r="AH1676" s="239"/>
    </row>
    <row r="1677" spans="24:34">
      <c r="X1677" s="175"/>
      <c r="Y1677" s="175"/>
      <c r="AA1677" s="179"/>
      <c r="AB1677" s="173"/>
      <c r="AC1677" s="238"/>
      <c r="AD1677" s="238"/>
      <c r="AE1677" s="238"/>
      <c r="AF1677" s="239"/>
      <c r="AG1677" s="239"/>
      <c r="AH1677" s="239"/>
    </row>
    <row r="1678" spans="24:34">
      <c r="X1678" s="175"/>
      <c r="Y1678" s="175"/>
      <c r="AA1678" s="179"/>
      <c r="AB1678" s="173"/>
      <c r="AC1678" s="238"/>
      <c r="AD1678" s="238"/>
      <c r="AE1678" s="238"/>
      <c r="AF1678" s="239"/>
      <c r="AG1678" s="239"/>
      <c r="AH1678" s="239"/>
    </row>
    <row r="1679" spans="24:34">
      <c r="X1679" s="175"/>
      <c r="Y1679" s="175"/>
      <c r="AA1679" s="179"/>
      <c r="AB1679" s="173"/>
      <c r="AC1679" s="238"/>
      <c r="AD1679" s="238"/>
      <c r="AE1679" s="238"/>
      <c r="AF1679" s="239"/>
      <c r="AG1679" s="239"/>
      <c r="AH1679" s="239"/>
    </row>
    <row r="1680" spans="24:34">
      <c r="X1680" s="175"/>
      <c r="Y1680" s="175"/>
      <c r="AA1680" s="179"/>
      <c r="AB1680" s="173"/>
      <c r="AC1680" s="238"/>
      <c r="AD1680" s="238"/>
      <c r="AE1680" s="238"/>
      <c r="AF1680" s="239"/>
      <c r="AG1680" s="239"/>
      <c r="AH1680" s="239"/>
    </row>
    <row r="1681" spans="24:34">
      <c r="X1681" s="175"/>
      <c r="Y1681" s="175"/>
      <c r="AA1681" s="179"/>
      <c r="AB1681" s="173"/>
      <c r="AC1681" s="238"/>
      <c r="AD1681" s="238"/>
      <c r="AE1681" s="238"/>
      <c r="AF1681" s="239"/>
      <c r="AG1681" s="239"/>
      <c r="AH1681" s="239"/>
    </row>
    <row r="1682" spans="24:34">
      <c r="X1682" s="175"/>
      <c r="Y1682" s="175"/>
      <c r="AA1682" s="179"/>
      <c r="AB1682" s="173"/>
      <c r="AC1682" s="238"/>
      <c r="AD1682" s="238"/>
      <c r="AE1682" s="238"/>
      <c r="AF1682" s="239"/>
      <c r="AG1682" s="239"/>
      <c r="AH1682" s="239"/>
    </row>
    <row r="1683" spans="24:34">
      <c r="X1683" s="175"/>
      <c r="Y1683" s="175"/>
      <c r="AA1683" s="179"/>
      <c r="AB1683" s="173"/>
      <c r="AC1683" s="238"/>
      <c r="AD1683" s="238"/>
      <c r="AE1683" s="238"/>
      <c r="AF1683" s="239"/>
      <c r="AG1683" s="239"/>
      <c r="AH1683" s="239"/>
    </row>
    <row r="1684" spans="24:34">
      <c r="X1684" s="175"/>
      <c r="Y1684" s="175"/>
      <c r="AA1684" s="179"/>
      <c r="AB1684" s="173"/>
      <c r="AC1684" s="238"/>
      <c r="AD1684" s="238"/>
      <c r="AE1684" s="238"/>
      <c r="AF1684" s="239"/>
      <c r="AG1684" s="239"/>
      <c r="AH1684" s="239"/>
    </row>
    <row r="1685" spans="24:34">
      <c r="X1685" s="175"/>
      <c r="Y1685" s="175"/>
      <c r="AA1685" s="179"/>
      <c r="AB1685" s="173"/>
      <c r="AC1685" s="238"/>
      <c r="AD1685" s="238"/>
      <c r="AE1685" s="238"/>
      <c r="AF1685" s="239"/>
      <c r="AG1685" s="239"/>
      <c r="AH1685" s="239"/>
    </row>
    <row r="1686" spans="24:34">
      <c r="X1686" s="175"/>
      <c r="Y1686" s="175"/>
      <c r="AA1686" s="179"/>
      <c r="AB1686" s="173"/>
      <c r="AC1686" s="238"/>
      <c r="AD1686" s="238"/>
      <c r="AE1686" s="238"/>
      <c r="AF1686" s="239"/>
      <c r="AG1686" s="239"/>
      <c r="AH1686" s="239"/>
    </row>
    <row r="1687" spans="24:34">
      <c r="X1687" s="175"/>
      <c r="Y1687" s="175"/>
      <c r="AA1687" s="179"/>
      <c r="AB1687" s="173"/>
      <c r="AC1687" s="238"/>
      <c r="AD1687" s="238"/>
      <c r="AE1687" s="238"/>
      <c r="AF1687" s="239"/>
      <c r="AG1687" s="239"/>
      <c r="AH1687" s="239"/>
    </row>
    <row r="1688" spans="24:34">
      <c r="X1688" s="175"/>
      <c r="Y1688" s="175"/>
      <c r="AA1688" s="179"/>
      <c r="AB1688" s="173"/>
      <c r="AC1688" s="238"/>
      <c r="AD1688" s="238"/>
      <c r="AE1688" s="238"/>
      <c r="AF1688" s="239"/>
      <c r="AG1688" s="239"/>
      <c r="AH1688" s="239"/>
    </row>
    <row r="1689" spans="24:34">
      <c r="X1689" s="175"/>
      <c r="Y1689" s="175"/>
      <c r="AA1689" s="179"/>
      <c r="AB1689" s="173"/>
      <c r="AC1689" s="238"/>
      <c r="AD1689" s="238"/>
      <c r="AE1689" s="238"/>
      <c r="AF1689" s="239"/>
      <c r="AG1689" s="239"/>
      <c r="AH1689" s="239"/>
    </row>
    <row r="1690" spans="24:34">
      <c r="X1690" s="175"/>
      <c r="Y1690" s="175"/>
      <c r="AA1690" s="179"/>
      <c r="AB1690" s="173"/>
      <c r="AC1690" s="238"/>
      <c r="AD1690" s="238"/>
      <c r="AE1690" s="238"/>
      <c r="AF1690" s="239"/>
      <c r="AG1690" s="239"/>
      <c r="AH1690" s="239"/>
    </row>
    <row r="1691" spans="24:34">
      <c r="X1691" s="175"/>
      <c r="Y1691" s="175"/>
      <c r="AA1691" s="179"/>
      <c r="AB1691" s="173"/>
      <c r="AC1691" s="238"/>
      <c r="AD1691" s="238"/>
      <c r="AE1691" s="238"/>
      <c r="AF1691" s="239"/>
      <c r="AG1691" s="239"/>
      <c r="AH1691" s="239"/>
    </row>
    <row r="1692" spans="24:34">
      <c r="X1692" s="175"/>
      <c r="Y1692" s="175"/>
      <c r="AA1692" s="179"/>
      <c r="AB1692" s="173"/>
      <c r="AC1692" s="238"/>
      <c r="AD1692" s="238"/>
      <c r="AE1692" s="238"/>
      <c r="AF1692" s="239"/>
      <c r="AG1692" s="239"/>
      <c r="AH1692" s="239"/>
    </row>
    <row r="1693" spans="24:34">
      <c r="X1693" s="175"/>
      <c r="Y1693" s="175"/>
      <c r="AA1693" s="179"/>
      <c r="AB1693" s="173"/>
      <c r="AC1693" s="238"/>
      <c r="AD1693" s="238"/>
      <c r="AE1693" s="238"/>
      <c r="AF1693" s="239"/>
      <c r="AG1693" s="239"/>
      <c r="AH1693" s="239"/>
    </row>
    <row r="1694" spans="24:34">
      <c r="X1694" s="175"/>
      <c r="Y1694" s="175"/>
      <c r="AA1694" s="179"/>
      <c r="AB1694" s="173"/>
      <c r="AC1694" s="238"/>
      <c r="AD1694" s="238"/>
      <c r="AE1694" s="238"/>
      <c r="AF1694" s="239"/>
      <c r="AG1694" s="239"/>
      <c r="AH1694" s="239"/>
    </row>
    <row r="1695" spans="24:34">
      <c r="X1695" s="175"/>
      <c r="Y1695" s="175"/>
      <c r="AA1695" s="179"/>
      <c r="AB1695" s="173"/>
      <c r="AC1695" s="238"/>
      <c r="AD1695" s="238"/>
      <c r="AE1695" s="238"/>
      <c r="AF1695" s="239"/>
      <c r="AG1695" s="239"/>
      <c r="AH1695" s="239"/>
    </row>
    <row r="1696" spans="24:34">
      <c r="X1696" s="175"/>
      <c r="Y1696" s="175"/>
      <c r="AA1696" s="179"/>
      <c r="AB1696" s="173"/>
      <c r="AC1696" s="238"/>
      <c r="AD1696" s="238"/>
      <c r="AE1696" s="238"/>
      <c r="AF1696" s="239"/>
      <c r="AG1696" s="239"/>
      <c r="AH1696" s="239"/>
    </row>
    <row r="1697" spans="24:34">
      <c r="X1697" s="175"/>
      <c r="Y1697" s="175"/>
      <c r="AA1697" s="179"/>
      <c r="AB1697" s="173"/>
      <c r="AC1697" s="238"/>
      <c r="AD1697" s="238"/>
      <c r="AE1697" s="238"/>
      <c r="AF1697" s="239"/>
      <c r="AG1697" s="239"/>
      <c r="AH1697" s="239"/>
    </row>
    <row r="1698" spans="24:34">
      <c r="X1698" s="175"/>
      <c r="Y1698" s="175"/>
      <c r="AA1698" s="179"/>
      <c r="AB1698" s="173"/>
      <c r="AC1698" s="238"/>
      <c r="AD1698" s="238"/>
      <c r="AE1698" s="238"/>
      <c r="AF1698" s="239"/>
      <c r="AG1698" s="239"/>
      <c r="AH1698" s="239"/>
    </row>
    <row r="1699" spans="24:34">
      <c r="X1699" s="175"/>
      <c r="Y1699" s="175"/>
      <c r="AA1699" s="179"/>
      <c r="AB1699" s="173"/>
      <c r="AC1699" s="238"/>
      <c r="AD1699" s="238"/>
      <c r="AE1699" s="238"/>
      <c r="AF1699" s="239"/>
      <c r="AG1699" s="239"/>
      <c r="AH1699" s="239"/>
    </row>
    <row r="1700" spans="24:34">
      <c r="X1700" s="175"/>
      <c r="Y1700" s="175"/>
      <c r="AA1700" s="179"/>
      <c r="AB1700" s="173"/>
      <c r="AC1700" s="238"/>
      <c r="AD1700" s="238"/>
      <c r="AE1700" s="238"/>
      <c r="AF1700" s="239"/>
      <c r="AG1700" s="239"/>
      <c r="AH1700" s="239"/>
    </row>
    <row r="1701" spans="24:34">
      <c r="X1701" s="175"/>
      <c r="Y1701" s="175"/>
      <c r="AA1701" s="179"/>
      <c r="AB1701" s="173"/>
      <c r="AC1701" s="238"/>
      <c r="AD1701" s="238"/>
      <c r="AE1701" s="238"/>
      <c r="AF1701" s="239"/>
      <c r="AG1701" s="239"/>
      <c r="AH1701" s="239"/>
    </row>
    <row r="1702" spans="24:34">
      <c r="X1702" s="175"/>
      <c r="Y1702" s="175"/>
      <c r="AA1702" s="179"/>
      <c r="AB1702" s="173"/>
      <c r="AC1702" s="238"/>
      <c r="AD1702" s="238"/>
      <c r="AE1702" s="238"/>
      <c r="AF1702" s="239"/>
      <c r="AG1702" s="239"/>
      <c r="AH1702" s="239"/>
    </row>
    <row r="1703" spans="24:34">
      <c r="X1703" s="175"/>
      <c r="Y1703" s="175"/>
      <c r="AA1703" s="179"/>
      <c r="AB1703" s="173"/>
      <c r="AC1703" s="238"/>
      <c r="AD1703" s="238"/>
      <c r="AE1703" s="238"/>
      <c r="AF1703" s="239"/>
      <c r="AG1703" s="239"/>
      <c r="AH1703" s="239"/>
    </row>
    <row r="1704" spans="24:34">
      <c r="X1704" s="175"/>
      <c r="Y1704" s="175"/>
      <c r="AA1704" s="179"/>
      <c r="AB1704" s="173"/>
      <c r="AC1704" s="238"/>
      <c r="AD1704" s="238"/>
      <c r="AE1704" s="238"/>
      <c r="AF1704" s="239"/>
      <c r="AG1704" s="239"/>
      <c r="AH1704" s="239"/>
    </row>
    <row r="1705" spans="24:34">
      <c r="X1705" s="175"/>
      <c r="Y1705" s="175"/>
      <c r="AA1705" s="179"/>
      <c r="AB1705" s="173"/>
      <c r="AC1705" s="238"/>
      <c r="AD1705" s="238"/>
      <c r="AE1705" s="238"/>
      <c r="AF1705" s="239"/>
      <c r="AG1705" s="239"/>
      <c r="AH1705" s="239"/>
    </row>
    <row r="1706" spans="24:34">
      <c r="X1706" s="175"/>
      <c r="Y1706" s="175"/>
      <c r="AA1706" s="179"/>
      <c r="AB1706" s="173"/>
      <c r="AC1706" s="238"/>
      <c r="AD1706" s="238"/>
      <c r="AE1706" s="238"/>
      <c r="AF1706" s="239"/>
      <c r="AG1706" s="239"/>
      <c r="AH1706" s="239"/>
    </row>
    <row r="1707" spans="24:34">
      <c r="X1707" s="175"/>
      <c r="Y1707" s="175"/>
      <c r="AA1707" s="179"/>
      <c r="AB1707" s="173"/>
      <c r="AC1707" s="238"/>
      <c r="AD1707" s="238"/>
      <c r="AE1707" s="238"/>
      <c r="AF1707" s="239"/>
      <c r="AG1707" s="239"/>
      <c r="AH1707" s="239"/>
    </row>
    <row r="1708" spans="24:34">
      <c r="X1708" s="175"/>
      <c r="Y1708" s="175"/>
      <c r="AA1708" s="179"/>
      <c r="AB1708" s="173"/>
      <c r="AC1708" s="238"/>
      <c r="AD1708" s="238"/>
      <c r="AE1708" s="238"/>
      <c r="AF1708" s="239"/>
      <c r="AG1708" s="239"/>
      <c r="AH1708" s="239"/>
    </row>
    <row r="1709" spans="24:34">
      <c r="X1709" s="175"/>
      <c r="Y1709" s="175"/>
      <c r="AA1709" s="179"/>
      <c r="AB1709" s="173"/>
      <c r="AC1709" s="238"/>
      <c r="AD1709" s="238"/>
      <c r="AE1709" s="238"/>
      <c r="AF1709" s="239"/>
      <c r="AG1709" s="239"/>
      <c r="AH1709" s="239"/>
    </row>
    <row r="1710" spans="24:34">
      <c r="X1710" s="175"/>
      <c r="Y1710" s="175"/>
      <c r="AA1710" s="179"/>
      <c r="AB1710" s="173"/>
      <c r="AC1710" s="238"/>
      <c r="AD1710" s="238"/>
      <c r="AE1710" s="238"/>
      <c r="AF1710" s="239"/>
      <c r="AG1710" s="239"/>
      <c r="AH1710" s="239"/>
    </row>
    <row r="1711" spans="24:34">
      <c r="X1711" s="175"/>
      <c r="Y1711" s="175"/>
      <c r="AA1711" s="179"/>
      <c r="AB1711" s="173"/>
      <c r="AC1711" s="238"/>
      <c r="AD1711" s="238"/>
      <c r="AE1711" s="238"/>
      <c r="AF1711" s="239"/>
      <c r="AG1711" s="239"/>
      <c r="AH1711" s="239"/>
    </row>
    <row r="1712" spans="24:34">
      <c r="X1712" s="175"/>
      <c r="Y1712" s="175"/>
      <c r="AA1712" s="179"/>
      <c r="AB1712" s="173"/>
      <c r="AC1712" s="238"/>
      <c r="AD1712" s="238"/>
      <c r="AE1712" s="238"/>
      <c r="AF1712" s="239"/>
      <c r="AG1712" s="239"/>
      <c r="AH1712" s="239"/>
    </row>
    <row r="1713" spans="24:34">
      <c r="X1713" s="175"/>
      <c r="Y1713" s="175"/>
      <c r="AA1713" s="179"/>
      <c r="AB1713" s="173"/>
      <c r="AC1713" s="238"/>
      <c r="AD1713" s="238"/>
      <c r="AE1713" s="238"/>
      <c r="AF1713" s="239"/>
      <c r="AG1713" s="239"/>
      <c r="AH1713" s="239"/>
    </row>
    <row r="1714" spans="24:34">
      <c r="X1714" s="175"/>
      <c r="Y1714" s="175"/>
      <c r="AA1714" s="179"/>
      <c r="AB1714" s="173"/>
      <c r="AC1714" s="238"/>
      <c r="AD1714" s="238"/>
      <c r="AE1714" s="238"/>
      <c r="AF1714" s="239"/>
      <c r="AG1714" s="239"/>
      <c r="AH1714" s="239"/>
    </row>
    <row r="1715" spans="24:34">
      <c r="X1715" s="175"/>
      <c r="Y1715" s="175"/>
      <c r="AA1715" s="179"/>
      <c r="AB1715" s="173"/>
      <c r="AC1715" s="238"/>
      <c r="AD1715" s="238"/>
      <c r="AE1715" s="238"/>
      <c r="AF1715" s="239"/>
      <c r="AG1715" s="239"/>
      <c r="AH1715" s="239"/>
    </row>
    <row r="1716" spans="24:34">
      <c r="X1716" s="175"/>
      <c r="Y1716" s="175"/>
      <c r="AA1716" s="179"/>
      <c r="AB1716" s="173"/>
      <c r="AC1716" s="238"/>
      <c r="AD1716" s="238"/>
      <c r="AE1716" s="238"/>
      <c r="AF1716" s="239"/>
      <c r="AG1716" s="239"/>
      <c r="AH1716" s="239"/>
    </row>
    <row r="1717" spans="24:34">
      <c r="X1717" s="175"/>
      <c r="Y1717" s="175"/>
      <c r="AA1717" s="179"/>
      <c r="AB1717" s="173"/>
      <c r="AC1717" s="238"/>
      <c r="AD1717" s="238"/>
      <c r="AE1717" s="238"/>
      <c r="AF1717" s="239"/>
      <c r="AG1717" s="239"/>
      <c r="AH1717" s="239"/>
    </row>
    <row r="1718" spans="24:34">
      <c r="X1718" s="175"/>
      <c r="Y1718" s="175"/>
      <c r="AA1718" s="179"/>
      <c r="AB1718" s="173"/>
      <c r="AC1718" s="238"/>
      <c r="AD1718" s="238"/>
      <c r="AE1718" s="238"/>
      <c r="AF1718" s="239"/>
      <c r="AG1718" s="239"/>
      <c r="AH1718" s="239"/>
    </row>
    <row r="1719" spans="24:34">
      <c r="X1719" s="175"/>
      <c r="Y1719" s="175"/>
      <c r="AA1719" s="179"/>
      <c r="AB1719" s="173"/>
      <c r="AC1719" s="238"/>
      <c r="AD1719" s="238"/>
      <c r="AE1719" s="238"/>
      <c r="AF1719" s="239"/>
      <c r="AG1719" s="239"/>
      <c r="AH1719" s="239"/>
    </row>
    <row r="1720" spans="24:34">
      <c r="X1720" s="175"/>
      <c r="Y1720" s="175"/>
      <c r="AA1720" s="179"/>
      <c r="AB1720" s="173"/>
      <c r="AC1720" s="238"/>
      <c r="AD1720" s="238"/>
      <c r="AE1720" s="238"/>
      <c r="AF1720" s="239"/>
      <c r="AG1720" s="239"/>
      <c r="AH1720" s="239"/>
    </row>
    <row r="1721" spans="24:34">
      <c r="X1721" s="175"/>
      <c r="Y1721" s="175"/>
      <c r="AA1721" s="179"/>
      <c r="AB1721" s="173"/>
      <c r="AC1721" s="238"/>
      <c r="AD1721" s="238"/>
      <c r="AE1721" s="238"/>
      <c r="AF1721" s="239"/>
      <c r="AG1721" s="239"/>
      <c r="AH1721" s="239"/>
    </row>
    <row r="1722" spans="24:34">
      <c r="X1722" s="175"/>
      <c r="Y1722" s="175"/>
      <c r="AA1722" s="179"/>
      <c r="AB1722" s="173"/>
      <c r="AC1722" s="238"/>
      <c r="AD1722" s="238"/>
      <c r="AE1722" s="238"/>
      <c r="AF1722" s="239"/>
      <c r="AG1722" s="239"/>
      <c r="AH1722" s="239"/>
    </row>
    <row r="1723" spans="24:34">
      <c r="X1723" s="175"/>
      <c r="Y1723" s="175"/>
      <c r="AA1723" s="179"/>
      <c r="AB1723" s="173"/>
      <c r="AC1723" s="238"/>
      <c r="AD1723" s="238"/>
      <c r="AE1723" s="238"/>
      <c r="AF1723" s="239"/>
      <c r="AG1723" s="239"/>
      <c r="AH1723" s="239"/>
    </row>
    <row r="1724" spans="24:34">
      <c r="X1724" s="175"/>
      <c r="Y1724" s="175"/>
      <c r="AA1724" s="179"/>
      <c r="AB1724" s="173"/>
      <c r="AC1724" s="238"/>
      <c r="AD1724" s="238"/>
      <c r="AE1724" s="238"/>
      <c r="AF1724" s="239"/>
      <c r="AG1724" s="239"/>
      <c r="AH1724" s="239"/>
    </row>
    <row r="1725" spans="24:34">
      <c r="X1725" s="175"/>
      <c r="Y1725" s="175"/>
      <c r="AA1725" s="179"/>
      <c r="AB1725" s="173"/>
      <c r="AC1725" s="238"/>
      <c r="AD1725" s="238"/>
      <c r="AE1725" s="238"/>
      <c r="AF1725" s="239"/>
      <c r="AG1725" s="239"/>
      <c r="AH1725" s="239"/>
    </row>
    <row r="1726" spans="24:34">
      <c r="X1726" s="175"/>
      <c r="Y1726" s="175"/>
      <c r="AA1726" s="179"/>
      <c r="AB1726" s="173"/>
      <c r="AC1726" s="238"/>
      <c r="AD1726" s="238"/>
      <c r="AE1726" s="238"/>
      <c r="AF1726" s="239"/>
      <c r="AG1726" s="239"/>
      <c r="AH1726" s="239"/>
    </row>
    <row r="1727" spans="24:34">
      <c r="X1727" s="175"/>
      <c r="Y1727" s="175"/>
      <c r="AA1727" s="179"/>
      <c r="AB1727" s="173"/>
      <c r="AC1727" s="238"/>
      <c r="AD1727" s="238"/>
      <c r="AE1727" s="238"/>
      <c r="AF1727" s="239"/>
      <c r="AG1727" s="239"/>
      <c r="AH1727" s="239"/>
    </row>
    <row r="1728" spans="24:34">
      <c r="X1728" s="175"/>
      <c r="Y1728" s="175"/>
      <c r="AA1728" s="179"/>
      <c r="AB1728" s="173"/>
      <c r="AC1728" s="238"/>
      <c r="AD1728" s="238"/>
      <c r="AE1728" s="238"/>
      <c r="AF1728" s="239"/>
      <c r="AG1728" s="239"/>
      <c r="AH1728" s="239"/>
    </row>
    <row r="1729" spans="24:34">
      <c r="X1729" s="175"/>
      <c r="Y1729" s="175"/>
      <c r="AA1729" s="179"/>
      <c r="AB1729" s="173"/>
      <c r="AC1729" s="238"/>
      <c r="AD1729" s="238"/>
      <c r="AE1729" s="238"/>
      <c r="AF1729" s="239"/>
      <c r="AG1729" s="239"/>
      <c r="AH1729" s="239"/>
    </row>
    <row r="1730" spans="24:34">
      <c r="X1730" s="175"/>
      <c r="Y1730" s="175"/>
      <c r="AA1730" s="179"/>
      <c r="AB1730" s="173"/>
      <c r="AC1730" s="238"/>
      <c r="AD1730" s="238"/>
      <c r="AE1730" s="238"/>
      <c r="AF1730" s="239"/>
      <c r="AG1730" s="239"/>
      <c r="AH1730" s="239"/>
    </row>
    <row r="1731" spans="24:34">
      <c r="X1731" s="175"/>
      <c r="Y1731" s="175"/>
      <c r="AA1731" s="179"/>
      <c r="AB1731" s="173"/>
      <c r="AC1731" s="238"/>
      <c r="AD1731" s="238"/>
      <c r="AE1731" s="238"/>
      <c r="AF1731" s="239"/>
      <c r="AG1731" s="239"/>
      <c r="AH1731" s="239"/>
    </row>
    <row r="1732" spans="24:34">
      <c r="X1732" s="175"/>
      <c r="Y1732" s="175"/>
      <c r="AA1732" s="179"/>
      <c r="AB1732" s="173"/>
      <c r="AC1732" s="238"/>
      <c r="AD1732" s="238"/>
      <c r="AE1732" s="238"/>
      <c r="AF1732" s="239"/>
      <c r="AG1732" s="239"/>
      <c r="AH1732" s="239"/>
    </row>
    <row r="1733" spans="24:34">
      <c r="X1733" s="175"/>
      <c r="Y1733" s="175"/>
      <c r="AA1733" s="179"/>
      <c r="AB1733" s="173"/>
      <c r="AC1733" s="238"/>
      <c r="AD1733" s="238"/>
      <c r="AE1733" s="238"/>
      <c r="AF1733" s="239"/>
      <c r="AG1733" s="239"/>
      <c r="AH1733" s="239"/>
    </row>
    <row r="1734" spans="24:34">
      <c r="X1734" s="175"/>
      <c r="Y1734" s="175"/>
      <c r="AA1734" s="179"/>
      <c r="AB1734" s="173"/>
      <c r="AC1734" s="238"/>
      <c r="AD1734" s="238"/>
      <c r="AE1734" s="238"/>
      <c r="AF1734" s="239"/>
      <c r="AG1734" s="239"/>
      <c r="AH1734" s="239"/>
    </row>
    <row r="1735" spans="24:34">
      <c r="X1735" s="175"/>
      <c r="Y1735" s="175"/>
      <c r="AA1735" s="179"/>
      <c r="AB1735" s="173"/>
      <c r="AC1735" s="238"/>
      <c r="AD1735" s="238"/>
      <c r="AE1735" s="238"/>
      <c r="AF1735" s="239"/>
      <c r="AG1735" s="239"/>
      <c r="AH1735" s="239"/>
    </row>
    <row r="1736" spans="24:34">
      <c r="X1736" s="175"/>
      <c r="Y1736" s="175"/>
      <c r="AA1736" s="179"/>
      <c r="AB1736" s="173"/>
      <c r="AC1736" s="238"/>
      <c r="AD1736" s="238"/>
      <c r="AE1736" s="238"/>
      <c r="AF1736" s="239"/>
      <c r="AG1736" s="239"/>
      <c r="AH1736" s="239"/>
    </row>
    <row r="1737" spans="24:34">
      <c r="X1737" s="175"/>
      <c r="Y1737" s="175"/>
      <c r="AA1737" s="179"/>
      <c r="AB1737" s="173"/>
      <c r="AC1737" s="238"/>
      <c r="AD1737" s="238"/>
      <c r="AE1737" s="238"/>
      <c r="AF1737" s="239"/>
      <c r="AG1737" s="239"/>
      <c r="AH1737" s="239"/>
    </row>
    <row r="1738" spans="24:34">
      <c r="X1738" s="175"/>
      <c r="Y1738" s="175"/>
      <c r="AA1738" s="179"/>
      <c r="AB1738" s="173"/>
      <c r="AC1738" s="238"/>
      <c r="AD1738" s="238"/>
      <c r="AE1738" s="238"/>
      <c r="AF1738" s="239"/>
      <c r="AG1738" s="239"/>
      <c r="AH1738" s="239"/>
    </row>
    <row r="1739" spans="24:34">
      <c r="X1739" s="175"/>
      <c r="Y1739" s="175"/>
      <c r="AA1739" s="179"/>
      <c r="AB1739" s="173"/>
      <c r="AC1739" s="238"/>
      <c r="AD1739" s="238"/>
      <c r="AE1739" s="238"/>
      <c r="AF1739" s="239"/>
      <c r="AG1739" s="239"/>
      <c r="AH1739" s="239"/>
    </row>
    <row r="1740" spans="24:34">
      <c r="X1740" s="175"/>
      <c r="Y1740" s="175"/>
      <c r="AA1740" s="179"/>
      <c r="AB1740" s="173"/>
      <c r="AC1740" s="238"/>
      <c r="AD1740" s="238"/>
      <c r="AE1740" s="238"/>
      <c r="AF1740" s="239"/>
      <c r="AG1740" s="239"/>
      <c r="AH1740" s="239"/>
    </row>
    <row r="1741" spans="24:34">
      <c r="X1741" s="175"/>
      <c r="Y1741" s="175"/>
      <c r="AA1741" s="179"/>
      <c r="AB1741" s="173"/>
      <c r="AC1741" s="238"/>
      <c r="AD1741" s="238"/>
      <c r="AE1741" s="238"/>
      <c r="AF1741" s="239"/>
      <c r="AG1741" s="239"/>
      <c r="AH1741" s="239"/>
    </row>
    <row r="1742" spans="24:34">
      <c r="X1742" s="175"/>
      <c r="Y1742" s="175"/>
      <c r="AA1742" s="179"/>
      <c r="AB1742" s="173"/>
      <c r="AC1742" s="238"/>
      <c r="AD1742" s="238"/>
      <c r="AE1742" s="238"/>
      <c r="AF1742" s="239"/>
      <c r="AG1742" s="239"/>
      <c r="AH1742" s="239"/>
    </row>
    <row r="1743" spans="24:34">
      <c r="X1743" s="175"/>
      <c r="Y1743" s="175"/>
      <c r="AA1743" s="179"/>
      <c r="AB1743" s="173"/>
      <c r="AC1743" s="238"/>
      <c r="AD1743" s="238"/>
      <c r="AE1743" s="238"/>
      <c r="AF1743" s="239"/>
      <c r="AG1743" s="239"/>
      <c r="AH1743" s="239"/>
    </row>
    <row r="1744" spans="24:34">
      <c r="X1744" s="175"/>
      <c r="Y1744" s="175"/>
      <c r="AA1744" s="179"/>
      <c r="AB1744" s="173"/>
      <c r="AC1744" s="238"/>
      <c r="AD1744" s="238"/>
      <c r="AE1744" s="238"/>
      <c r="AF1744" s="239"/>
      <c r="AG1744" s="239"/>
      <c r="AH1744" s="239"/>
    </row>
    <row r="1745" spans="24:34">
      <c r="X1745" s="175"/>
      <c r="Y1745" s="175"/>
      <c r="AA1745" s="179"/>
      <c r="AB1745" s="173"/>
      <c r="AC1745" s="238"/>
      <c r="AD1745" s="238"/>
      <c r="AE1745" s="238"/>
      <c r="AF1745" s="239"/>
      <c r="AG1745" s="239"/>
      <c r="AH1745" s="239"/>
    </row>
    <row r="1746" spans="24:34">
      <c r="X1746" s="175"/>
      <c r="Y1746" s="175"/>
      <c r="AA1746" s="179"/>
      <c r="AB1746" s="173"/>
      <c r="AC1746" s="238"/>
      <c r="AD1746" s="238"/>
      <c r="AE1746" s="238"/>
      <c r="AF1746" s="239"/>
      <c r="AG1746" s="239"/>
      <c r="AH1746" s="239"/>
    </row>
    <row r="1747" spans="24:34">
      <c r="X1747" s="175"/>
      <c r="Y1747" s="175"/>
      <c r="AA1747" s="179"/>
      <c r="AB1747" s="173"/>
      <c r="AC1747" s="238"/>
      <c r="AD1747" s="238"/>
      <c r="AE1747" s="238"/>
      <c r="AF1747" s="239"/>
      <c r="AG1747" s="239"/>
      <c r="AH1747" s="239"/>
    </row>
    <row r="1748" spans="24:34">
      <c r="X1748" s="175"/>
      <c r="Y1748" s="175"/>
      <c r="AA1748" s="179"/>
      <c r="AB1748" s="173"/>
      <c r="AC1748" s="238"/>
      <c r="AD1748" s="238"/>
      <c r="AE1748" s="238"/>
      <c r="AF1748" s="239"/>
      <c r="AG1748" s="239"/>
      <c r="AH1748" s="239"/>
    </row>
    <row r="1749" spans="24:34">
      <c r="X1749" s="175"/>
      <c r="Y1749" s="175"/>
      <c r="AA1749" s="179"/>
      <c r="AB1749" s="173"/>
      <c r="AC1749" s="238"/>
      <c r="AD1749" s="238"/>
      <c r="AE1749" s="238"/>
      <c r="AF1749" s="239"/>
      <c r="AG1749" s="239"/>
      <c r="AH1749" s="239"/>
    </row>
    <row r="1750" spans="24:34">
      <c r="X1750" s="175"/>
      <c r="Y1750" s="175"/>
      <c r="AA1750" s="179"/>
      <c r="AB1750" s="173"/>
      <c r="AC1750" s="238"/>
      <c r="AD1750" s="238"/>
      <c r="AE1750" s="238"/>
      <c r="AF1750" s="239"/>
      <c r="AG1750" s="239"/>
      <c r="AH1750" s="239"/>
    </row>
    <row r="1751" spans="24:34">
      <c r="X1751" s="175"/>
      <c r="Y1751" s="175"/>
      <c r="AA1751" s="179"/>
      <c r="AB1751" s="173"/>
      <c r="AC1751" s="238"/>
      <c r="AD1751" s="238"/>
      <c r="AE1751" s="238"/>
      <c r="AF1751" s="239"/>
      <c r="AG1751" s="239"/>
      <c r="AH1751" s="239"/>
    </row>
    <row r="1752" spans="24:34">
      <c r="X1752" s="175"/>
      <c r="Y1752" s="175"/>
      <c r="AA1752" s="179"/>
      <c r="AB1752" s="173"/>
      <c r="AC1752" s="238"/>
      <c r="AD1752" s="238"/>
      <c r="AE1752" s="238"/>
      <c r="AF1752" s="239"/>
      <c r="AG1752" s="239"/>
      <c r="AH1752" s="239"/>
    </row>
    <row r="1753" spans="24:34">
      <c r="X1753" s="175"/>
      <c r="Y1753" s="175"/>
      <c r="AA1753" s="179"/>
      <c r="AB1753" s="173"/>
      <c r="AC1753" s="238"/>
      <c r="AD1753" s="238"/>
      <c r="AE1753" s="238"/>
      <c r="AF1753" s="239"/>
      <c r="AG1753" s="239"/>
      <c r="AH1753" s="239"/>
    </row>
    <row r="1754" spans="24:34">
      <c r="X1754" s="175"/>
      <c r="Y1754" s="175"/>
      <c r="AA1754" s="179"/>
      <c r="AB1754" s="173"/>
      <c r="AC1754" s="238"/>
      <c r="AD1754" s="238"/>
      <c r="AE1754" s="238"/>
      <c r="AF1754" s="239"/>
      <c r="AG1754" s="239"/>
      <c r="AH1754" s="239"/>
    </row>
    <row r="1755" spans="24:34">
      <c r="X1755" s="175"/>
      <c r="Y1755" s="175"/>
      <c r="AA1755" s="179"/>
      <c r="AB1755" s="173"/>
      <c r="AC1755" s="238"/>
      <c r="AD1755" s="238"/>
      <c r="AE1755" s="238"/>
      <c r="AF1755" s="239"/>
      <c r="AG1755" s="239"/>
      <c r="AH1755" s="239"/>
    </row>
    <row r="1756" spans="24:34">
      <c r="X1756" s="175"/>
      <c r="Y1756" s="175"/>
      <c r="AA1756" s="179"/>
      <c r="AB1756" s="173"/>
      <c r="AC1756" s="238"/>
      <c r="AD1756" s="238"/>
      <c r="AE1756" s="238"/>
      <c r="AF1756" s="239"/>
      <c r="AG1756" s="239"/>
      <c r="AH1756" s="239"/>
    </row>
    <row r="1757" spans="24:34">
      <c r="X1757" s="175"/>
      <c r="Y1757" s="175"/>
      <c r="AA1757" s="179"/>
      <c r="AB1757" s="173"/>
      <c r="AC1757" s="238"/>
      <c r="AD1757" s="238"/>
      <c r="AE1757" s="238"/>
      <c r="AF1757" s="239"/>
      <c r="AG1757" s="239"/>
      <c r="AH1757" s="239"/>
    </row>
    <row r="1758" spans="24:34">
      <c r="X1758" s="175"/>
      <c r="Y1758" s="175"/>
      <c r="AA1758" s="179"/>
      <c r="AB1758" s="173"/>
      <c r="AC1758" s="238"/>
      <c r="AD1758" s="238"/>
      <c r="AE1758" s="238"/>
      <c r="AF1758" s="239"/>
      <c r="AG1758" s="239"/>
      <c r="AH1758" s="239"/>
    </row>
    <row r="1759" spans="24:34">
      <c r="X1759" s="175"/>
      <c r="Y1759" s="175"/>
      <c r="AA1759" s="179"/>
      <c r="AB1759" s="173"/>
      <c r="AC1759" s="238"/>
      <c r="AD1759" s="238"/>
      <c r="AE1759" s="238"/>
      <c r="AF1759" s="239"/>
      <c r="AG1759" s="239"/>
      <c r="AH1759" s="239"/>
    </row>
    <row r="1760" spans="24:34">
      <c r="X1760" s="175"/>
      <c r="Y1760" s="175"/>
      <c r="AA1760" s="179"/>
      <c r="AB1760" s="173"/>
      <c r="AC1760" s="238"/>
      <c r="AD1760" s="238"/>
      <c r="AE1760" s="238"/>
      <c r="AF1760" s="239"/>
      <c r="AG1760" s="239"/>
      <c r="AH1760" s="239"/>
    </row>
    <row r="1761" spans="24:34">
      <c r="X1761" s="175"/>
      <c r="Y1761" s="175"/>
      <c r="AA1761" s="179"/>
      <c r="AB1761" s="173"/>
      <c r="AC1761" s="238"/>
      <c r="AD1761" s="238"/>
      <c r="AE1761" s="238"/>
      <c r="AF1761" s="239"/>
      <c r="AG1761" s="239"/>
      <c r="AH1761" s="239"/>
    </row>
    <row r="1762" spans="24:34">
      <c r="X1762" s="175"/>
      <c r="Y1762" s="175"/>
      <c r="AA1762" s="179"/>
      <c r="AB1762" s="173"/>
      <c r="AC1762" s="238"/>
      <c r="AD1762" s="238"/>
      <c r="AE1762" s="238"/>
      <c r="AF1762" s="239"/>
      <c r="AG1762" s="239"/>
      <c r="AH1762" s="239"/>
    </row>
    <row r="1763" spans="24:34">
      <c r="X1763" s="175"/>
      <c r="Y1763" s="175"/>
      <c r="AA1763" s="179"/>
      <c r="AB1763" s="173"/>
      <c r="AC1763" s="238"/>
      <c r="AD1763" s="238"/>
      <c r="AE1763" s="238"/>
      <c r="AF1763" s="239"/>
      <c r="AG1763" s="239"/>
      <c r="AH1763" s="239"/>
    </row>
    <row r="1764" spans="24:34">
      <c r="X1764" s="175"/>
      <c r="Y1764" s="175"/>
      <c r="AA1764" s="179"/>
      <c r="AB1764" s="173"/>
      <c r="AC1764" s="238"/>
      <c r="AD1764" s="238"/>
      <c r="AE1764" s="238"/>
      <c r="AF1764" s="239"/>
      <c r="AG1764" s="239"/>
      <c r="AH1764" s="239"/>
    </row>
    <row r="1765" spans="24:34">
      <c r="X1765" s="175"/>
      <c r="Y1765" s="175"/>
      <c r="AA1765" s="179"/>
      <c r="AB1765" s="173"/>
      <c r="AC1765" s="238"/>
      <c r="AD1765" s="238"/>
      <c r="AE1765" s="238"/>
      <c r="AF1765" s="239"/>
      <c r="AG1765" s="239"/>
      <c r="AH1765" s="239"/>
    </row>
    <row r="1766" spans="24:34">
      <c r="X1766" s="175"/>
      <c r="Y1766" s="175"/>
      <c r="AA1766" s="179"/>
      <c r="AB1766" s="173"/>
      <c r="AC1766" s="238"/>
      <c r="AD1766" s="238"/>
      <c r="AE1766" s="238"/>
      <c r="AF1766" s="239"/>
      <c r="AG1766" s="239"/>
      <c r="AH1766" s="239"/>
    </row>
    <row r="1767" spans="24:34">
      <c r="X1767" s="175"/>
      <c r="Y1767" s="175"/>
      <c r="AA1767" s="179"/>
      <c r="AB1767" s="173"/>
      <c r="AC1767" s="238"/>
      <c r="AD1767" s="238"/>
      <c r="AE1767" s="238"/>
      <c r="AF1767" s="239"/>
      <c r="AG1767" s="239"/>
      <c r="AH1767" s="239"/>
    </row>
    <row r="1768" spans="24:34">
      <c r="X1768" s="175"/>
      <c r="Y1768" s="175"/>
      <c r="AA1768" s="179"/>
      <c r="AB1768" s="173"/>
      <c r="AC1768" s="238"/>
      <c r="AD1768" s="238"/>
      <c r="AE1768" s="238"/>
      <c r="AF1768" s="239"/>
      <c r="AG1768" s="239"/>
      <c r="AH1768" s="239"/>
    </row>
    <row r="1769" spans="24:34">
      <c r="X1769" s="175"/>
      <c r="Y1769" s="175"/>
      <c r="AA1769" s="179"/>
      <c r="AB1769" s="173"/>
      <c r="AC1769" s="238"/>
      <c r="AD1769" s="238"/>
      <c r="AE1769" s="238"/>
      <c r="AF1769" s="239"/>
      <c r="AG1769" s="239"/>
      <c r="AH1769" s="239"/>
    </row>
    <row r="1770" spans="24:34">
      <c r="X1770" s="175"/>
      <c r="Y1770" s="175"/>
      <c r="AA1770" s="179"/>
      <c r="AB1770" s="173"/>
      <c r="AC1770" s="238"/>
      <c r="AD1770" s="238"/>
      <c r="AE1770" s="238"/>
      <c r="AF1770" s="239"/>
      <c r="AG1770" s="239"/>
      <c r="AH1770" s="239"/>
    </row>
    <row r="1771" spans="24:34">
      <c r="X1771" s="175"/>
      <c r="Y1771" s="175"/>
      <c r="AA1771" s="179"/>
      <c r="AB1771" s="173"/>
      <c r="AC1771" s="238"/>
      <c r="AD1771" s="238"/>
      <c r="AE1771" s="238"/>
      <c r="AF1771" s="239"/>
      <c r="AG1771" s="239"/>
      <c r="AH1771" s="239"/>
    </row>
    <row r="1772" spans="24:34">
      <c r="X1772" s="175"/>
      <c r="Y1772" s="175"/>
      <c r="AA1772" s="179"/>
      <c r="AB1772" s="173"/>
      <c r="AC1772" s="238"/>
      <c r="AD1772" s="238"/>
      <c r="AE1772" s="238"/>
      <c r="AF1772" s="239"/>
      <c r="AG1772" s="239"/>
      <c r="AH1772" s="239"/>
    </row>
    <row r="1773" spans="24:34">
      <c r="X1773" s="175"/>
      <c r="Y1773" s="175"/>
      <c r="AA1773" s="179"/>
      <c r="AB1773" s="173"/>
      <c r="AC1773" s="238"/>
      <c r="AD1773" s="238"/>
      <c r="AE1773" s="238"/>
      <c r="AF1773" s="239"/>
      <c r="AG1773" s="239"/>
      <c r="AH1773" s="239"/>
    </row>
    <row r="1774" spans="24:34">
      <c r="X1774" s="175"/>
      <c r="Y1774" s="175"/>
      <c r="AA1774" s="179"/>
      <c r="AB1774" s="173"/>
      <c r="AC1774" s="238"/>
      <c r="AD1774" s="238"/>
      <c r="AE1774" s="238"/>
      <c r="AF1774" s="239"/>
      <c r="AG1774" s="239"/>
      <c r="AH1774" s="239"/>
    </row>
    <row r="1775" spans="24:34">
      <c r="X1775" s="175"/>
      <c r="Y1775" s="175"/>
      <c r="AA1775" s="179"/>
      <c r="AB1775" s="173"/>
      <c r="AC1775" s="238"/>
      <c r="AD1775" s="238"/>
      <c r="AE1775" s="238"/>
      <c r="AF1775" s="239"/>
      <c r="AG1775" s="239"/>
      <c r="AH1775" s="239"/>
    </row>
    <row r="1776" spans="24:34">
      <c r="X1776" s="175"/>
      <c r="Y1776" s="175"/>
      <c r="AA1776" s="179"/>
      <c r="AB1776" s="173"/>
      <c r="AC1776" s="238"/>
      <c r="AD1776" s="238"/>
      <c r="AE1776" s="238"/>
      <c r="AF1776" s="239"/>
      <c r="AG1776" s="239"/>
      <c r="AH1776" s="239"/>
    </row>
    <row r="1777" spans="24:34">
      <c r="X1777" s="175"/>
      <c r="Y1777" s="175"/>
      <c r="AA1777" s="179"/>
      <c r="AB1777" s="173"/>
      <c r="AC1777" s="238"/>
      <c r="AD1777" s="238"/>
      <c r="AE1777" s="238"/>
      <c r="AF1777" s="239"/>
      <c r="AG1777" s="239"/>
      <c r="AH1777" s="239"/>
    </row>
    <row r="1778" spans="24:34">
      <c r="X1778" s="175"/>
      <c r="Y1778" s="175"/>
      <c r="AA1778" s="179"/>
      <c r="AB1778" s="173"/>
      <c r="AC1778" s="238"/>
      <c r="AD1778" s="238"/>
      <c r="AE1778" s="238"/>
      <c r="AF1778" s="239"/>
      <c r="AG1778" s="239"/>
      <c r="AH1778" s="239"/>
    </row>
    <row r="1779" spans="24:34">
      <c r="X1779" s="175"/>
      <c r="Y1779" s="175"/>
      <c r="AA1779" s="179"/>
      <c r="AB1779" s="173"/>
      <c r="AC1779" s="238"/>
      <c r="AD1779" s="238"/>
      <c r="AE1779" s="238"/>
      <c r="AF1779" s="239"/>
      <c r="AG1779" s="239"/>
      <c r="AH1779" s="239"/>
    </row>
    <row r="1780" spans="24:34">
      <c r="X1780" s="175"/>
      <c r="Y1780" s="175"/>
      <c r="AA1780" s="179"/>
      <c r="AB1780" s="173"/>
      <c r="AC1780" s="238"/>
      <c r="AD1780" s="238"/>
      <c r="AE1780" s="238"/>
      <c r="AF1780" s="239"/>
      <c r="AG1780" s="239"/>
      <c r="AH1780" s="239"/>
    </row>
    <row r="1781" spans="24:34">
      <c r="X1781" s="175"/>
      <c r="Y1781" s="175"/>
      <c r="AA1781" s="179"/>
      <c r="AB1781" s="173"/>
      <c r="AC1781" s="238"/>
      <c r="AD1781" s="238"/>
      <c r="AE1781" s="238"/>
      <c r="AF1781" s="239"/>
      <c r="AG1781" s="239"/>
      <c r="AH1781" s="239"/>
    </row>
    <row r="1782" spans="24:34">
      <c r="X1782" s="175"/>
      <c r="Y1782" s="175"/>
      <c r="AA1782" s="179"/>
      <c r="AB1782" s="173"/>
      <c r="AC1782" s="238"/>
      <c r="AD1782" s="238"/>
      <c r="AE1782" s="238"/>
      <c r="AF1782" s="239"/>
      <c r="AG1782" s="239"/>
      <c r="AH1782" s="239"/>
    </row>
    <row r="1783" spans="24:34">
      <c r="X1783" s="175"/>
      <c r="Y1783" s="175"/>
      <c r="AA1783" s="179"/>
      <c r="AB1783" s="173"/>
      <c r="AC1783" s="238"/>
      <c r="AD1783" s="238"/>
      <c r="AE1783" s="238"/>
      <c r="AF1783" s="239"/>
      <c r="AG1783" s="239"/>
      <c r="AH1783" s="239"/>
    </row>
    <row r="1784" spans="24:34">
      <c r="X1784" s="175"/>
      <c r="Y1784" s="175"/>
      <c r="AA1784" s="179"/>
      <c r="AB1784" s="173"/>
      <c r="AC1784" s="238"/>
      <c r="AD1784" s="238"/>
      <c r="AE1784" s="238"/>
      <c r="AF1784" s="239"/>
      <c r="AG1784" s="239"/>
      <c r="AH1784" s="239"/>
    </row>
    <row r="1785" spans="24:34">
      <c r="X1785" s="175"/>
      <c r="Y1785" s="175"/>
      <c r="AA1785" s="179"/>
      <c r="AB1785" s="173"/>
      <c r="AC1785" s="238"/>
      <c r="AD1785" s="238"/>
      <c r="AE1785" s="238"/>
      <c r="AF1785" s="239"/>
      <c r="AG1785" s="239"/>
      <c r="AH1785" s="239"/>
    </row>
    <row r="1786" spans="24:34">
      <c r="X1786" s="175"/>
      <c r="Y1786" s="175"/>
      <c r="AA1786" s="179"/>
      <c r="AB1786" s="173"/>
      <c r="AC1786" s="238"/>
      <c r="AD1786" s="238"/>
      <c r="AE1786" s="238"/>
      <c r="AF1786" s="239"/>
      <c r="AG1786" s="239"/>
      <c r="AH1786" s="239"/>
    </row>
    <row r="1787" spans="24:34">
      <c r="X1787" s="175"/>
      <c r="Y1787" s="175"/>
      <c r="AA1787" s="179"/>
      <c r="AB1787" s="173"/>
      <c r="AC1787" s="238"/>
      <c r="AD1787" s="238"/>
      <c r="AE1787" s="238"/>
      <c r="AF1787" s="239"/>
      <c r="AG1787" s="239"/>
      <c r="AH1787" s="239"/>
    </row>
    <row r="1788" spans="24:34">
      <c r="X1788" s="175"/>
      <c r="Y1788" s="175"/>
      <c r="AA1788" s="179"/>
      <c r="AB1788" s="173"/>
      <c r="AC1788" s="238"/>
      <c r="AD1788" s="238"/>
      <c r="AE1788" s="238"/>
      <c r="AF1788" s="239"/>
      <c r="AG1788" s="239"/>
      <c r="AH1788" s="239"/>
    </row>
    <row r="1789" spans="24:34">
      <c r="X1789" s="175"/>
      <c r="Y1789" s="175"/>
      <c r="AA1789" s="179"/>
      <c r="AB1789" s="173"/>
      <c r="AC1789" s="238"/>
      <c r="AD1789" s="238"/>
      <c r="AE1789" s="238"/>
      <c r="AF1789" s="239"/>
      <c r="AG1789" s="239"/>
      <c r="AH1789" s="239"/>
    </row>
    <row r="1790" spans="24:34">
      <c r="X1790" s="175"/>
      <c r="Y1790" s="175"/>
      <c r="AA1790" s="179"/>
      <c r="AB1790" s="173"/>
      <c r="AC1790" s="238"/>
      <c r="AD1790" s="238"/>
      <c r="AE1790" s="238"/>
      <c r="AF1790" s="239"/>
      <c r="AG1790" s="239"/>
      <c r="AH1790" s="239"/>
    </row>
    <row r="1791" spans="24:34">
      <c r="X1791" s="175"/>
      <c r="Y1791" s="175"/>
      <c r="AA1791" s="179"/>
      <c r="AB1791" s="173"/>
      <c r="AC1791" s="238"/>
      <c r="AD1791" s="238"/>
      <c r="AE1791" s="238"/>
      <c r="AF1791" s="239"/>
      <c r="AG1791" s="239"/>
      <c r="AH1791" s="239"/>
    </row>
    <row r="1792" spans="24:34">
      <c r="X1792" s="175"/>
      <c r="Y1792" s="175"/>
      <c r="AA1792" s="179"/>
      <c r="AB1792" s="173"/>
      <c r="AC1792" s="238"/>
      <c r="AD1792" s="238"/>
      <c r="AE1792" s="238"/>
      <c r="AF1792" s="239"/>
      <c r="AG1792" s="239"/>
      <c r="AH1792" s="239"/>
    </row>
    <row r="1793" spans="24:34">
      <c r="X1793" s="175"/>
      <c r="Y1793" s="175"/>
      <c r="AA1793" s="179"/>
      <c r="AB1793" s="173"/>
      <c r="AC1793" s="238"/>
      <c r="AD1793" s="238"/>
      <c r="AE1793" s="238"/>
      <c r="AF1793" s="239"/>
      <c r="AG1793" s="239"/>
      <c r="AH1793" s="239"/>
    </row>
    <row r="1794" spans="24:34">
      <c r="X1794" s="175"/>
      <c r="Y1794" s="175"/>
      <c r="AA1794" s="179"/>
      <c r="AB1794" s="173"/>
      <c r="AC1794" s="238"/>
      <c r="AD1794" s="238"/>
      <c r="AE1794" s="238"/>
      <c r="AF1794" s="239"/>
      <c r="AG1794" s="239"/>
      <c r="AH1794" s="239"/>
    </row>
    <row r="1795" spans="24:34">
      <c r="X1795" s="175"/>
      <c r="Y1795" s="175"/>
      <c r="AA1795" s="179"/>
      <c r="AB1795" s="173"/>
      <c r="AC1795" s="238"/>
      <c r="AD1795" s="238"/>
      <c r="AE1795" s="238"/>
      <c r="AF1795" s="239"/>
      <c r="AG1795" s="239"/>
      <c r="AH1795" s="239"/>
    </row>
    <row r="1796" spans="24:34">
      <c r="X1796" s="175"/>
      <c r="Y1796" s="175"/>
      <c r="AA1796" s="179"/>
      <c r="AB1796" s="173"/>
      <c r="AC1796" s="238"/>
      <c r="AD1796" s="238"/>
      <c r="AE1796" s="238"/>
      <c r="AF1796" s="239"/>
      <c r="AG1796" s="239"/>
      <c r="AH1796" s="239"/>
    </row>
    <row r="1797" spans="24:34">
      <c r="X1797" s="175"/>
      <c r="Y1797" s="175"/>
      <c r="AA1797" s="179"/>
      <c r="AB1797" s="173"/>
      <c r="AC1797" s="238"/>
      <c r="AD1797" s="238"/>
      <c r="AE1797" s="238"/>
      <c r="AF1797" s="239"/>
      <c r="AG1797" s="239"/>
      <c r="AH1797" s="239"/>
    </row>
    <row r="1798" spans="24:34">
      <c r="X1798" s="175"/>
      <c r="Y1798" s="175"/>
      <c r="AA1798" s="179"/>
      <c r="AB1798" s="173"/>
      <c r="AC1798" s="238"/>
      <c r="AD1798" s="238"/>
      <c r="AE1798" s="238"/>
      <c r="AF1798" s="239"/>
      <c r="AG1798" s="239"/>
      <c r="AH1798" s="239"/>
    </row>
    <row r="1799" spans="24:34">
      <c r="X1799" s="175"/>
      <c r="Y1799" s="175"/>
      <c r="AA1799" s="179"/>
      <c r="AB1799" s="173"/>
      <c r="AC1799" s="238"/>
      <c r="AD1799" s="238"/>
      <c r="AE1799" s="238"/>
      <c r="AF1799" s="239"/>
      <c r="AG1799" s="239"/>
      <c r="AH1799" s="239"/>
    </row>
    <row r="1800" spans="24:34">
      <c r="X1800" s="175"/>
      <c r="Y1800" s="175"/>
      <c r="AA1800" s="179"/>
      <c r="AB1800" s="173"/>
      <c r="AC1800" s="238"/>
      <c r="AD1800" s="238"/>
      <c r="AE1800" s="238"/>
      <c r="AF1800" s="239"/>
      <c r="AG1800" s="239"/>
      <c r="AH1800" s="239"/>
    </row>
    <row r="1801" spans="24:34">
      <c r="X1801" s="175"/>
      <c r="Y1801" s="175"/>
      <c r="AA1801" s="179"/>
      <c r="AB1801" s="173"/>
      <c r="AC1801" s="238"/>
      <c r="AD1801" s="238"/>
      <c r="AE1801" s="238"/>
      <c r="AF1801" s="239"/>
      <c r="AG1801" s="239"/>
      <c r="AH1801" s="239"/>
    </row>
    <row r="1802" spans="24:34">
      <c r="X1802" s="175"/>
      <c r="Y1802" s="175"/>
      <c r="AA1802" s="179"/>
      <c r="AB1802" s="173"/>
      <c r="AC1802" s="238"/>
      <c r="AD1802" s="238"/>
      <c r="AE1802" s="238"/>
      <c r="AF1802" s="239"/>
      <c r="AG1802" s="239"/>
      <c r="AH1802" s="239"/>
    </row>
    <row r="1803" spans="24:34">
      <c r="X1803" s="175"/>
      <c r="Y1803" s="175"/>
      <c r="AA1803" s="179"/>
      <c r="AB1803" s="173"/>
      <c r="AC1803" s="238"/>
      <c r="AD1803" s="238"/>
      <c r="AE1803" s="238"/>
      <c r="AF1803" s="239"/>
      <c r="AG1803" s="239"/>
      <c r="AH1803" s="239"/>
    </row>
    <row r="1804" spans="24:34">
      <c r="X1804" s="175"/>
      <c r="Y1804" s="175"/>
      <c r="AA1804" s="179"/>
      <c r="AB1804" s="173"/>
      <c r="AC1804" s="238"/>
      <c r="AD1804" s="238"/>
      <c r="AE1804" s="238"/>
      <c r="AF1804" s="239"/>
      <c r="AG1804" s="239"/>
      <c r="AH1804" s="239"/>
    </row>
    <row r="1805" spans="24:34">
      <c r="X1805" s="175"/>
      <c r="Y1805" s="175"/>
      <c r="AA1805" s="179"/>
      <c r="AB1805" s="173"/>
      <c r="AC1805" s="238"/>
      <c r="AD1805" s="238"/>
      <c r="AE1805" s="238"/>
      <c r="AF1805" s="239"/>
      <c r="AG1805" s="239"/>
      <c r="AH1805" s="239"/>
    </row>
    <row r="1806" spans="24:34">
      <c r="X1806" s="175"/>
      <c r="Y1806" s="175"/>
      <c r="AA1806" s="179"/>
      <c r="AB1806" s="173"/>
      <c r="AC1806" s="238"/>
      <c r="AD1806" s="238"/>
      <c r="AE1806" s="238"/>
      <c r="AF1806" s="239"/>
      <c r="AG1806" s="239"/>
      <c r="AH1806" s="239"/>
    </row>
    <row r="1807" spans="24:34">
      <c r="Z1807" s="172">
        <f>Z1806+Z$5</f>
        <v>0</v>
      </c>
      <c r="AA1807" s="179"/>
      <c r="AB1807" s="173"/>
      <c r="AC1807" s="238"/>
      <c r="AD1807" s="238"/>
      <c r="AE1807" s="238"/>
      <c r="AF1807" s="239"/>
      <c r="AG1807" s="239"/>
      <c r="AH1807" s="239"/>
    </row>
    <row r="1808" spans="24:34">
      <c r="AC1808" s="238"/>
      <c r="AD1808" s="238"/>
      <c r="AE1808" s="238"/>
      <c r="AF1808" s="239"/>
      <c r="AG1808" s="239"/>
      <c r="AH1808" s="239"/>
    </row>
    <row r="1809" spans="29:34">
      <c r="AC1809" s="238"/>
      <c r="AD1809" s="238"/>
      <c r="AE1809" s="238"/>
      <c r="AF1809" s="239"/>
      <c r="AG1809" s="239"/>
      <c r="AH1809" s="239"/>
    </row>
    <row r="1810" spans="29:34">
      <c r="AC1810" s="238"/>
      <c r="AD1810" s="238"/>
      <c r="AE1810" s="238"/>
      <c r="AF1810" s="239"/>
      <c r="AG1810" s="239"/>
      <c r="AH1810" s="239"/>
    </row>
    <row r="1811" spans="29:34">
      <c r="AC1811" s="238"/>
      <c r="AD1811" s="238"/>
      <c r="AE1811" s="238"/>
      <c r="AF1811" s="239"/>
      <c r="AG1811" s="239"/>
      <c r="AH1811" s="239"/>
    </row>
    <row r="1812" spans="29:34">
      <c r="AC1812" s="238"/>
      <c r="AD1812" s="238"/>
      <c r="AE1812" s="238"/>
      <c r="AF1812" s="239"/>
      <c r="AG1812" s="239"/>
      <c r="AH1812" s="239"/>
    </row>
    <row r="1813" spans="29:34">
      <c r="AC1813" s="238"/>
      <c r="AD1813" s="238"/>
      <c r="AE1813" s="238"/>
      <c r="AF1813" s="239"/>
      <c r="AG1813" s="239"/>
      <c r="AH1813" s="239"/>
    </row>
    <row r="1814" spans="29:34">
      <c r="AC1814" s="238"/>
      <c r="AD1814" s="238"/>
      <c r="AE1814" s="238"/>
      <c r="AF1814" s="239"/>
      <c r="AG1814" s="239"/>
      <c r="AH1814" s="239"/>
    </row>
    <row r="1815" spans="29:34">
      <c r="AC1815" s="238"/>
      <c r="AD1815" s="238"/>
      <c r="AE1815" s="238"/>
      <c r="AF1815" s="239"/>
      <c r="AG1815" s="239"/>
      <c r="AH1815" s="239"/>
    </row>
    <row r="1816" spans="29:34">
      <c r="AC1816" s="238"/>
      <c r="AD1816" s="238"/>
      <c r="AE1816" s="238"/>
      <c r="AF1816" s="239"/>
      <c r="AG1816" s="239"/>
      <c r="AH1816" s="239"/>
    </row>
    <row r="1817" spans="29:34">
      <c r="AC1817" s="238"/>
      <c r="AD1817" s="238"/>
      <c r="AE1817" s="238"/>
      <c r="AF1817" s="239"/>
      <c r="AG1817" s="239"/>
      <c r="AH1817" s="239"/>
    </row>
    <row r="1818" spans="29:34">
      <c r="AC1818" s="238"/>
      <c r="AD1818" s="238"/>
      <c r="AE1818" s="238"/>
      <c r="AF1818" s="239"/>
      <c r="AG1818" s="239"/>
      <c r="AH1818" s="239"/>
    </row>
    <row r="1819" spans="29:34">
      <c r="AC1819" s="238"/>
      <c r="AD1819" s="238"/>
      <c r="AE1819" s="238"/>
      <c r="AF1819" s="239"/>
      <c r="AG1819" s="239"/>
      <c r="AH1819" s="239"/>
    </row>
    <row r="1820" spans="29:34">
      <c r="AC1820" s="238"/>
      <c r="AD1820" s="238"/>
      <c r="AE1820" s="238"/>
      <c r="AF1820" s="239"/>
      <c r="AG1820" s="239"/>
      <c r="AH1820" s="239"/>
    </row>
    <row r="1821" spans="29:34">
      <c r="AC1821" s="238"/>
      <c r="AD1821" s="238"/>
      <c r="AE1821" s="238"/>
      <c r="AF1821" s="239"/>
      <c r="AG1821" s="239"/>
      <c r="AH1821" s="239"/>
    </row>
    <row r="1822" spans="29:34">
      <c r="AC1822" s="238"/>
      <c r="AD1822" s="238"/>
      <c r="AE1822" s="238"/>
      <c r="AF1822" s="239"/>
      <c r="AG1822" s="239"/>
      <c r="AH1822" s="239"/>
    </row>
    <row r="1823" spans="29:34">
      <c r="AC1823" s="238"/>
      <c r="AD1823" s="238"/>
      <c r="AE1823" s="238"/>
      <c r="AF1823" s="239"/>
      <c r="AG1823" s="239"/>
      <c r="AH1823" s="239"/>
    </row>
    <row r="1824" spans="29:34">
      <c r="AC1824" s="238"/>
      <c r="AD1824" s="238"/>
      <c r="AE1824" s="238"/>
      <c r="AF1824" s="239"/>
      <c r="AG1824" s="239"/>
      <c r="AH1824" s="239"/>
    </row>
    <row r="1825" spans="29:34">
      <c r="AC1825" s="238"/>
      <c r="AD1825" s="238"/>
      <c r="AE1825" s="238"/>
      <c r="AF1825" s="239"/>
      <c r="AG1825" s="239"/>
      <c r="AH1825" s="239"/>
    </row>
    <row r="1826" spans="29:34">
      <c r="AC1826" s="238"/>
      <c r="AD1826" s="238"/>
      <c r="AE1826" s="238"/>
      <c r="AF1826" s="239"/>
      <c r="AG1826" s="239"/>
      <c r="AH1826" s="239"/>
    </row>
    <row r="1827" spans="29:34">
      <c r="AC1827" s="238"/>
      <c r="AD1827" s="238"/>
      <c r="AE1827" s="238"/>
      <c r="AF1827" s="239"/>
      <c r="AG1827" s="239"/>
      <c r="AH1827" s="239"/>
    </row>
    <row r="1828" spans="29:34">
      <c r="AC1828" s="238"/>
      <c r="AD1828" s="238"/>
      <c r="AE1828" s="238"/>
      <c r="AF1828" s="239"/>
      <c r="AG1828" s="239"/>
      <c r="AH1828" s="239"/>
    </row>
    <row r="1829" spans="29:34">
      <c r="AC1829" s="238"/>
      <c r="AD1829" s="238"/>
      <c r="AE1829" s="238"/>
      <c r="AF1829" s="239"/>
      <c r="AG1829" s="239"/>
      <c r="AH1829" s="239"/>
    </row>
    <row r="1830" spans="29:34">
      <c r="AC1830" s="238"/>
      <c r="AD1830" s="238"/>
      <c r="AE1830" s="238"/>
      <c r="AF1830" s="239"/>
      <c r="AG1830" s="239"/>
      <c r="AH1830" s="239"/>
    </row>
    <row r="1831" spans="29:34">
      <c r="AC1831" s="238"/>
      <c r="AD1831" s="238"/>
      <c r="AE1831" s="238"/>
      <c r="AF1831" s="239"/>
      <c r="AG1831" s="239"/>
      <c r="AH1831" s="239"/>
    </row>
    <row r="1832" spans="29:34">
      <c r="AC1832" s="238"/>
      <c r="AD1832" s="238"/>
      <c r="AE1832" s="238"/>
      <c r="AF1832" s="239"/>
      <c r="AG1832" s="239"/>
      <c r="AH1832" s="239"/>
    </row>
    <row r="1833" spans="29:34">
      <c r="AC1833" s="238"/>
      <c r="AD1833" s="238"/>
      <c r="AE1833" s="238"/>
      <c r="AF1833" s="239"/>
      <c r="AG1833" s="239"/>
      <c r="AH1833" s="239"/>
    </row>
    <row r="1834" spans="29:34">
      <c r="AC1834" s="238"/>
      <c r="AD1834" s="238"/>
      <c r="AE1834" s="238"/>
      <c r="AF1834" s="239"/>
      <c r="AG1834" s="239"/>
      <c r="AH1834" s="239"/>
    </row>
    <row r="1835" spans="29:34">
      <c r="AC1835" s="238"/>
      <c r="AD1835" s="238"/>
      <c r="AE1835" s="238"/>
      <c r="AF1835" s="239"/>
      <c r="AG1835" s="239"/>
      <c r="AH1835" s="239"/>
    </row>
    <row r="1836" spans="29:34">
      <c r="AC1836" s="238"/>
      <c r="AD1836" s="238"/>
      <c r="AE1836" s="238"/>
      <c r="AF1836" s="239"/>
      <c r="AG1836" s="239"/>
      <c r="AH1836" s="239"/>
    </row>
    <row r="1837" spans="29:34">
      <c r="AC1837" s="238"/>
      <c r="AD1837" s="238"/>
      <c r="AE1837" s="238"/>
      <c r="AF1837" s="239"/>
      <c r="AG1837" s="239"/>
      <c r="AH1837" s="239"/>
    </row>
    <row r="1838" spans="29:34">
      <c r="AC1838" s="238"/>
      <c r="AD1838" s="238"/>
      <c r="AE1838" s="238"/>
      <c r="AF1838" s="239"/>
      <c r="AG1838" s="239"/>
      <c r="AH1838" s="239"/>
    </row>
    <row r="1839" spans="29:34">
      <c r="AC1839" s="238"/>
      <c r="AD1839" s="238"/>
      <c r="AE1839" s="238"/>
      <c r="AF1839" s="239"/>
      <c r="AG1839" s="239"/>
      <c r="AH1839" s="239"/>
    </row>
    <row r="1840" spans="29:34">
      <c r="AC1840" s="238"/>
      <c r="AD1840" s="238"/>
      <c r="AE1840" s="238"/>
      <c r="AF1840" s="239"/>
      <c r="AG1840" s="239"/>
      <c r="AH1840" s="239"/>
    </row>
    <row r="1841" spans="29:34">
      <c r="AC1841" s="238"/>
      <c r="AD1841" s="238"/>
      <c r="AE1841" s="238"/>
      <c r="AF1841" s="239"/>
      <c r="AG1841" s="239"/>
      <c r="AH1841" s="239"/>
    </row>
    <row r="1842" spans="29:34">
      <c r="AC1842" s="238"/>
      <c r="AD1842" s="238"/>
      <c r="AE1842" s="238"/>
      <c r="AF1842" s="239"/>
      <c r="AG1842" s="239"/>
      <c r="AH1842" s="239"/>
    </row>
    <row r="1843" spans="29:34">
      <c r="AC1843" s="238"/>
      <c r="AD1843" s="238"/>
      <c r="AE1843" s="238"/>
      <c r="AF1843" s="239"/>
      <c r="AG1843" s="239"/>
      <c r="AH1843" s="239"/>
    </row>
    <row r="1844" spans="29:34">
      <c r="AC1844" s="238"/>
      <c r="AD1844" s="238"/>
      <c r="AE1844" s="238"/>
      <c r="AF1844" s="239"/>
      <c r="AG1844" s="239"/>
      <c r="AH1844" s="239"/>
    </row>
    <row r="1845" spans="29:34">
      <c r="AC1845" s="238"/>
      <c r="AD1845" s="238"/>
      <c r="AE1845" s="238"/>
      <c r="AF1845" s="239"/>
      <c r="AG1845" s="239"/>
      <c r="AH1845" s="239"/>
    </row>
    <row r="1846" spans="29:34">
      <c r="AC1846" s="238"/>
      <c r="AD1846" s="238"/>
      <c r="AE1846" s="238"/>
      <c r="AF1846" s="239"/>
      <c r="AG1846" s="239"/>
      <c r="AH1846" s="239"/>
    </row>
    <row r="1847" spans="29:34">
      <c r="AC1847" s="238"/>
      <c r="AD1847" s="238"/>
      <c r="AE1847" s="238"/>
      <c r="AF1847" s="239"/>
      <c r="AG1847" s="239"/>
      <c r="AH1847" s="239"/>
    </row>
    <row r="1848" spans="29:34">
      <c r="AC1848" s="238"/>
      <c r="AD1848" s="238"/>
      <c r="AE1848" s="238"/>
      <c r="AF1848" s="239"/>
      <c r="AG1848" s="239"/>
      <c r="AH1848" s="239"/>
    </row>
    <row r="1849" spans="29:34">
      <c r="AC1849" s="238"/>
      <c r="AD1849" s="238"/>
      <c r="AE1849" s="238"/>
      <c r="AF1849" s="239"/>
      <c r="AG1849" s="239"/>
      <c r="AH1849" s="239"/>
    </row>
    <row r="1850" spans="29:34">
      <c r="AC1850" s="238"/>
      <c r="AD1850" s="238"/>
      <c r="AE1850" s="238"/>
      <c r="AF1850" s="239"/>
      <c r="AG1850" s="239"/>
      <c r="AH1850" s="239"/>
    </row>
    <row r="1851" spans="29:34">
      <c r="AC1851" s="238"/>
      <c r="AD1851" s="238"/>
      <c r="AE1851" s="238"/>
      <c r="AF1851" s="239"/>
      <c r="AG1851" s="239"/>
      <c r="AH1851" s="239"/>
    </row>
    <row r="1852" spans="29:34">
      <c r="AC1852" s="238"/>
      <c r="AD1852" s="238"/>
      <c r="AE1852" s="238"/>
      <c r="AF1852" s="239"/>
      <c r="AG1852" s="239"/>
      <c r="AH1852" s="239"/>
    </row>
    <row r="1853" spans="29:34">
      <c r="AC1853" s="238"/>
      <c r="AD1853" s="238"/>
      <c r="AE1853" s="238"/>
      <c r="AF1853" s="239"/>
      <c r="AG1853" s="239"/>
      <c r="AH1853" s="239"/>
    </row>
    <row r="1854" spans="29:34">
      <c r="AC1854" s="238"/>
      <c r="AD1854" s="238"/>
      <c r="AE1854" s="238"/>
      <c r="AF1854" s="239"/>
      <c r="AG1854" s="239"/>
      <c r="AH1854" s="239"/>
    </row>
    <row r="1855" spans="29:34">
      <c r="AC1855" s="238"/>
      <c r="AD1855" s="238"/>
      <c r="AE1855" s="238"/>
      <c r="AF1855" s="239"/>
      <c r="AG1855" s="239"/>
      <c r="AH1855" s="239"/>
    </row>
    <row r="1856" spans="29:34">
      <c r="AC1856" s="238"/>
      <c r="AD1856" s="238"/>
      <c r="AE1856" s="238"/>
      <c r="AF1856" s="239"/>
      <c r="AG1856" s="239"/>
      <c r="AH1856" s="239"/>
    </row>
    <row r="1857" spans="29:34">
      <c r="AC1857" s="238"/>
      <c r="AD1857" s="238"/>
      <c r="AE1857" s="238"/>
      <c r="AF1857" s="239"/>
      <c r="AG1857" s="239"/>
      <c r="AH1857" s="239"/>
    </row>
    <row r="1858" spans="29:34">
      <c r="AC1858" s="238"/>
      <c r="AD1858" s="238"/>
      <c r="AE1858" s="238"/>
      <c r="AF1858" s="239"/>
      <c r="AG1858" s="239"/>
      <c r="AH1858" s="239"/>
    </row>
    <row r="1859" spans="29:34">
      <c r="AC1859" s="238"/>
      <c r="AD1859" s="238"/>
      <c r="AE1859" s="238"/>
      <c r="AF1859" s="239"/>
      <c r="AG1859" s="239"/>
      <c r="AH1859" s="239"/>
    </row>
    <row r="1860" spans="29:34">
      <c r="AC1860" s="238"/>
      <c r="AD1860" s="238"/>
      <c r="AE1860" s="238"/>
      <c r="AF1860" s="239"/>
      <c r="AG1860" s="239"/>
      <c r="AH1860" s="239"/>
    </row>
    <row r="1861" spans="29:34">
      <c r="AC1861" s="238"/>
      <c r="AD1861" s="238"/>
      <c r="AE1861" s="238"/>
      <c r="AF1861" s="239"/>
      <c r="AG1861" s="239"/>
      <c r="AH1861" s="239"/>
    </row>
    <row r="1862" spans="29:34">
      <c r="AC1862" s="238"/>
      <c r="AD1862" s="238"/>
      <c r="AE1862" s="238"/>
      <c r="AF1862" s="239"/>
      <c r="AG1862" s="239"/>
      <c r="AH1862" s="239"/>
    </row>
    <row r="1863" spans="29:34">
      <c r="AC1863" s="238"/>
      <c r="AD1863" s="238"/>
      <c r="AE1863" s="238"/>
      <c r="AF1863" s="239"/>
      <c r="AG1863" s="239"/>
      <c r="AH1863" s="239"/>
    </row>
    <row r="1864" spans="29:34">
      <c r="AC1864" s="238"/>
      <c r="AD1864" s="238"/>
      <c r="AE1864" s="238"/>
      <c r="AF1864" s="239"/>
      <c r="AG1864" s="239"/>
      <c r="AH1864" s="239"/>
    </row>
    <row r="1865" spans="29:34">
      <c r="AC1865" s="238"/>
      <c r="AD1865" s="238"/>
      <c r="AE1865" s="238"/>
      <c r="AF1865" s="239"/>
      <c r="AG1865" s="239"/>
      <c r="AH1865" s="239"/>
    </row>
    <row r="1866" spans="29:34">
      <c r="AC1866" s="238"/>
      <c r="AD1866" s="238"/>
      <c r="AE1866" s="238"/>
      <c r="AF1866" s="239"/>
      <c r="AG1866" s="239"/>
      <c r="AH1866" s="239"/>
    </row>
    <row r="1867" spans="29:34">
      <c r="AC1867" s="238"/>
      <c r="AD1867" s="238"/>
      <c r="AE1867" s="238"/>
      <c r="AF1867" s="239"/>
      <c r="AG1867" s="239"/>
      <c r="AH1867" s="239"/>
    </row>
    <row r="1868" spans="29:34">
      <c r="AC1868" s="238"/>
      <c r="AD1868" s="238"/>
      <c r="AE1868" s="238"/>
      <c r="AF1868" s="239"/>
      <c r="AG1868" s="239"/>
      <c r="AH1868" s="239"/>
    </row>
    <row r="1869" spans="29:34">
      <c r="AC1869" s="238"/>
      <c r="AD1869" s="238"/>
      <c r="AE1869" s="238"/>
      <c r="AF1869" s="239"/>
      <c r="AG1869" s="239"/>
      <c r="AH1869" s="239"/>
    </row>
    <row r="1870" spans="29:34">
      <c r="AC1870" s="238"/>
      <c r="AD1870" s="238"/>
      <c r="AE1870" s="238"/>
      <c r="AF1870" s="239"/>
      <c r="AG1870" s="239"/>
      <c r="AH1870" s="239"/>
    </row>
    <row r="1871" spans="29:34">
      <c r="AC1871" s="238"/>
      <c r="AD1871" s="238"/>
      <c r="AE1871" s="238"/>
      <c r="AF1871" s="239"/>
      <c r="AG1871" s="239"/>
      <c r="AH1871" s="239"/>
    </row>
    <row r="1872" spans="29:34">
      <c r="AC1872" s="238"/>
      <c r="AD1872" s="238"/>
      <c r="AE1872" s="238"/>
      <c r="AF1872" s="239"/>
      <c r="AG1872" s="239"/>
      <c r="AH1872" s="239"/>
    </row>
    <row r="1873" spans="29:34">
      <c r="AC1873" s="238"/>
      <c r="AD1873" s="238"/>
      <c r="AE1873" s="238"/>
      <c r="AF1873" s="239"/>
      <c r="AG1873" s="239"/>
      <c r="AH1873" s="239"/>
    </row>
    <row r="1874" spans="29:34">
      <c r="AC1874" s="238"/>
      <c r="AD1874" s="238"/>
      <c r="AE1874" s="238"/>
      <c r="AF1874" s="239"/>
      <c r="AG1874" s="239"/>
      <c r="AH1874" s="239"/>
    </row>
    <row r="1875" spans="29:34">
      <c r="AC1875" s="238"/>
      <c r="AD1875" s="238"/>
      <c r="AE1875" s="238"/>
      <c r="AF1875" s="239"/>
      <c r="AG1875" s="239"/>
      <c r="AH1875" s="239"/>
    </row>
    <row r="1876" spans="29:34">
      <c r="AC1876" s="238"/>
      <c r="AD1876" s="238"/>
      <c r="AE1876" s="238"/>
      <c r="AF1876" s="239"/>
      <c r="AG1876" s="239"/>
      <c r="AH1876" s="239"/>
    </row>
    <row r="1877" spans="29:34">
      <c r="AC1877" s="238"/>
      <c r="AD1877" s="238"/>
      <c r="AE1877" s="238"/>
      <c r="AF1877" s="239"/>
      <c r="AG1877" s="239"/>
      <c r="AH1877" s="239"/>
    </row>
    <row r="1878" spans="29:34">
      <c r="AC1878" s="238"/>
      <c r="AD1878" s="238"/>
      <c r="AE1878" s="238"/>
      <c r="AF1878" s="239"/>
      <c r="AG1878" s="239"/>
      <c r="AH1878" s="239"/>
    </row>
    <row r="1879" spans="29:34">
      <c r="AC1879" s="238"/>
      <c r="AD1879" s="238"/>
      <c r="AE1879" s="238"/>
      <c r="AF1879" s="239"/>
      <c r="AG1879" s="239"/>
      <c r="AH1879" s="239"/>
    </row>
    <row r="1880" spans="29:34">
      <c r="AC1880" s="238"/>
      <c r="AD1880" s="238"/>
      <c r="AE1880" s="238"/>
      <c r="AF1880" s="239"/>
      <c r="AG1880" s="239"/>
      <c r="AH1880" s="239"/>
    </row>
    <row r="1881" spans="29:34">
      <c r="AC1881" s="238"/>
      <c r="AD1881" s="238"/>
      <c r="AE1881" s="238"/>
      <c r="AF1881" s="239"/>
      <c r="AG1881" s="239"/>
      <c r="AH1881" s="239"/>
    </row>
    <row r="1882" spans="29:34">
      <c r="AC1882" s="238"/>
      <c r="AD1882" s="238"/>
      <c r="AE1882" s="238"/>
      <c r="AF1882" s="239"/>
      <c r="AG1882" s="239"/>
      <c r="AH1882" s="239"/>
    </row>
    <row r="1883" spans="29:34">
      <c r="AC1883" s="238"/>
      <c r="AD1883" s="238"/>
      <c r="AE1883" s="238"/>
      <c r="AF1883" s="239"/>
      <c r="AG1883" s="239"/>
      <c r="AH1883" s="239"/>
    </row>
    <row r="1884" spans="29:34">
      <c r="AC1884" s="238"/>
      <c r="AD1884" s="238"/>
      <c r="AE1884" s="238"/>
      <c r="AF1884" s="239"/>
      <c r="AG1884" s="239"/>
      <c r="AH1884" s="239"/>
    </row>
    <row r="1885" spans="29:34">
      <c r="AC1885" s="238"/>
      <c r="AD1885" s="238"/>
      <c r="AE1885" s="238"/>
      <c r="AF1885" s="239"/>
      <c r="AG1885" s="239"/>
      <c r="AH1885" s="239"/>
    </row>
    <row r="1886" spans="29:34">
      <c r="AC1886" s="238"/>
      <c r="AD1886" s="238"/>
      <c r="AE1886" s="238"/>
      <c r="AF1886" s="239"/>
      <c r="AG1886" s="239"/>
      <c r="AH1886" s="239"/>
    </row>
    <row r="1887" spans="29:34">
      <c r="AC1887" s="238"/>
      <c r="AD1887" s="238"/>
      <c r="AE1887" s="238"/>
      <c r="AF1887" s="239"/>
      <c r="AG1887" s="239"/>
      <c r="AH1887" s="239"/>
    </row>
    <row r="1888" spans="29:34">
      <c r="AC1888" s="238"/>
      <c r="AD1888" s="238"/>
      <c r="AE1888" s="238"/>
      <c r="AF1888" s="239"/>
      <c r="AG1888" s="239"/>
      <c r="AH1888" s="239"/>
    </row>
    <row r="1889" spans="29:34">
      <c r="AC1889" s="238"/>
      <c r="AD1889" s="238"/>
      <c r="AE1889" s="238"/>
      <c r="AF1889" s="239"/>
      <c r="AG1889" s="239"/>
      <c r="AH1889" s="239"/>
    </row>
    <row r="1890" spans="29:34">
      <c r="AC1890" s="238"/>
      <c r="AD1890" s="238"/>
      <c r="AE1890" s="238"/>
      <c r="AF1890" s="239"/>
      <c r="AG1890" s="239"/>
      <c r="AH1890" s="239"/>
    </row>
    <row r="1891" spans="29:34">
      <c r="AC1891" s="238"/>
      <c r="AD1891" s="238"/>
      <c r="AE1891" s="238"/>
      <c r="AF1891" s="239"/>
      <c r="AG1891" s="239"/>
      <c r="AH1891" s="239"/>
    </row>
    <row r="1892" spans="29:34">
      <c r="AC1892" s="238"/>
      <c r="AD1892" s="238"/>
      <c r="AE1892" s="238"/>
      <c r="AF1892" s="239"/>
      <c r="AG1892" s="239"/>
      <c r="AH1892" s="239"/>
    </row>
    <row r="1893" spans="29:34">
      <c r="AC1893" s="238"/>
      <c r="AD1893" s="238"/>
      <c r="AE1893" s="238"/>
      <c r="AF1893" s="239"/>
      <c r="AG1893" s="239"/>
      <c r="AH1893" s="239"/>
    </row>
    <row r="1894" spans="29:34">
      <c r="AC1894" s="238"/>
      <c r="AD1894" s="238"/>
      <c r="AE1894" s="238"/>
      <c r="AF1894" s="239"/>
      <c r="AG1894" s="239"/>
      <c r="AH1894" s="239"/>
    </row>
    <row r="1895" spans="29:34">
      <c r="AC1895" s="238"/>
      <c r="AD1895" s="238"/>
      <c r="AE1895" s="238"/>
      <c r="AF1895" s="239"/>
      <c r="AG1895" s="239"/>
      <c r="AH1895" s="239"/>
    </row>
    <row r="1896" spans="29:34">
      <c r="AC1896" s="238"/>
      <c r="AD1896" s="238"/>
      <c r="AE1896" s="238"/>
      <c r="AF1896" s="239"/>
      <c r="AG1896" s="239"/>
      <c r="AH1896" s="239"/>
    </row>
    <row r="1897" spans="29:34">
      <c r="AC1897" s="238"/>
      <c r="AD1897" s="238"/>
      <c r="AE1897" s="238"/>
      <c r="AF1897" s="239"/>
      <c r="AG1897" s="239"/>
      <c r="AH1897" s="239"/>
    </row>
    <row r="1898" spans="29:34">
      <c r="AC1898" s="238"/>
      <c r="AD1898" s="238"/>
      <c r="AE1898" s="238"/>
      <c r="AF1898" s="239"/>
      <c r="AG1898" s="239"/>
      <c r="AH1898" s="239"/>
    </row>
    <row r="1899" spans="29:34">
      <c r="AC1899" s="238"/>
      <c r="AD1899" s="238"/>
      <c r="AE1899" s="238"/>
      <c r="AF1899" s="239"/>
      <c r="AG1899" s="239"/>
      <c r="AH1899" s="239"/>
    </row>
    <row r="1900" spans="29:34">
      <c r="AC1900" s="238"/>
      <c r="AD1900" s="238"/>
      <c r="AE1900" s="238"/>
      <c r="AF1900" s="239"/>
      <c r="AG1900" s="239"/>
      <c r="AH1900" s="239"/>
    </row>
    <row r="1901" spans="29:34">
      <c r="AC1901" s="238"/>
      <c r="AD1901" s="238"/>
      <c r="AE1901" s="238"/>
      <c r="AF1901" s="239"/>
      <c r="AG1901" s="239"/>
      <c r="AH1901" s="239"/>
    </row>
    <row r="1902" spans="29:34">
      <c r="AC1902" s="238"/>
      <c r="AD1902" s="238"/>
      <c r="AE1902" s="238"/>
      <c r="AF1902" s="239"/>
      <c r="AG1902" s="239"/>
      <c r="AH1902" s="239"/>
    </row>
    <row r="1903" spans="29:34">
      <c r="AC1903" s="238"/>
      <c r="AD1903" s="238"/>
      <c r="AE1903" s="238"/>
      <c r="AF1903" s="239"/>
      <c r="AG1903" s="239"/>
      <c r="AH1903" s="239"/>
    </row>
    <row r="1904" spans="29:34">
      <c r="AC1904" s="238"/>
      <c r="AD1904" s="238"/>
      <c r="AE1904" s="238"/>
      <c r="AF1904" s="239"/>
      <c r="AG1904" s="239"/>
      <c r="AH1904" s="239"/>
    </row>
    <row r="1905" spans="29:34">
      <c r="AC1905" s="238"/>
      <c r="AD1905" s="238"/>
      <c r="AE1905" s="238"/>
      <c r="AF1905" s="239"/>
      <c r="AG1905" s="239"/>
      <c r="AH1905" s="239"/>
    </row>
    <row r="1906" spans="29:34">
      <c r="AC1906" s="238"/>
      <c r="AD1906" s="238"/>
      <c r="AE1906" s="238"/>
      <c r="AF1906" s="239"/>
      <c r="AG1906" s="239"/>
      <c r="AH1906" s="239"/>
    </row>
    <row r="1907" spans="29:34">
      <c r="AC1907" s="238"/>
      <c r="AD1907" s="238"/>
      <c r="AE1907" s="238"/>
      <c r="AF1907" s="239"/>
      <c r="AG1907" s="239"/>
      <c r="AH1907" s="239"/>
    </row>
    <row r="1908" spans="29:34">
      <c r="AC1908" s="238"/>
      <c r="AD1908" s="238"/>
      <c r="AE1908" s="238"/>
      <c r="AF1908" s="239"/>
      <c r="AG1908" s="239"/>
      <c r="AH1908" s="239"/>
    </row>
    <row r="1909" spans="29:34">
      <c r="AC1909" s="238"/>
      <c r="AD1909" s="238"/>
      <c r="AE1909" s="238"/>
      <c r="AF1909" s="239"/>
      <c r="AG1909" s="239"/>
      <c r="AH1909" s="239"/>
    </row>
    <row r="1910" spans="29:34">
      <c r="AC1910" s="238"/>
      <c r="AD1910" s="238"/>
      <c r="AE1910" s="238"/>
      <c r="AF1910" s="239"/>
      <c r="AG1910" s="239"/>
      <c r="AH1910" s="239"/>
    </row>
    <row r="1911" spans="29:34">
      <c r="AC1911" s="238"/>
      <c r="AD1911" s="238"/>
      <c r="AE1911" s="238"/>
      <c r="AF1911" s="239"/>
      <c r="AG1911" s="239"/>
      <c r="AH1911" s="239"/>
    </row>
    <row r="1912" spans="29:34">
      <c r="AC1912" s="238"/>
      <c r="AD1912" s="238"/>
      <c r="AE1912" s="238"/>
      <c r="AF1912" s="239"/>
      <c r="AG1912" s="239"/>
      <c r="AH1912" s="239"/>
    </row>
    <row r="1913" spans="29:34">
      <c r="AC1913" s="238"/>
      <c r="AD1913" s="238"/>
      <c r="AE1913" s="238"/>
      <c r="AF1913" s="239"/>
      <c r="AG1913" s="239"/>
      <c r="AH1913" s="239"/>
    </row>
    <row r="1914" spans="29:34">
      <c r="AC1914" s="238"/>
      <c r="AD1914" s="238"/>
      <c r="AE1914" s="238"/>
      <c r="AF1914" s="239"/>
      <c r="AG1914" s="239"/>
      <c r="AH1914" s="239"/>
    </row>
    <row r="1915" spans="29:34">
      <c r="AC1915" s="238"/>
      <c r="AD1915" s="238"/>
      <c r="AE1915" s="238"/>
      <c r="AF1915" s="239"/>
      <c r="AG1915" s="239"/>
      <c r="AH1915" s="239"/>
    </row>
    <row r="1916" spans="29:34">
      <c r="AC1916" s="238"/>
      <c r="AD1916" s="238"/>
      <c r="AE1916" s="238"/>
      <c r="AF1916" s="239"/>
      <c r="AG1916" s="239"/>
      <c r="AH1916" s="239"/>
    </row>
    <row r="1917" spans="29:34">
      <c r="AC1917" s="238"/>
      <c r="AD1917" s="238"/>
      <c r="AE1917" s="238"/>
      <c r="AF1917" s="239"/>
      <c r="AG1917" s="239"/>
      <c r="AH1917" s="239"/>
    </row>
    <row r="1918" spans="29:34">
      <c r="AC1918" s="238"/>
      <c r="AD1918" s="238"/>
      <c r="AE1918" s="238"/>
      <c r="AF1918" s="239"/>
      <c r="AG1918" s="239"/>
      <c r="AH1918" s="239"/>
    </row>
    <row r="1919" spans="29:34">
      <c r="AC1919" s="238"/>
      <c r="AD1919" s="238"/>
      <c r="AE1919" s="238"/>
      <c r="AF1919" s="239"/>
      <c r="AG1919" s="239"/>
      <c r="AH1919" s="239"/>
    </row>
    <row r="1920" spans="29:34">
      <c r="AC1920" s="238"/>
      <c r="AD1920" s="238"/>
      <c r="AE1920" s="238"/>
      <c r="AF1920" s="239"/>
      <c r="AG1920" s="239"/>
      <c r="AH1920" s="239"/>
    </row>
    <row r="1921" spans="29:34">
      <c r="AC1921" s="238"/>
      <c r="AD1921" s="238"/>
      <c r="AE1921" s="238"/>
      <c r="AF1921" s="239"/>
      <c r="AG1921" s="239"/>
      <c r="AH1921" s="239"/>
    </row>
    <row r="1922" spans="29:34">
      <c r="AC1922" s="238"/>
      <c r="AD1922" s="238"/>
      <c r="AE1922" s="238"/>
      <c r="AF1922" s="239"/>
      <c r="AG1922" s="239"/>
      <c r="AH1922" s="239"/>
    </row>
    <row r="1923" spans="29:34">
      <c r="AC1923" s="238"/>
      <c r="AD1923" s="238"/>
      <c r="AE1923" s="238"/>
      <c r="AF1923" s="239"/>
      <c r="AG1923" s="239"/>
      <c r="AH1923" s="239"/>
    </row>
    <row r="1924" spans="29:34">
      <c r="AC1924" s="238"/>
      <c r="AD1924" s="238"/>
      <c r="AE1924" s="238"/>
      <c r="AF1924" s="239"/>
      <c r="AG1924" s="239"/>
      <c r="AH1924" s="239"/>
    </row>
    <row r="1925" spans="29:34">
      <c r="AC1925" s="238"/>
      <c r="AD1925" s="238"/>
      <c r="AE1925" s="238"/>
      <c r="AF1925" s="239"/>
      <c r="AG1925" s="239"/>
      <c r="AH1925" s="239"/>
    </row>
    <row r="1926" spans="29:34">
      <c r="AC1926" s="238"/>
      <c r="AD1926" s="238"/>
      <c r="AE1926" s="238"/>
      <c r="AF1926" s="239"/>
      <c r="AG1926" s="239"/>
      <c r="AH1926" s="239"/>
    </row>
    <row r="1927" spans="29:34">
      <c r="AC1927" s="238"/>
      <c r="AD1927" s="238"/>
      <c r="AE1927" s="238"/>
      <c r="AF1927" s="239"/>
      <c r="AG1927" s="239"/>
      <c r="AH1927" s="239"/>
    </row>
    <row r="1928" spans="29:34">
      <c r="AC1928" s="238"/>
      <c r="AD1928" s="238"/>
      <c r="AE1928" s="238"/>
      <c r="AF1928" s="239"/>
      <c r="AG1928" s="239"/>
      <c r="AH1928" s="239"/>
    </row>
    <row r="1929" spans="29:34">
      <c r="AC1929" s="238"/>
      <c r="AD1929" s="238"/>
      <c r="AE1929" s="238"/>
      <c r="AF1929" s="239"/>
      <c r="AG1929" s="239"/>
      <c r="AH1929" s="239"/>
    </row>
    <row r="1930" spans="29:34">
      <c r="AC1930" s="238"/>
      <c r="AD1930" s="238"/>
      <c r="AE1930" s="238"/>
      <c r="AF1930" s="239"/>
      <c r="AG1930" s="239"/>
      <c r="AH1930" s="239"/>
    </row>
    <row r="1931" spans="29:34">
      <c r="AC1931" s="238"/>
      <c r="AD1931" s="238"/>
      <c r="AE1931" s="238"/>
      <c r="AF1931" s="239"/>
      <c r="AG1931" s="239"/>
      <c r="AH1931" s="239"/>
    </row>
    <row r="1932" spans="29:34">
      <c r="AC1932" s="238"/>
      <c r="AD1932" s="238"/>
      <c r="AE1932" s="238"/>
      <c r="AF1932" s="239"/>
      <c r="AG1932" s="239"/>
      <c r="AH1932" s="239"/>
    </row>
    <row r="1933" spans="29:34">
      <c r="AC1933" s="238"/>
      <c r="AD1933" s="238"/>
      <c r="AE1933" s="238"/>
      <c r="AF1933" s="239"/>
      <c r="AG1933" s="239"/>
      <c r="AH1933" s="239"/>
    </row>
    <row r="1934" spans="29:34">
      <c r="AC1934" s="238"/>
      <c r="AD1934" s="238"/>
      <c r="AE1934" s="238"/>
      <c r="AF1934" s="239"/>
      <c r="AG1934" s="239"/>
      <c r="AH1934" s="239"/>
    </row>
    <row r="1935" spans="29:34">
      <c r="AC1935" s="238"/>
      <c r="AD1935" s="238"/>
      <c r="AE1935" s="238"/>
      <c r="AF1935" s="239"/>
      <c r="AG1935" s="239"/>
      <c r="AH1935" s="239"/>
    </row>
    <row r="1936" spans="29:34">
      <c r="AC1936" s="238"/>
      <c r="AD1936" s="238"/>
      <c r="AE1936" s="238"/>
      <c r="AF1936" s="239"/>
      <c r="AG1936" s="239"/>
      <c r="AH1936" s="239"/>
    </row>
    <row r="1937" spans="29:34">
      <c r="AC1937" s="238"/>
      <c r="AD1937" s="238"/>
      <c r="AE1937" s="238"/>
      <c r="AF1937" s="239"/>
      <c r="AG1937" s="239"/>
      <c r="AH1937" s="239"/>
    </row>
    <row r="1938" spans="29:34">
      <c r="AC1938" s="238"/>
      <c r="AD1938" s="238"/>
      <c r="AE1938" s="238"/>
      <c r="AF1938" s="239"/>
      <c r="AG1938" s="239"/>
      <c r="AH1938" s="239"/>
    </row>
    <row r="1939" spans="29:34">
      <c r="AC1939" s="238"/>
      <c r="AD1939" s="238"/>
      <c r="AE1939" s="238"/>
      <c r="AF1939" s="239"/>
      <c r="AG1939" s="239"/>
      <c r="AH1939" s="239"/>
    </row>
    <row r="1940" spans="29:34">
      <c r="AC1940" s="238"/>
      <c r="AD1940" s="238"/>
      <c r="AE1940" s="238"/>
      <c r="AF1940" s="239"/>
      <c r="AG1940" s="239"/>
      <c r="AH1940" s="239"/>
    </row>
    <row r="1941" spans="29:34">
      <c r="AC1941" s="238"/>
      <c r="AD1941" s="238"/>
      <c r="AE1941" s="238"/>
      <c r="AF1941" s="239"/>
      <c r="AG1941" s="239"/>
      <c r="AH1941" s="239"/>
    </row>
    <row r="1942" spans="29:34">
      <c r="AC1942" s="238"/>
      <c r="AD1942" s="238"/>
      <c r="AE1942" s="238"/>
      <c r="AF1942" s="239"/>
      <c r="AG1942" s="239"/>
      <c r="AH1942" s="239"/>
    </row>
    <row r="1943" spans="29:34">
      <c r="AC1943" s="238"/>
      <c r="AD1943" s="238"/>
      <c r="AE1943" s="238"/>
      <c r="AF1943" s="239"/>
      <c r="AG1943" s="239"/>
      <c r="AH1943" s="239"/>
    </row>
    <row r="1944" spans="29:34">
      <c r="AC1944" s="238"/>
      <c r="AD1944" s="238"/>
      <c r="AE1944" s="238"/>
      <c r="AF1944" s="239"/>
      <c r="AG1944" s="239"/>
      <c r="AH1944" s="239"/>
    </row>
    <row r="1945" spans="29:34">
      <c r="AC1945" s="238"/>
      <c r="AD1945" s="238"/>
      <c r="AE1945" s="238"/>
      <c r="AF1945" s="239"/>
      <c r="AG1945" s="239"/>
      <c r="AH1945" s="239"/>
    </row>
    <row r="1946" spans="29:34">
      <c r="AC1946" s="238"/>
      <c r="AD1946" s="238"/>
      <c r="AE1946" s="238"/>
      <c r="AF1946" s="239"/>
      <c r="AG1946" s="239"/>
      <c r="AH1946" s="239"/>
    </row>
    <row r="1947" spans="29:34">
      <c r="AC1947" s="238"/>
      <c r="AD1947" s="238"/>
      <c r="AE1947" s="238"/>
      <c r="AF1947" s="239"/>
      <c r="AG1947" s="239"/>
      <c r="AH1947" s="239"/>
    </row>
    <row r="1948" spans="29:34">
      <c r="AC1948" s="238"/>
      <c r="AD1948" s="238"/>
      <c r="AE1948" s="238"/>
      <c r="AF1948" s="239"/>
      <c r="AG1948" s="239"/>
      <c r="AH1948" s="239"/>
    </row>
    <row r="1949" spans="29:34">
      <c r="AC1949" s="238"/>
      <c r="AD1949" s="238"/>
      <c r="AE1949" s="238"/>
      <c r="AF1949" s="239"/>
      <c r="AG1949" s="239"/>
      <c r="AH1949" s="239"/>
    </row>
    <row r="1950" spans="29:34">
      <c r="AC1950" s="238"/>
      <c r="AD1950" s="238"/>
      <c r="AE1950" s="238"/>
      <c r="AF1950" s="239"/>
      <c r="AG1950" s="239"/>
      <c r="AH1950" s="239"/>
    </row>
    <row r="1951" spans="29:34">
      <c r="AC1951" s="238"/>
      <c r="AD1951" s="238"/>
      <c r="AE1951" s="238"/>
      <c r="AF1951" s="239"/>
      <c r="AG1951" s="239"/>
      <c r="AH1951" s="239"/>
    </row>
    <row r="1952" spans="29:34">
      <c r="AC1952" s="238"/>
      <c r="AD1952" s="238"/>
      <c r="AE1952" s="238"/>
      <c r="AF1952" s="239"/>
      <c r="AG1952" s="239"/>
      <c r="AH1952" s="239"/>
    </row>
    <row r="1953" spans="29:34">
      <c r="AC1953" s="238"/>
      <c r="AD1953" s="238"/>
      <c r="AE1953" s="238"/>
      <c r="AF1953" s="239"/>
      <c r="AG1953" s="239"/>
      <c r="AH1953" s="239"/>
    </row>
    <row r="1954" spans="29:34">
      <c r="AC1954" s="238"/>
      <c r="AD1954" s="238"/>
      <c r="AE1954" s="238"/>
      <c r="AF1954" s="239"/>
      <c r="AG1954" s="239"/>
      <c r="AH1954" s="239"/>
    </row>
    <row r="1955" spans="29:34">
      <c r="AC1955" s="238"/>
      <c r="AD1955" s="238"/>
      <c r="AE1955" s="238"/>
      <c r="AF1955" s="239"/>
      <c r="AG1955" s="239"/>
      <c r="AH1955" s="239"/>
    </row>
    <row r="1956" spans="29:34">
      <c r="AC1956" s="238"/>
      <c r="AD1956" s="238"/>
      <c r="AE1956" s="238"/>
      <c r="AF1956" s="239"/>
      <c r="AG1956" s="239"/>
      <c r="AH1956" s="239"/>
    </row>
    <row r="1957" spans="29:34">
      <c r="AC1957" s="238"/>
      <c r="AD1957" s="238"/>
      <c r="AE1957" s="238"/>
      <c r="AF1957" s="239"/>
      <c r="AG1957" s="239"/>
      <c r="AH1957" s="239"/>
    </row>
    <row r="1958" spans="29:34">
      <c r="AC1958" s="238"/>
      <c r="AD1958" s="238"/>
      <c r="AE1958" s="238"/>
      <c r="AF1958" s="239"/>
      <c r="AG1958" s="239"/>
      <c r="AH1958" s="239"/>
    </row>
    <row r="1959" spans="29:34">
      <c r="AC1959" s="238"/>
      <c r="AD1959" s="238"/>
      <c r="AE1959" s="238"/>
      <c r="AF1959" s="239"/>
      <c r="AG1959" s="239"/>
      <c r="AH1959" s="239"/>
    </row>
    <row r="1960" spans="29:34">
      <c r="AC1960" s="238"/>
      <c r="AD1960" s="238"/>
      <c r="AE1960" s="238"/>
      <c r="AF1960" s="239"/>
      <c r="AG1960" s="239"/>
      <c r="AH1960" s="239"/>
    </row>
    <row r="1961" spans="29:34">
      <c r="AC1961" s="238"/>
      <c r="AD1961" s="238"/>
      <c r="AE1961" s="238"/>
      <c r="AF1961" s="239"/>
      <c r="AG1961" s="239"/>
      <c r="AH1961" s="239"/>
    </row>
    <row r="1962" spans="29:34">
      <c r="AC1962" s="238"/>
      <c r="AD1962" s="238"/>
      <c r="AE1962" s="238"/>
      <c r="AF1962" s="239"/>
      <c r="AG1962" s="239"/>
      <c r="AH1962" s="239"/>
    </row>
    <row r="1963" spans="29:34">
      <c r="AC1963" s="238"/>
      <c r="AD1963" s="238"/>
      <c r="AE1963" s="238"/>
      <c r="AF1963" s="239"/>
      <c r="AG1963" s="239"/>
      <c r="AH1963" s="239"/>
    </row>
    <row r="1964" spans="29:34">
      <c r="AC1964" s="238"/>
      <c r="AD1964" s="238"/>
      <c r="AE1964" s="238"/>
      <c r="AF1964" s="239"/>
      <c r="AG1964" s="239"/>
      <c r="AH1964" s="239"/>
    </row>
    <row r="1965" spans="29:34">
      <c r="AC1965" s="238"/>
      <c r="AD1965" s="238"/>
      <c r="AE1965" s="238"/>
      <c r="AF1965" s="239"/>
      <c r="AG1965" s="239"/>
      <c r="AH1965" s="239"/>
    </row>
    <row r="1966" spans="29:34">
      <c r="AC1966" s="238"/>
      <c r="AD1966" s="238"/>
      <c r="AE1966" s="238"/>
      <c r="AF1966" s="239"/>
      <c r="AG1966" s="239"/>
      <c r="AH1966" s="239"/>
    </row>
    <row r="1967" spans="29:34">
      <c r="AC1967" s="238"/>
      <c r="AD1967" s="238"/>
      <c r="AE1967" s="238"/>
      <c r="AF1967" s="239"/>
      <c r="AG1967" s="239"/>
      <c r="AH1967" s="239"/>
    </row>
    <row r="1968" spans="29:34">
      <c r="AC1968" s="238"/>
      <c r="AD1968" s="238"/>
      <c r="AE1968" s="238"/>
      <c r="AF1968" s="239"/>
      <c r="AG1968" s="239"/>
      <c r="AH1968" s="239"/>
    </row>
    <row r="1969" spans="29:34">
      <c r="AC1969" s="238"/>
      <c r="AD1969" s="238"/>
      <c r="AE1969" s="238"/>
      <c r="AF1969" s="239"/>
      <c r="AG1969" s="239"/>
      <c r="AH1969" s="239"/>
    </row>
    <row r="1970" spans="29:34">
      <c r="AC1970" s="238"/>
      <c r="AD1970" s="238"/>
      <c r="AE1970" s="238"/>
      <c r="AF1970" s="239"/>
      <c r="AG1970" s="239"/>
      <c r="AH1970" s="239"/>
    </row>
    <row r="1971" spans="29:34">
      <c r="AC1971" s="238"/>
      <c r="AD1971" s="238"/>
      <c r="AE1971" s="238"/>
      <c r="AF1971" s="239"/>
      <c r="AG1971" s="239"/>
      <c r="AH1971" s="239"/>
    </row>
    <row r="1972" spans="29:34">
      <c r="AC1972" s="238"/>
      <c r="AD1972" s="238"/>
      <c r="AE1972" s="238"/>
      <c r="AF1972" s="239"/>
      <c r="AG1972" s="239"/>
      <c r="AH1972" s="239"/>
    </row>
    <row r="1973" spans="29:34">
      <c r="AC1973" s="238"/>
      <c r="AD1973" s="238"/>
      <c r="AE1973" s="238"/>
      <c r="AF1973" s="239"/>
      <c r="AG1973" s="239"/>
      <c r="AH1973" s="239"/>
    </row>
    <row r="1974" spans="29:34">
      <c r="AC1974" s="238"/>
      <c r="AD1974" s="238"/>
      <c r="AE1974" s="238"/>
      <c r="AF1974" s="239"/>
      <c r="AG1974" s="239"/>
      <c r="AH1974" s="239"/>
    </row>
    <row r="1975" spans="29:34">
      <c r="AC1975" s="238"/>
      <c r="AD1975" s="238"/>
      <c r="AE1975" s="238"/>
      <c r="AF1975" s="239"/>
      <c r="AG1975" s="239"/>
      <c r="AH1975" s="239"/>
    </row>
    <row r="1976" spans="29:34">
      <c r="AC1976" s="238"/>
      <c r="AD1976" s="238"/>
      <c r="AE1976" s="238"/>
      <c r="AF1976" s="239"/>
      <c r="AG1976" s="239"/>
      <c r="AH1976" s="239"/>
    </row>
    <row r="1977" spans="29:34">
      <c r="AC1977" s="238"/>
      <c r="AD1977" s="238"/>
      <c r="AE1977" s="238"/>
      <c r="AF1977" s="239"/>
      <c r="AG1977" s="239"/>
      <c r="AH1977" s="239"/>
    </row>
    <row r="1978" spans="29:34">
      <c r="AC1978" s="238"/>
      <c r="AD1978" s="238"/>
      <c r="AE1978" s="238"/>
      <c r="AF1978" s="239"/>
      <c r="AG1978" s="239"/>
      <c r="AH1978" s="239"/>
    </row>
    <row r="1979" spans="29:34">
      <c r="AC1979" s="238"/>
      <c r="AD1979" s="238"/>
      <c r="AE1979" s="238"/>
      <c r="AF1979" s="239"/>
      <c r="AG1979" s="239"/>
      <c r="AH1979" s="239"/>
    </row>
    <row r="1980" spans="29:34">
      <c r="AC1980" s="238"/>
      <c r="AD1980" s="238"/>
      <c r="AE1980" s="238"/>
      <c r="AF1980" s="239"/>
      <c r="AG1980" s="239"/>
      <c r="AH1980" s="239"/>
    </row>
    <row r="1981" spans="29:34">
      <c r="AC1981" s="238"/>
      <c r="AD1981" s="238"/>
      <c r="AE1981" s="238"/>
      <c r="AF1981" s="239"/>
      <c r="AG1981" s="239"/>
      <c r="AH1981" s="239"/>
    </row>
    <row r="1982" spans="29:34">
      <c r="AC1982" s="238"/>
      <c r="AD1982" s="238"/>
      <c r="AE1982" s="238"/>
      <c r="AF1982" s="239"/>
      <c r="AG1982" s="239"/>
      <c r="AH1982" s="239"/>
    </row>
    <row r="1983" spans="29:34">
      <c r="AC1983" s="238"/>
      <c r="AD1983" s="238"/>
      <c r="AE1983" s="238"/>
      <c r="AF1983" s="239"/>
      <c r="AG1983" s="239"/>
      <c r="AH1983" s="239"/>
    </row>
    <row r="1984" spans="29:34">
      <c r="AC1984" s="238"/>
      <c r="AD1984" s="238"/>
      <c r="AE1984" s="238"/>
      <c r="AF1984" s="239"/>
      <c r="AG1984" s="239"/>
      <c r="AH1984" s="239"/>
    </row>
    <row r="1985" spans="29:34">
      <c r="AC1985" s="238"/>
      <c r="AD1985" s="238"/>
      <c r="AE1985" s="238"/>
      <c r="AF1985" s="239"/>
      <c r="AG1985" s="239"/>
      <c r="AH1985" s="239"/>
    </row>
    <row r="1986" spans="29:34">
      <c r="AC1986" s="238"/>
      <c r="AD1986" s="238"/>
      <c r="AE1986" s="238"/>
      <c r="AF1986" s="239"/>
      <c r="AG1986" s="239"/>
      <c r="AH1986" s="239"/>
    </row>
    <row r="1987" spans="29:34">
      <c r="AC1987" s="238"/>
      <c r="AD1987" s="238"/>
      <c r="AE1987" s="238"/>
      <c r="AF1987" s="239"/>
      <c r="AG1987" s="239"/>
      <c r="AH1987" s="239"/>
    </row>
    <row r="1988" spans="29:34">
      <c r="AC1988" s="238"/>
      <c r="AD1988" s="238"/>
      <c r="AE1988" s="238"/>
      <c r="AF1988" s="239"/>
      <c r="AG1988" s="239"/>
      <c r="AH1988" s="239"/>
    </row>
    <row r="1989" spans="29:34">
      <c r="AC1989" s="238"/>
      <c r="AD1989" s="238"/>
      <c r="AE1989" s="238"/>
      <c r="AF1989" s="239"/>
      <c r="AG1989" s="239"/>
      <c r="AH1989" s="239"/>
    </row>
    <row r="1990" spans="29:34">
      <c r="AC1990" s="238"/>
      <c r="AD1990" s="238"/>
      <c r="AE1990" s="238"/>
      <c r="AF1990" s="239"/>
      <c r="AG1990" s="239"/>
      <c r="AH1990" s="239"/>
    </row>
    <row r="1991" spans="29:34">
      <c r="AC1991" s="238"/>
      <c r="AD1991" s="238"/>
      <c r="AE1991" s="238"/>
      <c r="AF1991" s="239"/>
      <c r="AG1991" s="239"/>
      <c r="AH1991" s="239"/>
    </row>
    <row r="1992" spans="29:34">
      <c r="AC1992" s="238"/>
      <c r="AD1992" s="238"/>
      <c r="AE1992" s="238"/>
      <c r="AF1992" s="239"/>
      <c r="AG1992" s="239"/>
      <c r="AH1992" s="239"/>
    </row>
    <row r="1993" spans="29:34">
      <c r="AC1993" s="238"/>
      <c r="AD1993" s="238"/>
      <c r="AE1993" s="238"/>
      <c r="AF1993" s="239"/>
      <c r="AG1993" s="239"/>
      <c r="AH1993" s="239"/>
    </row>
    <row r="1994" spans="29:34">
      <c r="AC1994" s="238"/>
      <c r="AD1994" s="238"/>
      <c r="AE1994" s="238"/>
      <c r="AF1994" s="239"/>
      <c r="AG1994" s="239"/>
      <c r="AH1994" s="239"/>
    </row>
    <row r="1995" spans="29:34">
      <c r="AC1995" s="238"/>
      <c r="AD1995" s="238"/>
      <c r="AE1995" s="238"/>
      <c r="AF1995" s="239"/>
      <c r="AG1995" s="239"/>
      <c r="AH1995" s="239"/>
    </row>
    <row r="1996" spans="29:34">
      <c r="AC1996" s="238"/>
      <c r="AD1996" s="238"/>
      <c r="AE1996" s="238"/>
      <c r="AF1996" s="239"/>
      <c r="AG1996" s="239"/>
      <c r="AH1996" s="239"/>
    </row>
    <row r="1997" spans="29:34">
      <c r="AC1997" s="238"/>
      <c r="AD1997" s="238"/>
      <c r="AE1997" s="238"/>
      <c r="AF1997" s="239"/>
      <c r="AG1997" s="239"/>
      <c r="AH1997" s="239"/>
    </row>
    <row r="1998" spans="29:34">
      <c r="AC1998" s="238"/>
      <c r="AD1998" s="238"/>
      <c r="AE1998" s="238"/>
      <c r="AF1998" s="239"/>
      <c r="AG1998" s="239"/>
      <c r="AH1998" s="239"/>
    </row>
    <row r="1999" spans="29:34">
      <c r="AC1999" s="238"/>
      <c r="AD1999" s="238"/>
      <c r="AE1999" s="238"/>
      <c r="AF1999" s="239"/>
      <c r="AG1999" s="239"/>
      <c r="AH1999" s="239"/>
    </row>
    <row r="2000" spans="29:34">
      <c r="AC2000" s="238"/>
      <c r="AD2000" s="238"/>
      <c r="AE2000" s="238"/>
      <c r="AF2000" s="239"/>
      <c r="AG2000" s="239"/>
      <c r="AH2000" s="239"/>
    </row>
    <row r="2001" spans="29:34">
      <c r="AC2001" s="238"/>
      <c r="AD2001" s="238"/>
      <c r="AE2001" s="238"/>
      <c r="AF2001" s="239"/>
      <c r="AG2001" s="239"/>
      <c r="AH2001" s="239"/>
    </row>
    <row r="2002" spans="29:34">
      <c r="AC2002" s="238"/>
      <c r="AD2002" s="238"/>
      <c r="AE2002" s="238"/>
      <c r="AF2002" s="239"/>
      <c r="AG2002" s="239"/>
      <c r="AH2002" s="239"/>
    </row>
    <row r="2003" spans="29:34">
      <c r="AC2003" s="238"/>
      <c r="AD2003" s="238"/>
      <c r="AE2003" s="238"/>
      <c r="AF2003" s="239"/>
      <c r="AG2003" s="239"/>
      <c r="AH2003" s="239"/>
    </row>
    <row r="2004" spans="29:34">
      <c r="AC2004" s="238"/>
      <c r="AD2004" s="238"/>
      <c r="AE2004" s="238"/>
      <c r="AF2004" s="239"/>
      <c r="AG2004" s="239"/>
      <c r="AH2004" s="239"/>
    </row>
    <row r="2005" spans="29:34">
      <c r="AC2005" s="238"/>
      <c r="AD2005" s="238"/>
      <c r="AE2005" s="238"/>
      <c r="AF2005" s="239"/>
      <c r="AG2005" s="239"/>
      <c r="AH2005" s="239"/>
    </row>
    <row r="2006" spans="29:34">
      <c r="AC2006" s="238"/>
      <c r="AD2006" s="238"/>
      <c r="AE2006" s="238"/>
      <c r="AF2006" s="239"/>
      <c r="AG2006" s="239"/>
      <c r="AH2006" s="239"/>
    </row>
    <row r="2007" spans="29:34">
      <c r="AC2007" s="238"/>
      <c r="AD2007" s="238"/>
      <c r="AE2007" s="238"/>
      <c r="AF2007" s="239"/>
      <c r="AG2007" s="239"/>
      <c r="AH2007" s="239"/>
    </row>
    <row r="2008" spans="29:34">
      <c r="AC2008" s="238"/>
      <c r="AD2008" s="238"/>
      <c r="AE2008" s="238"/>
      <c r="AF2008" s="239"/>
      <c r="AG2008" s="239"/>
      <c r="AH2008" s="239"/>
    </row>
    <row r="2009" spans="29:34">
      <c r="AC2009" s="238"/>
      <c r="AD2009" s="238"/>
      <c r="AE2009" s="238"/>
      <c r="AF2009" s="239"/>
      <c r="AG2009" s="239"/>
      <c r="AH2009" s="239"/>
    </row>
    <row r="2010" spans="29:34">
      <c r="AC2010" s="238"/>
      <c r="AD2010" s="238"/>
      <c r="AE2010" s="238"/>
      <c r="AF2010" s="239"/>
      <c r="AG2010" s="239"/>
      <c r="AH2010" s="239"/>
    </row>
    <row r="2011" spans="29:34">
      <c r="AC2011" s="238"/>
      <c r="AD2011" s="238"/>
      <c r="AE2011" s="238"/>
      <c r="AF2011" s="239"/>
      <c r="AG2011" s="239"/>
      <c r="AH2011" s="239"/>
    </row>
    <row r="2012" spans="29:34">
      <c r="AC2012" s="238"/>
      <c r="AD2012" s="238"/>
      <c r="AE2012" s="238"/>
      <c r="AF2012" s="239"/>
      <c r="AG2012" s="239"/>
      <c r="AH2012" s="239"/>
    </row>
    <row r="2013" spans="29:34">
      <c r="AC2013" s="238"/>
      <c r="AD2013" s="238"/>
      <c r="AE2013" s="238"/>
      <c r="AF2013" s="239"/>
      <c r="AG2013" s="239"/>
      <c r="AH2013" s="239"/>
    </row>
    <row r="2014" spans="29:34">
      <c r="AC2014" s="238"/>
      <c r="AD2014" s="238"/>
      <c r="AE2014" s="238"/>
      <c r="AF2014" s="239"/>
      <c r="AG2014" s="239"/>
      <c r="AH2014" s="239"/>
    </row>
    <row r="2015" spans="29:34">
      <c r="AC2015" s="238"/>
      <c r="AD2015" s="238"/>
      <c r="AE2015" s="238"/>
      <c r="AF2015" s="239"/>
      <c r="AG2015" s="239"/>
      <c r="AH2015" s="239"/>
    </row>
    <row r="2016" spans="29:34">
      <c r="AC2016" s="238"/>
      <c r="AD2016" s="238"/>
      <c r="AE2016" s="238"/>
      <c r="AF2016" s="239"/>
      <c r="AG2016" s="239"/>
      <c r="AH2016" s="239"/>
    </row>
    <row r="2017" spans="29:34">
      <c r="AC2017" s="238"/>
      <c r="AD2017" s="238"/>
      <c r="AE2017" s="238"/>
      <c r="AF2017" s="239"/>
      <c r="AG2017" s="239"/>
      <c r="AH2017" s="239"/>
    </row>
    <row r="2018" spans="29:34">
      <c r="AC2018" s="238"/>
      <c r="AD2018" s="238"/>
      <c r="AE2018" s="238"/>
      <c r="AF2018" s="239"/>
      <c r="AG2018" s="239"/>
      <c r="AH2018" s="239"/>
    </row>
    <row r="2019" spans="29:34">
      <c r="AC2019" s="238"/>
      <c r="AD2019" s="238"/>
      <c r="AE2019" s="238"/>
      <c r="AF2019" s="239"/>
      <c r="AG2019" s="239"/>
      <c r="AH2019" s="239"/>
    </row>
    <row r="2020" spans="29:34">
      <c r="AC2020" s="238"/>
      <c r="AD2020" s="238"/>
      <c r="AE2020" s="238"/>
      <c r="AF2020" s="239"/>
      <c r="AG2020" s="239"/>
      <c r="AH2020" s="239"/>
    </row>
    <row r="2021" spans="29:34">
      <c r="AC2021" s="238"/>
      <c r="AD2021" s="238"/>
      <c r="AE2021" s="238"/>
      <c r="AF2021" s="239"/>
      <c r="AG2021" s="239"/>
      <c r="AH2021" s="239"/>
    </row>
    <row r="2022" spans="29:34">
      <c r="AC2022" s="238"/>
      <c r="AD2022" s="238"/>
      <c r="AE2022" s="238"/>
      <c r="AF2022" s="239"/>
      <c r="AG2022" s="239"/>
      <c r="AH2022" s="239"/>
    </row>
    <row r="2023" spans="29:34">
      <c r="AC2023" s="238"/>
      <c r="AD2023" s="238"/>
      <c r="AE2023" s="238"/>
      <c r="AF2023" s="239"/>
      <c r="AG2023" s="239"/>
      <c r="AH2023" s="239"/>
    </row>
    <row r="2024" spans="29:34">
      <c r="AC2024" s="238"/>
      <c r="AD2024" s="238"/>
      <c r="AE2024" s="238"/>
      <c r="AF2024" s="239"/>
      <c r="AG2024" s="239"/>
      <c r="AH2024" s="239"/>
    </row>
    <row r="2025" spans="29:34">
      <c r="AC2025" s="238"/>
      <c r="AD2025" s="238"/>
      <c r="AE2025" s="238"/>
      <c r="AF2025" s="239"/>
      <c r="AG2025" s="239"/>
      <c r="AH2025" s="239"/>
    </row>
    <row r="2026" spans="29:34">
      <c r="AC2026" s="238"/>
      <c r="AD2026" s="238"/>
      <c r="AE2026" s="238"/>
      <c r="AF2026" s="239"/>
      <c r="AG2026" s="239"/>
      <c r="AH2026" s="239"/>
    </row>
    <row r="2027" spans="29:34">
      <c r="AC2027" s="238"/>
      <c r="AD2027" s="238"/>
      <c r="AE2027" s="238"/>
      <c r="AF2027" s="239"/>
      <c r="AG2027" s="239"/>
      <c r="AH2027" s="239"/>
    </row>
    <row r="2028" spans="29:34">
      <c r="AC2028" s="238"/>
      <c r="AD2028" s="238"/>
      <c r="AE2028" s="238"/>
      <c r="AF2028" s="239"/>
      <c r="AG2028" s="239"/>
      <c r="AH2028" s="239"/>
    </row>
    <row r="2029" spans="29:34">
      <c r="AC2029" s="238"/>
      <c r="AD2029" s="238"/>
      <c r="AE2029" s="238"/>
      <c r="AF2029" s="239"/>
      <c r="AG2029" s="239"/>
      <c r="AH2029" s="239"/>
    </row>
    <row r="2030" spans="29:34">
      <c r="AC2030" s="238"/>
      <c r="AD2030" s="238"/>
      <c r="AE2030" s="238"/>
      <c r="AF2030" s="239"/>
      <c r="AG2030" s="239"/>
      <c r="AH2030" s="239"/>
    </row>
    <row r="2031" spans="29:34">
      <c r="AC2031" s="238"/>
      <c r="AD2031" s="238"/>
      <c r="AE2031" s="238"/>
      <c r="AF2031" s="239"/>
      <c r="AG2031" s="239"/>
      <c r="AH2031" s="239"/>
    </row>
    <row r="2032" spans="29:34">
      <c r="AC2032" s="238"/>
      <c r="AD2032" s="238"/>
      <c r="AE2032" s="238"/>
      <c r="AF2032" s="239"/>
      <c r="AG2032" s="239"/>
      <c r="AH2032" s="239"/>
    </row>
    <row r="2033" spans="29:34">
      <c r="AC2033" s="238"/>
      <c r="AD2033" s="238"/>
      <c r="AE2033" s="238"/>
      <c r="AF2033" s="239"/>
      <c r="AG2033" s="239"/>
      <c r="AH2033" s="239"/>
    </row>
    <row r="2034" spans="29:34">
      <c r="AC2034" s="238"/>
      <c r="AD2034" s="238"/>
      <c r="AE2034" s="238"/>
      <c r="AF2034" s="239"/>
      <c r="AG2034" s="239"/>
      <c r="AH2034" s="239"/>
    </row>
    <row r="2035" spans="29:34">
      <c r="AC2035" s="238"/>
      <c r="AD2035" s="238"/>
      <c r="AE2035" s="238"/>
      <c r="AF2035" s="239"/>
      <c r="AG2035" s="239"/>
      <c r="AH2035" s="239"/>
    </row>
    <row r="2036" spans="29:34">
      <c r="AC2036" s="238"/>
      <c r="AD2036" s="238"/>
      <c r="AE2036" s="238"/>
      <c r="AF2036" s="239"/>
      <c r="AG2036" s="239"/>
      <c r="AH2036" s="239"/>
    </row>
    <row r="2037" spans="29:34">
      <c r="AC2037" s="238"/>
      <c r="AD2037" s="238"/>
      <c r="AE2037" s="238"/>
      <c r="AF2037" s="239"/>
      <c r="AG2037" s="239"/>
      <c r="AH2037" s="239"/>
    </row>
    <row r="2038" spans="29:34">
      <c r="AC2038" s="238"/>
      <c r="AD2038" s="238"/>
      <c r="AE2038" s="238"/>
      <c r="AF2038" s="239"/>
      <c r="AG2038" s="239"/>
      <c r="AH2038" s="239"/>
    </row>
    <row r="2039" spans="29:34">
      <c r="AC2039" s="238"/>
      <c r="AD2039" s="238"/>
      <c r="AE2039" s="238"/>
      <c r="AF2039" s="239"/>
      <c r="AG2039" s="239"/>
      <c r="AH2039" s="239"/>
    </row>
    <row r="2040" spans="29:34">
      <c r="AC2040" s="238"/>
      <c r="AD2040" s="238"/>
      <c r="AE2040" s="238"/>
      <c r="AF2040" s="239"/>
      <c r="AG2040" s="239"/>
      <c r="AH2040" s="239"/>
    </row>
    <row r="2041" spans="29:34">
      <c r="AC2041" s="238"/>
      <c r="AD2041" s="238"/>
      <c r="AE2041" s="238"/>
      <c r="AF2041" s="239"/>
      <c r="AG2041" s="239"/>
      <c r="AH2041" s="239"/>
    </row>
    <row r="2042" spans="29:34">
      <c r="AC2042" s="238"/>
      <c r="AD2042" s="238"/>
      <c r="AE2042" s="238"/>
      <c r="AF2042" s="239"/>
      <c r="AG2042" s="239"/>
      <c r="AH2042" s="239"/>
    </row>
    <row r="2043" spans="29:34">
      <c r="AC2043" s="238"/>
      <c r="AD2043" s="238"/>
      <c r="AE2043" s="238"/>
      <c r="AF2043" s="239"/>
      <c r="AG2043" s="239"/>
      <c r="AH2043" s="239"/>
    </row>
    <row r="2044" spans="29:34">
      <c r="AC2044" s="238"/>
      <c r="AD2044" s="238"/>
      <c r="AE2044" s="238"/>
      <c r="AF2044" s="239"/>
      <c r="AG2044" s="239"/>
      <c r="AH2044" s="239"/>
    </row>
    <row r="2045" spans="29:34">
      <c r="AC2045" s="238"/>
      <c r="AD2045" s="238"/>
      <c r="AE2045" s="238"/>
      <c r="AF2045" s="239"/>
      <c r="AG2045" s="239"/>
      <c r="AH2045" s="239"/>
    </row>
    <row r="2046" spans="29:34">
      <c r="AC2046" s="238"/>
      <c r="AD2046" s="238"/>
      <c r="AE2046" s="238"/>
      <c r="AF2046" s="239"/>
      <c r="AG2046" s="239"/>
      <c r="AH2046" s="239"/>
    </row>
    <row r="2047" spans="29:34">
      <c r="AC2047" s="238"/>
      <c r="AD2047" s="238"/>
      <c r="AE2047" s="238"/>
      <c r="AF2047" s="239"/>
      <c r="AG2047" s="239"/>
      <c r="AH2047" s="239"/>
    </row>
    <row r="2048" spans="29:34">
      <c r="AC2048" s="238"/>
      <c r="AD2048" s="238"/>
      <c r="AE2048" s="238"/>
      <c r="AF2048" s="239"/>
      <c r="AG2048" s="239"/>
      <c r="AH2048" s="239"/>
    </row>
    <row r="2049" spans="29:34">
      <c r="AC2049" s="238"/>
      <c r="AD2049" s="238"/>
      <c r="AE2049" s="238"/>
      <c r="AF2049" s="239"/>
      <c r="AG2049" s="239"/>
      <c r="AH2049" s="239"/>
    </row>
    <row r="2050" spans="29:34">
      <c r="AC2050" s="238"/>
      <c r="AD2050" s="238"/>
      <c r="AE2050" s="238"/>
      <c r="AF2050" s="239"/>
      <c r="AG2050" s="239"/>
      <c r="AH2050" s="239"/>
    </row>
    <row r="2051" spans="29:34">
      <c r="AC2051" s="238"/>
      <c r="AD2051" s="238"/>
      <c r="AE2051" s="238"/>
      <c r="AF2051" s="239"/>
      <c r="AG2051" s="239"/>
      <c r="AH2051" s="239"/>
    </row>
    <row r="2052" spans="29:34">
      <c r="AC2052" s="238"/>
      <c r="AD2052" s="238"/>
      <c r="AE2052" s="238"/>
      <c r="AF2052" s="239"/>
      <c r="AG2052" s="239"/>
      <c r="AH2052" s="239"/>
    </row>
    <row r="2053" spans="29:34">
      <c r="AC2053" s="238"/>
      <c r="AD2053" s="238"/>
      <c r="AE2053" s="238"/>
      <c r="AF2053" s="239"/>
      <c r="AG2053" s="239"/>
      <c r="AH2053" s="239"/>
    </row>
    <row r="2054" spans="29:34">
      <c r="AC2054" s="238"/>
      <c r="AD2054" s="238"/>
      <c r="AE2054" s="238"/>
      <c r="AF2054" s="239"/>
      <c r="AG2054" s="239"/>
      <c r="AH2054" s="239"/>
    </row>
    <row r="2055" spans="29:34">
      <c r="AC2055" s="238"/>
      <c r="AD2055" s="238"/>
      <c r="AE2055" s="238"/>
      <c r="AF2055" s="239"/>
      <c r="AG2055" s="239"/>
      <c r="AH2055" s="239"/>
    </row>
    <row r="2056" spans="29:34">
      <c r="AC2056" s="238"/>
      <c r="AD2056" s="238"/>
      <c r="AE2056" s="238"/>
      <c r="AF2056" s="239"/>
      <c r="AG2056" s="239"/>
      <c r="AH2056" s="239"/>
    </row>
    <row r="2057" spans="29:34">
      <c r="AC2057" s="238"/>
      <c r="AD2057" s="238"/>
      <c r="AE2057" s="238"/>
      <c r="AF2057" s="239"/>
      <c r="AG2057" s="239"/>
      <c r="AH2057" s="239"/>
    </row>
    <row r="2058" spans="29:34">
      <c r="AC2058" s="238"/>
      <c r="AD2058" s="238"/>
      <c r="AE2058" s="238"/>
      <c r="AF2058" s="239"/>
      <c r="AG2058" s="239"/>
      <c r="AH2058" s="239"/>
    </row>
    <row r="2059" spans="29:34">
      <c r="AC2059" s="238"/>
      <c r="AD2059" s="238"/>
      <c r="AE2059" s="238"/>
      <c r="AF2059" s="239"/>
      <c r="AG2059" s="239"/>
      <c r="AH2059" s="239"/>
    </row>
    <row r="2060" spans="29:34">
      <c r="AC2060" s="238"/>
      <c r="AD2060" s="238"/>
      <c r="AE2060" s="238"/>
      <c r="AF2060" s="239"/>
      <c r="AG2060" s="239"/>
      <c r="AH2060" s="239"/>
    </row>
    <row r="2061" spans="29:34">
      <c r="AC2061" s="238"/>
      <c r="AD2061" s="238"/>
      <c r="AE2061" s="238"/>
      <c r="AF2061" s="239"/>
      <c r="AG2061" s="239"/>
      <c r="AH2061" s="239"/>
    </row>
    <row r="2062" spans="29:34">
      <c r="AC2062" s="238"/>
      <c r="AD2062" s="238"/>
      <c r="AE2062" s="238"/>
      <c r="AF2062" s="239"/>
      <c r="AG2062" s="239"/>
      <c r="AH2062" s="239"/>
    </row>
    <row r="2063" spans="29:34">
      <c r="AC2063" s="238"/>
      <c r="AD2063" s="238"/>
      <c r="AE2063" s="238"/>
      <c r="AF2063" s="239"/>
      <c r="AG2063" s="239"/>
      <c r="AH2063" s="239"/>
    </row>
    <row r="2064" spans="29:34">
      <c r="AC2064" s="238"/>
      <c r="AD2064" s="238"/>
      <c r="AE2064" s="238"/>
      <c r="AF2064" s="239"/>
      <c r="AG2064" s="239"/>
      <c r="AH2064" s="239"/>
    </row>
    <row r="2065" spans="29:34">
      <c r="AC2065" s="238"/>
      <c r="AD2065" s="238"/>
      <c r="AE2065" s="238"/>
      <c r="AF2065" s="239"/>
      <c r="AG2065" s="239"/>
      <c r="AH2065" s="239"/>
    </row>
    <row r="2066" spans="29:34">
      <c r="AC2066" s="238"/>
      <c r="AD2066" s="238"/>
      <c r="AE2066" s="238"/>
      <c r="AF2066" s="239"/>
      <c r="AG2066" s="239"/>
      <c r="AH2066" s="239"/>
    </row>
    <row r="2067" spans="29:34">
      <c r="AC2067" s="238"/>
      <c r="AD2067" s="238"/>
      <c r="AE2067" s="238"/>
      <c r="AF2067" s="239"/>
      <c r="AG2067" s="239"/>
      <c r="AH2067" s="239"/>
    </row>
    <row r="2068" spans="29:34">
      <c r="AC2068" s="238"/>
      <c r="AD2068" s="238"/>
      <c r="AE2068" s="238"/>
      <c r="AF2068" s="239"/>
      <c r="AG2068" s="239"/>
      <c r="AH2068" s="239"/>
    </row>
    <row r="2069" spans="29:34">
      <c r="AC2069" s="238"/>
      <c r="AD2069" s="238"/>
      <c r="AE2069" s="238"/>
      <c r="AF2069" s="239"/>
      <c r="AG2069" s="239"/>
      <c r="AH2069" s="239"/>
    </row>
    <row r="2070" spans="29:34">
      <c r="AC2070" s="238"/>
      <c r="AD2070" s="238"/>
      <c r="AE2070" s="238"/>
      <c r="AF2070" s="239"/>
      <c r="AG2070" s="239"/>
      <c r="AH2070" s="239"/>
    </row>
    <row r="2071" spans="29:34">
      <c r="AC2071" s="238"/>
      <c r="AD2071" s="238"/>
      <c r="AE2071" s="238"/>
      <c r="AF2071" s="239"/>
      <c r="AG2071" s="239"/>
      <c r="AH2071" s="239"/>
    </row>
    <row r="2072" spans="29:34">
      <c r="AC2072" s="238"/>
      <c r="AD2072" s="238"/>
      <c r="AE2072" s="238"/>
      <c r="AF2072" s="239"/>
      <c r="AG2072" s="239"/>
      <c r="AH2072" s="239"/>
    </row>
    <row r="2073" spans="29:34">
      <c r="AC2073" s="238"/>
      <c r="AD2073" s="238"/>
      <c r="AE2073" s="238"/>
      <c r="AF2073" s="239"/>
      <c r="AG2073" s="239"/>
      <c r="AH2073" s="239"/>
    </row>
    <row r="2074" spans="29:34">
      <c r="AC2074" s="238"/>
      <c r="AD2074" s="238"/>
      <c r="AE2074" s="238"/>
      <c r="AF2074" s="239"/>
      <c r="AG2074" s="239"/>
      <c r="AH2074" s="239"/>
    </row>
    <row r="2075" spans="29:34">
      <c r="AC2075" s="238"/>
      <c r="AD2075" s="238"/>
      <c r="AE2075" s="238"/>
      <c r="AF2075" s="239"/>
      <c r="AG2075" s="239"/>
      <c r="AH2075" s="239"/>
    </row>
    <row r="2076" spans="29:34">
      <c r="AC2076" s="238"/>
      <c r="AD2076" s="238"/>
      <c r="AE2076" s="238"/>
      <c r="AF2076" s="239"/>
      <c r="AG2076" s="239"/>
      <c r="AH2076" s="239"/>
    </row>
    <row r="2077" spans="29:34">
      <c r="AC2077" s="238"/>
      <c r="AD2077" s="238"/>
      <c r="AE2077" s="238"/>
      <c r="AF2077" s="239"/>
      <c r="AG2077" s="239"/>
      <c r="AH2077" s="239"/>
    </row>
    <row r="2078" spans="29:34">
      <c r="AC2078" s="238"/>
      <c r="AD2078" s="238"/>
      <c r="AE2078" s="238"/>
      <c r="AF2078" s="239"/>
      <c r="AG2078" s="239"/>
      <c r="AH2078" s="239"/>
    </row>
    <row r="2079" spans="29:34">
      <c r="AC2079" s="238"/>
      <c r="AD2079" s="238"/>
      <c r="AE2079" s="238"/>
      <c r="AF2079" s="239"/>
      <c r="AG2079" s="239"/>
      <c r="AH2079" s="239"/>
    </row>
    <row r="2080" spans="29:34">
      <c r="AC2080" s="238"/>
      <c r="AD2080" s="238"/>
      <c r="AE2080" s="238"/>
      <c r="AF2080" s="239"/>
      <c r="AG2080" s="239"/>
      <c r="AH2080" s="239"/>
    </row>
    <row r="2081" spans="29:34">
      <c r="AC2081" s="238"/>
      <c r="AD2081" s="238"/>
      <c r="AE2081" s="238"/>
      <c r="AF2081" s="239"/>
      <c r="AG2081" s="239"/>
      <c r="AH2081" s="239"/>
    </row>
    <row r="2082" spans="29:34">
      <c r="AC2082" s="238"/>
      <c r="AD2082" s="238"/>
      <c r="AE2082" s="238"/>
      <c r="AF2082" s="239"/>
      <c r="AG2082" s="239"/>
      <c r="AH2082" s="239"/>
    </row>
    <row r="2083" spans="29:34">
      <c r="AC2083" s="238"/>
      <c r="AD2083" s="238"/>
      <c r="AE2083" s="238"/>
      <c r="AF2083" s="239"/>
      <c r="AG2083" s="239"/>
      <c r="AH2083" s="239"/>
    </row>
    <row r="2084" spans="29:34">
      <c r="AC2084" s="238"/>
      <c r="AD2084" s="238"/>
      <c r="AE2084" s="238"/>
      <c r="AF2084" s="239"/>
      <c r="AG2084" s="239"/>
      <c r="AH2084" s="239"/>
    </row>
    <row r="2085" spans="29:34">
      <c r="AC2085" s="238"/>
      <c r="AD2085" s="238"/>
      <c r="AE2085" s="238"/>
      <c r="AF2085" s="239"/>
      <c r="AG2085" s="239"/>
      <c r="AH2085" s="239"/>
    </row>
    <row r="2086" spans="29:34">
      <c r="AC2086" s="238"/>
      <c r="AD2086" s="238"/>
      <c r="AE2086" s="238"/>
      <c r="AF2086" s="239"/>
      <c r="AG2086" s="239"/>
      <c r="AH2086" s="239"/>
    </row>
    <row r="2087" spans="29:34">
      <c r="AC2087" s="238"/>
      <c r="AD2087" s="238"/>
      <c r="AE2087" s="238"/>
      <c r="AF2087" s="239"/>
      <c r="AG2087" s="239"/>
      <c r="AH2087" s="239"/>
    </row>
    <row r="2088" spans="29:34">
      <c r="AC2088" s="238"/>
      <c r="AD2088" s="238"/>
      <c r="AE2088" s="238"/>
      <c r="AF2088" s="239"/>
      <c r="AG2088" s="239"/>
      <c r="AH2088" s="239"/>
    </row>
    <row r="2089" spans="29:34">
      <c r="AC2089" s="238"/>
      <c r="AD2089" s="238"/>
      <c r="AE2089" s="238"/>
      <c r="AF2089" s="239"/>
      <c r="AG2089" s="239"/>
      <c r="AH2089" s="239"/>
    </row>
    <row r="2090" spans="29:34">
      <c r="AC2090" s="238"/>
      <c r="AD2090" s="238"/>
      <c r="AE2090" s="238"/>
      <c r="AF2090" s="239"/>
      <c r="AG2090" s="239"/>
      <c r="AH2090" s="239"/>
    </row>
    <row r="2091" spans="29:34">
      <c r="AC2091" s="238"/>
      <c r="AD2091" s="238"/>
      <c r="AE2091" s="238"/>
      <c r="AF2091" s="239"/>
      <c r="AG2091" s="239"/>
      <c r="AH2091" s="239"/>
    </row>
    <row r="2092" spans="29:34">
      <c r="AC2092" s="238"/>
      <c r="AD2092" s="238"/>
      <c r="AE2092" s="238"/>
      <c r="AF2092" s="239"/>
      <c r="AG2092" s="239"/>
      <c r="AH2092" s="239"/>
    </row>
    <row r="2093" spans="29:34">
      <c r="AC2093" s="238"/>
      <c r="AD2093" s="238"/>
      <c r="AE2093" s="238"/>
      <c r="AF2093" s="239"/>
      <c r="AG2093" s="239"/>
      <c r="AH2093" s="239"/>
    </row>
    <row r="2094" spans="29:34">
      <c r="AC2094" s="238"/>
      <c r="AD2094" s="238"/>
      <c r="AE2094" s="238"/>
      <c r="AF2094" s="239"/>
      <c r="AG2094" s="239"/>
      <c r="AH2094" s="239"/>
    </row>
    <row r="2095" spans="29:34">
      <c r="AC2095" s="238"/>
      <c r="AD2095" s="238"/>
      <c r="AE2095" s="238"/>
      <c r="AF2095" s="239"/>
      <c r="AG2095" s="239"/>
      <c r="AH2095" s="239"/>
    </row>
    <row r="2096" spans="29:34">
      <c r="AC2096" s="238"/>
      <c r="AD2096" s="238"/>
      <c r="AE2096" s="238"/>
      <c r="AF2096" s="239"/>
      <c r="AG2096" s="239"/>
      <c r="AH2096" s="239"/>
    </row>
    <row r="2097" spans="29:34">
      <c r="AC2097" s="239"/>
      <c r="AD2097" s="239"/>
      <c r="AE2097" s="239"/>
      <c r="AF2097" s="239"/>
      <c r="AG2097" s="239"/>
      <c r="AH2097" s="239"/>
    </row>
    <row r="2098" spans="29:34">
      <c r="AC2098" s="239"/>
      <c r="AD2098" s="239"/>
      <c r="AE2098" s="239"/>
      <c r="AF2098" s="239"/>
      <c r="AG2098" s="239"/>
      <c r="AH2098" s="239"/>
    </row>
    <row r="2099" spans="29:34">
      <c r="AC2099" s="239"/>
      <c r="AD2099" s="239"/>
      <c r="AE2099" s="239"/>
      <c r="AF2099" s="239"/>
      <c r="AG2099" s="239"/>
      <c r="AH2099" s="239"/>
    </row>
    <row r="2100" spans="29:34">
      <c r="AC2100" s="239"/>
      <c r="AD2100" s="239"/>
      <c r="AE2100" s="239"/>
      <c r="AF2100" s="239"/>
      <c r="AG2100" s="239"/>
      <c r="AH2100" s="239"/>
    </row>
    <row r="2101" spans="29:34">
      <c r="AC2101" s="239"/>
      <c r="AD2101" s="239"/>
      <c r="AE2101" s="239"/>
      <c r="AF2101" s="239"/>
      <c r="AG2101" s="239"/>
      <c r="AH2101" s="239"/>
    </row>
    <row r="2102" spans="29:34">
      <c r="AC2102" s="239"/>
      <c r="AD2102" s="239"/>
      <c r="AE2102" s="239"/>
      <c r="AF2102" s="239"/>
      <c r="AG2102" s="239"/>
      <c r="AH2102" s="239"/>
    </row>
    <row r="2103" spans="29:34">
      <c r="AC2103" s="239"/>
      <c r="AD2103" s="239"/>
      <c r="AE2103" s="239"/>
      <c r="AF2103" s="239"/>
      <c r="AG2103" s="239"/>
      <c r="AH2103" s="239"/>
    </row>
    <row r="2104" spans="29:34">
      <c r="AC2104" s="239"/>
      <c r="AD2104" s="239"/>
      <c r="AE2104" s="239"/>
      <c r="AF2104" s="239"/>
      <c r="AG2104" s="239"/>
      <c r="AH2104" s="239"/>
    </row>
    <row r="2105" spans="29:34">
      <c r="AC2105" s="239"/>
      <c r="AD2105" s="239"/>
      <c r="AE2105" s="239"/>
      <c r="AF2105" s="239"/>
      <c r="AG2105" s="239"/>
      <c r="AH2105" s="239"/>
    </row>
    <row r="2106" spans="29:34">
      <c r="AC2106" s="239"/>
      <c r="AD2106" s="239"/>
      <c r="AE2106" s="239"/>
      <c r="AF2106" s="239"/>
      <c r="AG2106" s="239"/>
      <c r="AH2106" s="239"/>
    </row>
    <row r="2107" spans="29:34">
      <c r="AC2107" s="239"/>
      <c r="AD2107" s="239"/>
      <c r="AE2107" s="239"/>
      <c r="AF2107" s="239"/>
      <c r="AG2107" s="239"/>
      <c r="AH2107" s="239"/>
    </row>
    <row r="2108" spans="29:34">
      <c r="AC2108" s="239"/>
      <c r="AD2108" s="239"/>
      <c r="AE2108" s="239"/>
      <c r="AF2108" s="239"/>
      <c r="AG2108" s="239"/>
      <c r="AH2108" s="239"/>
    </row>
    <row r="2109" spans="29:34">
      <c r="AC2109" s="239"/>
      <c r="AD2109" s="239"/>
      <c r="AE2109" s="239"/>
      <c r="AF2109" s="239"/>
      <c r="AG2109" s="239"/>
      <c r="AH2109" s="239"/>
    </row>
    <row r="2110" spans="29:34">
      <c r="AC2110" s="239"/>
      <c r="AD2110" s="239"/>
      <c r="AE2110" s="239"/>
      <c r="AF2110" s="239"/>
      <c r="AG2110" s="239"/>
      <c r="AH2110" s="239"/>
    </row>
    <row r="2111" spans="29:34">
      <c r="AC2111" s="239"/>
      <c r="AD2111" s="239"/>
      <c r="AE2111" s="239"/>
      <c r="AF2111" s="239"/>
      <c r="AG2111" s="239"/>
      <c r="AH2111" s="239"/>
    </row>
    <row r="2112" spans="29:34">
      <c r="AC2112" s="239"/>
      <c r="AD2112" s="239"/>
      <c r="AE2112" s="239"/>
      <c r="AF2112" s="239"/>
      <c r="AG2112" s="239"/>
      <c r="AH2112" s="239"/>
    </row>
    <row r="2113" spans="29:34">
      <c r="AC2113" s="239"/>
      <c r="AD2113" s="239"/>
      <c r="AE2113" s="239"/>
      <c r="AF2113" s="239"/>
      <c r="AG2113" s="239"/>
      <c r="AH2113" s="239"/>
    </row>
    <row r="2114" spans="29:34">
      <c r="AC2114" s="239"/>
      <c r="AD2114" s="239"/>
      <c r="AE2114" s="239"/>
      <c r="AF2114" s="239"/>
      <c r="AG2114" s="239"/>
      <c r="AH2114" s="239"/>
    </row>
    <row r="2115" spans="29:34">
      <c r="AC2115" s="239"/>
      <c r="AD2115" s="239"/>
      <c r="AE2115" s="239"/>
      <c r="AF2115" s="239"/>
      <c r="AG2115" s="239"/>
      <c r="AH2115" s="239"/>
    </row>
    <row r="2116" spans="29:34">
      <c r="AC2116" s="239"/>
      <c r="AD2116" s="239"/>
      <c r="AE2116" s="239"/>
      <c r="AF2116" s="239"/>
      <c r="AG2116" s="239"/>
      <c r="AH2116" s="239"/>
    </row>
    <row r="2117" spans="29:34">
      <c r="AC2117" s="239"/>
      <c r="AD2117" s="239"/>
      <c r="AE2117" s="239"/>
      <c r="AF2117" s="239"/>
      <c r="AG2117" s="239"/>
      <c r="AH2117" s="239"/>
    </row>
    <row r="2118" spans="29:34">
      <c r="AC2118" s="239"/>
      <c r="AD2118" s="239"/>
      <c r="AE2118" s="239"/>
      <c r="AF2118" s="239"/>
      <c r="AG2118" s="239"/>
      <c r="AH2118" s="239"/>
    </row>
    <row r="2119" spans="29:34">
      <c r="AC2119" s="239"/>
      <c r="AD2119" s="239"/>
      <c r="AE2119" s="239"/>
      <c r="AF2119" s="239"/>
      <c r="AG2119" s="239"/>
      <c r="AH2119" s="239"/>
    </row>
    <row r="2120" spans="29:34">
      <c r="AC2120" s="239"/>
      <c r="AD2120" s="239"/>
      <c r="AE2120" s="239"/>
      <c r="AF2120" s="239"/>
      <c r="AG2120" s="239"/>
      <c r="AH2120" s="239"/>
    </row>
    <row r="2121" spans="29:34">
      <c r="AC2121" s="239"/>
      <c r="AD2121" s="239"/>
      <c r="AE2121" s="239"/>
      <c r="AF2121" s="239"/>
      <c r="AG2121" s="239"/>
      <c r="AH2121" s="239"/>
    </row>
    <row r="2122" spans="29:34">
      <c r="AC2122" s="239"/>
      <c r="AD2122" s="239"/>
      <c r="AE2122" s="239"/>
      <c r="AF2122" s="239"/>
      <c r="AG2122" s="239"/>
      <c r="AH2122" s="239"/>
    </row>
    <row r="2123" spans="29:34">
      <c r="AC2123" s="239"/>
      <c r="AD2123" s="239"/>
      <c r="AE2123" s="239"/>
      <c r="AF2123" s="239"/>
      <c r="AG2123" s="239"/>
      <c r="AH2123" s="239"/>
    </row>
    <row r="2124" spans="29:34">
      <c r="AC2124" s="239"/>
      <c r="AD2124" s="239"/>
      <c r="AE2124" s="239"/>
      <c r="AF2124" s="239"/>
      <c r="AG2124" s="239"/>
      <c r="AH2124" s="239"/>
    </row>
    <row r="2125" spans="29:34">
      <c r="AC2125" s="239"/>
      <c r="AD2125" s="239"/>
      <c r="AE2125" s="239"/>
      <c r="AF2125" s="239"/>
      <c r="AG2125" s="239"/>
      <c r="AH2125" s="239"/>
    </row>
    <row r="2126" spans="29:34">
      <c r="AC2126" s="239"/>
      <c r="AD2126" s="239"/>
      <c r="AE2126" s="239"/>
      <c r="AF2126" s="239"/>
      <c r="AG2126" s="239"/>
      <c r="AH2126" s="239"/>
    </row>
    <row r="2127" spans="29:34">
      <c r="AC2127" s="239"/>
      <c r="AD2127" s="239"/>
      <c r="AE2127" s="239"/>
      <c r="AF2127" s="239"/>
      <c r="AG2127" s="239"/>
      <c r="AH2127" s="239"/>
    </row>
    <row r="2128" spans="29:34">
      <c r="AC2128" s="239"/>
      <c r="AD2128" s="239"/>
      <c r="AE2128" s="239"/>
      <c r="AF2128" s="239"/>
      <c r="AG2128" s="239"/>
      <c r="AH2128" s="239"/>
    </row>
    <row r="2129" spans="29:34">
      <c r="AC2129" s="239"/>
      <c r="AD2129" s="239"/>
      <c r="AE2129" s="239"/>
      <c r="AF2129" s="239"/>
      <c r="AG2129" s="239"/>
      <c r="AH2129" s="239"/>
    </row>
    <row r="2130" spans="29:34">
      <c r="AC2130" s="239"/>
      <c r="AD2130" s="239"/>
      <c r="AE2130" s="239"/>
      <c r="AF2130" s="239"/>
      <c r="AG2130" s="239"/>
      <c r="AH2130" s="239"/>
    </row>
    <row r="2131" spans="29:34">
      <c r="AC2131" s="239"/>
      <c r="AD2131" s="239"/>
      <c r="AE2131" s="239"/>
      <c r="AF2131" s="239"/>
      <c r="AG2131" s="239"/>
      <c r="AH2131" s="239"/>
    </row>
    <row r="2132" spans="29:34">
      <c r="AC2132" s="239"/>
      <c r="AD2132" s="239"/>
      <c r="AE2132" s="239"/>
      <c r="AF2132" s="239"/>
      <c r="AG2132" s="239"/>
      <c r="AH2132" s="239"/>
    </row>
    <row r="2133" spans="29:34">
      <c r="AC2133" s="239"/>
      <c r="AD2133" s="239"/>
      <c r="AE2133" s="239"/>
      <c r="AF2133" s="239"/>
      <c r="AG2133" s="239"/>
      <c r="AH2133" s="239"/>
    </row>
    <row r="2134" spans="29:34">
      <c r="AC2134" s="239"/>
      <c r="AD2134" s="239"/>
      <c r="AE2134" s="239"/>
      <c r="AF2134" s="239"/>
      <c r="AG2134" s="239"/>
      <c r="AH2134" s="239"/>
    </row>
    <row r="2135" spans="29:34">
      <c r="AC2135" s="239"/>
      <c r="AD2135" s="239"/>
      <c r="AE2135" s="239"/>
      <c r="AF2135" s="239"/>
      <c r="AG2135" s="239"/>
      <c r="AH2135" s="239"/>
    </row>
    <row r="2136" spans="29:34">
      <c r="AC2136" s="239"/>
      <c r="AD2136" s="239"/>
      <c r="AE2136" s="239"/>
      <c r="AF2136" s="239"/>
      <c r="AG2136" s="239"/>
      <c r="AH2136" s="239"/>
    </row>
    <row r="2137" spans="29:34">
      <c r="AC2137" s="239"/>
      <c r="AD2137" s="239"/>
      <c r="AE2137" s="239"/>
      <c r="AF2137" s="239"/>
      <c r="AG2137" s="239"/>
      <c r="AH2137" s="239"/>
    </row>
    <row r="2138" spans="29:34">
      <c r="AC2138" s="239"/>
      <c r="AD2138" s="239"/>
      <c r="AE2138" s="239"/>
      <c r="AF2138" s="239"/>
      <c r="AG2138" s="239"/>
      <c r="AH2138" s="239"/>
    </row>
    <row r="2139" spans="29:34">
      <c r="AC2139" s="239"/>
      <c r="AD2139" s="239"/>
      <c r="AE2139" s="239"/>
      <c r="AF2139" s="239"/>
      <c r="AG2139" s="239"/>
      <c r="AH2139" s="239"/>
    </row>
    <row r="2140" spans="29:34">
      <c r="AC2140" s="239"/>
      <c r="AD2140" s="239"/>
      <c r="AE2140" s="239"/>
      <c r="AF2140" s="239"/>
      <c r="AG2140" s="239"/>
      <c r="AH2140" s="239"/>
    </row>
    <row r="2141" spans="29:34">
      <c r="AC2141" s="239"/>
      <c r="AD2141" s="239"/>
      <c r="AE2141" s="239"/>
      <c r="AF2141" s="239"/>
      <c r="AG2141" s="239"/>
      <c r="AH2141" s="239"/>
    </row>
    <row r="2142" spans="29:34">
      <c r="AC2142" s="239"/>
      <c r="AD2142" s="239"/>
      <c r="AE2142" s="239"/>
      <c r="AF2142" s="239"/>
      <c r="AG2142" s="239"/>
      <c r="AH2142" s="239"/>
    </row>
    <row r="2143" spans="29:34">
      <c r="AC2143" s="239"/>
      <c r="AD2143" s="239"/>
      <c r="AE2143" s="239"/>
      <c r="AF2143" s="239"/>
      <c r="AG2143" s="239"/>
      <c r="AH2143" s="239"/>
    </row>
    <row r="2144" spans="29:34">
      <c r="AC2144" s="239"/>
      <c r="AD2144" s="239"/>
      <c r="AE2144" s="239"/>
      <c r="AF2144" s="239"/>
      <c r="AG2144" s="239"/>
      <c r="AH2144" s="239"/>
    </row>
    <row r="2145" spans="29:34">
      <c r="AC2145" s="239"/>
      <c r="AD2145" s="239"/>
      <c r="AE2145" s="239"/>
      <c r="AF2145" s="239"/>
      <c r="AG2145" s="239"/>
      <c r="AH2145" s="239"/>
    </row>
    <row r="2146" spans="29:34">
      <c r="AC2146" s="239"/>
      <c r="AD2146" s="239"/>
      <c r="AE2146" s="239"/>
      <c r="AF2146" s="239"/>
      <c r="AG2146" s="239"/>
      <c r="AH2146" s="239"/>
    </row>
    <row r="2147" spans="29:34">
      <c r="AC2147" s="239"/>
      <c r="AD2147" s="239"/>
      <c r="AE2147" s="239"/>
      <c r="AF2147" s="239"/>
      <c r="AG2147" s="239"/>
      <c r="AH2147" s="239"/>
    </row>
    <row r="2148" spans="29:34">
      <c r="AC2148" s="239"/>
      <c r="AD2148" s="239"/>
      <c r="AE2148" s="239"/>
      <c r="AF2148" s="239"/>
      <c r="AG2148" s="239"/>
      <c r="AH2148" s="239"/>
    </row>
    <row r="2149" spans="29:34">
      <c r="AC2149" s="239"/>
      <c r="AD2149" s="239"/>
      <c r="AE2149" s="239"/>
      <c r="AF2149" s="239"/>
      <c r="AG2149" s="239"/>
      <c r="AH2149" s="239"/>
    </row>
    <row r="2150" spans="29:34">
      <c r="AC2150" s="239"/>
      <c r="AD2150" s="239"/>
      <c r="AE2150" s="239"/>
      <c r="AF2150" s="239"/>
      <c r="AG2150" s="239"/>
      <c r="AH2150" s="239"/>
    </row>
    <row r="2151" spans="29:34">
      <c r="AC2151" s="239"/>
      <c r="AD2151" s="239"/>
      <c r="AE2151" s="239"/>
      <c r="AF2151" s="239"/>
      <c r="AG2151" s="239"/>
      <c r="AH2151" s="239"/>
    </row>
    <row r="2152" spans="29:34">
      <c r="AC2152" s="239"/>
      <c r="AD2152" s="239"/>
      <c r="AE2152" s="239"/>
      <c r="AF2152" s="239"/>
      <c r="AG2152" s="239"/>
      <c r="AH2152" s="239"/>
    </row>
    <row r="2153" spans="29:34">
      <c r="AC2153" s="239"/>
      <c r="AD2153" s="239"/>
      <c r="AE2153" s="239"/>
      <c r="AF2153" s="239"/>
      <c r="AG2153" s="239"/>
      <c r="AH2153" s="239"/>
    </row>
    <row r="2154" spans="29:34">
      <c r="AC2154" s="239"/>
      <c r="AD2154" s="239"/>
      <c r="AE2154" s="239"/>
      <c r="AF2154" s="239"/>
      <c r="AG2154" s="239"/>
      <c r="AH2154" s="239"/>
    </row>
    <row r="2155" spans="29:34">
      <c r="AC2155" s="239"/>
      <c r="AD2155" s="239"/>
      <c r="AE2155" s="239"/>
      <c r="AF2155" s="239"/>
      <c r="AG2155" s="239"/>
      <c r="AH2155" s="239"/>
    </row>
    <row r="2156" spans="29:34">
      <c r="AC2156" s="239"/>
      <c r="AD2156" s="239"/>
      <c r="AE2156" s="239"/>
      <c r="AF2156" s="239"/>
      <c r="AG2156" s="239"/>
      <c r="AH2156" s="239"/>
    </row>
    <row r="2157" spans="29:34">
      <c r="AC2157" s="239"/>
      <c r="AD2157" s="239"/>
      <c r="AE2157" s="239"/>
      <c r="AF2157" s="239"/>
      <c r="AG2157" s="239"/>
      <c r="AH2157" s="239"/>
    </row>
    <row r="2158" spans="29:34">
      <c r="AC2158" s="239"/>
      <c r="AD2158" s="239"/>
      <c r="AE2158" s="239"/>
      <c r="AF2158" s="239"/>
      <c r="AG2158" s="239"/>
      <c r="AH2158" s="239"/>
    </row>
    <row r="2159" spans="29:34">
      <c r="AC2159" s="239"/>
      <c r="AD2159" s="239"/>
      <c r="AE2159" s="239"/>
      <c r="AF2159" s="239"/>
      <c r="AG2159" s="239"/>
      <c r="AH2159" s="239"/>
    </row>
    <row r="2160" spans="29:34">
      <c r="AC2160" s="239"/>
      <c r="AD2160" s="239"/>
      <c r="AE2160" s="239"/>
      <c r="AF2160" s="239"/>
      <c r="AG2160" s="239"/>
      <c r="AH2160" s="239"/>
    </row>
    <row r="2161" spans="29:34">
      <c r="AC2161" s="239"/>
      <c r="AD2161" s="239"/>
      <c r="AE2161" s="239"/>
      <c r="AF2161" s="239"/>
      <c r="AG2161" s="239"/>
      <c r="AH2161" s="239"/>
    </row>
    <row r="2162" spans="29:34">
      <c r="AC2162" s="239"/>
      <c r="AD2162" s="239"/>
      <c r="AE2162" s="239"/>
      <c r="AF2162" s="239"/>
      <c r="AG2162" s="239"/>
      <c r="AH2162" s="239"/>
    </row>
    <row r="2163" spans="29:34">
      <c r="AC2163" s="239"/>
      <c r="AD2163" s="239"/>
      <c r="AE2163" s="239"/>
      <c r="AF2163" s="239"/>
      <c r="AG2163" s="239"/>
      <c r="AH2163" s="239"/>
    </row>
    <row r="2164" spans="29:34">
      <c r="AC2164" s="239"/>
      <c r="AD2164" s="239"/>
      <c r="AE2164" s="239"/>
      <c r="AF2164" s="239"/>
      <c r="AG2164" s="239"/>
      <c r="AH2164" s="239"/>
    </row>
    <row r="2165" spans="29:34">
      <c r="AC2165" s="239"/>
      <c r="AD2165" s="239"/>
      <c r="AE2165" s="239"/>
      <c r="AF2165" s="239"/>
      <c r="AG2165" s="239"/>
      <c r="AH2165" s="239"/>
    </row>
    <row r="2166" spans="29:34">
      <c r="AC2166" s="239"/>
      <c r="AD2166" s="239"/>
      <c r="AE2166" s="239"/>
      <c r="AF2166" s="239"/>
      <c r="AG2166" s="239"/>
      <c r="AH2166" s="239"/>
    </row>
    <row r="2167" spans="29:34">
      <c r="AC2167" s="239"/>
      <c r="AD2167" s="239"/>
      <c r="AE2167" s="239"/>
      <c r="AF2167" s="239"/>
      <c r="AG2167" s="239"/>
      <c r="AH2167" s="239"/>
    </row>
    <row r="2168" spans="29:34">
      <c r="AC2168" s="239"/>
      <c r="AD2168" s="239"/>
      <c r="AE2168" s="239"/>
      <c r="AF2168" s="239"/>
      <c r="AG2168" s="239"/>
      <c r="AH2168" s="239"/>
    </row>
    <row r="2169" spans="29:34">
      <c r="AC2169" s="239"/>
      <c r="AD2169" s="239"/>
      <c r="AE2169" s="239"/>
      <c r="AF2169" s="239"/>
      <c r="AG2169" s="239"/>
      <c r="AH2169" s="239"/>
    </row>
    <row r="2170" spans="29:34">
      <c r="AC2170" s="239"/>
      <c r="AD2170" s="239"/>
      <c r="AE2170" s="239"/>
      <c r="AF2170" s="239"/>
      <c r="AG2170" s="239"/>
      <c r="AH2170" s="239"/>
    </row>
    <row r="2171" spans="29:34">
      <c r="AC2171" s="239"/>
      <c r="AD2171" s="239"/>
      <c r="AE2171" s="239"/>
      <c r="AF2171" s="239"/>
      <c r="AG2171" s="239"/>
      <c r="AH2171" s="239"/>
    </row>
    <row r="2172" spans="29:34">
      <c r="AC2172" s="239"/>
      <c r="AD2172" s="239"/>
      <c r="AE2172" s="239"/>
      <c r="AF2172" s="239"/>
      <c r="AG2172" s="239"/>
      <c r="AH2172" s="239"/>
    </row>
    <row r="2173" spans="29:34">
      <c r="AC2173" s="239"/>
      <c r="AD2173" s="239"/>
      <c r="AE2173" s="239"/>
      <c r="AF2173" s="239"/>
      <c r="AG2173" s="239"/>
      <c r="AH2173" s="239"/>
    </row>
    <row r="2174" spans="29:34">
      <c r="AC2174" s="239"/>
      <c r="AD2174" s="239"/>
      <c r="AE2174" s="239"/>
      <c r="AF2174" s="239"/>
      <c r="AG2174" s="239"/>
      <c r="AH2174" s="239"/>
    </row>
    <row r="2175" spans="29:34">
      <c r="AC2175" s="239"/>
      <c r="AD2175" s="239"/>
      <c r="AE2175" s="239"/>
      <c r="AF2175" s="239"/>
      <c r="AG2175" s="239"/>
      <c r="AH2175" s="239"/>
    </row>
    <row r="2176" spans="29:34">
      <c r="AC2176" s="239"/>
      <c r="AD2176" s="239"/>
      <c r="AE2176" s="239"/>
      <c r="AF2176" s="239"/>
      <c r="AG2176" s="239"/>
      <c r="AH2176" s="239"/>
    </row>
    <row r="2177" spans="29:34">
      <c r="AC2177" s="239"/>
      <c r="AD2177" s="239"/>
      <c r="AE2177" s="239"/>
      <c r="AF2177" s="239"/>
      <c r="AG2177" s="239"/>
      <c r="AH2177" s="239"/>
    </row>
    <row r="2178" spans="29:34">
      <c r="AC2178" s="239"/>
      <c r="AD2178" s="239"/>
      <c r="AE2178" s="239"/>
      <c r="AF2178" s="239"/>
      <c r="AG2178" s="239"/>
      <c r="AH2178" s="239"/>
    </row>
    <row r="2179" spans="29:34">
      <c r="AC2179" s="239"/>
      <c r="AD2179" s="239"/>
      <c r="AE2179" s="239"/>
      <c r="AF2179" s="239"/>
      <c r="AG2179" s="239"/>
      <c r="AH2179" s="239"/>
    </row>
    <row r="2180" spans="29:34">
      <c r="AC2180" s="239"/>
      <c r="AD2180" s="239"/>
      <c r="AE2180" s="239"/>
      <c r="AF2180" s="239"/>
      <c r="AG2180" s="239"/>
      <c r="AH2180" s="239"/>
    </row>
    <row r="2181" spans="29:34">
      <c r="AC2181" s="239"/>
      <c r="AD2181" s="239"/>
      <c r="AE2181" s="239"/>
      <c r="AF2181" s="239"/>
      <c r="AG2181" s="239"/>
      <c r="AH2181" s="239"/>
    </row>
    <row r="2182" spans="29:34">
      <c r="AC2182" s="239"/>
      <c r="AD2182" s="239"/>
      <c r="AE2182" s="239"/>
      <c r="AF2182" s="239"/>
      <c r="AG2182" s="239"/>
      <c r="AH2182" s="239"/>
    </row>
    <row r="2183" spans="29:34">
      <c r="AC2183" s="239"/>
      <c r="AD2183" s="239"/>
      <c r="AE2183" s="239"/>
      <c r="AF2183" s="239"/>
      <c r="AG2183" s="239"/>
      <c r="AH2183" s="239"/>
    </row>
    <row r="2184" spans="29:34">
      <c r="AC2184" s="239"/>
      <c r="AD2184" s="239"/>
      <c r="AE2184" s="239"/>
      <c r="AF2184" s="239"/>
      <c r="AG2184" s="239"/>
      <c r="AH2184" s="239"/>
    </row>
    <row r="2185" spans="29:34">
      <c r="AC2185" s="239"/>
      <c r="AD2185" s="239"/>
      <c r="AE2185" s="239"/>
      <c r="AF2185" s="239"/>
      <c r="AG2185" s="239"/>
      <c r="AH2185" s="239"/>
    </row>
    <row r="2186" spans="29:34">
      <c r="AC2186" s="239"/>
      <c r="AD2186" s="239"/>
      <c r="AE2186" s="239"/>
      <c r="AF2186" s="239"/>
      <c r="AG2186" s="239"/>
      <c r="AH2186" s="239"/>
    </row>
    <row r="2187" spans="29:34">
      <c r="AC2187" s="239"/>
      <c r="AD2187" s="239"/>
      <c r="AE2187" s="239"/>
      <c r="AF2187" s="239"/>
      <c r="AG2187" s="239"/>
      <c r="AH2187" s="239"/>
    </row>
    <row r="2188" spans="29:34">
      <c r="AC2188" s="239"/>
      <c r="AD2188" s="239"/>
      <c r="AE2188" s="239"/>
      <c r="AF2188" s="239"/>
      <c r="AG2188" s="239"/>
      <c r="AH2188" s="239"/>
    </row>
    <row r="2189" spans="29:34">
      <c r="AC2189" s="239"/>
      <c r="AD2189" s="239"/>
      <c r="AE2189" s="239"/>
      <c r="AF2189" s="239"/>
      <c r="AG2189" s="239"/>
      <c r="AH2189" s="239"/>
    </row>
    <row r="2190" spans="29:34">
      <c r="AC2190" s="239"/>
      <c r="AD2190" s="239"/>
      <c r="AE2190" s="239"/>
      <c r="AF2190" s="239"/>
      <c r="AG2190" s="239"/>
      <c r="AH2190" s="239"/>
    </row>
    <row r="2191" spans="29:34">
      <c r="AC2191" s="239"/>
      <c r="AD2191" s="239"/>
      <c r="AE2191" s="239"/>
      <c r="AF2191" s="239"/>
      <c r="AG2191" s="239"/>
      <c r="AH2191" s="239"/>
    </row>
    <row r="2192" spans="29:34">
      <c r="AC2192" s="239"/>
      <c r="AD2192" s="239"/>
      <c r="AE2192" s="239"/>
      <c r="AF2192" s="239"/>
      <c r="AG2192" s="239"/>
      <c r="AH2192" s="239"/>
    </row>
    <row r="2193" spans="29:34">
      <c r="AC2193" s="239"/>
      <c r="AD2193" s="239"/>
      <c r="AE2193" s="239"/>
      <c r="AF2193" s="239"/>
      <c r="AG2193" s="239"/>
      <c r="AH2193" s="239"/>
    </row>
    <row r="2194" spans="29:34">
      <c r="AC2194" s="239"/>
      <c r="AD2194" s="239"/>
      <c r="AE2194" s="239"/>
      <c r="AF2194" s="239"/>
      <c r="AG2194" s="239"/>
      <c r="AH2194" s="239"/>
    </row>
    <row r="2195" spans="29:34">
      <c r="AC2195" s="239"/>
      <c r="AD2195" s="239"/>
      <c r="AE2195" s="239"/>
      <c r="AF2195" s="239"/>
      <c r="AG2195" s="239"/>
      <c r="AH2195" s="239"/>
    </row>
    <row r="2196" spans="29:34">
      <c r="AC2196" s="239"/>
      <c r="AD2196" s="239"/>
      <c r="AE2196" s="239"/>
      <c r="AF2196" s="239"/>
      <c r="AG2196" s="239"/>
      <c r="AH2196" s="239"/>
    </row>
    <row r="2197" spans="29:34">
      <c r="AC2197" s="239"/>
      <c r="AD2197" s="239"/>
      <c r="AE2197" s="239"/>
      <c r="AF2197" s="239"/>
      <c r="AG2197" s="239"/>
      <c r="AH2197" s="239"/>
    </row>
    <row r="2198" spans="29:34">
      <c r="AC2198" s="239"/>
      <c r="AD2198" s="239"/>
      <c r="AE2198" s="239"/>
      <c r="AF2198" s="239"/>
      <c r="AG2198" s="239"/>
      <c r="AH2198" s="239"/>
    </row>
    <row r="2199" spans="29:34">
      <c r="AC2199" s="239"/>
      <c r="AD2199" s="239"/>
      <c r="AE2199" s="239"/>
      <c r="AF2199" s="239"/>
      <c r="AG2199" s="239"/>
      <c r="AH2199" s="239"/>
    </row>
    <row r="2200" spans="29:34">
      <c r="AC2200" s="239"/>
      <c r="AD2200" s="239"/>
      <c r="AE2200" s="239"/>
      <c r="AF2200" s="239"/>
      <c r="AG2200" s="239"/>
      <c r="AH2200" s="239"/>
    </row>
    <row r="2201" spans="29:34">
      <c r="AC2201" s="239"/>
      <c r="AD2201" s="239"/>
      <c r="AE2201" s="239"/>
      <c r="AF2201" s="239"/>
      <c r="AG2201" s="239"/>
      <c r="AH2201" s="239"/>
    </row>
    <row r="2202" spans="29:34">
      <c r="AC2202" s="239"/>
      <c r="AD2202" s="239"/>
      <c r="AE2202" s="239"/>
      <c r="AF2202" s="239"/>
      <c r="AG2202" s="239"/>
      <c r="AH2202" s="239"/>
    </row>
    <row r="2203" spans="29:34">
      <c r="AC2203" s="239"/>
      <c r="AD2203" s="239"/>
      <c r="AE2203" s="239"/>
      <c r="AF2203" s="239"/>
      <c r="AG2203" s="239"/>
      <c r="AH2203" s="239"/>
    </row>
    <row r="2204" spans="29:34">
      <c r="AC2204" s="239"/>
      <c r="AD2204" s="239"/>
      <c r="AE2204" s="239"/>
      <c r="AF2204" s="239"/>
      <c r="AG2204" s="239"/>
      <c r="AH2204" s="239"/>
    </row>
    <row r="2205" spans="29:34">
      <c r="AC2205" s="239"/>
      <c r="AD2205" s="239"/>
      <c r="AE2205" s="239"/>
      <c r="AF2205" s="239"/>
      <c r="AG2205" s="239"/>
      <c r="AH2205" s="239"/>
    </row>
    <row r="2206" spans="29:34">
      <c r="AC2206" s="239"/>
      <c r="AD2206" s="239"/>
      <c r="AE2206" s="239"/>
      <c r="AF2206" s="239"/>
      <c r="AG2206" s="239"/>
      <c r="AH2206" s="239"/>
    </row>
    <row r="2207" spans="29:34">
      <c r="AC2207" s="239"/>
      <c r="AD2207" s="239"/>
      <c r="AE2207" s="239"/>
      <c r="AF2207" s="239"/>
      <c r="AG2207" s="239"/>
      <c r="AH2207" s="239"/>
    </row>
    <row r="2208" spans="29:34">
      <c r="AC2208" s="239"/>
      <c r="AD2208" s="239"/>
      <c r="AE2208" s="239"/>
      <c r="AF2208" s="239"/>
      <c r="AG2208" s="239"/>
      <c r="AH2208" s="239"/>
    </row>
    <row r="2209" spans="29:34">
      <c r="AC2209" s="239"/>
      <c r="AD2209" s="239"/>
      <c r="AE2209" s="239"/>
      <c r="AF2209" s="239"/>
      <c r="AG2209" s="239"/>
      <c r="AH2209" s="239"/>
    </row>
    <row r="2210" spans="29:34">
      <c r="AC2210" s="239"/>
      <c r="AD2210" s="239"/>
      <c r="AE2210" s="239"/>
      <c r="AF2210" s="239"/>
      <c r="AG2210" s="239"/>
      <c r="AH2210" s="239"/>
    </row>
    <row r="2211" spans="29:34">
      <c r="AC2211" s="239"/>
      <c r="AD2211" s="239"/>
      <c r="AE2211" s="239"/>
      <c r="AF2211" s="239"/>
      <c r="AG2211" s="239"/>
      <c r="AH2211" s="239"/>
    </row>
    <row r="2212" spans="29:34">
      <c r="AC2212" s="239"/>
      <c r="AD2212" s="239"/>
      <c r="AE2212" s="239"/>
      <c r="AF2212" s="239"/>
      <c r="AG2212" s="239"/>
      <c r="AH2212" s="239"/>
    </row>
    <row r="2213" spans="29:34">
      <c r="AC2213" s="239"/>
      <c r="AD2213" s="239"/>
      <c r="AE2213" s="239"/>
      <c r="AF2213" s="239"/>
      <c r="AG2213" s="239"/>
      <c r="AH2213" s="239"/>
    </row>
    <row r="2214" spans="29:34">
      <c r="AC2214" s="239"/>
      <c r="AD2214" s="239"/>
      <c r="AE2214" s="239"/>
      <c r="AF2214" s="239"/>
      <c r="AG2214" s="239"/>
      <c r="AH2214" s="239"/>
    </row>
    <row r="2215" spans="29:34">
      <c r="AC2215" s="239"/>
      <c r="AD2215" s="239"/>
      <c r="AE2215" s="239"/>
      <c r="AF2215" s="239"/>
      <c r="AG2215" s="239"/>
      <c r="AH2215" s="239"/>
    </row>
    <row r="2216" spans="29:34">
      <c r="AC2216" s="239"/>
      <c r="AD2216" s="239"/>
      <c r="AE2216" s="239"/>
      <c r="AF2216" s="239"/>
      <c r="AG2216" s="239"/>
      <c r="AH2216" s="239"/>
    </row>
    <row r="2217" spans="29:34">
      <c r="AC2217" s="239"/>
      <c r="AD2217" s="239"/>
      <c r="AE2217" s="239"/>
      <c r="AF2217" s="239"/>
      <c r="AG2217" s="239"/>
      <c r="AH2217" s="239"/>
    </row>
    <row r="2218" spans="29:34">
      <c r="AC2218" s="239"/>
      <c r="AD2218" s="239"/>
      <c r="AE2218" s="239"/>
      <c r="AF2218" s="239"/>
      <c r="AG2218" s="239"/>
      <c r="AH2218" s="239"/>
    </row>
    <row r="2219" spans="29:34">
      <c r="AC2219" s="239"/>
      <c r="AD2219" s="239"/>
      <c r="AE2219" s="239"/>
      <c r="AF2219" s="239"/>
      <c r="AG2219" s="239"/>
      <c r="AH2219" s="239"/>
    </row>
    <row r="2220" spans="29:34">
      <c r="AC2220" s="239"/>
      <c r="AD2220" s="239"/>
      <c r="AE2220" s="239"/>
      <c r="AF2220" s="239"/>
      <c r="AG2220" s="239"/>
      <c r="AH2220" s="239"/>
    </row>
    <row r="2221" spans="29:34">
      <c r="AC2221" s="239"/>
      <c r="AD2221" s="239"/>
      <c r="AE2221" s="239"/>
      <c r="AF2221" s="239"/>
      <c r="AG2221" s="239"/>
      <c r="AH2221" s="239"/>
    </row>
    <row r="2222" spans="29:34">
      <c r="AC2222" s="239"/>
      <c r="AD2222" s="239"/>
      <c r="AE2222" s="239"/>
      <c r="AF2222" s="239"/>
      <c r="AG2222" s="239"/>
      <c r="AH2222" s="239"/>
    </row>
    <row r="2223" spans="29:34">
      <c r="AC2223" s="239"/>
      <c r="AD2223" s="239"/>
      <c r="AE2223" s="239"/>
      <c r="AF2223" s="239"/>
      <c r="AG2223" s="239"/>
      <c r="AH2223" s="239"/>
    </row>
    <row r="2224" spans="29:34">
      <c r="AC2224" s="239"/>
      <c r="AD2224" s="239"/>
      <c r="AE2224" s="239"/>
      <c r="AF2224" s="239"/>
      <c r="AG2224" s="239"/>
      <c r="AH2224" s="239"/>
    </row>
    <row r="2225" spans="29:34">
      <c r="AC2225" s="239"/>
      <c r="AD2225" s="239"/>
      <c r="AE2225" s="239"/>
      <c r="AF2225" s="239"/>
      <c r="AG2225" s="239"/>
      <c r="AH2225" s="239"/>
    </row>
    <row r="2226" spans="29:34">
      <c r="AC2226" s="239"/>
      <c r="AD2226" s="239"/>
      <c r="AE2226" s="239"/>
      <c r="AF2226" s="239"/>
      <c r="AG2226" s="239"/>
      <c r="AH2226" s="239"/>
    </row>
    <row r="2227" spans="29:34">
      <c r="AC2227" s="239"/>
      <c r="AD2227" s="239"/>
      <c r="AE2227" s="239"/>
      <c r="AF2227" s="239"/>
      <c r="AG2227" s="239"/>
      <c r="AH2227" s="239"/>
    </row>
    <row r="2228" spans="29:34">
      <c r="AC2228" s="239"/>
      <c r="AD2228" s="239"/>
      <c r="AE2228" s="239"/>
      <c r="AF2228" s="239"/>
      <c r="AG2228" s="239"/>
      <c r="AH2228" s="239"/>
    </row>
    <row r="2229" spans="29:34">
      <c r="AC2229" s="239"/>
      <c r="AD2229" s="239"/>
      <c r="AE2229" s="239"/>
      <c r="AF2229" s="239"/>
      <c r="AG2229" s="239"/>
      <c r="AH2229" s="239"/>
    </row>
    <row r="2230" spans="29:34">
      <c r="AC2230" s="239"/>
      <c r="AD2230" s="239"/>
      <c r="AE2230" s="239"/>
      <c r="AF2230" s="239"/>
      <c r="AG2230" s="239"/>
      <c r="AH2230" s="239"/>
    </row>
    <row r="2231" spans="29:34">
      <c r="AC2231" s="239"/>
      <c r="AD2231" s="239"/>
      <c r="AE2231" s="239"/>
      <c r="AF2231" s="239"/>
      <c r="AG2231" s="239"/>
      <c r="AH2231" s="239"/>
    </row>
    <row r="2232" spans="29:34">
      <c r="AC2232" s="239"/>
      <c r="AD2232" s="239"/>
      <c r="AE2232" s="239"/>
      <c r="AF2232" s="239"/>
      <c r="AG2232" s="239"/>
      <c r="AH2232" s="239"/>
    </row>
    <row r="2233" spans="29:34">
      <c r="AC2233" s="239"/>
      <c r="AD2233" s="239"/>
      <c r="AE2233" s="239"/>
      <c r="AF2233" s="239"/>
      <c r="AG2233" s="239"/>
      <c r="AH2233" s="239"/>
    </row>
    <row r="2234" spans="29:34">
      <c r="AC2234" s="239"/>
      <c r="AD2234" s="239"/>
      <c r="AE2234" s="239"/>
      <c r="AF2234" s="239"/>
      <c r="AG2234" s="239"/>
      <c r="AH2234" s="239"/>
    </row>
    <row r="2235" spans="29:34">
      <c r="AC2235" s="239"/>
      <c r="AD2235" s="239"/>
      <c r="AE2235" s="239"/>
      <c r="AF2235" s="239"/>
      <c r="AG2235" s="239"/>
      <c r="AH2235" s="239"/>
    </row>
    <row r="2236" spans="29:34">
      <c r="AC2236" s="239"/>
      <c r="AD2236" s="239"/>
      <c r="AE2236" s="239"/>
      <c r="AF2236" s="239"/>
      <c r="AG2236" s="239"/>
      <c r="AH2236" s="239"/>
    </row>
    <row r="2237" spans="29:34">
      <c r="AC2237" s="239"/>
      <c r="AD2237" s="239"/>
      <c r="AE2237" s="239"/>
      <c r="AF2237" s="239"/>
      <c r="AG2237" s="239"/>
      <c r="AH2237" s="239"/>
    </row>
    <row r="2238" spans="29:34">
      <c r="AC2238" s="239"/>
      <c r="AD2238" s="239"/>
      <c r="AE2238" s="239"/>
      <c r="AF2238" s="239"/>
      <c r="AG2238" s="239"/>
      <c r="AH2238" s="239"/>
    </row>
    <row r="2239" spans="29:34">
      <c r="AC2239" s="239"/>
      <c r="AD2239" s="239"/>
      <c r="AE2239" s="239"/>
      <c r="AF2239" s="239"/>
      <c r="AG2239" s="239"/>
      <c r="AH2239" s="239"/>
    </row>
    <row r="2240" spans="29:34">
      <c r="AC2240" s="239"/>
      <c r="AD2240" s="239"/>
      <c r="AE2240" s="239"/>
      <c r="AF2240" s="239"/>
      <c r="AG2240" s="239"/>
      <c r="AH2240" s="239"/>
    </row>
    <row r="2241" spans="29:34">
      <c r="AC2241" s="239"/>
      <c r="AD2241" s="239"/>
      <c r="AE2241" s="239"/>
      <c r="AF2241" s="239"/>
      <c r="AG2241" s="239"/>
      <c r="AH2241" s="239"/>
    </row>
    <row r="2242" spans="29:34">
      <c r="AC2242" s="239"/>
      <c r="AD2242" s="239"/>
      <c r="AE2242" s="239"/>
      <c r="AF2242" s="239"/>
      <c r="AG2242" s="239"/>
      <c r="AH2242" s="239"/>
    </row>
    <row r="2243" spans="29:34">
      <c r="AC2243" s="239"/>
      <c r="AD2243" s="239"/>
      <c r="AE2243" s="239"/>
      <c r="AF2243" s="239"/>
      <c r="AG2243" s="239"/>
      <c r="AH2243" s="239"/>
    </row>
    <row r="2244" spans="29:34">
      <c r="AC2244" s="239"/>
      <c r="AD2244" s="239"/>
      <c r="AE2244" s="239"/>
      <c r="AF2244" s="239"/>
      <c r="AG2244" s="239"/>
      <c r="AH2244" s="239"/>
    </row>
    <row r="2245" spans="29:34">
      <c r="AC2245" s="239"/>
      <c r="AD2245" s="239"/>
      <c r="AE2245" s="239"/>
      <c r="AF2245" s="239"/>
      <c r="AG2245" s="239"/>
      <c r="AH2245" s="239"/>
    </row>
    <row r="2246" spans="29:34">
      <c r="AC2246" s="239"/>
      <c r="AD2246" s="239"/>
      <c r="AE2246" s="239"/>
      <c r="AF2246" s="239"/>
      <c r="AG2246" s="239"/>
      <c r="AH2246" s="239"/>
    </row>
    <row r="2247" spans="29:34">
      <c r="AC2247" s="239"/>
      <c r="AD2247" s="239"/>
      <c r="AE2247" s="239"/>
      <c r="AF2247" s="239"/>
      <c r="AG2247" s="239"/>
      <c r="AH2247" s="239"/>
    </row>
    <row r="2248" spans="29:34">
      <c r="AC2248" s="239"/>
      <c r="AD2248" s="239"/>
      <c r="AE2248" s="239"/>
      <c r="AF2248" s="239"/>
      <c r="AG2248" s="239"/>
      <c r="AH2248" s="239"/>
    </row>
    <row r="2249" spans="29:34">
      <c r="AC2249" s="239"/>
      <c r="AD2249" s="239"/>
      <c r="AE2249" s="239"/>
      <c r="AF2249" s="239"/>
      <c r="AG2249" s="239"/>
      <c r="AH2249" s="239"/>
    </row>
    <row r="2250" spans="29:34">
      <c r="AC2250" s="239"/>
      <c r="AD2250" s="239"/>
      <c r="AE2250" s="239"/>
      <c r="AF2250" s="239"/>
      <c r="AG2250" s="239"/>
      <c r="AH2250" s="239"/>
    </row>
    <row r="2251" spans="29:34">
      <c r="AC2251" s="239"/>
      <c r="AD2251" s="239"/>
      <c r="AE2251" s="239"/>
      <c r="AF2251" s="239"/>
      <c r="AG2251" s="239"/>
      <c r="AH2251" s="239"/>
    </row>
    <row r="2252" spans="29:34">
      <c r="AC2252" s="239"/>
      <c r="AD2252" s="239"/>
      <c r="AE2252" s="239"/>
      <c r="AF2252" s="239"/>
      <c r="AG2252" s="239"/>
      <c r="AH2252" s="239"/>
    </row>
    <row r="2253" spans="29:34">
      <c r="AC2253" s="239"/>
      <c r="AD2253" s="239"/>
      <c r="AE2253" s="239"/>
      <c r="AF2253" s="239"/>
      <c r="AG2253" s="239"/>
      <c r="AH2253" s="239"/>
    </row>
    <row r="2254" spans="29:34">
      <c r="AC2254" s="239"/>
      <c r="AD2254" s="239"/>
      <c r="AE2254" s="239"/>
      <c r="AF2254" s="239"/>
      <c r="AG2254" s="239"/>
      <c r="AH2254" s="239"/>
    </row>
    <row r="2255" spans="29:34">
      <c r="AC2255" s="239"/>
      <c r="AD2255" s="239"/>
      <c r="AE2255" s="239"/>
      <c r="AF2255" s="239"/>
      <c r="AG2255" s="239"/>
      <c r="AH2255" s="239"/>
    </row>
    <row r="2256" spans="29:34">
      <c r="AC2256" s="239"/>
      <c r="AD2256" s="239"/>
      <c r="AE2256" s="239"/>
      <c r="AF2256" s="239"/>
      <c r="AG2256" s="239"/>
      <c r="AH2256" s="239"/>
    </row>
    <row r="2257" spans="29:34">
      <c r="AC2257" s="239"/>
      <c r="AD2257" s="239"/>
      <c r="AE2257" s="239"/>
      <c r="AF2257" s="239"/>
      <c r="AG2257" s="239"/>
      <c r="AH2257" s="239"/>
    </row>
    <row r="2258" spans="29:34">
      <c r="AC2258" s="239"/>
      <c r="AD2258" s="239"/>
      <c r="AE2258" s="239"/>
      <c r="AF2258" s="239"/>
      <c r="AG2258" s="239"/>
      <c r="AH2258" s="239"/>
    </row>
    <row r="2259" spans="29:34">
      <c r="AC2259" s="239"/>
      <c r="AD2259" s="239"/>
      <c r="AE2259" s="239"/>
      <c r="AF2259" s="239"/>
      <c r="AG2259" s="239"/>
      <c r="AH2259" s="239"/>
    </row>
    <row r="2260" spans="29:34">
      <c r="AC2260" s="239"/>
      <c r="AD2260" s="239"/>
      <c r="AE2260" s="239"/>
      <c r="AF2260" s="239"/>
      <c r="AG2260" s="239"/>
      <c r="AH2260" s="239"/>
    </row>
    <row r="2261" spans="29:34">
      <c r="AC2261" s="239"/>
      <c r="AD2261" s="239"/>
      <c r="AE2261" s="239"/>
      <c r="AF2261" s="239"/>
      <c r="AG2261" s="239"/>
      <c r="AH2261" s="239"/>
    </row>
    <row r="2262" spans="29:34">
      <c r="AC2262" s="239"/>
      <c r="AD2262" s="239"/>
      <c r="AE2262" s="239"/>
      <c r="AF2262" s="239"/>
      <c r="AG2262" s="239"/>
      <c r="AH2262" s="239"/>
    </row>
    <row r="2263" spans="29:34">
      <c r="AC2263" s="239"/>
      <c r="AD2263" s="239"/>
      <c r="AE2263" s="239"/>
      <c r="AF2263" s="239"/>
      <c r="AG2263" s="239"/>
      <c r="AH2263" s="239"/>
    </row>
    <row r="2264" spans="29:34">
      <c r="AC2264" s="239"/>
      <c r="AD2264" s="239"/>
      <c r="AE2264" s="239"/>
      <c r="AF2264" s="239"/>
      <c r="AG2264" s="239"/>
      <c r="AH2264" s="239"/>
    </row>
    <row r="2265" spans="29:34">
      <c r="AC2265" s="239"/>
      <c r="AD2265" s="239"/>
      <c r="AE2265" s="239"/>
      <c r="AF2265" s="239"/>
      <c r="AG2265" s="239"/>
      <c r="AH2265" s="239"/>
    </row>
    <row r="2266" spans="29:34">
      <c r="AC2266" s="239"/>
      <c r="AD2266" s="239"/>
      <c r="AE2266" s="239"/>
      <c r="AF2266" s="239"/>
      <c r="AG2266" s="239"/>
      <c r="AH2266" s="239"/>
    </row>
    <row r="2267" spans="29:34">
      <c r="AC2267" s="239"/>
      <c r="AD2267" s="239"/>
      <c r="AE2267" s="239"/>
      <c r="AF2267" s="239"/>
      <c r="AG2267" s="239"/>
      <c r="AH2267" s="239"/>
    </row>
    <row r="2268" spans="29:34">
      <c r="AC2268" s="239"/>
      <c r="AD2268" s="239"/>
      <c r="AE2268" s="239"/>
      <c r="AF2268" s="239"/>
      <c r="AG2268" s="239"/>
      <c r="AH2268" s="239"/>
    </row>
    <row r="2269" spans="29:34">
      <c r="AC2269" s="239"/>
      <c r="AD2269" s="239"/>
      <c r="AE2269" s="239"/>
      <c r="AF2269" s="239"/>
      <c r="AG2269" s="239"/>
      <c r="AH2269" s="239"/>
    </row>
    <row r="2270" spans="29:34">
      <c r="AC2270" s="239"/>
      <c r="AD2270" s="239"/>
      <c r="AE2270" s="239"/>
      <c r="AF2270" s="239"/>
      <c r="AG2270" s="239"/>
      <c r="AH2270" s="239"/>
    </row>
    <row r="2271" spans="29:34">
      <c r="AC2271" s="239"/>
      <c r="AD2271" s="239"/>
      <c r="AE2271" s="239"/>
      <c r="AF2271" s="239"/>
      <c r="AG2271" s="239"/>
      <c r="AH2271" s="239"/>
    </row>
    <row r="2272" spans="29:34">
      <c r="AC2272" s="239"/>
      <c r="AD2272" s="239"/>
      <c r="AE2272" s="239"/>
      <c r="AF2272" s="239"/>
      <c r="AG2272" s="239"/>
      <c r="AH2272" s="239"/>
    </row>
    <row r="2273" spans="29:34">
      <c r="AC2273" s="239"/>
      <c r="AD2273" s="239"/>
      <c r="AE2273" s="239"/>
      <c r="AF2273" s="239"/>
      <c r="AG2273" s="239"/>
      <c r="AH2273" s="239"/>
    </row>
    <row r="2274" spans="29:34">
      <c r="AC2274" s="239"/>
      <c r="AD2274" s="239"/>
      <c r="AE2274" s="239"/>
      <c r="AF2274" s="239"/>
      <c r="AG2274" s="239"/>
      <c r="AH2274" s="239"/>
    </row>
    <row r="2275" spans="29:34">
      <c r="AC2275" s="239"/>
      <c r="AD2275" s="239"/>
      <c r="AE2275" s="239"/>
      <c r="AF2275" s="239"/>
      <c r="AG2275" s="239"/>
      <c r="AH2275" s="239"/>
    </row>
    <row r="2276" spans="29:34">
      <c r="AC2276" s="239"/>
      <c r="AD2276" s="239"/>
      <c r="AE2276" s="239"/>
      <c r="AF2276" s="239"/>
      <c r="AG2276" s="239"/>
      <c r="AH2276" s="239"/>
    </row>
    <row r="2277" spans="29:34">
      <c r="AC2277" s="239"/>
      <c r="AD2277" s="239"/>
      <c r="AE2277" s="239"/>
      <c r="AF2277" s="239"/>
      <c r="AG2277" s="239"/>
      <c r="AH2277" s="239"/>
    </row>
    <row r="2278" spans="29:34">
      <c r="AC2278" s="239"/>
      <c r="AD2278" s="239"/>
      <c r="AE2278" s="239"/>
      <c r="AF2278" s="239"/>
      <c r="AG2278" s="239"/>
      <c r="AH2278" s="239"/>
    </row>
    <row r="2279" spans="29:34">
      <c r="AC2279" s="239"/>
      <c r="AD2279" s="239"/>
      <c r="AE2279" s="239"/>
      <c r="AF2279" s="239"/>
      <c r="AG2279" s="239"/>
      <c r="AH2279" s="239"/>
    </row>
    <row r="2280" spans="29:34">
      <c r="AC2280" s="239"/>
      <c r="AD2280" s="239"/>
      <c r="AE2280" s="239"/>
      <c r="AF2280" s="239"/>
      <c r="AG2280" s="239"/>
      <c r="AH2280" s="239"/>
    </row>
    <row r="2281" spans="29:34">
      <c r="AC2281" s="239"/>
      <c r="AD2281" s="239"/>
      <c r="AE2281" s="239"/>
      <c r="AF2281" s="239"/>
      <c r="AG2281" s="239"/>
      <c r="AH2281" s="239"/>
    </row>
    <row r="2282" spans="29:34">
      <c r="AC2282" s="239"/>
      <c r="AD2282" s="239"/>
      <c r="AE2282" s="239"/>
      <c r="AF2282" s="239"/>
      <c r="AG2282" s="239"/>
      <c r="AH2282" s="239"/>
    </row>
    <row r="2283" spans="29:34">
      <c r="AC2283" s="239"/>
      <c r="AD2283" s="239"/>
      <c r="AE2283" s="239"/>
      <c r="AF2283" s="239"/>
      <c r="AG2283" s="239"/>
      <c r="AH2283" s="239"/>
    </row>
    <row r="2284" spans="29:34">
      <c r="AC2284" s="239"/>
      <c r="AD2284" s="239"/>
      <c r="AE2284" s="239"/>
      <c r="AF2284" s="239"/>
      <c r="AG2284" s="239"/>
      <c r="AH2284" s="239"/>
    </row>
    <row r="2285" spans="29:34">
      <c r="AC2285" s="239"/>
      <c r="AD2285" s="239"/>
      <c r="AE2285" s="239"/>
      <c r="AF2285" s="239"/>
      <c r="AG2285" s="239"/>
      <c r="AH2285" s="239"/>
    </row>
    <row r="2286" spans="29:34">
      <c r="AC2286" s="239"/>
      <c r="AD2286" s="239"/>
      <c r="AE2286" s="239"/>
      <c r="AF2286" s="239"/>
      <c r="AG2286" s="239"/>
      <c r="AH2286" s="239"/>
    </row>
    <row r="2287" spans="29:34">
      <c r="AC2287" s="239"/>
      <c r="AD2287" s="239"/>
      <c r="AE2287" s="239"/>
      <c r="AF2287" s="239"/>
      <c r="AG2287" s="239"/>
      <c r="AH2287" s="239"/>
    </row>
    <row r="2288" spans="29:34">
      <c r="AC2288" s="239"/>
      <c r="AD2288" s="239"/>
      <c r="AE2288" s="239"/>
      <c r="AF2288" s="239"/>
      <c r="AG2288" s="239"/>
      <c r="AH2288" s="239"/>
    </row>
    <row r="2289" spans="29:34">
      <c r="AC2289" s="239"/>
      <c r="AD2289" s="239"/>
      <c r="AE2289" s="239"/>
      <c r="AF2289" s="239"/>
      <c r="AG2289" s="239"/>
      <c r="AH2289" s="239"/>
    </row>
    <row r="2290" spans="29:34">
      <c r="AC2290" s="239"/>
      <c r="AD2290" s="239"/>
      <c r="AE2290" s="239"/>
      <c r="AF2290" s="239"/>
      <c r="AG2290" s="239"/>
      <c r="AH2290" s="239"/>
    </row>
    <row r="2291" spans="29:34">
      <c r="AC2291" s="239"/>
      <c r="AD2291" s="239"/>
      <c r="AE2291" s="239"/>
      <c r="AF2291" s="239"/>
      <c r="AG2291" s="239"/>
      <c r="AH2291" s="239"/>
    </row>
    <row r="2292" spans="29:34">
      <c r="AC2292" s="239"/>
      <c r="AD2292" s="239"/>
      <c r="AE2292" s="239"/>
      <c r="AF2292" s="239"/>
      <c r="AG2292" s="239"/>
      <c r="AH2292" s="239"/>
    </row>
    <row r="2293" spans="29:34">
      <c r="AC2293" s="239"/>
      <c r="AD2293" s="239"/>
      <c r="AE2293" s="239"/>
      <c r="AF2293" s="239"/>
      <c r="AG2293" s="239"/>
      <c r="AH2293" s="239"/>
    </row>
    <row r="2294" spans="29:34">
      <c r="AC2294" s="239"/>
      <c r="AD2294" s="239"/>
      <c r="AE2294" s="239"/>
      <c r="AF2294" s="239"/>
      <c r="AG2294" s="239"/>
      <c r="AH2294" s="239"/>
    </row>
    <row r="2295" spans="29:34">
      <c r="AC2295" s="239"/>
      <c r="AD2295" s="239"/>
      <c r="AE2295" s="239"/>
      <c r="AF2295" s="239"/>
      <c r="AG2295" s="239"/>
      <c r="AH2295" s="239"/>
    </row>
    <row r="2296" spans="29:34">
      <c r="AC2296" s="239"/>
      <c r="AD2296" s="239"/>
      <c r="AE2296" s="239"/>
      <c r="AF2296" s="239"/>
      <c r="AG2296" s="239"/>
      <c r="AH2296" s="239"/>
    </row>
    <row r="2297" spans="29:34">
      <c r="AC2297" s="239"/>
      <c r="AD2297" s="239"/>
      <c r="AE2297" s="239"/>
      <c r="AF2297" s="239"/>
      <c r="AG2297" s="239"/>
      <c r="AH2297" s="239"/>
    </row>
    <row r="2298" spans="29:34">
      <c r="AC2298" s="239"/>
      <c r="AD2298" s="239"/>
      <c r="AE2298" s="239"/>
      <c r="AF2298" s="239"/>
      <c r="AG2298" s="239"/>
      <c r="AH2298" s="239"/>
    </row>
    <row r="2299" spans="29:34">
      <c r="AC2299" s="239"/>
      <c r="AD2299" s="239"/>
      <c r="AE2299" s="239"/>
      <c r="AF2299" s="239"/>
      <c r="AG2299" s="239"/>
      <c r="AH2299" s="239"/>
    </row>
    <row r="2300" spans="29:34">
      <c r="AC2300" s="239"/>
      <c r="AD2300" s="239"/>
      <c r="AE2300" s="239"/>
      <c r="AF2300" s="239"/>
      <c r="AG2300" s="239"/>
      <c r="AH2300" s="239"/>
    </row>
    <row r="2301" spans="29:34">
      <c r="AC2301" s="239"/>
      <c r="AD2301" s="239"/>
      <c r="AE2301" s="239"/>
      <c r="AF2301" s="239"/>
      <c r="AG2301" s="239"/>
      <c r="AH2301" s="239"/>
    </row>
    <row r="2302" spans="29:34">
      <c r="AC2302" s="239"/>
      <c r="AD2302" s="239"/>
      <c r="AE2302" s="239"/>
      <c r="AF2302" s="239"/>
      <c r="AG2302" s="239"/>
      <c r="AH2302" s="239"/>
    </row>
    <row r="2303" spans="29:34">
      <c r="AC2303" s="239"/>
      <c r="AD2303" s="239"/>
      <c r="AE2303" s="239"/>
      <c r="AF2303" s="239"/>
      <c r="AG2303" s="239"/>
      <c r="AH2303" s="239"/>
    </row>
    <row r="2304" spans="29:34">
      <c r="AC2304" s="239"/>
      <c r="AD2304" s="239"/>
      <c r="AE2304" s="239"/>
      <c r="AF2304" s="239"/>
      <c r="AG2304" s="239"/>
      <c r="AH2304" s="239"/>
    </row>
    <row r="2305" spans="29:34">
      <c r="AC2305" s="239"/>
      <c r="AD2305" s="239"/>
      <c r="AE2305" s="239"/>
      <c r="AF2305" s="239"/>
      <c r="AG2305" s="239"/>
      <c r="AH2305" s="239"/>
    </row>
    <row r="2306" spans="29:34">
      <c r="AC2306" s="239"/>
      <c r="AD2306" s="239"/>
      <c r="AE2306" s="239"/>
      <c r="AF2306" s="239"/>
      <c r="AG2306" s="239"/>
      <c r="AH2306" s="239"/>
    </row>
    <row r="2307" spans="29:34">
      <c r="AC2307" s="239"/>
      <c r="AD2307" s="239"/>
      <c r="AE2307" s="239"/>
      <c r="AF2307" s="239"/>
      <c r="AG2307" s="239"/>
      <c r="AH2307" s="239"/>
    </row>
    <row r="2308" spans="29:34">
      <c r="AC2308" s="239"/>
      <c r="AD2308" s="239"/>
      <c r="AE2308" s="239"/>
      <c r="AF2308" s="239"/>
      <c r="AG2308" s="239"/>
      <c r="AH2308" s="239"/>
    </row>
    <row r="2309" spans="29:34">
      <c r="AC2309" s="239"/>
      <c r="AD2309" s="239"/>
      <c r="AE2309" s="239"/>
      <c r="AF2309" s="239"/>
      <c r="AG2309" s="239"/>
      <c r="AH2309" s="239"/>
    </row>
    <row r="2310" spans="29:34">
      <c r="AC2310" s="239"/>
      <c r="AD2310" s="239"/>
      <c r="AE2310" s="239"/>
      <c r="AF2310" s="239"/>
      <c r="AG2310" s="239"/>
      <c r="AH2310" s="239"/>
    </row>
    <row r="2311" spans="29:34">
      <c r="AC2311" s="239"/>
      <c r="AD2311" s="239"/>
      <c r="AE2311" s="239"/>
      <c r="AF2311" s="239"/>
      <c r="AG2311" s="239"/>
      <c r="AH2311" s="239"/>
    </row>
    <row r="2312" spans="29:34">
      <c r="AC2312" s="239"/>
      <c r="AD2312" s="239"/>
      <c r="AE2312" s="239"/>
      <c r="AF2312" s="239"/>
      <c r="AG2312" s="239"/>
      <c r="AH2312" s="239"/>
    </row>
    <row r="2313" spans="29:34">
      <c r="AC2313" s="239"/>
      <c r="AD2313" s="239"/>
      <c r="AE2313" s="239"/>
      <c r="AF2313" s="239"/>
      <c r="AG2313" s="239"/>
      <c r="AH2313" s="239"/>
    </row>
    <row r="2314" spans="29:34">
      <c r="AC2314" s="239"/>
      <c r="AD2314" s="239"/>
      <c r="AE2314" s="239"/>
      <c r="AF2314" s="239"/>
      <c r="AG2314" s="239"/>
      <c r="AH2314" s="239"/>
    </row>
    <row r="2315" spans="29:34">
      <c r="AC2315" s="239"/>
      <c r="AD2315" s="239"/>
      <c r="AE2315" s="239"/>
      <c r="AF2315" s="239"/>
      <c r="AG2315" s="239"/>
      <c r="AH2315" s="239"/>
    </row>
    <row r="2316" spans="29:34">
      <c r="AC2316" s="239"/>
      <c r="AD2316" s="239"/>
      <c r="AE2316" s="239"/>
      <c r="AF2316" s="239"/>
      <c r="AG2316" s="239"/>
      <c r="AH2316" s="239"/>
    </row>
    <row r="2317" spans="29:34">
      <c r="AC2317" s="239"/>
      <c r="AD2317" s="239"/>
      <c r="AE2317" s="239"/>
      <c r="AF2317" s="239"/>
      <c r="AG2317" s="239"/>
      <c r="AH2317" s="239"/>
    </row>
    <row r="2318" spans="29:34">
      <c r="AC2318" s="239"/>
      <c r="AD2318" s="239"/>
      <c r="AE2318" s="239"/>
      <c r="AF2318" s="239"/>
      <c r="AG2318" s="239"/>
      <c r="AH2318" s="239"/>
    </row>
    <row r="2319" spans="29:34">
      <c r="AC2319" s="239"/>
      <c r="AD2319" s="239"/>
      <c r="AE2319" s="239"/>
      <c r="AF2319" s="239"/>
      <c r="AG2319" s="239"/>
      <c r="AH2319" s="239"/>
    </row>
    <row r="2320" spans="29:34">
      <c r="AC2320" s="239"/>
      <c r="AD2320" s="239"/>
      <c r="AE2320" s="239"/>
      <c r="AF2320" s="239"/>
      <c r="AG2320" s="239"/>
      <c r="AH2320" s="239"/>
    </row>
    <row r="2321" spans="29:34">
      <c r="AC2321" s="239"/>
      <c r="AD2321" s="239"/>
      <c r="AE2321" s="239"/>
      <c r="AF2321" s="239"/>
      <c r="AG2321" s="239"/>
      <c r="AH2321" s="239"/>
    </row>
    <row r="2322" spans="29:34">
      <c r="AC2322" s="239"/>
      <c r="AD2322" s="239"/>
      <c r="AE2322" s="239"/>
      <c r="AF2322" s="239"/>
      <c r="AG2322" s="239"/>
      <c r="AH2322" s="239"/>
    </row>
    <row r="2323" spans="29:34">
      <c r="AC2323" s="239"/>
      <c r="AD2323" s="239"/>
      <c r="AE2323" s="239"/>
      <c r="AF2323" s="239"/>
      <c r="AG2323" s="239"/>
      <c r="AH2323" s="239"/>
    </row>
    <row r="2324" spans="29:34">
      <c r="AC2324" s="239"/>
      <c r="AD2324" s="239"/>
      <c r="AE2324" s="239"/>
      <c r="AF2324" s="239"/>
      <c r="AG2324" s="239"/>
      <c r="AH2324" s="239"/>
    </row>
    <row r="2325" spans="29:34">
      <c r="AC2325" s="239"/>
      <c r="AD2325" s="239"/>
      <c r="AE2325" s="239"/>
      <c r="AF2325" s="239"/>
      <c r="AG2325" s="239"/>
      <c r="AH2325" s="239"/>
    </row>
    <row r="2326" spans="29:34">
      <c r="AC2326" s="239"/>
      <c r="AD2326" s="239"/>
      <c r="AE2326" s="239"/>
      <c r="AF2326" s="239"/>
      <c r="AG2326" s="239"/>
      <c r="AH2326" s="239"/>
    </row>
    <row r="2327" spans="29:34">
      <c r="AC2327" s="239"/>
      <c r="AD2327" s="239"/>
      <c r="AE2327" s="239"/>
      <c r="AF2327" s="239"/>
      <c r="AG2327" s="239"/>
      <c r="AH2327" s="239"/>
    </row>
    <row r="2328" spans="29:34">
      <c r="AC2328" s="239"/>
      <c r="AD2328" s="239"/>
      <c r="AE2328" s="239"/>
      <c r="AF2328" s="239"/>
      <c r="AG2328" s="239"/>
      <c r="AH2328" s="239"/>
    </row>
    <row r="2329" spans="29:34">
      <c r="AC2329" s="239"/>
      <c r="AD2329" s="239"/>
      <c r="AE2329" s="239"/>
      <c r="AF2329" s="239"/>
      <c r="AG2329" s="239"/>
      <c r="AH2329" s="239"/>
    </row>
    <row r="2330" spans="29:34">
      <c r="AC2330" s="239"/>
      <c r="AD2330" s="239"/>
      <c r="AE2330" s="239"/>
      <c r="AF2330" s="239"/>
      <c r="AG2330" s="239"/>
      <c r="AH2330" s="239"/>
    </row>
    <row r="2331" spans="29:34">
      <c r="AC2331" s="239"/>
      <c r="AD2331" s="239"/>
      <c r="AE2331" s="239"/>
      <c r="AF2331" s="239"/>
      <c r="AG2331" s="239"/>
      <c r="AH2331" s="239"/>
    </row>
    <row r="2332" spans="29:34">
      <c r="AC2332" s="239"/>
      <c r="AD2332" s="239"/>
      <c r="AE2332" s="239"/>
      <c r="AF2332" s="239"/>
      <c r="AG2332" s="239"/>
      <c r="AH2332" s="239"/>
    </row>
    <row r="2333" spans="29:34">
      <c r="AC2333" s="239"/>
      <c r="AD2333" s="239"/>
      <c r="AE2333" s="239"/>
      <c r="AF2333" s="239"/>
      <c r="AG2333" s="239"/>
      <c r="AH2333" s="239"/>
    </row>
    <row r="2334" spans="29:34">
      <c r="AC2334" s="239"/>
      <c r="AD2334" s="239"/>
      <c r="AE2334" s="239"/>
      <c r="AF2334" s="239"/>
      <c r="AG2334" s="239"/>
      <c r="AH2334" s="239"/>
    </row>
    <row r="2335" spans="29:34">
      <c r="AC2335" s="239"/>
      <c r="AD2335" s="239"/>
      <c r="AE2335" s="239"/>
      <c r="AF2335" s="239"/>
      <c r="AG2335" s="239"/>
      <c r="AH2335" s="239"/>
    </row>
    <row r="2336" spans="29:34">
      <c r="AC2336" s="239"/>
      <c r="AD2336" s="239"/>
      <c r="AE2336" s="239"/>
      <c r="AF2336" s="239"/>
      <c r="AG2336" s="239"/>
      <c r="AH2336" s="239"/>
    </row>
    <row r="2337" spans="29:34">
      <c r="AC2337" s="239"/>
      <c r="AD2337" s="239"/>
      <c r="AE2337" s="239"/>
      <c r="AF2337" s="239"/>
      <c r="AG2337" s="239"/>
      <c r="AH2337" s="239"/>
    </row>
    <row r="2338" spans="29:34">
      <c r="AC2338" s="239"/>
      <c r="AD2338" s="239"/>
      <c r="AE2338" s="239"/>
      <c r="AF2338" s="239"/>
      <c r="AG2338" s="239"/>
      <c r="AH2338" s="239"/>
    </row>
    <row r="2339" spans="29:34">
      <c r="AC2339" s="239"/>
      <c r="AD2339" s="239"/>
      <c r="AE2339" s="239"/>
      <c r="AF2339" s="239"/>
      <c r="AG2339" s="239"/>
      <c r="AH2339" s="239"/>
    </row>
    <row r="2340" spans="29:34">
      <c r="AC2340" s="239"/>
      <c r="AD2340" s="239"/>
      <c r="AE2340" s="239"/>
      <c r="AF2340" s="239"/>
      <c r="AG2340" s="239"/>
      <c r="AH2340" s="239"/>
    </row>
    <row r="2341" spans="29:34">
      <c r="AC2341" s="239"/>
      <c r="AD2341" s="239"/>
      <c r="AE2341" s="239"/>
      <c r="AF2341" s="239"/>
      <c r="AG2341" s="239"/>
      <c r="AH2341" s="239"/>
    </row>
    <row r="2342" spans="29:34">
      <c r="AC2342" s="239"/>
      <c r="AD2342" s="239"/>
      <c r="AE2342" s="239"/>
      <c r="AF2342" s="239"/>
      <c r="AG2342" s="239"/>
      <c r="AH2342" s="239"/>
    </row>
    <row r="2343" spans="29:34">
      <c r="AC2343" s="239"/>
      <c r="AD2343" s="239"/>
      <c r="AE2343" s="239"/>
      <c r="AF2343" s="239"/>
      <c r="AG2343" s="239"/>
      <c r="AH2343" s="239"/>
    </row>
    <row r="2344" spans="29:34">
      <c r="AC2344" s="239"/>
      <c r="AD2344" s="239"/>
      <c r="AE2344" s="239"/>
      <c r="AF2344" s="239"/>
      <c r="AG2344" s="239"/>
      <c r="AH2344" s="239"/>
    </row>
    <row r="2345" spans="29:34">
      <c r="AC2345" s="239"/>
      <c r="AD2345" s="239"/>
      <c r="AE2345" s="239"/>
      <c r="AF2345" s="239"/>
      <c r="AG2345" s="239"/>
      <c r="AH2345" s="239"/>
    </row>
    <row r="2346" spans="29:34">
      <c r="AC2346" s="239"/>
      <c r="AD2346" s="239"/>
      <c r="AE2346" s="239"/>
      <c r="AF2346" s="239"/>
      <c r="AG2346" s="239"/>
      <c r="AH2346" s="239"/>
    </row>
    <row r="2347" spans="29:34">
      <c r="AC2347" s="239"/>
      <c r="AD2347" s="239"/>
      <c r="AE2347" s="239"/>
      <c r="AF2347" s="239"/>
      <c r="AG2347" s="239"/>
      <c r="AH2347" s="239"/>
    </row>
    <row r="2348" spans="29:34">
      <c r="AC2348" s="239"/>
      <c r="AD2348" s="239"/>
      <c r="AE2348" s="239"/>
      <c r="AF2348" s="239"/>
      <c r="AG2348" s="239"/>
      <c r="AH2348" s="239"/>
    </row>
    <row r="2349" spans="29:34">
      <c r="AC2349" s="239"/>
      <c r="AD2349" s="239"/>
      <c r="AE2349" s="239"/>
      <c r="AF2349" s="239"/>
      <c r="AG2349" s="239"/>
      <c r="AH2349" s="239"/>
    </row>
    <row r="2350" spans="29:34">
      <c r="AC2350" s="239"/>
      <c r="AD2350" s="239"/>
      <c r="AE2350" s="239"/>
      <c r="AF2350" s="239"/>
      <c r="AG2350" s="239"/>
      <c r="AH2350" s="239"/>
    </row>
    <row r="2351" spans="29:34">
      <c r="AC2351" s="239"/>
      <c r="AD2351" s="239"/>
      <c r="AE2351" s="239"/>
      <c r="AF2351" s="239"/>
      <c r="AG2351" s="239"/>
      <c r="AH2351" s="239"/>
    </row>
    <row r="2352" spans="29:34">
      <c r="AC2352" s="239"/>
      <c r="AD2352" s="239"/>
      <c r="AE2352" s="239"/>
      <c r="AF2352" s="239"/>
      <c r="AG2352" s="239"/>
      <c r="AH2352" s="239"/>
    </row>
    <row r="2353" spans="29:34">
      <c r="AC2353" s="239"/>
      <c r="AD2353" s="239"/>
      <c r="AE2353" s="239"/>
      <c r="AF2353" s="239"/>
      <c r="AG2353" s="239"/>
      <c r="AH2353" s="239"/>
    </row>
    <row r="2354" spans="29:34">
      <c r="AC2354" s="239"/>
      <c r="AD2354" s="239"/>
      <c r="AE2354" s="239"/>
      <c r="AF2354" s="239"/>
      <c r="AG2354" s="239"/>
      <c r="AH2354" s="239"/>
    </row>
    <row r="2355" spans="29:34">
      <c r="AC2355" s="239"/>
      <c r="AD2355" s="239"/>
      <c r="AE2355" s="239"/>
      <c r="AF2355" s="239"/>
      <c r="AG2355" s="239"/>
      <c r="AH2355" s="239"/>
    </row>
    <row r="2356" spans="29:34">
      <c r="AC2356" s="239"/>
      <c r="AD2356" s="239"/>
      <c r="AE2356" s="239"/>
      <c r="AF2356" s="239"/>
      <c r="AG2356" s="239"/>
      <c r="AH2356" s="239"/>
    </row>
    <row r="2357" spans="29:34">
      <c r="AC2357" s="239"/>
      <c r="AD2357" s="239"/>
      <c r="AE2357" s="239"/>
      <c r="AF2357" s="239"/>
      <c r="AG2357" s="239"/>
      <c r="AH2357" s="239"/>
    </row>
    <row r="2358" spans="29:34">
      <c r="AC2358" s="239"/>
      <c r="AD2358" s="239"/>
      <c r="AE2358" s="239"/>
      <c r="AF2358" s="239"/>
      <c r="AG2358" s="239"/>
      <c r="AH2358" s="239"/>
    </row>
    <row r="2359" spans="29:34">
      <c r="AC2359" s="239"/>
      <c r="AD2359" s="239"/>
      <c r="AE2359" s="239"/>
      <c r="AF2359" s="239"/>
      <c r="AG2359" s="239"/>
      <c r="AH2359" s="239"/>
    </row>
    <row r="2360" spans="29:34">
      <c r="AC2360" s="239"/>
      <c r="AD2360" s="239"/>
      <c r="AE2360" s="239"/>
      <c r="AF2360" s="239"/>
      <c r="AG2360" s="239"/>
      <c r="AH2360" s="239"/>
    </row>
    <row r="2361" spans="29:34">
      <c r="AC2361" s="239"/>
      <c r="AD2361" s="239"/>
      <c r="AE2361" s="239"/>
      <c r="AF2361" s="239"/>
      <c r="AG2361" s="239"/>
      <c r="AH2361" s="239"/>
    </row>
    <row r="2362" spans="29:34">
      <c r="AC2362" s="239"/>
      <c r="AD2362" s="239"/>
      <c r="AE2362" s="239"/>
      <c r="AF2362" s="239"/>
      <c r="AG2362" s="239"/>
      <c r="AH2362" s="239"/>
    </row>
    <row r="2363" spans="29:34">
      <c r="AC2363" s="239"/>
      <c r="AD2363" s="239"/>
      <c r="AE2363" s="239"/>
      <c r="AF2363" s="239"/>
      <c r="AG2363" s="239"/>
      <c r="AH2363" s="239"/>
    </row>
    <row r="2364" spans="29:34">
      <c r="AC2364" s="239"/>
      <c r="AD2364" s="239"/>
      <c r="AE2364" s="239"/>
      <c r="AF2364" s="239"/>
      <c r="AG2364" s="239"/>
      <c r="AH2364" s="239"/>
    </row>
    <row r="2365" spans="29:34">
      <c r="AC2365" s="239"/>
      <c r="AD2365" s="239"/>
      <c r="AE2365" s="239"/>
      <c r="AF2365" s="239"/>
      <c r="AG2365" s="239"/>
      <c r="AH2365" s="239"/>
    </row>
    <row r="2366" spans="29:34">
      <c r="AC2366" s="239"/>
      <c r="AD2366" s="239"/>
      <c r="AE2366" s="239"/>
      <c r="AF2366" s="239"/>
      <c r="AG2366" s="239"/>
      <c r="AH2366" s="239"/>
    </row>
    <row r="2367" spans="29:34">
      <c r="AC2367" s="239"/>
      <c r="AD2367" s="239"/>
      <c r="AE2367" s="239"/>
      <c r="AF2367" s="239"/>
      <c r="AG2367" s="239"/>
      <c r="AH2367" s="239"/>
    </row>
    <row r="2368" spans="29:34">
      <c r="AC2368" s="239"/>
      <c r="AD2368" s="239"/>
      <c r="AE2368" s="239"/>
      <c r="AF2368" s="239"/>
      <c r="AG2368" s="239"/>
      <c r="AH2368" s="239"/>
    </row>
    <row r="2369" spans="29:34">
      <c r="AC2369" s="239"/>
      <c r="AD2369" s="239"/>
      <c r="AE2369" s="239"/>
      <c r="AF2369" s="239"/>
      <c r="AG2369" s="239"/>
      <c r="AH2369" s="239"/>
    </row>
    <row r="2370" spans="29:34">
      <c r="AC2370" s="239"/>
      <c r="AD2370" s="239"/>
      <c r="AE2370" s="239"/>
      <c r="AF2370" s="239"/>
      <c r="AG2370" s="239"/>
      <c r="AH2370" s="239"/>
    </row>
    <row r="2371" spans="29:34">
      <c r="AC2371" s="239"/>
      <c r="AD2371" s="239"/>
      <c r="AE2371" s="239"/>
      <c r="AF2371" s="239"/>
      <c r="AG2371" s="239"/>
      <c r="AH2371" s="239"/>
    </row>
    <row r="2372" spans="29:34">
      <c r="AC2372" s="239"/>
      <c r="AD2372" s="239"/>
      <c r="AE2372" s="239"/>
      <c r="AF2372" s="239"/>
      <c r="AG2372" s="239"/>
      <c r="AH2372" s="239"/>
    </row>
    <row r="2373" spans="29:34">
      <c r="AC2373" s="239"/>
      <c r="AD2373" s="239"/>
      <c r="AE2373" s="239"/>
      <c r="AF2373" s="239"/>
      <c r="AG2373" s="239"/>
      <c r="AH2373" s="239"/>
    </row>
    <row r="2374" spans="29:34">
      <c r="AC2374" s="239"/>
      <c r="AD2374" s="239"/>
      <c r="AE2374" s="239"/>
      <c r="AF2374" s="239"/>
      <c r="AG2374" s="239"/>
      <c r="AH2374" s="239"/>
    </row>
    <row r="2375" spans="29:34">
      <c r="AC2375" s="239"/>
      <c r="AD2375" s="239"/>
      <c r="AE2375" s="239"/>
      <c r="AF2375" s="239"/>
      <c r="AG2375" s="239"/>
      <c r="AH2375" s="239"/>
    </row>
    <row r="2376" spans="29:34">
      <c r="AC2376" s="239"/>
      <c r="AD2376" s="239"/>
      <c r="AE2376" s="239"/>
      <c r="AF2376" s="239"/>
      <c r="AG2376" s="239"/>
      <c r="AH2376" s="239"/>
    </row>
    <row r="2377" spans="29:34">
      <c r="AC2377" s="239"/>
      <c r="AD2377" s="239"/>
      <c r="AE2377" s="239"/>
      <c r="AF2377" s="239"/>
      <c r="AG2377" s="239"/>
      <c r="AH2377" s="239"/>
    </row>
    <row r="2378" spans="29:34">
      <c r="AC2378" s="239"/>
      <c r="AD2378" s="239"/>
      <c r="AE2378" s="239"/>
      <c r="AF2378" s="239"/>
      <c r="AG2378" s="239"/>
      <c r="AH2378" s="239"/>
    </row>
    <row r="2379" spans="29:34">
      <c r="AC2379" s="239"/>
      <c r="AD2379" s="239"/>
      <c r="AE2379" s="239"/>
      <c r="AF2379" s="239"/>
      <c r="AG2379" s="239"/>
      <c r="AH2379" s="239"/>
    </row>
    <row r="2380" spans="29:34">
      <c r="AC2380" s="239"/>
      <c r="AD2380" s="239"/>
      <c r="AE2380" s="239"/>
      <c r="AF2380" s="239"/>
      <c r="AG2380" s="239"/>
      <c r="AH2380" s="239"/>
    </row>
    <row r="2381" spans="29:34">
      <c r="AC2381" s="239"/>
      <c r="AD2381" s="239"/>
      <c r="AE2381" s="239"/>
      <c r="AF2381" s="239"/>
      <c r="AG2381" s="239"/>
      <c r="AH2381" s="239"/>
    </row>
    <row r="2382" spans="29:34">
      <c r="AC2382" s="239"/>
      <c r="AD2382" s="239"/>
      <c r="AE2382" s="239"/>
      <c r="AF2382" s="239"/>
      <c r="AG2382" s="239"/>
      <c r="AH2382" s="239"/>
    </row>
    <row r="2383" spans="29:34">
      <c r="AC2383" s="239"/>
      <c r="AD2383" s="239"/>
      <c r="AE2383" s="239"/>
      <c r="AF2383" s="239"/>
      <c r="AG2383" s="239"/>
      <c r="AH2383" s="239"/>
    </row>
    <row r="2384" spans="29:34">
      <c r="AC2384" s="239"/>
      <c r="AD2384" s="239"/>
      <c r="AE2384" s="239"/>
      <c r="AF2384" s="239"/>
      <c r="AG2384" s="239"/>
      <c r="AH2384" s="239"/>
    </row>
    <row r="2385" spans="29:34">
      <c r="AC2385" s="239"/>
      <c r="AD2385" s="239"/>
      <c r="AE2385" s="239"/>
      <c r="AF2385" s="239"/>
      <c r="AG2385" s="239"/>
      <c r="AH2385" s="239"/>
    </row>
    <row r="2386" spans="29:34">
      <c r="AC2386" s="239"/>
      <c r="AD2386" s="239"/>
      <c r="AE2386" s="239"/>
      <c r="AF2386" s="239"/>
      <c r="AG2386" s="239"/>
      <c r="AH2386" s="239"/>
    </row>
    <row r="2387" spans="29:34">
      <c r="AC2387" s="239"/>
      <c r="AD2387" s="239"/>
      <c r="AE2387" s="239"/>
      <c r="AF2387" s="239"/>
      <c r="AG2387" s="239"/>
      <c r="AH2387" s="239"/>
    </row>
    <row r="2388" spans="29:34">
      <c r="AC2388" s="239"/>
      <c r="AD2388" s="239"/>
      <c r="AE2388" s="239"/>
      <c r="AF2388" s="239"/>
      <c r="AG2388" s="239"/>
      <c r="AH2388" s="239"/>
    </row>
    <row r="2389" spans="29:34">
      <c r="AC2389" s="239"/>
      <c r="AD2389" s="239"/>
      <c r="AE2389" s="239"/>
      <c r="AF2389" s="239"/>
      <c r="AG2389" s="239"/>
      <c r="AH2389" s="239"/>
    </row>
    <row r="2390" spans="29:34">
      <c r="AC2390" s="239"/>
      <c r="AD2390" s="239"/>
      <c r="AE2390" s="239"/>
      <c r="AF2390" s="239"/>
      <c r="AG2390" s="239"/>
      <c r="AH2390" s="239"/>
    </row>
    <row r="2391" spans="29:34">
      <c r="AC2391" s="239"/>
      <c r="AD2391" s="239"/>
      <c r="AE2391" s="239"/>
      <c r="AF2391" s="239"/>
      <c r="AG2391" s="239"/>
      <c r="AH2391" s="239"/>
    </row>
    <row r="2392" spans="29:34">
      <c r="AC2392" s="239"/>
      <c r="AD2392" s="239"/>
      <c r="AE2392" s="239"/>
      <c r="AF2392" s="239"/>
      <c r="AG2392" s="239"/>
      <c r="AH2392" s="239"/>
    </row>
    <row r="2393" spans="29:34">
      <c r="AC2393" s="239"/>
      <c r="AD2393" s="239"/>
      <c r="AE2393" s="239"/>
      <c r="AF2393" s="239"/>
      <c r="AG2393" s="239"/>
      <c r="AH2393" s="239"/>
    </row>
    <row r="2394" spans="29:34">
      <c r="AC2394" s="239"/>
      <c r="AD2394" s="239"/>
      <c r="AE2394" s="239"/>
      <c r="AF2394" s="239"/>
      <c r="AG2394" s="239"/>
      <c r="AH2394" s="239"/>
    </row>
    <row r="2395" spans="29:34">
      <c r="AC2395" s="239"/>
      <c r="AD2395" s="239"/>
      <c r="AE2395" s="239"/>
      <c r="AF2395" s="239"/>
      <c r="AG2395" s="239"/>
      <c r="AH2395" s="239"/>
    </row>
    <row r="2396" spans="29:34">
      <c r="AC2396" s="239"/>
      <c r="AD2396" s="239"/>
      <c r="AE2396" s="239"/>
      <c r="AF2396" s="239"/>
      <c r="AG2396" s="239"/>
      <c r="AH2396" s="239"/>
    </row>
    <row r="2397" spans="29:34">
      <c r="AC2397" s="239"/>
      <c r="AD2397" s="239"/>
      <c r="AE2397" s="239"/>
      <c r="AF2397" s="239"/>
      <c r="AG2397" s="239"/>
      <c r="AH2397" s="239"/>
    </row>
    <row r="2398" spans="29:34">
      <c r="AC2398" s="239"/>
      <c r="AD2398" s="239"/>
      <c r="AE2398" s="239"/>
      <c r="AF2398" s="239"/>
      <c r="AG2398" s="239"/>
      <c r="AH2398" s="239"/>
    </row>
    <row r="2399" spans="29:34">
      <c r="AC2399" s="239"/>
      <c r="AD2399" s="239"/>
      <c r="AE2399" s="239"/>
      <c r="AF2399" s="239"/>
      <c r="AG2399" s="239"/>
      <c r="AH2399" s="239"/>
    </row>
    <row r="2400" spans="29:34">
      <c r="AC2400" s="239"/>
      <c r="AD2400" s="239"/>
      <c r="AE2400" s="239"/>
      <c r="AF2400" s="239"/>
      <c r="AG2400" s="239"/>
      <c r="AH2400" s="239"/>
    </row>
    <row r="2401" spans="29:34">
      <c r="AC2401" s="239"/>
      <c r="AD2401" s="239"/>
      <c r="AE2401" s="239"/>
      <c r="AF2401" s="239"/>
      <c r="AG2401" s="239"/>
      <c r="AH2401" s="239"/>
    </row>
    <row r="2402" spans="29:34">
      <c r="AC2402" s="239"/>
      <c r="AD2402" s="239"/>
      <c r="AE2402" s="239"/>
      <c r="AF2402" s="239"/>
      <c r="AG2402" s="239"/>
      <c r="AH2402" s="239"/>
    </row>
    <row r="2403" spans="29:34">
      <c r="AC2403" s="239"/>
      <c r="AD2403" s="239"/>
      <c r="AE2403" s="239"/>
      <c r="AF2403" s="239"/>
      <c r="AG2403" s="239"/>
      <c r="AH2403" s="239"/>
    </row>
    <row r="2404" spans="29:34">
      <c r="AC2404" s="239"/>
      <c r="AD2404" s="239"/>
      <c r="AE2404" s="239"/>
      <c r="AF2404" s="239"/>
      <c r="AG2404" s="239"/>
      <c r="AH2404" s="239"/>
    </row>
    <row r="2405" spans="29:34">
      <c r="AC2405" s="239"/>
      <c r="AD2405" s="239"/>
      <c r="AE2405" s="239"/>
      <c r="AF2405" s="239"/>
      <c r="AG2405" s="239"/>
      <c r="AH2405" s="239"/>
    </row>
    <row r="2406" spans="29:34">
      <c r="AC2406" s="239"/>
      <c r="AD2406" s="239"/>
      <c r="AE2406" s="239"/>
      <c r="AF2406" s="239"/>
      <c r="AG2406" s="239"/>
      <c r="AH2406" s="239"/>
    </row>
    <row r="2407" spans="29:34">
      <c r="AC2407" s="239"/>
      <c r="AD2407" s="239"/>
      <c r="AE2407" s="239"/>
      <c r="AF2407" s="239"/>
      <c r="AG2407" s="239"/>
      <c r="AH2407" s="239"/>
    </row>
    <row r="2408" spans="29:34">
      <c r="AC2408" s="239"/>
      <c r="AD2408" s="239"/>
      <c r="AE2408" s="239"/>
      <c r="AF2408" s="239"/>
      <c r="AG2408" s="239"/>
      <c r="AH2408" s="239"/>
    </row>
    <row r="2409" spans="29:34">
      <c r="AC2409" s="239"/>
      <c r="AD2409" s="239"/>
      <c r="AE2409" s="239"/>
      <c r="AF2409" s="239"/>
      <c r="AG2409" s="239"/>
      <c r="AH2409" s="239"/>
    </row>
    <row r="2410" spans="29:34">
      <c r="AC2410" s="239"/>
      <c r="AD2410" s="239"/>
      <c r="AE2410" s="239"/>
      <c r="AF2410" s="239"/>
      <c r="AG2410" s="239"/>
      <c r="AH2410" s="239"/>
    </row>
    <row r="2411" spans="29:34">
      <c r="AC2411" s="239"/>
      <c r="AD2411" s="239"/>
      <c r="AE2411" s="239"/>
      <c r="AF2411" s="239"/>
      <c r="AG2411" s="239"/>
      <c r="AH2411" s="239"/>
    </row>
    <row r="2412" spans="29:34">
      <c r="AC2412" s="239"/>
      <c r="AD2412" s="239"/>
      <c r="AE2412" s="239"/>
      <c r="AF2412" s="239"/>
      <c r="AG2412" s="239"/>
      <c r="AH2412" s="239"/>
    </row>
    <row r="2413" spans="29:34">
      <c r="AC2413" s="239"/>
      <c r="AD2413" s="239"/>
      <c r="AE2413" s="239"/>
      <c r="AF2413" s="239"/>
      <c r="AG2413" s="239"/>
      <c r="AH2413" s="239"/>
    </row>
    <row r="2414" spans="29:34">
      <c r="AC2414" s="239"/>
      <c r="AD2414" s="239"/>
      <c r="AE2414" s="239"/>
      <c r="AF2414" s="239"/>
      <c r="AG2414" s="239"/>
      <c r="AH2414" s="239"/>
    </row>
    <row r="2415" spans="29:34">
      <c r="AC2415" s="239"/>
      <c r="AD2415" s="239"/>
      <c r="AE2415" s="239"/>
      <c r="AF2415" s="239"/>
      <c r="AG2415" s="239"/>
      <c r="AH2415" s="239"/>
    </row>
    <row r="2416" spans="29:34">
      <c r="AC2416" s="239"/>
      <c r="AD2416" s="239"/>
      <c r="AE2416" s="239"/>
      <c r="AF2416" s="239"/>
      <c r="AG2416" s="239"/>
      <c r="AH2416" s="239"/>
    </row>
    <row r="2417" spans="29:34">
      <c r="AC2417" s="239"/>
      <c r="AD2417" s="239"/>
      <c r="AE2417" s="239"/>
      <c r="AF2417" s="239"/>
      <c r="AG2417" s="239"/>
      <c r="AH2417" s="239"/>
    </row>
    <row r="2418" spans="29:34">
      <c r="AC2418" s="239"/>
      <c r="AD2418" s="239"/>
      <c r="AE2418" s="239"/>
      <c r="AF2418" s="239"/>
      <c r="AG2418" s="239"/>
      <c r="AH2418" s="239"/>
    </row>
    <row r="2419" spans="29:34">
      <c r="AC2419" s="239"/>
      <c r="AD2419" s="239"/>
      <c r="AE2419" s="239"/>
      <c r="AF2419" s="239"/>
      <c r="AG2419" s="239"/>
      <c r="AH2419" s="239"/>
    </row>
    <row r="2420" spans="29:34">
      <c r="AC2420" s="239"/>
      <c r="AD2420" s="239"/>
      <c r="AE2420" s="239"/>
      <c r="AF2420" s="239"/>
      <c r="AG2420" s="239"/>
      <c r="AH2420" s="239"/>
    </row>
    <row r="2421" spans="29:34">
      <c r="AC2421" s="239"/>
      <c r="AD2421" s="239"/>
      <c r="AE2421" s="239"/>
      <c r="AF2421" s="239"/>
      <c r="AG2421" s="239"/>
      <c r="AH2421" s="239"/>
    </row>
    <row r="2422" spans="29:34">
      <c r="AC2422" s="239"/>
      <c r="AD2422" s="239"/>
      <c r="AE2422" s="239"/>
      <c r="AF2422" s="239"/>
      <c r="AG2422" s="239"/>
      <c r="AH2422" s="239"/>
    </row>
    <row r="2423" spans="29:34">
      <c r="AC2423" s="239"/>
      <c r="AD2423" s="239"/>
      <c r="AE2423" s="239"/>
      <c r="AF2423" s="239"/>
      <c r="AG2423" s="239"/>
      <c r="AH2423" s="239"/>
    </row>
    <row r="2424" spans="29:34">
      <c r="AC2424" s="239"/>
      <c r="AD2424" s="239"/>
      <c r="AE2424" s="239"/>
    </row>
    <row r="2425" spans="29:34">
      <c r="AC2425" s="239"/>
      <c r="AD2425" s="239"/>
      <c r="AE2425" s="239"/>
    </row>
    <row r="2426" spans="29:34">
      <c r="AC2426" s="239"/>
      <c r="AD2426" s="239"/>
      <c r="AE2426" s="239"/>
    </row>
    <row r="2427" spans="29:34">
      <c r="AC2427" s="239"/>
      <c r="AD2427" s="239"/>
      <c r="AE2427" s="239"/>
    </row>
    <row r="2428" spans="29:34">
      <c r="AC2428" s="239"/>
      <c r="AD2428" s="239"/>
      <c r="AE2428" s="239"/>
    </row>
    <row r="2429" spans="29:34">
      <c r="AC2429" s="239"/>
      <c r="AD2429" s="239"/>
      <c r="AE2429" s="239"/>
    </row>
    <row r="2430" spans="29:34">
      <c r="AC2430" s="239"/>
      <c r="AD2430" s="239"/>
      <c r="AE2430" s="239"/>
    </row>
    <row r="2431" spans="29:34">
      <c r="AC2431" s="239"/>
      <c r="AD2431" s="239"/>
      <c r="AE2431" s="239"/>
    </row>
    <row r="2432" spans="29:34">
      <c r="AC2432" s="239"/>
      <c r="AD2432" s="239"/>
      <c r="AE2432" s="239"/>
    </row>
    <row r="2433" spans="29:31">
      <c r="AC2433" s="239"/>
      <c r="AD2433" s="239"/>
      <c r="AE2433" s="239"/>
    </row>
    <row r="2434" spans="29:31">
      <c r="AC2434" s="239"/>
      <c r="AD2434" s="239"/>
      <c r="AE2434" s="239"/>
    </row>
    <row r="2435" spans="29:31">
      <c r="AC2435" s="239"/>
      <c r="AD2435" s="239"/>
      <c r="AE2435" s="239"/>
    </row>
    <row r="2436" spans="29:31">
      <c r="AC2436" s="239"/>
      <c r="AD2436" s="239"/>
      <c r="AE2436" s="239"/>
    </row>
    <row r="2437" spans="29:31">
      <c r="AC2437" s="239"/>
      <c r="AD2437" s="239"/>
      <c r="AE2437" s="239"/>
    </row>
    <row r="2438" spans="29:31">
      <c r="AC2438" s="239"/>
      <c r="AD2438" s="239"/>
      <c r="AE2438" s="239"/>
    </row>
    <row r="2439" spans="29:31">
      <c r="AC2439" s="239"/>
      <c r="AD2439" s="239"/>
      <c r="AE2439" s="239"/>
    </row>
    <row r="2440" spans="29:31">
      <c r="AC2440" s="239"/>
      <c r="AD2440" s="239"/>
      <c r="AE2440" s="239"/>
    </row>
    <row r="2441" spans="29:31">
      <c r="AC2441" s="239"/>
      <c r="AD2441" s="239"/>
      <c r="AE2441" s="239"/>
    </row>
    <row r="2442" spans="29:31">
      <c r="AC2442" s="239"/>
      <c r="AD2442" s="239"/>
      <c r="AE2442" s="239"/>
    </row>
    <row r="2443" spans="29:31">
      <c r="AC2443" s="239"/>
      <c r="AD2443" s="239"/>
      <c r="AE2443" s="239"/>
    </row>
    <row r="2444" spans="29:31">
      <c r="AC2444" s="239"/>
      <c r="AD2444" s="239"/>
      <c r="AE2444" s="239"/>
    </row>
    <row r="2445" spans="29:31">
      <c r="AC2445" s="239"/>
      <c r="AD2445" s="239"/>
      <c r="AE2445" s="239"/>
    </row>
    <row r="2446" spans="29:31">
      <c r="AC2446" s="239"/>
      <c r="AD2446" s="239"/>
      <c r="AE2446" s="239"/>
    </row>
    <row r="2447" spans="29:31">
      <c r="AC2447" s="239"/>
      <c r="AD2447" s="239"/>
      <c r="AE2447" s="239"/>
    </row>
    <row r="2448" spans="29:31">
      <c r="AC2448" s="239"/>
      <c r="AD2448" s="239"/>
      <c r="AE2448" s="239"/>
    </row>
    <row r="2449" spans="29:31">
      <c r="AC2449" s="239"/>
      <c r="AD2449" s="239"/>
      <c r="AE2449" s="239"/>
    </row>
    <row r="2450" spans="29:31">
      <c r="AC2450" s="239"/>
      <c r="AD2450" s="239"/>
      <c r="AE2450" s="239"/>
    </row>
    <row r="2451" spans="29:31">
      <c r="AC2451" s="239"/>
      <c r="AD2451" s="239"/>
      <c r="AE2451" s="239"/>
    </row>
    <row r="2452" spans="29:31">
      <c r="AC2452" s="239"/>
      <c r="AD2452" s="239"/>
      <c r="AE2452" s="239"/>
    </row>
    <row r="2453" spans="29:31">
      <c r="AC2453" s="239"/>
      <c r="AD2453" s="239"/>
      <c r="AE2453" s="239"/>
    </row>
    <row r="2454" spans="29:31">
      <c r="AC2454" s="239"/>
      <c r="AD2454" s="239"/>
      <c r="AE2454" s="239"/>
    </row>
    <row r="2455" spans="29:31">
      <c r="AC2455" s="239"/>
      <c r="AD2455" s="239"/>
      <c r="AE2455" s="239"/>
    </row>
    <row r="2456" spans="29:31">
      <c r="AC2456" s="239"/>
      <c r="AD2456" s="239"/>
      <c r="AE2456" s="239"/>
    </row>
    <row r="2457" spans="29:31">
      <c r="AC2457" s="239"/>
      <c r="AD2457" s="239"/>
      <c r="AE2457" s="239"/>
    </row>
    <row r="2458" spans="29:31">
      <c r="AC2458" s="239"/>
      <c r="AD2458" s="239"/>
      <c r="AE2458" s="239"/>
    </row>
    <row r="2459" spans="29:31">
      <c r="AC2459" s="239"/>
      <c r="AD2459" s="239"/>
      <c r="AE2459" s="239"/>
    </row>
    <row r="2460" spans="29:31">
      <c r="AC2460" s="239"/>
      <c r="AD2460" s="239"/>
      <c r="AE2460" s="239"/>
    </row>
    <row r="2461" spans="29:31">
      <c r="AC2461" s="239"/>
      <c r="AD2461" s="239"/>
      <c r="AE2461" s="239"/>
    </row>
    <row r="2462" spans="29:31">
      <c r="AC2462" s="239"/>
      <c r="AD2462" s="239"/>
      <c r="AE2462" s="239"/>
    </row>
    <row r="2463" spans="29:31">
      <c r="AC2463" s="239"/>
      <c r="AD2463" s="239"/>
      <c r="AE2463" s="239"/>
    </row>
    <row r="2464" spans="29:31">
      <c r="AC2464" s="239"/>
      <c r="AD2464" s="239"/>
      <c r="AE2464" s="239"/>
    </row>
    <row r="2465" spans="29:31">
      <c r="AC2465" s="239"/>
      <c r="AD2465" s="239"/>
      <c r="AE2465" s="239"/>
    </row>
    <row r="2466" spans="29:31">
      <c r="AC2466" s="239"/>
      <c r="AD2466" s="239"/>
      <c r="AE2466" s="239"/>
    </row>
    <row r="2467" spans="29:31">
      <c r="AC2467" s="239"/>
      <c r="AD2467" s="239"/>
      <c r="AE2467" s="239"/>
    </row>
    <row r="2468" spans="29:31">
      <c r="AC2468" s="239"/>
      <c r="AD2468" s="239"/>
      <c r="AE2468" s="239"/>
    </row>
    <row r="2469" spans="29:31">
      <c r="AC2469" s="239"/>
      <c r="AD2469" s="239"/>
      <c r="AE2469" s="239"/>
    </row>
    <row r="2470" spans="29:31">
      <c r="AC2470" s="239"/>
      <c r="AD2470" s="239"/>
      <c r="AE2470" s="239"/>
    </row>
    <row r="2471" spans="29:31">
      <c r="AC2471" s="239"/>
      <c r="AD2471" s="239"/>
      <c r="AE2471" s="239"/>
    </row>
    <row r="2472" spans="29:31">
      <c r="AC2472" s="239"/>
      <c r="AD2472" s="239"/>
      <c r="AE2472" s="239"/>
    </row>
    <row r="2473" spans="29:31">
      <c r="AC2473" s="239"/>
      <c r="AD2473" s="239"/>
      <c r="AE2473" s="239"/>
    </row>
    <row r="2474" spans="29:31">
      <c r="AC2474" s="239"/>
      <c r="AD2474" s="239"/>
      <c r="AE2474" s="239"/>
    </row>
    <row r="2475" spans="29:31">
      <c r="AC2475" s="239"/>
      <c r="AD2475" s="239"/>
      <c r="AE2475" s="239"/>
    </row>
    <row r="2476" spans="29:31">
      <c r="AC2476" s="239"/>
      <c r="AD2476" s="239"/>
      <c r="AE2476" s="239"/>
    </row>
    <row r="2477" spans="29:31">
      <c r="AC2477" s="239"/>
      <c r="AD2477" s="239"/>
      <c r="AE2477" s="239"/>
    </row>
    <row r="2478" spans="29:31">
      <c r="AC2478" s="239"/>
      <c r="AD2478" s="239"/>
      <c r="AE2478" s="239"/>
    </row>
    <row r="2479" spans="29:31">
      <c r="AC2479" s="239"/>
      <c r="AD2479" s="239"/>
      <c r="AE2479" s="239"/>
    </row>
    <row r="2480" spans="29:31">
      <c r="AC2480" s="239"/>
      <c r="AD2480" s="239"/>
      <c r="AE2480" s="239"/>
    </row>
    <row r="2481" spans="29:31">
      <c r="AC2481" s="239"/>
      <c r="AD2481" s="239"/>
      <c r="AE2481" s="239"/>
    </row>
    <row r="2482" spans="29:31">
      <c r="AC2482" s="239"/>
      <c r="AD2482" s="239"/>
      <c r="AE2482" s="239"/>
    </row>
    <row r="2483" spans="29:31">
      <c r="AC2483" s="239"/>
      <c r="AD2483" s="239"/>
      <c r="AE2483" s="239"/>
    </row>
    <row r="2484" spans="29:31">
      <c r="AC2484" s="239"/>
      <c r="AD2484" s="239"/>
      <c r="AE2484" s="239"/>
    </row>
    <row r="2485" spans="29:31">
      <c r="AC2485" s="239"/>
      <c r="AD2485" s="239"/>
      <c r="AE2485" s="239"/>
    </row>
    <row r="2486" spans="29:31">
      <c r="AC2486" s="239"/>
      <c r="AD2486" s="239"/>
      <c r="AE2486" s="239"/>
    </row>
    <row r="2487" spans="29:31">
      <c r="AC2487" s="239"/>
      <c r="AD2487" s="239"/>
      <c r="AE2487" s="239"/>
    </row>
    <row r="2488" spans="29:31">
      <c r="AC2488" s="239"/>
      <c r="AD2488" s="239"/>
      <c r="AE2488" s="239"/>
    </row>
    <row r="2489" spans="29:31">
      <c r="AC2489" s="239"/>
      <c r="AD2489" s="239"/>
      <c r="AE2489" s="239"/>
    </row>
    <row r="2490" spans="29:31">
      <c r="AC2490" s="239"/>
      <c r="AD2490" s="239"/>
      <c r="AE2490" s="239"/>
    </row>
    <row r="2491" spans="29:31">
      <c r="AC2491" s="239"/>
      <c r="AD2491" s="239"/>
      <c r="AE2491" s="239"/>
    </row>
    <row r="2492" spans="29:31">
      <c r="AC2492" s="239"/>
      <c r="AD2492" s="239"/>
      <c r="AE2492" s="239"/>
    </row>
    <row r="2493" spans="29:31">
      <c r="AC2493" s="239"/>
      <c r="AD2493" s="239"/>
      <c r="AE2493" s="239"/>
    </row>
    <row r="2494" spans="29:31">
      <c r="AC2494" s="239"/>
      <c r="AD2494" s="239"/>
      <c r="AE2494" s="239"/>
    </row>
    <row r="2495" spans="29:31">
      <c r="AC2495" s="239"/>
      <c r="AD2495" s="239"/>
      <c r="AE2495" s="239"/>
    </row>
    <row r="2496" spans="29:31">
      <c r="AC2496" s="239"/>
      <c r="AD2496" s="239"/>
      <c r="AE2496" s="239"/>
    </row>
    <row r="2497" spans="29:31">
      <c r="AC2497" s="239"/>
      <c r="AD2497" s="239"/>
      <c r="AE2497" s="239"/>
    </row>
    <row r="2498" spans="29:31">
      <c r="AC2498" s="239"/>
      <c r="AD2498" s="239"/>
      <c r="AE2498" s="239"/>
    </row>
    <row r="2499" spans="29:31">
      <c r="AC2499" s="239"/>
      <c r="AD2499" s="239"/>
      <c r="AE2499" s="239"/>
    </row>
    <row r="2500" spans="29:31">
      <c r="AC2500" s="239"/>
      <c r="AD2500" s="239"/>
      <c r="AE2500" s="239"/>
    </row>
    <row r="2501" spans="29:31">
      <c r="AC2501" s="239"/>
      <c r="AD2501" s="239"/>
      <c r="AE2501" s="239"/>
    </row>
    <row r="2502" spans="29:31">
      <c r="AC2502" s="239"/>
      <c r="AD2502" s="239"/>
      <c r="AE2502" s="239"/>
    </row>
    <row r="2503" spans="29:31">
      <c r="AC2503" s="239"/>
      <c r="AD2503" s="239"/>
      <c r="AE2503" s="239"/>
    </row>
    <row r="2504" spans="29:31">
      <c r="AC2504" s="239"/>
      <c r="AD2504" s="239"/>
      <c r="AE2504" s="239"/>
    </row>
    <row r="2505" spans="29:31">
      <c r="AC2505" s="239"/>
      <c r="AD2505" s="239"/>
      <c r="AE2505" s="239"/>
    </row>
    <row r="2506" spans="29:31">
      <c r="AC2506" s="239"/>
      <c r="AD2506" s="239"/>
      <c r="AE2506" s="239"/>
    </row>
    <row r="2507" spans="29:31">
      <c r="AC2507" s="239"/>
      <c r="AD2507" s="239"/>
      <c r="AE2507" s="239"/>
    </row>
    <row r="2508" spans="29:31">
      <c r="AC2508" s="239"/>
      <c r="AD2508" s="239"/>
      <c r="AE2508" s="239"/>
    </row>
    <row r="2509" spans="29:31">
      <c r="AC2509" s="239"/>
      <c r="AD2509" s="239"/>
      <c r="AE2509" s="239"/>
    </row>
    <row r="2510" spans="29:31">
      <c r="AC2510" s="239"/>
      <c r="AD2510" s="239"/>
      <c r="AE2510" s="239"/>
    </row>
    <row r="2511" spans="29:31">
      <c r="AC2511" s="239"/>
      <c r="AD2511" s="239"/>
      <c r="AE2511" s="239"/>
    </row>
    <row r="2512" spans="29:31">
      <c r="AC2512" s="239"/>
      <c r="AD2512" s="239"/>
      <c r="AE2512" s="239"/>
    </row>
    <row r="2513" spans="29:31">
      <c r="AC2513" s="239"/>
      <c r="AD2513" s="239"/>
      <c r="AE2513" s="239"/>
    </row>
    <row r="2514" spans="29:31">
      <c r="AC2514" s="239"/>
      <c r="AD2514" s="239"/>
      <c r="AE2514" s="239"/>
    </row>
    <row r="2515" spans="29:31">
      <c r="AC2515" s="239"/>
      <c r="AD2515" s="239"/>
      <c r="AE2515" s="239"/>
    </row>
    <row r="2516" spans="29:31">
      <c r="AC2516" s="239"/>
      <c r="AD2516" s="239"/>
      <c r="AE2516" s="239"/>
    </row>
    <row r="2517" spans="29:31">
      <c r="AC2517" s="239"/>
      <c r="AD2517" s="239"/>
      <c r="AE2517" s="239"/>
    </row>
    <row r="2518" spans="29:31">
      <c r="AC2518" s="239"/>
      <c r="AD2518" s="239"/>
      <c r="AE2518" s="239"/>
    </row>
    <row r="2519" spans="29:31">
      <c r="AC2519" s="239"/>
      <c r="AD2519" s="239"/>
      <c r="AE2519" s="239"/>
    </row>
    <row r="2520" spans="29:31">
      <c r="AC2520" s="239"/>
      <c r="AD2520" s="239"/>
      <c r="AE2520" s="239"/>
    </row>
    <row r="2521" spans="29:31">
      <c r="AC2521" s="239"/>
      <c r="AD2521" s="239"/>
      <c r="AE2521" s="239"/>
    </row>
    <row r="2522" spans="29:31">
      <c r="AC2522" s="239"/>
      <c r="AD2522" s="239"/>
      <c r="AE2522" s="239"/>
    </row>
    <row r="2523" spans="29:31">
      <c r="AC2523" s="239"/>
      <c r="AD2523" s="239"/>
      <c r="AE2523" s="239"/>
    </row>
    <row r="2524" spans="29:31">
      <c r="AC2524" s="239"/>
      <c r="AD2524" s="239"/>
      <c r="AE2524" s="239"/>
    </row>
    <row r="2525" spans="29:31">
      <c r="AC2525" s="239"/>
      <c r="AD2525" s="239"/>
      <c r="AE2525" s="239"/>
    </row>
    <row r="2526" spans="29:31">
      <c r="AC2526" s="239"/>
      <c r="AD2526" s="239"/>
      <c r="AE2526" s="239"/>
    </row>
    <row r="2527" spans="29:31">
      <c r="AC2527" s="239"/>
      <c r="AD2527" s="239"/>
      <c r="AE2527" s="239"/>
    </row>
    <row r="2528" spans="29:31">
      <c r="AC2528" s="239"/>
      <c r="AD2528" s="239"/>
      <c r="AE2528" s="239"/>
    </row>
    <row r="2529" spans="29:31">
      <c r="AC2529" s="239"/>
      <c r="AD2529" s="239"/>
      <c r="AE2529" s="239"/>
    </row>
    <row r="2530" spans="29:31">
      <c r="AC2530" s="239"/>
      <c r="AD2530" s="239"/>
      <c r="AE2530" s="239"/>
    </row>
    <row r="2531" spans="29:31">
      <c r="AC2531" s="239"/>
      <c r="AD2531" s="239"/>
      <c r="AE2531" s="239"/>
    </row>
    <row r="2532" spans="29:31">
      <c r="AC2532" s="239"/>
      <c r="AD2532" s="239"/>
      <c r="AE2532" s="239"/>
    </row>
    <row r="2533" spans="29:31">
      <c r="AC2533" s="239"/>
      <c r="AD2533" s="239"/>
      <c r="AE2533" s="239"/>
    </row>
    <row r="2534" spans="29:31">
      <c r="AC2534" s="239"/>
      <c r="AD2534" s="239"/>
      <c r="AE2534" s="239"/>
    </row>
    <row r="2535" spans="29:31">
      <c r="AC2535" s="239"/>
      <c r="AD2535" s="239"/>
      <c r="AE2535" s="239"/>
    </row>
    <row r="2536" spans="29:31">
      <c r="AC2536" s="239"/>
      <c r="AD2536" s="239"/>
      <c r="AE2536" s="239"/>
    </row>
    <row r="2537" spans="29:31">
      <c r="AC2537" s="239"/>
      <c r="AD2537" s="239"/>
      <c r="AE2537" s="239"/>
    </row>
    <row r="2538" spans="29:31">
      <c r="AC2538" s="239"/>
      <c r="AD2538" s="239"/>
      <c r="AE2538" s="239"/>
    </row>
    <row r="2539" spans="29:31">
      <c r="AC2539" s="239"/>
      <c r="AD2539" s="239"/>
      <c r="AE2539" s="239"/>
    </row>
    <row r="2540" spans="29:31">
      <c r="AC2540" s="239"/>
      <c r="AD2540" s="239"/>
      <c r="AE2540" s="239"/>
    </row>
    <row r="2541" spans="29:31">
      <c r="AC2541" s="239"/>
      <c r="AD2541" s="239"/>
      <c r="AE2541" s="239"/>
    </row>
    <row r="2542" spans="29:31">
      <c r="AC2542" s="239"/>
      <c r="AD2542" s="239"/>
      <c r="AE2542" s="239"/>
    </row>
    <row r="2543" spans="29:31">
      <c r="AC2543" s="239"/>
      <c r="AD2543" s="239"/>
      <c r="AE2543" s="239"/>
    </row>
    <row r="2544" spans="29:31">
      <c r="AC2544" s="239"/>
      <c r="AD2544" s="239"/>
      <c r="AE2544" s="239"/>
    </row>
    <row r="2545" spans="29:31">
      <c r="AC2545" s="239"/>
      <c r="AD2545" s="239"/>
      <c r="AE2545" s="239"/>
    </row>
    <row r="2546" spans="29:31">
      <c r="AC2546" s="239"/>
      <c r="AD2546" s="239"/>
      <c r="AE2546" s="239"/>
    </row>
    <row r="2547" spans="29:31">
      <c r="AC2547" s="239"/>
      <c r="AD2547" s="239"/>
      <c r="AE2547" s="239"/>
    </row>
    <row r="2548" spans="29:31">
      <c r="AC2548" s="239"/>
      <c r="AD2548" s="239"/>
      <c r="AE2548" s="239"/>
    </row>
    <row r="2549" spans="29:31">
      <c r="AC2549" s="239"/>
      <c r="AD2549" s="239"/>
      <c r="AE2549" s="239"/>
    </row>
    <row r="2550" spans="29:31">
      <c r="AC2550" s="239"/>
      <c r="AD2550" s="239"/>
      <c r="AE2550" s="239"/>
    </row>
    <row r="2551" spans="29:31">
      <c r="AC2551" s="239"/>
      <c r="AD2551" s="239"/>
      <c r="AE2551" s="239"/>
    </row>
    <row r="2552" spans="29:31">
      <c r="AC2552" s="239"/>
      <c r="AD2552" s="239"/>
      <c r="AE2552" s="239"/>
    </row>
    <row r="2553" spans="29:31">
      <c r="AC2553" s="239"/>
      <c r="AD2553" s="239"/>
      <c r="AE2553" s="239"/>
    </row>
    <row r="2554" spans="29:31">
      <c r="AC2554" s="239"/>
      <c r="AD2554" s="239"/>
      <c r="AE2554" s="239"/>
    </row>
    <row r="2555" spans="29:31">
      <c r="AC2555" s="239"/>
      <c r="AD2555" s="239"/>
      <c r="AE2555" s="239"/>
    </row>
    <row r="2556" spans="29:31">
      <c r="AC2556" s="239"/>
      <c r="AD2556" s="239"/>
      <c r="AE2556" s="239"/>
    </row>
    <row r="2557" spans="29:31">
      <c r="AC2557" s="239"/>
      <c r="AD2557" s="239"/>
      <c r="AE2557" s="239"/>
    </row>
    <row r="2558" spans="29:31">
      <c r="AC2558" s="239"/>
      <c r="AD2558" s="239"/>
      <c r="AE2558" s="239"/>
    </row>
    <row r="2559" spans="29:31">
      <c r="AC2559" s="239"/>
      <c r="AD2559" s="239"/>
      <c r="AE2559" s="239"/>
    </row>
    <row r="2560" spans="29:31">
      <c r="AC2560" s="239"/>
      <c r="AD2560" s="239"/>
      <c r="AE2560" s="239"/>
    </row>
    <row r="2561" spans="29:31">
      <c r="AC2561" s="239"/>
      <c r="AD2561" s="239"/>
      <c r="AE2561" s="239"/>
    </row>
    <row r="2562" spans="29:31">
      <c r="AC2562" s="239"/>
      <c r="AD2562" s="239"/>
      <c r="AE2562" s="239"/>
    </row>
    <row r="2563" spans="29:31">
      <c r="AC2563" s="239"/>
      <c r="AD2563" s="239"/>
      <c r="AE2563" s="239"/>
    </row>
    <row r="2564" spans="29:31">
      <c r="AC2564" s="239"/>
      <c r="AD2564" s="239"/>
      <c r="AE2564" s="239"/>
    </row>
    <row r="2565" spans="29:31">
      <c r="AC2565" s="239"/>
      <c r="AD2565" s="239"/>
      <c r="AE2565" s="239"/>
    </row>
    <row r="2566" spans="29:31">
      <c r="AC2566" s="239"/>
      <c r="AD2566" s="239"/>
      <c r="AE2566" s="239"/>
    </row>
    <row r="2567" spans="29:31">
      <c r="AC2567" s="239"/>
      <c r="AD2567" s="239"/>
      <c r="AE2567" s="239"/>
    </row>
    <row r="2568" spans="29:31">
      <c r="AC2568" s="239"/>
      <c r="AD2568" s="239"/>
      <c r="AE2568" s="239"/>
    </row>
    <row r="2569" spans="29:31">
      <c r="AC2569" s="239"/>
      <c r="AD2569" s="239"/>
      <c r="AE2569" s="239"/>
    </row>
    <row r="2570" spans="29:31">
      <c r="AC2570" s="239"/>
      <c r="AD2570" s="239"/>
      <c r="AE2570" s="239"/>
    </row>
    <row r="2571" spans="29:31">
      <c r="AC2571" s="239"/>
      <c r="AD2571" s="239"/>
      <c r="AE2571" s="239"/>
    </row>
    <row r="2572" spans="29:31">
      <c r="AC2572" s="239"/>
      <c r="AD2572" s="239"/>
      <c r="AE2572" s="239"/>
    </row>
    <row r="2573" spans="29:31">
      <c r="AC2573" s="239"/>
      <c r="AD2573" s="239"/>
      <c r="AE2573" s="239"/>
    </row>
    <row r="2574" spans="29:31">
      <c r="AC2574" s="239"/>
      <c r="AD2574" s="239"/>
      <c r="AE2574" s="239"/>
    </row>
    <row r="2575" spans="29:31">
      <c r="AC2575" s="239"/>
      <c r="AD2575" s="239"/>
      <c r="AE2575" s="239"/>
    </row>
    <row r="2576" spans="29:31">
      <c r="AC2576" s="239"/>
      <c r="AD2576" s="239"/>
      <c r="AE2576" s="239"/>
    </row>
    <row r="2577" spans="29:31">
      <c r="AC2577" s="239"/>
      <c r="AD2577" s="239"/>
      <c r="AE2577" s="239"/>
    </row>
    <row r="2578" spans="29:31">
      <c r="AC2578" s="239"/>
      <c r="AD2578" s="239"/>
      <c r="AE2578" s="239"/>
    </row>
    <row r="2579" spans="29:31">
      <c r="AC2579" s="239"/>
      <c r="AD2579" s="239"/>
      <c r="AE2579" s="239"/>
    </row>
    <row r="2580" spans="29:31">
      <c r="AC2580" s="239"/>
      <c r="AD2580" s="239"/>
      <c r="AE2580" s="239"/>
    </row>
    <row r="2581" spans="29:31">
      <c r="AC2581" s="239"/>
      <c r="AD2581" s="239"/>
      <c r="AE2581" s="239"/>
    </row>
    <row r="2582" spans="29:31">
      <c r="AC2582" s="239"/>
      <c r="AD2582" s="239"/>
      <c r="AE2582" s="239"/>
    </row>
    <row r="2583" spans="29:31">
      <c r="AC2583" s="239"/>
      <c r="AD2583" s="239"/>
      <c r="AE2583" s="239"/>
    </row>
    <row r="2584" spans="29:31">
      <c r="AC2584" s="239"/>
      <c r="AD2584" s="239"/>
      <c r="AE2584" s="239"/>
    </row>
    <row r="2585" spans="29:31">
      <c r="AC2585" s="239"/>
      <c r="AD2585" s="239"/>
      <c r="AE2585" s="239"/>
    </row>
    <row r="2586" spans="29:31">
      <c r="AC2586" s="239"/>
      <c r="AD2586" s="239"/>
      <c r="AE2586" s="239"/>
    </row>
    <row r="2587" spans="29:31">
      <c r="AC2587" s="239"/>
      <c r="AD2587" s="239"/>
      <c r="AE2587" s="239"/>
    </row>
    <row r="2588" spans="29:31">
      <c r="AC2588" s="239"/>
      <c r="AD2588" s="239"/>
      <c r="AE2588" s="239"/>
    </row>
    <row r="2589" spans="29:31">
      <c r="AC2589" s="239"/>
      <c r="AD2589" s="239"/>
      <c r="AE2589" s="239"/>
    </row>
    <row r="2590" spans="29:31">
      <c r="AC2590" s="239"/>
      <c r="AD2590" s="239"/>
      <c r="AE2590" s="239"/>
    </row>
    <row r="2591" spans="29:31">
      <c r="AC2591" s="239"/>
      <c r="AD2591" s="239"/>
      <c r="AE2591" s="239"/>
    </row>
    <row r="2592" spans="29:31">
      <c r="AC2592" s="239"/>
      <c r="AD2592" s="239"/>
      <c r="AE2592" s="239"/>
    </row>
    <row r="2593" spans="29:31">
      <c r="AC2593" s="239"/>
      <c r="AD2593" s="239"/>
      <c r="AE2593" s="239"/>
    </row>
    <row r="2594" spans="29:31">
      <c r="AC2594" s="239"/>
      <c r="AD2594" s="239"/>
      <c r="AE2594" s="239"/>
    </row>
    <row r="2595" spans="29:31">
      <c r="AC2595" s="239"/>
      <c r="AD2595" s="239"/>
      <c r="AE2595" s="239"/>
    </row>
    <row r="2596" spans="29:31">
      <c r="AC2596" s="239"/>
      <c r="AD2596" s="239"/>
      <c r="AE2596" s="239"/>
    </row>
    <row r="2597" spans="29:31">
      <c r="AC2597" s="239"/>
      <c r="AD2597" s="239"/>
      <c r="AE2597" s="239"/>
    </row>
    <row r="2598" spans="29:31">
      <c r="AC2598" s="239"/>
      <c r="AD2598" s="239"/>
      <c r="AE2598" s="239"/>
    </row>
    <row r="2599" spans="29:31">
      <c r="AC2599" s="239"/>
      <c r="AD2599" s="239"/>
      <c r="AE2599" s="239"/>
    </row>
    <row r="2600" spans="29:31">
      <c r="AC2600" s="239"/>
      <c r="AD2600" s="239"/>
      <c r="AE2600" s="239"/>
    </row>
    <row r="2601" spans="29:31">
      <c r="AC2601" s="239"/>
      <c r="AD2601" s="239"/>
      <c r="AE2601" s="239"/>
    </row>
    <row r="2602" spans="29:31">
      <c r="AC2602" s="239"/>
      <c r="AD2602" s="239"/>
      <c r="AE2602" s="239"/>
    </row>
    <row r="2603" spans="29:31">
      <c r="AC2603" s="239"/>
      <c r="AD2603" s="239"/>
      <c r="AE2603" s="239"/>
    </row>
    <row r="2604" spans="29:31">
      <c r="AC2604" s="239"/>
      <c r="AD2604" s="239"/>
      <c r="AE2604" s="239"/>
    </row>
    <row r="2605" spans="29:31">
      <c r="AC2605" s="239"/>
      <c r="AD2605" s="239"/>
      <c r="AE2605" s="239"/>
    </row>
    <row r="2606" spans="29:31">
      <c r="AC2606" s="239"/>
      <c r="AD2606" s="239"/>
      <c r="AE2606" s="239"/>
    </row>
    <row r="2607" spans="29:31">
      <c r="AC2607" s="239"/>
      <c r="AD2607" s="239"/>
      <c r="AE2607" s="239"/>
    </row>
    <row r="2608" spans="29:31">
      <c r="AC2608" s="239"/>
      <c r="AD2608" s="239"/>
      <c r="AE2608" s="239"/>
    </row>
    <row r="2609" spans="29:31">
      <c r="AC2609" s="239"/>
      <c r="AD2609" s="239"/>
      <c r="AE2609" s="239"/>
    </row>
    <row r="2610" spans="29:31">
      <c r="AC2610" s="239"/>
      <c r="AD2610" s="239"/>
      <c r="AE2610" s="239"/>
    </row>
    <row r="2611" spans="29:31">
      <c r="AC2611" s="239"/>
      <c r="AD2611" s="239"/>
      <c r="AE2611" s="239"/>
    </row>
    <row r="2612" spans="29:31">
      <c r="AC2612" s="239"/>
      <c r="AD2612" s="239"/>
      <c r="AE2612" s="239"/>
    </row>
    <row r="2613" spans="29:31">
      <c r="AC2613" s="239"/>
      <c r="AD2613" s="239"/>
      <c r="AE2613" s="239"/>
    </row>
    <row r="2614" spans="29:31">
      <c r="AC2614" s="239"/>
      <c r="AD2614" s="239"/>
      <c r="AE2614" s="239"/>
    </row>
    <row r="2615" spans="29:31">
      <c r="AC2615" s="239"/>
      <c r="AD2615" s="239"/>
      <c r="AE2615" s="239"/>
    </row>
    <row r="2616" spans="29:31">
      <c r="AC2616" s="239"/>
      <c r="AD2616" s="239"/>
      <c r="AE2616" s="239"/>
    </row>
    <row r="2617" spans="29:31">
      <c r="AC2617" s="239"/>
      <c r="AD2617" s="239"/>
      <c r="AE2617" s="239"/>
    </row>
    <row r="2618" spans="29:31">
      <c r="AC2618" s="239"/>
      <c r="AD2618" s="239"/>
      <c r="AE2618" s="239"/>
    </row>
    <row r="2619" spans="29:31">
      <c r="AC2619" s="239"/>
      <c r="AD2619" s="239"/>
      <c r="AE2619" s="239"/>
    </row>
    <row r="2620" spans="29:31">
      <c r="AC2620" s="239"/>
      <c r="AD2620" s="239"/>
      <c r="AE2620" s="239"/>
    </row>
    <row r="2621" spans="29:31">
      <c r="AC2621" s="239"/>
      <c r="AD2621" s="239"/>
      <c r="AE2621" s="239"/>
    </row>
    <row r="2622" spans="29:31">
      <c r="AC2622" s="239"/>
      <c r="AD2622" s="239"/>
      <c r="AE2622" s="239"/>
    </row>
    <row r="2623" spans="29:31">
      <c r="AC2623" s="239"/>
      <c r="AD2623" s="239"/>
      <c r="AE2623" s="239"/>
    </row>
    <row r="2624" spans="29:31">
      <c r="AC2624" s="239"/>
      <c r="AD2624" s="239"/>
      <c r="AE2624" s="239"/>
    </row>
    <row r="2625" spans="29:31">
      <c r="AC2625" s="239"/>
      <c r="AD2625" s="239"/>
      <c r="AE2625" s="239"/>
    </row>
    <row r="2626" spans="29:31">
      <c r="AC2626" s="239"/>
      <c r="AD2626" s="239"/>
      <c r="AE2626" s="239"/>
    </row>
    <row r="2627" spans="29:31">
      <c r="AC2627" s="239"/>
      <c r="AD2627" s="239"/>
      <c r="AE2627" s="239"/>
    </row>
    <row r="2628" spans="29:31">
      <c r="AC2628" s="239"/>
      <c r="AD2628" s="239"/>
      <c r="AE2628" s="239"/>
    </row>
    <row r="2629" spans="29:31">
      <c r="AC2629" s="239"/>
      <c r="AD2629" s="239"/>
      <c r="AE2629" s="239"/>
    </row>
    <row r="2630" spans="29:31">
      <c r="AC2630" s="239"/>
      <c r="AD2630" s="239"/>
      <c r="AE2630" s="239"/>
    </row>
    <row r="2631" spans="29:31">
      <c r="AC2631" s="239"/>
      <c r="AD2631" s="239"/>
      <c r="AE2631" s="239"/>
    </row>
    <row r="2632" spans="29:31">
      <c r="AC2632" s="239"/>
      <c r="AD2632" s="239"/>
      <c r="AE2632" s="239"/>
    </row>
    <row r="2633" spans="29:31">
      <c r="AC2633" s="239"/>
      <c r="AD2633" s="239"/>
      <c r="AE2633" s="239"/>
    </row>
    <row r="2634" spans="29:31">
      <c r="AC2634" s="239"/>
      <c r="AD2634" s="239"/>
      <c r="AE2634" s="239"/>
    </row>
    <row r="2635" spans="29:31">
      <c r="AC2635" s="239"/>
      <c r="AD2635" s="239"/>
      <c r="AE2635" s="239"/>
    </row>
    <row r="2636" spans="29:31">
      <c r="AC2636" s="239"/>
      <c r="AD2636" s="239"/>
      <c r="AE2636" s="239"/>
    </row>
    <row r="2637" spans="29:31">
      <c r="AC2637" s="239"/>
      <c r="AD2637" s="239"/>
      <c r="AE2637" s="239"/>
    </row>
    <row r="2638" spans="29:31">
      <c r="AC2638" s="239"/>
      <c r="AD2638" s="239"/>
      <c r="AE2638" s="239"/>
    </row>
    <row r="2639" spans="29:31">
      <c r="AC2639" s="239"/>
      <c r="AD2639" s="239"/>
      <c r="AE2639" s="239"/>
    </row>
    <row r="2640" spans="29:31">
      <c r="AC2640" s="239"/>
      <c r="AD2640" s="239"/>
      <c r="AE2640" s="239"/>
    </row>
    <row r="2641" spans="29:31">
      <c r="AC2641" s="239"/>
      <c r="AD2641" s="239"/>
      <c r="AE2641" s="239"/>
    </row>
    <row r="2642" spans="29:31">
      <c r="AC2642" s="239"/>
      <c r="AD2642" s="239"/>
      <c r="AE2642" s="239"/>
    </row>
    <row r="2643" spans="29:31">
      <c r="AC2643" s="239"/>
      <c r="AD2643" s="239"/>
      <c r="AE2643" s="239"/>
    </row>
    <row r="2644" spans="29:31">
      <c r="AC2644" s="239"/>
      <c r="AD2644" s="239"/>
      <c r="AE2644" s="239"/>
    </row>
    <row r="2645" spans="29:31">
      <c r="AC2645" s="239"/>
      <c r="AD2645" s="239"/>
      <c r="AE2645" s="239"/>
    </row>
    <row r="2646" spans="29:31">
      <c r="AC2646" s="239"/>
      <c r="AD2646" s="239"/>
      <c r="AE2646" s="239"/>
    </row>
    <row r="2647" spans="29:31">
      <c r="AC2647" s="239"/>
      <c r="AD2647" s="239"/>
      <c r="AE2647" s="239"/>
    </row>
    <row r="2648" spans="29:31">
      <c r="AC2648" s="239"/>
      <c r="AD2648" s="239"/>
      <c r="AE2648" s="239"/>
    </row>
    <row r="2649" spans="29:31">
      <c r="AC2649" s="239"/>
      <c r="AD2649" s="239"/>
      <c r="AE2649" s="239"/>
    </row>
    <row r="2650" spans="29:31">
      <c r="AC2650" s="239"/>
      <c r="AD2650" s="239"/>
      <c r="AE2650" s="239"/>
    </row>
    <row r="2651" spans="29:31">
      <c r="AC2651" s="239"/>
      <c r="AD2651" s="239"/>
      <c r="AE2651" s="239"/>
    </row>
    <row r="2652" spans="29:31">
      <c r="AC2652" s="239"/>
      <c r="AD2652" s="239"/>
      <c r="AE2652" s="239"/>
    </row>
    <row r="2653" spans="29:31">
      <c r="AC2653" s="239"/>
      <c r="AD2653" s="239"/>
      <c r="AE2653" s="239"/>
    </row>
    <row r="2654" spans="29:31">
      <c r="AC2654" s="239"/>
      <c r="AD2654" s="239"/>
      <c r="AE2654" s="239"/>
    </row>
    <row r="2655" spans="29:31">
      <c r="AC2655" s="239"/>
      <c r="AD2655" s="239"/>
      <c r="AE2655" s="239"/>
    </row>
    <row r="2656" spans="29:31">
      <c r="AC2656" s="239"/>
      <c r="AD2656" s="239"/>
      <c r="AE2656" s="239"/>
    </row>
    <row r="2657" spans="29:31">
      <c r="AC2657" s="239"/>
      <c r="AD2657" s="239"/>
      <c r="AE2657" s="239"/>
    </row>
    <row r="2658" spans="29:31">
      <c r="AC2658" s="239"/>
      <c r="AD2658" s="239"/>
      <c r="AE2658" s="239"/>
    </row>
    <row r="2659" spans="29:31">
      <c r="AC2659" s="239"/>
      <c r="AD2659" s="239"/>
      <c r="AE2659" s="239"/>
    </row>
    <row r="2660" spans="29:31">
      <c r="AC2660" s="239"/>
      <c r="AD2660" s="239"/>
      <c r="AE2660" s="239"/>
    </row>
    <row r="2661" spans="29:31">
      <c r="AC2661" s="239"/>
      <c r="AD2661" s="239"/>
      <c r="AE2661" s="239"/>
    </row>
    <row r="2662" spans="29:31">
      <c r="AC2662" s="239"/>
      <c r="AD2662" s="239"/>
      <c r="AE2662" s="239"/>
    </row>
    <row r="2663" spans="29:31">
      <c r="AC2663" s="239"/>
      <c r="AD2663" s="239"/>
      <c r="AE2663" s="239"/>
    </row>
    <row r="2664" spans="29:31">
      <c r="AC2664" s="239"/>
      <c r="AD2664" s="239"/>
      <c r="AE2664" s="239"/>
    </row>
    <row r="2665" spans="29:31">
      <c r="AC2665" s="239"/>
      <c r="AD2665" s="239"/>
      <c r="AE2665" s="239"/>
    </row>
    <row r="2666" spans="29:31">
      <c r="AC2666" s="239"/>
      <c r="AD2666" s="239"/>
      <c r="AE2666" s="239"/>
    </row>
    <row r="2667" spans="29:31">
      <c r="AC2667" s="239"/>
      <c r="AD2667" s="239"/>
      <c r="AE2667" s="239"/>
    </row>
    <row r="2668" spans="29:31">
      <c r="AC2668" s="239"/>
      <c r="AD2668" s="239"/>
      <c r="AE2668" s="239"/>
    </row>
    <row r="2669" spans="29:31">
      <c r="AC2669" s="239"/>
      <c r="AD2669" s="239"/>
      <c r="AE2669" s="239"/>
    </row>
    <row r="2670" spans="29:31">
      <c r="AC2670" s="239"/>
      <c r="AD2670" s="239"/>
      <c r="AE2670" s="239"/>
    </row>
    <row r="2671" spans="29:31">
      <c r="AC2671" s="239"/>
      <c r="AD2671" s="239"/>
      <c r="AE2671" s="239"/>
    </row>
    <row r="2672" spans="29:31">
      <c r="AC2672" s="239"/>
      <c r="AD2672" s="239"/>
      <c r="AE2672" s="239"/>
    </row>
    <row r="2673" spans="29:31">
      <c r="AC2673" s="239"/>
      <c r="AD2673" s="239"/>
      <c r="AE2673" s="239"/>
    </row>
    <row r="2674" spans="29:31">
      <c r="AC2674" s="239"/>
      <c r="AD2674" s="239"/>
      <c r="AE2674" s="239"/>
    </row>
    <row r="2675" spans="29:31">
      <c r="AC2675" s="239"/>
      <c r="AD2675" s="239"/>
      <c r="AE2675" s="239"/>
    </row>
    <row r="2676" spans="29:31">
      <c r="AC2676" s="239"/>
      <c r="AD2676" s="239"/>
      <c r="AE2676" s="239"/>
    </row>
    <row r="2677" spans="29:31">
      <c r="AC2677" s="239"/>
      <c r="AD2677" s="239"/>
      <c r="AE2677" s="239"/>
    </row>
    <row r="2678" spans="29:31">
      <c r="AC2678" s="239"/>
      <c r="AD2678" s="239"/>
      <c r="AE2678" s="239"/>
    </row>
    <row r="2679" spans="29:31">
      <c r="AC2679" s="239"/>
      <c r="AD2679" s="239"/>
      <c r="AE2679" s="239"/>
    </row>
    <row r="2680" spans="29:31">
      <c r="AC2680" s="239"/>
      <c r="AD2680" s="239"/>
      <c r="AE2680" s="239"/>
    </row>
    <row r="2681" spans="29:31">
      <c r="AC2681" s="239"/>
      <c r="AD2681" s="239"/>
      <c r="AE2681" s="239"/>
    </row>
    <row r="2682" spans="29:31">
      <c r="AC2682" s="239"/>
      <c r="AD2682" s="239"/>
      <c r="AE2682" s="239"/>
    </row>
    <row r="2683" spans="29:31">
      <c r="AC2683" s="239"/>
      <c r="AD2683" s="239"/>
      <c r="AE2683" s="239"/>
    </row>
    <row r="2684" spans="29:31">
      <c r="AC2684" s="239"/>
      <c r="AD2684" s="239"/>
      <c r="AE2684" s="239"/>
    </row>
    <row r="2685" spans="29:31">
      <c r="AC2685" s="239"/>
      <c r="AD2685" s="239"/>
      <c r="AE2685" s="239"/>
    </row>
    <row r="2686" spans="29:31">
      <c r="AC2686" s="239"/>
      <c r="AD2686" s="239"/>
      <c r="AE2686" s="239"/>
    </row>
    <row r="2687" spans="29:31">
      <c r="AC2687" s="239"/>
      <c r="AD2687" s="239"/>
      <c r="AE2687" s="239"/>
    </row>
    <row r="2688" spans="29:31">
      <c r="AC2688" s="239"/>
      <c r="AD2688" s="239"/>
      <c r="AE2688" s="239"/>
    </row>
    <row r="2689" spans="29:31">
      <c r="AC2689" s="239"/>
      <c r="AD2689" s="239"/>
      <c r="AE2689" s="239"/>
    </row>
    <row r="2690" spans="29:31">
      <c r="AC2690" s="239"/>
      <c r="AD2690" s="239"/>
      <c r="AE2690" s="239"/>
    </row>
    <row r="2691" spans="29:31">
      <c r="AC2691" s="239"/>
      <c r="AD2691" s="239"/>
      <c r="AE2691" s="239"/>
    </row>
    <row r="2692" spans="29:31">
      <c r="AC2692" s="239"/>
      <c r="AD2692" s="239"/>
      <c r="AE2692" s="239"/>
    </row>
    <row r="2693" spans="29:31">
      <c r="AC2693" s="239"/>
      <c r="AD2693" s="239"/>
      <c r="AE2693" s="239"/>
    </row>
    <row r="2694" spans="29:31">
      <c r="AC2694" s="239"/>
      <c r="AD2694" s="239"/>
      <c r="AE2694" s="239"/>
    </row>
    <row r="2695" spans="29:31">
      <c r="AC2695" s="239"/>
      <c r="AD2695" s="239"/>
      <c r="AE2695" s="239"/>
    </row>
    <row r="2696" spans="29:31">
      <c r="AC2696" s="239"/>
      <c r="AD2696" s="239"/>
      <c r="AE2696" s="239"/>
    </row>
    <row r="2697" spans="29:31">
      <c r="AC2697" s="239"/>
      <c r="AD2697" s="239"/>
      <c r="AE2697" s="239"/>
    </row>
    <row r="2698" spans="29:31">
      <c r="AC2698" s="239"/>
      <c r="AD2698" s="239"/>
      <c r="AE2698" s="239"/>
    </row>
    <row r="2699" spans="29:31">
      <c r="AC2699" s="239"/>
      <c r="AD2699" s="239"/>
      <c r="AE2699" s="239"/>
    </row>
    <row r="2700" spans="29:31">
      <c r="AC2700" s="239"/>
      <c r="AD2700" s="239"/>
      <c r="AE2700" s="239"/>
    </row>
    <row r="2701" spans="29:31">
      <c r="AC2701" s="239"/>
      <c r="AD2701" s="239"/>
      <c r="AE2701" s="239"/>
    </row>
    <row r="2702" spans="29:31">
      <c r="AC2702" s="239"/>
      <c r="AD2702" s="239"/>
      <c r="AE2702" s="239"/>
    </row>
    <row r="2703" spans="29:31">
      <c r="AC2703" s="239"/>
      <c r="AD2703" s="239"/>
      <c r="AE2703" s="239"/>
    </row>
    <row r="2704" spans="29:31">
      <c r="AC2704" s="239"/>
      <c r="AD2704" s="239"/>
      <c r="AE2704" s="239"/>
    </row>
    <row r="2705" spans="29:31">
      <c r="AC2705" s="239"/>
      <c r="AD2705" s="239"/>
      <c r="AE2705" s="239"/>
    </row>
    <row r="2706" spans="29:31">
      <c r="AC2706" s="239"/>
      <c r="AD2706" s="239"/>
      <c r="AE2706" s="239"/>
    </row>
    <row r="2707" spans="29:31">
      <c r="AC2707" s="239"/>
      <c r="AD2707" s="239"/>
      <c r="AE2707" s="239"/>
    </row>
    <row r="2708" spans="29:31">
      <c r="AC2708" s="239"/>
      <c r="AD2708" s="239"/>
      <c r="AE2708" s="239"/>
    </row>
    <row r="2709" spans="29:31">
      <c r="AC2709" s="239"/>
      <c r="AD2709" s="239"/>
      <c r="AE2709" s="239"/>
    </row>
    <row r="2710" spans="29:31">
      <c r="AC2710" s="239"/>
      <c r="AD2710" s="239"/>
      <c r="AE2710" s="239"/>
    </row>
    <row r="2711" spans="29:31">
      <c r="AC2711" s="239"/>
      <c r="AD2711" s="239"/>
      <c r="AE2711" s="239"/>
    </row>
    <row r="2712" spans="29:31">
      <c r="AC2712" s="239"/>
      <c r="AD2712" s="239"/>
      <c r="AE2712" s="239"/>
    </row>
    <row r="2713" spans="29:31">
      <c r="AC2713" s="239"/>
      <c r="AD2713" s="239"/>
      <c r="AE2713" s="239"/>
    </row>
    <row r="2714" spans="29:31">
      <c r="AC2714" s="239"/>
      <c r="AD2714" s="239"/>
      <c r="AE2714" s="239"/>
    </row>
    <row r="2715" spans="29:31">
      <c r="AC2715" s="239"/>
      <c r="AD2715" s="239"/>
      <c r="AE2715" s="239"/>
    </row>
    <row r="2716" spans="29:31">
      <c r="AC2716" s="239"/>
      <c r="AD2716" s="239"/>
      <c r="AE2716" s="239"/>
    </row>
    <row r="2717" spans="29:31">
      <c r="AC2717" s="239"/>
      <c r="AD2717" s="239"/>
      <c r="AE2717" s="239"/>
    </row>
    <row r="2718" spans="29:31">
      <c r="AC2718" s="239"/>
      <c r="AD2718" s="239"/>
      <c r="AE2718" s="239"/>
    </row>
    <row r="2719" spans="29:31">
      <c r="AC2719" s="239"/>
      <c r="AD2719" s="239"/>
      <c r="AE2719" s="239"/>
    </row>
    <row r="2720" spans="29:31">
      <c r="AC2720" s="239"/>
      <c r="AD2720" s="239"/>
      <c r="AE2720" s="239"/>
    </row>
    <row r="2721" spans="29:31">
      <c r="AC2721" s="239"/>
      <c r="AD2721" s="239"/>
      <c r="AE2721" s="239"/>
    </row>
    <row r="2722" spans="29:31">
      <c r="AC2722" s="239"/>
      <c r="AD2722" s="239"/>
      <c r="AE2722" s="239"/>
    </row>
    <row r="2723" spans="29:31">
      <c r="AC2723" s="239"/>
      <c r="AD2723" s="239"/>
      <c r="AE2723" s="239"/>
    </row>
    <row r="2724" spans="29:31">
      <c r="AC2724" s="239"/>
      <c r="AD2724" s="239"/>
      <c r="AE2724" s="239"/>
    </row>
    <row r="2725" spans="29:31">
      <c r="AC2725" s="239"/>
      <c r="AD2725" s="239"/>
      <c r="AE2725" s="239"/>
    </row>
    <row r="2726" spans="29:31">
      <c r="AC2726" s="239"/>
      <c r="AD2726" s="239"/>
      <c r="AE2726" s="239"/>
    </row>
    <row r="2727" spans="29:31">
      <c r="AC2727" s="239"/>
      <c r="AD2727" s="239"/>
      <c r="AE2727" s="239"/>
    </row>
    <row r="2728" spans="29:31">
      <c r="AC2728" s="239"/>
      <c r="AD2728" s="239"/>
      <c r="AE2728" s="239"/>
    </row>
    <row r="2729" spans="29:31">
      <c r="AC2729" s="239"/>
      <c r="AD2729" s="239"/>
      <c r="AE2729" s="239"/>
    </row>
    <row r="2730" spans="29:31">
      <c r="AC2730" s="239"/>
      <c r="AD2730" s="239"/>
      <c r="AE2730" s="239"/>
    </row>
    <row r="2731" spans="29:31">
      <c r="AC2731" s="239"/>
      <c r="AD2731" s="239"/>
      <c r="AE2731" s="239"/>
    </row>
    <row r="2732" spans="29:31">
      <c r="AC2732" s="239"/>
      <c r="AD2732" s="239"/>
      <c r="AE2732" s="239"/>
    </row>
    <row r="2733" spans="29:31">
      <c r="AC2733" s="239"/>
      <c r="AD2733" s="239"/>
      <c r="AE2733" s="239"/>
    </row>
    <row r="2734" spans="29:31">
      <c r="AC2734" s="239"/>
      <c r="AD2734" s="239"/>
      <c r="AE2734" s="239"/>
    </row>
    <row r="2735" spans="29:31">
      <c r="AC2735" s="239"/>
      <c r="AD2735" s="239"/>
      <c r="AE2735" s="239"/>
    </row>
    <row r="2736" spans="29:31">
      <c r="AC2736" s="239"/>
      <c r="AD2736" s="239"/>
      <c r="AE2736" s="239"/>
    </row>
    <row r="2737" spans="29:31">
      <c r="AC2737" s="239"/>
      <c r="AD2737" s="239"/>
      <c r="AE2737" s="239"/>
    </row>
    <row r="2738" spans="29:31">
      <c r="AC2738" s="239"/>
      <c r="AD2738" s="239"/>
      <c r="AE2738" s="239"/>
    </row>
    <row r="2739" spans="29:31">
      <c r="AC2739" s="239"/>
      <c r="AD2739" s="239"/>
      <c r="AE2739" s="239"/>
    </row>
    <row r="2740" spans="29:31">
      <c r="AC2740" s="239"/>
      <c r="AD2740" s="239"/>
      <c r="AE2740" s="239"/>
    </row>
    <row r="2741" spans="29:31">
      <c r="AC2741" s="239"/>
      <c r="AD2741" s="239"/>
      <c r="AE2741" s="239"/>
    </row>
    <row r="2742" spans="29:31">
      <c r="AC2742" s="239"/>
      <c r="AD2742" s="239"/>
      <c r="AE2742" s="239"/>
    </row>
    <row r="2743" spans="29:31">
      <c r="AC2743" s="239"/>
      <c r="AD2743" s="239"/>
      <c r="AE2743" s="239"/>
    </row>
    <row r="2744" spans="29:31">
      <c r="AC2744" s="239"/>
      <c r="AD2744" s="239"/>
      <c r="AE2744" s="239"/>
    </row>
    <row r="2745" spans="29:31">
      <c r="AC2745" s="239"/>
      <c r="AD2745" s="239"/>
      <c r="AE2745" s="239"/>
    </row>
    <row r="2746" spans="29:31">
      <c r="AC2746" s="239"/>
      <c r="AD2746" s="239"/>
      <c r="AE2746" s="239"/>
    </row>
    <row r="2747" spans="29:31">
      <c r="AC2747" s="239"/>
      <c r="AD2747" s="239"/>
      <c r="AE2747" s="239"/>
    </row>
    <row r="2748" spans="29:31">
      <c r="AC2748" s="239"/>
      <c r="AD2748" s="239"/>
      <c r="AE2748" s="239"/>
    </row>
    <row r="2749" spans="29:31">
      <c r="AC2749" s="239"/>
      <c r="AD2749" s="239"/>
      <c r="AE2749" s="239"/>
    </row>
    <row r="2750" spans="29:31">
      <c r="AC2750" s="239"/>
      <c r="AD2750" s="239"/>
      <c r="AE2750" s="239"/>
    </row>
    <row r="2751" spans="29:31">
      <c r="AC2751" s="239"/>
      <c r="AD2751" s="239"/>
      <c r="AE2751" s="239"/>
    </row>
    <row r="2752" spans="29:31">
      <c r="AC2752" s="239"/>
      <c r="AD2752" s="239"/>
      <c r="AE2752" s="239"/>
    </row>
    <row r="2753" spans="29:31">
      <c r="AC2753" s="239"/>
      <c r="AD2753" s="239"/>
      <c r="AE2753" s="239"/>
    </row>
    <row r="2754" spans="29:31">
      <c r="AC2754" s="239"/>
      <c r="AD2754" s="239"/>
      <c r="AE2754" s="239"/>
    </row>
    <row r="2755" spans="29:31">
      <c r="AC2755" s="239"/>
      <c r="AD2755" s="239"/>
      <c r="AE2755" s="239"/>
    </row>
    <row r="2756" spans="29:31">
      <c r="AC2756" s="239"/>
      <c r="AD2756" s="239"/>
      <c r="AE2756" s="239"/>
    </row>
    <row r="2757" spans="29:31">
      <c r="AC2757" s="239"/>
      <c r="AD2757" s="239"/>
      <c r="AE2757" s="239"/>
    </row>
    <row r="2758" spans="29:31">
      <c r="AC2758" s="239"/>
      <c r="AD2758" s="239"/>
      <c r="AE2758" s="239"/>
    </row>
    <row r="2759" spans="29:31">
      <c r="AC2759" s="239"/>
      <c r="AD2759" s="239"/>
      <c r="AE2759" s="239"/>
    </row>
    <row r="2760" spans="29:31">
      <c r="AC2760" s="239"/>
      <c r="AD2760" s="239"/>
      <c r="AE2760" s="239"/>
    </row>
    <row r="2761" spans="29:31">
      <c r="AC2761" s="239"/>
      <c r="AD2761" s="239"/>
      <c r="AE2761" s="239"/>
    </row>
    <row r="2762" spans="29:31">
      <c r="AC2762" s="239"/>
      <c r="AD2762" s="239"/>
      <c r="AE2762" s="239"/>
    </row>
    <row r="2763" spans="29:31">
      <c r="AC2763" s="239"/>
      <c r="AD2763" s="239"/>
      <c r="AE2763" s="239"/>
    </row>
    <row r="2764" spans="29:31">
      <c r="AC2764" s="239"/>
      <c r="AD2764" s="239"/>
      <c r="AE2764" s="239"/>
    </row>
    <row r="2765" spans="29:31">
      <c r="AC2765" s="239"/>
      <c r="AD2765" s="239"/>
      <c r="AE2765" s="239"/>
    </row>
    <row r="2766" spans="29:31">
      <c r="AC2766" s="239"/>
      <c r="AD2766" s="239"/>
      <c r="AE2766" s="239"/>
    </row>
    <row r="2767" spans="29:31">
      <c r="AC2767" s="239"/>
      <c r="AD2767" s="239"/>
      <c r="AE2767" s="239"/>
    </row>
    <row r="2768" spans="29:31">
      <c r="AC2768" s="239"/>
      <c r="AD2768" s="239"/>
      <c r="AE2768" s="239"/>
    </row>
    <row r="2769" spans="29:31">
      <c r="AC2769" s="239"/>
      <c r="AD2769" s="239"/>
      <c r="AE2769" s="239"/>
    </row>
    <row r="2770" spans="29:31">
      <c r="AC2770" s="239"/>
      <c r="AD2770" s="239"/>
      <c r="AE2770" s="239"/>
    </row>
    <row r="2771" spans="29:31">
      <c r="AC2771" s="239"/>
      <c r="AD2771" s="239"/>
      <c r="AE2771" s="239"/>
    </row>
    <row r="2772" spans="29:31">
      <c r="AC2772" s="239"/>
      <c r="AD2772" s="239"/>
      <c r="AE2772" s="239"/>
    </row>
    <row r="2773" spans="29:31">
      <c r="AC2773" s="239"/>
      <c r="AD2773" s="239"/>
      <c r="AE2773" s="239"/>
    </row>
    <row r="2774" spans="29:31">
      <c r="AC2774" s="239"/>
      <c r="AD2774" s="239"/>
      <c r="AE2774" s="239"/>
    </row>
    <row r="2775" spans="29:31">
      <c r="AC2775" s="239"/>
      <c r="AD2775" s="239"/>
      <c r="AE2775" s="239"/>
    </row>
    <row r="2776" spans="29:31">
      <c r="AC2776" s="239"/>
      <c r="AD2776" s="239"/>
      <c r="AE2776" s="239"/>
    </row>
    <row r="2777" spans="29:31">
      <c r="AC2777" s="239"/>
      <c r="AD2777" s="239"/>
      <c r="AE2777" s="239"/>
    </row>
    <row r="2778" spans="29:31">
      <c r="AC2778" s="239"/>
      <c r="AD2778" s="239"/>
      <c r="AE2778" s="239"/>
    </row>
    <row r="2779" spans="29:31">
      <c r="AC2779" s="239"/>
      <c r="AD2779" s="239"/>
      <c r="AE2779" s="239"/>
    </row>
    <row r="2780" spans="29:31">
      <c r="AC2780" s="239"/>
      <c r="AD2780" s="239"/>
      <c r="AE2780" s="239"/>
    </row>
    <row r="2781" spans="29:31">
      <c r="AC2781" s="239"/>
      <c r="AD2781" s="239"/>
      <c r="AE2781" s="239"/>
    </row>
    <row r="2782" spans="29:31">
      <c r="AC2782" s="239"/>
      <c r="AD2782" s="239"/>
      <c r="AE2782" s="239"/>
    </row>
    <row r="2783" spans="29:31">
      <c r="AC2783" s="239"/>
      <c r="AD2783" s="239"/>
      <c r="AE2783" s="239"/>
    </row>
    <row r="2784" spans="29:31">
      <c r="AC2784" s="239"/>
      <c r="AD2784" s="239"/>
      <c r="AE2784" s="239"/>
    </row>
    <row r="2785" spans="29:31">
      <c r="AC2785" s="239"/>
      <c r="AD2785" s="239"/>
      <c r="AE2785" s="239"/>
    </row>
    <row r="2786" spans="29:31">
      <c r="AC2786" s="239"/>
      <c r="AD2786" s="239"/>
      <c r="AE2786" s="239"/>
    </row>
    <row r="2787" spans="29:31">
      <c r="AC2787" s="239"/>
      <c r="AD2787" s="239"/>
      <c r="AE2787" s="239"/>
    </row>
    <row r="2788" spans="29:31">
      <c r="AC2788" s="239"/>
      <c r="AD2788" s="239"/>
      <c r="AE2788" s="239"/>
    </row>
    <row r="2789" spans="29:31">
      <c r="AC2789" s="239"/>
      <c r="AD2789" s="239"/>
      <c r="AE2789" s="239"/>
    </row>
    <row r="2790" spans="29:31">
      <c r="AC2790" s="239"/>
      <c r="AD2790" s="239"/>
      <c r="AE2790" s="239"/>
    </row>
    <row r="2791" spans="29:31">
      <c r="AC2791" s="239"/>
      <c r="AD2791" s="239"/>
      <c r="AE2791" s="239"/>
    </row>
    <row r="2792" spans="29:31">
      <c r="AC2792" s="239"/>
      <c r="AD2792" s="239"/>
      <c r="AE2792" s="239"/>
    </row>
    <row r="2793" spans="29:31">
      <c r="AC2793" s="239"/>
      <c r="AD2793" s="239"/>
      <c r="AE2793" s="239"/>
    </row>
    <row r="2794" spans="29:31">
      <c r="AC2794" s="239"/>
      <c r="AD2794" s="239"/>
      <c r="AE2794" s="239"/>
    </row>
    <row r="2795" spans="29:31">
      <c r="AC2795" s="239"/>
      <c r="AD2795" s="239"/>
      <c r="AE2795" s="239"/>
    </row>
    <row r="2796" spans="29:31">
      <c r="AC2796" s="239"/>
      <c r="AD2796" s="239"/>
      <c r="AE2796" s="239"/>
    </row>
    <row r="2797" spans="29:31">
      <c r="AC2797" s="239"/>
      <c r="AD2797" s="239"/>
      <c r="AE2797" s="239"/>
    </row>
    <row r="2798" spans="29:31">
      <c r="AC2798" s="239"/>
      <c r="AD2798" s="239"/>
      <c r="AE2798" s="239"/>
    </row>
    <row r="2799" spans="29:31">
      <c r="AC2799" s="239"/>
      <c r="AD2799" s="239"/>
      <c r="AE2799" s="239"/>
    </row>
    <row r="2800" spans="29:31">
      <c r="AC2800" s="239"/>
      <c r="AD2800" s="239"/>
      <c r="AE2800" s="239"/>
    </row>
    <row r="2801" spans="29:31">
      <c r="AC2801" s="239"/>
      <c r="AD2801" s="239"/>
      <c r="AE2801" s="239"/>
    </row>
    <row r="2802" spans="29:31">
      <c r="AC2802" s="239"/>
      <c r="AD2802" s="239"/>
      <c r="AE2802" s="239"/>
    </row>
    <row r="2803" spans="29:31">
      <c r="AC2803" s="239"/>
      <c r="AD2803" s="239"/>
      <c r="AE2803" s="239"/>
    </row>
    <row r="2804" spans="29:31">
      <c r="AC2804" s="239"/>
      <c r="AD2804" s="239"/>
      <c r="AE2804" s="239"/>
    </row>
    <row r="2805" spans="29:31">
      <c r="AC2805" s="239"/>
      <c r="AD2805" s="239"/>
      <c r="AE2805" s="239"/>
    </row>
    <row r="2806" spans="29:31">
      <c r="AC2806" s="239"/>
      <c r="AD2806" s="239"/>
      <c r="AE2806" s="239"/>
    </row>
    <row r="2807" spans="29:31">
      <c r="AC2807" s="239"/>
      <c r="AD2807" s="239"/>
      <c r="AE2807" s="239"/>
    </row>
    <row r="2808" spans="29:31">
      <c r="AC2808" s="239"/>
      <c r="AD2808" s="239"/>
      <c r="AE2808" s="239"/>
    </row>
    <row r="2809" spans="29:31">
      <c r="AC2809" s="239"/>
      <c r="AD2809" s="239"/>
      <c r="AE2809" s="239"/>
    </row>
    <row r="2810" spans="29:31">
      <c r="AC2810" s="239"/>
      <c r="AD2810" s="239"/>
      <c r="AE2810" s="239"/>
    </row>
    <row r="2811" spans="29:31">
      <c r="AC2811" s="239"/>
      <c r="AD2811" s="239"/>
      <c r="AE2811" s="239"/>
    </row>
    <row r="2812" spans="29:31">
      <c r="AC2812" s="239"/>
      <c r="AD2812" s="239"/>
      <c r="AE2812" s="239"/>
    </row>
    <row r="2813" spans="29:31">
      <c r="AC2813" s="239"/>
      <c r="AD2813" s="239"/>
      <c r="AE2813" s="239"/>
    </row>
    <row r="2814" spans="29:31">
      <c r="AC2814" s="239"/>
      <c r="AD2814" s="239"/>
      <c r="AE2814" s="239"/>
    </row>
    <row r="2815" spans="29:31">
      <c r="AC2815" s="239"/>
      <c r="AD2815" s="239"/>
      <c r="AE2815" s="239"/>
    </row>
    <row r="2816" spans="29:31">
      <c r="AC2816" s="239"/>
      <c r="AD2816" s="239"/>
      <c r="AE2816" s="239"/>
    </row>
    <row r="2817" spans="29:31">
      <c r="AC2817" s="239"/>
      <c r="AD2817" s="239"/>
      <c r="AE2817" s="239"/>
    </row>
    <row r="2818" spans="29:31">
      <c r="AC2818" s="239"/>
      <c r="AD2818" s="239"/>
      <c r="AE2818" s="239"/>
    </row>
    <row r="2819" spans="29:31">
      <c r="AC2819" s="239"/>
      <c r="AD2819" s="239"/>
      <c r="AE2819" s="239"/>
    </row>
    <row r="2820" spans="29:31">
      <c r="AC2820" s="239"/>
      <c r="AD2820" s="239"/>
      <c r="AE2820" s="239"/>
    </row>
    <row r="2821" spans="29:31">
      <c r="AC2821" s="239"/>
      <c r="AD2821" s="239"/>
      <c r="AE2821" s="239"/>
    </row>
    <row r="2822" spans="29:31">
      <c r="AC2822" s="239"/>
      <c r="AD2822" s="239"/>
      <c r="AE2822" s="239"/>
    </row>
    <row r="2823" spans="29:31">
      <c r="AC2823" s="239"/>
      <c r="AD2823" s="239"/>
      <c r="AE2823" s="239"/>
    </row>
    <row r="2824" spans="29:31">
      <c r="AC2824" s="239"/>
      <c r="AD2824" s="239"/>
      <c r="AE2824" s="239"/>
    </row>
    <row r="2825" spans="29:31">
      <c r="AC2825" s="239"/>
      <c r="AD2825" s="239"/>
      <c r="AE2825" s="239"/>
    </row>
    <row r="2826" spans="29:31">
      <c r="AC2826" s="239"/>
      <c r="AD2826" s="239"/>
      <c r="AE2826" s="239"/>
    </row>
    <row r="2827" spans="29:31">
      <c r="AC2827" s="239"/>
      <c r="AD2827" s="239"/>
      <c r="AE2827" s="239"/>
    </row>
    <row r="2828" spans="29:31">
      <c r="AC2828" s="239"/>
      <c r="AD2828" s="239"/>
      <c r="AE2828" s="239"/>
    </row>
    <row r="2829" spans="29:31">
      <c r="AC2829" s="239"/>
      <c r="AD2829" s="239"/>
      <c r="AE2829" s="239"/>
    </row>
    <row r="2830" spans="29:31">
      <c r="AC2830" s="239"/>
      <c r="AD2830" s="239"/>
      <c r="AE2830" s="239"/>
    </row>
    <row r="2831" spans="29:31">
      <c r="AC2831" s="239"/>
      <c r="AD2831" s="239"/>
      <c r="AE2831" s="239"/>
    </row>
    <row r="2832" spans="29:31">
      <c r="AC2832" s="239"/>
      <c r="AD2832" s="239"/>
      <c r="AE2832" s="239"/>
    </row>
    <row r="2833" spans="29:31">
      <c r="AC2833" s="239"/>
      <c r="AD2833" s="239"/>
      <c r="AE2833" s="239"/>
    </row>
    <row r="2834" spans="29:31">
      <c r="AC2834" s="239"/>
      <c r="AD2834" s="239"/>
      <c r="AE2834" s="239"/>
    </row>
    <row r="2835" spans="29:31">
      <c r="AC2835" s="239"/>
      <c r="AD2835" s="239"/>
      <c r="AE2835" s="239"/>
    </row>
    <row r="2836" spans="29:31">
      <c r="AC2836" s="239"/>
      <c r="AD2836" s="239"/>
      <c r="AE2836" s="239"/>
    </row>
    <row r="2837" spans="29:31">
      <c r="AC2837" s="239"/>
      <c r="AD2837" s="239"/>
      <c r="AE2837" s="239"/>
    </row>
    <row r="2838" spans="29:31">
      <c r="AC2838" s="239"/>
      <c r="AD2838" s="239"/>
      <c r="AE2838" s="239"/>
    </row>
    <row r="2839" spans="29:31">
      <c r="AC2839" s="239"/>
      <c r="AD2839" s="239"/>
      <c r="AE2839" s="239"/>
    </row>
    <row r="2840" spans="29:31">
      <c r="AC2840" s="239"/>
      <c r="AD2840" s="239"/>
      <c r="AE2840" s="239"/>
    </row>
    <row r="2841" spans="29:31">
      <c r="AC2841" s="239"/>
      <c r="AD2841" s="239"/>
      <c r="AE2841" s="239"/>
    </row>
    <row r="2842" spans="29:31">
      <c r="AC2842" s="239"/>
      <c r="AD2842" s="239"/>
      <c r="AE2842" s="239"/>
    </row>
    <row r="2843" spans="29:31">
      <c r="AC2843" s="239"/>
      <c r="AD2843" s="239"/>
      <c r="AE2843" s="239"/>
    </row>
    <row r="2844" spans="29:31">
      <c r="AC2844" s="239"/>
      <c r="AD2844" s="239"/>
      <c r="AE2844" s="239"/>
    </row>
    <row r="2845" spans="29:31">
      <c r="AC2845" s="239"/>
      <c r="AD2845" s="239"/>
      <c r="AE2845" s="239"/>
    </row>
    <row r="2846" spans="29:31">
      <c r="AC2846" s="239"/>
      <c r="AD2846" s="239"/>
      <c r="AE2846" s="239"/>
    </row>
    <row r="2847" spans="29:31">
      <c r="AC2847" s="239"/>
      <c r="AD2847" s="239"/>
      <c r="AE2847" s="239"/>
    </row>
    <row r="2848" spans="29:31">
      <c r="AC2848" s="239"/>
      <c r="AD2848" s="239"/>
      <c r="AE2848" s="239"/>
    </row>
    <row r="2849" spans="29:31">
      <c r="AC2849" s="239"/>
      <c r="AD2849" s="239"/>
      <c r="AE2849" s="239"/>
    </row>
    <row r="2850" spans="29:31">
      <c r="AC2850" s="239"/>
      <c r="AD2850" s="239"/>
      <c r="AE2850" s="239"/>
    </row>
    <row r="2851" spans="29:31">
      <c r="AC2851" s="239"/>
      <c r="AD2851" s="239"/>
      <c r="AE2851" s="239"/>
    </row>
    <row r="2852" spans="29:31">
      <c r="AC2852" s="239"/>
      <c r="AD2852" s="239"/>
      <c r="AE2852" s="239"/>
    </row>
    <row r="2853" spans="29:31">
      <c r="AC2853" s="239"/>
      <c r="AD2853" s="239"/>
      <c r="AE2853" s="239"/>
    </row>
    <row r="2854" spans="29:31">
      <c r="AC2854" s="239"/>
      <c r="AD2854" s="239"/>
      <c r="AE2854" s="239"/>
    </row>
    <row r="2855" spans="29:31">
      <c r="AC2855" s="239"/>
      <c r="AD2855" s="239"/>
      <c r="AE2855" s="239"/>
    </row>
    <row r="2856" spans="29:31">
      <c r="AC2856" s="239"/>
      <c r="AD2856" s="239"/>
      <c r="AE2856" s="239"/>
    </row>
    <row r="2857" spans="29:31">
      <c r="AC2857" s="239"/>
      <c r="AD2857" s="239"/>
      <c r="AE2857" s="239"/>
    </row>
    <row r="2858" spans="29:31">
      <c r="AC2858" s="239"/>
      <c r="AD2858" s="239"/>
      <c r="AE2858" s="239"/>
    </row>
    <row r="2859" spans="29:31">
      <c r="AC2859" s="239"/>
      <c r="AD2859" s="239"/>
      <c r="AE2859" s="239"/>
    </row>
    <row r="2860" spans="29:31">
      <c r="AC2860" s="239"/>
      <c r="AD2860" s="239"/>
      <c r="AE2860" s="239"/>
    </row>
    <row r="2861" spans="29:31">
      <c r="AC2861" s="239"/>
      <c r="AD2861" s="239"/>
      <c r="AE2861" s="239"/>
    </row>
    <row r="2862" spans="29:31">
      <c r="AC2862" s="239"/>
      <c r="AD2862" s="239"/>
      <c r="AE2862" s="239"/>
    </row>
    <row r="2863" spans="29:31">
      <c r="AC2863" s="239"/>
      <c r="AD2863" s="239"/>
      <c r="AE2863" s="239"/>
    </row>
    <row r="2864" spans="29:31">
      <c r="AC2864" s="239"/>
      <c r="AD2864" s="239"/>
      <c r="AE2864" s="239"/>
    </row>
    <row r="2865" spans="29:31">
      <c r="AC2865" s="239"/>
      <c r="AD2865" s="239"/>
      <c r="AE2865" s="239"/>
    </row>
    <row r="2866" spans="29:31">
      <c r="AC2866" s="239"/>
      <c r="AD2866" s="239"/>
      <c r="AE2866" s="239"/>
    </row>
    <row r="2867" spans="29:31">
      <c r="AC2867" s="239"/>
      <c r="AD2867" s="239"/>
      <c r="AE2867" s="239"/>
    </row>
    <row r="2868" spans="29:31">
      <c r="AC2868" s="239"/>
      <c r="AD2868" s="239"/>
      <c r="AE2868" s="239"/>
    </row>
    <row r="2869" spans="29:31">
      <c r="AC2869" s="239"/>
      <c r="AD2869" s="239"/>
      <c r="AE2869" s="239"/>
    </row>
    <row r="2870" spans="29:31">
      <c r="AC2870" s="239"/>
      <c r="AD2870" s="239"/>
      <c r="AE2870" s="239"/>
    </row>
    <row r="2871" spans="29:31">
      <c r="AC2871" s="239"/>
      <c r="AD2871" s="239"/>
      <c r="AE2871" s="239"/>
    </row>
    <row r="2872" spans="29:31">
      <c r="AC2872" s="239"/>
      <c r="AD2872" s="239"/>
      <c r="AE2872" s="239"/>
    </row>
    <row r="2873" spans="29:31">
      <c r="AC2873" s="239"/>
      <c r="AD2873" s="239"/>
      <c r="AE2873" s="239"/>
    </row>
    <row r="2874" spans="29:31">
      <c r="AC2874" s="239"/>
      <c r="AD2874" s="239"/>
      <c r="AE2874" s="239"/>
    </row>
    <row r="2875" spans="29:31">
      <c r="AC2875" s="239"/>
      <c r="AD2875" s="239"/>
      <c r="AE2875" s="239"/>
    </row>
    <row r="2876" spans="29:31">
      <c r="AC2876" s="239"/>
      <c r="AD2876" s="239"/>
      <c r="AE2876" s="239"/>
    </row>
    <row r="2877" spans="29:31">
      <c r="AC2877" s="239"/>
      <c r="AD2877" s="239"/>
      <c r="AE2877" s="239"/>
    </row>
    <row r="2878" spans="29:31">
      <c r="AC2878" s="239"/>
      <c r="AD2878" s="239"/>
      <c r="AE2878" s="239"/>
    </row>
    <row r="2879" spans="29:31">
      <c r="AC2879" s="239"/>
      <c r="AD2879" s="239"/>
      <c r="AE2879" s="239"/>
    </row>
    <row r="2880" spans="29:31">
      <c r="AC2880" s="239"/>
      <c r="AD2880" s="239"/>
      <c r="AE2880" s="239"/>
    </row>
    <row r="2881" spans="29:31">
      <c r="AC2881" s="239"/>
      <c r="AD2881" s="239"/>
      <c r="AE2881" s="239"/>
    </row>
    <row r="2882" spans="29:31">
      <c r="AC2882" s="239"/>
      <c r="AD2882" s="239"/>
      <c r="AE2882" s="239"/>
    </row>
    <row r="2883" spans="29:31">
      <c r="AC2883" s="239"/>
      <c r="AD2883" s="239"/>
      <c r="AE2883" s="239"/>
    </row>
    <row r="2884" spans="29:31">
      <c r="AC2884" s="239"/>
      <c r="AD2884" s="239"/>
      <c r="AE2884" s="239"/>
    </row>
    <row r="2885" spans="29:31">
      <c r="AC2885" s="239"/>
      <c r="AD2885" s="239"/>
      <c r="AE2885" s="239"/>
    </row>
    <row r="2886" spans="29:31">
      <c r="AC2886" s="239"/>
      <c r="AD2886" s="239"/>
      <c r="AE2886" s="239"/>
    </row>
    <row r="2887" spans="29:31">
      <c r="AC2887" s="239"/>
      <c r="AD2887" s="239"/>
      <c r="AE2887" s="239"/>
    </row>
    <row r="2888" spans="29:31">
      <c r="AC2888" s="239"/>
      <c r="AD2888" s="239"/>
      <c r="AE2888" s="239"/>
    </row>
    <row r="2889" spans="29:31">
      <c r="AC2889" s="239"/>
      <c r="AD2889" s="239"/>
      <c r="AE2889" s="239"/>
    </row>
    <row r="2890" spans="29:31">
      <c r="AC2890" s="239"/>
      <c r="AD2890" s="239"/>
      <c r="AE2890" s="239"/>
    </row>
    <row r="2891" spans="29:31">
      <c r="AC2891" s="239"/>
      <c r="AD2891" s="239"/>
      <c r="AE2891" s="239"/>
    </row>
    <row r="2892" spans="29:31">
      <c r="AC2892" s="239"/>
      <c r="AD2892" s="239"/>
      <c r="AE2892" s="239"/>
    </row>
    <row r="2893" spans="29:31">
      <c r="AC2893" s="239"/>
      <c r="AD2893" s="239"/>
      <c r="AE2893" s="239"/>
    </row>
    <row r="2894" spans="29:31">
      <c r="AC2894" s="239"/>
      <c r="AD2894" s="239"/>
      <c r="AE2894" s="239"/>
    </row>
    <row r="2895" spans="29:31">
      <c r="AC2895" s="239"/>
      <c r="AD2895" s="239"/>
      <c r="AE2895" s="239"/>
    </row>
    <row r="2896" spans="29:31">
      <c r="AC2896" s="239"/>
      <c r="AD2896" s="239"/>
      <c r="AE2896" s="239"/>
    </row>
    <row r="2897" spans="29:31">
      <c r="AC2897" s="239"/>
      <c r="AD2897" s="239"/>
      <c r="AE2897" s="239"/>
    </row>
    <row r="2898" spans="29:31">
      <c r="AC2898" s="239"/>
      <c r="AD2898" s="239"/>
      <c r="AE2898" s="239"/>
    </row>
    <row r="2899" spans="29:31">
      <c r="AC2899" s="239"/>
      <c r="AD2899" s="239"/>
      <c r="AE2899" s="239"/>
    </row>
    <row r="2900" spans="29:31">
      <c r="AC2900" s="239"/>
      <c r="AD2900" s="239"/>
      <c r="AE2900" s="239"/>
    </row>
    <row r="2901" spans="29:31">
      <c r="AC2901" s="239"/>
      <c r="AD2901" s="239"/>
      <c r="AE2901" s="239"/>
    </row>
    <row r="2902" spans="29:31">
      <c r="AC2902" s="239"/>
      <c r="AD2902" s="239"/>
      <c r="AE2902" s="239"/>
    </row>
    <row r="2903" spans="29:31">
      <c r="AC2903" s="239"/>
      <c r="AD2903" s="239"/>
      <c r="AE2903" s="239"/>
    </row>
    <row r="2904" spans="29:31">
      <c r="AC2904" s="239"/>
      <c r="AD2904" s="239"/>
      <c r="AE2904" s="239"/>
    </row>
    <row r="2905" spans="29:31">
      <c r="AC2905" s="239"/>
      <c r="AD2905" s="239"/>
      <c r="AE2905" s="239"/>
    </row>
    <row r="2906" spans="29:31">
      <c r="AC2906" s="239"/>
      <c r="AD2906" s="239"/>
      <c r="AE2906" s="239"/>
    </row>
    <row r="2907" spans="29:31">
      <c r="AC2907" s="239"/>
      <c r="AD2907" s="239"/>
      <c r="AE2907" s="239"/>
    </row>
    <row r="2908" spans="29:31">
      <c r="AC2908" s="239"/>
      <c r="AD2908" s="239"/>
      <c r="AE2908" s="239"/>
    </row>
    <row r="2909" spans="29:31">
      <c r="AC2909" s="239"/>
      <c r="AD2909" s="239"/>
      <c r="AE2909" s="239"/>
    </row>
    <row r="2910" spans="29:31">
      <c r="AC2910" s="239"/>
      <c r="AD2910" s="239"/>
      <c r="AE2910" s="239"/>
    </row>
    <row r="2911" spans="29:31">
      <c r="AC2911" s="239"/>
      <c r="AD2911" s="239"/>
      <c r="AE2911" s="239"/>
    </row>
    <row r="2912" spans="29:31">
      <c r="AC2912" s="239"/>
      <c r="AD2912" s="239"/>
      <c r="AE2912" s="239"/>
    </row>
    <row r="2913" spans="29:31">
      <c r="AC2913" s="239"/>
      <c r="AD2913" s="239"/>
      <c r="AE2913" s="239"/>
    </row>
    <row r="2914" spans="29:31">
      <c r="AC2914" s="239"/>
      <c r="AD2914" s="239"/>
      <c r="AE2914" s="239"/>
    </row>
    <row r="2915" spans="29:31">
      <c r="AC2915" s="239"/>
      <c r="AD2915" s="239"/>
      <c r="AE2915" s="239"/>
    </row>
    <row r="2916" spans="29:31">
      <c r="AC2916" s="239"/>
      <c r="AD2916" s="239"/>
      <c r="AE2916" s="239"/>
    </row>
    <row r="2917" spans="29:31">
      <c r="AC2917" s="239"/>
      <c r="AD2917" s="239"/>
      <c r="AE2917" s="239"/>
    </row>
    <row r="2918" spans="29:31">
      <c r="AC2918" s="239"/>
      <c r="AD2918" s="239"/>
      <c r="AE2918" s="239"/>
    </row>
    <row r="2919" spans="29:31">
      <c r="AC2919" s="239"/>
      <c r="AD2919" s="239"/>
      <c r="AE2919" s="239"/>
    </row>
    <row r="2920" spans="29:31">
      <c r="AC2920" s="239"/>
      <c r="AD2920" s="239"/>
      <c r="AE2920" s="239"/>
    </row>
    <row r="2921" spans="29:31">
      <c r="AC2921" s="239"/>
      <c r="AD2921" s="239"/>
      <c r="AE2921" s="239"/>
    </row>
    <row r="2922" spans="29:31">
      <c r="AC2922" s="239"/>
      <c r="AD2922" s="239"/>
      <c r="AE2922" s="239"/>
    </row>
    <row r="2923" spans="29:31">
      <c r="AC2923" s="239"/>
      <c r="AD2923" s="239"/>
      <c r="AE2923" s="239"/>
    </row>
    <row r="2924" spans="29:31">
      <c r="AC2924" s="239"/>
      <c r="AD2924" s="239"/>
      <c r="AE2924" s="239"/>
    </row>
    <row r="2925" spans="29:31">
      <c r="AC2925" s="239"/>
      <c r="AD2925" s="239"/>
      <c r="AE2925" s="239"/>
    </row>
    <row r="2926" spans="29:31">
      <c r="AC2926" s="239"/>
      <c r="AD2926" s="239"/>
      <c r="AE2926" s="239"/>
    </row>
    <row r="2927" spans="29:31">
      <c r="AC2927" s="239"/>
      <c r="AD2927" s="239"/>
      <c r="AE2927" s="239"/>
    </row>
    <row r="2928" spans="29:31">
      <c r="AC2928" s="239"/>
      <c r="AD2928" s="239"/>
      <c r="AE2928" s="239"/>
    </row>
    <row r="2929" spans="29:31">
      <c r="AC2929" s="239"/>
      <c r="AD2929" s="239"/>
      <c r="AE2929" s="239"/>
    </row>
    <row r="2930" spans="29:31">
      <c r="AC2930" s="239"/>
      <c r="AD2930" s="239"/>
      <c r="AE2930" s="239"/>
    </row>
    <row r="2931" spans="29:31">
      <c r="AC2931" s="239"/>
      <c r="AD2931" s="239"/>
      <c r="AE2931" s="239"/>
    </row>
    <row r="2932" spans="29:31">
      <c r="AC2932" s="239"/>
      <c r="AD2932" s="239"/>
      <c r="AE2932" s="239"/>
    </row>
    <row r="2933" spans="29:31">
      <c r="AC2933" s="239"/>
      <c r="AD2933" s="239"/>
      <c r="AE2933" s="239"/>
    </row>
    <row r="2934" spans="29:31">
      <c r="AC2934" s="239"/>
      <c r="AD2934" s="239"/>
      <c r="AE2934" s="239"/>
    </row>
    <row r="2935" spans="29:31">
      <c r="AC2935" s="239"/>
      <c r="AD2935" s="239"/>
      <c r="AE2935" s="239"/>
    </row>
    <row r="2936" spans="29:31">
      <c r="AC2936" s="239"/>
      <c r="AD2936" s="239"/>
      <c r="AE2936" s="239"/>
    </row>
    <row r="2937" spans="29:31">
      <c r="AC2937" s="239"/>
      <c r="AD2937" s="239"/>
      <c r="AE2937" s="239"/>
    </row>
    <row r="2938" spans="29:31">
      <c r="AC2938" s="239"/>
      <c r="AD2938" s="239"/>
      <c r="AE2938" s="239"/>
    </row>
    <row r="2939" spans="29:31">
      <c r="AC2939" s="239"/>
      <c r="AD2939" s="239"/>
      <c r="AE2939" s="239"/>
    </row>
    <row r="2940" spans="29:31">
      <c r="AC2940" s="239"/>
      <c r="AD2940" s="239"/>
      <c r="AE2940" s="239"/>
    </row>
    <row r="2941" spans="29:31">
      <c r="AC2941" s="239"/>
      <c r="AD2941" s="239"/>
      <c r="AE2941" s="239"/>
    </row>
    <row r="2942" spans="29:31">
      <c r="AC2942" s="239"/>
      <c r="AD2942" s="239"/>
      <c r="AE2942" s="239"/>
    </row>
    <row r="2943" spans="29:31">
      <c r="AC2943" s="239"/>
      <c r="AD2943" s="239"/>
      <c r="AE2943" s="239"/>
    </row>
    <row r="2944" spans="29:31">
      <c r="AC2944" s="239"/>
      <c r="AD2944" s="239"/>
      <c r="AE2944" s="239"/>
    </row>
    <row r="2945" spans="29:31">
      <c r="AC2945" s="239"/>
      <c r="AD2945" s="239"/>
      <c r="AE2945" s="239"/>
    </row>
    <row r="2946" spans="29:31">
      <c r="AC2946" s="239"/>
      <c r="AD2946" s="239"/>
      <c r="AE2946" s="239"/>
    </row>
    <row r="2947" spans="29:31">
      <c r="AC2947" s="239"/>
      <c r="AD2947" s="239"/>
      <c r="AE2947" s="239"/>
    </row>
    <row r="2948" spans="29:31">
      <c r="AC2948" s="239"/>
      <c r="AD2948" s="239"/>
      <c r="AE2948" s="239"/>
    </row>
    <row r="2949" spans="29:31">
      <c r="AC2949" s="239"/>
      <c r="AD2949" s="239"/>
      <c r="AE2949" s="239"/>
    </row>
    <row r="2950" spans="29:31">
      <c r="AC2950" s="239"/>
      <c r="AD2950" s="239"/>
      <c r="AE2950" s="239"/>
    </row>
    <row r="2951" spans="29:31">
      <c r="AC2951" s="239"/>
      <c r="AD2951" s="239"/>
      <c r="AE2951" s="239"/>
    </row>
    <row r="2952" spans="29:31">
      <c r="AC2952" s="239"/>
      <c r="AD2952" s="239"/>
      <c r="AE2952" s="239"/>
    </row>
    <row r="2953" spans="29:31">
      <c r="AC2953" s="239"/>
      <c r="AD2953" s="239"/>
      <c r="AE2953" s="239"/>
    </row>
    <row r="2954" spans="29:31">
      <c r="AC2954" s="239"/>
      <c r="AD2954" s="239"/>
      <c r="AE2954" s="239"/>
    </row>
    <row r="2955" spans="29:31">
      <c r="AC2955" s="239"/>
      <c r="AD2955" s="239"/>
      <c r="AE2955" s="239"/>
    </row>
    <row r="2956" spans="29:31">
      <c r="AC2956" s="239"/>
      <c r="AD2956" s="239"/>
      <c r="AE2956" s="239"/>
    </row>
    <row r="2957" spans="29:31">
      <c r="AC2957" s="239"/>
      <c r="AD2957" s="239"/>
      <c r="AE2957" s="239"/>
    </row>
    <row r="2958" spans="29:31">
      <c r="AC2958" s="239"/>
      <c r="AD2958" s="239"/>
      <c r="AE2958" s="239"/>
    </row>
    <row r="2959" spans="29:31">
      <c r="AC2959" s="239"/>
      <c r="AD2959" s="239"/>
      <c r="AE2959" s="239"/>
    </row>
    <row r="2960" spans="29:31">
      <c r="AC2960" s="239"/>
      <c r="AD2960" s="239"/>
      <c r="AE2960" s="239"/>
    </row>
    <row r="2961" spans="29:31">
      <c r="AC2961" s="239"/>
      <c r="AD2961" s="239"/>
      <c r="AE2961" s="239"/>
    </row>
    <row r="2962" spans="29:31">
      <c r="AC2962" s="239"/>
      <c r="AD2962" s="239"/>
      <c r="AE2962" s="239"/>
    </row>
    <row r="2963" spans="29:31">
      <c r="AC2963" s="239"/>
      <c r="AD2963" s="239"/>
      <c r="AE2963" s="239"/>
    </row>
    <row r="2964" spans="29:31">
      <c r="AC2964" s="239"/>
      <c r="AD2964" s="239"/>
      <c r="AE2964" s="239"/>
    </row>
    <row r="2965" spans="29:31">
      <c r="AC2965" s="239"/>
      <c r="AD2965" s="239"/>
      <c r="AE2965" s="239"/>
    </row>
    <row r="2966" spans="29:31">
      <c r="AC2966" s="239"/>
      <c r="AD2966" s="239"/>
      <c r="AE2966" s="239"/>
    </row>
    <row r="2967" spans="29:31">
      <c r="AC2967" s="239"/>
      <c r="AD2967" s="239"/>
      <c r="AE2967" s="239"/>
    </row>
    <row r="2968" spans="29:31">
      <c r="AC2968" s="239"/>
      <c r="AD2968" s="239"/>
      <c r="AE2968" s="239"/>
    </row>
    <row r="2969" spans="29:31">
      <c r="AC2969" s="239"/>
      <c r="AD2969" s="239"/>
      <c r="AE2969" s="239"/>
    </row>
    <row r="2970" spans="29:31">
      <c r="AC2970" s="239"/>
      <c r="AD2970" s="239"/>
      <c r="AE2970" s="239"/>
    </row>
    <row r="2971" spans="29:31">
      <c r="AC2971" s="239"/>
      <c r="AD2971" s="239"/>
      <c r="AE2971" s="239"/>
    </row>
    <row r="2972" spans="29:31">
      <c r="AC2972" s="239"/>
      <c r="AD2972" s="239"/>
      <c r="AE2972" s="239"/>
    </row>
    <row r="2973" spans="29:31">
      <c r="AC2973" s="239"/>
      <c r="AD2973" s="239"/>
      <c r="AE2973" s="239"/>
    </row>
    <row r="2974" spans="29:31">
      <c r="AC2974" s="239"/>
      <c r="AD2974" s="239"/>
      <c r="AE2974" s="239"/>
    </row>
    <row r="2975" spans="29:31">
      <c r="AC2975" s="239"/>
      <c r="AD2975" s="239"/>
      <c r="AE2975" s="239"/>
    </row>
    <row r="2976" spans="29:31">
      <c r="AC2976" s="239"/>
      <c r="AD2976" s="239"/>
      <c r="AE2976" s="239"/>
    </row>
    <row r="2977" spans="29:31">
      <c r="AC2977" s="239"/>
      <c r="AD2977" s="239"/>
      <c r="AE2977" s="239"/>
    </row>
    <row r="2978" spans="29:31">
      <c r="AC2978" s="239"/>
      <c r="AD2978" s="239"/>
      <c r="AE2978" s="239"/>
    </row>
    <row r="2979" spans="29:31">
      <c r="AC2979" s="239"/>
      <c r="AD2979" s="239"/>
      <c r="AE2979" s="239"/>
    </row>
    <row r="2980" spans="29:31">
      <c r="AC2980" s="239"/>
      <c r="AD2980" s="239"/>
      <c r="AE2980" s="239"/>
    </row>
    <row r="2981" spans="29:31">
      <c r="AC2981" s="239"/>
      <c r="AD2981" s="239"/>
      <c r="AE2981" s="239"/>
    </row>
    <row r="2982" spans="29:31">
      <c r="AC2982" s="239"/>
      <c r="AD2982" s="239"/>
      <c r="AE2982" s="239"/>
    </row>
    <row r="2983" spans="29:31">
      <c r="AC2983" s="239"/>
      <c r="AD2983" s="239"/>
      <c r="AE2983" s="239"/>
    </row>
    <row r="2984" spans="29:31">
      <c r="AC2984" s="239"/>
      <c r="AD2984" s="239"/>
      <c r="AE2984" s="239"/>
    </row>
    <row r="2985" spans="29:31">
      <c r="AC2985" s="239"/>
      <c r="AD2985" s="239"/>
      <c r="AE2985" s="239"/>
    </row>
    <row r="2986" spans="29:31">
      <c r="AC2986" s="239"/>
      <c r="AD2986" s="239"/>
      <c r="AE2986" s="239"/>
    </row>
    <row r="2987" spans="29:31">
      <c r="AC2987" s="239"/>
      <c r="AD2987" s="239"/>
      <c r="AE2987" s="239"/>
    </row>
    <row r="2988" spans="29:31">
      <c r="AC2988" s="239"/>
      <c r="AD2988" s="239"/>
      <c r="AE2988" s="239"/>
    </row>
    <row r="2989" spans="29:31">
      <c r="AC2989" s="239"/>
      <c r="AD2989" s="239"/>
      <c r="AE2989" s="239"/>
    </row>
    <row r="2990" spans="29:31">
      <c r="AC2990" s="239"/>
      <c r="AD2990" s="239"/>
      <c r="AE2990" s="239"/>
    </row>
    <row r="2991" spans="29:31">
      <c r="AC2991" s="239"/>
      <c r="AD2991" s="239"/>
      <c r="AE2991" s="239"/>
    </row>
    <row r="2992" spans="29:31">
      <c r="AC2992" s="239"/>
      <c r="AD2992" s="239"/>
      <c r="AE2992" s="239"/>
    </row>
    <row r="2993" spans="29:31">
      <c r="AC2993" s="239"/>
      <c r="AD2993" s="239"/>
      <c r="AE2993" s="239"/>
    </row>
    <row r="2994" spans="29:31">
      <c r="AC2994" s="239"/>
      <c r="AD2994" s="239"/>
      <c r="AE2994" s="239"/>
    </row>
    <row r="2995" spans="29:31">
      <c r="AC2995" s="239"/>
      <c r="AD2995" s="239"/>
      <c r="AE2995" s="239"/>
    </row>
    <row r="2996" spans="29:31">
      <c r="AC2996" s="239"/>
      <c r="AD2996" s="239"/>
      <c r="AE2996" s="239"/>
    </row>
    <row r="2997" spans="29:31">
      <c r="AC2997" s="239"/>
      <c r="AD2997" s="239"/>
      <c r="AE2997" s="239"/>
    </row>
    <row r="2998" spans="29:31">
      <c r="AC2998" s="239"/>
      <c r="AD2998" s="239"/>
      <c r="AE2998" s="239"/>
    </row>
    <row r="2999" spans="29:31">
      <c r="AC2999" s="239"/>
      <c r="AD2999" s="239"/>
      <c r="AE2999" s="239"/>
    </row>
    <row r="3000" spans="29:31">
      <c r="AC3000" s="239"/>
      <c r="AD3000" s="239"/>
      <c r="AE3000" s="239"/>
    </row>
    <row r="3001" spans="29:31">
      <c r="AC3001" s="239"/>
      <c r="AD3001" s="239"/>
      <c r="AE3001" s="239"/>
    </row>
    <row r="3002" spans="29:31">
      <c r="AC3002" s="239"/>
      <c r="AD3002" s="239"/>
      <c r="AE3002" s="239"/>
    </row>
    <row r="3003" spans="29:31">
      <c r="AC3003" s="239"/>
      <c r="AD3003" s="239"/>
      <c r="AE3003" s="239"/>
    </row>
    <row r="3004" spans="29:31">
      <c r="AC3004" s="239"/>
      <c r="AD3004" s="239"/>
      <c r="AE3004" s="239"/>
    </row>
    <row r="3005" spans="29:31">
      <c r="AC3005" s="239"/>
      <c r="AD3005" s="239"/>
      <c r="AE3005" s="239"/>
    </row>
    <row r="3006" spans="29:31">
      <c r="AC3006" s="239"/>
      <c r="AD3006" s="239"/>
      <c r="AE3006" s="239"/>
    </row>
    <row r="3007" spans="29:31">
      <c r="AC3007" s="239"/>
      <c r="AD3007" s="239"/>
      <c r="AE3007" s="239"/>
    </row>
    <row r="3008" spans="29:31">
      <c r="AC3008" s="239"/>
      <c r="AD3008" s="239"/>
      <c r="AE3008" s="239"/>
    </row>
    <row r="3009" spans="29:31">
      <c r="AC3009" s="239"/>
      <c r="AD3009" s="239"/>
      <c r="AE3009" s="239"/>
    </row>
    <row r="3010" spans="29:31">
      <c r="AC3010" s="239"/>
      <c r="AD3010" s="239"/>
      <c r="AE3010" s="239"/>
    </row>
    <row r="3011" spans="29:31">
      <c r="AC3011" s="239"/>
      <c r="AD3011" s="239"/>
      <c r="AE3011" s="239"/>
    </row>
    <row r="3012" spans="29:31">
      <c r="AC3012" s="239"/>
      <c r="AD3012" s="239"/>
      <c r="AE3012" s="239"/>
    </row>
    <row r="3013" spans="29:31">
      <c r="AC3013" s="239"/>
      <c r="AD3013" s="239"/>
      <c r="AE3013" s="239"/>
    </row>
    <row r="3014" spans="29:31">
      <c r="AC3014" s="239"/>
      <c r="AD3014" s="239"/>
      <c r="AE3014" s="239"/>
    </row>
    <row r="3015" spans="29:31">
      <c r="AC3015" s="239"/>
      <c r="AD3015" s="239"/>
      <c r="AE3015" s="239"/>
    </row>
    <row r="3016" spans="29:31">
      <c r="AC3016" s="239"/>
      <c r="AD3016" s="239"/>
      <c r="AE3016" s="239"/>
    </row>
    <row r="3017" spans="29:31">
      <c r="AC3017" s="239"/>
      <c r="AD3017" s="239"/>
      <c r="AE3017" s="239"/>
    </row>
    <row r="3018" spans="29:31">
      <c r="AC3018" s="239"/>
      <c r="AD3018" s="239"/>
      <c r="AE3018" s="239"/>
    </row>
    <row r="3019" spans="29:31">
      <c r="AC3019" s="239"/>
      <c r="AD3019" s="239"/>
      <c r="AE3019" s="239"/>
    </row>
    <row r="3020" spans="29:31">
      <c r="AC3020" s="239"/>
      <c r="AD3020" s="239"/>
      <c r="AE3020" s="239"/>
    </row>
    <row r="3021" spans="29:31">
      <c r="AC3021" s="239"/>
      <c r="AD3021" s="239"/>
      <c r="AE3021" s="239"/>
    </row>
    <row r="3022" spans="29:31">
      <c r="AC3022" s="239"/>
      <c r="AD3022" s="239"/>
      <c r="AE3022" s="239"/>
    </row>
    <row r="3023" spans="29:31">
      <c r="AC3023" s="239"/>
      <c r="AD3023" s="239"/>
      <c r="AE3023" s="239"/>
    </row>
    <row r="3024" spans="29:31">
      <c r="AC3024" s="239"/>
      <c r="AD3024" s="239"/>
      <c r="AE3024" s="239"/>
    </row>
    <row r="3025" spans="29:31">
      <c r="AC3025" s="239"/>
      <c r="AD3025" s="239"/>
      <c r="AE3025" s="239"/>
    </row>
    <row r="3026" spans="29:31">
      <c r="AC3026" s="239"/>
      <c r="AD3026" s="239"/>
      <c r="AE3026" s="239"/>
    </row>
    <row r="3027" spans="29:31">
      <c r="AC3027" s="239"/>
      <c r="AD3027" s="239"/>
      <c r="AE3027" s="239"/>
    </row>
    <row r="3028" spans="29:31">
      <c r="AC3028" s="239"/>
      <c r="AD3028" s="239"/>
      <c r="AE3028" s="239"/>
    </row>
    <row r="3029" spans="29:31">
      <c r="AC3029" s="239"/>
      <c r="AD3029" s="239"/>
      <c r="AE3029" s="239"/>
    </row>
    <row r="3030" spans="29:31">
      <c r="AC3030" s="239"/>
      <c r="AD3030" s="239"/>
      <c r="AE3030" s="239"/>
    </row>
    <row r="3031" spans="29:31">
      <c r="AC3031" s="239"/>
      <c r="AD3031" s="239"/>
      <c r="AE3031" s="239"/>
    </row>
    <row r="3032" spans="29:31">
      <c r="AC3032" s="239"/>
      <c r="AD3032" s="239"/>
      <c r="AE3032" s="239"/>
    </row>
    <row r="3033" spans="29:31">
      <c r="AC3033" s="239"/>
      <c r="AD3033" s="239"/>
      <c r="AE3033" s="239"/>
    </row>
    <row r="3034" spans="29:31">
      <c r="AC3034" s="239"/>
      <c r="AD3034" s="239"/>
      <c r="AE3034" s="239"/>
    </row>
    <row r="3035" spans="29:31">
      <c r="AC3035" s="239"/>
      <c r="AD3035" s="239"/>
      <c r="AE3035" s="239"/>
    </row>
    <row r="3036" spans="29:31">
      <c r="AC3036" s="239"/>
      <c r="AD3036" s="239"/>
      <c r="AE3036" s="239"/>
    </row>
    <row r="3037" spans="29:31">
      <c r="AC3037" s="239"/>
      <c r="AD3037" s="239"/>
      <c r="AE3037" s="239"/>
    </row>
    <row r="3038" spans="29:31">
      <c r="AC3038" s="239"/>
      <c r="AD3038" s="239"/>
      <c r="AE3038" s="239"/>
    </row>
    <row r="3039" spans="29:31">
      <c r="AC3039" s="239"/>
      <c r="AD3039" s="239"/>
      <c r="AE3039" s="239"/>
    </row>
    <row r="3040" spans="29:31">
      <c r="AC3040" s="239"/>
      <c r="AD3040" s="239"/>
      <c r="AE3040" s="239"/>
    </row>
    <row r="3041" spans="29:31">
      <c r="AC3041" s="239"/>
      <c r="AD3041" s="239"/>
      <c r="AE3041" s="239"/>
    </row>
    <row r="3042" spans="29:31">
      <c r="AC3042" s="239"/>
      <c r="AD3042" s="239"/>
      <c r="AE3042" s="239"/>
    </row>
    <row r="3043" spans="29:31">
      <c r="AC3043" s="239"/>
      <c r="AD3043" s="239"/>
      <c r="AE3043" s="239"/>
    </row>
    <row r="3044" spans="29:31">
      <c r="AC3044" s="239"/>
      <c r="AD3044" s="239"/>
      <c r="AE3044" s="239"/>
    </row>
    <row r="3045" spans="29:31">
      <c r="AC3045" s="239"/>
      <c r="AD3045" s="239"/>
      <c r="AE3045" s="239"/>
    </row>
    <row r="3046" spans="29:31">
      <c r="AC3046" s="239"/>
      <c r="AD3046" s="239"/>
      <c r="AE3046" s="239"/>
    </row>
    <row r="3047" spans="29:31">
      <c r="AC3047" s="239"/>
      <c r="AD3047" s="239"/>
      <c r="AE3047" s="239"/>
    </row>
    <row r="3048" spans="29:31">
      <c r="AC3048" s="239"/>
      <c r="AD3048" s="239"/>
      <c r="AE3048" s="239"/>
    </row>
    <row r="3049" spans="29:31">
      <c r="AC3049" s="239"/>
      <c r="AD3049" s="239"/>
      <c r="AE3049" s="239"/>
    </row>
    <row r="3050" spans="29:31">
      <c r="AC3050" s="239"/>
      <c r="AD3050" s="239"/>
      <c r="AE3050" s="239"/>
    </row>
    <row r="3051" spans="29:31">
      <c r="AC3051" s="239"/>
      <c r="AD3051" s="239"/>
      <c r="AE3051" s="239"/>
    </row>
    <row r="3052" spans="29:31">
      <c r="AC3052" s="239"/>
      <c r="AD3052" s="239"/>
      <c r="AE3052" s="239"/>
    </row>
    <row r="3053" spans="29:31">
      <c r="AC3053" s="239"/>
      <c r="AD3053" s="239"/>
      <c r="AE3053" s="239"/>
    </row>
    <row r="3054" spans="29:31">
      <c r="AC3054" s="239"/>
      <c r="AD3054" s="239"/>
      <c r="AE3054" s="239"/>
    </row>
    <row r="3055" spans="29:31">
      <c r="AC3055" s="239"/>
      <c r="AD3055" s="239"/>
      <c r="AE3055" s="239"/>
    </row>
    <row r="3056" spans="29:31">
      <c r="AC3056" s="239"/>
      <c r="AD3056" s="239"/>
      <c r="AE3056" s="239"/>
    </row>
    <row r="3057" spans="29:31">
      <c r="AC3057" s="239"/>
      <c r="AD3057" s="239"/>
      <c r="AE3057" s="239"/>
    </row>
    <row r="3058" spans="29:31">
      <c r="AC3058" s="239"/>
      <c r="AD3058" s="239"/>
      <c r="AE3058" s="239"/>
    </row>
    <row r="3059" spans="29:31">
      <c r="AC3059" s="239"/>
      <c r="AD3059" s="239"/>
      <c r="AE3059" s="239"/>
    </row>
    <row r="3060" spans="29:31">
      <c r="AC3060" s="239"/>
      <c r="AD3060" s="239"/>
      <c r="AE3060" s="239"/>
    </row>
    <row r="3061" spans="29:31">
      <c r="AC3061" s="239"/>
      <c r="AD3061" s="239"/>
      <c r="AE3061" s="239"/>
    </row>
    <row r="3062" spans="29:31">
      <c r="AC3062" s="239"/>
      <c r="AD3062" s="239"/>
      <c r="AE3062" s="239"/>
    </row>
    <row r="3063" spans="29:31">
      <c r="AC3063" s="239"/>
      <c r="AD3063" s="239"/>
      <c r="AE3063" s="239"/>
    </row>
    <row r="3064" spans="29:31">
      <c r="AC3064" s="239"/>
      <c r="AD3064" s="239"/>
      <c r="AE3064" s="239"/>
    </row>
    <row r="3065" spans="29:31">
      <c r="AC3065" s="239"/>
      <c r="AD3065" s="239"/>
      <c r="AE3065" s="239"/>
    </row>
    <row r="3066" spans="29:31">
      <c r="AC3066" s="239"/>
      <c r="AD3066" s="239"/>
      <c r="AE3066" s="239"/>
    </row>
    <row r="3067" spans="29:31">
      <c r="AC3067" s="239"/>
      <c r="AD3067" s="239"/>
      <c r="AE3067" s="239"/>
    </row>
    <row r="3068" spans="29:31">
      <c r="AC3068" s="239"/>
      <c r="AD3068" s="239"/>
      <c r="AE3068" s="239"/>
    </row>
    <row r="3069" spans="29:31">
      <c r="AC3069" s="239"/>
      <c r="AD3069" s="239"/>
      <c r="AE3069" s="239"/>
    </row>
    <row r="3070" spans="29:31">
      <c r="AC3070" s="239"/>
      <c r="AD3070" s="239"/>
      <c r="AE3070" s="239"/>
    </row>
    <row r="3071" spans="29:31">
      <c r="AC3071" s="239"/>
      <c r="AD3071" s="239"/>
      <c r="AE3071" s="239"/>
    </row>
    <row r="3072" spans="29:31">
      <c r="AC3072" s="239"/>
      <c r="AD3072" s="239"/>
      <c r="AE3072" s="239"/>
    </row>
    <row r="3073" spans="29:31">
      <c r="AC3073" s="239"/>
      <c r="AD3073" s="239"/>
      <c r="AE3073" s="239"/>
    </row>
    <row r="3074" spans="29:31">
      <c r="AC3074" s="239"/>
      <c r="AD3074" s="239"/>
      <c r="AE3074" s="239"/>
    </row>
    <row r="3075" spans="29:31">
      <c r="AC3075" s="239"/>
      <c r="AD3075" s="239"/>
      <c r="AE3075" s="239"/>
    </row>
    <row r="3076" spans="29:31">
      <c r="AC3076" s="239"/>
      <c r="AD3076" s="239"/>
      <c r="AE3076" s="239"/>
    </row>
    <row r="3077" spans="29:31">
      <c r="AC3077" s="239"/>
      <c r="AD3077" s="239"/>
      <c r="AE3077" s="239"/>
    </row>
    <row r="3078" spans="29:31">
      <c r="AC3078" s="239"/>
      <c r="AD3078" s="239"/>
      <c r="AE3078" s="239"/>
    </row>
    <row r="3079" spans="29:31">
      <c r="AC3079" s="239"/>
      <c r="AD3079" s="239"/>
      <c r="AE3079" s="239"/>
    </row>
    <row r="3080" spans="29:31">
      <c r="AC3080" s="239"/>
      <c r="AD3080" s="239"/>
      <c r="AE3080" s="239"/>
    </row>
    <row r="3081" spans="29:31">
      <c r="AC3081" s="239"/>
      <c r="AD3081" s="239"/>
      <c r="AE3081" s="239"/>
    </row>
    <row r="3082" spans="29:31">
      <c r="AC3082" s="239"/>
      <c r="AD3082" s="239"/>
      <c r="AE3082" s="239"/>
    </row>
    <row r="3083" spans="29:31">
      <c r="AC3083" s="239"/>
      <c r="AD3083" s="239"/>
      <c r="AE3083" s="239"/>
    </row>
    <row r="3084" spans="29:31">
      <c r="AC3084" s="239"/>
      <c r="AD3084" s="239"/>
      <c r="AE3084" s="239"/>
    </row>
    <row r="3085" spans="29:31">
      <c r="AC3085" s="239"/>
      <c r="AD3085" s="239"/>
      <c r="AE3085" s="239"/>
    </row>
    <row r="3086" spans="29:31">
      <c r="AC3086" s="239"/>
      <c r="AD3086" s="239"/>
      <c r="AE3086" s="239"/>
    </row>
    <row r="3087" spans="29:31">
      <c r="AC3087" s="239"/>
      <c r="AD3087" s="239"/>
      <c r="AE3087" s="239"/>
    </row>
    <row r="3088" spans="29:31">
      <c r="AC3088" s="239"/>
      <c r="AD3088" s="239"/>
      <c r="AE3088" s="239"/>
    </row>
    <row r="3089" spans="29:31">
      <c r="AC3089" s="239"/>
      <c r="AD3089" s="239"/>
      <c r="AE3089" s="239"/>
    </row>
    <row r="3090" spans="29:31">
      <c r="AC3090" s="239"/>
      <c r="AD3090" s="239"/>
      <c r="AE3090" s="239"/>
    </row>
    <row r="3091" spans="29:31">
      <c r="AC3091" s="239"/>
      <c r="AD3091" s="239"/>
      <c r="AE3091" s="239"/>
    </row>
    <row r="3092" spans="29:31">
      <c r="AC3092" s="239"/>
      <c r="AD3092" s="239"/>
      <c r="AE3092" s="239"/>
    </row>
    <row r="3093" spans="29:31">
      <c r="AC3093" s="239"/>
      <c r="AD3093" s="239"/>
      <c r="AE3093" s="239"/>
    </row>
    <row r="3094" spans="29:31">
      <c r="AC3094" s="239"/>
      <c r="AD3094" s="239"/>
      <c r="AE3094" s="239"/>
    </row>
    <row r="3095" spans="29:31">
      <c r="AC3095" s="239"/>
      <c r="AD3095" s="239"/>
      <c r="AE3095" s="239"/>
    </row>
    <row r="3096" spans="29:31">
      <c r="AC3096" s="239"/>
      <c r="AD3096" s="239"/>
      <c r="AE3096" s="239"/>
    </row>
    <row r="3097" spans="29:31">
      <c r="AC3097" s="239"/>
      <c r="AD3097" s="239"/>
      <c r="AE3097" s="239"/>
    </row>
    <row r="3098" spans="29:31">
      <c r="AC3098" s="239"/>
      <c r="AD3098" s="239"/>
      <c r="AE3098" s="239"/>
    </row>
    <row r="3099" spans="29:31">
      <c r="AC3099" s="239"/>
      <c r="AD3099" s="239"/>
      <c r="AE3099" s="239"/>
    </row>
    <row r="3100" spans="29:31">
      <c r="AC3100" s="239"/>
      <c r="AD3100" s="239"/>
      <c r="AE3100" s="239"/>
    </row>
    <row r="3101" spans="29:31">
      <c r="AC3101" s="239"/>
      <c r="AD3101" s="239"/>
      <c r="AE3101" s="239"/>
    </row>
    <row r="3102" spans="29:31">
      <c r="AC3102" s="239"/>
      <c r="AD3102" s="239"/>
      <c r="AE3102" s="239"/>
    </row>
    <row r="3103" spans="29:31">
      <c r="AC3103" s="239"/>
      <c r="AD3103" s="239"/>
      <c r="AE3103" s="239"/>
    </row>
    <row r="3104" spans="29:31">
      <c r="AC3104" s="239"/>
      <c r="AD3104" s="239"/>
      <c r="AE3104" s="239"/>
    </row>
    <row r="3105" spans="29:31">
      <c r="AC3105" s="239"/>
      <c r="AD3105" s="239"/>
      <c r="AE3105" s="239"/>
    </row>
    <row r="3106" spans="29:31">
      <c r="AC3106" s="239"/>
      <c r="AD3106" s="239"/>
      <c r="AE3106" s="239"/>
    </row>
    <row r="3107" spans="29:31">
      <c r="AC3107" s="239"/>
      <c r="AD3107" s="239"/>
      <c r="AE3107" s="239"/>
    </row>
    <row r="3108" spans="29:31">
      <c r="AC3108" s="239"/>
      <c r="AD3108" s="239"/>
      <c r="AE3108" s="239"/>
    </row>
    <row r="3109" spans="29:31">
      <c r="AC3109" s="239"/>
      <c r="AD3109" s="239"/>
      <c r="AE3109" s="239"/>
    </row>
    <row r="3110" spans="29:31">
      <c r="AC3110" s="239"/>
      <c r="AD3110" s="239"/>
      <c r="AE3110" s="239"/>
    </row>
    <row r="3111" spans="29:31">
      <c r="AC3111" s="239"/>
      <c r="AD3111" s="239"/>
      <c r="AE3111" s="239"/>
    </row>
    <row r="3112" spans="29:31">
      <c r="AC3112" s="239"/>
      <c r="AD3112" s="239"/>
      <c r="AE3112" s="239"/>
    </row>
    <row r="3113" spans="29:31">
      <c r="AC3113" s="239"/>
      <c r="AD3113" s="239"/>
      <c r="AE3113" s="239"/>
    </row>
    <row r="3114" spans="29:31">
      <c r="AC3114" s="239"/>
      <c r="AD3114" s="239"/>
      <c r="AE3114" s="239"/>
    </row>
    <row r="3115" spans="29:31">
      <c r="AC3115" s="239"/>
      <c r="AD3115" s="239"/>
      <c r="AE3115" s="239"/>
    </row>
    <row r="3116" spans="29:31">
      <c r="AC3116" s="239"/>
      <c r="AD3116" s="239"/>
      <c r="AE3116" s="239"/>
    </row>
    <row r="3117" spans="29:31">
      <c r="AC3117" s="239"/>
      <c r="AD3117" s="239"/>
      <c r="AE3117" s="239"/>
    </row>
    <row r="3118" spans="29:31">
      <c r="AC3118" s="239"/>
      <c r="AD3118" s="239"/>
      <c r="AE3118" s="239"/>
    </row>
    <row r="3119" spans="29:31">
      <c r="AC3119" s="239"/>
      <c r="AD3119" s="239"/>
      <c r="AE3119" s="239"/>
    </row>
    <row r="3120" spans="29:31">
      <c r="AC3120" s="239"/>
      <c r="AD3120" s="239"/>
      <c r="AE3120" s="239"/>
    </row>
    <row r="3121" spans="29:31">
      <c r="AC3121" s="239"/>
      <c r="AD3121" s="239"/>
      <c r="AE3121" s="239"/>
    </row>
    <row r="3122" spans="29:31">
      <c r="AC3122" s="239"/>
      <c r="AD3122" s="239"/>
      <c r="AE3122" s="239"/>
    </row>
    <row r="3123" spans="29:31">
      <c r="AC3123" s="239"/>
      <c r="AD3123" s="239"/>
      <c r="AE3123" s="239"/>
    </row>
    <row r="3124" spans="29:31">
      <c r="AC3124" s="239"/>
      <c r="AD3124" s="239"/>
      <c r="AE3124" s="239"/>
    </row>
    <row r="3125" spans="29:31">
      <c r="AC3125" s="239"/>
      <c r="AD3125" s="239"/>
      <c r="AE3125" s="239"/>
    </row>
    <row r="3126" spans="29:31">
      <c r="AC3126" s="239"/>
      <c r="AD3126" s="239"/>
      <c r="AE3126" s="239"/>
    </row>
    <row r="3127" spans="29:31">
      <c r="AC3127" s="239"/>
      <c r="AD3127" s="239"/>
      <c r="AE3127" s="239"/>
    </row>
    <row r="3128" spans="29:31">
      <c r="AC3128" s="239"/>
      <c r="AD3128" s="239"/>
      <c r="AE3128" s="239"/>
    </row>
    <row r="3129" spans="29:31">
      <c r="AC3129" s="239"/>
      <c r="AD3129" s="239"/>
      <c r="AE3129" s="239"/>
    </row>
    <row r="3130" spans="29:31">
      <c r="AC3130" s="239"/>
      <c r="AD3130" s="239"/>
      <c r="AE3130" s="239"/>
    </row>
    <row r="3131" spans="29:31">
      <c r="AC3131" s="239"/>
      <c r="AD3131" s="239"/>
      <c r="AE3131" s="239"/>
    </row>
    <row r="3132" spans="29:31">
      <c r="AC3132" s="239"/>
      <c r="AD3132" s="239"/>
      <c r="AE3132" s="239"/>
    </row>
    <row r="3133" spans="29:31">
      <c r="AC3133" s="239"/>
      <c r="AD3133" s="239"/>
      <c r="AE3133" s="239"/>
    </row>
    <row r="3134" spans="29:31">
      <c r="AC3134" s="239"/>
      <c r="AD3134" s="239"/>
      <c r="AE3134" s="239"/>
    </row>
    <row r="3135" spans="29:31">
      <c r="AC3135" s="239"/>
      <c r="AD3135" s="239"/>
      <c r="AE3135" s="239"/>
    </row>
    <row r="3136" spans="29:31">
      <c r="AC3136" s="239"/>
      <c r="AD3136" s="239"/>
      <c r="AE3136" s="239"/>
    </row>
    <row r="3137" spans="29:31">
      <c r="AC3137" s="239"/>
      <c r="AD3137" s="239"/>
      <c r="AE3137" s="239"/>
    </row>
    <row r="3138" spans="29:31">
      <c r="AC3138" s="239"/>
      <c r="AD3138" s="239"/>
      <c r="AE3138" s="239"/>
    </row>
    <row r="3139" spans="29:31">
      <c r="AC3139" s="239"/>
      <c r="AD3139" s="239"/>
      <c r="AE3139" s="239"/>
    </row>
    <row r="3140" spans="29:31">
      <c r="AC3140" s="239"/>
      <c r="AD3140" s="239"/>
      <c r="AE3140" s="239"/>
    </row>
    <row r="3141" spans="29:31">
      <c r="AC3141" s="239"/>
      <c r="AD3141" s="239"/>
      <c r="AE3141" s="239"/>
    </row>
    <row r="3142" spans="29:31">
      <c r="AC3142" s="239"/>
      <c r="AD3142" s="239"/>
      <c r="AE3142" s="239"/>
    </row>
    <row r="3143" spans="29:31">
      <c r="AC3143" s="239"/>
      <c r="AD3143" s="239"/>
      <c r="AE3143" s="239"/>
    </row>
    <row r="3144" spans="29:31">
      <c r="AC3144" s="239"/>
      <c r="AD3144" s="239"/>
      <c r="AE3144" s="239"/>
    </row>
    <row r="3145" spans="29:31">
      <c r="AC3145" s="239"/>
      <c r="AD3145" s="239"/>
      <c r="AE3145" s="239"/>
    </row>
    <row r="3146" spans="29:31">
      <c r="AC3146" s="239"/>
      <c r="AD3146" s="239"/>
      <c r="AE3146" s="239"/>
    </row>
    <row r="3147" spans="29:31">
      <c r="AC3147" s="239"/>
      <c r="AD3147" s="239"/>
      <c r="AE3147" s="239"/>
    </row>
    <row r="3148" spans="29:31">
      <c r="AC3148" s="239"/>
      <c r="AD3148" s="239"/>
      <c r="AE3148" s="239"/>
    </row>
    <row r="3149" spans="29:31">
      <c r="AC3149" s="239"/>
      <c r="AD3149" s="239"/>
      <c r="AE3149" s="239"/>
    </row>
    <row r="3150" spans="29:31">
      <c r="AC3150" s="239"/>
      <c r="AD3150" s="239"/>
      <c r="AE3150" s="239"/>
    </row>
    <row r="3151" spans="29:31">
      <c r="AC3151" s="239"/>
      <c r="AD3151" s="239"/>
      <c r="AE3151" s="239"/>
    </row>
    <row r="3152" spans="29:31">
      <c r="AC3152" s="239"/>
      <c r="AD3152" s="239"/>
      <c r="AE3152" s="239"/>
    </row>
    <row r="3153" spans="29:31">
      <c r="AC3153" s="239"/>
      <c r="AD3153" s="239"/>
      <c r="AE3153" s="239"/>
    </row>
    <row r="3154" spans="29:31">
      <c r="AC3154" s="239"/>
      <c r="AD3154" s="239"/>
      <c r="AE3154" s="239"/>
    </row>
    <row r="3155" spans="29:31">
      <c r="AC3155" s="239"/>
      <c r="AD3155" s="239"/>
      <c r="AE3155" s="239"/>
    </row>
    <row r="3156" spans="29:31">
      <c r="AC3156" s="239"/>
      <c r="AD3156" s="239"/>
      <c r="AE3156" s="239"/>
    </row>
    <row r="3157" spans="29:31">
      <c r="AC3157" s="239"/>
      <c r="AD3157" s="239"/>
      <c r="AE3157" s="239"/>
    </row>
    <row r="3158" spans="29:31">
      <c r="AC3158" s="239"/>
      <c r="AD3158" s="239"/>
      <c r="AE3158" s="239"/>
    </row>
    <row r="3159" spans="29:31">
      <c r="AC3159" s="239"/>
      <c r="AD3159" s="239"/>
      <c r="AE3159" s="239"/>
    </row>
    <row r="3160" spans="29:31">
      <c r="AC3160" s="239"/>
      <c r="AD3160" s="239"/>
      <c r="AE3160" s="239"/>
    </row>
    <row r="3161" spans="29:31">
      <c r="AC3161" s="239"/>
      <c r="AD3161" s="239"/>
      <c r="AE3161" s="239"/>
    </row>
    <row r="3162" spans="29:31">
      <c r="AC3162" s="239"/>
      <c r="AD3162" s="239"/>
      <c r="AE3162" s="239"/>
    </row>
    <row r="3163" spans="29:31">
      <c r="AC3163" s="239"/>
      <c r="AD3163" s="239"/>
      <c r="AE3163" s="239"/>
    </row>
    <row r="3164" spans="29:31">
      <c r="AC3164" s="239"/>
      <c r="AD3164" s="239"/>
      <c r="AE3164" s="239"/>
    </row>
    <row r="3165" spans="29:31">
      <c r="AC3165" s="239"/>
      <c r="AD3165" s="239"/>
      <c r="AE3165" s="239"/>
    </row>
    <row r="3166" spans="29:31">
      <c r="AC3166" s="239"/>
      <c r="AD3166" s="239"/>
      <c r="AE3166" s="239"/>
    </row>
    <row r="3167" spans="29:31">
      <c r="AC3167" s="239"/>
      <c r="AD3167" s="239"/>
      <c r="AE3167" s="239"/>
    </row>
    <row r="3168" spans="29:31">
      <c r="AC3168" s="239"/>
      <c r="AD3168" s="239"/>
      <c r="AE3168" s="239"/>
    </row>
    <row r="3169" spans="29:31">
      <c r="AC3169" s="239"/>
      <c r="AD3169" s="239"/>
      <c r="AE3169" s="239"/>
    </row>
    <row r="3170" spans="29:31">
      <c r="AC3170" s="239"/>
      <c r="AD3170" s="239"/>
      <c r="AE3170" s="239"/>
    </row>
    <row r="3171" spans="29:31">
      <c r="AC3171" s="239"/>
      <c r="AD3171" s="239"/>
      <c r="AE3171" s="239"/>
    </row>
    <row r="3172" spans="29:31">
      <c r="AC3172" s="239"/>
      <c r="AD3172" s="239"/>
      <c r="AE3172" s="239"/>
    </row>
    <row r="3173" spans="29:31">
      <c r="AC3173" s="239"/>
      <c r="AD3173" s="239"/>
      <c r="AE3173" s="239"/>
    </row>
    <row r="3174" spans="29:31">
      <c r="AC3174" s="239"/>
      <c r="AD3174" s="239"/>
      <c r="AE3174" s="239"/>
    </row>
    <row r="3175" spans="29:31">
      <c r="AC3175" s="239"/>
      <c r="AD3175" s="239"/>
      <c r="AE3175" s="239"/>
    </row>
    <row r="3176" spans="29:31">
      <c r="AC3176" s="239"/>
      <c r="AD3176" s="239"/>
      <c r="AE3176" s="239"/>
    </row>
    <row r="3177" spans="29:31">
      <c r="AC3177" s="239"/>
      <c r="AD3177" s="239"/>
      <c r="AE3177" s="239"/>
    </row>
    <row r="3178" spans="29:31">
      <c r="AC3178" s="239"/>
      <c r="AD3178" s="239"/>
      <c r="AE3178" s="239"/>
    </row>
    <row r="3179" spans="29:31">
      <c r="AC3179" s="239"/>
      <c r="AD3179" s="239"/>
      <c r="AE3179" s="239"/>
    </row>
    <row r="3180" spans="29:31">
      <c r="AC3180" s="239"/>
      <c r="AD3180" s="239"/>
      <c r="AE3180" s="239"/>
    </row>
    <row r="3181" spans="29:31">
      <c r="AC3181" s="239"/>
      <c r="AD3181" s="239"/>
      <c r="AE3181" s="239"/>
    </row>
    <row r="3182" spans="29:31">
      <c r="AC3182" s="239"/>
      <c r="AD3182" s="239"/>
      <c r="AE3182" s="239"/>
    </row>
    <row r="3183" spans="29:31">
      <c r="AC3183" s="239"/>
      <c r="AD3183" s="239"/>
      <c r="AE3183" s="239"/>
    </row>
    <row r="3184" spans="29:31">
      <c r="AC3184" s="239"/>
      <c r="AD3184" s="239"/>
      <c r="AE3184" s="239"/>
    </row>
    <row r="3185" spans="29:31">
      <c r="AC3185" s="239"/>
      <c r="AD3185" s="239"/>
      <c r="AE3185" s="239"/>
    </row>
    <row r="3186" spans="29:31">
      <c r="AC3186" s="239"/>
      <c r="AD3186" s="239"/>
      <c r="AE3186" s="239"/>
    </row>
    <row r="3187" spans="29:31">
      <c r="AC3187" s="239"/>
      <c r="AD3187" s="239"/>
      <c r="AE3187" s="239"/>
    </row>
    <row r="3188" spans="29:31">
      <c r="AC3188" s="239"/>
      <c r="AD3188" s="239"/>
      <c r="AE3188" s="239"/>
    </row>
    <row r="3189" spans="29:31">
      <c r="AC3189" s="239"/>
      <c r="AD3189" s="239"/>
      <c r="AE3189" s="239"/>
    </row>
    <row r="3190" spans="29:31">
      <c r="AC3190" s="239"/>
      <c r="AD3190" s="239"/>
      <c r="AE3190" s="239"/>
    </row>
    <row r="3191" spans="29:31">
      <c r="AC3191" s="239"/>
      <c r="AD3191" s="239"/>
      <c r="AE3191" s="239"/>
    </row>
    <row r="3192" spans="29:31">
      <c r="AC3192" s="239"/>
      <c r="AD3192" s="239"/>
      <c r="AE3192" s="239"/>
    </row>
    <row r="3193" spans="29:31">
      <c r="AC3193" s="239"/>
      <c r="AD3193" s="239"/>
      <c r="AE3193" s="239"/>
    </row>
    <row r="3194" spans="29:31">
      <c r="AC3194" s="239"/>
      <c r="AD3194" s="239"/>
      <c r="AE3194" s="239"/>
    </row>
    <row r="3195" spans="29:31">
      <c r="AC3195" s="239"/>
      <c r="AD3195" s="239"/>
      <c r="AE3195" s="239"/>
    </row>
    <row r="3196" spans="29:31">
      <c r="AC3196" s="239"/>
      <c r="AD3196" s="239"/>
      <c r="AE3196" s="239"/>
    </row>
    <row r="3197" spans="29:31">
      <c r="AC3197" s="239"/>
      <c r="AD3197" s="239"/>
      <c r="AE3197" s="239"/>
    </row>
    <row r="3198" spans="29:31">
      <c r="AC3198" s="239"/>
      <c r="AD3198" s="239"/>
      <c r="AE3198" s="239"/>
    </row>
    <row r="3199" spans="29:31">
      <c r="AC3199" s="239"/>
      <c r="AD3199" s="239"/>
      <c r="AE3199" s="239"/>
    </row>
    <row r="3200" spans="29:31">
      <c r="AC3200" s="239"/>
      <c r="AD3200" s="239"/>
      <c r="AE3200" s="239"/>
    </row>
    <row r="3201" spans="29:31">
      <c r="AC3201" s="239"/>
      <c r="AD3201" s="239"/>
      <c r="AE3201" s="239"/>
    </row>
    <row r="3202" spans="29:31">
      <c r="AC3202" s="239"/>
      <c r="AD3202" s="239"/>
      <c r="AE3202" s="239"/>
    </row>
    <row r="3203" spans="29:31">
      <c r="AC3203" s="239"/>
      <c r="AD3203" s="239"/>
      <c r="AE3203" s="239"/>
    </row>
    <row r="3204" spans="29:31">
      <c r="AC3204" s="239"/>
      <c r="AD3204" s="239"/>
      <c r="AE3204" s="239"/>
    </row>
    <row r="3205" spans="29:31">
      <c r="AC3205" s="239"/>
      <c r="AD3205" s="239"/>
      <c r="AE3205" s="239"/>
    </row>
    <row r="3206" spans="29:31">
      <c r="AC3206" s="239"/>
      <c r="AD3206" s="239"/>
      <c r="AE3206" s="239"/>
    </row>
    <row r="3207" spans="29:31">
      <c r="AC3207" s="239"/>
      <c r="AD3207" s="239"/>
      <c r="AE3207" s="239"/>
    </row>
    <row r="3208" spans="29:31">
      <c r="AC3208" s="239"/>
      <c r="AD3208" s="239"/>
      <c r="AE3208" s="239"/>
    </row>
    <row r="3209" spans="29:31">
      <c r="AC3209" s="239"/>
      <c r="AD3209" s="239"/>
      <c r="AE3209" s="239"/>
    </row>
    <row r="3210" spans="29:31">
      <c r="AC3210" s="239"/>
      <c r="AD3210" s="239"/>
      <c r="AE3210" s="239"/>
    </row>
    <row r="3211" spans="29:31">
      <c r="AC3211" s="239"/>
      <c r="AD3211" s="239"/>
      <c r="AE3211" s="239"/>
    </row>
    <row r="3212" spans="29:31">
      <c r="AC3212" s="239"/>
      <c r="AD3212" s="239"/>
      <c r="AE3212" s="239"/>
    </row>
    <row r="3213" spans="29:31">
      <c r="AC3213" s="239"/>
      <c r="AD3213" s="239"/>
      <c r="AE3213" s="239"/>
    </row>
    <row r="3214" spans="29:31">
      <c r="AC3214" s="239"/>
      <c r="AD3214" s="239"/>
      <c r="AE3214" s="239"/>
    </row>
    <row r="3215" spans="29:31">
      <c r="AC3215" s="239"/>
      <c r="AD3215" s="239"/>
      <c r="AE3215" s="239"/>
    </row>
    <row r="3216" spans="29:31">
      <c r="AC3216" s="239"/>
      <c r="AD3216" s="239"/>
      <c r="AE3216" s="239"/>
    </row>
    <row r="3217" spans="29:31">
      <c r="AC3217" s="239"/>
      <c r="AD3217" s="239"/>
      <c r="AE3217" s="239"/>
    </row>
    <row r="3218" spans="29:31">
      <c r="AC3218" s="239"/>
      <c r="AD3218" s="239"/>
      <c r="AE3218" s="239"/>
    </row>
    <row r="3219" spans="29:31">
      <c r="AC3219" s="239"/>
      <c r="AD3219" s="239"/>
      <c r="AE3219" s="239"/>
    </row>
    <row r="3220" spans="29:31">
      <c r="AC3220" s="239"/>
      <c r="AD3220" s="239"/>
      <c r="AE3220" s="239"/>
    </row>
    <row r="3221" spans="29:31">
      <c r="AC3221" s="239"/>
      <c r="AD3221" s="239"/>
      <c r="AE3221" s="239"/>
    </row>
    <row r="3222" spans="29:31">
      <c r="AC3222" s="239"/>
      <c r="AD3222" s="239"/>
      <c r="AE3222" s="239"/>
    </row>
    <row r="3223" spans="29:31">
      <c r="AC3223" s="239"/>
      <c r="AD3223" s="239"/>
      <c r="AE3223" s="239"/>
    </row>
    <row r="3224" spans="29:31">
      <c r="AC3224" s="239"/>
      <c r="AD3224" s="239"/>
      <c r="AE3224" s="239"/>
    </row>
    <row r="3225" spans="29:31">
      <c r="AC3225" s="239"/>
      <c r="AD3225" s="239"/>
      <c r="AE3225" s="239"/>
    </row>
    <row r="3226" spans="29:31">
      <c r="AC3226" s="239"/>
      <c r="AD3226" s="239"/>
      <c r="AE3226" s="239"/>
    </row>
    <row r="3227" spans="29:31">
      <c r="AC3227" s="239"/>
      <c r="AD3227" s="239"/>
      <c r="AE3227" s="239"/>
    </row>
    <row r="3228" spans="29:31">
      <c r="AC3228" s="239"/>
      <c r="AD3228" s="239"/>
      <c r="AE3228" s="239"/>
    </row>
    <row r="3229" spans="29:31">
      <c r="AC3229" s="239"/>
      <c r="AD3229" s="239"/>
      <c r="AE3229" s="239"/>
    </row>
    <row r="3230" spans="29:31">
      <c r="AC3230" s="239"/>
      <c r="AD3230" s="239"/>
      <c r="AE3230" s="239"/>
    </row>
    <row r="3231" spans="29:31">
      <c r="AC3231" s="239"/>
      <c r="AD3231" s="239"/>
      <c r="AE3231" s="239"/>
    </row>
    <row r="3232" spans="29:31">
      <c r="AC3232" s="239"/>
      <c r="AD3232" s="239"/>
      <c r="AE3232" s="239"/>
    </row>
    <row r="3233" spans="29:31">
      <c r="AC3233" s="239"/>
      <c r="AD3233" s="239"/>
      <c r="AE3233" s="239"/>
    </row>
    <row r="3234" spans="29:31">
      <c r="AC3234" s="239"/>
      <c r="AD3234" s="239"/>
      <c r="AE3234" s="239"/>
    </row>
    <row r="3235" spans="29:31">
      <c r="AC3235" s="239"/>
      <c r="AD3235" s="239"/>
      <c r="AE3235" s="239"/>
    </row>
    <row r="3236" spans="29:31">
      <c r="AC3236" s="239"/>
      <c r="AD3236" s="239"/>
      <c r="AE3236" s="239"/>
    </row>
    <row r="3237" spans="29:31">
      <c r="AC3237" s="239"/>
      <c r="AD3237" s="239"/>
      <c r="AE3237" s="239"/>
    </row>
    <row r="3238" spans="29:31">
      <c r="AC3238" s="239"/>
      <c r="AD3238" s="239"/>
      <c r="AE3238" s="239"/>
    </row>
    <row r="3239" spans="29:31">
      <c r="AC3239" s="239"/>
      <c r="AD3239" s="239"/>
      <c r="AE3239" s="239"/>
    </row>
    <row r="3240" spans="29:31">
      <c r="AC3240" s="239"/>
      <c r="AD3240" s="239"/>
      <c r="AE3240" s="239"/>
    </row>
    <row r="3241" spans="29:31">
      <c r="AC3241" s="239"/>
      <c r="AD3241" s="239"/>
      <c r="AE3241" s="239"/>
    </row>
    <row r="3242" spans="29:31">
      <c r="AC3242" s="239"/>
      <c r="AD3242" s="239"/>
      <c r="AE3242" s="239"/>
    </row>
    <row r="3243" spans="29:31">
      <c r="AC3243" s="239"/>
      <c r="AD3243" s="239"/>
      <c r="AE3243" s="239"/>
    </row>
    <row r="3244" spans="29:31">
      <c r="AC3244" s="239"/>
      <c r="AD3244" s="239"/>
      <c r="AE3244" s="239"/>
    </row>
    <row r="3245" spans="29:31">
      <c r="AC3245" s="239"/>
      <c r="AD3245" s="239"/>
      <c r="AE3245" s="239"/>
    </row>
    <row r="3246" spans="29:31">
      <c r="AC3246" s="239"/>
      <c r="AD3246" s="239"/>
      <c r="AE3246" s="239"/>
    </row>
    <row r="3247" spans="29:31">
      <c r="AC3247" s="239"/>
      <c r="AD3247" s="239"/>
      <c r="AE3247" s="239"/>
    </row>
    <row r="3248" spans="29:31">
      <c r="AC3248" s="239"/>
      <c r="AD3248" s="239"/>
      <c r="AE3248" s="239"/>
    </row>
    <row r="3249" spans="29:31">
      <c r="AC3249" s="239"/>
      <c r="AD3249" s="239"/>
      <c r="AE3249" s="239"/>
    </row>
    <row r="3250" spans="29:31">
      <c r="AC3250" s="239"/>
      <c r="AD3250" s="239"/>
      <c r="AE3250" s="239"/>
    </row>
    <row r="3251" spans="29:31">
      <c r="AC3251" s="239"/>
      <c r="AD3251" s="239"/>
      <c r="AE3251" s="239"/>
    </row>
    <row r="3252" spans="29:31">
      <c r="AC3252" s="239"/>
      <c r="AD3252" s="239"/>
      <c r="AE3252" s="239"/>
    </row>
    <row r="3253" spans="29:31">
      <c r="AC3253" s="239"/>
      <c r="AD3253" s="239"/>
      <c r="AE3253" s="239"/>
    </row>
    <row r="3254" spans="29:31">
      <c r="AC3254" s="239"/>
      <c r="AD3254" s="239"/>
      <c r="AE3254" s="239"/>
    </row>
    <row r="3255" spans="29:31">
      <c r="AC3255" s="239"/>
      <c r="AD3255" s="239"/>
      <c r="AE3255" s="239"/>
    </row>
    <row r="3256" spans="29:31">
      <c r="AC3256" s="239"/>
      <c r="AD3256" s="239"/>
      <c r="AE3256" s="239"/>
    </row>
    <row r="3257" spans="29:31">
      <c r="AC3257" s="239"/>
      <c r="AD3257" s="239"/>
      <c r="AE3257" s="239"/>
    </row>
    <row r="3258" spans="29:31">
      <c r="AC3258" s="239"/>
      <c r="AD3258" s="239"/>
      <c r="AE3258" s="239"/>
    </row>
    <row r="3259" spans="29:31">
      <c r="AC3259" s="239"/>
      <c r="AD3259" s="239"/>
      <c r="AE3259" s="239"/>
    </row>
    <row r="3260" spans="29:31">
      <c r="AC3260" s="239"/>
      <c r="AD3260" s="239"/>
      <c r="AE3260" s="239"/>
    </row>
    <row r="3261" spans="29:31">
      <c r="AC3261" s="239"/>
      <c r="AD3261" s="239"/>
      <c r="AE3261" s="239"/>
    </row>
    <row r="3262" spans="29:31">
      <c r="AC3262" s="239"/>
      <c r="AD3262" s="239"/>
      <c r="AE3262" s="239"/>
    </row>
    <row r="3263" spans="29:31">
      <c r="AC3263" s="239"/>
      <c r="AD3263" s="239"/>
      <c r="AE3263" s="239"/>
    </row>
    <row r="3264" spans="29:31">
      <c r="AC3264" s="239"/>
      <c r="AD3264" s="239"/>
      <c r="AE3264" s="239"/>
    </row>
    <row r="3265" spans="29:31">
      <c r="AC3265" s="239"/>
      <c r="AD3265" s="239"/>
      <c r="AE3265" s="239"/>
    </row>
    <row r="3266" spans="29:31">
      <c r="AC3266" s="239"/>
      <c r="AD3266" s="239"/>
      <c r="AE3266" s="239"/>
    </row>
    <row r="3267" spans="29:31">
      <c r="AC3267" s="239"/>
      <c r="AD3267" s="239"/>
      <c r="AE3267" s="239"/>
    </row>
    <row r="3268" spans="29:31">
      <c r="AC3268" s="239"/>
      <c r="AD3268" s="239"/>
      <c r="AE3268" s="239"/>
    </row>
    <row r="3269" spans="29:31">
      <c r="AC3269" s="239"/>
      <c r="AD3269" s="239"/>
      <c r="AE3269" s="239"/>
    </row>
    <row r="3270" spans="29:31">
      <c r="AC3270" s="239"/>
      <c r="AD3270" s="239"/>
      <c r="AE3270" s="239"/>
    </row>
    <row r="3271" spans="29:31">
      <c r="AC3271" s="239"/>
      <c r="AD3271" s="239"/>
      <c r="AE3271" s="239"/>
    </row>
    <row r="3272" spans="29:31">
      <c r="AC3272" s="239"/>
      <c r="AD3272" s="239"/>
      <c r="AE3272" s="239"/>
    </row>
    <row r="3273" spans="29:31">
      <c r="AC3273" s="239"/>
      <c r="AD3273" s="239"/>
      <c r="AE3273" s="239"/>
    </row>
    <row r="3274" spans="29:31">
      <c r="AC3274" s="239"/>
      <c r="AD3274" s="239"/>
      <c r="AE3274" s="239"/>
    </row>
    <row r="3275" spans="29:31">
      <c r="AC3275" s="239"/>
      <c r="AD3275" s="239"/>
      <c r="AE3275" s="239"/>
    </row>
    <row r="3276" spans="29:31">
      <c r="AC3276" s="239"/>
      <c r="AD3276" s="239"/>
      <c r="AE3276" s="239"/>
    </row>
    <row r="3277" spans="29:31">
      <c r="AC3277" s="239"/>
      <c r="AD3277" s="239"/>
      <c r="AE3277" s="239"/>
    </row>
    <row r="3278" spans="29:31">
      <c r="AC3278" s="239"/>
      <c r="AD3278" s="239"/>
      <c r="AE3278" s="239"/>
    </row>
    <row r="3279" spans="29:31">
      <c r="AC3279" s="239"/>
      <c r="AD3279" s="239"/>
      <c r="AE3279" s="239"/>
    </row>
    <row r="3280" spans="29:31">
      <c r="AC3280" s="239"/>
      <c r="AD3280" s="239"/>
      <c r="AE3280" s="239"/>
    </row>
    <row r="3281" spans="29:31">
      <c r="AC3281" s="239"/>
      <c r="AD3281" s="239"/>
      <c r="AE3281" s="239"/>
    </row>
    <row r="3282" spans="29:31">
      <c r="AC3282" s="239"/>
      <c r="AD3282" s="239"/>
      <c r="AE3282" s="239"/>
    </row>
    <row r="3283" spans="29:31">
      <c r="AC3283" s="239"/>
      <c r="AD3283" s="239"/>
      <c r="AE3283" s="239"/>
    </row>
    <row r="3284" spans="29:31">
      <c r="AC3284" s="239"/>
      <c r="AD3284" s="239"/>
      <c r="AE3284" s="239"/>
    </row>
    <row r="3285" spans="29:31">
      <c r="AC3285" s="239"/>
      <c r="AD3285" s="239"/>
      <c r="AE3285" s="239"/>
    </row>
    <row r="3286" spans="29:31">
      <c r="AC3286" s="239"/>
      <c r="AD3286" s="239"/>
      <c r="AE3286" s="239"/>
    </row>
    <row r="3287" spans="29:31">
      <c r="AC3287" s="239"/>
      <c r="AD3287" s="239"/>
      <c r="AE3287" s="239"/>
    </row>
    <row r="3288" spans="29:31">
      <c r="AC3288" s="239"/>
      <c r="AD3288" s="239"/>
      <c r="AE3288" s="239"/>
    </row>
    <row r="3289" spans="29:31">
      <c r="AC3289" s="239"/>
      <c r="AD3289" s="239"/>
      <c r="AE3289" s="239"/>
    </row>
    <row r="3290" spans="29:31">
      <c r="AC3290" s="239"/>
      <c r="AD3290" s="239"/>
      <c r="AE3290" s="239"/>
    </row>
    <row r="3291" spans="29:31">
      <c r="AC3291" s="239"/>
      <c r="AD3291" s="239"/>
      <c r="AE3291" s="239"/>
    </row>
    <row r="3292" spans="29:31">
      <c r="AC3292" s="239"/>
      <c r="AD3292" s="239"/>
      <c r="AE3292" s="239"/>
    </row>
    <row r="3293" spans="29:31">
      <c r="AC3293" s="239"/>
      <c r="AD3293" s="239"/>
      <c r="AE3293" s="239"/>
    </row>
    <row r="3294" spans="29:31">
      <c r="AC3294" s="239"/>
      <c r="AD3294" s="239"/>
      <c r="AE3294" s="239"/>
    </row>
    <row r="3295" spans="29:31">
      <c r="AC3295" s="239"/>
      <c r="AD3295" s="239"/>
      <c r="AE3295" s="239"/>
    </row>
    <row r="3296" spans="29:31">
      <c r="AC3296" s="239"/>
      <c r="AD3296" s="239"/>
      <c r="AE3296" s="239"/>
    </row>
    <row r="3297" spans="29:31">
      <c r="AC3297" s="239"/>
      <c r="AD3297" s="239"/>
      <c r="AE3297" s="239"/>
    </row>
    <row r="3298" spans="29:31">
      <c r="AC3298" s="239"/>
      <c r="AD3298" s="239"/>
      <c r="AE3298" s="239"/>
    </row>
    <row r="3299" spans="29:31">
      <c r="AC3299" s="239"/>
      <c r="AD3299" s="239"/>
      <c r="AE3299" s="239"/>
    </row>
    <row r="3300" spans="29:31">
      <c r="AC3300" s="239"/>
      <c r="AD3300" s="239"/>
      <c r="AE3300" s="239"/>
    </row>
    <row r="3301" spans="29:31">
      <c r="AC3301" s="239"/>
      <c r="AD3301" s="239"/>
      <c r="AE3301" s="239"/>
    </row>
    <row r="3302" spans="29:31">
      <c r="AC3302" s="239"/>
      <c r="AD3302" s="239"/>
      <c r="AE3302" s="239"/>
    </row>
    <row r="3303" spans="29:31">
      <c r="AC3303" s="239"/>
      <c r="AD3303" s="239"/>
      <c r="AE3303" s="239"/>
    </row>
    <row r="3304" spans="29:31">
      <c r="AC3304" s="239"/>
      <c r="AD3304" s="239"/>
      <c r="AE3304" s="239"/>
    </row>
    <row r="3305" spans="29:31">
      <c r="AC3305" s="239"/>
      <c r="AD3305" s="239"/>
      <c r="AE3305" s="239"/>
    </row>
    <row r="3306" spans="29:31">
      <c r="AC3306" s="239"/>
      <c r="AD3306" s="239"/>
      <c r="AE3306" s="239"/>
    </row>
    <row r="3307" spans="29:31">
      <c r="AC3307" s="239"/>
      <c r="AD3307" s="239"/>
      <c r="AE3307" s="239"/>
    </row>
    <row r="3308" spans="29:31">
      <c r="AC3308" s="239"/>
      <c r="AD3308" s="239"/>
      <c r="AE3308" s="239"/>
    </row>
    <row r="3309" spans="29:31">
      <c r="AC3309" s="239"/>
      <c r="AD3309" s="239"/>
      <c r="AE3309" s="239"/>
    </row>
    <row r="3310" spans="29:31">
      <c r="AC3310" s="239"/>
      <c r="AD3310" s="239"/>
      <c r="AE3310" s="239"/>
    </row>
    <row r="3311" spans="29:31">
      <c r="AC3311" s="239"/>
      <c r="AD3311" s="239"/>
      <c r="AE3311" s="239"/>
    </row>
    <row r="3312" spans="29:31">
      <c r="AC3312" s="239"/>
      <c r="AD3312" s="239"/>
      <c r="AE3312" s="239"/>
    </row>
    <row r="3313" spans="29:31">
      <c r="AC3313" s="239"/>
      <c r="AD3313" s="239"/>
      <c r="AE3313" s="239"/>
    </row>
    <row r="3314" spans="29:31">
      <c r="AC3314" s="239"/>
      <c r="AD3314" s="239"/>
      <c r="AE3314" s="239"/>
    </row>
    <row r="3315" spans="29:31">
      <c r="AC3315" s="239"/>
      <c r="AD3315" s="239"/>
      <c r="AE3315" s="239"/>
    </row>
    <row r="3316" spans="29:31">
      <c r="AC3316" s="239"/>
      <c r="AD3316" s="239"/>
      <c r="AE3316" s="239"/>
    </row>
    <row r="3317" spans="29:31">
      <c r="AC3317" s="239"/>
      <c r="AD3317" s="239"/>
      <c r="AE3317" s="239"/>
    </row>
    <row r="3318" spans="29:31">
      <c r="AC3318" s="239"/>
      <c r="AD3318" s="239"/>
      <c r="AE3318" s="239"/>
    </row>
    <row r="3319" spans="29:31">
      <c r="AC3319" s="239"/>
      <c r="AD3319" s="239"/>
      <c r="AE3319" s="239"/>
    </row>
    <row r="3320" spans="29:31">
      <c r="AC3320" s="239"/>
      <c r="AD3320" s="239"/>
      <c r="AE3320" s="239"/>
    </row>
    <row r="3321" spans="29:31">
      <c r="AC3321" s="239"/>
      <c r="AD3321" s="239"/>
      <c r="AE3321" s="239"/>
    </row>
    <row r="3322" spans="29:31">
      <c r="AC3322" s="239"/>
      <c r="AD3322" s="239"/>
      <c r="AE3322" s="239"/>
    </row>
    <row r="3323" spans="29:31">
      <c r="AC3323" s="239"/>
      <c r="AD3323" s="239"/>
      <c r="AE3323" s="239"/>
    </row>
    <row r="3324" spans="29:31">
      <c r="AC3324" s="239"/>
      <c r="AD3324" s="239"/>
      <c r="AE3324" s="239"/>
    </row>
    <row r="3325" spans="29:31">
      <c r="AC3325" s="239"/>
      <c r="AD3325" s="239"/>
      <c r="AE3325" s="239"/>
    </row>
    <row r="3326" spans="29:31">
      <c r="AC3326" s="239"/>
      <c r="AD3326" s="239"/>
      <c r="AE3326" s="239"/>
    </row>
    <row r="3327" spans="29:31">
      <c r="AC3327" s="239"/>
      <c r="AD3327" s="239"/>
      <c r="AE3327" s="239"/>
    </row>
    <row r="3328" spans="29:31">
      <c r="AC3328" s="239"/>
      <c r="AD3328" s="239"/>
      <c r="AE3328" s="239"/>
    </row>
    <row r="3329" spans="29:31">
      <c r="AC3329" s="239"/>
      <c r="AD3329" s="239"/>
      <c r="AE3329" s="239"/>
    </row>
    <row r="3330" spans="29:31">
      <c r="AC3330" s="239"/>
      <c r="AD3330" s="239"/>
      <c r="AE3330" s="239"/>
    </row>
    <row r="3331" spans="29:31">
      <c r="AC3331" s="239"/>
      <c r="AD3331" s="239"/>
      <c r="AE3331" s="239"/>
    </row>
    <row r="3332" spans="29:31">
      <c r="AC3332" s="239"/>
      <c r="AD3332" s="239"/>
      <c r="AE3332" s="239"/>
    </row>
    <row r="3333" spans="29:31">
      <c r="AC3333" s="239"/>
      <c r="AD3333" s="239"/>
      <c r="AE3333" s="239"/>
    </row>
    <row r="3334" spans="29:31">
      <c r="AC3334" s="239"/>
      <c r="AD3334" s="239"/>
      <c r="AE3334" s="239"/>
    </row>
    <row r="3335" spans="29:31">
      <c r="AC3335" s="239"/>
      <c r="AD3335" s="239"/>
      <c r="AE3335" s="239"/>
    </row>
    <row r="3336" spans="29:31">
      <c r="AC3336" s="239"/>
      <c r="AD3336" s="239"/>
      <c r="AE3336" s="239"/>
    </row>
    <row r="3337" spans="29:31">
      <c r="AC3337" s="239"/>
      <c r="AD3337" s="239"/>
      <c r="AE3337" s="239"/>
    </row>
    <row r="3338" spans="29:31">
      <c r="AC3338" s="239"/>
      <c r="AD3338" s="239"/>
      <c r="AE3338" s="239"/>
    </row>
    <row r="3339" spans="29:31">
      <c r="AC3339" s="239"/>
      <c r="AD3339" s="239"/>
      <c r="AE3339" s="239"/>
    </row>
    <row r="3340" spans="29:31">
      <c r="AC3340" s="239"/>
      <c r="AD3340" s="239"/>
      <c r="AE3340" s="239"/>
    </row>
    <row r="3341" spans="29:31">
      <c r="AC3341" s="239"/>
      <c r="AD3341" s="239"/>
      <c r="AE3341" s="239"/>
    </row>
    <row r="3342" spans="29:31">
      <c r="AC3342" s="239"/>
      <c r="AD3342" s="239"/>
      <c r="AE3342" s="239"/>
    </row>
    <row r="3343" spans="29:31">
      <c r="AC3343" s="239"/>
      <c r="AD3343" s="239"/>
      <c r="AE3343" s="239"/>
    </row>
    <row r="3344" spans="29:31">
      <c r="AC3344" s="239"/>
      <c r="AD3344" s="239"/>
      <c r="AE3344" s="239"/>
    </row>
    <row r="3345" spans="29:31">
      <c r="AC3345" s="239"/>
      <c r="AD3345" s="239"/>
      <c r="AE3345" s="239"/>
    </row>
    <row r="3346" spans="29:31">
      <c r="AC3346" s="239"/>
      <c r="AD3346" s="239"/>
      <c r="AE3346" s="239"/>
    </row>
    <row r="3347" spans="29:31">
      <c r="AC3347" s="239"/>
      <c r="AD3347" s="239"/>
      <c r="AE3347" s="239"/>
    </row>
    <row r="3348" spans="29:31">
      <c r="AC3348" s="239"/>
      <c r="AD3348" s="239"/>
      <c r="AE3348" s="239"/>
    </row>
    <row r="3349" spans="29:31">
      <c r="AC3349" s="239"/>
      <c r="AD3349" s="239"/>
      <c r="AE3349" s="239"/>
    </row>
    <row r="3350" spans="29:31">
      <c r="AC3350" s="239"/>
      <c r="AD3350" s="239"/>
      <c r="AE3350" s="239"/>
    </row>
    <row r="3351" spans="29:31">
      <c r="AC3351" s="239"/>
      <c r="AD3351" s="239"/>
      <c r="AE3351" s="239"/>
    </row>
    <row r="3352" spans="29:31">
      <c r="AC3352" s="239"/>
      <c r="AD3352" s="239"/>
      <c r="AE3352" s="239"/>
    </row>
    <row r="3353" spans="29:31">
      <c r="AC3353" s="239"/>
      <c r="AD3353" s="239"/>
      <c r="AE3353" s="239"/>
    </row>
    <row r="3354" spans="29:31">
      <c r="AC3354" s="239"/>
      <c r="AD3354" s="239"/>
      <c r="AE3354" s="239"/>
    </row>
    <row r="3355" spans="29:31">
      <c r="AC3355" s="239"/>
      <c r="AD3355" s="239"/>
      <c r="AE3355" s="239"/>
    </row>
    <row r="3356" spans="29:31">
      <c r="AC3356" s="239"/>
      <c r="AD3356" s="239"/>
      <c r="AE3356" s="239"/>
    </row>
    <row r="3357" spans="29:31">
      <c r="AC3357" s="239"/>
      <c r="AD3357" s="239"/>
      <c r="AE3357" s="239"/>
    </row>
    <row r="3358" spans="29:31">
      <c r="AC3358" s="239"/>
      <c r="AD3358" s="239"/>
      <c r="AE3358" s="239"/>
    </row>
    <row r="3359" spans="29:31">
      <c r="AC3359" s="239"/>
      <c r="AD3359" s="239"/>
      <c r="AE3359" s="239"/>
    </row>
    <row r="3360" spans="29:31">
      <c r="AC3360" s="239"/>
      <c r="AD3360" s="239"/>
      <c r="AE3360" s="239"/>
    </row>
    <row r="3361" spans="29:31">
      <c r="AC3361" s="239"/>
      <c r="AD3361" s="239"/>
      <c r="AE3361" s="239"/>
    </row>
    <row r="3362" spans="29:31">
      <c r="AC3362" s="239"/>
      <c r="AD3362" s="239"/>
      <c r="AE3362" s="239"/>
    </row>
    <row r="3363" spans="29:31">
      <c r="AC3363" s="239"/>
      <c r="AD3363" s="239"/>
      <c r="AE3363" s="239"/>
    </row>
    <row r="3364" spans="29:31">
      <c r="AC3364" s="239"/>
      <c r="AD3364" s="239"/>
      <c r="AE3364" s="239"/>
    </row>
    <row r="3365" spans="29:31">
      <c r="AC3365" s="239"/>
      <c r="AD3365" s="239"/>
      <c r="AE3365" s="239"/>
    </row>
    <row r="3366" spans="29:31">
      <c r="AC3366" s="239"/>
      <c r="AD3366" s="239"/>
      <c r="AE3366" s="239"/>
    </row>
    <row r="3367" spans="29:31">
      <c r="AC3367" s="239"/>
      <c r="AD3367" s="239"/>
      <c r="AE3367" s="239"/>
    </row>
    <row r="3368" spans="29:31">
      <c r="AC3368" s="239"/>
      <c r="AD3368" s="239"/>
      <c r="AE3368" s="239"/>
    </row>
    <row r="3369" spans="29:31">
      <c r="AC3369" s="239"/>
      <c r="AD3369" s="239"/>
      <c r="AE3369" s="239"/>
    </row>
    <row r="3370" spans="29:31">
      <c r="AC3370" s="239"/>
      <c r="AD3370" s="239"/>
      <c r="AE3370" s="239"/>
    </row>
    <row r="3371" spans="29:31">
      <c r="AC3371" s="239"/>
      <c r="AD3371" s="239"/>
      <c r="AE3371" s="239"/>
    </row>
    <row r="3372" spans="29:31">
      <c r="AC3372" s="239"/>
      <c r="AD3372" s="239"/>
      <c r="AE3372" s="239"/>
    </row>
    <row r="3373" spans="29:31">
      <c r="AC3373" s="239"/>
      <c r="AD3373" s="239"/>
      <c r="AE3373" s="239"/>
    </row>
    <row r="3374" spans="29:31">
      <c r="AC3374" s="239"/>
      <c r="AD3374" s="239"/>
      <c r="AE3374" s="239"/>
    </row>
    <row r="3375" spans="29:31">
      <c r="AC3375" s="239"/>
      <c r="AD3375" s="239"/>
      <c r="AE3375" s="239"/>
    </row>
    <row r="3376" spans="29:31">
      <c r="AC3376" s="239"/>
      <c r="AD3376" s="239"/>
      <c r="AE3376" s="239"/>
    </row>
    <row r="3377" spans="29:31">
      <c r="AC3377" s="239"/>
      <c r="AD3377" s="239"/>
      <c r="AE3377" s="239"/>
    </row>
    <row r="3378" spans="29:31">
      <c r="AC3378" s="239"/>
      <c r="AD3378" s="239"/>
      <c r="AE3378" s="239"/>
    </row>
    <row r="3379" spans="29:31">
      <c r="AC3379" s="239"/>
      <c r="AD3379" s="239"/>
      <c r="AE3379" s="239"/>
    </row>
    <row r="3380" spans="29:31">
      <c r="AC3380" s="239"/>
      <c r="AD3380" s="239"/>
      <c r="AE3380" s="239"/>
    </row>
    <row r="3381" spans="29:31">
      <c r="AC3381" s="239"/>
      <c r="AD3381" s="239"/>
      <c r="AE3381" s="239"/>
    </row>
    <row r="3382" spans="29:31">
      <c r="AC3382" s="239"/>
      <c r="AD3382" s="239"/>
      <c r="AE3382" s="239"/>
    </row>
    <row r="3383" spans="29:31">
      <c r="AC3383" s="239"/>
      <c r="AD3383" s="239"/>
      <c r="AE3383" s="239"/>
    </row>
    <row r="3384" spans="29:31">
      <c r="AC3384" s="239"/>
      <c r="AD3384" s="239"/>
      <c r="AE3384" s="239"/>
    </row>
    <row r="3385" spans="29:31">
      <c r="AC3385" s="239"/>
      <c r="AD3385" s="239"/>
      <c r="AE3385" s="239"/>
    </row>
    <row r="3386" spans="29:31">
      <c r="AC3386" s="239"/>
      <c r="AD3386" s="239"/>
      <c r="AE3386" s="239"/>
    </row>
    <row r="3387" spans="29:31">
      <c r="AC3387" s="239"/>
      <c r="AD3387" s="239"/>
      <c r="AE3387" s="239"/>
    </row>
    <row r="3388" spans="29:31">
      <c r="AC3388" s="239"/>
      <c r="AD3388" s="239"/>
      <c r="AE3388" s="239"/>
    </row>
    <row r="3389" spans="29:31">
      <c r="AC3389" s="239"/>
      <c r="AD3389" s="239"/>
      <c r="AE3389" s="239"/>
    </row>
    <row r="3390" spans="29:31">
      <c r="AC3390" s="239"/>
      <c r="AD3390" s="239"/>
      <c r="AE3390" s="239"/>
    </row>
    <row r="3391" spans="29:31">
      <c r="AC3391" s="239"/>
      <c r="AD3391" s="239"/>
      <c r="AE3391" s="239"/>
    </row>
    <row r="3392" spans="29:31">
      <c r="AC3392" s="239"/>
      <c r="AD3392" s="239"/>
      <c r="AE3392" s="239"/>
    </row>
    <row r="3393" spans="29:31">
      <c r="AC3393" s="239"/>
      <c r="AD3393" s="239"/>
      <c r="AE3393" s="239"/>
    </row>
    <row r="3394" spans="29:31">
      <c r="AC3394" s="239"/>
      <c r="AD3394" s="239"/>
      <c r="AE3394" s="239"/>
    </row>
    <row r="3395" spans="29:31">
      <c r="AC3395" s="239"/>
      <c r="AD3395" s="239"/>
      <c r="AE3395" s="239"/>
    </row>
    <row r="3396" spans="29:31">
      <c r="AC3396" s="239"/>
      <c r="AD3396" s="239"/>
      <c r="AE3396" s="239"/>
    </row>
    <row r="3397" spans="29:31">
      <c r="AC3397" s="239"/>
      <c r="AD3397" s="239"/>
      <c r="AE3397" s="239"/>
    </row>
    <row r="3398" spans="29:31">
      <c r="AC3398" s="239"/>
      <c r="AD3398" s="239"/>
      <c r="AE3398" s="239"/>
    </row>
    <row r="3399" spans="29:31">
      <c r="AC3399" s="239"/>
      <c r="AD3399" s="239"/>
      <c r="AE3399" s="239"/>
    </row>
    <row r="3400" spans="29:31">
      <c r="AC3400" s="239"/>
      <c r="AD3400" s="239"/>
      <c r="AE3400" s="239"/>
    </row>
    <row r="3401" spans="29:31">
      <c r="AC3401" s="239"/>
      <c r="AD3401" s="239"/>
      <c r="AE3401" s="239"/>
    </row>
    <row r="3402" spans="29:31">
      <c r="AC3402" s="239"/>
      <c r="AD3402" s="239"/>
      <c r="AE3402" s="239"/>
    </row>
    <row r="3403" spans="29:31">
      <c r="AC3403" s="239"/>
      <c r="AD3403" s="239"/>
      <c r="AE3403" s="239"/>
    </row>
    <row r="3404" spans="29:31">
      <c r="AC3404" s="239"/>
      <c r="AD3404" s="239"/>
      <c r="AE3404" s="239"/>
    </row>
    <row r="3405" spans="29:31">
      <c r="AC3405" s="239"/>
      <c r="AD3405" s="239"/>
      <c r="AE3405" s="239"/>
    </row>
    <row r="3406" spans="29:31">
      <c r="AC3406" s="239"/>
      <c r="AD3406" s="239"/>
      <c r="AE3406" s="239"/>
    </row>
    <row r="3407" spans="29:31">
      <c r="AC3407" s="239"/>
      <c r="AD3407" s="239"/>
      <c r="AE3407" s="239"/>
    </row>
    <row r="3408" spans="29:31">
      <c r="AC3408" s="239"/>
      <c r="AD3408" s="239"/>
      <c r="AE3408" s="239"/>
    </row>
    <row r="3409" spans="29:31">
      <c r="AC3409" s="239"/>
      <c r="AD3409" s="239"/>
      <c r="AE3409" s="239"/>
    </row>
    <row r="3410" spans="29:31">
      <c r="AC3410" s="239"/>
      <c r="AD3410" s="239"/>
      <c r="AE3410" s="239"/>
    </row>
    <row r="3411" spans="29:31">
      <c r="AC3411" s="239"/>
      <c r="AD3411" s="239"/>
      <c r="AE3411" s="239"/>
    </row>
    <row r="3412" spans="29:31">
      <c r="AC3412" s="239"/>
      <c r="AD3412" s="239"/>
      <c r="AE3412" s="239"/>
    </row>
    <row r="3413" spans="29:31">
      <c r="AC3413" s="239"/>
      <c r="AD3413" s="239"/>
      <c r="AE3413" s="239"/>
    </row>
    <row r="3414" spans="29:31">
      <c r="AC3414" s="239"/>
      <c r="AD3414" s="239"/>
      <c r="AE3414" s="239"/>
    </row>
    <row r="3415" spans="29:31">
      <c r="AC3415" s="239"/>
      <c r="AD3415" s="239"/>
      <c r="AE3415" s="239"/>
    </row>
    <row r="3416" spans="29:31">
      <c r="AC3416" s="239"/>
      <c r="AD3416" s="239"/>
      <c r="AE3416" s="239"/>
    </row>
    <row r="3417" spans="29:31">
      <c r="AC3417" s="239"/>
      <c r="AD3417" s="239"/>
      <c r="AE3417" s="239"/>
    </row>
    <row r="3418" spans="29:31">
      <c r="AC3418" s="239"/>
      <c r="AD3418" s="239"/>
      <c r="AE3418" s="239"/>
    </row>
    <row r="3419" spans="29:31">
      <c r="AC3419" s="239"/>
      <c r="AD3419" s="239"/>
      <c r="AE3419" s="239"/>
    </row>
    <row r="3420" spans="29:31">
      <c r="AC3420" s="239"/>
      <c r="AD3420" s="239"/>
      <c r="AE3420" s="239"/>
    </row>
    <row r="3421" spans="29:31">
      <c r="AC3421" s="239"/>
      <c r="AD3421" s="239"/>
      <c r="AE3421" s="239"/>
    </row>
    <row r="3422" spans="29:31">
      <c r="AC3422" s="239"/>
      <c r="AD3422" s="239"/>
      <c r="AE3422" s="239"/>
    </row>
    <row r="3423" spans="29:31">
      <c r="AC3423" s="239"/>
      <c r="AD3423" s="239"/>
      <c r="AE3423" s="239"/>
    </row>
    <row r="3424" spans="29:31">
      <c r="AC3424" s="239"/>
      <c r="AD3424" s="239"/>
      <c r="AE3424" s="239"/>
    </row>
    <row r="3425" spans="29:31">
      <c r="AC3425" s="239"/>
      <c r="AD3425" s="239"/>
      <c r="AE3425" s="239"/>
    </row>
    <row r="3426" spans="29:31">
      <c r="AC3426" s="239"/>
      <c r="AD3426" s="239"/>
      <c r="AE3426" s="239"/>
    </row>
    <row r="3427" spans="29:31">
      <c r="AC3427" s="239"/>
      <c r="AD3427" s="239"/>
      <c r="AE3427" s="239"/>
    </row>
    <row r="3428" spans="29:31">
      <c r="AC3428" s="239"/>
      <c r="AD3428" s="239"/>
      <c r="AE3428" s="239"/>
    </row>
    <row r="3429" spans="29:31">
      <c r="AC3429" s="239"/>
      <c r="AD3429" s="239"/>
      <c r="AE3429" s="239"/>
    </row>
    <row r="3430" spans="29:31">
      <c r="AC3430" s="239"/>
      <c r="AD3430" s="239"/>
      <c r="AE3430" s="239"/>
    </row>
    <row r="3431" spans="29:31">
      <c r="AC3431" s="239"/>
      <c r="AD3431" s="239"/>
      <c r="AE3431" s="239"/>
    </row>
    <row r="3432" spans="29:31">
      <c r="AC3432" s="239"/>
      <c r="AD3432" s="239"/>
      <c r="AE3432" s="239"/>
    </row>
    <row r="3433" spans="29:31">
      <c r="AC3433" s="239"/>
      <c r="AD3433" s="239"/>
      <c r="AE3433" s="239"/>
    </row>
    <row r="3434" spans="29:31">
      <c r="AC3434" s="239"/>
      <c r="AD3434" s="239"/>
      <c r="AE3434" s="239"/>
    </row>
    <row r="3435" spans="29:31">
      <c r="AC3435" s="239"/>
      <c r="AD3435" s="239"/>
      <c r="AE3435" s="239"/>
    </row>
    <row r="3436" spans="29:31">
      <c r="AC3436" s="239"/>
      <c r="AD3436" s="239"/>
      <c r="AE3436" s="239"/>
    </row>
    <row r="3437" spans="29:31">
      <c r="AC3437" s="239"/>
      <c r="AD3437" s="239"/>
      <c r="AE3437" s="239"/>
    </row>
    <row r="3438" spans="29:31">
      <c r="AC3438" s="239"/>
      <c r="AD3438" s="239"/>
      <c r="AE3438" s="239"/>
    </row>
    <row r="3439" spans="29:31">
      <c r="AC3439" s="239"/>
      <c r="AD3439" s="239"/>
      <c r="AE3439" s="239"/>
    </row>
    <row r="3440" spans="29:31">
      <c r="AC3440" s="239"/>
      <c r="AD3440" s="239"/>
      <c r="AE3440" s="239"/>
    </row>
    <row r="3441" spans="29:31">
      <c r="AC3441" s="239"/>
      <c r="AD3441" s="239"/>
      <c r="AE3441" s="239"/>
    </row>
    <row r="3442" spans="29:31">
      <c r="AC3442" s="239"/>
      <c r="AD3442" s="239"/>
      <c r="AE3442" s="239"/>
    </row>
    <row r="3443" spans="29:31">
      <c r="AC3443" s="239"/>
      <c r="AD3443" s="239"/>
      <c r="AE3443" s="239"/>
    </row>
    <row r="3444" spans="29:31">
      <c r="AC3444" s="239"/>
      <c r="AD3444" s="239"/>
      <c r="AE3444" s="239"/>
    </row>
    <row r="3445" spans="29:31">
      <c r="AC3445" s="239"/>
      <c r="AD3445" s="239"/>
      <c r="AE3445" s="239"/>
    </row>
    <row r="3446" spans="29:31">
      <c r="AC3446" s="239"/>
      <c r="AD3446" s="239"/>
      <c r="AE3446" s="239"/>
    </row>
    <row r="3447" spans="29:31">
      <c r="AC3447" s="239"/>
      <c r="AD3447" s="239"/>
      <c r="AE3447" s="239"/>
    </row>
    <row r="3448" spans="29:31">
      <c r="AC3448" s="239"/>
      <c r="AD3448" s="239"/>
      <c r="AE3448" s="239"/>
    </row>
    <row r="3449" spans="29:31">
      <c r="AC3449" s="239"/>
      <c r="AD3449" s="239"/>
      <c r="AE3449" s="239"/>
    </row>
    <row r="3450" spans="29:31">
      <c r="AC3450" s="239"/>
      <c r="AD3450" s="239"/>
      <c r="AE3450" s="239"/>
    </row>
    <row r="3451" spans="29:31">
      <c r="AC3451" s="239"/>
      <c r="AD3451" s="239"/>
      <c r="AE3451" s="239"/>
    </row>
    <row r="3452" spans="29:31">
      <c r="AC3452" s="239"/>
      <c r="AD3452" s="239"/>
      <c r="AE3452" s="239"/>
    </row>
    <row r="3453" spans="29:31">
      <c r="AC3453" s="239"/>
      <c r="AD3453" s="239"/>
      <c r="AE3453" s="239"/>
    </row>
    <row r="3454" spans="29:31">
      <c r="AC3454" s="239"/>
      <c r="AD3454" s="239"/>
      <c r="AE3454" s="239"/>
    </row>
    <row r="3455" spans="29:31">
      <c r="AC3455" s="239"/>
      <c r="AD3455" s="239"/>
      <c r="AE3455" s="239"/>
    </row>
    <row r="3456" spans="29:31">
      <c r="AC3456" s="239"/>
      <c r="AD3456" s="239"/>
      <c r="AE3456" s="239"/>
    </row>
    <row r="3457" spans="29:31">
      <c r="AC3457" s="239"/>
      <c r="AD3457" s="239"/>
      <c r="AE3457" s="239"/>
    </row>
    <row r="3458" spans="29:31">
      <c r="AC3458" s="239"/>
      <c r="AD3458" s="239"/>
      <c r="AE3458" s="239"/>
    </row>
    <row r="3459" spans="29:31">
      <c r="AC3459" s="239"/>
      <c r="AD3459" s="239"/>
      <c r="AE3459" s="239"/>
    </row>
    <row r="3460" spans="29:31">
      <c r="AC3460" s="239"/>
      <c r="AD3460" s="239"/>
      <c r="AE3460" s="239"/>
    </row>
    <row r="3461" spans="29:31">
      <c r="AC3461" s="239"/>
      <c r="AD3461" s="239"/>
      <c r="AE3461" s="239"/>
    </row>
    <row r="3462" spans="29:31">
      <c r="AC3462" s="239"/>
      <c r="AD3462" s="239"/>
      <c r="AE3462" s="239"/>
    </row>
    <row r="3463" spans="29:31">
      <c r="AC3463" s="239"/>
      <c r="AD3463" s="239"/>
      <c r="AE3463" s="239"/>
    </row>
    <row r="3464" spans="29:31">
      <c r="AC3464" s="239"/>
      <c r="AD3464" s="239"/>
      <c r="AE3464" s="239"/>
    </row>
    <row r="3465" spans="29:31">
      <c r="AC3465" s="239"/>
      <c r="AD3465" s="239"/>
      <c r="AE3465" s="239"/>
    </row>
    <row r="3466" spans="29:31">
      <c r="AC3466" s="239"/>
      <c r="AD3466" s="239"/>
      <c r="AE3466" s="239"/>
    </row>
    <row r="3467" spans="29:31">
      <c r="AC3467" s="239"/>
      <c r="AD3467" s="239"/>
      <c r="AE3467" s="239"/>
    </row>
    <row r="3468" spans="29:31">
      <c r="AC3468" s="239"/>
      <c r="AD3468" s="239"/>
      <c r="AE3468" s="239"/>
    </row>
    <row r="3469" spans="29:31">
      <c r="AC3469" s="239"/>
      <c r="AD3469" s="239"/>
      <c r="AE3469" s="239"/>
    </row>
    <row r="3470" spans="29:31">
      <c r="AC3470" s="239"/>
      <c r="AD3470" s="239"/>
      <c r="AE3470" s="239"/>
    </row>
    <row r="3471" spans="29:31">
      <c r="AC3471" s="239"/>
      <c r="AD3471" s="239"/>
      <c r="AE3471" s="239"/>
    </row>
    <row r="3472" spans="29:31">
      <c r="AC3472" s="239"/>
      <c r="AD3472" s="239"/>
      <c r="AE3472" s="239"/>
    </row>
    <row r="3473" spans="29:31">
      <c r="AC3473" s="239"/>
      <c r="AD3473" s="239"/>
      <c r="AE3473" s="239"/>
    </row>
    <row r="3474" spans="29:31">
      <c r="AC3474" s="239"/>
      <c r="AD3474" s="239"/>
      <c r="AE3474" s="239"/>
    </row>
    <row r="3475" spans="29:31">
      <c r="AC3475" s="239"/>
      <c r="AD3475" s="239"/>
      <c r="AE3475" s="239"/>
    </row>
    <row r="3476" spans="29:31">
      <c r="AC3476" s="239"/>
      <c r="AD3476" s="239"/>
      <c r="AE3476" s="239"/>
    </row>
    <row r="3477" spans="29:31">
      <c r="AC3477" s="239"/>
      <c r="AD3477" s="239"/>
      <c r="AE3477" s="239"/>
    </row>
    <row r="3478" spans="29:31">
      <c r="AC3478" s="239"/>
      <c r="AD3478" s="239"/>
      <c r="AE3478" s="239"/>
    </row>
    <row r="3479" spans="29:31">
      <c r="AC3479" s="239"/>
      <c r="AD3479" s="239"/>
      <c r="AE3479" s="239"/>
    </row>
    <row r="3480" spans="29:31">
      <c r="AC3480" s="239"/>
      <c r="AD3480" s="239"/>
      <c r="AE3480" s="239"/>
    </row>
    <row r="3481" spans="29:31">
      <c r="AC3481" s="239"/>
      <c r="AD3481" s="239"/>
      <c r="AE3481" s="239"/>
    </row>
    <row r="3482" spans="29:31">
      <c r="AC3482" s="239"/>
      <c r="AD3482" s="239"/>
      <c r="AE3482" s="239"/>
    </row>
    <row r="3483" spans="29:31">
      <c r="AC3483" s="239"/>
      <c r="AD3483" s="239"/>
      <c r="AE3483" s="239"/>
    </row>
    <row r="3484" spans="29:31">
      <c r="AC3484" s="239"/>
      <c r="AD3484" s="239"/>
      <c r="AE3484" s="239"/>
    </row>
    <row r="3485" spans="29:31">
      <c r="AC3485" s="239"/>
      <c r="AD3485" s="239"/>
      <c r="AE3485" s="239"/>
    </row>
    <row r="3486" spans="29:31">
      <c r="AC3486" s="239"/>
      <c r="AD3486" s="239"/>
      <c r="AE3486" s="239"/>
    </row>
    <row r="3487" spans="29:31">
      <c r="AC3487" s="239"/>
      <c r="AD3487" s="239"/>
      <c r="AE3487" s="239"/>
    </row>
    <row r="3488" spans="29:31">
      <c r="AC3488" s="239"/>
      <c r="AD3488" s="239"/>
      <c r="AE3488" s="239"/>
    </row>
    <row r="3489" spans="29:31">
      <c r="AC3489" s="239"/>
      <c r="AD3489" s="239"/>
      <c r="AE3489" s="239"/>
    </row>
    <row r="3490" spans="29:31">
      <c r="AC3490" s="239"/>
      <c r="AD3490" s="239"/>
      <c r="AE3490" s="239"/>
    </row>
    <row r="3491" spans="29:31">
      <c r="AC3491" s="239"/>
      <c r="AD3491" s="239"/>
      <c r="AE3491" s="239"/>
    </row>
    <row r="3492" spans="29:31">
      <c r="AC3492" s="239"/>
      <c r="AD3492" s="239"/>
      <c r="AE3492" s="239"/>
    </row>
    <row r="3493" spans="29:31">
      <c r="AC3493" s="239"/>
      <c r="AD3493" s="239"/>
      <c r="AE3493" s="239"/>
    </row>
    <row r="3494" spans="29:31">
      <c r="AC3494" s="239"/>
      <c r="AD3494" s="239"/>
      <c r="AE3494" s="239"/>
    </row>
    <row r="3495" spans="29:31">
      <c r="AC3495" s="239"/>
      <c r="AD3495" s="239"/>
      <c r="AE3495" s="239"/>
    </row>
    <row r="3496" spans="29:31">
      <c r="AC3496" s="239"/>
      <c r="AD3496" s="239"/>
      <c r="AE3496" s="239"/>
    </row>
    <row r="3497" spans="29:31">
      <c r="AC3497" s="239"/>
      <c r="AD3497" s="239"/>
      <c r="AE3497" s="239"/>
    </row>
    <row r="3498" spans="29:31">
      <c r="AC3498" s="239"/>
      <c r="AD3498" s="239"/>
      <c r="AE3498" s="239"/>
    </row>
    <row r="3499" spans="29:31">
      <c r="AC3499" s="239"/>
      <c r="AD3499" s="239"/>
      <c r="AE3499" s="239"/>
    </row>
    <row r="3500" spans="29:31">
      <c r="AC3500" s="239"/>
      <c r="AD3500" s="239"/>
      <c r="AE3500" s="239"/>
    </row>
    <row r="3501" spans="29:31">
      <c r="AC3501" s="239"/>
      <c r="AD3501" s="239"/>
      <c r="AE3501" s="239"/>
    </row>
    <row r="3502" spans="29:31">
      <c r="AC3502" s="239"/>
      <c r="AD3502" s="239"/>
      <c r="AE3502" s="239"/>
    </row>
    <row r="3503" spans="29:31">
      <c r="AC3503" s="239"/>
      <c r="AD3503" s="239"/>
      <c r="AE3503" s="239"/>
    </row>
    <row r="3504" spans="29:31">
      <c r="AC3504" s="239"/>
      <c r="AD3504" s="239"/>
      <c r="AE3504" s="239"/>
    </row>
    <row r="3505" spans="29:31">
      <c r="AC3505" s="239"/>
      <c r="AD3505" s="239"/>
      <c r="AE3505" s="239"/>
    </row>
    <row r="3506" spans="29:31">
      <c r="AC3506" s="239"/>
      <c r="AD3506" s="239"/>
      <c r="AE3506" s="239"/>
    </row>
    <row r="3507" spans="29:31">
      <c r="AC3507" s="239"/>
      <c r="AD3507" s="239"/>
      <c r="AE3507" s="239"/>
    </row>
    <row r="3508" spans="29:31">
      <c r="AC3508" s="239"/>
      <c r="AD3508" s="239"/>
      <c r="AE3508" s="239"/>
    </row>
    <row r="3509" spans="29:31">
      <c r="AC3509" s="239"/>
      <c r="AD3509" s="239"/>
      <c r="AE3509" s="239"/>
    </row>
    <row r="3510" spans="29:31">
      <c r="AC3510" s="239"/>
      <c r="AD3510" s="239"/>
      <c r="AE3510" s="239"/>
    </row>
    <row r="3511" spans="29:31">
      <c r="AC3511" s="239"/>
      <c r="AD3511" s="239"/>
      <c r="AE3511" s="239"/>
    </row>
    <row r="3512" spans="29:31">
      <c r="AC3512" s="239"/>
      <c r="AD3512" s="239"/>
      <c r="AE3512" s="239"/>
    </row>
    <row r="3513" spans="29:31">
      <c r="AC3513" s="239"/>
      <c r="AD3513" s="239"/>
      <c r="AE3513" s="239"/>
    </row>
    <row r="3514" spans="29:31">
      <c r="AC3514" s="239"/>
      <c r="AD3514" s="239"/>
      <c r="AE3514" s="239"/>
    </row>
    <row r="3515" spans="29:31">
      <c r="AC3515" s="239"/>
      <c r="AD3515" s="239"/>
      <c r="AE3515" s="239"/>
    </row>
    <row r="3516" spans="29:31">
      <c r="AC3516" s="239"/>
      <c r="AD3516" s="239"/>
      <c r="AE3516" s="239"/>
    </row>
    <row r="3517" spans="29:31">
      <c r="AC3517" s="239"/>
      <c r="AD3517" s="239"/>
      <c r="AE3517" s="239"/>
    </row>
    <row r="3518" spans="29:31">
      <c r="AC3518" s="239"/>
      <c r="AD3518" s="239"/>
      <c r="AE3518" s="239"/>
    </row>
    <row r="3519" spans="29:31">
      <c r="AC3519" s="239"/>
      <c r="AD3519" s="239"/>
      <c r="AE3519" s="239"/>
    </row>
    <row r="3520" spans="29:31">
      <c r="AC3520" s="239"/>
      <c r="AD3520" s="239"/>
      <c r="AE3520" s="239"/>
    </row>
    <row r="3521" spans="29:31">
      <c r="AC3521" s="239"/>
      <c r="AD3521" s="239"/>
      <c r="AE3521" s="239"/>
    </row>
    <row r="3522" spans="29:31">
      <c r="AC3522" s="239"/>
      <c r="AD3522" s="239"/>
      <c r="AE3522" s="239"/>
    </row>
    <row r="3523" spans="29:31">
      <c r="AC3523" s="239"/>
      <c r="AD3523" s="239"/>
      <c r="AE3523" s="239"/>
    </row>
    <row r="3524" spans="29:31">
      <c r="AC3524" s="239"/>
      <c r="AD3524" s="239"/>
      <c r="AE3524" s="239"/>
    </row>
    <row r="3525" spans="29:31">
      <c r="AC3525" s="239"/>
      <c r="AD3525" s="239"/>
      <c r="AE3525" s="239"/>
    </row>
    <row r="3526" spans="29:31">
      <c r="AC3526" s="239"/>
      <c r="AD3526" s="239"/>
      <c r="AE3526" s="239"/>
    </row>
    <row r="3527" spans="29:31">
      <c r="AC3527" s="239"/>
      <c r="AD3527" s="239"/>
      <c r="AE3527" s="239"/>
    </row>
    <row r="3528" spans="29:31">
      <c r="AC3528" s="239"/>
      <c r="AD3528" s="239"/>
      <c r="AE3528" s="239"/>
    </row>
    <row r="3529" spans="29:31">
      <c r="AC3529" s="239"/>
      <c r="AD3529" s="239"/>
      <c r="AE3529" s="239"/>
    </row>
    <row r="3530" spans="29:31">
      <c r="AC3530" s="239"/>
      <c r="AD3530" s="239"/>
      <c r="AE3530" s="239"/>
    </row>
    <row r="3531" spans="29:31">
      <c r="AC3531" s="239"/>
      <c r="AD3531" s="239"/>
      <c r="AE3531" s="239"/>
    </row>
    <row r="3532" spans="29:31">
      <c r="AC3532" s="239"/>
      <c r="AD3532" s="239"/>
      <c r="AE3532" s="239"/>
    </row>
    <row r="3533" spans="29:31">
      <c r="AC3533" s="239"/>
      <c r="AD3533" s="239"/>
      <c r="AE3533" s="239"/>
    </row>
    <row r="3534" spans="29:31">
      <c r="AC3534" s="239"/>
      <c r="AD3534" s="239"/>
      <c r="AE3534" s="239"/>
    </row>
    <row r="3535" spans="29:31">
      <c r="AC3535" s="239"/>
      <c r="AD3535" s="239"/>
      <c r="AE3535" s="239"/>
    </row>
    <row r="3536" spans="29:31">
      <c r="AC3536" s="239"/>
      <c r="AD3536" s="239"/>
      <c r="AE3536" s="239"/>
    </row>
    <row r="3537" spans="29:31">
      <c r="AC3537" s="239"/>
      <c r="AD3537" s="239"/>
      <c r="AE3537" s="239"/>
    </row>
    <row r="3538" spans="29:31">
      <c r="AC3538" s="239"/>
      <c r="AD3538" s="239"/>
      <c r="AE3538" s="239"/>
    </row>
    <row r="3539" spans="29:31">
      <c r="AC3539" s="239"/>
      <c r="AD3539" s="239"/>
      <c r="AE3539" s="239"/>
    </row>
    <row r="3540" spans="29:31">
      <c r="AC3540" s="239"/>
      <c r="AD3540" s="239"/>
      <c r="AE3540" s="239"/>
    </row>
    <row r="3541" spans="29:31">
      <c r="AC3541" s="239"/>
      <c r="AD3541" s="239"/>
      <c r="AE3541" s="239"/>
    </row>
    <row r="3542" spans="29:31">
      <c r="AC3542" s="239"/>
      <c r="AD3542" s="239"/>
      <c r="AE3542" s="239"/>
    </row>
    <row r="3543" spans="29:31">
      <c r="AC3543" s="239"/>
      <c r="AD3543" s="239"/>
      <c r="AE3543" s="239"/>
    </row>
    <row r="3544" spans="29:31">
      <c r="AC3544" s="239"/>
      <c r="AD3544" s="239"/>
      <c r="AE3544" s="239"/>
    </row>
    <row r="3545" spans="29:31">
      <c r="AC3545" s="239"/>
      <c r="AD3545" s="239"/>
      <c r="AE3545" s="239"/>
    </row>
    <row r="3546" spans="29:31">
      <c r="AC3546" s="239"/>
      <c r="AD3546" s="239"/>
      <c r="AE3546" s="239"/>
    </row>
    <row r="3547" spans="29:31">
      <c r="AC3547" s="239"/>
      <c r="AD3547" s="239"/>
      <c r="AE3547" s="239"/>
    </row>
    <row r="3548" spans="29:31">
      <c r="AC3548" s="239"/>
      <c r="AD3548" s="239"/>
      <c r="AE3548" s="239"/>
    </row>
    <row r="3549" spans="29:31">
      <c r="AC3549" s="239"/>
      <c r="AD3549" s="239"/>
      <c r="AE3549" s="239"/>
    </row>
    <row r="3550" spans="29:31">
      <c r="AC3550" s="239"/>
      <c r="AD3550" s="239"/>
      <c r="AE3550" s="239"/>
    </row>
    <row r="3551" spans="29:31">
      <c r="AC3551" s="239"/>
      <c r="AD3551" s="239"/>
      <c r="AE3551" s="239"/>
    </row>
    <row r="3552" spans="29:31">
      <c r="AC3552" s="239"/>
      <c r="AD3552" s="239"/>
      <c r="AE3552" s="239"/>
    </row>
    <row r="3553" spans="29:31">
      <c r="AC3553" s="239"/>
      <c r="AD3553" s="239"/>
      <c r="AE3553" s="239"/>
    </row>
    <row r="3554" spans="29:31">
      <c r="AC3554" s="239"/>
      <c r="AD3554" s="239"/>
      <c r="AE3554" s="239"/>
    </row>
    <row r="3555" spans="29:31">
      <c r="AC3555" s="239"/>
      <c r="AD3555" s="239"/>
      <c r="AE3555" s="239"/>
    </row>
    <row r="3556" spans="29:31">
      <c r="AC3556" s="239"/>
      <c r="AD3556" s="239"/>
      <c r="AE3556" s="239"/>
    </row>
    <row r="3557" spans="29:31">
      <c r="AC3557" s="239"/>
      <c r="AD3557" s="239"/>
      <c r="AE3557" s="239"/>
    </row>
    <row r="3558" spans="29:31">
      <c r="AC3558" s="239"/>
      <c r="AD3558" s="239"/>
      <c r="AE3558" s="239"/>
    </row>
    <row r="3559" spans="29:31">
      <c r="AC3559" s="239"/>
      <c r="AD3559" s="239"/>
      <c r="AE3559" s="239"/>
    </row>
    <row r="3560" spans="29:31">
      <c r="AC3560" s="239"/>
      <c r="AD3560" s="239"/>
      <c r="AE3560" s="239"/>
    </row>
    <row r="3561" spans="29:31">
      <c r="AC3561" s="239"/>
      <c r="AD3561" s="239"/>
      <c r="AE3561" s="239"/>
    </row>
    <row r="3562" spans="29:31">
      <c r="AC3562" s="239"/>
      <c r="AD3562" s="239"/>
      <c r="AE3562" s="239"/>
    </row>
    <row r="3563" spans="29:31">
      <c r="AC3563" s="239"/>
      <c r="AD3563" s="239"/>
      <c r="AE3563" s="239"/>
    </row>
    <row r="3564" spans="29:31">
      <c r="AC3564" s="239"/>
      <c r="AD3564" s="239"/>
      <c r="AE3564" s="239"/>
    </row>
    <row r="3565" spans="29:31">
      <c r="AC3565" s="239"/>
      <c r="AD3565" s="239"/>
      <c r="AE3565" s="239"/>
    </row>
    <row r="3566" spans="29:31">
      <c r="AC3566" s="239"/>
      <c r="AD3566" s="239"/>
      <c r="AE3566" s="239"/>
    </row>
    <row r="3567" spans="29:31">
      <c r="AC3567" s="239"/>
      <c r="AD3567" s="239"/>
      <c r="AE3567" s="239"/>
    </row>
    <row r="3568" spans="29:31">
      <c r="AC3568" s="239"/>
      <c r="AD3568" s="239"/>
      <c r="AE3568" s="239"/>
    </row>
    <row r="3569" spans="29:31">
      <c r="AC3569" s="239"/>
      <c r="AD3569" s="239"/>
      <c r="AE3569" s="239"/>
    </row>
    <row r="3570" spans="29:31">
      <c r="AC3570" s="239"/>
      <c r="AD3570" s="239"/>
      <c r="AE3570" s="239"/>
    </row>
    <row r="3571" spans="29:31">
      <c r="AC3571" s="239"/>
      <c r="AD3571" s="239"/>
      <c r="AE3571" s="239"/>
    </row>
    <row r="3572" spans="29:31">
      <c r="AC3572" s="239"/>
      <c r="AD3572" s="239"/>
      <c r="AE3572" s="239"/>
    </row>
    <row r="3573" spans="29:31">
      <c r="AC3573" s="239"/>
      <c r="AD3573" s="239"/>
      <c r="AE3573" s="239"/>
    </row>
    <row r="3574" spans="29:31">
      <c r="AC3574" s="239"/>
      <c r="AD3574" s="239"/>
      <c r="AE3574" s="239"/>
    </row>
    <row r="3575" spans="29:31">
      <c r="AC3575" s="239"/>
      <c r="AD3575" s="239"/>
      <c r="AE3575" s="239"/>
    </row>
    <row r="3576" spans="29:31">
      <c r="AC3576" s="239"/>
      <c r="AD3576" s="239"/>
      <c r="AE3576" s="239"/>
    </row>
    <row r="3577" spans="29:31">
      <c r="AC3577" s="239"/>
      <c r="AD3577" s="239"/>
      <c r="AE3577" s="239"/>
    </row>
    <row r="3578" spans="29:31">
      <c r="AC3578" s="239"/>
      <c r="AD3578" s="239"/>
      <c r="AE3578" s="239"/>
    </row>
    <row r="3579" spans="29:31">
      <c r="AC3579" s="239"/>
      <c r="AD3579" s="239"/>
      <c r="AE3579" s="239"/>
    </row>
    <row r="3580" spans="29:31">
      <c r="AC3580" s="239"/>
      <c r="AD3580" s="239"/>
      <c r="AE3580" s="239"/>
    </row>
    <row r="3581" spans="29:31">
      <c r="AC3581" s="239"/>
      <c r="AD3581" s="239"/>
      <c r="AE3581" s="239"/>
    </row>
    <row r="3582" spans="29:31">
      <c r="AC3582" s="239"/>
      <c r="AD3582" s="239"/>
      <c r="AE3582" s="239"/>
    </row>
    <row r="3583" spans="29:31">
      <c r="AC3583" s="239"/>
      <c r="AD3583" s="239"/>
      <c r="AE3583" s="239"/>
    </row>
    <row r="3584" spans="29:31">
      <c r="AC3584" s="239"/>
      <c r="AD3584" s="239"/>
      <c r="AE3584" s="239"/>
    </row>
    <row r="3585" spans="29:31">
      <c r="AC3585" s="239"/>
      <c r="AD3585" s="239"/>
      <c r="AE3585" s="239"/>
    </row>
    <row r="3586" spans="29:31">
      <c r="AC3586" s="239"/>
      <c r="AD3586" s="239"/>
      <c r="AE3586" s="239"/>
    </row>
    <row r="3587" spans="29:31">
      <c r="AC3587" s="239"/>
      <c r="AD3587" s="239"/>
      <c r="AE3587" s="239"/>
    </row>
    <row r="3588" spans="29:31">
      <c r="AC3588" s="239"/>
      <c r="AD3588" s="239"/>
      <c r="AE3588" s="239"/>
    </row>
    <row r="3589" spans="29:31">
      <c r="AC3589" s="239"/>
      <c r="AD3589" s="239"/>
      <c r="AE3589" s="239"/>
    </row>
    <row r="3590" spans="29:31">
      <c r="AC3590" s="239"/>
      <c r="AD3590" s="239"/>
      <c r="AE3590" s="239"/>
    </row>
    <row r="3591" spans="29:31">
      <c r="AC3591" s="239"/>
      <c r="AD3591" s="239"/>
      <c r="AE3591" s="239"/>
    </row>
    <row r="3592" spans="29:31">
      <c r="AC3592" s="239"/>
      <c r="AD3592" s="239"/>
      <c r="AE3592" s="239"/>
    </row>
    <row r="3593" spans="29:31">
      <c r="AC3593" s="239"/>
      <c r="AD3593" s="239"/>
      <c r="AE3593" s="239"/>
    </row>
    <row r="3594" spans="29:31">
      <c r="AC3594" s="239"/>
      <c r="AD3594" s="239"/>
      <c r="AE3594" s="239"/>
    </row>
    <row r="3595" spans="29:31">
      <c r="AC3595" s="239"/>
      <c r="AD3595" s="239"/>
      <c r="AE3595" s="239"/>
    </row>
    <row r="3596" spans="29:31">
      <c r="AC3596" s="239"/>
      <c r="AD3596" s="239"/>
      <c r="AE3596" s="239"/>
    </row>
    <row r="3597" spans="29:31">
      <c r="AC3597" s="239"/>
      <c r="AD3597" s="239"/>
      <c r="AE3597" s="239"/>
    </row>
    <row r="3598" spans="29:31">
      <c r="AC3598" s="239"/>
      <c r="AD3598" s="239"/>
      <c r="AE3598" s="239"/>
    </row>
    <row r="3599" spans="29:31">
      <c r="AC3599" s="239"/>
      <c r="AD3599" s="239"/>
      <c r="AE3599" s="239"/>
    </row>
    <row r="3600" spans="29:31">
      <c r="AC3600" s="239"/>
      <c r="AD3600" s="239"/>
      <c r="AE3600" s="239"/>
    </row>
    <row r="3601" spans="29:31">
      <c r="AC3601" s="239"/>
      <c r="AD3601" s="239"/>
      <c r="AE3601" s="239"/>
    </row>
    <row r="3602" spans="29:31">
      <c r="AC3602" s="239"/>
      <c r="AD3602" s="239"/>
      <c r="AE3602" s="239"/>
    </row>
    <row r="3603" spans="29:31">
      <c r="AC3603" s="239"/>
      <c r="AD3603" s="239"/>
      <c r="AE3603" s="239"/>
    </row>
    <row r="3604" spans="29:31">
      <c r="AC3604" s="239"/>
      <c r="AD3604" s="239"/>
      <c r="AE3604" s="239"/>
    </row>
    <row r="3605" spans="29:31">
      <c r="AC3605" s="239"/>
      <c r="AD3605" s="239"/>
      <c r="AE3605" s="239"/>
    </row>
    <row r="3606" spans="29:31">
      <c r="AC3606" s="239"/>
      <c r="AD3606" s="239"/>
      <c r="AE3606" s="239"/>
    </row>
    <row r="3607" spans="29:31">
      <c r="AC3607" s="239"/>
      <c r="AD3607" s="239"/>
      <c r="AE3607" s="239"/>
    </row>
    <row r="3608" spans="29:31">
      <c r="AC3608" s="239"/>
      <c r="AD3608" s="239"/>
      <c r="AE3608" s="239"/>
    </row>
    <row r="3609" spans="29:31">
      <c r="AC3609" s="239"/>
      <c r="AD3609" s="239"/>
      <c r="AE3609" s="239"/>
    </row>
    <row r="3610" spans="29:31">
      <c r="AC3610" s="239"/>
      <c r="AD3610" s="239"/>
      <c r="AE3610" s="239"/>
    </row>
    <row r="3611" spans="29:31">
      <c r="AC3611" s="239"/>
      <c r="AD3611" s="239"/>
      <c r="AE3611" s="239"/>
    </row>
    <row r="3612" spans="29:31">
      <c r="AC3612" s="239"/>
      <c r="AD3612" s="239"/>
      <c r="AE3612" s="239"/>
    </row>
    <row r="3613" spans="29:31">
      <c r="AC3613" s="239"/>
      <c r="AD3613" s="239"/>
      <c r="AE3613" s="239"/>
    </row>
    <row r="3614" spans="29:31">
      <c r="AC3614" s="239"/>
      <c r="AD3614" s="239"/>
      <c r="AE3614" s="239"/>
    </row>
    <row r="3615" spans="29:31">
      <c r="AC3615" s="239"/>
      <c r="AD3615" s="239"/>
      <c r="AE3615" s="239"/>
    </row>
    <row r="3616" spans="29:31">
      <c r="AC3616" s="239"/>
      <c r="AD3616" s="239"/>
      <c r="AE3616" s="239"/>
    </row>
    <row r="3617" spans="29:31">
      <c r="AC3617" s="239"/>
      <c r="AD3617" s="239"/>
      <c r="AE3617" s="239"/>
    </row>
    <row r="3618" spans="29:31">
      <c r="AC3618" s="239"/>
      <c r="AD3618" s="239"/>
      <c r="AE3618" s="239"/>
    </row>
    <row r="3619" spans="29:31">
      <c r="AC3619" s="239"/>
      <c r="AD3619" s="239"/>
      <c r="AE3619" s="239"/>
    </row>
    <row r="3620" spans="29:31">
      <c r="AC3620" s="239"/>
      <c r="AD3620" s="239"/>
      <c r="AE3620" s="239"/>
    </row>
    <row r="3621" spans="29:31">
      <c r="AC3621" s="239"/>
      <c r="AD3621" s="239"/>
      <c r="AE3621" s="239"/>
    </row>
    <row r="3622" spans="29:31">
      <c r="AC3622" s="239"/>
      <c r="AD3622" s="239"/>
      <c r="AE3622" s="239"/>
    </row>
    <row r="3623" spans="29:31">
      <c r="AC3623" s="239"/>
      <c r="AD3623" s="239"/>
      <c r="AE3623" s="239"/>
    </row>
    <row r="3624" spans="29:31">
      <c r="AC3624" s="239"/>
      <c r="AD3624" s="239"/>
      <c r="AE3624" s="239"/>
    </row>
    <row r="3625" spans="29:31">
      <c r="AC3625" s="239"/>
      <c r="AD3625" s="239"/>
      <c r="AE3625" s="239"/>
    </row>
    <row r="3626" spans="29:31">
      <c r="AC3626" s="239"/>
      <c r="AD3626" s="239"/>
      <c r="AE3626" s="239"/>
    </row>
    <row r="3627" spans="29:31">
      <c r="AC3627" s="239"/>
      <c r="AD3627" s="239"/>
      <c r="AE3627" s="239"/>
    </row>
    <row r="3628" spans="29:31">
      <c r="AC3628" s="239"/>
      <c r="AD3628" s="239"/>
      <c r="AE3628" s="239"/>
    </row>
    <row r="3629" spans="29:31">
      <c r="AC3629" s="239"/>
      <c r="AD3629" s="239"/>
      <c r="AE3629" s="239"/>
    </row>
    <row r="3630" spans="29:31">
      <c r="AC3630" s="239"/>
      <c r="AD3630" s="239"/>
      <c r="AE3630" s="239"/>
    </row>
    <row r="3631" spans="29:31">
      <c r="AC3631" s="239"/>
      <c r="AD3631" s="239"/>
      <c r="AE3631" s="239"/>
    </row>
    <row r="3632" spans="29:31">
      <c r="AC3632" s="239"/>
      <c r="AD3632" s="239"/>
      <c r="AE3632" s="239"/>
    </row>
    <row r="3633" spans="29:31">
      <c r="AC3633" s="239"/>
      <c r="AD3633" s="239"/>
      <c r="AE3633" s="239"/>
    </row>
    <row r="3634" spans="29:31">
      <c r="AC3634" s="239"/>
      <c r="AD3634" s="239"/>
      <c r="AE3634" s="239"/>
    </row>
    <row r="3635" spans="29:31">
      <c r="AC3635" s="239"/>
      <c r="AD3635" s="239"/>
      <c r="AE3635" s="239"/>
    </row>
    <row r="3636" spans="29:31">
      <c r="AC3636" s="239"/>
      <c r="AD3636" s="239"/>
      <c r="AE3636" s="239"/>
    </row>
    <row r="3637" spans="29:31">
      <c r="AC3637" s="239"/>
      <c r="AD3637" s="239"/>
      <c r="AE3637" s="239"/>
    </row>
    <row r="3638" spans="29:31">
      <c r="AC3638" s="239"/>
      <c r="AD3638" s="239"/>
      <c r="AE3638" s="239"/>
    </row>
    <row r="3639" spans="29:31">
      <c r="AC3639" s="239"/>
      <c r="AD3639" s="239"/>
      <c r="AE3639" s="239"/>
    </row>
    <row r="3640" spans="29:31">
      <c r="AC3640" s="239"/>
      <c r="AD3640" s="239"/>
      <c r="AE3640" s="239"/>
    </row>
    <row r="3641" spans="29:31">
      <c r="AC3641" s="239"/>
      <c r="AD3641" s="239"/>
      <c r="AE3641" s="239"/>
    </row>
    <row r="3642" spans="29:31">
      <c r="AC3642" s="239"/>
      <c r="AD3642" s="239"/>
      <c r="AE3642" s="239"/>
    </row>
    <row r="3643" spans="29:31">
      <c r="AC3643" s="239"/>
      <c r="AD3643" s="239"/>
      <c r="AE3643" s="239"/>
    </row>
    <row r="3644" spans="29:31">
      <c r="AC3644" s="239"/>
      <c r="AD3644" s="239"/>
      <c r="AE3644" s="239"/>
    </row>
    <row r="3645" spans="29:31">
      <c r="AC3645" s="239"/>
      <c r="AD3645" s="239"/>
      <c r="AE3645" s="239"/>
    </row>
    <row r="3646" spans="29:31">
      <c r="AC3646" s="239"/>
      <c r="AD3646" s="239"/>
      <c r="AE3646" s="239"/>
    </row>
    <row r="3647" spans="29:31">
      <c r="AC3647" s="239"/>
      <c r="AD3647" s="239"/>
      <c r="AE3647" s="239"/>
    </row>
    <row r="3648" spans="29:31">
      <c r="AC3648" s="239"/>
      <c r="AD3648" s="239"/>
      <c r="AE3648" s="239"/>
    </row>
    <row r="3649" spans="29:31">
      <c r="AC3649" s="239"/>
      <c r="AD3649" s="239"/>
      <c r="AE3649" s="239"/>
    </row>
    <row r="3650" spans="29:31">
      <c r="AC3650" s="239"/>
      <c r="AD3650" s="239"/>
      <c r="AE3650" s="239"/>
    </row>
    <row r="3651" spans="29:31">
      <c r="AC3651" s="239"/>
      <c r="AD3651" s="239"/>
      <c r="AE3651" s="239"/>
    </row>
    <row r="3652" spans="29:31">
      <c r="AC3652" s="239"/>
      <c r="AD3652" s="239"/>
      <c r="AE3652" s="239"/>
    </row>
    <row r="3653" spans="29:31">
      <c r="AC3653" s="239"/>
      <c r="AD3653" s="239"/>
      <c r="AE3653" s="239"/>
    </row>
    <row r="3654" spans="29:31">
      <c r="AC3654" s="239"/>
      <c r="AD3654" s="239"/>
      <c r="AE3654" s="239"/>
    </row>
    <row r="3655" spans="29:31">
      <c r="AC3655" s="239"/>
      <c r="AD3655" s="239"/>
      <c r="AE3655" s="239"/>
    </row>
    <row r="3656" spans="29:31">
      <c r="AC3656" s="239"/>
      <c r="AD3656" s="239"/>
      <c r="AE3656" s="239"/>
    </row>
    <row r="3657" spans="29:31">
      <c r="AC3657" s="239"/>
      <c r="AD3657" s="239"/>
      <c r="AE3657" s="239"/>
    </row>
    <row r="3658" spans="29:31">
      <c r="AC3658" s="239"/>
      <c r="AD3658" s="239"/>
      <c r="AE3658" s="239"/>
    </row>
    <row r="3659" spans="29:31">
      <c r="AC3659" s="239"/>
      <c r="AD3659" s="239"/>
      <c r="AE3659" s="239"/>
    </row>
    <row r="3660" spans="29:31">
      <c r="AC3660" s="239"/>
      <c r="AD3660" s="239"/>
      <c r="AE3660" s="239"/>
    </row>
    <row r="3661" spans="29:31">
      <c r="AC3661" s="239"/>
      <c r="AD3661" s="239"/>
      <c r="AE3661" s="239"/>
    </row>
    <row r="3662" spans="29:31">
      <c r="AC3662" s="239"/>
      <c r="AD3662" s="239"/>
      <c r="AE3662" s="239"/>
    </row>
    <row r="3663" spans="29:31">
      <c r="AC3663" s="239"/>
      <c r="AD3663" s="239"/>
      <c r="AE3663" s="239"/>
    </row>
    <row r="3664" spans="29:31">
      <c r="AC3664" s="239"/>
      <c r="AD3664" s="239"/>
      <c r="AE3664" s="239"/>
    </row>
    <row r="3665" spans="29:31">
      <c r="AC3665" s="239"/>
      <c r="AD3665" s="239"/>
      <c r="AE3665" s="239"/>
    </row>
    <row r="3666" spans="29:31">
      <c r="AC3666" s="239"/>
      <c r="AD3666" s="239"/>
      <c r="AE3666" s="239"/>
    </row>
    <row r="3667" spans="29:31">
      <c r="AC3667" s="239"/>
      <c r="AD3667" s="239"/>
      <c r="AE3667" s="239"/>
    </row>
    <row r="3668" spans="29:31">
      <c r="AC3668" s="239"/>
      <c r="AD3668" s="239"/>
      <c r="AE3668" s="239"/>
    </row>
    <row r="3669" spans="29:31">
      <c r="AC3669" s="239"/>
      <c r="AD3669" s="239"/>
      <c r="AE3669" s="239"/>
    </row>
    <row r="3670" spans="29:31">
      <c r="AC3670" s="239"/>
      <c r="AD3670" s="239"/>
      <c r="AE3670" s="239"/>
    </row>
    <row r="3671" spans="29:31">
      <c r="AC3671" s="239"/>
      <c r="AD3671" s="239"/>
      <c r="AE3671" s="239"/>
    </row>
    <row r="3672" spans="29:31">
      <c r="AC3672" s="239"/>
      <c r="AD3672" s="239"/>
      <c r="AE3672" s="239"/>
    </row>
    <row r="3673" spans="29:31">
      <c r="AC3673" s="239"/>
      <c r="AD3673" s="239"/>
      <c r="AE3673" s="239"/>
    </row>
    <row r="3674" spans="29:31">
      <c r="AC3674" s="239"/>
      <c r="AD3674" s="239"/>
      <c r="AE3674" s="239"/>
    </row>
    <row r="3675" spans="29:31">
      <c r="AC3675" s="239"/>
      <c r="AD3675" s="239"/>
      <c r="AE3675" s="239"/>
    </row>
    <row r="3676" spans="29:31">
      <c r="AC3676" s="239"/>
      <c r="AD3676" s="239"/>
      <c r="AE3676" s="239"/>
    </row>
    <row r="3677" spans="29:31">
      <c r="AC3677" s="239"/>
      <c r="AD3677" s="239"/>
      <c r="AE3677" s="239"/>
    </row>
    <row r="3678" spans="29:31">
      <c r="AC3678" s="239"/>
      <c r="AD3678" s="239"/>
      <c r="AE3678" s="239"/>
    </row>
    <row r="3679" spans="29:31">
      <c r="AC3679" s="239"/>
      <c r="AD3679" s="239"/>
      <c r="AE3679" s="239"/>
    </row>
    <row r="3680" spans="29:31">
      <c r="AC3680" s="239"/>
      <c r="AD3680" s="239"/>
      <c r="AE3680" s="239"/>
    </row>
    <row r="3681" spans="29:31">
      <c r="AC3681" s="239"/>
      <c r="AD3681" s="239"/>
      <c r="AE3681" s="239"/>
    </row>
    <row r="3682" spans="29:31">
      <c r="AC3682" s="239"/>
      <c r="AD3682" s="239"/>
      <c r="AE3682" s="239"/>
    </row>
    <row r="3683" spans="29:31">
      <c r="AC3683" s="239"/>
      <c r="AD3683" s="239"/>
      <c r="AE3683" s="239"/>
    </row>
    <row r="3684" spans="29:31">
      <c r="AC3684" s="239"/>
      <c r="AD3684" s="239"/>
      <c r="AE3684" s="239"/>
    </row>
    <row r="3685" spans="29:31">
      <c r="AC3685" s="239"/>
      <c r="AD3685" s="239"/>
      <c r="AE3685" s="239"/>
    </row>
    <row r="3686" spans="29:31">
      <c r="AC3686" s="239"/>
      <c r="AD3686" s="239"/>
      <c r="AE3686" s="239"/>
    </row>
    <row r="3687" spans="29:31">
      <c r="AC3687" s="239"/>
      <c r="AD3687" s="239"/>
      <c r="AE3687" s="239"/>
    </row>
    <row r="3688" spans="29:31">
      <c r="AC3688" s="239"/>
      <c r="AD3688" s="239"/>
      <c r="AE3688" s="239"/>
    </row>
    <row r="3689" spans="29:31">
      <c r="AC3689" s="239"/>
      <c r="AD3689" s="239"/>
      <c r="AE3689" s="239"/>
    </row>
    <row r="3690" spans="29:31">
      <c r="AC3690" s="239"/>
      <c r="AD3690" s="239"/>
      <c r="AE3690" s="239"/>
    </row>
    <row r="3691" spans="29:31">
      <c r="AC3691" s="239"/>
      <c r="AD3691" s="239"/>
      <c r="AE3691" s="239"/>
    </row>
    <row r="3692" spans="29:31">
      <c r="AC3692" s="239"/>
      <c r="AD3692" s="239"/>
      <c r="AE3692" s="239"/>
    </row>
    <row r="3693" spans="29:31">
      <c r="AC3693" s="239"/>
      <c r="AD3693" s="239"/>
      <c r="AE3693" s="239"/>
    </row>
    <row r="3694" spans="29:31">
      <c r="AC3694" s="239"/>
      <c r="AD3694" s="239"/>
      <c r="AE3694" s="239"/>
    </row>
    <row r="3695" spans="29:31">
      <c r="AC3695" s="239"/>
      <c r="AD3695" s="239"/>
      <c r="AE3695" s="239"/>
    </row>
    <row r="3696" spans="29:31">
      <c r="AC3696" s="239"/>
      <c r="AD3696" s="239"/>
      <c r="AE3696" s="239"/>
    </row>
    <row r="3697" spans="29:31">
      <c r="AC3697" s="239"/>
      <c r="AD3697" s="239"/>
      <c r="AE3697" s="239"/>
    </row>
    <row r="3698" spans="29:31">
      <c r="AC3698" s="239"/>
      <c r="AD3698" s="239"/>
      <c r="AE3698" s="239"/>
    </row>
    <row r="3699" spans="29:31">
      <c r="AC3699" s="239"/>
      <c r="AD3699" s="239"/>
      <c r="AE3699" s="239"/>
    </row>
    <row r="3700" spans="29:31">
      <c r="AC3700" s="239"/>
      <c r="AD3700" s="239"/>
      <c r="AE3700" s="239"/>
    </row>
    <row r="3701" spans="29:31">
      <c r="AC3701" s="239"/>
      <c r="AD3701" s="239"/>
      <c r="AE3701" s="239"/>
    </row>
    <row r="3702" spans="29:31">
      <c r="AC3702" s="239"/>
      <c r="AD3702" s="239"/>
      <c r="AE3702" s="239"/>
    </row>
    <row r="3703" spans="29:31">
      <c r="AC3703" s="239"/>
      <c r="AD3703" s="239"/>
      <c r="AE3703" s="239"/>
    </row>
    <row r="3704" spans="29:31">
      <c r="AC3704" s="239"/>
      <c r="AD3704" s="239"/>
      <c r="AE3704" s="239"/>
    </row>
    <row r="3705" spans="29:31">
      <c r="AC3705" s="239"/>
      <c r="AD3705" s="239"/>
      <c r="AE3705" s="239"/>
    </row>
    <row r="3706" spans="29:31">
      <c r="AC3706" s="239"/>
      <c r="AD3706" s="239"/>
      <c r="AE3706" s="239"/>
    </row>
    <row r="3707" spans="29:31">
      <c r="AC3707" s="239"/>
      <c r="AD3707" s="239"/>
      <c r="AE3707" s="239"/>
    </row>
    <row r="3708" spans="29:31">
      <c r="AC3708" s="239"/>
      <c r="AD3708" s="239"/>
      <c r="AE3708" s="239"/>
    </row>
    <row r="3709" spans="29:31">
      <c r="AC3709" s="239"/>
      <c r="AD3709" s="239"/>
      <c r="AE3709" s="239"/>
    </row>
    <row r="3710" spans="29:31">
      <c r="AC3710" s="239"/>
      <c r="AD3710" s="239"/>
      <c r="AE3710" s="239"/>
    </row>
    <row r="3711" spans="29:31">
      <c r="AC3711" s="239"/>
      <c r="AD3711" s="239"/>
      <c r="AE3711" s="239"/>
    </row>
    <row r="3712" spans="29:31">
      <c r="AC3712" s="239"/>
      <c r="AD3712" s="239"/>
      <c r="AE3712" s="239"/>
    </row>
    <row r="3713" spans="29:31">
      <c r="AC3713" s="239"/>
      <c r="AD3713" s="239"/>
      <c r="AE3713" s="239"/>
    </row>
    <row r="3714" spans="29:31">
      <c r="AC3714" s="239"/>
      <c r="AD3714" s="239"/>
      <c r="AE3714" s="239"/>
    </row>
    <row r="3715" spans="29:31">
      <c r="AC3715" s="239"/>
      <c r="AD3715" s="239"/>
      <c r="AE3715" s="239"/>
    </row>
    <row r="3716" spans="29:31">
      <c r="AC3716" s="239"/>
      <c r="AD3716" s="239"/>
      <c r="AE3716" s="239"/>
    </row>
    <row r="3717" spans="29:31">
      <c r="AC3717" s="239"/>
      <c r="AD3717" s="239"/>
      <c r="AE3717" s="239"/>
    </row>
    <row r="3718" spans="29:31">
      <c r="AC3718" s="239"/>
      <c r="AD3718" s="239"/>
      <c r="AE3718" s="239"/>
    </row>
    <row r="3719" spans="29:31">
      <c r="AC3719" s="239"/>
      <c r="AD3719" s="239"/>
      <c r="AE3719" s="239"/>
    </row>
    <row r="3720" spans="29:31">
      <c r="AC3720" s="239"/>
      <c r="AD3720" s="239"/>
      <c r="AE3720" s="239"/>
    </row>
    <row r="3721" spans="29:31">
      <c r="AC3721" s="239"/>
      <c r="AD3721" s="239"/>
      <c r="AE3721" s="239"/>
    </row>
    <row r="3722" spans="29:31">
      <c r="AC3722" s="239"/>
      <c r="AD3722" s="239"/>
      <c r="AE3722" s="239"/>
    </row>
    <row r="3723" spans="29:31">
      <c r="AC3723" s="239"/>
      <c r="AD3723" s="239"/>
      <c r="AE3723" s="239"/>
    </row>
    <row r="3724" spans="29:31">
      <c r="AC3724" s="239"/>
      <c r="AD3724" s="239"/>
      <c r="AE3724" s="239"/>
    </row>
    <row r="3725" spans="29:31">
      <c r="AC3725" s="239"/>
      <c r="AD3725" s="239"/>
      <c r="AE3725" s="239"/>
    </row>
    <row r="3726" spans="29:31">
      <c r="AC3726" s="239"/>
      <c r="AD3726" s="239"/>
      <c r="AE3726" s="239"/>
    </row>
    <row r="3727" spans="29:31">
      <c r="AC3727" s="239"/>
      <c r="AD3727" s="239"/>
      <c r="AE3727" s="239"/>
    </row>
    <row r="3728" spans="29:31">
      <c r="AC3728" s="239"/>
      <c r="AD3728" s="239"/>
      <c r="AE3728" s="239"/>
    </row>
    <row r="3729" spans="29:31">
      <c r="AC3729" s="239"/>
      <c r="AD3729" s="239"/>
      <c r="AE3729" s="239"/>
    </row>
    <row r="3730" spans="29:31">
      <c r="AC3730" s="239"/>
      <c r="AD3730" s="239"/>
      <c r="AE3730" s="239"/>
    </row>
    <row r="3731" spans="29:31">
      <c r="AC3731" s="239"/>
      <c r="AD3731" s="239"/>
      <c r="AE3731" s="239"/>
    </row>
    <row r="3732" spans="29:31">
      <c r="AC3732" s="239"/>
      <c r="AD3732" s="239"/>
      <c r="AE3732" s="239"/>
    </row>
    <row r="3733" spans="29:31">
      <c r="AC3733" s="239"/>
      <c r="AD3733" s="239"/>
      <c r="AE3733" s="239"/>
    </row>
    <row r="3734" spans="29:31">
      <c r="AC3734" s="239"/>
      <c r="AD3734" s="239"/>
      <c r="AE3734" s="239"/>
    </row>
    <row r="3735" spans="29:31">
      <c r="AC3735" s="239"/>
      <c r="AD3735" s="239"/>
      <c r="AE3735" s="239"/>
    </row>
    <row r="3736" spans="29:31">
      <c r="AC3736" s="239"/>
      <c r="AD3736" s="239"/>
      <c r="AE3736" s="239"/>
    </row>
    <row r="3737" spans="29:31">
      <c r="AC3737" s="239"/>
      <c r="AD3737" s="239"/>
      <c r="AE3737" s="239"/>
    </row>
    <row r="3738" spans="29:31">
      <c r="AC3738" s="239"/>
      <c r="AD3738" s="239"/>
      <c r="AE3738" s="239"/>
    </row>
    <row r="3739" spans="29:31">
      <c r="AC3739" s="239"/>
      <c r="AD3739" s="239"/>
      <c r="AE3739" s="239"/>
    </row>
    <row r="3740" spans="29:31">
      <c r="AC3740" s="239"/>
      <c r="AD3740" s="239"/>
      <c r="AE3740" s="239"/>
    </row>
    <row r="3741" spans="29:31">
      <c r="AC3741" s="239"/>
      <c r="AD3741" s="239"/>
      <c r="AE3741" s="239"/>
    </row>
    <row r="3742" spans="29:31">
      <c r="AC3742" s="239"/>
      <c r="AD3742" s="239"/>
      <c r="AE3742" s="239"/>
    </row>
    <row r="3743" spans="29:31">
      <c r="AC3743" s="239"/>
      <c r="AD3743" s="239"/>
      <c r="AE3743" s="239"/>
    </row>
    <row r="3744" spans="29:31">
      <c r="AC3744" s="239"/>
      <c r="AD3744" s="239"/>
      <c r="AE3744" s="239"/>
    </row>
    <row r="3745" spans="29:31">
      <c r="AC3745" s="239"/>
      <c r="AD3745" s="239"/>
      <c r="AE3745" s="239"/>
    </row>
    <row r="3746" spans="29:31">
      <c r="AC3746" s="239"/>
      <c r="AD3746" s="239"/>
      <c r="AE3746" s="239"/>
    </row>
    <row r="3747" spans="29:31">
      <c r="AC3747" s="239"/>
      <c r="AD3747" s="239"/>
      <c r="AE3747" s="239"/>
    </row>
    <row r="3748" spans="29:31">
      <c r="AC3748" s="239"/>
      <c r="AD3748" s="239"/>
      <c r="AE3748" s="239"/>
    </row>
    <row r="3749" spans="29:31">
      <c r="AC3749" s="239"/>
      <c r="AD3749" s="239"/>
      <c r="AE3749" s="239"/>
    </row>
    <row r="3750" spans="29:31">
      <c r="AC3750" s="239"/>
      <c r="AD3750" s="239"/>
      <c r="AE3750" s="239"/>
    </row>
    <row r="3751" spans="29:31">
      <c r="AC3751" s="239"/>
      <c r="AD3751" s="239"/>
      <c r="AE3751" s="239"/>
    </row>
    <row r="3752" spans="29:31">
      <c r="AC3752" s="239"/>
      <c r="AD3752" s="239"/>
      <c r="AE3752" s="239"/>
    </row>
    <row r="3753" spans="29:31">
      <c r="AC3753" s="239"/>
      <c r="AD3753" s="239"/>
      <c r="AE3753" s="239"/>
    </row>
    <row r="3754" spans="29:31">
      <c r="AC3754" s="239"/>
      <c r="AD3754" s="239"/>
      <c r="AE3754" s="239"/>
    </row>
    <row r="3755" spans="29:31">
      <c r="AC3755" s="239"/>
      <c r="AD3755" s="239"/>
      <c r="AE3755" s="239"/>
    </row>
    <row r="3756" spans="29:31">
      <c r="AC3756" s="239"/>
      <c r="AD3756" s="239"/>
      <c r="AE3756" s="239"/>
    </row>
    <row r="3757" spans="29:31">
      <c r="AC3757" s="239"/>
      <c r="AD3757" s="239"/>
      <c r="AE3757" s="239"/>
    </row>
    <row r="3758" spans="29:31">
      <c r="AC3758" s="239"/>
      <c r="AD3758" s="239"/>
      <c r="AE3758" s="239"/>
    </row>
    <row r="3759" spans="29:31">
      <c r="AC3759" s="239"/>
      <c r="AD3759" s="239"/>
      <c r="AE3759" s="239"/>
    </row>
    <row r="3760" spans="29:31">
      <c r="AC3760" s="239"/>
      <c r="AD3760" s="239"/>
      <c r="AE3760" s="239"/>
    </row>
    <row r="3761" spans="29:31">
      <c r="AC3761" s="239"/>
      <c r="AD3761" s="239"/>
      <c r="AE3761" s="239"/>
    </row>
    <row r="3762" spans="29:31">
      <c r="AC3762" s="239"/>
      <c r="AD3762" s="239"/>
      <c r="AE3762" s="239"/>
    </row>
    <row r="3763" spans="29:31">
      <c r="AC3763" s="239"/>
      <c r="AD3763" s="239"/>
      <c r="AE3763" s="239"/>
    </row>
    <row r="3764" spans="29:31">
      <c r="AC3764" s="239"/>
      <c r="AD3764" s="239"/>
      <c r="AE3764" s="239"/>
    </row>
    <row r="3765" spans="29:31">
      <c r="AC3765" s="239"/>
      <c r="AD3765" s="239"/>
      <c r="AE3765" s="239"/>
    </row>
    <row r="3766" spans="29:31">
      <c r="AC3766" s="239"/>
      <c r="AD3766" s="239"/>
      <c r="AE3766" s="239"/>
    </row>
    <row r="3767" spans="29:31">
      <c r="AC3767" s="239"/>
      <c r="AD3767" s="239"/>
      <c r="AE3767" s="239"/>
    </row>
    <row r="3768" spans="29:31">
      <c r="AC3768" s="239"/>
      <c r="AD3768" s="239"/>
      <c r="AE3768" s="239"/>
    </row>
    <row r="3769" spans="29:31">
      <c r="AC3769" s="239"/>
      <c r="AD3769" s="239"/>
      <c r="AE3769" s="239"/>
    </row>
    <row r="3770" spans="29:31">
      <c r="AC3770" s="239"/>
      <c r="AD3770" s="239"/>
      <c r="AE3770" s="239"/>
    </row>
    <row r="3771" spans="29:31">
      <c r="AC3771" s="239"/>
      <c r="AD3771" s="239"/>
      <c r="AE3771" s="239"/>
    </row>
    <row r="3772" spans="29:31">
      <c r="AC3772" s="239"/>
      <c r="AD3772" s="239"/>
      <c r="AE3772" s="239"/>
    </row>
    <row r="3773" spans="29:31">
      <c r="AC3773" s="239"/>
      <c r="AD3773" s="239"/>
      <c r="AE3773" s="239"/>
    </row>
    <row r="3774" spans="29:31">
      <c r="AC3774" s="239"/>
      <c r="AD3774" s="239"/>
      <c r="AE3774" s="239"/>
    </row>
    <row r="3775" spans="29:31">
      <c r="AC3775" s="239"/>
      <c r="AD3775" s="239"/>
      <c r="AE3775" s="239"/>
    </row>
    <row r="3776" spans="29:31">
      <c r="AC3776" s="239"/>
      <c r="AD3776" s="239"/>
      <c r="AE3776" s="239"/>
    </row>
    <row r="3777" spans="29:31">
      <c r="AC3777" s="239"/>
      <c r="AD3777" s="239"/>
      <c r="AE3777" s="239"/>
    </row>
    <row r="3778" spans="29:31">
      <c r="AC3778" s="239"/>
      <c r="AD3778" s="239"/>
      <c r="AE3778" s="239"/>
    </row>
    <row r="3779" spans="29:31">
      <c r="AC3779" s="239"/>
      <c r="AD3779" s="239"/>
      <c r="AE3779" s="239"/>
    </row>
    <row r="3780" spans="29:31">
      <c r="AC3780" s="239"/>
      <c r="AD3780" s="239"/>
      <c r="AE3780" s="239"/>
    </row>
    <row r="3781" spans="29:31">
      <c r="AC3781" s="239"/>
      <c r="AD3781" s="239"/>
      <c r="AE3781" s="239"/>
    </row>
    <row r="3782" spans="29:31">
      <c r="AC3782" s="239"/>
      <c r="AD3782" s="239"/>
      <c r="AE3782" s="239"/>
    </row>
    <row r="3783" spans="29:31">
      <c r="AC3783" s="239"/>
      <c r="AD3783" s="239"/>
      <c r="AE3783" s="239"/>
    </row>
    <row r="3784" spans="29:31">
      <c r="AC3784" s="239"/>
      <c r="AD3784" s="239"/>
      <c r="AE3784" s="239"/>
    </row>
    <row r="3785" spans="29:31">
      <c r="AC3785" s="239"/>
      <c r="AD3785" s="239"/>
      <c r="AE3785" s="239"/>
    </row>
    <row r="3786" spans="29:31">
      <c r="AC3786" s="239"/>
      <c r="AD3786" s="239"/>
      <c r="AE3786" s="239"/>
    </row>
    <row r="3787" spans="29:31">
      <c r="AC3787" s="239"/>
      <c r="AD3787" s="239"/>
      <c r="AE3787" s="239"/>
    </row>
    <row r="3788" spans="29:31">
      <c r="AC3788" s="239"/>
      <c r="AD3788" s="239"/>
      <c r="AE3788" s="239"/>
    </row>
    <row r="3789" spans="29:31">
      <c r="AC3789" s="239"/>
      <c r="AD3789" s="239"/>
      <c r="AE3789" s="239"/>
    </row>
    <row r="3790" spans="29:31">
      <c r="AC3790" s="239"/>
      <c r="AD3790" s="239"/>
      <c r="AE3790" s="239"/>
    </row>
    <row r="3791" spans="29:31">
      <c r="AC3791" s="239"/>
      <c r="AD3791" s="239"/>
      <c r="AE3791" s="239"/>
    </row>
    <row r="3792" spans="29:31">
      <c r="AC3792" s="239"/>
      <c r="AD3792" s="239"/>
      <c r="AE3792" s="239"/>
    </row>
    <row r="3793" spans="29:31">
      <c r="AC3793" s="239"/>
      <c r="AD3793" s="239"/>
      <c r="AE3793" s="239"/>
    </row>
    <row r="3794" spans="29:31">
      <c r="AC3794" s="239"/>
      <c r="AD3794" s="239"/>
      <c r="AE3794" s="239"/>
    </row>
    <row r="3795" spans="29:31">
      <c r="AC3795" s="239"/>
      <c r="AD3795" s="239"/>
      <c r="AE3795" s="239"/>
    </row>
    <row r="3796" spans="29:31">
      <c r="AC3796" s="239"/>
      <c r="AD3796" s="239"/>
      <c r="AE3796" s="239"/>
    </row>
    <row r="3797" spans="29:31">
      <c r="AC3797" s="239"/>
      <c r="AD3797" s="239"/>
      <c r="AE3797" s="239"/>
    </row>
    <row r="3798" spans="29:31">
      <c r="AC3798" s="239"/>
      <c r="AD3798" s="239"/>
      <c r="AE3798" s="239"/>
    </row>
    <row r="3799" spans="29:31">
      <c r="AC3799" s="239"/>
      <c r="AD3799" s="239"/>
      <c r="AE3799" s="239"/>
    </row>
    <row r="3800" spans="29:31">
      <c r="AC3800" s="239"/>
      <c r="AD3800" s="239"/>
      <c r="AE3800" s="239"/>
    </row>
    <row r="3801" spans="29:31">
      <c r="AC3801" s="239"/>
      <c r="AD3801" s="239"/>
      <c r="AE3801" s="239"/>
    </row>
    <row r="3802" spans="29:31">
      <c r="AC3802" s="239"/>
      <c r="AD3802" s="239"/>
      <c r="AE3802" s="239"/>
    </row>
    <row r="3803" spans="29:31">
      <c r="AC3803" s="239"/>
      <c r="AD3803" s="239"/>
      <c r="AE3803" s="239"/>
    </row>
    <row r="3804" spans="29:31">
      <c r="AC3804" s="239"/>
      <c r="AD3804" s="239"/>
      <c r="AE3804" s="239"/>
    </row>
    <row r="3805" spans="29:31">
      <c r="AC3805" s="239"/>
      <c r="AD3805" s="239"/>
      <c r="AE3805" s="239"/>
    </row>
    <row r="3806" spans="29:31">
      <c r="AC3806" s="239"/>
      <c r="AD3806" s="239"/>
      <c r="AE3806" s="239"/>
    </row>
    <row r="3807" spans="29:31">
      <c r="AC3807" s="239"/>
      <c r="AD3807" s="239"/>
      <c r="AE3807" s="239"/>
    </row>
    <row r="3808" spans="29:31">
      <c r="AC3808" s="239"/>
      <c r="AD3808" s="239"/>
      <c r="AE3808" s="239"/>
    </row>
    <row r="3809" spans="29:31">
      <c r="AC3809" s="239"/>
      <c r="AD3809" s="239"/>
      <c r="AE3809" s="239"/>
    </row>
    <row r="3810" spans="29:31">
      <c r="AC3810" s="239"/>
      <c r="AD3810" s="239"/>
      <c r="AE3810" s="239"/>
    </row>
    <row r="3811" spans="29:31">
      <c r="AC3811" s="239"/>
      <c r="AD3811" s="239"/>
      <c r="AE3811" s="239"/>
    </row>
    <row r="3812" spans="29:31">
      <c r="AC3812" s="239"/>
      <c r="AD3812" s="239"/>
      <c r="AE3812" s="239"/>
    </row>
    <row r="3813" spans="29:31">
      <c r="AC3813" s="239"/>
      <c r="AD3813" s="239"/>
      <c r="AE3813" s="239"/>
    </row>
    <row r="3814" spans="29:31">
      <c r="AC3814" s="239"/>
      <c r="AD3814" s="239"/>
      <c r="AE3814" s="239"/>
    </row>
    <row r="3815" spans="29:31">
      <c r="AC3815" s="239"/>
      <c r="AD3815" s="239"/>
      <c r="AE3815" s="239"/>
    </row>
    <row r="3816" spans="29:31">
      <c r="AC3816" s="239"/>
      <c r="AD3816" s="239"/>
      <c r="AE3816" s="239"/>
    </row>
    <row r="3817" spans="29:31">
      <c r="AC3817" s="239"/>
      <c r="AD3817" s="239"/>
      <c r="AE3817" s="239"/>
    </row>
    <row r="3818" spans="29:31">
      <c r="AC3818" s="239"/>
      <c r="AD3818" s="239"/>
      <c r="AE3818" s="239"/>
    </row>
    <row r="3819" spans="29:31">
      <c r="AC3819" s="239"/>
      <c r="AD3819" s="239"/>
      <c r="AE3819" s="239"/>
    </row>
    <row r="3820" spans="29:31">
      <c r="AC3820" s="239"/>
      <c r="AD3820" s="239"/>
      <c r="AE3820" s="239"/>
    </row>
    <row r="3821" spans="29:31">
      <c r="AC3821" s="239"/>
      <c r="AD3821" s="239"/>
      <c r="AE3821" s="239"/>
    </row>
    <row r="3822" spans="29:31">
      <c r="AC3822" s="239"/>
      <c r="AD3822" s="239"/>
      <c r="AE3822" s="239"/>
    </row>
    <row r="3823" spans="29:31">
      <c r="AC3823" s="239"/>
      <c r="AD3823" s="239"/>
      <c r="AE3823" s="239"/>
    </row>
    <row r="3824" spans="29:31">
      <c r="AC3824" s="239"/>
      <c r="AD3824" s="239"/>
      <c r="AE3824" s="239"/>
    </row>
    <row r="3825" spans="29:31">
      <c r="AC3825" s="239"/>
      <c r="AD3825" s="239"/>
      <c r="AE3825" s="239"/>
    </row>
    <row r="3826" spans="29:31">
      <c r="AC3826" s="239"/>
      <c r="AD3826" s="239"/>
      <c r="AE3826" s="239"/>
    </row>
    <row r="3827" spans="29:31">
      <c r="AC3827" s="239"/>
      <c r="AD3827" s="239"/>
      <c r="AE3827" s="239"/>
    </row>
    <row r="3828" spans="29:31">
      <c r="AC3828" s="239"/>
      <c r="AD3828" s="239"/>
      <c r="AE3828" s="239"/>
    </row>
    <row r="3829" spans="29:31">
      <c r="AC3829" s="239"/>
      <c r="AD3829" s="239"/>
      <c r="AE3829" s="239"/>
    </row>
    <row r="3830" spans="29:31">
      <c r="AC3830" s="239"/>
      <c r="AD3830" s="239"/>
      <c r="AE3830" s="239"/>
    </row>
    <row r="3831" spans="29:31">
      <c r="AC3831" s="239"/>
      <c r="AD3831" s="239"/>
      <c r="AE3831" s="239"/>
    </row>
    <row r="3832" spans="29:31">
      <c r="AC3832" s="239"/>
      <c r="AD3832" s="239"/>
      <c r="AE3832" s="239"/>
    </row>
    <row r="3833" spans="29:31">
      <c r="AC3833" s="239"/>
      <c r="AD3833" s="239"/>
      <c r="AE3833" s="239"/>
    </row>
    <row r="3834" spans="29:31">
      <c r="AC3834" s="239"/>
      <c r="AD3834" s="239"/>
      <c r="AE3834" s="239"/>
    </row>
    <row r="3835" spans="29:31">
      <c r="AC3835" s="239"/>
      <c r="AD3835" s="239"/>
      <c r="AE3835" s="239"/>
    </row>
    <row r="3836" spans="29:31">
      <c r="AC3836" s="239"/>
      <c r="AD3836" s="239"/>
      <c r="AE3836" s="239"/>
    </row>
    <row r="3837" spans="29:31">
      <c r="AC3837" s="239"/>
      <c r="AD3837" s="239"/>
      <c r="AE3837" s="239"/>
    </row>
    <row r="3838" spans="29:31">
      <c r="AC3838" s="239"/>
      <c r="AD3838" s="239"/>
      <c r="AE3838" s="239"/>
    </row>
    <row r="3839" spans="29:31">
      <c r="AC3839" s="239"/>
      <c r="AD3839" s="239"/>
      <c r="AE3839" s="239"/>
    </row>
    <row r="3840" spans="29:31">
      <c r="AC3840" s="239"/>
      <c r="AD3840" s="239"/>
      <c r="AE3840" s="239"/>
    </row>
    <row r="3841" spans="29:31">
      <c r="AC3841" s="239"/>
      <c r="AD3841" s="239"/>
      <c r="AE3841" s="239"/>
    </row>
    <row r="3842" spans="29:31">
      <c r="AC3842" s="239"/>
      <c r="AD3842" s="239"/>
      <c r="AE3842" s="239"/>
    </row>
    <row r="3843" spans="29:31">
      <c r="AC3843" s="239"/>
      <c r="AD3843" s="239"/>
      <c r="AE3843" s="239"/>
    </row>
    <row r="3844" spans="29:31">
      <c r="AC3844" s="239"/>
      <c r="AD3844" s="239"/>
      <c r="AE3844" s="239"/>
    </row>
    <row r="3845" spans="29:31">
      <c r="AC3845" s="239"/>
      <c r="AD3845" s="239"/>
      <c r="AE3845" s="239"/>
    </row>
    <row r="3846" spans="29:31">
      <c r="AC3846" s="239"/>
      <c r="AD3846" s="239"/>
      <c r="AE3846" s="239"/>
    </row>
    <row r="3847" spans="29:31">
      <c r="AC3847" s="239"/>
      <c r="AD3847" s="239"/>
      <c r="AE3847" s="239"/>
    </row>
    <row r="3848" spans="29:31">
      <c r="AC3848" s="239"/>
      <c r="AD3848" s="239"/>
      <c r="AE3848" s="239"/>
    </row>
    <row r="3849" spans="29:31">
      <c r="AC3849" s="239"/>
      <c r="AD3849" s="239"/>
      <c r="AE3849" s="239"/>
    </row>
    <row r="3850" spans="29:31">
      <c r="AC3850" s="239"/>
      <c r="AD3850" s="239"/>
      <c r="AE3850" s="239"/>
    </row>
    <row r="3851" spans="29:31">
      <c r="AC3851" s="239"/>
      <c r="AD3851" s="239"/>
      <c r="AE3851" s="239"/>
    </row>
    <row r="3852" spans="29:31">
      <c r="AC3852" s="239"/>
      <c r="AD3852" s="239"/>
      <c r="AE3852" s="239"/>
    </row>
    <row r="3853" spans="29:31">
      <c r="AC3853" s="239"/>
      <c r="AD3853" s="239"/>
      <c r="AE3853" s="239"/>
    </row>
    <row r="3854" spans="29:31">
      <c r="AC3854" s="239"/>
      <c r="AD3854" s="239"/>
      <c r="AE3854" s="239"/>
    </row>
    <row r="3855" spans="29:31">
      <c r="AC3855" s="239"/>
      <c r="AD3855" s="239"/>
      <c r="AE3855" s="239"/>
    </row>
    <row r="3856" spans="29:31">
      <c r="AC3856" s="239"/>
      <c r="AD3856" s="239"/>
      <c r="AE3856" s="239"/>
    </row>
    <row r="3857" spans="29:31">
      <c r="AC3857" s="239"/>
      <c r="AD3857" s="239"/>
      <c r="AE3857" s="239"/>
    </row>
    <row r="3858" spans="29:31">
      <c r="AC3858" s="239"/>
      <c r="AD3858" s="239"/>
      <c r="AE3858" s="239"/>
    </row>
    <row r="3859" spans="29:31">
      <c r="AC3859" s="239"/>
      <c r="AD3859" s="239"/>
      <c r="AE3859" s="239"/>
    </row>
    <row r="3860" spans="29:31">
      <c r="AC3860" s="239"/>
      <c r="AD3860" s="239"/>
      <c r="AE3860" s="239"/>
    </row>
    <row r="3861" spans="29:31">
      <c r="AC3861" s="239"/>
      <c r="AD3861" s="239"/>
      <c r="AE3861" s="239"/>
    </row>
    <row r="3862" spans="29:31">
      <c r="AC3862" s="239"/>
      <c r="AD3862" s="239"/>
      <c r="AE3862" s="239"/>
    </row>
    <row r="3863" spans="29:31">
      <c r="AC3863" s="239"/>
      <c r="AD3863" s="239"/>
      <c r="AE3863" s="239"/>
    </row>
    <row r="3864" spans="29:31">
      <c r="AC3864" s="239"/>
      <c r="AD3864" s="239"/>
      <c r="AE3864" s="239"/>
    </row>
    <row r="3865" spans="29:31">
      <c r="AC3865" s="239"/>
      <c r="AD3865" s="239"/>
      <c r="AE3865" s="239"/>
    </row>
    <row r="3866" spans="29:31">
      <c r="AC3866" s="239"/>
      <c r="AD3866" s="239"/>
      <c r="AE3866" s="239"/>
    </row>
    <row r="3867" spans="29:31">
      <c r="AC3867" s="239"/>
      <c r="AD3867" s="239"/>
      <c r="AE3867" s="239"/>
    </row>
    <row r="3868" spans="29:31">
      <c r="AC3868" s="239"/>
      <c r="AD3868" s="239"/>
      <c r="AE3868" s="239"/>
    </row>
    <row r="3869" spans="29:31">
      <c r="AC3869" s="239"/>
      <c r="AD3869" s="239"/>
      <c r="AE3869" s="239"/>
    </row>
    <row r="3870" spans="29:31">
      <c r="AC3870" s="239"/>
      <c r="AD3870" s="239"/>
      <c r="AE3870" s="239"/>
    </row>
    <row r="3871" spans="29:31">
      <c r="AC3871" s="239"/>
      <c r="AD3871" s="239"/>
      <c r="AE3871" s="239"/>
    </row>
    <row r="3872" spans="29:31">
      <c r="AC3872" s="239"/>
      <c r="AD3872" s="239"/>
      <c r="AE3872" s="239"/>
    </row>
    <row r="3873" spans="29:31">
      <c r="AC3873" s="239"/>
      <c r="AD3873" s="239"/>
      <c r="AE3873" s="239"/>
    </row>
    <row r="3874" spans="29:31">
      <c r="AC3874" s="239"/>
      <c r="AD3874" s="239"/>
      <c r="AE3874" s="239"/>
    </row>
    <row r="3875" spans="29:31">
      <c r="AC3875" s="239"/>
      <c r="AD3875" s="239"/>
      <c r="AE3875" s="239"/>
    </row>
    <row r="3876" spans="29:31">
      <c r="AC3876" s="239"/>
      <c r="AD3876" s="239"/>
      <c r="AE3876" s="239"/>
    </row>
    <row r="3877" spans="29:31">
      <c r="AC3877" s="239"/>
      <c r="AD3877" s="239"/>
      <c r="AE3877" s="239"/>
    </row>
    <row r="3878" spans="29:31">
      <c r="AC3878" s="239"/>
      <c r="AD3878" s="239"/>
      <c r="AE3878" s="239"/>
    </row>
    <row r="3879" spans="29:31">
      <c r="AC3879" s="239"/>
      <c r="AD3879" s="239"/>
      <c r="AE3879" s="239"/>
    </row>
    <row r="3880" spans="29:31">
      <c r="AC3880" s="239"/>
      <c r="AD3880" s="239"/>
      <c r="AE3880" s="239"/>
    </row>
    <row r="3881" spans="29:31">
      <c r="AC3881" s="239"/>
      <c r="AD3881" s="239"/>
      <c r="AE3881" s="239"/>
    </row>
    <row r="3882" spans="29:31">
      <c r="AC3882" s="239"/>
      <c r="AD3882" s="239"/>
      <c r="AE3882" s="239"/>
    </row>
    <row r="3883" spans="29:31">
      <c r="AC3883" s="239"/>
      <c r="AD3883" s="239"/>
      <c r="AE3883" s="239"/>
    </row>
    <row r="3884" spans="29:31">
      <c r="AC3884" s="239"/>
      <c r="AD3884" s="239"/>
      <c r="AE3884" s="239"/>
    </row>
    <row r="3885" spans="29:31">
      <c r="AC3885" s="239"/>
      <c r="AD3885" s="239"/>
      <c r="AE3885" s="239"/>
    </row>
    <row r="3886" spans="29:31">
      <c r="AC3886" s="239"/>
      <c r="AD3886" s="239"/>
      <c r="AE3886" s="239"/>
    </row>
    <row r="3887" spans="29:31">
      <c r="AC3887" s="239"/>
      <c r="AD3887" s="239"/>
      <c r="AE3887" s="239"/>
    </row>
    <row r="3888" spans="29:31">
      <c r="AC3888" s="239"/>
      <c r="AD3888" s="239"/>
      <c r="AE3888" s="239"/>
    </row>
    <row r="3889" spans="29:31">
      <c r="AC3889" s="239"/>
      <c r="AD3889" s="239"/>
      <c r="AE3889" s="239"/>
    </row>
    <row r="3890" spans="29:31">
      <c r="AC3890" s="239"/>
      <c r="AD3890" s="239"/>
      <c r="AE3890" s="239"/>
    </row>
    <row r="3891" spans="29:31">
      <c r="AC3891" s="239"/>
      <c r="AD3891" s="239"/>
      <c r="AE3891" s="239"/>
    </row>
    <row r="3892" spans="29:31">
      <c r="AC3892" s="239"/>
      <c r="AD3892" s="239"/>
      <c r="AE3892" s="239"/>
    </row>
    <row r="3893" spans="29:31">
      <c r="AC3893" s="239"/>
      <c r="AD3893" s="239"/>
      <c r="AE3893" s="239"/>
    </row>
    <row r="3894" spans="29:31">
      <c r="AC3894" s="239"/>
      <c r="AD3894" s="239"/>
      <c r="AE3894" s="239"/>
    </row>
    <row r="3895" spans="29:31">
      <c r="AC3895" s="239"/>
      <c r="AD3895" s="239"/>
      <c r="AE3895" s="239"/>
    </row>
    <row r="3896" spans="29:31">
      <c r="AC3896" s="239"/>
      <c r="AD3896" s="239"/>
      <c r="AE3896" s="239"/>
    </row>
    <row r="3897" spans="29:31">
      <c r="AC3897" s="239"/>
      <c r="AD3897" s="239"/>
      <c r="AE3897" s="239"/>
    </row>
    <row r="3898" spans="29:31">
      <c r="AC3898" s="239"/>
      <c r="AD3898" s="239"/>
      <c r="AE3898" s="239"/>
    </row>
    <row r="3899" spans="29:31">
      <c r="AC3899" s="239"/>
      <c r="AD3899" s="239"/>
      <c r="AE3899" s="239"/>
    </row>
    <row r="3900" spans="29:31">
      <c r="AC3900" s="239"/>
      <c r="AD3900" s="239"/>
      <c r="AE3900" s="239"/>
    </row>
    <row r="3901" spans="29:31">
      <c r="AC3901" s="239"/>
      <c r="AD3901" s="239"/>
      <c r="AE3901" s="239"/>
    </row>
    <row r="3902" spans="29:31">
      <c r="AC3902" s="239"/>
      <c r="AD3902" s="239"/>
      <c r="AE3902" s="239"/>
    </row>
    <row r="3903" spans="29:31">
      <c r="AC3903" s="239"/>
      <c r="AD3903" s="239"/>
      <c r="AE3903" s="239"/>
    </row>
    <row r="3904" spans="29:31">
      <c r="AC3904" s="239"/>
      <c r="AD3904" s="239"/>
      <c r="AE3904" s="239"/>
    </row>
    <row r="3905" spans="29:31">
      <c r="AC3905" s="239"/>
      <c r="AD3905" s="239"/>
      <c r="AE3905" s="239"/>
    </row>
    <row r="3906" spans="29:31">
      <c r="AC3906" s="239"/>
      <c r="AD3906" s="239"/>
      <c r="AE3906" s="239"/>
    </row>
    <row r="3907" spans="29:31">
      <c r="AC3907" s="239"/>
      <c r="AD3907" s="239"/>
      <c r="AE3907" s="239"/>
    </row>
    <row r="3908" spans="29:31">
      <c r="AC3908" s="239"/>
      <c r="AD3908" s="239"/>
      <c r="AE3908" s="239"/>
    </row>
    <row r="3909" spans="29:31">
      <c r="AC3909" s="239"/>
      <c r="AD3909" s="239"/>
      <c r="AE3909" s="239"/>
    </row>
    <row r="3910" spans="29:31">
      <c r="AC3910" s="239"/>
      <c r="AD3910" s="239"/>
      <c r="AE3910" s="239"/>
    </row>
    <row r="3911" spans="29:31">
      <c r="AC3911" s="239"/>
      <c r="AD3911" s="239"/>
      <c r="AE3911" s="239"/>
    </row>
    <row r="3912" spans="29:31">
      <c r="AC3912" s="239"/>
      <c r="AD3912" s="239"/>
      <c r="AE3912" s="239"/>
    </row>
    <row r="3913" spans="29:31">
      <c r="AC3913" s="239"/>
      <c r="AD3913" s="239"/>
      <c r="AE3913" s="239"/>
    </row>
    <row r="3914" spans="29:31">
      <c r="AC3914" s="239"/>
      <c r="AD3914" s="239"/>
      <c r="AE3914" s="239"/>
    </row>
    <row r="3915" spans="29:31">
      <c r="AC3915" s="239"/>
      <c r="AD3915" s="239"/>
      <c r="AE3915" s="239"/>
    </row>
    <row r="3916" spans="29:31">
      <c r="AC3916" s="239"/>
      <c r="AD3916" s="239"/>
      <c r="AE3916" s="239"/>
    </row>
    <row r="3917" spans="29:31">
      <c r="AC3917" s="239"/>
      <c r="AD3917" s="239"/>
      <c r="AE3917" s="239"/>
    </row>
    <row r="3918" spans="29:31">
      <c r="AC3918" s="239"/>
      <c r="AD3918" s="239"/>
      <c r="AE3918" s="239"/>
    </row>
    <row r="3919" spans="29:31">
      <c r="AC3919" s="239"/>
      <c r="AD3919" s="239"/>
      <c r="AE3919" s="239"/>
    </row>
    <row r="3920" spans="29:31">
      <c r="AC3920" s="239"/>
      <c r="AD3920" s="239"/>
      <c r="AE3920" s="239"/>
    </row>
    <row r="3921" spans="29:31">
      <c r="AC3921" s="239"/>
      <c r="AD3921" s="239"/>
      <c r="AE3921" s="239"/>
    </row>
    <row r="3922" spans="29:31">
      <c r="AC3922" s="239"/>
      <c r="AD3922" s="239"/>
      <c r="AE3922" s="239"/>
    </row>
    <row r="3923" spans="29:31">
      <c r="AC3923" s="239"/>
      <c r="AD3923" s="239"/>
      <c r="AE3923" s="239"/>
    </row>
    <row r="3924" spans="29:31">
      <c r="AC3924" s="239"/>
      <c r="AD3924" s="239"/>
      <c r="AE3924" s="239"/>
    </row>
    <row r="3925" spans="29:31">
      <c r="AC3925" s="239"/>
      <c r="AD3925" s="239"/>
      <c r="AE3925" s="239"/>
    </row>
    <row r="3926" spans="29:31">
      <c r="AC3926" s="239"/>
      <c r="AD3926" s="239"/>
      <c r="AE3926" s="239"/>
    </row>
    <row r="3927" spans="29:31">
      <c r="AC3927" s="239"/>
      <c r="AD3927" s="239"/>
      <c r="AE3927" s="239"/>
    </row>
    <row r="3928" spans="29:31">
      <c r="AC3928" s="239"/>
      <c r="AD3928" s="239"/>
      <c r="AE3928" s="239"/>
    </row>
    <row r="3929" spans="29:31">
      <c r="AC3929" s="239"/>
      <c r="AD3929" s="239"/>
      <c r="AE3929" s="239"/>
    </row>
    <row r="3930" spans="29:31">
      <c r="AC3930" s="239"/>
      <c r="AD3930" s="239"/>
      <c r="AE3930" s="239"/>
    </row>
    <row r="3931" spans="29:31">
      <c r="AC3931" s="239"/>
      <c r="AD3931" s="239"/>
      <c r="AE3931" s="239"/>
    </row>
    <row r="3932" spans="29:31">
      <c r="AC3932" s="239"/>
      <c r="AD3932" s="239"/>
      <c r="AE3932" s="239"/>
    </row>
    <row r="3933" spans="29:31">
      <c r="AC3933" s="239"/>
      <c r="AD3933" s="239"/>
      <c r="AE3933" s="239"/>
    </row>
    <row r="3934" spans="29:31">
      <c r="AC3934" s="239"/>
      <c r="AD3934" s="239"/>
      <c r="AE3934" s="239"/>
    </row>
    <row r="3935" spans="29:31">
      <c r="AC3935" s="239"/>
      <c r="AD3935" s="239"/>
      <c r="AE3935" s="239"/>
    </row>
    <row r="3936" spans="29:31">
      <c r="AC3936" s="239"/>
      <c r="AD3936" s="239"/>
      <c r="AE3936" s="239"/>
    </row>
    <row r="3937" spans="29:31">
      <c r="AC3937" s="239"/>
      <c r="AD3937" s="239"/>
      <c r="AE3937" s="239"/>
    </row>
    <row r="3938" spans="29:31">
      <c r="AC3938" s="239"/>
      <c r="AD3938" s="239"/>
      <c r="AE3938" s="239"/>
    </row>
    <row r="3939" spans="29:31">
      <c r="AC3939" s="239"/>
      <c r="AD3939" s="239"/>
      <c r="AE3939" s="239"/>
    </row>
    <row r="3940" spans="29:31">
      <c r="AC3940" s="239"/>
      <c r="AD3940" s="239"/>
      <c r="AE3940" s="239"/>
    </row>
    <row r="3941" spans="29:31">
      <c r="AC3941" s="239"/>
      <c r="AD3941" s="239"/>
      <c r="AE3941" s="239"/>
    </row>
    <row r="3942" spans="29:31">
      <c r="AC3942" s="239"/>
      <c r="AD3942" s="239"/>
      <c r="AE3942" s="239"/>
    </row>
    <row r="3943" spans="29:31">
      <c r="AC3943" s="239"/>
      <c r="AD3943" s="239"/>
      <c r="AE3943" s="239"/>
    </row>
    <row r="3944" spans="29:31">
      <c r="AC3944" s="239"/>
      <c r="AD3944" s="239"/>
      <c r="AE3944" s="239"/>
    </row>
    <row r="3945" spans="29:31">
      <c r="AC3945" s="239"/>
      <c r="AD3945" s="239"/>
      <c r="AE3945" s="239"/>
    </row>
    <row r="3946" spans="29:31">
      <c r="AC3946" s="239"/>
      <c r="AD3946" s="239"/>
      <c r="AE3946" s="239"/>
    </row>
    <row r="3947" spans="29:31">
      <c r="AC3947" s="239"/>
      <c r="AD3947" s="239"/>
      <c r="AE3947" s="239"/>
    </row>
    <row r="3948" spans="29:31">
      <c r="AC3948" s="239"/>
      <c r="AD3948" s="239"/>
      <c r="AE3948" s="239"/>
    </row>
    <row r="3949" spans="29:31">
      <c r="AC3949" s="239"/>
      <c r="AD3949" s="239"/>
      <c r="AE3949" s="239"/>
    </row>
    <row r="3950" spans="29:31">
      <c r="AC3950" s="239"/>
      <c r="AD3950" s="239"/>
      <c r="AE3950" s="239"/>
    </row>
    <row r="3951" spans="29:31">
      <c r="AC3951" s="239"/>
      <c r="AD3951" s="239"/>
      <c r="AE3951" s="239"/>
    </row>
    <row r="3952" spans="29:31">
      <c r="AC3952" s="239"/>
      <c r="AD3952" s="239"/>
      <c r="AE3952" s="239"/>
    </row>
    <row r="3953" spans="29:31">
      <c r="AC3953" s="239"/>
      <c r="AD3953" s="239"/>
      <c r="AE3953" s="239"/>
    </row>
    <row r="3954" spans="29:31">
      <c r="AC3954" s="239"/>
      <c r="AD3954" s="239"/>
      <c r="AE3954" s="239"/>
    </row>
    <row r="3955" spans="29:31">
      <c r="AC3955" s="239"/>
      <c r="AD3955" s="239"/>
      <c r="AE3955" s="239"/>
    </row>
    <row r="3956" spans="29:31">
      <c r="AC3956" s="239"/>
      <c r="AD3956" s="239"/>
      <c r="AE3956" s="239"/>
    </row>
    <row r="3957" spans="29:31">
      <c r="AC3957" s="239"/>
      <c r="AD3957" s="239"/>
      <c r="AE3957" s="239"/>
    </row>
    <row r="3958" spans="29:31">
      <c r="AC3958" s="239"/>
      <c r="AD3958" s="239"/>
      <c r="AE3958" s="239"/>
    </row>
    <row r="3959" spans="29:31">
      <c r="AC3959" s="239"/>
      <c r="AD3959" s="239"/>
      <c r="AE3959" s="239"/>
    </row>
    <row r="3960" spans="29:31">
      <c r="AC3960" s="239"/>
      <c r="AD3960" s="239"/>
      <c r="AE3960" s="239"/>
    </row>
    <row r="3961" spans="29:31">
      <c r="AC3961" s="239"/>
      <c r="AD3961" s="239"/>
      <c r="AE3961" s="239"/>
    </row>
    <row r="3962" spans="29:31">
      <c r="AC3962" s="239"/>
      <c r="AD3962" s="239"/>
      <c r="AE3962" s="239"/>
    </row>
    <row r="3963" spans="29:31">
      <c r="AC3963" s="239"/>
      <c r="AD3963" s="239"/>
      <c r="AE3963" s="239"/>
    </row>
    <row r="3964" spans="29:31">
      <c r="AC3964" s="239"/>
      <c r="AD3964" s="239"/>
      <c r="AE3964" s="239"/>
    </row>
    <row r="3965" spans="29:31">
      <c r="AC3965" s="239"/>
      <c r="AD3965" s="239"/>
      <c r="AE3965" s="239"/>
    </row>
    <row r="3966" spans="29:31">
      <c r="AC3966" s="239"/>
      <c r="AD3966" s="239"/>
      <c r="AE3966" s="239"/>
    </row>
    <row r="3967" spans="29:31">
      <c r="AC3967" s="239"/>
      <c r="AD3967" s="239"/>
      <c r="AE3967" s="239"/>
    </row>
    <row r="3968" spans="29:31">
      <c r="AC3968" s="239"/>
      <c r="AD3968" s="239"/>
      <c r="AE3968" s="239"/>
    </row>
    <row r="3969" spans="29:31">
      <c r="AC3969" s="239"/>
      <c r="AD3969" s="239"/>
      <c r="AE3969" s="239"/>
    </row>
    <row r="3970" spans="29:31">
      <c r="AC3970" s="239"/>
      <c r="AD3970" s="239"/>
      <c r="AE3970" s="239"/>
    </row>
    <row r="3971" spans="29:31">
      <c r="AC3971" s="239"/>
      <c r="AD3971" s="239"/>
      <c r="AE3971" s="239"/>
    </row>
    <row r="3972" spans="29:31">
      <c r="AC3972" s="239"/>
      <c r="AD3972" s="239"/>
      <c r="AE3972" s="239"/>
    </row>
    <row r="3973" spans="29:31">
      <c r="AC3973" s="239"/>
      <c r="AD3973" s="239"/>
      <c r="AE3973" s="239"/>
    </row>
    <row r="3974" spans="29:31">
      <c r="AC3974" s="239"/>
      <c r="AD3974" s="239"/>
      <c r="AE3974" s="239"/>
    </row>
    <row r="3975" spans="29:31">
      <c r="AC3975" s="239"/>
      <c r="AD3975" s="239"/>
      <c r="AE3975" s="239"/>
    </row>
    <row r="3976" spans="29:31">
      <c r="AC3976" s="239"/>
      <c r="AD3976" s="239"/>
      <c r="AE3976" s="239"/>
    </row>
    <row r="3977" spans="29:31">
      <c r="AC3977" s="239"/>
      <c r="AD3977" s="239"/>
      <c r="AE3977" s="239"/>
    </row>
    <row r="3978" spans="29:31">
      <c r="AC3978" s="239"/>
      <c r="AD3978" s="239"/>
      <c r="AE3978" s="239"/>
    </row>
    <row r="3979" spans="29:31">
      <c r="AC3979" s="239"/>
      <c r="AD3979" s="239"/>
      <c r="AE3979" s="239"/>
    </row>
    <row r="3980" spans="29:31">
      <c r="AC3980" s="239"/>
      <c r="AD3980" s="239"/>
      <c r="AE3980" s="239"/>
    </row>
    <row r="3981" spans="29:31">
      <c r="AC3981" s="239"/>
      <c r="AD3981" s="239"/>
      <c r="AE3981" s="239"/>
    </row>
    <row r="3982" spans="29:31">
      <c r="AC3982" s="239"/>
      <c r="AD3982" s="239"/>
      <c r="AE3982" s="239"/>
    </row>
    <row r="3983" spans="29:31">
      <c r="AC3983" s="239"/>
      <c r="AD3983" s="239"/>
      <c r="AE3983" s="239"/>
    </row>
    <row r="3984" spans="29:31">
      <c r="AC3984" s="239"/>
      <c r="AD3984" s="239"/>
      <c r="AE3984" s="239"/>
    </row>
    <row r="3985" spans="29:31">
      <c r="AC3985" s="239"/>
      <c r="AD3985" s="239"/>
      <c r="AE3985" s="239"/>
    </row>
    <row r="3986" spans="29:31">
      <c r="AC3986" s="239"/>
      <c r="AD3986" s="239"/>
      <c r="AE3986" s="239"/>
    </row>
    <row r="3987" spans="29:31">
      <c r="AC3987" s="239"/>
      <c r="AD3987" s="239"/>
      <c r="AE3987" s="239"/>
    </row>
    <row r="3988" spans="29:31">
      <c r="AC3988" s="239"/>
      <c r="AD3988" s="239"/>
      <c r="AE3988" s="239"/>
    </row>
    <row r="3989" spans="29:31">
      <c r="AC3989" s="239"/>
      <c r="AD3989" s="239"/>
      <c r="AE3989" s="239"/>
    </row>
    <row r="3990" spans="29:31">
      <c r="AC3990" s="239"/>
      <c r="AD3990" s="239"/>
      <c r="AE3990" s="239"/>
    </row>
    <row r="3991" spans="29:31">
      <c r="AC3991" s="239"/>
      <c r="AD3991" s="239"/>
      <c r="AE3991" s="239"/>
    </row>
    <row r="3992" spans="29:31">
      <c r="AC3992" s="239"/>
      <c r="AD3992" s="239"/>
      <c r="AE3992" s="239"/>
    </row>
    <row r="3993" spans="29:31">
      <c r="AC3993" s="239"/>
      <c r="AD3993" s="239"/>
      <c r="AE3993" s="239"/>
    </row>
    <row r="3994" spans="29:31">
      <c r="AC3994" s="239"/>
      <c r="AD3994" s="239"/>
      <c r="AE3994" s="239"/>
    </row>
    <row r="3995" spans="29:31">
      <c r="AC3995" s="239"/>
      <c r="AD3995" s="239"/>
      <c r="AE3995" s="239"/>
    </row>
    <row r="3996" spans="29:31">
      <c r="AC3996" s="239"/>
      <c r="AD3996" s="239"/>
      <c r="AE3996" s="239"/>
    </row>
    <row r="3997" spans="29:31">
      <c r="AC3997" s="239"/>
      <c r="AD3997" s="239"/>
      <c r="AE3997" s="239"/>
    </row>
    <row r="3998" spans="29:31">
      <c r="AC3998" s="239"/>
      <c r="AD3998" s="239"/>
      <c r="AE3998" s="239"/>
    </row>
    <row r="3999" spans="29:31">
      <c r="AC3999" s="239"/>
      <c r="AD3999" s="239"/>
      <c r="AE3999" s="239"/>
    </row>
    <row r="4000" spans="29:31">
      <c r="AC4000" s="239"/>
      <c r="AD4000" s="239"/>
      <c r="AE4000" s="239"/>
    </row>
    <row r="4001" spans="29:31">
      <c r="AC4001" s="239"/>
      <c r="AD4001" s="239"/>
      <c r="AE4001" s="239"/>
    </row>
    <row r="4002" spans="29:31">
      <c r="AC4002" s="239"/>
      <c r="AD4002" s="239"/>
      <c r="AE4002" s="239"/>
    </row>
    <row r="4003" spans="29:31">
      <c r="AC4003" s="239"/>
      <c r="AD4003" s="239"/>
      <c r="AE4003" s="239"/>
    </row>
    <row r="4004" spans="29:31">
      <c r="AC4004" s="239"/>
      <c r="AD4004" s="239"/>
      <c r="AE4004" s="239"/>
    </row>
    <row r="4005" spans="29:31">
      <c r="AC4005" s="239"/>
      <c r="AD4005" s="239"/>
      <c r="AE4005" s="239"/>
    </row>
    <row r="4006" spans="29:31">
      <c r="AC4006" s="239"/>
      <c r="AD4006" s="239"/>
      <c r="AE4006" s="239"/>
    </row>
    <row r="4007" spans="29:31">
      <c r="AC4007" s="239"/>
      <c r="AD4007" s="239"/>
      <c r="AE4007" s="239"/>
    </row>
    <row r="4008" spans="29:31">
      <c r="AC4008" s="239"/>
      <c r="AD4008" s="239"/>
      <c r="AE4008" s="239"/>
    </row>
    <row r="4009" spans="29:31">
      <c r="AC4009" s="239"/>
      <c r="AD4009" s="239"/>
      <c r="AE4009" s="239"/>
    </row>
    <row r="4010" spans="29:31">
      <c r="AC4010" s="239"/>
      <c r="AD4010" s="239"/>
      <c r="AE4010" s="239"/>
    </row>
    <row r="4011" spans="29:31">
      <c r="AC4011" s="239"/>
      <c r="AD4011" s="239"/>
      <c r="AE4011" s="239"/>
    </row>
    <row r="4012" spans="29:31">
      <c r="AC4012" s="239"/>
      <c r="AD4012" s="239"/>
      <c r="AE4012" s="239"/>
    </row>
    <row r="4013" spans="29:31">
      <c r="AC4013" s="239"/>
      <c r="AD4013" s="239"/>
      <c r="AE4013" s="239"/>
    </row>
    <row r="4014" spans="29:31">
      <c r="AC4014" s="239"/>
      <c r="AD4014" s="239"/>
      <c r="AE4014" s="239"/>
    </row>
    <row r="4015" spans="29:31">
      <c r="AC4015" s="239"/>
      <c r="AD4015" s="239"/>
      <c r="AE4015" s="239"/>
    </row>
    <row r="4016" spans="29:31">
      <c r="AC4016" s="239"/>
      <c r="AD4016" s="239"/>
      <c r="AE4016" s="239"/>
    </row>
    <row r="4017" spans="29:31">
      <c r="AC4017" s="239"/>
      <c r="AD4017" s="239"/>
      <c r="AE4017" s="239"/>
    </row>
    <row r="4018" spans="29:31">
      <c r="AC4018" s="239"/>
      <c r="AD4018" s="239"/>
      <c r="AE4018" s="239"/>
    </row>
    <row r="4019" spans="29:31">
      <c r="AC4019" s="239"/>
      <c r="AD4019" s="239"/>
      <c r="AE4019" s="239"/>
    </row>
    <row r="4020" spans="29:31">
      <c r="AC4020" s="239"/>
      <c r="AD4020" s="239"/>
      <c r="AE4020" s="239"/>
    </row>
    <row r="4021" spans="29:31">
      <c r="AC4021" s="239"/>
      <c r="AD4021" s="239"/>
      <c r="AE4021" s="239"/>
    </row>
    <row r="4022" spans="29:31">
      <c r="AC4022" s="239"/>
      <c r="AD4022" s="239"/>
      <c r="AE4022" s="239"/>
    </row>
    <row r="4023" spans="29:31">
      <c r="AC4023" s="239"/>
      <c r="AD4023" s="239"/>
      <c r="AE4023" s="239"/>
    </row>
    <row r="4024" spans="29:31">
      <c r="AC4024" s="239"/>
      <c r="AD4024" s="239"/>
      <c r="AE4024" s="239"/>
    </row>
    <row r="4025" spans="29:31">
      <c r="AC4025" s="239"/>
      <c r="AD4025" s="239"/>
      <c r="AE4025" s="239"/>
    </row>
    <row r="4026" spans="29:31">
      <c r="AC4026" s="239"/>
      <c r="AD4026" s="239"/>
      <c r="AE4026" s="239"/>
    </row>
    <row r="4027" spans="29:31">
      <c r="AC4027" s="239"/>
      <c r="AD4027" s="239"/>
      <c r="AE4027" s="239"/>
    </row>
    <row r="4028" spans="29:31">
      <c r="AC4028" s="239"/>
      <c r="AD4028" s="239"/>
      <c r="AE4028" s="239"/>
    </row>
    <row r="4029" spans="29:31">
      <c r="AC4029" s="239"/>
      <c r="AD4029" s="239"/>
      <c r="AE4029" s="239"/>
    </row>
    <row r="4030" spans="29:31">
      <c r="AC4030" s="239"/>
      <c r="AD4030" s="239"/>
      <c r="AE4030" s="239"/>
    </row>
    <row r="4031" spans="29:31">
      <c r="AC4031" s="239"/>
      <c r="AD4031" s="239"/>
      <c r="AE4031" s="239"/>
    </row>
    <row r="4032" spans="29:31">
      <c r="AC4032" s="239"/>
      <c r="AD4032" s="239"/>
      <c r="AE4032" s="239"/>
    </row>
    <row r="4033" spans="29:31">
      <c r="AC4033" s="239"/>
      <c r="AD4033" s="239"/>
      <c r="AE4033" s="239"/>
    </row>
    <row r="4034" spans="29:31">
      <c r="AC4034" s="239"/>
      <c r="AD4034" s="239"/>
      <c r="AE4034" s="239"/>
    </row>
    <row r="4035" spans="29:31">
      <c r="AC4035" s="239"/>
      <c r="AD4035" s="239"/>
      <c r="AE4035" s="239"/>
    </row>
    <row r="4036" spans="29:31">
      <c r="AC4036" s="239"/>
      <c r="AD4036" s="239"/>
      <c r="AE4036" s="239"/>
    </row>
    <row r="4037" spans="29:31">
      <c r="AC4037" s="239"/>
      <c r="AD4037" s="239"/>
      <c r="AE4037" s="239"/>
    </row>
    <row r="4038" spans="29:31">
      <c r="AC4038" s="239"/>
      <c r="AD4038" s="239"/>
      <c r="AE4038" s="239"/>
    </row>
    <row r="4039" spans="29:31">
      <c r="AC4039" s="239"/>
      <c r="AD4039" s="239"/>
      <c r="AE4039" s="239"/>
    </row>
    <row r="4040" spans="29:31">
      <c r="AC4040" s="239"/>
      <c r="AD4040" s="239"/>
      <c r="AE4040" s="239"/>
    </row>
    <row r="4041" spans="29:31">
      <c r="AC4041" s="239"/>
      <c r="AD4041" s="239"/>
      <c r="AE4041" s="239"/>
    </row>
    <row r="4042" spans="29:31">
      <c r="AC4042" s="239"/>
      <c r="AD4042" s="239"/>
      <c r="AE4042" s="239"/>
    </row>
    <row r="4043" spans="29:31">
      <c r="AC4043" s="239"/>
      <c r="AD4043" s="239"/>
      <c r="AE4043" s="239"/>
    </row>
    <row r="4044" spans="29:31">
      <c r="AC4044" s="239"/>
      <c r="AD4044" s="239"/>
      <c r="AE4044" s="239"/>
    </row>
    <row r="4045" spans="29:31">
      <c r="AC4045" s="239"/>
      <c r="AD4045" s="239"/>
      <c r="AE4045" s="239"/>
    </row>
    <row r="4046" spans="29:31">
      <c r="AC4046" s="239"/>
      <c r="AD4046" s="239"/>
      <c r="AE4046" s="239"/>
    </row>
    <row r="4047" spans="29:31">
      <c r="AC4047" s="239"/>
      <c r="AD4047" s="239"/>
      <c r="AE4047" s="239"/>
    </row>
    <row r="4048" spans="29:31">
      <c r="AC4048" s="239"/>
      <c r="AD4048" s="239"/>
      <c r="AE4048" s="239"/>
    </row>
    <row r="4049" spans="29:31">
      <c r="AC4049" s="239"/>
      <c r="AD4049" s="239"/>
      <c r="AE4049" s="239"/>
    </row>
    <row r="4050" spans="29:31">
      <c r="AC4050" s="239"/>
      <c r="AD4050" s="239"/>
      <c r="AE4050" s="239"/>
    </row>
    <row r="4051" spans="29:31">
      <c r="AC4051" s="239"/>
      <c r="AD4051" s="239"/>
      <c r="AE4051" s="239"/>
    </row>
    <row r="4052" spans="29:31">
      <c r="AC4052" s="239"/>
      <c r="AD4052" s="239"/>
      <c r="AE4052" s="239"/>
    </row>
    <row r="4053" spans="29:31">
      <c r="AC4053" s="239"/>
      <c r="AD4053" s="239"/>
      <c r="AE4053" s="239"/>
    </row>
    <row r="4054" spans="29:31">
      <c r="AC4054" s="239"/>
      <c r="AD4054" s="239"/>
      <c r="AE4054" s="239"/>
    </row>
    <row r="4055" spans="29:31">
      <c r="AC4055" s="239"/>
      <c r="AD4055" s="239"/>
      <c r="AE4055" s="239"/>
    </row>
    <row r="4056" spans="29:31">
      <c r="AC4056" s="239"/>
      <c r="AD4056" s="239"/>
      <c r="AE4056" s="239"/>
    </row>
    <row r="4057" spans="29:31">
      <c r="AC4057" s="239"/>
      <c r="AD4057" s="239"/>
      <c r="AE4057" s="239"/>
    </row>
    <row r="4058" spans="29:31">
      <c r="AC4058" s="239"/>
      <c r="AD4058" s="239"/>
      <c r="AE4058" s="239"/>
    </row>
    <row r="4059" spans="29:31">
      <c r="AC4059" s="239"/>
      <c r="AD4059" s="239"/>
      <c r="AE4059" s="239"/>
    </row>
    <row r="4060" spans="29:31">
      <c r="AC4060" s="239"/>
      <c r="AD4060" s="239"/>
      <c r="AE4060" s="239"/>
    </row>
    <row r="4061" spans="29:31">
      <c r="AC4061" s="239"/>
      <c r="AD4061" s="239"/>
      <c r="AE4061" s="239"/>
    </row>
    <row r="4062" spans="29:31">
      <c r="AC4062" s="239"/>
      <c r="AD4062" s="239"/>
      <c r="AE4062" s="239"/>
    </row>
    <row r="4063" spans="29:31">
      <c r="AC4063" s="239"/>
      <c r="AD4063" s="239"/>
      <c r="AE4063" s="239"/>
    </row>
    <row r="4064" spans="29:31">
      <c r="AC4064" s="239"/>
      <c r="AD4064" s="239"/>
      <c r="AE4064" s="239"/>
    </row>
    <row r="4065" spans="29:31">
      <c r="AC4065" s="239"/>
      <c r="AD4065" s="239"/>
      <c r="AE4065" s="239"/>
    </row>
    <row r="4066" spans="29:31">
      <c r="AC4066" s="239"/>
      <c r="AD4066" s="239"/>
      <c r="AE4066" s="239"/>
    </row>
    <row r="4067" spans="29:31">
      <c r="AC4067" s="239"/>
      <c r="AD4067" s="239"/>
      <c r="AE4067" s="239"/>
    </row>
    <row r="4068" spans="29:31">
      <c r="AC4068" s="239"/>
      <c r="AD4068" s="239"/>
      <c r="AE4068" s="239"/>
    </row>
    <row r="4069" spans="29:31">
      <c r="AC4069" s="239"/>
      <c r="AD4069" s="239"/>
      <c r="AE4069" s="239"/>
    </row>
    <row r="4070" spans="29:31">
      <c r="AC4070" s="239"/>
      <c r="AD4070" s="239"/>
      <c r="AE4070" s="239"/>
    </row>
    <row r="4071" spans="29:31">
      <c r="AC4071" s="239"/>
      <c r="AD4071" s="239"/>
      <c r="AE4071" s="239"/>
    </row>
    <row r="4072" spans="29:31">
      <c r="AC4072" s="239"/>
      <c r="AD4072" s="239"/>
      <c r="AE4072" s="239"/>
    </row>
    <row r="4073" spans="29:31">
      <c r="AC4073" s="239"/>
      <c r="AD4073" s="239"/>
      <c r="AE4073" s="239"/>
    </row>
    <row r="4074" spans="29:31">
      <c r="AC4074" s="239"/>
      <c r="AD4074" s="239"/>
      <c r="AE4074" s="239"/>
    </row>
    <row r="4075" spans="29:31">
      <c r="AC4075" s="239"/>
      <c r="AD4075" s="239"/>
      <c r="AE4075" s="239"/>
    </row>
    <row r="4076" spans="29:31">
      <c r="AC4076" s="239"/>
      <c r="AD4076" s="239"/>
      <c r="AE4076" s="239"/>
    </row>
    <row r="4077" spans="29:31">
      <c r="AC4077" s="239"/>
      <c r="AD4077" s="239"/>
      <c r="AE4077" s="239"/>
    </row>
    <row r="4078" spans="29:31">
      <c r="AC4078" s="239"/>
      <c r="AD4078" s="239"/>
      <c r="AE4078" s="239"/>
    </row>
    <row r="4079" spans="29:31">
      <c r="AC4079" s="239"/>
      <c r="AD4079" s="239"/>
      <c r="AE4079" s="239"/>
    </row>
    <row r="4080" spans="29:31">
      <c r="AC4080" s="239"/>
      <c r="AD4080" s="239"/>
      <c r="AE4080" s="239"/>
    </row>
    <row r="4081" spans="29:31">
      <c r="AC4081" s="239"/>
      <c r="AD4081" s="239"/>
      <c r="AE4081" s="239"/>
    </row>
    <row r="4082" spans="29:31">
      <c r="AC4082" s="239"/>
      <c r="AD4082" s="239"/>
      <c r="AE4082" s="239"/>
    </row>
    <row r="4083" spans="29:31">
      <c r="AC4083" s="239"/>
      <c r="AD4083" s="239"/>
      <c r="AE4083" s="239"/>
    </row>
    <row r="4084" spans="29:31">
      <c r="AC4084" s="239"/>
      <c r="AD4084" s="239"/>
      <c r="AE4084" s="239"/>
    </row>
    <row r="4085" spans="29:31">
      <c r="AC4085" s="239"/>
      <c r="AD4085" s="239"/>
      <c r="AE4085" s="239"/>
    </row>
    <row r="4086" spans="29:31">
      <c r="AC4086" s="239"/>
      <c r="AD4086" s="239"/>
      <c r="AE4086" s="239"/>
    </row>
    <row r="4087" spans="29:31">
      <c r="AC4087" s="239"/>
      <c r="AD4087" s="239"/>
      <c r="AE4087" s="239"/>
    </row>
    <row r="4088" spans="29:31">
      <c r="AC4088" s="239"/>
      <c r="AD4088" s="239"/>
      <c r="AE4088" s="239"/>
    </row>
    <row r="4089" spans="29:31">
      <c r="AC4089" s="239"/>
      <c r="AD4089" s="239"/>
      <c r="AE4089" s="239"/>
    </row>
    <row r="4090" spans="29:31">
      <c r="AC4090" s="239"/>
      <c r="AD4090" s="239"/>
      <c r="AE4090" s="239"/>
    </row>
    <row r="4091" spans="29:31">
      <c r="AC4091" s="239"/>
      <c r="AD4091" s="239"/>
      <c r="AE4091" s="239"/>
    </row>
    <row r="4092" spans="29:31">
      <c r="AC4092" s="239"/>
      <c r="AD4092" s="239"/>
      <c r="AE4092" s="239"/>
    </row>
    <row r="4093" spans="29:31">
      <c r="AC4093" s="239"/>
      <c r="AD4093" s="239"/>
      <c r="AE4093" s="239"/>
    </row>
    <row r="4094" spans="29:31">
      <c r="AC4094" s="239"/>
      <c r="AD4094" s="239"/>
      <c r="AE4094" s="239"/>
    </row>
    <row r="4095" spans="29:31">
      <c r="AC4095" s="239"/>
      <c r="AD4095" s="239"/>
      <c r="AE4095" s="239"/>
    </row>
    <row r="4096" spans="29:31">
      <c r="AC4096" s="239"/>
      <c r="AD4096" s="239"/>
      <c r="AE4096" s="239"/>
    </row>
    <row r="4097" spans="29:31">
      <c r="AC4097" s="239"/>
      <c r="AD4097" s="239"/>
      <c r="AE4097" s="239"/>
    </row>
    <row r="4098" spans="29:31">
      <c r="AC4098" s="239"/>
      <c r="AD4098" s="239"/>
      <c r="AE4098" s="239"/>
    </row>
    <row r="4099" spans="29:31">
      <c r="AC4099" s="239"/>
      <c r="AD4099" s="239"/>
      <c r="AE4099" s="239"/>
    </row>
    <row r="4100" spans="29:31">
      <c r="AC4100" s="239"/>
      <c r="AD4100" s="239"/>
      <c r="AE4100" s="239"/>
    </row>
    <row r="4101" spans="29:31">
      <c r="AC4101" s="239"/>
      <c r="AD4101" s="239"/>
      <c r="AE4101" s="239"/>
    </row>
    <row r="4102" spans="29:31">
      <c r="AC4102" s="239"/>
      <c r="AD4102" s="239"/>
      <c r="AE4102" s="239"/>
    </row>
    <row r="4103" spans="29:31">
      <c r="AC4103" s="239"/>
      <c r="AD4103" s="239"/>
      <c r="AE4103" s="239"/>
    </row>
    <row r="4104" spans="29:31">
      <c r="AC4104" s="239"/>
      <c r="AD4104" s="239"/>
      <c r="AE4104" s="239"/>
    </row>
    <row r="4105" spans="29:31">
      <c r="AC4105" s="239"/>
      <c r="AD4105" s="239"/>
      <c r="AE4105" s="239"/>
    </row>
    <row r="4106" spans="29:31">
      <c r="AC4106" s="239"/>
      <c r="AD4106" s="239"/>
      <c r="AE4106" s="239"/>
    </row>
    <row r="4107" spans="29:31">
      <c r="AC4107" s="239"/>
      <c r="AD4107" s="239"/>
      <c r="AE4107" s="239"/>
    </row>
    <row r="4108" spans="29:31">
      <c r="AC4108" s="239"/>
      <c r="AD4108" s="239"/>
      <c r="AE4108" s="239"/>
    </row>
    <row r="4109" spans="29:31">
      <c r="AC4109" s="239"/>
      <c r="AD4109" s="239"/>
      <c r="AE4109" s="239"/>
    </row>
    <row r="4110" spans="29:31">
      <c r="AC4110" s="239"/>
      <c r="AD4110" s="239"/>
      <c r="AE4110" s="239"/>
    </row>
    <row r="4111" spans="29:31">
      <c r="AC4111" s="239"/>
      <c r="AD4111" s="239"/>
      <c r="AE4111" s="239"/>
    </row>
    <row r="4112" spans="29:31">
      <c r="AC4112" s="239"/>
      <c r="AD4112" s="239"/>
      <c r="AE4112" s="239"/>
    </row>
    <row r="4113" spans="29:31">
      <c r="AC4113" s="239"/>
      <c r="AD4113" s="239"/>
      <c r="AE4113" s="239"/>
    </row>
    <row r="4114" spans="29:31">
      <c r="AC4114" s="239"/>
      <c r="AD4114" s="239"/>
      <c r="AE4114" s="239"/>
    </row>
    <row r="4115" spans="29:31">
      <c r="AC4115" s="239"/>
      <c r="AD4115" s="239"/>
      <c r="AE4115" s="239"/>
    </row>
    <row r="4116" spans="29:31">
      <c r="AC4116" s="239"/>
      <c r="AD4116" s="239"/>
      <c r="AE4116" s="239"/>
    </row>
    <row r="4117" spans="29:31">
      <c r="AC4117" s="239"/>
      <c r="AD4117" s="239"/>
      <c r="AE4117" s="239"/>
    </row>
    <row r="4118" spans="29:31">
      <c r="AC4118" s="239"/>
      <c r="AD4118" s="239"/>
      <c r="AE4118" s="239"/>
    </row>
    <row r="4119" spans="29:31">
      <c r="AC4119" s="239"/>
      <c r="AD4119" s="239"/>
      <c r="AE4119" s="239"/>
    </row>
    <row r="4120" spans="29:31">
      <c r="AC4120" s="239"/>
      <c r="AD4120" s="239"/>
      <c r="AE4120" s="239"/>
    </row>
    <row r="4121" spans="29:31">
      <c r="AC4121" s="239"/>
      <c r="AD4121" s="239"/>
      <c r="AE4121" s="239"/>
    </row>
    <row r="4122" spans="29:31">
      <c r="AC4122" s="239"/>
      <c r="AD4122" s="239"/>
      <c r="AE4122" s="239"/>
    </row>
    <row r="4123" spans="29:31">
      <c r="AC4123" s="239"/>
      <c r="AD4123" s="239"/>
      <c r="AE4123" s="239"/>
    </row>
    <row r="4124" spans="29:31">
      <c r="AC4124" s="239"/>
      <c r="AD4124" s="239"/>
      <c r="AE4124" s="239"/>
    </row>
    <row r="4125" spans="29:31">
      <c r="AC4125" s="239"/>
      <c r="AD4125" s="239"/>
      <c r="AE4125" s="239"/>
    </row>
    <row r="4126" spans="29:31">
      <c r="AC4126" s="239"/>
      <c r="AD4126" s="239"/>
      <c r="AE4126" s="239"/>
    </row>
    <row r="4127" spans="29:31">
      <c r="AC4127" s="239"/>
      <c r="AD4127" s="239"/>
      <c r="AE4127" s="239"/>
    </row>
    <row r="4128" spans="29:31">
      <c r="AC4128" s="239"/>
      <c r="AD4128" s="239"/>
      <c r="AE4128" s="239"/>
    </row>
    <row r="4129" spans="29:31">
      <c r="AC4129" s="239"/>
      <c r="AD4129" s="239"/>
      <c r="AE4129" s="239"/>
    </row>
    <row r="4130" spans="29:31">
      <c r="AC4130" s="239"/>
      <c r="AD4130" s="239"/>
      <c r="AE4130" s="239"/>
    </row>
    <row r="4131" spans="29:31">
      <c r="AC4131" s="239"/>
      <c r="AD4131" s="239"/>
      <c r="AE4131" s="239"/>
    </row>
    <row r="4132" spans="29:31">
      <c r="AC4132" s="239"/>
      <c r="AD4132" s="239"/>
      <c r="AE4132" s="239"/>
    </row>
    <row r="4133" spans="29:31">
      <c r="AC4133" s="239"/>
      <c r="AD4133" s="239"/>
      <c r="AE4133" s="239"/>
    </row>
    <row r="4134" spans="29:31">
      <c r="AC4134" s="239"/>
      <c r="AD4134" s="239"/>
      <c r="AE4134" s="239"/>
    </row>
    <row r="4135" spans="29:31">
      <c r="AC4135" s="239"/>
      <c r="AD4135" s="239"/>
      <c r="AE4135" s="239"/>
    </row>
    <row r="4136" spans="29:31">
      <c r="AC4136" s="239"/>
      <c r="AD4136" s="239"/>
      <c r="AE4136" s="239"/>
    </row>
    <row r="4137" spans="29:31">
      <c r="AC4137" s="239"/>
      <c r="AD4137" s="239"/>
      <c r="AE4137" s="239"/>
    </row>
    <row r="4138" spans="29:31">
      <c r="AC4138" s="239"/>
      <c r="AD4138" s="239"/>
      <c r="AE4138" s="239"/>
    </row>
    <row r="4139" spans="29:31">
      <c r="AC4139" s="239"/>
      <c r="AD4139" s="239"/>
      <c r="AE4139" s="239"/>
    </row>
    <row r="4140" spans="29:31">
      <c r="AC4140" s="239"/>
      <c r="AD4140" s="239"/>
      <c r="AE4140" s="239"/>
    </row>
    <row r="4141" spans="29:31">
      <c r="AC4141" s="239"/>
      <c r="AD4141" s="239"/>
      <c r="AE4141" s="239"/>
    </row>
    <row r="4142" spans="29:31">
      <c r="AC4142" s="239"/>
      <c r="AD4142" s="239"/>
      <c r="AE4142" s="239"/>
    </row>
    <row r="4143" spans="29:31">
      <c r="AC4143" s="239"/>
      <c r="AD4143" s="239"/>
      <c r="AE4143" s="239"/>
    </row>
    <row r="4144" spans="29:31">
      <c r="AC4144" s="239"/>
      <c r="AD4144" s="239"/>
      <c r="AE4144" s="239"/>
    </row>
    <row r="4145" spans="29:31">
      <c r="AC4145" s="239"/>
      <c r="AD4145" s="239"/>
      <c r="AE4145" s="239"/>
    </row>
    <row r="4146" spans="29:31">
      <c r="AC4146" s="239"/>
      <c r="AD4146" s="239"/>
      <c r="AE4146" s="239"/>
    </row>
    <row r="4147" spans="29:31">
      <c r="AC4147" s="239"/>
      <c r="AD4147" s="239"/>
      <c r="AE4147" s="239"/>
    </row>
    <row r="4148" spans="29:31">
      <c r="AC4148" s="239"/>
      <c r="AD4148" s="239"/>
      <c r="AE4148" s="239"/>
    </row>
    <row r="4149" spans="29:31">
      <c r="AC4149" s="239"/>
      <c r="AD4149" s="239"/>
      <c r="AE4149" s="239"/>
    </row>
    <row r="4150" spans="29:31">
      <c r="AC4150" s="239"/>
      <c r="AD4150" s="239"/>
      <c r="AE4150" s="239"/>
    </row>
    <row r="4151" spans="29:31">
      <c r="AC4151" s="239"/>
      <c r="AD4151" s="239"/>
      <c r="AE4151" s="239"/>
    </row>
    <row r="4152" spans="29:31">
      <c r="AC4152" s="239"/>
      <c r="AD4152" s="239"/>
      <c r="AE4152" s="239"/>
    </row>
    <row r="4153" spans="29:31">
      <c r="AC4153" s="239"/>
      <c r="AD4153" s="239"/>
      <c r="AE4153" s="239"/>
    </row>
    <row r="4154" spans="29:31">
      <c r="AC4154" s="239"/>
      <c r="AD4154" s="239"/>
      <c r="AE4154" s="239"/>
    </row>
    <row r="4155" spans="29:31">
      <c r="AC4155" s="239"/>
      <c r="AD4155" s="239"/>
      <c r="AE4155" s="239"/>
    </row>
    <row r="4156" spans="29:31">
      <c r="AC4156" s="239"/>
      <c r="AD4156" s="239"/>
      <c r="AE4156" s="239"/>
    </row>
    <row r="4157" spans="29:31">
      <c r="AC4157" s="239"/>
      <c r="AD4157" s="239"/>
      <c r="AE4157" s="239"/>
    </row>
    <row r="4158" spans="29:31">
      <c r="AC4158" s="239"/>
      <c r="AD4158" s="239"/>
      <c r="AE4158" s="239"/>
    </row>
    <row r="4159" spans="29:31">
      <c r="AC4159" s="239"/>
      <c r="AD4159" s="239"/>
      <c r="AE4159" s="239"/>
    </row>
    <row r="4160" spans="29:31">
      <c r="AC4160" s="239"/>
      <c r="AD4160" s="239"/>
      <c r="AE4160" s="239"/>
    </row>
    <row r="4161" spans="29:31">
      <c r="AC4161" s="239"/>
      <c r="AD4161" s="239"/>
      <c r="AE4161" s="239"/>
    </row>
    <row r="4162" spans="29:31">
      <c r="AC4162" s="239"/>
      <c r="AD4162" s="239"/>
      <c r="AE4162" s="239"/>
    </row>
    <row r="4163" spans="29:31">
      <c r="AC4163" s="239"/>
      <c r="AD4163" s="239"/>
      <c r="AE4163" s="239"/>
    </row>
    <row r="4164" spans="29:31">
      <c r="AC4164" s="239"/>
      <c r="AD4164" s="239"/>
      <c r="AE4164" s="239"/>
    </row>
    <row r="4165" spans="29:31">
      <c r="AC4165" s="239"/>
      <c r="AD4165" s="239"/>
      <c r="AE4165" s="239"/>
    </row>
    <row r="4166" spans="29:31">
      <c r="AC4166" s="239"/>
      <c r="AD4166" s="239"/>
      <c r="AE4166" s="239"/>
    </row>
    <row r="4167" spans="29:31">
      <c r="AC4167" s="239"/>
      <c r="AD4167" s="239"/>
      <c r="AE4167" s="239"/>
    </row>
    <row r="4168" spans="29:31">
      <c r="AC4168" s="239"/>
      <c r="AD4168" s="239"/>
      <c r="AE4168" s="239"/>
    </row>
    <row r="4169" spans="29:31">
      <c r="AC4169" s="239"/>
      <c r="AD4169" s="239"/>
      <c r="AE4169" s="239"/>
    </row>
    <row r="4170" spans="29:31">
      <c r="AC4170" s="239"/>
      <c r="AD4170" s="239"/>
      <c r="AE4170" s="239"/>
    </row>
    <row r="4171" spans="29:31">
      <c r="AC4171" s="239"/>
      <c r="AD4171" s="239"/>
      <c r="AE4171" s="239"/>
    </row>
    <row r="4172" spans="29:31">
      <c r="AC4172" s="239"/>
      <c r="AD4172" s="239"/>
      <c r="AE4172" s="239"/>
    </row>
    <row r="4173" spans="29:31">
      <c r="AC4173" s="239"/>
      <c r="AD4173" s="239"/>
      <c r="AE4173" s="239"/>
    </row>
    <row r="4174" spans="29:31">
      <c r="AC4174" s="239"/>
      <c r="AD4174" s="239"/>
      <c r="AE4174" s="239"/>
    </row>
    <row r="4175" spans="29:31">
      <c r="AC4175" s="239"/>
      <c r="AD4175" s="239"/>
      <c r="AE4175" s="239"/>
    </row>
    <row r="4176" spans="29:31">
      <c r="AC4176" s="239"/>
      <c r="AD4176" s="239"/>
      <c r="AE4176" s="239"/>
    </row>
    <row r="4177" spans="29:31">
      <c r="AC4177" s="239"/>
      <c r="AD4177" s="239"/>
      <c r="AE4177" s="239"/>
    </row>
    <row r="4178" spans="29:31">
      <c r="AC4178" s="239"/>
      <c r="AD4178" s="239"/>
      <c r="AE4178" s="239"/>
    </row>
    <row r="4179" spans="29:31">
      <c r="AC4179" s="239"/>
      <c r="AD4179" s="239"/>
      <c r="AE4179" s="239"/>
    </row>
    <row r="4180" spans="29:31">
      <c r="AC4180" s="239"/>
      <c r="AD4180" s="239"/>
      <c r="AE4180" s="239"/>
    </row>
    <row r="4181" spans="29:31">
      <c r="AC4181" s="239"/>
      <c r="AD4181" s="239"/>
      <c r="AE4181" s="239"/>
    </row>
    <row r="4182" spans="29:31">
      <c r="AC4182" s="239"/>
      <c r="AD4182" s="239"/>
      <c r="AE4182" s="239"/>
    </row>
    <row r="4183" spans="29:31">
      <c r="AC4183" s="239"/>
      <c r="AD4183" s="239"/>
      <c r="AE4183" s="239"/>
    </row>
    <row r="4184" spans="29:31">
      <c r="AC4184" s="239"/>
      <c r="AD4184" s="239"/>
      <c r="AE4184" s="239"/>
    </row>
    <row r="4185" spans="29:31">
      <c r="AC4185" s="239"/>
      <c r="AD4185" s="239"/>
      <c r="AE4185" s="239"/>
    </row>
    <row r="4186" spans="29:31">
      <c r="AC4186" s="239"/>
      <c r="AD4186" s="239"/>
      <c r="AE4186" s="239"/>
    </row>
    <row r="4187" spans="29:31">
      <c r="AC4187" s="239"/>
      <c r="AD4187" s="239"/>
      <c r="AE4187" s="239"/>
    </row>
    <row r="4188" spans="29:31">
      <c r="AC4188" s="239"/>
      <c r="AD4188" s="239"/>
      <c r="AE4188" s="239"/>
    </row>
    <row r="4189" spans="29:31">
      <c r="AC4189" s="239"/>
      <c r="AD4189" s="239"/>
      <c r="AE4189" s="239"/>
    </row>
    <row r="4190" spans="29:31">
      <c r="AC4190" s="239"/>
      <c r="AD4190" s="239"/>
      <c r="AE4190" s="239"/>
    </row>
    <row r="4191" spans="29:31">
      <c r="AC4191" s="239"/>
      <c r="AD4191" s="239"/>
      <c r="AE4191" s="239"/>
    </row>
    <row r="4192" spans="29:31">
      <c r="AC4192" s="239"/>
      <c r="AD4192" s="239"/>
      <c r="AE4192" s="239"/>
    </row>
    <row r="4193" spans="29:31">
      <c r="AC4193" s="239"/>
      <c r="AD4193" s="239"/>
      <c r="AE4193" s="239"/>
    </row>
    <row r="4194" spans="29:31">
      <c r="AC4194" s="239"/>
      <c r="AD4194" s="239"/>
      <c r="AE4194" s="239"/>
    </row>
    <row r="4195" spans="29:31">
      <c r="AC4195" s="239"/>
      <c r="AD4195" s="239"/>
      <c r="AE4195" s="239"/>
    </row>
    <row r="4196" spans="29:31">
      <c r="AC4196" s="239"/>
      <c r="AD4196" s="239"/>
      <c r="AE4196" s="239"/>
    </row>
    <row r="4197" spans="29:31">
      <c r="AC4197" s="239"/>
      <c r="AD4197" s="239"/>
      <c r="AE4197" s="239"/>
    </row>
    <row r="4198" spans="29:31">
      <c r="AC4198" s="239"/>
      <c r="AD4198" s="239"/>
      <c r="AE4198" s="239"/>
    </row>
    <row r="4199" spans="29:31">
      <c r="AC4199" s="239"/>
      <c r="AD4199" s="239"/>
      <c r="AE4199" s="239"/>
    </row>
    <row r="4200" spans="29:31">
      <c r="AC4200" s="239"/>
      <c r="AD4200" s="239"/>
      <c r="AE4200" s="239"/>
    </row>
    <row r="4201" spans="29:31">
      <c r="AC4201" s="239"/>
      <c r="AD4201" s="239"/>
      <c r="AE4201" s="239"/>
    </row>
    <row r="4202" spans="29:31">
      <c r="AC4202" s="239"/>
      <c r="AD4202" s="239"/>
      <c r="AE4202" s="239"/>
    </row>
    <row r="4203" spans="29:31">
      <c r="AC4203" s="239"/>
      <c r="AD4203" s="239"/>
      <c r="AE4203" s="239"/>
    </row>
    <row r="4204" spans="29:31">
      <c r="AC4204" s="239"/>
      <c r="AD4204" s="239"/>
      <c r="AE4204" s="239"/>
    </row>
    <row r="4205" spans="29:31">
      <c r="AC4205" s="239"/>
      <c r="AD4205" s="239"/>
      <c r="AE4205" s="239"/>
    </row>
    <row r="4206" spans="29:31">
      <c r="AC4206" s="239"/>
      <c r="AD4206" s="239"/>
      <c r="AE4206" s="239"/>
    </row>
    <row r="4207" spans="29:31">
      <c r="AC4207" s="239"/>
      <c r="AD4207" s="239"/>
      <c r="AE4207" s="239"/>
    </row>
    <row r="4208" spans="29:31">
      <c r="AC4208" s="239"/>
      <c r="AD4208" s="239"/>
      <c r="AE4208" s="239"/>
    </row>
    <row r="4209" spans="29:31">
      <c r="AC4209" s="239"/>
      <c r="AD4209" s="239"/>
      <c r="AE4209" s="239"/>
    </row>
    <row r="4210" spans="29:31">
      <c r="AC4210" s="239"/>
      <c r="AD4210" s="239"/>
      <c r="AE4210" s="239"/>
    </row>
    <row r="4211" spans="29:31">
      <c r="AC4211" s="239"/>
      <c r="AD4211" s="239"/>
      <c r="AE4211" s="239"/>
    </row>
    <row r="4212" spans="29:31">
      <c r="AC4212" s="239"/>
      <c r="AD4212" s="239"/>
      <c r="AE4212" s="239"/>
    </row>
    <row r="4213" spans="29:31">
      <c r="AC4213" s="239"/>
      <c r="AD4213" s="239"/>
      <c r="AE4213" s="239"/>
    </row>
    <row r="4214" spans="29:31">
      <c r="AC4214" s="239"/>
      <c r="AD4214" s="239"/>
      <c r="AE4214" s="239"/>
    </row>
    <row r="4215" spans="29:31">
      <c r="AC4215" s="239"/>
      <c r="AD4215" s="239"/>
      <c r="AE4215" s="239"/>
    </row>
    <row r="4216" spans="29:31">
      <c r="AC4216" s="239"/>
      <c r="AD4216" s="239"/>
      <c r="AE4216" s="239"/>
    </row>
    <row r="4217" spans="29:31">
      <c r="AC4217" s="239"/>
      <c r="AD4217" s="239"/>
      <c r="AE4217" s="239"/>
    </row>
    <row r="4218" spans="29:31">
      <c r="AC4218" s="239"/>
      <c r="AD4218" s="239"/>
      <c r="AE4218" s="239"/>
    </row>
    <row r="4219" spans="29:31">
      <c r="AC4219" s="239"/>
      <c r="AD4219" s="239"/>
      <c r="AE4219" s="239"/>
    </row>
    <row r="4220" spans="29:31">
      <c r="AC4220" s="239"/>
      <c r="AD4220" s="239"/>
      <c r="AE4220" s="239"/>
    </row>
    <row r="4221" spans="29:31">
      <c r="AC4221" s="239"/>
      <c r="AD4221" s="239"/>
      <c r="AE4221" s="239"/>
    </row>
    <row r="4222" spans="29:31">
      <c r="AC4222" s="239"/>
      <c r="AD4222" s="239"/>
      <c r="AE4222" s="239"/>
    </row>
    <row r="4223" spans="29:31">
      <c r="AC4223" s="239"/>
      <c r="AD4223" s="239"/>
      <c r="AE4223" s="239"/>
    </row>
    <row r="4224" spans="29:31">
      <c r="AC4224" s="239"/>
      <c r="AD4224" s="239"/>
      <c r="AE4224" s="239"/>
    </row>
    <row r="4225" spans="29:31">
      <c r="AC4225" s="239"/>
      <c r="AD4225" s="239"/>
      <c r="AE4225" s="239"/>
    </row>
    <row r="4226" spans="29:31">
      <c r="AC4226" s="239"/>
      <c r="AD4226" s="239"/>
      <c r="AE4226" s="239"/>
    </row>
    <row r="4227" spans="29:31">
      <c r="AC4227" s="239"/>
      <c r="AD4227" s="239"/>
      <c r="AE4227" s="239"/>
    </row>
    <row r="4228" spans="29:31">
      <c r="AC4228" s="239"/>
      <c r="AD4228" s="239"/>
      <c r="AE4228" s="239"/>
    </row>
    <row r="4229" spans="29:31">
      <c r="AC4229" s="239"/>
      <c r="AD4229" s="239"/>
      <c r="AE4229" s="239"/>
    </row>
    <row r="4230" spans="29:31">
      <c r="AC4230" s="239"/>
      <c r="AD4230" s="239"/>
      <c r="AE4230" s="239"/>
    </row>
    <row r="4231" spans="29:31">
      <c r="AC4231" s="239"/>
      <c r="AD4231" s="239"/>
      <c r="AE4231" s="239"/>
    </row>
    <row r="4232" spans="29:31">
      <c r="AC4232" s="239"/>
      <c r="AD4232" s="239"/>
      <c r="AE4232" s="239"/>
    </row>
    <row r="4233" spans="29:31">
      <c r="AC4233" s="239"/>
      <c r="AD4233" s="239"/>
      <c r="AE4233" s="239"/>
    </row>
    <row r="4234" spans="29:31">
      <c r="AC4234" s="239"/>
      <c r="AD4234" s="239"/>
      <c r="AE4234" s="239"/>
    </row>
    <row r="4235" spans="29:31">
      <c r="AC4235" s="239"/>
      <c r="AD4235" s="239"/>
      <c r="AE4235" s="239"/>
    </row>
    <row r="4236" spans="29:31">
      <c r="AC4236" s="239"/>
      <c r="AD4236" s="239"/>
      <c r="AE4236" s="239"/>
    </row>
    <row r="4237" spans="29:31">
      <c r="AC4237" s="239"/>
      <c r="AD4237" s="239"/>
      <c r="AE4237" s="239"/>
    </row>
    <row r="4238" spans="29:31">
      <c r="AC4238" s="239"/>
      <c r="AD4238" s="239"/>
      <c r="AE4238" s="239"/>
    </row>
    <row r="4239" spans="29:31">
      <c r="AC4239" s="239"/>
      <c r="AD4239" s="239"/>
      <c r="AE4239" s="239"/>
    </row>
    <row r="4240" spans="29:31">
      <c r="AC4240" s="239"/>
      <c r="AD4240" s="239"/>
      <c r="AE4240" s="239"/>
    </row>
    <row r="4241" spans="29:31">
      <c r="AC4241" s="239"/>
      <c r="AD4241" s="239"/>
      <c r="AE4241" s="239"/>
    </row>
    <row r="4242" spans="29:31">
      <c r="AC4242" s="239"/>
      <c r="AD4242" s="239"/>
      <c r="AE4242" s="239"/>
    </row>
    <row r="4243" spans="29:31">
      <c r="AC4243" s="239"/>
      <c r="AD4243" s="239"/>
      <c r="AE4243" s="239"/>
    </row>
    <row r="4244" spans="29:31">
      <c r="AC4244" s="239"/>
      <c r="AD4244" s="239"/>
      <c r="AE4244" s="239"/>
    </row>
    <row r="4245" spans="29:31">
      <c r="AC4245" s="239"/>
      <c r="AD4245" s="239"/>
      <c r="AE4245" s="239"/>
    </row>
    <row r="4246" spans="29:31">
      <c r="AC4246" s="239"/>
      <c r="AD4246" s="239"/>
      <c r="AE4246" s="239"/>
    </row>
    <row r="4247" spans="29:31">
      <c r="AC4247" s="239"/>
      <c r="AD4247" s="239"/>
      <c r="AE4247" s="239"/>
    </row>
    <row r="4248" spans="29:31">
      <c r="AC4248" s="239"/>
      <c r="AD4248" s="239"/>
      <c r="AE4248" s="239"/>
    </row>
    <row r="4249" spans="29:31">
      <c r="AC4249" s="239"/>
      <c r="AD4249" s="239"/>
      <c r="AE4249" s="239"/>
    </row>
    <row r="4250" spans="29:31">
      <c r="AC4250" s="239"/>
      <c r="AD4250" s="239"/>
      <c r="AE4250" s="239"/>
    </row>
    <row r="4251" spans="29:31">
      <c r="AC4251" s="239"/>
      <c r="AD4251" s="239"/>
      <c r="AE4251" s="239"/>
    </row>
    <row r="4252" spans="29:31">
      <c r="AC4252" s="239"/>
      <c r="AD4252" s="239"/>
      <c r="AE4252" s="239"/>
    </row>
    <row r="4253" spans="29:31">
      <c r="AC4253" s="239"/>
      <c r="AD4253" s="239"/>
      <c r="AE4253" s="239"/>
    </row>
    <row r="4254" spans="29:31">
      <c r="AC4254" s="239"/>
      <c r="AD4254" s="239"/>
      <c r="AE4254" s="239"/>
    </row>
    <row r="4255" spans="29:31">
      <c r="AC4255" s="239"/>
      <c r="AD4255" s="239"/>
      <c r="AE4255" s="239"/>
    </row>
    <row r="4256" spans="29:31">
      <c r="AC4256" s="239"/>
      <c r="AD4256" s="239"/>
      <c r="AE4256" s="239"/>
    </row>
    <row r="4257" spans="29:31">
      <c r="AC4257" s="239"/>
      <c r="AD4257" s="239"/>
      <c r="AE4257" s="239"/>
    </row>
    <row r="4258" spans="29:31">
      <c r="AC4258" s="239"/>
      <c r="AD4258" s="239"/>
      <c r="AE4258" s="239"/>
    </row>
    <row r="4259" spans="29:31">
      <c r="AC4259" s="239"/>
      <c r="AD4259" s="239"/>
      <c r="AE4259" s="239"/>
    </row>
    <row r="4260" spans="29:31">
      <c r="AC4260" s="239"/>
      <c r="AD4260" s="239"/>
      <c r="AE4260" s="239"/>
    </row>
    <row r="4261" spans="29:31">
      <c r="AC4261" s="239"/>
      <c r="AD4261" s="239"/>
      <c r="AE4261" s="239"/>
    </row>
    <row r="4262" spans="29:31">
      <c r="AC4262" s="239"/>
      <c r="AD4262" s="239"/>
      <c r="AE4262" s="239"/>
    </row>
    <row r="4263" spans="29:31">
      <c r="AC4263" s="239"/>
      <c r="AD4263" s="239"/>
      <c r="AE4263" s="239"/>
    </row>
    <row r="4264" spans="29:31">
      <c r="AC4264" s="239"/>
      <c r="AD4264" s="239"/>
      <c r="AE4264" s="239"/>
    </row>
    <row r="4265" spans="29:31">
      <c r="AC4265" s="239"/>
      <c r="AD4265" s="239"/>
      <c r="AE4265" s="239"/>
    </row>
    <row r="4266" spans="29:31">
      <c r="AC4266" s="239"/>
      <c r="AD4266" s="239"/>
      <c r="AE4266" s="239"/>
    </row>
    <row r="4267" spans="29:31">
      <c r="AC4267" s="239"/>
      <c r="AD4267" s="239"/>
      <c r="AE4267" s="239"/>
    </row>
    <row r="4268" spans="29:31">
      <c r="AC4268" s="239"/>
      <c r="AD4268" s="239"/>
      <c r="AE4268" s="239"/>
    </row>
    <row r="4269" spans="29:31">
      <c r="AC4269" s="239"/>
      <c r="AD4269" s="239"/>
      <c r="AE4269" s="239"/>
    </row>
    <row r="4270" spans="29:31">
      <c r="AC4270" s="239"/>
      <c r="AD4270" s="239"/>
      <c r="AE4270" s="239"/>
    </row>
    <row r="4271" spans="29:31">
      <c r="AC4271" s="239"/>
      <c r="AD4271" s="239"/>
      <c r="AE4271" s="239"/>
    </row>
    <row r="4272" spans="29:31">
      <c r="AC4272" s="239"/>
      <c r="AD4272" s="239"/>
      <c r="AE4272" s="239"/>
    </row>
    <row r="4273" spans="29:31">
      <c r="AC4273" s="239"/>
      <c r="AD4273" s="239"/>
      <c r="AE4273" s="239"/>
    </row>
    <row r="4274" spans="29:31">
      <c r="AC4274" s="239"/>
      <c r="AD4274" s="239"/>
      <c r="AE4274" s="239"/>
    </row>
    <row r="4275" spans="29:31">
      <c r="AC4275" s="239"/>
      <c r="AD4275" s="239"/>
      <c r="AE4275" s="239"/>
    </row>
    <row r="4276" spans="29:31">
      <c r="AC4276" s="239"/>
      <c r="AD4276" s="239"/>
      <c r="AE4276" s="239"/>
    </row>
    <row r="4277" spans="29:31">
      <c r="AC4277" s="239"/>
      <c r="AD4277" s="239"/>
      <c r="AE4277" s="239"/>
    </row>
    <row r="4278" spans="29:31">
      <c r="AC4278" s="239"/>
      <c r="AD4278" s="239"/>
      <c r="AE4278" s="239"/>
    </row>
    <row r="4279" spans="29:31">
      <c r="AC4279" s="239"/>
      <c r="AD4279" s="239"/>
      <c r="AE4279" s="239"/>
    </row>
    <row r="4280" spans="29:31">
      <c r="AC4280" s="239"/>
      <c r="AD4280" s="239"/>
      <c r="AE4280" s="239"/>
    </row>
    <row r="4281" spans="29:31">
      <c r="AC4281" s="239"/>
      <c r="AD4281" s="239"/>
      <c r="AE4281" s="239"/>
    </row>
    <row r="4282" spans="29:31">
      <c r="AC4282" s="239"/>
      <c r="AD4282" s="239"/>
      <c r="AE4282" s="239"/>
    </row>
    <row r="4283" spans="29:31">
      <c r="AC4283" s="239"/>
      <c r="AD4283" s="239"/>
      <c r="AE4283" s="239"/>
    </row>
    <row r="4284" spans="29:31">
      <c r="AC4284" s="239"/>
      <c r="AD4284" s="239"/>
      <c r="AE4284" s="239"/>
    </row>
    <row r="4285" spans="29:31">
      <c r="AC4285" s="239"/>
      <c r="AD4285" s="239"/>
      <c r="AE4285" s="239"/>
    </row>
    <row r="4286" spans="29:31">
      <c r="AC4286" s="239"/>
      <c r="AD4286" s="239"/>
      <c r="AE4286" s="239"/>
    </row>
    <row r="4287" spans="29:31">
      <c r="AC4287" s="239"/>
      <c r="AD4287" s="239"/>
      <c r="AE4287" s="239"/>
    </row>
    <row r="4288" spans="29:31">
      <c r="AC4288" s="239"/>
      <c r="AD4288" s="239"/>
      <c r="AE4288" s="239"/>
    </row>
    <row r="4289" spans="29:31">
      <c r="AC4289" s="239"/>
      <c r="AD4289" s="239"/>
      <c r="AE4289" s="239"/>
    </row>
    <row r="4290" spans="29:31">
      <c r="AC4290" s="239"/>
      <c r="AD4290" s="239"/>
      <c r="AE4290" s="239"/>
    </row>
    <row r="4291" spans="29:31">
      <c r="AC4291" s="239"/>
      <c r="AD4291" s="239"/>
      <c r="AE4291" s="239"/>
    </row>
    <row r="4292" spans="29:31">
      <c r="AC4292" s="239"/>
      <c r="AD4292" s="239"/>
      <c r="AE4292" s="239"/>
    </row>
    <row r="4293" spans="29:31">
      <c r="AC4293" s="239"/>
      <c r="AD4293" s="239"/>
      <c r="AE4293" s="239"/>
    </row>
    <row r="4294" spans="29:31">
      <c r="AC4294" s="239"/>
      <c r="AD4294" s="239"/>
      <c r="AE4294" s="239"/>
    </row>
    <row r="4295" spans="29:31">
      <c r="AC4295" s="239"/>
      <c r="AD4295" s="239"/>
      <c r="AE4295" s="239"/>
    </row>
    <row r="4296" spans="29:31">
      <c r="AC4296" s="239"/>
      <c r="AD4296" s="239"/>
      <c r="AE4296" s="239"/>
    </row>
    <row r="4297" spans="29:31">
      <c r="AC4297" s="239"/>
      <c r="AD4297" s="239"/>
      <c r="AE4297" s="239"/>
    </row>
    <row r="4298" spans="29:31">
      <c r="AC4298" s="239"/>
      <c r="AD4298" s="239"/>
      <c r="AE4298" s="239"/>
    </row>
    <row r="4299" spans="29:31">
      <c r="AC4299" s="239"/>
      <c r="AD4299" s="239"/>
      <c r="AE4299" s="239"/>
    </row>
    <row r="4300" spans="29:31">
      <c r="AC4300" s="239"/>
      <c r="AD4300" s="239"/>
      <c r="AE4300" s="239"/>
    </row>
    <row r="4301" spans="29:31">
      <c r="AC4301" s="239"/>
      <c r="AD4301" s="239"/>
      <c r="AE4301" s="239"/>
    </row>
    <row r="4302" spans="29:31">
      <c r="AC4302" s="239"/>
      <c r="AD4302" s="239"/>
      <c r="AE4302" s="239"/>
    </row>
    <row r="4303" spans="29:31">
      <c r="AC4303" s="239"/>
      <c r="AD4303" s="239"/>
      <c r="AE4303" s="239"/>
    </row>
    <row r="4304" spans="29:31">
      <c r="AC4304" s="239"/>
      <c r="AD4304" s="239"/>
      <c r="AE4304" s="239"/>
    </row>
    <row r="4305" spans="29:31">
      <c r="AC4305" s="239"/>
      <c r="AD4305" s="239"/>
      <c r="AE4305" s="239"/>
    </row>
    <row r="4306" spans="29:31">
      <c r="AC4306" s="239"/>
      <c r="AD4306" s="239"/>
      <c r="AE4306" s="239"/>
    </row>
    <row r="4307" spans="29:31">
      <c r="AC4307" s="239"/>
      <c r="AD4307" s="239"/>
      <c r="AE4307" s="239"/>
    </row>
    <row r="4308" spans="29:31">
      <c r="AC4308" s="239"/>
      <c r="AD4308" s="239"/>
      <c r="AE4308" s="239"/>
    </row>
    <row r="4309" spans="29:31">
      <c r="AC4309" s="239"/>
      <c r="AD4309" s="239"/>
      <c r="AE4309" s="239"/>
    </row>
    <row r="4310" spans="29:31">
      <c r="AC4310" s="239"/>
      <c r="AD4310" s="239"/>
      <c r="AE4310" s="239"/>
    </row>
    <row r="4311" spans="29:31">
      <c r="AC4311" s="239"/>
      <c r="AD4311" s="239"/>
      <c r="AE4311" s="239"/>
    </row>
    <row r="4312" spans="29:31">
      <c r="AC4312" s="239"/>
      <c r="AD4312" s="239"/>
      <c r="AE4312" s="239"/>
    </row>
    <row r="4313" spans="29:31">
      <c r="AC4313" s="239"/>
      <c r="AD4313" s="239"/>
      <c r="AE4313" s="239"/>
    </row>
    <row r="4314" spans="29:31">
      <c r="AC4314" s="239"/>
      <c r="AD4314" s="239"/>
      <c r="AE4314" s="239"/>
    </row>
    <row r="4315" spans="29:31">
      <c r="AC4315" s="239"/>
      <c r="AD4315" s="239"/>
      <c r="AE4315" s="239"/>
    </row>
    <row r="4316" spans="29:31">
      <c r="AC4316" s="239"/>
      <c r="AD4316" s="239"/>
      <c r="AE4316" s="239"/>
    </row>
    <row r="4317" spans="29:31">
      <c r="AC4317" s="239"/>
      <c r="AD4317" s="239"/>
      <c r="AE4317" s="239"/>
    </row>
    <row r="4318" spans="29:31">
      <c r="AC4318" s="239"/>
      <c r="AD4318" s="239"/>
      <c r="AE4318" s="239"/>
    </row>
    <row r="4319" spans="29:31">
      <c r="AC4319" s="239"/>
      <c r="AD4319" s="239"/>
      <c r="AE4319" s="239"/>
    </row>
    <row r="4320" spans="29:31">
      <c r="AC4320" s="239"/>
      <c r="AD4320" s="239"/>
      <c r="AE4320" s="239"/>
    </row>
    <row r="4321" spans="29:31">
      <c r="AC4321" s="239"/>
      <c r="AD4321" s="239"/>
      <c r="AE4321" s="239"/>
    </row>
    <row r="4322" spans="29:31">
      <c r="AC4322" s="239"/>
      <c r="AD4322" s="239"/>
      <c r="AE4322" s="239"/>
    </row>
    <row r="4323" spans="29:31">
      <c r="AC4323" s="239"/>
      <c r="AD4323" s="239"/>
      <c r="AE4323" s="239"/>
    </row>
    <row r="4324" spans="29:31">
      <c r="AC4324" s="239"/>
      <c r="AD4324" s="239"/>
      <c r="AE4324" s="239"/>
    </row>
    <row r="4325" spans="29:31">
      <c r="AC4325" s="239"/>
      <c r="AD4325" s="239"/>
      <c r="AE4325" s="239"/>
    </row>
    <row r="4326" spans="29:31">
      <c r="AC4326" s="239"/>
      <c r="AD4326" s="239"/>
      <c r="AE4326" s="239"/>
    </row>
    <row r="4327" spans="29:31">
      <c r="AC4327" s="239"/>
      <c r="AD4327" s="239"/>
      <c r="AE4327" s="239"/>
    </row>
    <row r="4328" spans="29:31">
      <c r="AC4328" s="239"/>
      <c r="AD4328" s="239"/>
      <c r="AE4328" s="239"/>
    </row>
    <row r="4329" spans="29:31">
      <c r="AC4329" s="239"/>
      <c r="AD4329" s="239"/>
      <c r="AE4329" s="239"/>
    </row>
    <row r="4330" spans="29:31">
      <c r="AC4330" s="239"/>
      <c r="AD4330" s="239"/>
      <c r="AE4330" s="239"/>
    </row>
    <row r="4331" spans="29:31">
      <c r="AC4331" s="239"/>
      <c r="AD4331" s="239"/>
      <c r="AE4331" s="239"/>
    </row>
    <row r="4332" spans="29:31">
      <c r="AC4332" s="239"/>
      <c r="AD4332" s="239"/>
      <c r="AE4332" s="239"/>
    </row>
    <row r="4333" spans="29:31">
      <c r="AC4333" s="239"/>
      <c r="AD4333" s="239"/>
      <c r="AE4333" s="239"/>
    </row>
    <row r="4334" spans="29:31">
      <c r="AC4334" s="239"/>
      <c r="AD4334" s="239"/>
      <c r="AE4334" s="239"/>
    </row>
    <row r="4335" spans="29:31">
      <c r="AC4335" s="239"/>
      <c r="AD4335" s="239"/>
      <c r="AE4335" s="239"/>
    </row>
    <row r="4336" spans="29:31">
      <c r="AC4336" s="239"/>
      <c r="AD4336" s="239"/>
      <c r="AE4336" s="239"/>
    </row>
    <row r="4337" spans="29:31">
      <c r="AC4337" s="239"/>
      <c r="AD4337" s="239"/>
      <c r="AE4337" s="239"/>
    </row>
    <row r="4338" spans="29:31">
      <c r="AC4338" s="239"/>
      <c r="AD4338" s="239"/>
      <c r="AE4338" s="239"/>
    </row>
    <row r="4339" spans="29:31">
      <c r="AC4339" s="239"/>
      <c r="AD4339" s="239"/>
      <c r="AE4339" s="239"/>
    </row>
    <row r="4340" spans="29:31">
      <c r="AC4340" s="239"/>
      <c r="AD4340" s="239"/>
      <c r="AE4340" s="239"/>
    </row>
    <row r="4341" spans="29:31">
      <c r="AC4341" s="239"/>
      <c r="AD4341" s="239"/>
      <c r="AE4341" s="239"/>
    </row>
    <row r="4342" spans="29:31">
      <c r="AC4342" s="239"/>
      <c r="AD4342" s="239"/>
      <c r="AE4342" s="239"/>
    </row>
    <row r="4343" spans="29:31">
      <c r="AC4343" s="239"/>
      <c r="AD4343" s="239"/>
      <c r="AE4343" s="239"/>
    </row>
    <row r="4344" spans="29:31">
      <c r="AC4344" s="239"/>
      <c r="AD4344" s="239"/>
      <c r="AE4344" s="239"/>
    </row>
    <row r="4345" spans="29:31">
      <c r="AC4345" s="239"/>
      <c r="AD4345" s="239"/>
      <c r="AE4345" s="239"/>
    </row>
    <row r="4346" spans="29:31">
      <c r="AC4346" s="239"/>
      <c r="AD4346" s="239"/>
      <c r="AE4346" s="239"/>
    </row>
    <row r="4347" spans="29:31">
      <c r="AC4347" s="239"/>
      <c r="AD4347" s="239"/>
      <c r="AE4347" s="239"/>
    </row>
    <row r="4348" spans="29:31">
      <c r="AC4348" s="239"/>
      <c r="AD4348" s="239"/>
      <c r="AE4348" s="239"/>
    </row>
    <row r="4349" spans="29:31">
      <c r="AC4349" s="239"/>
      <c r="AD4349" s="239"/>
      <c r="AE4349" s="239"/>
    </row>
    <row r="4350" spans="29:31">
      <c r="AC4350" s="239"/>
      <c r="AD4350" s="239"/>
      <c r="AE4350" s="239"/>
    </row>
    <row r="4351" spans="29:31">
      <c r="AC4351" s="239"/>
      <c r="AD4351" s="239"/>
      <c r="AE4351" s="239"/>
    </row>
    <row r="4352" spans="29:31">
      <c r="AC4352" s="239"/>
      <c r="AD4352" s="239"/>
      <c r="AE4352" s="239"/>
    </row>
    <row r="4353" spans="29:31">
      <c r="AC4353" s="239"/>
      <c r="AD4353" s="239"/>
      <c r="AE4353" s="239"/>
    </row>
    <row r="4354" spans="29:31">
      <c r="AC4354" s="239"/>
      <c r="AD4354" s="239"/>
      <c r="AE4354" s="239"/>
    </row>
    <row r="4355" spans="29:31">
      <c r="AC4355" s="239"/>
      <c r="AD4355" s="239"/>
      <c r="AE4355" s="239"/>
    </row>
    <row r="4356" spans="29:31">
      <c r="AC4356" s="239"/>
      <c r="AD4356" s="239"/>
      <c r="AE4356" s="239"/>
    </row>
    <row r="4357" spans="29:31">
      <c r="AC4357" s="239"/>
      <c r="AD4357" s="239"/>
      <c r="AE4357" s="239"/>
    </row>
    <row r="4358" spans="29:31">
      <c r="AC4358" s="239"/>
      <c r="AD4358" s="239"/>
      <c r="AE4358" s="239"/>
    </row>
    <row r="4359" spans="29:31">
      <c r="AC4359" s="239"/>
      <c r="AD4359" s="239"/>
      <c r="AE4359" s="239"/>
    </row>
    <row r="4360" spans="29:31">
      <c r="AC4360" s="239"/>
      <c r="AD4360" s="239"/>
      <c r="AE4360" s="239"/>
    </row>
    <row r="4361" spans="29:31">
      <c r="AC4361" s="239"/>
      <c r="AD4361" s="239"/>
      <c r="AE4361" s="239"/>
    </row>
    <row r="4362" spans="29:31">
      <c r="AC4362" s="239"/>
      <c r="AD4362" s="239"/>
      <c r="AE4362" s="239"/>
    </row>
    <row r="4363" spans="29:31">
      <c r="AC4363" s="239"/>
      <c r="AD4363" s="239"/>
      <c r="AE4363" s="239"/>
    </row>
    <row r="4364" spans="29:31">
      <c r="AC4364" s="239"/>
      <c r="AD4364" s="239"/>
      <c r="AE4364" s="239"/>
    </row>
    <row r="4365" spans="29:31">
      <c r="AC4365" s="239"/>
      <c r="AD4365" s="239"/>
      <c r="AE4365" s="239"/>
    </row>
    <row r="4366" spans="29:31">
      <c r="AC4366" s="239"/>
      <c r="AD4366" s="239"/>
      <c r="AE4366" s="239"/>
    </row>
    <row r="4367" spans="29:31">
      <c r="AC4367" s="239"/>
      <c r="AD4367" s="239"/>
      <c r="AE4367" s="239"/>
    </row>
    <row r="4368" spans="29:31">
      <c r="AC4368" s="239"/>
      <c r="AD4368" s="239"/>
      <c r="AE4368" s="239"/>
    </row>
    <row r="4369" spans="29:31">
      <c r="AC4369" s="239"/>
      <c r="AD4369" s="239"/>
      <c r="AE4369" s="239"/>
    </row>
    <row r="4370" spans="29:31">
      <c r="AC4370" s="239"/>
      <c r="AD4370" s="239"/>
      <c r="AE4370" s="239"/>
    </row>
    <row r="4371" spans="29:31">
      <c r="AC4371" s="239"/>
      <c r="AD4371" s="239"/>
      <c r="AE4371" s="239"/>
    </row>
    <row r="4372" spans="29:31">
      <c r="AC4372" s="239"/>
      <c r="AD4372" s="239"/>
      <c r="AE4372" s="239"/>
    </row>
    <row r="4373" spans="29:31">
      <c r="AC4373" s="239"/>
      <c r="AD4373" s="239"/>
      <c r="AE4373" s="239"/>
    </row>
    <row r="4374" spans="29:31">
      <c r="AC4374" s="239"/>
      <c r="AD4374" s="239"/>
      <c r="AE4374" s="239"/>
    </row>
    <row r="4375" spans="29:31">
      <c r="AC4375" s="239"/>
      <c r="AD4375" s="239"/>
      <c r="AE4375" s="239"/>
    </row>
    <row r="4376" spans="29:31">
      <c r="AC4376" s="239"/>
      <c r="AD4376" s="239"/>
      <c r="AE4376" s="239"/>
    </row>
    <row r="4377" spans="29:31">
      <c r="AC4377" s="239"/>
      <c r="AD4377" s="239"/>
      <c r="AE4377" s="239"/>
    </row>
    <row r="4378" spans="29:31">
      <c r="AC4378" s="239"/>
      <c r="AD4378" s="239"/>
      <c r="AE4378" s="239"/>
    </row>
    <row r="4379" spans="29:31">
      <c r="AC4379" s="239"/>
      <c r="AD4379" s="239"/>
      <c r="AE4379" s="239"/>
    </row>
    <row r="4380" spans="29:31">
      <c r="AC4380" s="239"/>
      <c r="AD4380" s="239"/>
      <c r="AE4380" s="239"/>
    </row>
    <row r="4381" spans="29:31">
      <c r="AC4381" s="239"/>
      <c r="AD4381" s="239"/>
      <c r="AE4381" s="239"/>
    </row>
    <row r="4382" spans="29:31">
      <c r="AC4382" s="239"/>
      <c r="AD4382" s="239"/>
      <c r="AE4382" s="239"/>
    </row>
    <row r="4383" spans="29:31">
      <c r="AC4383" s="239"/>
      <c r="AD4383" s="239"/>
      <c r="AE4383" s="239"/>
    </row>
    <row r="4384" spans="29:31">
      <c r="AC4384" s="239"/>
      <c r="AD4384" s="239"/>
      <c r="AE4384" s="239"/>
    </row>
    <row r="4385" spans="29:31">
      <c r="AC4385" s="239"/>
      <c r="AD4385" s="239"/>
      <c r="AE4385" s="239"/>
    </row>
    <row r="4386" spans="29:31">
      <c r="AC4386" s="239"/>
      <c r="AD4386" s="239"/>
      <c r="AE4386" s="239"/>
    </row>
    <row r="4387" spans="29:31">
      <c r="AC4387" s="239"/>
      <c r="AD4387" s="239"/>
      <c r="AE4387" s="239"/>
    </row>
    <row r="4388" spans="29:31">
      <c r="AC4388" s="239"/>
      <c r="AD4388" s="239"/>
      <c r="AE4388" s="239"/>
    </row>
    <row r="4389" spans="29:31">
      <c r="AC4389" s="239"/>
      <c r="AD4389" s="239"/>
      <c r="AE4389" s="239"/>
    </row>
    <row r="4390" spans="29:31">
      <c r="AC4390" s="239"/>
      <c r="AD4390" s="239"/>
      <c r="AE4390" s="239"/>
    </row>
    <row r="4391" spans="29:31">
      <c r="AC4391" s="239"/>
      <c r="AD4391" s="239"/>
      <c r="AE4391" s="239"/>
    </row>
    <row r="4392" spans="29:31">
      <c r="AC4392" s="239"/>
      <c r="AD4392" s="239"/>
      <c r="AE4392" s="239"/>
    </row>
    <row r="4393" spans="29:31">
      <c r="AC4393" s="239"/>
      <c r="AD4393" s="239"/>
      <c r="AE4393" s="239"/>
    </row>
    <row r="4394" spans="29:31">
      <c r="AC4394" s="239"/>
      <c r="AD4394" s="239"/>
      <c r="AE4394" s="239"/>
    </row>
    <row r="4395" spans="29:31">
      <c r="AC4395" s="239"/>
      <c r="AD4395" s="239"/>
      <c r="AE4395" s="239"/>
    </row>
    <row r="4396" spans="29:31">
      <c r="AC4396" s="239"/>
      <c r="AD4396" s="239"/>
      <c r="AE4396" s="239"/>
    </row>
    <row r="4397" spans="29:31">
      <c r="AC4397" s="239"/>
      <c r="AD4397" s="239"/>
      <c r="AE4397" s="239"/>
    </row>
    <row r="4398" spans="29:31">
      <c r="AC4398" s="239"/>
      <c r="AD4398" s="239"/>
      <c r="AE4398" s="239"/>
    </row>
    <row r="4399" spans="29:31">
      <c r="AC4399" s="239"/>
      <c r="AD4399" s="239"/>
      <c r="AE4399" s="239"/>
    </row>
    <row r="4400" spans="29:31">
      <c r="AC4400" s="239"/>
      <c r="AD4400" s="239"/>
      <c r="AE4400" s="239"/>
    </row>
    <row r="4401" spans="29:31">
      <c r="AC4401" s="239"/>
      <c r="AD4401" s="239"/>
      <c r="AE4401" s="239"/>
    </row>
    <row r="4402" spans="29:31">
      <c r="AC4402" s="239"/>
      <c r="AD4402" s="239"/>
      <c r="AE4402" s="239"/>
    </row>
    <row r="4403" spans="29:31">
      <c r="AC4403" s="239"/>
      <c r="AD4403" s="239"/>
      <c r="AE4403" s="239"/>
    </row>
    <row r="4404" spans="29:31">
      <c r="AC4404" s="239"/>
      <c r="AD4404" s="239"/>
      <c r="AE4404" s="239"/>
    </row>
    <row r="4405" spans="29:31">
      <c r="AC4405" s="239"/>
      <c r="AD4405" s="239"/>
      <c r="AE4405" s="239"/>
    </row>
    <row r="4406" spans="29:31">
      <c r="AC4406" s="239"/>
      <c r="AD4406" s="239"/>
      <c r="AE4406" s="239"/>
    </row>
    <row r="4407" spans="29:31">
      <c r="AC4407" s="239"/>
      <c r="AD4407" s="239"/>
      <c r="AE4407" s="239"/>
    </row>
    <row r="4408" spans="29:31">
      <c r="AC4408" s="239"/>
      <c r="AD4408" s="239"/>
      <c r="AE4408" s="239"/>
    </row>
    <row r="4409" spans="29:31">
      <c r="AC4409" s="239"/>
      <c r="AD4409" s="239"/>
      <c r="AE4409" s="239"/>
    </row>
    <row r="4410" spans="29:31">
      <c r="AC4410" s="239"/>
      <c r="AD4410" s="239"/>
      <c r="AE4410" s="239"/>
    </row>
    <row r="4411" spans="29:31">
      <c r="AC4411" s="239"/>
      <c r="AD4411" s="239"/>
      <c r="AE4411" s="239"/>
    </row>
    <row r="4412" spans="29:31">
      <c r="AC4412" s="239"/>
      <c r="AD4412" s="239"/>
      <c r="AE4412" s="239"/>
    </row>
    <row r="4413" spans="29:31">
      <c r="AC4413" s="239"/>
      <c r="AD4413" s="239"/>
      <c r="AE4413" s="239"/>
    </row>
    <row r="4414" spans="29:31">
      <c r="AC4414" s="239"/>
      <c r="AD4414" s="239"/>
      <c r="AE4414" s="239"/>
    </row>
    <row r="4415" spans="29:31">
      <c r="AC4415" s="239"/>
      <c r="AD4415" s="239"/>
      <c r="AE4415" s="239"/>
    </row>
    <row r="4416" spans="29:31">
      <c r="AC4416" s="239"/>
      <c r="AD4416" s="239"/>
      <c r="AE4416" s="239"/>
    </row>
    <row r="4417" spans="29:31">
      <c r="AC4417" s="239"/>
      <c r="AD4417" s="239"/>
      <c r="AE4417" s="239"/>
    </row>
    <row r="4418" spans="29:31">
      <c r="AC4418" s="239"/>
      <c r="AD4418" s="239"/>
      <c r="AE4418" s="239"/>
    </row>
    <row r="4419" spans="29:31">
      <c r="AC4419" s="239"/>
      <c r="AD4419" s="239"/>
      <c r="AE4419" s="239"/>
    </row>
    <row r="4420" spans="29:31">
      <c r="AC4420" s="239"/>
      <c r="AD4420" s="239"/>
      <c r="AE4420" s="239"/>
    </row>
    <row r="4421" spans="29:31">
      <c r="AC4421" s="239"/>
      <c r="AD4421" s="239"/>
      <c r="AE4421" s="239"/>
    </row>
    <row r="4422" spans="29:31">
      <c r="AC4422" s="239"/>
      <c r="AD4422" s="239"/>
      <c r="AE4422" s="239"/>
    </row>
    <row r="4423" spans="29:31">
      <c r="AC4423" s="239"/>
      <c r="AD4423" s="239"/>
      <c r="AE4423" s="239"/>
    </row>
    <row r="4424" spans="29:31">
      <c r="AC4424" s="239"/>
      <c r="AD4424" s="239"/>
      <c r="AE4424" s="239"/>
    </row>
    <row r="4425" spans="29:31">
      <c r="AC4425" s="239"/>
      <c r="AD4425" s="239"/>
      <c r="AE4425" s="239"/>
    </row>
    <row r="4426" spans="29:31">
      <c r="AC4426" s="239"/>
      <c r="AD4426" s="239"/>
      <c r="AE4426" s="239"/>
    </row>
    <row r="4427" spans="29:31">
      <c r="AC4427" s="239"/>
      <c r="AD4427" s="239"/>
      <c r="AE4427" s="239"/>
    </row>
    <row r="4428" spans="29:31">
      <c r="AC4428" s="239"/>
      <c r="AD4428" s="239"/>
      <c r="AE4428" s="239"/>
    </row>
    <row r="4429" spans="29:31">
      <c r="AC4429" s="239"/>
      <c r="AD4429" s="239"/>
      <c r="AE4429" s="239"/>
    </row>
    <row r="4430" spans="29:31">
      <c r="AC4430" s="239"/>
      <c r="AD4430" s="239"/>
      <c r="AE4430" s="239"/>
    </row>
    <row r="4431" spans="29:31">
      <c r="AC4431" s="239"/>
      <c r="AD4431" s="239"/>
      <c r="AE4431" s="239"/>
    </row>
    <row r="4432" spans="29:31">
      <c r="AC4432" s="239"/>
      <c r="AD4432" s="239"/>
      <c r="AE4432" s="239"/>
    </row>
    <row r="4433" spans="29:31">
      <c r="AC4433" s="239"/>
      <c r="AD4433" s="239"/>
      <c r="AE4433" s="239"/>
    </row>
    <row r="4434" spans="29:31">
      <c r="AC4434" s="239"/>
      <c r="AD4434" s="239"/>
      <c r="AE4434" s="239"/>
    </row>
    <row r="4435" spans="29:31">
      <c r="AC4435" s="239"/>
      <c r="AD4435" s="239"/>
      <c r="AE4435" s="239"/>
    </row>
    <row r="4436" spans="29:31">
      <c r="AC4436" s="239"/>
      <c r="AD4436" s="239"/>
      <c r="AE4436" s="239"/>
    </row>
    <row r="4437" spans="29:31">
      <c r="AC4437" s="239"/>
      <c r="AD4437" s="239"/>
      <c r="AE4437" s="239"/>
    </row>
    <row r="4438" spans="29:31">
      <c r="AC4438" s="239"/>
      <c r="AD4438" s="239"/>
      <c r="AE4438" s="239"/>
    </row>
    <row r="4439" spans="29:31">
      <c r="AC4439" s="239"/>
      <c r="AD4439" s="239"/>
      <c r="AE4439" s="239"/>
    </row>
    <row r="4440" spans="29:31">
      <c r="AC4440" s="239"/>
      <c r="AD4440" s="239"/>
      <c r="AE4440" s="239"/>
    </row>
    <row r="4441" spans="29:31">
      <c r="AC4441" s="239"/>
      <c r="AD4441" s="239"/>
      <c r="AE4441" s="239"/>
    </row>
    <row r="4442" spans="29:31">
      <c r="AC4442" s="239"/>
      <c r="AD4442" s="239"/>
      <c r="AE4442" s="239"/>
    </row>
    <row r="4443" spans="29:31">
      <c r="AC4443" s="239"/>
      <c r="AD4443" s="239"/>
      <c r="AE4443" s="239"/>
    </row>
    <row r="4444" spans="29:31">
      <c r="AC4444" s="239"/>
      <c r="AD4444" s="239"/>
      <c r="AE4444" s="239"/>
    </row>
    <row r="4445" spans="29:31">
      <c r="AC4445" s="239"/>
      <c r="AD4445" s="239"/>
      <c r="AE4445" s="239"/>
    </row>
    <row r="4446" spans="29:31">
      <c r="AC4446" s="239"/>
      <c r="AD4446" s="239"/>
      <c r="AE4446" s="239"/>
    </row>
    <row r="4447" spans="29:31">
      <c r="AC4447" s="239"/>
      <c r="AD4447" s="239"/>
      <c r="AE4447" s="239"/>
    </row>
    <row r="4448" spans="29:31">
      <c r="AC4448" s="239"/>
      <c r="AD4448" s="239"/>
      <c r="AE4448" s="239"/>
    </row>
    <row r="4449" spans="29:31">
      <c r="AC4449" s="239"/>
      <c r="AD4449" s="239"/>
      <c r="AE4449" s="239"/>
    </row>
    <row r="4450" spans="29:31">
      <c r="AC4450" s="239"/>
      <c r="AD4450" s="239"/>
      <c r="AE4450" s="239"/>
    </row>
    <row r="4451" spans="29:31">
      <c r="AC4451" s="239"/>
      <c r="AD4451" s="239"/>
      <c r="AE4451" s="239"/>
    </row>
    <row r="4452" spans="29:31">
      <c r="AC4452" s="239"/>
      <c r="AD4452" s="239"/>
      <c r="AE4452" s="239"/>
    </row>
    <row r="4453" spans="29:31">
      <c r="AC4453" s="239"/>
      <c r="AD4453" s="239"/>
      <c r="AE4453" s="239"/>
    </row>
    <row r="4454" spans="29:31">
      <c r="AC4454" s="239"/>
      <c r="AD4454" s="239"/>
      <c r="AE4454" s="239"/>
    </row>
    <row r="4455" spans="29:31">
      <c r="AC4455" s="239"/>
      <c r="AD4455" s="239"/>
      <c r="AE4455" s="239"/>
    </row>
    <row r="4456" spans="29:31">
      <c r="AC4456" s="239"/>
      <c r="AD4456" s="239"/>
      <c r="AE4456" s="239"/>
    </row>
    <row r="4457" spans="29:31">
      <c r="AC4457" s="239"/>
      <c r="AD4457" s="239"/>
      <c r="AE4457" s="239"/>
    </row>
    <row r="4458" spans="29:31">
      <c r="AC4458" s="239"/>
      <c r="AD4458" s="239"/>
      <c r="AE4458" s="239"/>
    </row>
    <row r="4459" spans="29:31">
      <c r="AC4459" s="239"/>
      <c r="AD4459" s="239"/>
      <c r="AE4459" s="239"/>
    </row>
    <row r="4460" spans="29:31">
      <c r="AC4460" s="239"/>
      <c r="AD4460" s="239"/>
      <c r="AE4460" s="239"/>
    </row>
    <row r="4461" spans="29:31">
      <c r="AC4461" s="239"/>
      <c r="AD4461" s="239"/>
      <c r="AE4461" s="239"/>
    </row>
    <row r="4462" spans="29:31">
      <c r="AC4462" s="239"/>
      <c r="AD4462" s="239"/>
      <c r="AE4462" s="239"/>
    </row>
    <row r="4463" spans="29:31">
      <c r="AC4463" s="239"/>
      <c r="AD4463" s="239"/>
      <c r="AE4463" s="239"/>
    </row>
    <row r="4464" spans="29:31">
      <c r="AC4464" s="239"/>
      <c r="AD4464" s="239"/>
      <c r="AE4464" s="239"/>
    </row>
    <row r="4465" spans="29:31">
      <c r="AC4465" s="239"/>
      <c r="AD4465" s="239"/>
      <c r="AE4465" s="239"/>
    </row>
    <row r="4466" spans="29:31">
      <c r="AC4466" s="239"/>
      <c r="AD4466" s="239"/>
      <c r="AE4466" s="239"/>
    </row>
    <row r="4467" spans="29:31">
      <c r="AC4467" s="239"/>
      <c r="AD4467" s="239"/>
      <c r="AE4467" s="239"/>
    </row>
    <row r="4468" spans="29:31">
      <c r="AC4468" s="239"/>
      <c r="AD4468" s="239"/>
      <c r="AE4468" s="239"/>
    </row>
    <row r="4469" spans="29:31">
      <c r="AC4469" s="239"/>
      <c r="AD4469" s="239"/>
      <c r="AE4469" s="239"/>
    </row>
    <row r="4470" spans="29:31">
      <c r="AC4470" s="239"/>
      <c r="AD4470" s="239"/>
      <c r="AE4470" s="239"/>
    </row>
    <row r="4471" spans="29:31">
      <c r="AC4471" s="239"/>
      <c r="AD4471" s="239"/>
      <c r="AE4471" s="239"/>
    </row>
    <row r="4472" spans="29:31">
      <c r="AC4472" s="239"/>
      <c r="AD4472" s="239"/>
      <c r="AE4472" s="239"/>
    </row>
    <row r="4473" spans="29:31">
      <c r="AC4473" s="239"/>
      <c r="AD4473" s="239"/>
      <c r="AE4473" s="239"/>
    </row>
    <row r="4474" spans="29:31">
      <c r="AC4474" s="239"/>
      <c r="AD4474" s="239"/>
      <c r="AE4474" s="239"/>
    </row>
    <row r="4475" spans="29:31">
      <c r="AC4475" s="239"/>
      <c r="AD4475" s="239"/>
      <c r="AE4475" s="239"/>
    </row>
    <row r="4476" spans="29:31">
      <c r="AC4476" s="239"/>
      <c r="AD4476" s="239"/>
      <c r="AE4476" s="239"/>
    </row>
    <row r="4477" spans="29:31">
      <c r="AC4477" s="239"/>
      <c r="AD4477" s="239"/>
      <c r="AE4477" s="239"/>
    </row>
    <row r="4478" spans="29:31">
      <c r="AC4478" s="239"/>
      <c r="AD4478" s="239"/>
      <c r="AE4478" s="239"/>
    </row>
    <row r="4479" spans="29:31">
      <c r="AC4479" s="239"/>
      <c r="AD4479" s="239"/>
      <c r="AE4479" s="239"/>
    </row>
    <row r="4480" spans="29:31">
      <c r="AC4480" s="239"/>
      <c r="AD4480" s="239"/>
      <c r="AE4480" s="239"/>
    </row>
    <row r="4481" spans="29:31">
      <c r="AC4481" s="239"/>
      <c r="AD4481" s="239"/>
      <c r="AE4481" s="239"/>
    </row>
    <row r="4482" spans="29:31">
      <c r="AC4482" s="239"/>
      <c r="AD4482" s="239"/>
      <c r="AE4482" s="239"/>
    </row>
    <row r="4483" spans="29:31">
      <c r="AC4483" s="239"/>
      <c r="AD4483" s="239"/>
      <c r="AE4483" s="239"/>
    </row>
    <row r="4484" spans="29:31">
      <c r="AC4484" s="239"/>
      <c r="AD4484" s="239"/>
      <c r="AE4484" s="239"/>
    </row>
    <row r="4485" spans="29:31">
      <c r="AC4485" s="239"/>
      <c r="AD4485" s="239"/>
      <c r="AE4485" s="239"/>
    </row>
    <row r="4486" spans="29:31">
      <c r="AC4486" s="239"/>
      <c r="AD4486" s="239"/>
      <c r="AE4486" s="239"/>
    </row>
    <row r="4487" spans="29:31">
      <c r="AC4487" s="239"/>
      <c r="AD4487" s="239"/>
      <c r="AE4487" s="239"/>
    </row>
    <row r="4488" spans="29:31">
      <c r="AC4488" s="239"/>
      <c r="AD4488" s="239"/>
      <c r="AE4488" s="239"/>
    </row>
    <row r="4489" spans="29:31">
      <c r="AC4489" s="239"/>
      <c r="AD4489" s="239"/>
      <c r="AE4489" s="239"/>
    </row>
    <row r="4490" spans="29:31">
      <c r="AC4490" s="239"/>
      <c r="AD4490" s="239"/>
      <c r="AE4490" s="239"/>
    </row>
    <row r="4491" spans="29:31">
      <c r="AC4491" s="239"/>
      <c r="AD4491" s="239"/>
      <c r="AE4491" s="239"/>
    </row>
    <row r="4492" spans="29:31">
      <c r="AC4492" s="239"/>
      <c r="AD4492" s="239"/>
      <c r="AE4492" s="239"/>
    </row>
    <row r="4493" spans="29:31">
      <c r="AC4493" s="239"/>
      <c r="AD4493" s="239"/>
      <c r="AE4493" s="239"/>
    </row>
    <row r="4494" spans="29:31">
      <c r="AC4494" s="239"/>
      <c r="AD4494" s="239"/>
      <c r="AE4494" s="239"/>
    </row>
    <row r="4495" spans="29:31">
      <c r="AC4495" s="239"/>
      <c r="AD4495" s="239"/>
      <c r="AE4495" s="239"/>
    </row>
    <row r="4496" spans="29:31">
      <c r="AC4496" s="239"/>
      <c r="AD4496" s="239"/>
      <c r="AE4496" s="239"/>
    </row>
    <row r="4497" spans="29:31">
      <c r="AC4497" s="239"/>
      <c r="AD4497" s="239"/>
      <c r="AE4497" s="239"/>
    </row>
    <row r="4498" spans="29:31">
      <c r="AC4498" s="239"/>
      <c r="AD4498" s="239"/>
      <c r="AE4498" s="239"/>
    </row>
    <row r="4499" spans="29:31">
      <c r="AC4499" s="239"/>
      <c r="AD4499" s="239"/>
      <c r="AE4499" s="239"/>
    </row>
    <row r="4500" spans="29:31">
      <c r="AC4500" s="239"/>
      <c r="AD4500" s="239"/>
      <c r="AE4500" s="239"/>
    </row>
    <row r="4501" spans="29:31">
      <c r="AC4501" s="239"/>
      <c r="AD4501" s="239"/>
      <c r="AE4501" s="239"/>
    </row>
    <row r="4502" spans="29:31">
      <c r="AC4502" s="239"/>
      <c r="AD4502" s="239"/>
      <c r="AE4502" s="239"/>
    </row>
    <row r="4503" spans="29:31">
      <c r="AC4503" s="239"/>
      <c r="AD4503" s="239"/>
      <c r="AE4503" s="239"/>
    </row>
    <row r="4504" spans="29:31">
      <c r="AC4504" s="239"/>
      <c r="AD4504" s="239"/>
      <c r="AE4504" s="239"/>
    </row>
    <row r="4505" spans="29:31">
      <c r="AC4505" s="239"/>
      <c r="AD4505" s="239"/>
      <c r="AE4505" s="239"/>
    </row>
    <row r="4506" spans="29:31">
      <c r="AC4506" s="239"/>
      <c r="AD4506" s="239"/>
      <c r="AE4506" s="239"/>
    </row>
    <row r="4507" spans="29:31">
      <c r="AC4507" s="239"/>
      <c r="AD4507" s="239"/>
      <c r="AE4507" s="239"/>
    </row>
    <row r="4508" spans="29:31">
      <c r="AC4508" s="239"/>
      <c r="AD4508" s="239"/>
      <c r="AE4508" s="239"/>
    </row>
    <row r="4509" spans="29:31">
      <c r="AC4509" s="239"/>
      <c r="AD4509" s="239"/>
      <c r="AE4509" s="239"/>
    </row>
    <row r="4510" spans="29:31">
      <c r="AC4510" s="239"/>
      <c r="AD4510" s="239"/>
      <c r="AE4510" s="239"/>
    </row>
    <row r="4511" spans="29:31">
      <c r="AC4511" s="239"/>
      <c r="AD4511" s="239"/>
      <c r="AE4511" s="239"/>
    </row>
    <row r="4512" spans="29:31">
      <c r="AC4512" s="239"/>
      <c r="AD4512" s="239"/>
      <c r="AE4512" s="239"/>
    </row>
    <row r="4513" spans="29:31">
      <c r="AC4513" s="239"/>
      <c r="AD4513" s="239"/>
      <c r="AE4513" s="239"/>
    </row>
    <row r="4514" spans="29:31">
      <c r="AC4514" s="239"/>
      <c r="AD4514" s="239"/>
      <c r="AE4514" s="239"/>
    </row>
    <row r="4515" spans="29:31">
      <c r="AC4515" s="239"/>
      <c r="AD4515" s="239"/>
      <c r="AE4515" s="239"/>
    </row>
    <row r="4516" spans="29:31">
      <c r="AC4516" s="239"/>
      <c r="AD4516" s="239"/>
      <c r="AE4516" s="239"/>
    </row>
    <row r="4517" spans="29:31">
      <c r="AC4517" s="239"/>
      <c r="AD4517" s="239"/>
      <c r="AE4517" s="239"/>
    </row>
    <row r="4518" spans="29:31">
      <c r="AC4518" s="239"/>
      <c r="AD4518" s="239"/>
      <c r="AE4518" s="239"/>
    </row>
    <row r="4519" spans="29:31">
      <c r="AC4519" s="239"/>
      <c r="AD4519" s="239"/>
      <c r="AE4519" s="239"/>
    </row>
    <row r="4520" spans="29:31">
      <c r="AC4520" s="239"/>
      <c r="AD4520" s="239"/>
      <c r="AE4520" s="239"/>
    </row>
    <row r="4521" spans="29:31">
      <c r="AC4521" s="239"/>
      <c r="AD4521" s="239"/>
      <c r="AE4521" s="239"/>
    </row>
    <row r="4522" spans="29:31">
      <c r="AC4522" s="239"/>
      <c r="AD4522" s="239"/>
      <c r="AE4522" s="239"/>
    </row>
    <row r="4523" spans="29:31">
      <c r="AC4523" s="239"/>
      <c r="AD4523" s="239"/>
      <c r="AE4523" s="239"/>
    </row>
    <row r="4524" spans="29:31">
      <c r="AC4524" s="239"/>
      <c r="AD4524" s="239"/>
      <c r="AE4524" s="239"/>
    </row>
    <row r="4525" spans="29:31">
      <c r="AC4525" s="239"/>
      <c r="AD4525" s="239"/>
      <c r="AE4525" s="239"/>
    </row>
    <row r="4526" spans="29:31">
      <c r="AC4526" s="239"/>
      <c r="AD4526" s="239"/>
      <c r="AE4526" s="239"/>
    </row>
    <row r="4527" spans="29:31">
      <c r="AC4527" s="239"/>
      <c r="AD4527" s="239"/>
      <c r="AE4527" s="239"/>
    </row>
    <row r="4528" spans="29:31">
      <c r="AC4528" s="239"/>
      <c r="AD4528" s="239"/>
      <c r="AE4528" s="239"/>
    </row>
    <row r="4529" spans="29:31">
      <c r="AC4529" s="239"/>
      <c r="AD4529" s="239"/>
      <c r="AE4529" s="239"/>
    </row>
    <row r="4530" spans="29:31">
      <c r="AC4530" s="239"/>
      <c r="AD4530" s="239"/>
      <c r="AE4530" s="239"/>
    </row>
    <row r="4531" spans="29:31">
      <c r="AC4531" s="239"/>
      <c r="AD4531" s="239"/>
      <c r="AE4531" s="239"/>
    </row>
    <row r="4532" spans="29:31">
      <c r="AC4532" s="239"/>
      <c r="AD4532" s="239"/>
      <c r="AE4532" s="239"/>
    </row>
    <row r="4533" spans="29:31">
      <c r="AC4533" s="239"/>
      <c r="AD4533" s="239"/>
      <c r="AE4533" s="239"/>
    </row>
    <row r="4534" spans="29:31">
      <c r="AC4534" s="239"/>
      <c r="AD4534" s="239"/>
      <c r="AE4534" s="239"/>
    </row>
    <row r="4535" spans="29:31">
      <c r="AC4535" s="239"/>
      <c r="AD4535" s="239"/>
      <c r="AE4535" s="239"/>
    </row>
    <row r="4536" spans="29:31">
      <c r="AC4536" s="239"/>
      <c r="AD4536" s="239"/>
      <c r="AE4536" s="239"/>
    </row>
    <row r="4537" spans="29:31">
      <c r="AC4537" s="239"/>
      <c r="AD4537" s="239"/>
      <c r="AE4537" s="239"/>
    </row>
    <row r="4538" spans="29:31">
      <c r="AC4538" s="239"/>
      <c r="AD4538" s="239"/>
      <c r="AE4538" s="239"/>
    </row>
    <row r="4539" spans="29:31">
      <c r="AC4539" s="239"/>
      <c r="AD4539" s="239"/>
      <c r="AE4539" s="239"/>
    </row>
    <row r="4540" spans="29:31">
      <c r="AC4540" s="239"/>
      <c r="AD4540" s="239"/>
      <c r="AE4540" s="239"/>
    </row>
    <row r="4541" spans="29:31">
      <c r="AC4541" s="239"/>
      <c r="AD4541" s="239"/>
      <c r="AE4541" s="239"/>
    </row>
    <row r="4542" spans="29:31">
      <c r="AC4542" s="239"/>
      <c r="AD4542" s="239"/>
      <c r="AE4542" s="239"/>
    </row>
    <row r="4543" spans="29:31">
      <c r="AC4543" s="239"/>
      <c r="AD4543" s="239"/>
      <c r="AE4543" s="239"/>
    </row>
    <row r="4544" spans="29:31">
      <c r="AC4544" s="239"/>
      <c r="AD4544" s="239"/>
      <c r="AE4544" s="239"/>
    </row>
    <row r="4545" spans="29:31">
      <c r="AC4545" s="239"/>
      <c r="AD4545" s="239"/>
      <c r="AE4545" s="239"/>
    </row>
    <row r="4546" spans="29:31">
      <c r="AC4546" s="239"/>
      <c r="AD4546" s="239"/>
      <c r="AE4546" s="239"/>
    </row>
    <row r="4547" spans="29:31">
      <c r="AC4547" s="239"/>
      <c r="AD4547" s="239"/>
      <c r="AE4547" s="239"/>
    </row>
    <row r="4548" spans="29:31">
      <c r="AC4548" s="239"/>
      <c r="AD4548" s="239"/>
      <c r="AE4548" s="239"/>
    </row>
    <row r="4549" spans="29:31">
      <c r="AC4549" s="239"/>
      <c r="AD4549" s="239"/>
      <c r="AE4549" s="239"/>
    </row>
    <row r="4550" spans="29:31">
      <c r="AC4550" s="239"/>
      <c r="AD4550" s="239"/>
      <c r="AE4550" s="239"/>
    </row>
    <row r="4551" spans="29:31">
      <c r="AC4551" s="239"/>
      <c r="AD4551" s="239"/>
      <c r="AE4551" s="239"/>
    </row>
    <row r="4552" spans="29:31">
      <c r="AC4552" s="239"/>
      <c r="AD4552" s="239"/>
      <c r="AE4552" s="239"/>
    </row>
    <row r="4553" spans="29:31">
      <c r="AC4553" s="239"/>
      <c r="AD4553" s="239"/>
      <c r="AE4553" s="239"/>
    </row>
    <row r="4554" spans="29:31">
      <c r="AC4554" s="239"/>
      <c r="AD4554" s="239"/>
      <c r="AE4554" s="239"/>
    </row>
    <row r="4555" spans="29:31">
      <c r="AC4555" s="239"/>
      <c r="AD4555" s="239"/>
      <c r="AE4555" s="239"/>
    </row>
    <row r="4556" spans="29:31">
      <c r="AC4556" s="239"/>
      <c r="AD4556" s="239"/>
      <c r="AE4556" s="239"/>
    </row>
    <row r="4557" spans="29:31">
      <c r="AC4557" s="239"/>
      <c r="AD4557" s="239"/>
      <c r="AE4557" s="239"/>
    </row>
    <row r="4558" spans="29:31">
      <c r="AC4558" s="239"/>
      <c r="AD4558" s="239"/>
      <c r="AE4558" s="239"/>
    </row>
    <row r="4559" spans="29:31">
      <c r="AC4559" s="239"/>
      <c r="AD4559" s="239"/>
      <c r="AE4559" s="239"/>
    </row>
    <row r="4560" spans="29:31">
      <c r="AC4560" s="239"/>
      <c r="AD4560" s="239"/>
      <c r="AE4560" s="239"/>
    </row>
    <row r="4561" spans="29:31">
      <c r="AC4561" s="239"/>
      <c r="AD4561" s="239"/>
      <c r="AE4561" s="239"/>
    </row>
    <row r="4562" spans="29:31">
      <c r="AC4562" s="239"/>
      <c r="AD4562" s="239"/>
      <c r="AE4562" s="239"/>
    </row>
    <row r="4563" spans="29:31">
      <c r="AC4563" s="239"/>
      <c r="AD4563" s="239"/>
      <c r="AE4563" s="239"/>
    </row>
    <row r="4564" spans="29:31">
      <c r="AC4564" s="239"/>
      <c r="AD4564" s="239"/>
      <c r="AE4564" s="239"/>
    </row>
    <row r="4565" spans="29:31">
      <c r="AC4565" s="239"/>
      <c r="AD4565" s="239"/>
      <c r="AE4565" s="239"/>
    </row>
    <row r="4566" spans="29:31">
      <c r="AC4566" s="239"/>
      <c r="AD4566" s="239"/>
      <c r="AE4566" s="239"/>
    </row>
    <row r="4567" spans="29:31">
      <c r="AC4567" s="239"/>
      <c r="AD4567" s="239"/>
      <c r="AE4567" s="239"/>
    </row>
    <row r="4568" spans="29:31">
      <c r="AC4568" s="239"/>
      <c r="AD4568" s="239"/>
      <c r="AE4568" s="239"/>
    </row>
    <row r="4569" spans="29:31">
      <c r="AC4569" s="239"/>
      <c r="AD4569" s="239"/>
      <c r="AE4569" s="239"/>
    </row>
    <row r="4570" spans="29:31">
      <c r="AC4570" s="239"/>
      <c r="AD4570" s="239"/>
      <c r="AE4570" s="239"/>
    </row>
    <row r="4571" spans="29:31">
      <c r="AC4571" s="239"/>
      <c r="AD4571" s="239"/>
      <c r="AE4571" s="239"/>
    </row>
    <row r="4572" spans="29:31">
      <c r="AC4572" s="239"/>
      <c r="AD4572" s="239"/>
      <c r="AE4572" s="239"/>
    </row>
    <row r="4573" spans="29:31">
      <c r="AC4573" s="239"/>
      <c r="AD4573" s="239"/>
      <c r="AE4573" s="239"/>
    </row>
    <row r="4574" spans="29:31">
      <c r="AC4574" s="239"/>
      <c r="AD4574" s="239"/>
      <c r="AE4574" s="239"/>
    </row>
    <row r="4575" spans="29:31">
      <c r="AC4575" s="239"/>
      <c r="AD4575" s="239"/>
      <c r="AE4575" s="239"/>
    </row>
    <row r="4576" spans="29:31">
      <c r="AC4576" s="239"/>
      <c r="AD4576" s="239"/>
      <c r="AE4576" s="239"/>
    </row>
    <row r="4577" spans="29:31">
      <c r="AC4577" s="239"/>
      <c r="AD4577" s="239"/>
      <c r="AE4577" s="239"/>
    </row>
    <row r="4578" spans="29:31">
      <c r="AC4578" s="239"/>
      <c r="AD4578" s="239"/>
      <c r="AE4578" s="239"/>
    </row>
    <row r="4579" spans="29:31">
      <c r="AC4579" s="239"/>
      <c r="AD4579" s="239"/>
      <c r="AE4579" s="239"/>
    </row>
    <row r="4580" spans="29:31">
      <c r="AC4580" s="239"/>
      <c r="AD4580" s="239"/>
      <c r="AE4580" s="239"/>
    </row>
    <row r="4581" spans="29:31">
      <c r="AC4581" s="239"/>
      <c r="AD4581" s="239"/>
      <c r="AE4581" s="239"/>
    </row>
    <row r="4582" spans="29:31">
      <c r="AC4582" s="239"/>
      <c r="AD4582" s="239"/>
      <c r="AE4582" s="239"/>
    </row>
    <row r="4583" spans="29:31">
      <c r="AC4583" s="239"/>
      <c r="AD4583" s="239"/>
      <c r="AE4583" s="239"/>
    </row>
    <row r="4584" spans="29:31">
      <c r="AC4584" s="239"/>
      <c r="AD4584" s="239"/>
      <c r="AE4584" s="239"/>
    </row>
    <row r="4585" spans="29:31">
      <c r="AC4585" s="239"/>
      <c r="AD4585" s="239"/>
      <c r="AE4585" s="239"/>
    </row>
    <row r="4586" spans="29:31">
      <c r="AC4586" s="239"/>
      <c r="AD4586" s="239"/>
      <c r="AE4586" s="239"/>
    </row>
    <row r="4587" spans="29:31">
      <c r="AC4587" s="239"/>
      <c r="AD4587" s="239"/>
      <c r="AE4587" s="239"/>
    </row>
    <row r="4588" spans="29:31">
      <c r="AC4588" s="239"/>
      <c r="AD4588" s="239"/>
      <c r="AE4588" s="239"/>
    </row>
    <row r="4589" spans="29:31">
      <c r="AC4589" s="239"/>
      <c r="AD4589" s="239"/>
      <c r="AE4589" s="239"/>
    </row>
    <row r="4590" spans="29:31">
      <c r="AC4590" s="239"/>
      <c r="AD4590" s="239"/>
      <c r="AE4590" s="239"/>
    </row>
    <row r="4591" spans="29:31">
      <c r="AC4591" s="239"/>
      <c r="AD4591" s="239"/>
      <c r="AE4591" s="239"/>
    </row>
    <row r="4592" spans="29:31">
      <c r="AC4592" s="239"/>
      <c r="AD4592" s="239"/>
      <c r="AE4592" s="239"/>
    </row>
    <row r="4593" spans="29:31">
      <c r="AC4593" s="239"/>
      <c r="AD4593" s="239"/>
      <c r="AE4593" s="239"/>
    </row>
    <row r="4594" spans="29:31">
      <c r="AC4594" s="239"/>
      <c r="AD4594" s="239"/>
      <c r="AE4594" s="239"/>
    </row>
    <row r="4595" spans="29:31">
      <c r="AC4595" s="239"/>
      <c r="AD4595" s="239"/>
      <c r="AE4595" s="239"/>
    </row>
    <row r="4596" spans="29:31">
      <c r="AC4596" s="239"/>
      <c r="AD4596" s="239"/>
      <c r="AE4596" s="239"/>
    </row>
    <row r="4597" spans="29:31">
      <c r="AC4597" s="239"/>
      <c r="AD4597" s="239"/>
      <c r="AE4597" s="239"/>
    </row>
    <row r="4598" spans="29:31">
      <c r="AC4598" s="239"/>
      <c r="AD4598" s="239"/>
      <c r="AE4598" s="239"/>
    </row>
    <row r="4599" spans="29:31">
      <c r="AC4599" s="239"/>
      <c r="AD4599" s="239"/>
      <c r="AE4599" s="239"/>
    </row>
    <row r="4600" spans="29:31">
      <c r="AC4600" s="239"/>
      <c r="AD4600" s="239"/>
      <c r="AE4600" s="239"/>
    </row>
    <row r="4601" spans="29:31">
      <c r="AC4601" s="239"/>
      <c r="AD4601" s="239"/>
      <c r="AE4601" s="239"/>
    </row>
    <row r="4602" spans="29:31">
      <c r="AC4602" s="239"/>
      <c r="AD4602" s="239"/>
      <c r="AE4602" s="239"/>
    </row>
    <row r="4603" spans="29:31">
      <c r="AC4603" s="239"/>
      <c r="AD4603" s="239"/>
      <c r="AE4603" s="239"/>
    </row>
    <row r="4604" spans="29:31">
      <c r="AC4604" s="239"/>
      <c r="AD4604" s="239"/>
      <c r="AE4604" s="239"/>
    </row>
    <row r="4605" spans="29:31">
      <c r="AC4605" s="239"/>
      <c r="AD4605" s="239"/>
      <c r="AE4605" s="239"/>
    </row>
    <row r="4606" spans="29:31">
      <c r="AC4606" s="239"/>
      <c r="AD4606" s="239"/>
      <c r="AE4606" s="239"/>
    </row>
    <row r="4607" spans="29:31">
      <c r="AC4607" s="239"/>
      <c r="AD4607" s="239"/>
      <c r="AE4607" s="239"/>
    </row>
    <row r="4608" spans="29:31">
      <c r="AC4608" s="239"/>
      <c r="AD4608" s="239"/>
      <c r="AE4608" s="239"/>
    </row>
    <row r="4609" spans="29:31">
      <c r="AC4609" s="239"/>
      <c r="AD4609" s="239"/>
      <c r="AE4609" s="239"/>
    </row>
    <row r="4610" spans="29:31">
      <c r="AC4610" s="239"/>
      <c r="AD4610" s="239"/>
      <c r="AE4610" s="239"/>
    </row>
    <row r="4611" spans="29:31">
      <c r="AC4611" s="239"/>
      <c r="AD4611" s="239"/>
      <c r="AE4611" s="239"/>
    </row>
    <row r="4612" spans="29:31">
      <c r="AC4612" s="239"/>
      <c r="AD4612" s="239"/>
      <c r="AE4612" s="239"/>
    </row>
    <row r="4613" spans="29:31">
      <c r="AC4613" s="239"/>
      <c r="AD4613" s="239"/>
      <c r="AE4613" s="239"/>
    </row>
    <row r="4614" spans="29:31">
      <c r="AC4614" s="239"/>
      <c r="AD4614" s="239"/>
      <c r="AE4614" s="239"/>
    </row>
    <row r="4615" spans="29:31">
      <c r="AC4615" s="239"/>
      <c r="AD4615" s="239"/>
      <c r="AE4615" s="239"/>
    </row>
    <row r="4616" spans="29:31">
      <c r="AC4616" s="239"/>
      <c r="AD4616" s="239"/>
      <c r="AE4616" s="239"/>
    </row>
    <row r="4617" spans="29:31">
      <c r="AC4617" s="239"/>
      <c r="AD4617" s="239"/>
      <c r="AE4617" s="239"/>
    </row>
    <row r="4618" spans="29:31">
      <c r="AC4618" s="239"/>
      <c r="AD4618" s="239"/>
      <c r="AE4618" s="239"/>
    </row>
    <row r="4619" spans="29:31">
      <c r="AC4619" s="239"/>
      <c r="AD4619" s="239"/>
      <c r="AE4619" s="239"/>
    </row>
    <row r="4620" spans="29:31">
      <c r="AC4620" s="239"/>
      <c r="AD4620" s="239"/>
      <c r="AE4620" s="239"/>
    </row>
    <row r="4621" spans="29:31">
      <c r="AC4621" s="239"/>
      <c r="AD4621" s="239"/>
      <c r="AE4621" s="239"/>
    </row>
    <row r="4622" spans="29:31">
      <c r="AC4622" s="239"/>
      <c r="AD4622" s="239"/>
      <c r="AE4622" s="239"/>
    </row>
    <row r="4623" spans="29:31">
      <c r="AC4623" s="239"/>
      <c r="AD4623" s="239"/>
      <c r="AE4623" s="239"/>
    </row>
    <row r="4624" spans="29:31">
      <c r="AC4624" s="239"/>
      <c r="AD4624" s="239"/>
      <c r="AE4624" s="239"/>
    </row>
    <row r="4625" spans="29:31">
      <c r="AC4625" s="239"/>
      <c r="AD4625" s="239"/>
      <c r="AE4625" s="239"/>
    </row>
    <row r="4626" spans="29:31">
      <c r="AC4626" s="239"/>
      <c r="AD4626" s="239"/>
      <c r="AE4626" s="239"/>
    </row>
    <row r="4627" spans="29:31">
      <c r="AC4627" s="239"/>
      <c r="AD4627" s="239"/>
      <c r="AE4627" s="239"/>
    </row>
    <row r="4628" spans="29:31">
      <c r="AC4628" s="239"/>
      <c r="AD4628" s="239"/>
      <c r="AE4628" s="239"/>
    </row>
    <row r="4629" spans="29:31">
      <c r="AC4629" s="239"/>
      <c r="AD4629" s="239"/>
      <c r="AE4629" s="239"/>
    </row>
    <row r="4630" spans="29:31">
      <c r="AC4630" s="239"/>
      <c r="AD4630" s="239"/>
      <c r="AE4630" s="239"/>
    </row>
    <row r="4631" spans="29:31">
      <c r="AC4631" s="239"/>
      <c r="AD4631" s="239"/>
      <c r="AE4631" s="239"/>
    </row>
    <row r="4632" spans="29:31">
      <c r="AC4632" s="239"/>
      <c r="AD4632" s="239"/>
      <c r="AE4632" s="239"/>
    </row>
    <row r="4633" spans="29:31">
      <c r="AC4633" s="239"/>
      <c r="AD4633" s="239"/>
      <c r="AE4633" s="239"/>
    </row>
    <row r="4634" spans="29:31">
      <c r="AC4634" s="239"/>
      <c r="AD4634" s="239"/>
      <c r="AE4634" s="239"/>
    </row>
    <row r="4635" spans="29:31">
      <c r="AC4635" s="239"/>
      <c r="AD4635" s="239"/>
      <c r="AE4635" s="239"/>
    </row>
    <row r="4636" spans="29:31">
      <c r="AC4636" s="239"/>
      <c r="AD4636" s="239"/>
      <c r="AE4636" s="239"/>
    </row>
    <row r="4637" spans="29:31">
      <c r="AC4637" s="239"/>
      <c r="AD4637" s="239"/>
      <c r="AE4637" s="239"/>
    </row>
    <row r="4638" spans="29:31">
      <c r="AC4638" s="239"/>
      <c r="AD4638" s="239"/>
      <c r="AE4638" s="239"/>
    </row>
    <row r="4639" spans="29:31">
      <c r="AC4639" s="239"/>
      <c r="AD4639" s="239"/>
      <c r="AE4639" s="239"/>
    </row>
    <row r="4640" spans="29:31">
      <c r="AC4640" s="239"/>
      <c r="AD4640" s="239"/>
      <c r="AE4640" s="239"/>
    </row>
    <row r="4641" spans="29:31">
      <c r="AC4641" s="239"/>
      <c r="AD4641" s="239"/>
      <c r="AE4641" s="239"/>
    </row>
    <row r="4642" spans="29:31">
      <c r="AC4642" s="239"/>
      <c r="AD4642" s="239"/>
      <c r="AE4642" s="239"/>
    </row>
    <row r="4643" spans="29:31">
      <c r="AC4643" s="239"/>
      <c r="AD4643" s="239"/>
      <c r="AE4643" s="239"/>
    </row>
    <row r="4644" spans="29:31">
      <c r="AC4644" s="239"/>
      <c r="AD4644" s="239"/>
      <c r="AE4644" s="239"/>
    </row>
    <row r="4645" spans="29:31">
      <c r="AC4645" s="239"/>
      <c r="AD4645" s="239"/>
      <c r="AE4645" s="239"/>
    </row>
    <row r="4646" spans="29:31">
      <c r="AC4646" s="239"/>
      <c r="AD4646" s="239"/>
      <c r="AE4646" s="239"/>
    </row>
    <row r="4647" spans="29:31">
      <c r="AC4647" s="239"/>
      <c r="AD4647" s="239"/>
      <c r="AE4647" s="239"/>
    </row>
    <row r="4648" spans="29:31">
      <c r="AC4648" s="239"/>
      <c r="AD4648" s="239"/>
      <c r="AE4648" s="239"/>
    </row>
    <row r="4649" spans="29:31">
      <c r="AC4649" s="239"/>
      <c r="AD4649" s="239"/>
      <c r="AE4649" s="239"/>
    </row>
    <row r="4650" spans="29:31">
      <c r="AC4650" s="239"/>
      <c r="AD4650" s="239"/>
      <c r="AE4650" s="239"/>
    </row>
    <row r="4651" spans="29:31">
      <c r="AC4651" s="239"/>
      <c r="AD4651" s="239"/>
      <c r="AE4651" s="239"/>
    </row>
    <row r="4652" spans="29:31">
      <c r="AC4652" s="239"/>
      <c r="AD4652" s="239"/>
      <c r="AE4652" s="239"/>
    </row>
    <row r="4653" spans="29:31">
      <c r="AC4653" s="239"/>
      <c r="AD4653" s="239"/>
      <c r="AE4653" s="239"/>
    </row>
    <row r="4654" spans="29:31">
      <c r="AC4654" s="239"/>
      <c r="AD4654" s="239"/>
      <c r="AE4654" s="239"/>
    </row>
    <row r="4655" spans="29:31">
      <c r="AC4655" s="239"/>
      <c r="AD4655" s="239"/>
      <c r="AE4655" s="239"/>
    </row>
    <row r="4656" spans="29:31">
      <c r="AC4656" s="239"/>
      <c r="AD4656" s="239"/>
      <c r="AE4656" s="239"/>
    </row>
    <row r="4657" spans="29:31">
      <c r="AC4657" s="239"/>
      <c r="AD4657" s="239"/>
      <c r="AE4657" s="239"/>
    </row>
    <row r="4658" spans="29:31">
      <c r="AC4658" s="239"/>
      <c r="AD4658" s="239"/>
      <c r="AE4658" s="239"/>
    </row>
    <row r="4659" spans="29:31">
      <c r="AC4659" s="239"/>
      <c r="AD4659" s="239"/>
      <c r="AE4659" s="239"/>
    </row>
    <row r="4660" spans="29:31">
      <c r="AC4660" s="239"/>
      <c r="AD4660" s="239"/>
      <c r="AE4660" s="239"/>
    </row>
    <row r="4661" spans="29:31">
      <c r="AC4661" s="239"/>
      <c r="AD4661" s="239"/>
      <c r="AE4661" s="239"/>
    </row>
    <row r="4662" spans="29:31">
      <c r="AC4662" s="239"/>
      <c r="AD4662" s="239"/>
      <c r="AE4662" s="239"/>
    </row>
    <row r="4663" spans="29:31">
      <c r="AC4663" s="239"/>
      <c r="AD4663" s="239"/>
      <c r="AE4663" s="239"/>
    </row>
    <row r="4664" spans="29:31">
      <c r="AC4664" s="239"/>
      <c r="AD4664" s="239"/>
      <c r="AE4664" s="239"/>
    </row>
    <row r="4665" spans="29:31">
      <c r="AC4665" s="239"/>
      <c r="AD4665" s="239"/>
      <c r="AE4665" s="239"/>
    </row>
    <row r="4666" spans="29:31">
      <c r="AC4666" s="239"/>
      <c r="AD4666" s="239"/>
      <c r="AE4666" s="239"/>
    </row>
    <row r="4667" spans="29:31">
      <c r="AC4667" s="239"/>
      <c r="AD4667" s="239"/>
      <c r="AE4667" s="239"/>
    </row>
    <row r="4668" spans="29:31">
      <c r="AC4668" s="239"/>
      <c r="AD4668" s="239"/>
      <c r="AE4668" s="239"/>
    </row>
    <row r="4669" spans="29:31">
      <c r="AC4669" s="239"/>
      <c r="AD4669" s="239"/>
      <c r="AE4669" s="239"/>
    </row>
    <row r="4670" spans="29:31">
      <c r="AC4670" s="239"/>
      <c r="AD4670" s="239"/>
      <c r="AE4670" s="239"/>
    </row>
    <row r="4671" spans="29:31">
      <c r="AC4671" s="239"/>
      <c r="AD4671" s="239"/>
      <c r="AE4671" s="239"/>
    </row>
    <row r="4672" spans="29:31">
      <c r="AC4672" s="239"/>
      <c r="AD4672" s="239"/>
      <c r="AE4672" s="239"/>
    </row>
    <row r="4673" spans="29:31">
      <c r="AC4673" s="239"/>
      <c r="AD4673" s="239"/>
      <c r="AE4673" s="239"/>
    </row>
    <row r="4674" spans="29:31">
      <c r="AC4674" s="239"/>
      <c r="AD4674" s="239"/>
      <c r="AE4674" s="239"/>
    </row>
    <row r="4675" spans="29:31">
      <c r="AC4675" s="239"/>
      <c r="AD4675" s="239"/>
      <c r="AE4675" s="239"/>
    </row>
    <row r="4676" spans="29:31">
      <c r="AC4676" s="239"/>
      <c r="AD4676" s="239"/>
      <c r="AE4676" s="239"/>
    </row>
    <row r="4677" spans="29:31">
      <c r="AC4677" s="239"/>
      <c r="AD4677" s="239"/>
      <c r="AE4677" s="239"/>
    </row>
    <row r="4678" spans="29:31">
      <c r="AC4678" s="239"/>
      <c r="AD4678" s="239"/>
      <c r="AE4678" s="239"/>
    </row>
    <row r="4679" spans="29:31">
      <c r="AC4679" s="239"/>
      <c r="AD4679" s="239"/>
      <c r="AE4679" s="239"/>
    </row>
    <row r="4680" spans="29:31">
      <c r="AC4680" s="239"/>
      <c r="AD4680" s="239"/>
      <c r="AE4680" s="239"/>
    </row>
    <row r="4681" spans="29:31">
      <c r="AC4681" s="239"/>
      <c r="AD4681" s="239"/>
      <c r="AE4681" s="239"/>
    </row>
    <row r="4682" spans="29:31">
      <c r="AC4682" s="239"/>
      <c r="AD4682" s="239"/>
      <c r="AE4682" s="239"/>
    </row>
    <row r="4683" spans="29:31">
      <c r="AC4683" s="239"/>
      <c r="AD4683" s="239"/>
      <c r="AE4683" s="239"/>
    </row>
    <row r="4684" spans="29:31">
      <c r="AC4684" s="239"/>
      <c r="AD4684" s="239"/>
      <c r="AE4684" s="239"/>
    </row>
    <row r="4685" spans="29:31">
      <c r="AC4685" s="239"/>
      <c r="AD4685" s="239"/>
      <c r="AE4685" s="239"/>
    </row>
    <row r="4686" spans="29:31">
      <c r="AC4686" s="239"/>
      <c r="AD4686" s="239"/>
      <c r="AE4686" s="239"/>
    </row>
    <row r="4687" spans="29:31">
      <c r="AC4687" s="239"/>
      <c r="AD4687" s="239"/>
      <c r="AE4687" s="239"/>
    </row>
    <row r="4688" spans="29:31">
      <c r="AC4688" s="239"/>
      <c r="AD4688" s="239"/>
      <c r="AE4688" s="239"/>
    </row>
    <row r="4689" spans="29:31">
      <c r="AC4689" s="239"/>
      <c r="AD4689" s="239"/>
      <c r="AE4689" s="239"/>
    </row>
    <row r="4690" spans="29:31">
      <c r="AC4690" s="239"/>
      <c r="AD4690" s="239"/>
      <c r="AE4690" s="239"/>
    </row>
    <row r="4691" spans="29:31">
      <c r="AC4691" s="239"/>
      <c r="AD4691" s="239"/>
      <c r="AE4691" s="239"/>
    </row>
    <row r="4692" spans="29:31">
      <c r="AC4692" s="239"/>
      <c r="AD4692" s="239"/>
      <c r="AE4692" s="239"/>
    </row>
    <row r="4693" spans="29:31">
      <c r="AC4693" s="239"/>
      <c r="AD4693" s="239"/>
      <c r="AE4693" s="239"/>
    </row>
    <row r="4694" spans="29:31">
      <c r="AC4694" s="239"/>
      <c r="AD4694" s="239"/>
      <c r="AE4694" s="239"/>
    </row>
    <row r="4695" spans="29:31">
      <c r="AC4695" s="239"/>
      <c r="AD4695" s="239"/>
      <c r="AE4695" s="239"/>
    </row>
    <row r="4696" spans="29:31">
      <c r="AC4696" s="239"/>
      <c r="AD4696" s="239"/>
      <c r="AE4696" s="239"/>
    </row>
    <row r="4697" spans="29:31">
      <c r="AC4697" s="239"/>
      <c r="AD4697" s="239"/>
      <c r="AE4697" s="239"/>
    </row>
    <row r="4698" spans="29:31">
      <c r="AC4698" s="239"/>
      <c r="AD4698" s="239"/>
      <c r="AE4698" s="239"/>
    </row>
    <row r="4699" spans="29:31">
      <c r="AC4699" s="239"/>
      <c r="AD4699" s="239"/>
      <c r="AE4699" s="239"/>
    </row>
    <row r="4700" spans="29:31">
      <c r="AC4700" s="239"/>
      <c r="AD4700" s="239"/>
      <c r="AE4700" s="239"/>
    </row>
    <row r="4701" spans="29:31">
      <c r="AC4701" s="239"/>
      <c r="AD4701" s="239"/>
      <c r="AE4701" s="239"/>
    </row>
    <row r="4702" spans="29:31">
      <c r="AC4702" s="239"/>
      <c r="AD4702" s="239"/>
      <c r="AE4702" s="239"/>
    </row>
    <row r="4703" spans="29:31">
      <c r="AC4703" s="239"/>
      <c r="AD4703" s="239"/>
      <c r="AE4703" s="239"/>
    </row>
    <row r="4704" spans="29:31">
      <c r="AC4704" s="239"/>
      <c r="AD4704" s="239"/>
      <c r="AE4704" s="239"/>
    </row>
    <row r="4705" spans="29:31">
      <c r="AC4705" s="239"/>
      <c r="AD4705" s="239"/>
      <c r="AE4705" s="239"/>
    </row>
    <row r="4706" spans="29:31">
      <c r="AC4706" s="239"/>
      <c r="AD4706" s="239"/>
      <c r="AE4706" s="239"/>
    </row>
    <row r="4707" spans="29:31">
      <c r="AC4707" s="239"/>
      <c r="AD4707" s="239"/>
      <c r="AE4707" s="239"/>
    </row>
    <row r="4708" spans="29:31">
      <c r="AC4708" s="239"/>
      <c r="AD4708" s="239"/>
      <c r="AE4708" s="239"/>
    </row>
    <row r="4709" spans="29:31">
      <c r="AC4709" s="239"/>
      <c r="AD4709" s="239"/>
      <c r="AE4709" s="239"/>
    </row>
    <row r="4710" spans="29:31">
      <c r="AC4710" s="239"/>
      <c r="AD4710" s="239"/>
      <c r="AE4710" s="239"/>
    </row>
    <row r="4711" spans="29:31">
      <c r="AC4711" s="239"/>
      <c r="AD4711" s="239"/>
      <c r="AE4711" s="239"/>
    </row>
    <row r="4712" spans="29:31">
      <c r="AC4712" s="239"/>
      <c r="AD4712" s="239"/>
      <c r="AE4712" s="239"/>
    </row>
    <row r="4713" spans="29:31">
      <c r="AC4713" s="239"/>
      <c r="AD4713" s="239"/>
      <c r="AE4713" s="239"/>
    </row>
    <row r="4714" spans="29:31">
      <c r="AC4714" s="239"/>
      <c r="AD4714" s="239"/>
      <c r="AE4714" s="239"/>
    </row>
    <row r="4715" spans="29:31">
      <c r="AC4715" s="239"/>
      <c r="AD4715" s="239"/>
      <c r="AE4715" s="239"/>
    </row>
    <row r="4716" spans="29:31">
      <c r="AC4716" s="239"/>
      <c r="AD4716" s="239"/>
      <c r="AE4716" s="239"/>
    </row>
    <row r="4717" spans="29:31">
      <c r="AC4717" s="239"/>
      <c r="AD4717" s="239"/>
      <c r="AE4717" s="239"/>
    </row>
    <row r="4718" spans="29:31">
      <c r="AC4718" s="239"/>
      <c r="AD4718" s="239"/>
      <c r="AE4718" s="239"/>
    </row>
    <row r="4719" spans="29:31">
      <c r="AC4719" s="239"/>
      <c r="AD4719" s="239"/>
      <c r="AE4719" s="239"/>
    </row>
    <row r="4720" spans="29:31">
      <c r="AC4720" s="239"/>
      <c r="AD4720" s="239"/>
      <c r="AE4720" s="239"/>
    </row>
    <row r="4721" spans="29:31">
      <c r="AC4721" s="239"/>
      <c r="AD4721" s="239"/>
      <c r="AE4721" s="239"/>
    </row>
    <row r="4722" spans="29:31">
      <c r="AC4722" s="239"/>
      <c r="AD4722" s="239"/>
      <c r="AE4722" s="239"/>
    </row>
    <row r="4723" spans="29:31">
      <c r="AC4723" s="239"/>
      <c r="AD4723" s="239"/>
      <c r="AE4723" s="239"/>
    </row>
    <row r="4724" spans="29:31">
      <c r="AC4724" s="239"/>
      <c r="AD4724" s="239"/>
      <c r="AE4724" s="239"/>
    </row>
    <row r="4725" spans="29:31">
      <c r="AC4725" s="239"/>
      <c r="AD4725" s="239"/>
      <c r="AE4725" s="239"/>
    </row>
    <row r="4726" spans="29:31">
      <c r="AC4726" s="239"/>
      <c r="AD4726" s="239"/>
      <c r="AE4726" s="239"/>
    </row>
    <row r="4727" spans="29:31">
      <c r="AC4727" s="239"/>
      <c r="AD4727" s="239"/>
      <c r="AE4727" s="239"/>
    </row>
    <row r="4728" spans="29:31">
      <c r="AC4728" s="239"/>
      <c r="AD4728" s="239"/>
      <c r="AE4728" s="239"/>
    </row>
    <row r="4729" spans="29:31">
      <c r="AC4729" s="239"/>
      <c r="AD4729" s="239"/>
      <c r="AE4729" s="239"/>
    </row>
    <row r="4730" spans="29:31">
      <c r="AC4730" s="239"/>
      <c r="AD4730" s="239"/>
      <c r="AE4730" s="239"/>
    </row>
    <row r="4731" spans="29:31">
      <c r="AC4731" s="239"/>
      <c r="AD4731" s="239"/>
      <c r="AE4731" s="239"/>
    </row>
    <row r="4732" spans="29:31">
      <c r="AC4732" s="239"/>
      <c r="AD4732" s="239"/>
      <c r="AE4732" s="239"/>
    </row>
    <row r="4733" spans="29:31">
      <c r="AC4733" s="239"/>
      <c r="AD4733" s="239"/>
      <c r="AE4733" s="239"/>
    </row>
    <row r="4734" spans="29:31">
      <c r="AC4734" s="239"/>
      <c r="AD4734" s="239"/>
      <c r="AE4734" s="239"/>
    </row>
    <row r="4735" spans="29:31">
      <c r="AC4735" s="239"/>
      <c r="AD4735" s="239"/>
      <c r="AE4735" s="239"/>
    </row>
    <row r="4736" spans="29:31">
      <c r="AC4736" s="239"/>
      <c r="AD4736" s="239"/>
      <c r="AE4736" s="239"/>
    </row>
    <row r="4737" spans="29:31">
      <c r="AC4737" s="239"/>
      <c r="AD4737" s="239"/>
      <c r="AE4737" s="239"/>
    </row>
    <row r="4738" spans="29:31">
      <c r="AC4738" s="239"/>
      <c r="AD4738" s="239"/>
      <c r="AE4738" s="239"/>
    </row>
    <row r="4739" spans="29:31">
      <c r="AC4739" s="239"/>
      <c r="AD4739" s="239"/>
      <c r="AE4739" s="239"/>
    </row>
    <row r="4740" spans="29:31">
      <c r="AC4740" s="239"/>
      <c r="AD4740" s="239"/>
      <c r="AE4740" s="239"/>
    </row>
    <row r="4741" spans="29:31">
      <c r="AC4741" s="239"/>
      <c r="AD4741" s="239"/>
      <c r="AE4741" s="239"/>
    </row>
    <row r="4742" spans="29:31">
      <c r="AC4742" s="239"/>
      <c r="AD4742" s="239"/>
      <c r="AE4742" s="239"/>
    </row>
    <row r="4743" spans="29:31">
      <c r="AC4743" s="239"/>
      <c r="AD4743" s="239"/>
      <c r="AE4743" s="239"/>
    </row>
    <row r="4744" spans="29:31">
      <c r="AC4744" s="239"/>
      <c r="AD4744" s="239"/>
      <c r="AE4744" s="239"/>
    </row>
    <row r="4745" spans="29:31">
      <c r="AC4745" s="239"/>
      <c r="AD4745" s="239"/>
      <c r="AE4745" s="239"/>
    </row>
    <row r="4746" spans="29:31">
      <c r="AC4746" s="239"/>
      <c r="AD4746" s="239"/>
      <c r="AE4746" s="239"/>
    </row>
    <row r="4747" spans="29:31">
      <c r="AC4747" s="239"/>
      <c r="AD4747" s="239"/>
      <c r="AE4747" s="239"/>
    </row>
    <row r="4748" spans="29:31">
      <c r="AC4748" s="239"/>
      <c r="AD4748" s="239"/>
      <c r="AE4748" s="239"/>
    </row>
    <row r="4749" spans="29:31">
      <c r="AC4749" s="239"/>
      <c r="AD4749" s="239"/>
      <c r="AE4749" s="239"/>
    </row>
    <row r="4750" spans="29:31">
      <c r="AC4750" s="239"/>
      <c r="AD4750" s="239"/>
      <c r="AE4750" s="239"/>
    </row>
    <row r="4751" spans="29:31">
      <c r="AC4751" s="239"/>
      <c r="AD4751" s="239"/>
      <c r="AE4751" s="239"/>
    </row>
    <row r="4752" spans="29:31">
      <c r="AC4752" s="239"/>
      <c r="AD4752" s="239"/>
      <c r="AE4752" s="239"/>
    </row>
    <row r="4753" spans="29:31">
      <c r="AC4753" s="239"/>
      <c r="AD4753" s="239"/>
      <c r="AE4753" s="239"/>
    </row>
    <row r="4754" spans="29:31">
      <c r="AC4754" s="239"/>
      <c r="AD4754" s="239"/>
      <c r="AE4754" s="239"/>
    </row>
    <row r="4755" spans="29:31">
      <c r="AC4755" s="239"/>
      <c r="AD4755" s="239"/>
      <c r="AE4755" s="239"/>
    </row>
    <row r="4756" spans="29:31">
      <c r="AC4756" s="239"/>
      <c r="AD4756" s="239"/>
      <c r="AE4756" s="239"/>
    </row>
    <row r="4757" spans="29:31">
      <c r="AC4757" s="239"/>
      <c r="AD4757" s="239"/>
      <c r="AE4757" s="239"/>
    </row>
    <row r="4758" spans="29:31">
      <c r="AC4758" s="239"/>
      <c r="AD4758" s="239"/>
      <c r="AE4758" s="239"/>
    </row>
    <row r="4759" spans="29:31">
      <c r="AC4759" s="239"/>
      <c r="AD4759" s="239"/>
      <c r="AE4759" s="239"/>
    </row>
    <row r="4760" spans="29:31">
      <c r="AC4760" s="239"/>
      <c r="AD4760" s="239"/>
      <c r="AE4760" s="239"/>
    </row>
    <row r="4761" spans="29:31">
      <c r="AC4761" s="239"/>
      <c r="AD4761" s="239"/>
      <c r="AE4761" s="239"/>
    </row>
    <row r="4762" spans="29:31">
      <c r="AC4762" s="239"/>
      <c r="AD4762" s="239"/>
      <c r="AE4762" s="239"/>
    </row>
    <row r="4763" spans="29:31">
      <c r="AC4763" s="239"/>
      <c r="AD4763" s="239"/>
      <c r="AE4763" s="239"/>
    </row>
    <row r="4764" spans="29:31">
      <c r="AC4764" s="239"/>
      <c r="AD4764" s="239"/>
      <c r="AE4764" s="239"/>
    </row>
    <row r="4765" spans="29:31">
      <c r="AC4765" s="239"/>
      <c r="AD4765" s="239"/>
      <c r="AE4765" s="239"/>
    </row>
    <row r="4766" spans="29:31">
      <c r="AC4766" s="239"/>
      <c r="AD4766" s="239"/>
      <c r="AE4766" s="239"/>
    </row>
    <row r="4767" spans="29:31">
      <c r="AC4767" s="239"/>
      <c r="AD4767" s="239"/>
      <c r="AE4767" s="239"/>
    </row>
    <row r="4768" spans="29:31">
      <c r="AC4768" s="239"/>
      <c r="AD4768" s="239"/>
      <c r="AE4768" s="239"/>
    </row>
    <row r="4769" spans="29:31">
      <c r="AC4769" s="239"/>
      <c r="AD4769" s="239"/>
      <c r="AE4769" s="239"/>
    </row>
    <row r="4770" spans="29:31">
      <c r="AC4770" s="239"/>
      <c r="AD4770" s="239"/>
      <c r="AE4770" s="239"/>
    </row>
    <row r="4771" spans="29:31">
      <c r="AC4771" s="239"/>
      <c r="AD4771" s="239"/>
      <c r="AE4771" s="239"/>
    </row>
    <row r="4772" spans="29:31">
      <c r="AC4772" s="239"/>
      <c r="AD4772" s="239"/>
      <c r="AE4772" s="239"/>
    </row>
    <row r="4773" spans="29:31">
      <c r="AC4773" s="239"/>
      <c r="AD4773" s="239"/>
      <c r="AE4773" s="239"/>
    </row>
    <row r="4774" spans="29:31">
      <c r="AC4774" s="239"/>
      <c r="AD4774" s="239"/>
      <c r="AE4774" s="239"/>
    </row>
    <row r="4775" spans="29:31">
      <c r="AC4775" s="239"/>
      <c r="AD4775" s="239"/>
      <c r="AE4775" s="239"/>
    </row>
    <row r="4776" spans="29:31">
      <c r="AC4776" s="239"/>
      <c r="AD4776" s="239"/>
      <c r="AE4776" s="239"/>
    </row>
    <row r="4777" spans="29:31">
      <c r="AC4777" s="239"/>
      <c r="AD4777" s="239"/>
      <c r="AE4777" s="239"/>
    </row>
    <row r="4778" spans="29:31">
      <c r="AC4778" s="239"/>
      <c r="AD4778" s="239"/>
      <c r="AE4778" s="239"/>
    </row>
    <row r="4779" spans="29:31">
      <c r="AC4779" s="239"/>
      <c r="AD4779" s="239"/>
      <c r="AE4779" s="239"/>
    </row>
    <row r="4780" spans="29:31">
      <c r="AC4780" s="239"/>
      <c r="AD4780" s="239"/>
      <c r="AE4780" s="239"/>
    </row>
    <row r="4781" spans="29:31">
      <c r="AC4781" s="239"/>
      <c r="AD4781" s="239"/>
      <c r="AE4781" s="239"/>
    </row>
    <row r="4782" spans="29:31">
      <c r="AC4782" s="239"/>
      <c r="AD4782" s="239"/>
      <c r="AE4782" s="239"/>
    </row>
    <row r="4783" spans="29:31">
      <c r="AC4783" s="239"/>
      <c r="AD4783" s="239"/>
      <c r="AE4783" s="239"/>
    </row>
    <row r="4784" spans="29:31">
      <c r="AC4784" s="239"/>
      <c r="AD4784" s="239"/>
      <c r="AE4784" s="239"/>
    </row>
    <row r="4785" spans="29:31">
      <c r="AC4785" s="239"/>
      <c r="AD4785" s="239"/>
      <c r="AE4785" s="239"/>
    </row>
    <row r="4786" spans="29:31">
      <c r="AC4786" s="239"/>
      <c r="AD4786" s="239"/>
      <c r="AE4786" s="239"/>
    </row>
    <row r="4787" spans="29:31">
      <c r="AC4787" s="239"/>
      <c r="AD4787" s="239"/>
      <c r="AE4787" s="239"/>
    </row>
    <row r="4788" spans="29:31">
      <c r="AC4788" s="239"/>
      <c r="AD4788" s="239"/>
      <c r="AE4788" s="239"/>
    </row>
    <row r="4789" spans="29:31">
      <c r="AC4789" s="239"/>
      <c r="AD4789" s="239"/>
      <c r="AE4789" s="239"/>
    </row>
    <row r="4790" spans="29:31">
      <c r="AC4790" s="239"/>
      <c r="AD4790" s="239"/>
      <c r="AE4790" s="239"/>
    </row>
    <row r="4791" spans="29:31">
      <c r="AC4791" s="239"/>
      <c r="AD4791" s="239"/>
      <c r="AE4791" s="239"/>
    </row>
    <row r="4792" spans="29:31">
      <c r="AC4792" s="239"/>
      <c r="AD4792" s="239"/>
      <c r="AE4792" s="239"/>
    </row>
    <row r="4793" spans="29:31">
      <c r="AC4793" s="239"/>
      <c r="AD4793" s="239"/>
      <c r="AE4793" s="239"/>
    </row>
    <row r="4794" spans="29:31">
      <c r="AC4794" s="239"/>
      <c r="AD4794" s="239"/>
      <c r="AE4794" s="239"/>
    </row>
    <row r="4795" spans="29:31">
      <c r="AC4795" s="239"/>
      <c r="AD4795" s="239"/>
      <c r="AE4795" s="239"/>
    </row>
    <row r="4796" spans="29:31">
      <c r="AC4796" s="239"/>
      <c r="AD4796" s="239"/>
      <c r="AE4796" s="239"/>
    </row>
    <row r="4797" spans="29:31">
      <c r="AC4797" s="239"/>
      <c r="AD4797" s="239"/>
      <c r="AE4797" s="239"/>
    </row>
    <row r="4798" spans="29:31">
      <c r="AC4798" s="239"/>
      <c r="AD4798" s="239"/>
      <c r="AE4798" s="239"/>
    </row>
    <row r="4799" spans="29:31">
      <c r="AC4799" s="239"/>
      <c r="AD4799" s="239"/>
      <c r="AE4799" s="239"/>
    </row>
    <row r="4800" spans="29:31">
      <c r="AC4800" s="239"/>
      <c r="AD4800" s="239"/>
      <c r="AE4800" s="239"/>
    </row>
    <row r="4801" spans="29:31">
      <c r="AC4801" s="239"/>
      <c r="AD4801" s="239"/>
      <c r="AE4801" s="239"/>
    </row>
    <row r="4802" spans="29:31">
      <c r="AC4802" s="239"/>
      <c r="AD4802" s="239"/>
      <c r="AE4802" s="239"/>
    </row>
    <row r="4803" spans="29:31">
      <c r="AC4803" s="239"/>
      <c r="AD4803" s="239"/>
      <c r="AE4803" s="239"/>
    </row>
    <row r="4804" spans="29:31">
      <c r="AC4804" s="239"/>
      <c r="AD4804" s="239"/>
      <c r="AE4804" s="239"/>
    </row>
    <row r="4805" spans="29:31">
      <c r="AC4805" s="239"/>
      <c r="AD4805" s="239"/>
      <c r="AE4805" s="239"/>
    </row>
    <row r="4806" spans="29:31">
      <c r="AC4806" s="239"/>
      <c r="AD4806" s="239"/>
      <c r="AE4806" s="239"/>
    </row>
    <row r="4807" spans="29:31">
      <c r="AC4807" s="239"/>
      <c r="AD4807" s="239"/>
      <c r="AE4807" s="239"/>
    </row>
    <row r="4808" spans="29:31">
      <c r="AC4808" s="239"/>
      <c r="AD4808" s="239"/>
      <c r="AE4808" s="239"/>
    </row>
    <row r="4809" spans="29:31">
      <c r="AC4809" s="239"/>
      <c r="AD4809" s="239"/>
      <c r="AE4809" s="239"/>
    </row>
    <row r="4810" spans="29:31">
      <c r="AC4810" s="239"/>
      <c r="AD4810" s="239"/>
      <c r="AE4810" s="239"/>
    </row>
    <row r="4811" spans="29:31">
      <c r="AC4811" s="239"/>
      <c r="AD4811" s="239"/>
      <c r="AE4811" s="239"/>
    </row>
    <row r="4812" spans="29:31">
      <c r="AC4812" s="239"/>
      <c r="AD4812" s="239"/>
      <c r="AE4812" s="239"/>
    </row>
    <row r="4813" spans="29:31">
      <c r="AC4813" s="239"/>
      <c r="AD4813" s="239"/>
      <c r="AE4813" s="239"/>
    </row>
    <row r="4814" spans="29:31">
      <c r="AC4814" s="239"/>
      <c r="AD4814" s="239"/>
      <c r="AE4814" s="239"/>
    </row>
    <row r="4815" spans="29:31">
      <c r="AC4815" s="239"/>
      <c r="AD4815" s="239"/>
      <c r="AE4815" s="239"/>
    </row>
    <row r="4816" spans="29:31">
      <c r="AC4816" s="239"/>
      <c r="AD4816" s="239"/>
      <c r="AE4816" s="239"/>
    </row>
    <row r="4817" spans="29:31">
      <c r="AC4817" s="239"/>
      <c r="AD4817" s="239"/>
      <c r="AE4817" s="239"/>
    </row>
    <row r="4818" spans="29:31">
      <c r="AC4818" s="239"/>
      <c r="AD4818" s="239"/>
      <c r="AE4818" s="239"/>
    </row>
    <row r="4819" spans="29:31">
      <c r="AC4819" s="239"/>
      <c r="AD4819" s="239"/>
      <c r="AE4819" s="239"/>
    </row>
    <row r="4820" spans="29:31">
      <c r="AC4820" s="239"/>
      <c r="AD4820" s="239"/>
      <c r="AE4820" s="239"/>
    </row>
    <row r="4821" spans="29:31">
      <c r="AC4821" s="239"/>
      <c r="AD4821" s="239"/>
      <c r="AE4821" s="239"/>
    </row>
    <row r="4822" spans="29:31">
      <c r="AC4822" s="239"/>
      <c r="AD4822" s="239"/>
      <c r="AE4822" s="239"/>
    </row>
    <row r="4823" spans="29:31">
      <c r="AC4823" s="239"/>
      <c r="AD4823" s="239"/>
      <c r="AE4823" s="239"/>
    </row>
    <row r="4824" spans="29:31">
      <c r="AC4824" s="239"/>
      <c r="AD4824" s="239"/>
      <c r="AE4824" s="239"/>
    </row>
    <row r="4825" spans="29:31">
      <c r="AC4825" s="239"/>
      <c r="AD4825" s="239"/>
      <c r="AE4825" s="239"/>
    </row>
    <row r="4826" spans="29:31">
      <c r="AC4826" s="239"/>
      <c r="AD4826" s="239"/>
      <c r="AE4826" s="239"/>
    </row>
    <row r="4827" spans="29:31">
      <c r="AC4827" s="239"/>
      <c r="AD4827" s="239"/>
      <c r="AE4827" s="239"/>
    </row>
    <row r="4828" spans="29:31">
      <c r="AC4828" s="239"/>
      <c r="AD4828" s="239"/>
      <c r="AE4828" s="239"/>
    </row>
    <row r="4829" spans="29:31">
      <c r="AC4829" s="239"/>
      <c r="AD4829" s="239"/>
      <c r="AE4829" s="239"/>
    </row>
    <row r="4830" spans="29:31">
      <c r="AC4830" s="239"/>
      <c r="AD4830" s="239"/>
      <c r="AE4830" s="239"/>
    </row>
    <row r="4831" spans="29:31">
      <c r="AC4831" s="239"/>
      <c r="AD4831" s="239"/>
      <c r="AE4831" s="239"/>
    </row>
    <row r="4832" spans="29:31">
      <c r="AC4832" s="239"/>
      <c r="AD4832" s="239"/>
      <c r="AE4832" s="239"/>
    </row>
    <row r="4833" spans="29:31">
      <c r="AC4833" s="239"/>
      <c r="AD4833" s="239"/>
      <c r="AE4833" s="239"/>
    </row>
    <row r="4834" spans="29:31">
      <c r="AC4834" s="239"/>
      <c r="AD4834" s="239"/>
      <c r="AE4834" s="239"/>
    </row>
    <row r="4835" spans="29:31">
      <c r="AC4835" s="239"/>
      <c r="AD4835" s="239"/>
      <c r="AE4835" s="239"/>
    </row>
    <row r="4836" spans="29:31">
      <c r="AC4836" s="239"/>
      <c r="AD4836" s="239"/>
      <c r="AE4836" s="239"/>
    </row>
    <row r="4837" spans="29:31">
      <c r="AC4837" s="239"/>
      <c r="AD4837" s="239"/>
      <c r="AE4837" s="239"/>
    </row>
    <row r="4838" spans="29:31">
      <c r="AC4838" s="239"/>
      <c r="AD4838" s="239"/>
      <c r="AE4838" s="239"/>
    </row>
    <row r="4839" spans="29:31">
      <c r="AC4839" s="239"/>
      <c r="AD4839" s="239"/>
      <c r="AE4839" s="239"/>
    </row>
    <row r="4840" spans="29:31">
      <c r="AC4840" s="239"/>
      <c r="AD4840" s="239"/>
      <c r="AE4840" s="239"/>
    </row>
    <row r="4841" spans="29:31">
      <c r="AC4841" s="239"/>
      <c r="AD4841" s="239"/>
      <c r="AE4841" s="239"/>
    </row>
    <row r="4842" spans="29:31">
      <c r="AC4842" s="239"/>
      <c r="AD4842" s="239"/>
      <c r="AE4842" s="239"/>
    </row>
    <row r="4843" spans="29:31">
      <c r="AC4843" s="239"/>
      <c r="AD4843" s="239"/>
      <c r="AE4843" s="239"/>
    </row>
    <row r="4844" spans="29:31">
      <c r="AC4844" s="239"/>
      <c r="AD4844" s="239"/>
      <c r="AE4844" s="239"/>
    </row>
    <row r="4845" spans="29:31">
      <c r="AC4845" s="239"/>
      <c r="AD4845" s="239"/>
      <c r="AE4845" s="239"/>
    </row>
    <row r="4846" spans="29:31">
      <c r="AC4846" s="239"/>
      <c r="AD4846" s="239"/>
      <c r="AE4846" s="239"/>
    </row>
    <row r="4847" spans="29:31">
      <c r="AC4847" s="239"/>
      <c r="AD4847" s="239"/>
      <c r="AE4847" s="239"/>
    </row>
    <row r="4848" spans="29:31">
      <c r="AC4848" s="239"/>
      <c r="AD4848" s="239"/>
      <c r="AE4848" s="239"/>
    </row>
    <row r="4849" spans="29:31">
      <c r="AC4849" s="239"/>
      <c r="AD4849" s="239"/>
      <c r="AE4849" s="239"/>
    </row>
    <row r="4850" spans="29:31">
      <c r="AC4850" s="239"/>
      <c r="AD4850" s="239"/>
      <c r="AE4850" s="239"/>
    </row>
    <row r="4851" spans="29:31">
      <c r="AC4851" s="239"/>
      <c r="AD4851" s="239"/>
      <c r="AE4851" s="239"/>
    </row>
    <row r="4852" spans="29:31">
      <c r="AC4852" s="239"/>
      <c r="AD4852" s="239"/>
      <c r="AE4852" s="239"/>
    </row>
    <row r="4853" spans="29:31">
      <c r="AC4853" s="239"/>
      <c r="AD4853" s="239"/>
      <c r="AE4853" s="239"/>
    </row>
    <row r="4854" spans="29:31">
      <c r="AC4854" s="239"/>
      <c r="AD4854" s="239"/>
      <c r="AE4854" s="239"/>
    </row>
    <row r="4855" spans="29:31">
      <c r="AC4855" s="239"/>
      <c r="AD4855" s="239"/>
      <c r="AE4855" s="239"/>
    </row>
    <row r="4856" spans="29:31">
      <c r="AC4856" s="239"/>
      <c r="AD4856" s="239"/>
      <c r="AE4856" s="239"/>
    </row>
    <row r="4857" spans="29:31">
      <c r="AC4857" s="239"/>
      <c r="AD4857" s="239"/>
      <c r="AE4857" s="239"/>
    </row>
    <row r="4858" spans="29:31">
      <c r="AC4858" s="239"/>
      <c r="AD4858" s="239"/>
      <c r="AE4858" s="239"/>
    </row>
    <row r="4859" spans="29:31">
      <c r="AC4859" s="239"/>
      <c r="AD4859" s="239"/>
      <c r="AE4859" s="239"/>
    </row>
    <row r="4860" spans="29:31">
      <c r="AC4860" s="239"/>
      <c r="AD4860" s="239"/>
      <c r="AE4860" s="239"/>
    </row>
    <row r="4861" spans="29:31">
      <c r="AC4861" s="239"/>
      <c r="AD4861" s="239"/>
      <c r="AE4861" s="239"/>
    </row>
    <row r="4862" spans="29:31">
      <c r="AC4862" s="239"/>
      <c r="AD4862" s="239"/>
      <c r="AE4862" s="239"/>
    </row>
    <row r="4863" spans="29:31">
      <c r="AC4863" s="239"/>
      <c r="AD4863" s="239"/>
      <c r="AE4863" s="239"/>
    </row>
    <row r="4864" spans="29:31">
      <c r="AC4864" s="239"/>
      <c r="AD4864" s="239"/>
      <c r="AE4864" s="239"/>
    </row>
    <row r="4865" spans="29:31">
      <c r="AC4865" s="239"/>
      <c r="AD4865" s="239"/>
      <c r="AE4865" s="239"/>
    </row>
    <row r="4866" spans="29:31">
      <c r="AC4866" s="239"/>
      <c r="AD4866" s="239"/>
      <c r="AE4866" s="239"/>
    </row>
    <row r="4867" spans="29:31">
      <c r="AC4867" s="239"/>
      <c r="AD4867" s="239"/>
      <c r="AE4867" s="239"/>
    </row>
    <row r="4868" spans="29:31">
      <c r="AC4868" s="239"/>
      <c r="AD4868" s="239"/>
      <c r="AE4868" s="239"/>
    </row>
    <row r="4869" spans="29:31">
      <c r="AC4869" s="239"/>
      <c r="AD4869" s="239"/>
      <c r="AE4869" s="239"/>
    </row>
    <row r="4870" spans="29:31">
      <c r="AC4870" s="239"/>
      <c r="AD4870" s="239"/>
      <c r="AE4870" s="239"/>
    </row>
    <row r="4871" spans="29:31">
      <c r="AC4871" s="239"/>
      <c r="AD4871" s="239"/>
      <c r="AE4871" s="239"/>
    </row>
    <row r="4872" spans="29:31">
      <c r="AC4872" s="239"/>
      <c r="AD4872" s="239"/>
      <c r="AE4872" s="239"/>
    </row>
    <row r="4873" spans="29:31">
      <c r="AC4873" s="239"/>
      <c r="AD4873" s="239"/>
      <c r="AE4873" s="239"/>
    </row>
    <row r="4874" spans="29:31">
      <c r="AC4874" s="239"/>
      <c r="AD4874" s="239"/>
      <c r="AE4874" s="239"/>
    </row>
    <row r="4875" spans="29:31">
      <c r="AC4875" s="239"/>
      <c r="AD4875" s="239"/>
      <c r="AE4875" s="239"/>
    </row>
    <row r="4876" spans="29:31">
      <c r="AC4876" s="239"/>
      <c r="AD4876" s="239"/>
      <c r="AE4876" s="239"/>
    </row>
    <row r="4877" spans="29:31">
      <c r="AC4877" s="239"/>
      <c r="AD4877" s="239"/>
      <c r="AE4877" s="239"/>
    </row>
    <row r="4878" spans="29:31">
      <c r="AC4878" s="239"/>
      <c r="AD4878" s="239"/>
      <c r="AE4878" s="239"/>
    </row>
    <row r="4879" spans="29:31">
      <c r="AC4879" s="239"/>
      <c r="AD4879" s="239"/>
      <c r="AE4879" s="239"/>
    </row>
    <row r="4880" spans="29:31">
      <c r="AC4880" s="239"/>
      <c r="AD4880" s="239"/>
      <c r="AE4880" s="239"/>
    </row>
    <row r="4881" spans="29:31">
      <c r="AC4881" s="239"/>
      <c r="AD4881" s="239"/>
      <c r="AE4881" s="239"/>
    </row>
    <row r="4882" spans="29:31">
      <c r="AC4882" s="239"/>
      <c r="AD4882" s="239"/>
      <c r="AE4882" s="239"/>
    </row>
    <row r="4883" spans="29:31">
      <c r="AC4883" s="239"/>
      <c r="AD4883" s="239"/>
      <c r="AE4883" s="239"/>
    </row>
    <row r="4884" spans="29:31">
      <c r="AC4884" s="239"/>
      <c r="AD4884" s="239"/>
      <c r="AE4884" s="239"/>
    </row>
    <row r="4885" spans="29:31">
      <c r="AC4885" s="239"/>
      <c r="AD4885" s="239"/>
      <c r="AE4885" s="239"/>
    </row>
    <row r="4886" spans="29:31">
      <c r="AC4886" s="239"/>
      <c r="AD4886" s="239"/>
      <c r="AE4886" s="239"/>
    </row>
    <row r="4887" spans="29:31">
      <c r="AC4887" s="239"/>
      <c r="AD4887" s="239"/>
      <c r="AE4887" s="239"/>
    </row>
    <row r="4888" spans="29:31">
      <c r="AC4888" s="239"/>
      <c r="AD4888" s="239"/>
      <c r="AE4888" s="239"/>
    </row>
    <row r="4889" spans="29:31">
      <c r="AC4889" s="239"/>
      <c r="AD4889" s="239"/>
      <c r="AE4889" s="239"/>
    </row>
    <row r="4890" spans="29:31">
      <c r="AC4890" s="239"/>
      <c r="AD4890" s="239"/>
      <c r="AE4890" s="239"/>
    </row>
    <row r="4891" spans="29:31">
      <c r="AC4891" s="239"/>
      <c r="AD4891" s="239"/>
      <c r="AE4891" s="239"/>
    </row>
    <row r="4892" spans="29:31">
      <c r="AC4892" s="239"/>
      <c r="AD4892" s="239"/>
      <c r="AE4892" s="239"/>
    </row>
    <row r="4893" spans="29:31">
      <c r="AC4893" s="239"/>
      <c r="AD4893" s="239"/>
      <c r="AE4893" s="239"/>
    </row>
    <row r="4894" spans="29:31">
      <c r="AC4894" s="239"/>
      <c r="AD4894" s="239"/>
      <c r="AE4894" s="239"/>
    </row>
    <row r="4895" spans="29:31">
      <c r="AC4895" s="239"/>
      <c r="AD4895" s="239"/>
      <c r="AE4895" s="239"/>
    </row>
    <row r="4896" spans="29:31">
      <c r="AC4896" s="239"/>
      <c r="AD4896" s="239"/>
      <c r="AE4896" s="239"/>
    </row>
    <row r="4897" spans="29:31">
      <c r="AC4897" s="239"/>
      <c r="AD4897" s="239"/>
      <c r="AE4897" s="239"/>
    </row>
    <row r="4898" spans="29:31">
      <c r="AC4898" s="239"/>
      <c r="AD4898" s="239"/>
      <c r="AE4898" s="239"/>
    </row>
    <row r="4899" spans="29:31">
      <c r="AC4899" s="239"/>
      <c r="AD4899" s="239"/>
      <c r="AE4899" s="239"/>
    </row>
    <row r="4900" spans="29:31">
      <c r="AC4900" s="239"/>
      <c r="AD4900" s="239"/>
      <c r="AE4900" s="239"/>
    </row>
    <row r="4901" spans="29:31">
      <c r="AC4901" s="239"/>
      <c r="AD4901" s="239"/>
      <c r="AE4901" s="239"/>
    </row>
    <row r="4902" spans="29:31">
      <c r="AC4902" s="239"/>
      <c r="AD4902" s="239"/>
      <c r="AE4902" s="239"/>
    </row>
    <row r="4903" spans="29:31">
      <c r="AC4903" s="239"/>
      <c r="AD4903" s="239"/>
      <c r="AE4903" s="239"/>
    </row>
    <row r="4904" spans="29:31">
      <c r="AC4904" s="239"/>
      <c r="AD4904" s="239"/>
      <c r="AE4904" s="239"/>
    </row>
    <row r="4905" spans="29:31">
      <c r="AC4905" s="239"/>
      <c r="AD4905" s="239"/>
      <c r="AE4905" s="239"/>
    </row>
    <row r="4906" spans="29:31">
      <c r="AC4906" s="239"/>
      <c r="AD4906" s="239"/>
      <c r="AE4906" s="239"/>
    </row>
    <row r="4907" spans="29:31">
      <c r="AC4907" s="239"/>
      <c r="AD4907" s="239"/>
      <c r="AE4907" s="239"/>
    </row>
    <row r="4908" spans="29:31">
      <c r="AC4908" s="239"/>
      <c r="AD4908" s="239"/>
      <c r="AE4908" s="239"/>
    </row>
    <row r="4909" spans="29:31">
      <c r="AC4909" s="239"/>
      <c r="AD4909" s="239"/>
      <c r="AE4909" s="239"/>
    </row>
    <row r="4910" spans="29:31">
      <c r="AC4910" s="239"/>
      <c r="AD4910" s="239"/>
      <c r="AE4910" s="239"/>
    </row>
    <row r="4911" spans="29:31">
      <c r="AC4911" s="239"/>
      <c r="AD4911" s="239"/>
      <c r="AE4911" s="239"/>
    </row>
    <row r="4912" spans="29:31">
      <c r="AC4912" s="239"/>
      <c r="AD4912" s="239"/>
      <c r="AE4912" s="239"/>
    </row>
    <row r="4913" spans="29:31">
      <c r="AC4913" s="239"/>
      <c r="AD4913" s="239"/>
      <c r="AE4913" s="239"/>
    </row>
    <row r="4914" spans="29:31">
      <c r="AC4914" s="239"/>
      <c r="AD4914" s="239"/>
      <c r="AE4914" s="239"/>
    </row>
    <row r="4915" spans="29:31">
      <c r="AC4915" s="239"/>
      <c r="AD4915" s="239"/>
      <c r="AE4915" s="239"/>
    </row>
    <row r="4916" spans="29:31">
      <c r="AC4916" s="239"/>
      <c r="AD4916" s="239"/>
      <c r="AE4916" s="239"/>
    </row>
    <row r="4917" spans="29:31">
      <c r="AC4917" s="239"/>
      <c r="AD4917" s="239"/>
      <c r="AE4917" s="239"/>
    </row>
    <row r="4918" spans="29:31">
      <c r="AC4918" s="239"/>
      <c r="AD4918" s="239"/>
      <c r="AE4918" s="239"/>
    </row>
    <row r="4919" spans="29:31">
      <c r="AC4919" s="239"/>
      <c r="AD4919" s="239"/>
      <c r="AE4919" s="239"/>
    </row>
    <row r="4920" spans="29:31">
      <c r="AC4920" s="239"/>
      <c r="AD4920" s="239"/>
      <c r="AE4920" s="239"/>
    </row>
    <row r="4921" spans="29:31">
      <c r="AC4921" s="239"/>
      <c r="AD4921" s="239"/>
      <c r="AE4921" s="239"/>
    </row>
    <row r="4922" spans="29:31">
      <c r="AC4922" s="239"/>
      <c r="AD4922" s="239"/>
      <c r="AE4922" s="239"/>
    </row>
    <row r="4923" spans="29:31">
      <c r="AC4923" s="239"/>
      <c r="AD4923" s="239"/>
      <c r="AE4923" s="239"/>
    </row>
    <row r="4924" spans="29:31">
      <c r="AC4924" s="239"/>
      <c r="AD4924" s="239"/>
      <c r="AE4924" s="239"/>
    </row>
    <row r="4925" spans="29:31">
      <c r="AC4925" s="239"/>
      <c r="AD4925" s="239"/>
      <c r="AE4925" s="239"/>
    </row>
    <row r="4926" spans="29:31">
      <c r="AC4926" s="239"/>
      <c r="AD4926" s="239"/>
      <c r="AE4926" s="239"/>
    </row>
    <row r="4927" spans="29:31">
      <c r="AC4927" s="239"/>
      <c r="AD4927" s="239"/>
      <c r="AE4927" s="239"/>
    </row>
    <row r="4928" spans="29:31">
      <c r="AC4928" s="239"/>
      <c r="AD4928" s="239"/>
      <c r="AE4928" s="239"/>
    </row>
    <row r="4929" spans="29:31">
      <c r="AC4929" s="239"/>
      <c r="AD4929" s="239"/>
      <c r="AE4929" s="239"/>
    </row>
    <row r="4930" spans="29:31">
      <c r="AC4930" s="239"/>
      <c r="AD4930" s="239"/>
      <c r="AE4930" s="239"/>
    </row>
    <row r="4931" spans="29:31">
      <c r="AC4931" s="239"/>
      <c r="AD4931" s="239"/>
      <c r="AE4931" s="239"/>
    </row>
    <row r="4932" spans="29:31">
      <c r="AC4932" s="239"/>
      <c r="AD4932" s="239"/>
      <c r="AE4932" s="239"/>
    </row>
    <row r="4933" spans="29:31">
      <c r="AC4933" s="239"/>
      <c r="AD4933" s="239"/>
      <c r="AE4933" s="239"/>
    </row>
    <row r="4934" spans="29:31">
      <c r="AC4934" s="239"/>
      <c r="AD4934" s="239"/>
      <c r="AE4934" s="239"/>
    </row>
    <row r="4935" spans="29:31">
      <c r="AC4935" s="239"/>
      <c r="AD4935" s="239"/>
      <c r="AE4935" s="239"/>
    </row>
    <row r="4936" spans="29:31">
      <c r="AC4936" s="239"/>
      <c r="AD4936" s="239"/>
      <c r="AE4936" s="239"/>
    </row>
    <row r="4937" spans="29:31">
      <c r="AC4937" s="239"/>
      <c r="AD4937" s="239"/>
      <c r="AE4937" s="239"/>
    </row>
    <row r="4938" spans="29:31">
      <c r="AC4938" s="239"/>
      <c r="AD4938" s="239"/>
      <c r="AE4938" s="239"/>
    </row>
    <row r="4939" spans="29:31">
      <c r="AC4939" s="239"/>
      <c r="AD4939" s="239"/>
      <c r="AE4939" s="239"/>
    </row>
    <row r="4940" spans="29:31">
      <c r="AC4940" s="239"/>
      <c r="AD4940" s="239"/>
      <c r="AE4940" s="239"/>
    </row>
    <row r="4941" spans="29:31">
      <c r="AC4941" s="239"/>
      <c r="AD4941" s="239"/>
      <c r="AE4941" s="239"/>
    </row>
    <row r="4942" spans="29:31">
      <c r="AC4942" s="239"/>
      <c r="AD4942" s="239"/>
      <c r="AE4942" s="239"/>
    </row>
    <row r="4943" spans="29:31">
      <c r="AC4943" s="239"/>
      <c r="AD4943" s="239"/>
      <c r="AE4943" s="239"/>
    </row>
    <row r="4944" spans="29:31">
      <c r="AC4944" s="239"/>
      <c r="AD4944" s="239"/>
      <c r="AE4944" s="239"/>
    </row>
    <row r="4945" spans="29:31">
      <c r="AC4945" s="239"/>
      <c r="AD4945" s="239"/>
      <c r="AE4945" s="239"/>
    </row>
    <row r="4946" spans="29:31">
      <c r="AC4946" s="239"/>
      <c r="AD4946" s="239"/>
      <c r="AE4946" s="239"/>
    </row>
    <row r="4947" spans="29:31">
      <c r="AC4947" s="239"/>
      <c r="AD4947" s="239"/>
      <c r="AE4947" s="239"/>
    </row>
    <row r="4948" spans="29:31">
      <c r="AC4948" s="239"/>
      <c r="AD4948" s="239"/>
      <c r="AE4948" s="239"/>
    </row>
    <row r="4949" spans="29:31">
      <c r="AC4949" s="239"/>
      <c r="AD4949" s="239"/>
      <c r="AE4949" s="239"/>
    </row>
    <row r="4950" spans="29:31">
      <c r="AC4950" s="239"/>
      <c r="AD4950" s="239"/>
      <c r="AE4950" s="239"/>
    </row>
    <row r="4951" spans="29:31">
      <c r="AC4951" s="239"/>
      <c r="AD4951" s="239"/>
      <c r="AE4951" s="239"/>
    </row>
    <row r="4952" spans="29:31">
      <c r="AC4952" s="239"/>
      <c r="AD4952" s="239"/>
      <c r="AE4952" s="239"/>
    </row>
    <row r="4953" spans="29:31">
      <c r="AC4953" s="239"/>
      <c r="AD4953" s="239"/>
      <c r="AE4953" s="239"/>
    </row>
    <row r="4954" spans="29:31">
      <c r="AC4954" s="239"/>
      <c r="AD4954" s="239"/>
      <c r="AE4954" s="239"/>
    </row>
    <row r="4955" spans="29:31">
      <c r="AC4955" s="239"/>
      <c r="AD4955" s="239"/>
      <c r="AE4955" s="239"/>
    </row>
    <row r="4956" spans="29:31">
      <c r="AC4956" s="239"/>
      <c r="AD4956" s="239"/>
      <c r="AE4956" s="239"/>
    </row>
    <row r="4957" spans="29:31">
      <c r="AC4957" s="239"/>
      <c r="AD4957" s="239"/>
      <c r="AE4957" s="239"/>
    </row>
    <row r="4958" spans="29:31">
      <c r="AC4958" s="239"/>
      <c r="AD4958" s="239"/>
      <c r="AE4958" s="239"/>
    </row>
    <row r="4959" spans="29:31">
      <c r="AC4959" s="239"/>
      <c r="AD4959" s="239"/>
      <c r="AE4959" s="239"/>
    </row>
    <row r="4960" spans="29:31">
      <c r="AC4960" s="239"/>
      <c r="AD4960" s="239"/>
      <c r="AE4960" s="239"/>
    </row>
    <row r="4961" spans="29:31">
      <c r="AC4961" s="239"/>
      <c r="AD4961" s="239"/>
      <c r="AE4961" s="239"/>
    </row>
    <row r="4962" spans="29:31">
      <c r="AC4962" s="239"/>
      <c r="AD4962" s="239"/>
      <c r="AE4962" s="239"/>
    </row>
    <row r="4963" spans="29:31">
      <c r="AC4963" s="239"/>
      <c r="AD4963" s="239"/>
      <c r="AE4963" s="239"/>
    </row>
    <row r="4964" spans="29:31">
      <c r="AC4964" s="239"/>
      <c r="AD4964" s="239"/>
      <c r="AE4964" s="239"/>
    </row>
    <row r="4965" spans="29:31">
      <c r="AC4965" s="239"/>
      <c r="AD4965" s="239"/>
      <c r="AE4965" s="239"/>
    </row>
    <row r="4966" spans="29:31">
      <c r="AC4966" s="239"/>
      <c r="AD4966" s="239"/>
      <c r="AE4966" s="239"/>
    </row>
    <row r="4967" spans="29:31">
      <c r="AC4967" s="239"/>
      <c r="AD4967" s="239"/>
      <c r="AE4967" s="239"/>
    </row>
    <row r="4968" spans="29:31">
      <c r="AC4968" s="239"/>
      <c r="AD4968" s="239"/>
      <c r="AE4968" s="239"/>
    </row>
    <row r="4969" spans="29:31">
      <c r="AC4969" s="239"/>
      <c r="AD4969" s="239"/>
      <c r="AE4969" s="239"/>
    </row>
    <row r="4970" spans="29:31">
      <c r="AC4970" s="239"/>
      <c r="AD4970" s="239"/>
      <c r="AE4970" s="239"/>
    </row>
    <row r="4971" spans="29:31">
      <c r="AC4971" s="239"/>
      <c r="AD4971" s="239"/>
      <c r="AE4971" s="239"/>
    </row>
    <row r="4972" spans="29:31">
      <c r="AC4972" s="239"/>
      <c r="AD4972" s="239"/>
      <c r="AE4972" s="239"/>
    </row>
    <row r="4973" spans="29:31">
      <c r="AC4973" s="239"/>
      <c r="AD4973" s="239"/>
      <c r="AE4973" s="239"/>
    </row>
    <row r="4974" spans="29:31">
      <c r="AC4974" s="239"/>
      <c r="AD4974" s="239"/>
      <c r="AE4974" s="239"/>
    </row>
    <row r="4975" spans="29:31">
      <c r="AC4975" s="239"/>
      <c r="AD4975" s="239"/>
      <c r="AE4975" s="239"/>
    </row>
    <row r="4976" spans="29:31">
      <c r="AC4976" s="239"/>
      <c r="AD4976" s="239"/>
      <c r="AE4976" s="239"/>
    </row>
    <row r="4977" spans="29:31">
      <c r="AC4977" s="239"/>
      <c r="AD4977" s="239"/>
      <c r="AE4977" s="239"/>
    </row>
    <row r="4978" spans="29:31">
      <c r="AC4978" s="239"/>
      <c r="AD4978" s="239"/>
      <c r="AE4978" s="239"/>
    </row>
    <row r="4979" spans="29:31">
      <c r="AC4979" s="239"/>
      <c r="AD4979" s="239"/>
      <c r="AE4979" s="239"/>
    </row>
    <row r="4980" spans="29:31">
      <c r="AC4980" s="239"/>
      <c r="AD4980" s="239"/>
      <c r="AE4980" s="239"/>
    </row>
    <row r="4981" spans="29:31">
      <c r="AC4981" s="239"/>
      <c r="AD4981" s="239"/>
      <c r="AE4981" s="239"/>
    </row>
    <row r="4982" spans="29:31">
      <c r="AC4982" s="239"/>
      <c r="AD4982" s="239"/>
      <c r="AE4982" s="239"/>
    </row>
    <row r="4983" spans="29:31">
      <c r="AC4983" s="239"/>
      <c r="AD4983" s="239"/>
      <c r="AE4983" s="239"/>
    </row>
    <row r="4984" spans="29:31">
      <c r="AC4984" s="239"/>
      <c r="AD4984" s="239"/>
      <c r="AE4984" s="239"/>
    </row>
    <row r="4985" spans="29:31">
      <c r="AC4985" s="239"/>
      <c r="AD4985" s="239"/>
      <c r="AE4985" s="239"/>
    </row>
    <row r="4986" spans="29:31">
      <c r="AC4986" s="239"/>
      <c r="AD4986" s="239"/>
      <c r="AE4986" s="239"/>
    </row>
    <row r="4987" spans="29:31">
      <c r="AC4987" s="239"/>
      <c r="AD4987" s="239"/>
      <c r="AE4987" s="239"/>
    </row>
    <row r="4988" spans="29:31">
      <c r="AC4988" s="239"/>
      <c r="AD4988" s="239"/>
      <c r="AE4988" s="239"/>
    </row>
    <row r="4989" spans="29:31">
      <c r="AC4989" s="239"/>
      <c r="AD4989" s="239"/>
      <c r="AE4989" s="239"/>
    </row>
    <row r="4990" spans="29:31">
      <c r="AC4990" s="239"/>
      <c r="AD4990" s="239"/>
      <c r="AE4990" s="239"/>
    </row>
    <row r="4991" spans="29:31">
      <c r="AC4991" s="239"/>
      <c r="AD4991" s="239"/>
      <c r="AE4991" s="239"/>
    </row>
    <row r="4992" spans="29:31">
      <c r="AC4992" s="239"/>
      <c r="AD4992" s="239"/>
      <c r="AE4992" s="239"/>
    </row>
    <row r="4993" spans="29:31">
      <c r="AC4993" s="239"/>
      <c r="AD4993" s="239"/>
      <c r="AE4993" s="239"/>
    </row>
    <row r="4994" spans="29:31">
      <c r="AC4994" s="239"/>
      <c r="AD4994" s="239"/>
      <c r="AE4994" s="239"/>
    </row>
    <row r="4995" spans="29:31">
      <c r="AC4995" s="239"/>
      <c r="AD4995" s="239"/>
      <c r="AE4995" s="239"/>
    </row>
    <row r="4996" spans="29:31">
      <c r="AC4996" s="239"/>
      <c r="AD4996" s="239"/>
      <c r="AE4996" s="239"/>
    </row>
    <row r="4997" spans="29:31">
      <c r="AC4997" s="239"/>
      <c r="AD4997" s="239"/>
      <c r="AE4997" s="239"/>
    </row>
    <row r="4998" spans="29:31">
      <c r="AC4998" s="239"/>
      <c r="AD4998" s="239"/>
      <c r="AE4998" s="239"/>
    </row>
    <row r="4999" spans="29:31">
      <c r="AC4999" s="239"/>
      <c r="AD4999" s="239"/>
      <c r="AE4999" s="239"/>
    </row>
    <row r="5000" spans="29:31">
      <c r="AC5000" s="239"/>
      <c r="AD5000" s="239"/>
      <c r="AE5000" s="239"/>
    </row>
    <row r="5001" spans="29:31">
      <c r="AC5001" s="239"/>
      <c r="AD5001" s="239"/>
      <c r="AE5001" s="239"/>
    </row>
    <row r="5002" spans="29:31">
      <c r="AC5002" s="239"/>
      <c r="AD5002" s="239"/>
      <c r="AE5002" s="239"/>
    </row>
    <row r="5003" spans="29:31">
      <c r="AC5003" s="239"/>
      <c r="AD5003" s="239"/>
      <c r="AE5003" s="239"/>
    </row>
    <row r="5004" spans="29:31">
      <c r="AC5004" s="239"/>
      <c r="AD5004" s="239"/>
      <c r="AE5004" s="239"/>
    </row>
    <row r="5005" spans="29:31">
      <c r="AC5005" s="239"/>
      <c r="AD5005" s="239"/>
      <c r="AE5005" s="239"/>
    </row>
    <row r="5006" spans="29:31">
      <c r="AC5006" s="239"/>
      <c r="AD5006" s="239"/>
      <c r="AE5006" s="239"/>
    </row>
    <row r="5007" spans="29:31">
      <c r="AC5007" s="239"/>
      <c r="AD5007" s="239"/>
      <c r="AE5007" s="239"/>
    </row>
    <row r="5008" spans="29:31">
      <c r="AC5008" s="239"/>
      <c r="AD5008" s="239"/>
      <c r="AE5008" s="239"/>
    </row>
    <row r="5009" spans="29:31">
      <c r="AC5009" s="239"/>
      <c r="AD5009" s="239"/>
      <c r="AE5009" s="239"/>
    </row>
    <row r="5010" spans="29:31">
      <c r="AC5010" s="239"/>
      <c r="AD5010" s="239"/>
      <c r="AE5010" s="239"/>
    </row>
    <row r="5011" spans="29:31">
      <c r="AC5011" s="239"/>
      <c r="AD5011" s="239"/>
      <c r="AE5011" s="239"/>
    </row>
    <row r="5012" spans="29:31">
      <c r="AC5012" s="239"/>
      <c r="AD5012" s="239"/>
      <c r="AE5012" s="239"/>
    </row>
    <row r="5013" spans="29:31">
      <c r="AC5013" s="239"/>
      <c r="AD5013" s="239"/>
      <c r="AE5013" s="239"/>
    </row>
    <row r="5014" spans="29:31">
      <c r="AC5014" s="239"/>
      <c r="AD5014" s="239"/>
      <c r="AE5014" s="239"/>
    </row>
    <row r="5015" spans="29:31">
      <c r="AC5015" s="239"/>
      <c r="AD5015" s="239"/>
      <c r="AE5015" s="239"/>
    </row>
    <row r="5016" spans="29:31">
      <c r="AC5016" s="239"/>
      <c r="AD5016" s="239"/>
      <c r="AE5016" s="239"/>
    </row>
    <row r="5017" spans="29:31">
      <c r="AC5017" s="239"/>
      <c r="AD5017" s="239"/>
      <c r="AE5017" s="239"/>
    </row>
    <row r="5018" spans="29:31">
      <c r="AC5018" s="239"/>
      <c r="AD5018" s="239"/>
      <c r="AE5018" s="239"/>
    </row>
    <row r="5019" spans="29:31">
      <c r="AC5019" s="239"/>
      <c r="AD5019" s="239"/>
      <c r="AE5019" s="239"/>
    </row>
    <row r="5020" spans="29:31">
      <c r="AC5020" s="239"/>
      <c r="AD5020" s="239"/>
      <c r="AE5020" s="239"/>
    </row>
    <row r="5021" spans="29:31">
      <c r="AC5021" s="239"/>
      <c r="AD5021" s="239"/>
      <c r="AE5021" s="239"/>
    </row>
    <row r="5022" spans="29:31">
      <c r="AC5022" s="239"/>
      <c r="AD5022" s="239"/>
      <c r="AE5022" s="239"/>
    </row>
    <row r="5023" spans="29:31">
      <c r="AC5023" s="239"/>
      <c r="AD5023" s="239"/>
      <c r="AE5023" s="239"/>
    </row>
    <row r="5024" spans="29:31">
      <c r="AC5024" s="239"/>
      <c r="AD5024" s="239"/>
      <c r="AE5024" s="239"/>
    </row>
    <row r="5025" spans="29:31">
      <c r="AC5025" s="239"/>
      <c r="AD5025" s="239"/>
      <c r="AE5025" s="239"/>
    </row>
    <row r="5026" spans="29:31">
      <c r="AC5026" s="239"/>
      <c r="AD5026" s="239"/>
      <c r="AE5026" s="239"/>
    </row>
    <row r="5027" spans="29:31">
      <c r="AC5027" s="239"/>
      <c r="AD5027" s="239"/>
      <c r="AE5027" s="239"/>
    </row>
    <row r="5028" spans="29:31">
      <c r="AC5028" s="239"/>
      <c r="AD5028" s="239"/>
      <c r="AE5028" s="239"/>
    </row>
    <row r="5029" spans="29:31">
      <c r="AC5029" s="239"/>
      <c r="AD5029" s="239"/>
      <c r="AE5029" s="239"/>
    </row>
    <row r="5030" spans="29:31">
      <c r="AC5030" s="239"/>
      <c r="AD5030" s="239"/>
      <c r="AE5030" s="239"/>
    </row>
    <row r="5031" spans="29:31">
      <c r="AC5031" s="239"/>
      <c r="AD5031" s="239"/>
      <c r="AE5031" s="239"/>
    </row>
    <row r="5032" spans="29:31">
      <c r="AC5032" s="239"/>
      <c r="AD5032" s="239"/>
      <c r="AE5032" s="239"/>
    </row>
    <row r="5033" spans="29:31">
      <c r="AC5033" s="239"/>
      <c r="AD5033" s="239"/>
      <c r="AE5033" s="239"/>
    </row>
    <row r="5034" spans="29:31">
      <c r="AC5034" s="239"/>
      <c r="AD5034" s="239"/>
      <c r="AE5034" s="239"/>
    </row>
    <row r="5035" spans="29:31">
      <c r="AC5035" s="239"/>
      <c r="AD5035" s="239"/>
      <c r="AE5035" s="239"/>
    </row>
    <row r="5036" spans="29:31">
      <c r="AC5036" s="239"/>
      <c r="AD5036" s="239"/>
      <c r="AE5036" s="239"/>
    </row>
    <row r="5037" spans="29:31">
      <c r="AC5037" s="239"/>
      <c r="AD5037" s="239"/>
      <c r="AE5037" s="239"/>
    </row>
    <row r="5038" spans="29:31">
      <c r="AC5038" s="239"/>
      <c r="AD5038" s="239"/>
      <c r="AE5038" s="239"/>
    </row>
    <row r="5039" spans="29:31">
      <c r="AC5039" s="239"/>
      <c r="AD5039" s="239"/>
      <c r="AE5039" s="239"/>
    </row>
    <row r="5040" spans="29:31">
      <c r="AC5040" s="239"/>
      <c r="AD5040" s="239"/>
      <c r="AE5040" s="239"/>
    </row>
    <row r="5041" spans="29:31">
      <c r="AC5041" s="239"/>
      <c r="AD5041" s="239"/>
      <c r="AE5041" s="239"/>
    </row>
    <row r="5042" spans="29:31">
      <c r="AC5042" s="239"/>
      <c r="AD5042" s="239"/>
      <c r="AE5042" s="239"/>
    </row>
    <row r="5043" spans="29:31">
      <c r="AC5043" s="239"/>
      <c r="AD5043" s="239"/>
      <c r="AE5043" s="239"/>
    </row>
    <row r="5044" spans="29:31">
      <c r="AC5044" s="239"/>
      <c r="AD5044" s="239"/>
      <c r="AE5044" s="239"/>
    </row>
    <row r="5045" spans="29:31">
      <c r="AC5045" s="239"/>
      <c r="AD5045" s="239"/>
      <c r="AE5045" s="239"/>
    </row>
    <row r="5046" spans="29:31">
      <c r="AC5046" s="239"/>
      <c r="AD5046" s="239"/>
      <c r="AE5046" s="239"/>
    </row>
    <row r="5047" spans="29:31">
      <c r="AC5047" s="239"/>
      <c r="AD5047" s="239"/>
      <c r="AE5047" s="239"/>
    </row>
    <row r="5048" spans="29:31">
      <c r="AC5048" s="239"/>
      <c r="AD5048" s="239"/>
      <c r="AE5048" s="239"/>
    </row>
    <row r="5049" spans="29:31">
      <c r="AC5049" s="239"/>
      <c r="AD5049" s="239"/>
      <c r="AE5049" s="239"/>
    </row>
    <row r="5050" spans="29:31">
      <c r="AC5050" s="239"/>
      <c r="AD5050" s="239"/>
      <c r="AE5050" s="239"/>
    </row>
    <row r="5051" spans="29:31">
      <c r="AC5051" s="239"/>
      <c r="AD5051" s="239"/>
      <c r="AE5051" s="239"/>
    </row>
    <row r="5052" spans="29:31">
      <c r="AC5052" s="239"/>
      <c r="AD5052" s="239"/>
      <c r="AE5052" s="239"/>
    </row>
    <row r="5053" spans="29:31">
      <c r="AC5053" s="239"/>
      <c r="AD5053" s="239"/>
      <c r="AE5053" s="239"/>
    </row>
    <row r="5054" spans="29:31">
      <c r="AC5054" s="239"/>
      <c r="AD5054" s="239"/>
      <c r="AE5054" s="239"/>
    </row>
    <row r="5055" spans="29:31">
      <c r="AC5055" s="239"/>
      <c r="AD5055" s="239"/>
      <c r="AE5055" s="239"/>
    </row>
    <row r="5056" spans="29:31">
      <c r="AC5056" s="239"/>
      <c r="AD5056" s="239"/>
      <c r="AE5056" s="239"/>
    </row>
    <row r="5057" spans="29:31">
      <c r="AC5057" s="239"/>
      <c r="AD5057" s="239"/>
      <c r="AE5057" s="239"/>
    </row>
    <row r="5058" spans="29:31">
      <c r="AC5058" s="239"/>
      <c r="AD5058" s="239"/>
      <c r="AE5058" s="239"/>
    </row>
    <row r="5059" spans="29:31">
      <c r="AC5059" s="239"/>
      <c r="AD5059" s="239"/>
      <c r="AE5059" s="239"/>
    </row>
    <row r="5060" spans="29:31">
      <c r="AC5060" s="239"/>
      <c r="AD5060" s="239"/>
      <c r="AE5060" s="239"/>
    </row>
    <row r="5061" spans="29:31">
      <c r="AC5061" s="239"/>
      <c r="AD5061" s="239"/>
      <c r="AE5061" s="239"/>
    </row>
    <row r="5062" spans="29:31">
      <c r="AC5062" s="239"/>
      <c r="AD5062" s="239"/>
      <c r="AE5062" s="239"/>
    </row>
    <row r="5063" spans="29:31">
      <c r="AC5063" s="239"/>
      <c r="AD5063" s="239"/>
      <c r="AE5063" s="239"/>
    </row>
    <row r="5064" spans="29:31">
      <c r="AC5064" s="239"/>
      <c r="AD5064" s="239"/>
      <c r="AE5064" s="239"/>
    </row>
    <row r="5065" spans="29:31">
      <c r="AC5065" s="239"/>
      <c r="AD5065" s="239"/>
      <c r="AE5065" s="239"/>
    </row>
    <row r="5066" spans="29:31">
      <c r="AC5066" s="239"/>
      <c r="AD5066" s="239"/>
      <c r="AE5066" s="239"/>
    </row>
    <row r="5067" spans="29:31">
      <c r="AC5067" s="239"/>
      <c r="AD5067" s="239"/>
      <c r="AE5067" s="239"/>
    </row>
    <row r="5068" spans="29:31">
      <c r="AC5068" s="239"/>
      <c r="AD5068" s="239"/>
      <c r="AE5068" s="239"/>
    </row>
    <row r="5069" spans="29:31">
      <c r="AC5069" s="239"/>
      <c r="AD5069" s="239"/>
      <c r="AE5069" s="239"/>
    </row>
    <row r="5070" spans="29:31">
      <c r="AC5070" s="239"/>
      <c r="AD5070" s="239"/>
      <c r="AE5070" s="239"/>
    </row>
    <row r="5071" spans="29:31">
      <c r="AC5071" s="239"/>
      <c r="AD5071" s="239"/>
      <c r="AE5071" s="239"/>
    </row>
    <row r="5072" spans="29:31">
      <c r="AC5072" s="239"/>
      <c r="AD5072" s="239"/>
      <c r="AE5072" s="239"/>
    </row>
    <row r="5073" spans="29:31">
      <c r="AC5073" s="239"/>
      <c r="AD5073" s="239"/>
      <c r="AE5073" s="239"/>
    </row>
    <row r="5074" spans="29:31">
      <c r="AC5074" s="239"/>
      <c r="AD5074" s="239"/>
      <c r="AE5074" s="239"/>
    </row>
    <row r="5075" spans="29:31">
      <c r="AC5075" s="239"/>
      <c r="AD5075" s="239"/>
      <c r="AE5075" s="239"/>
    </row>
    <row r="5076" spans="29:31">
      <c r="AC5076" s="239"/>
      <c r="AD5076" s="239"/>
      <c r="AE5076" s="239"/>
    </row>
    <row r="5077" spans="29:31">
      <c r="AC5077" s="239"/>
      <c r="AD5077" s="239"/>
      <c r="AE5077" s="239"/>
    </row>
    <row r="5078" spans="29:31">
      <c r="AC5078" s="239"/>
      <c r="AD5078" s="239"/>
      <c r="AE5078" s="239"/>
    </row>
    <row r="5079" spans="29:31">
      <c r="AC5079" s="239"/>
      <c r="AD5079" s="239"/>
      <c r="AE5079" s="239"/>
    </row>
    <row r="5080" spans="29:31">
      <c r="AC5080" s="239"/>
      <c r="AD5080" s="239"/>
      <c r="AE5080" s="239"/>
    </row>
    <row r="5081" spans="29:31">
      <c r="AC5081" s="239"/>
      <c r="AD5081" s="239"/>
      <c r="AE5081" s="239"/>
    </row>
    <row r="5082" spans="29:31">
      <c r="AC5082" s="239"/>
      <c r="AD5082" s="239"/>
      <c r="AE5082" s="239"/>
    </row>
    <row r="5083" spans="29:31">
      <c r="AC5083" s="239"/>
      <c r="AD5083" s="239"/>
      <c r="AE5083" s="239"/>
    </row>
    <row r="5084" spans="29:31">
      <c r="AC5084" s="239"/>
      <c r="AD5084" s="239"/>
      <c r="AE5084" s="239"/>
    </row>
    <row r="5085" spans="29:31">
      <c r="AC5085" s="239"/>
      <c r="AD5085" s="239"/>
      <c r="AE5085" s="239"/>
    </row>
    <row r="5086" spans="29:31">
      <c r="AC5086" s="239"/>
      <c r="AD5086" s="239"/>
      <c r="AE5086" s="239"/>
    </row>
    <row r="5087" spans="29:31">
      <c r="AC5087" s="239"/>
      <c r="AD5087" s="239"/>
      <c r="AE5087" s="239"/>
    </row>
    <row r="5088" spans="29:31">
      <c r="AC5088" s="239"/>
      <c r="AD5088" s="239"/>
      <c r="AE5088" s="239"/>
    </row>
    <row r="5089" spans="29:31">
      <c r="AC5089" s="239"/>
      <c r="AD5089" s="239"/>
      <c r="AE5089" s="239"/>
    </row>
    <row r="5090" spans="29:31">
      <c r="AC5090" s="239"/>
      <c r="AD5090" s="239"/>
      <c r="AE5090" s="239"/>
    </row>
    <row r="5091" spans="29:31">
      <c r="AC5091" s="239"/>
      <c r="AD5091" s="239"/>
      <c r="AE5091" s="239"/>
    </row>
    <row r="5092" spans="29:31">
      <c r="AC5092" s="239"/>
      <c r="AD5092" s="239"/>
      <c r="AE5092" s="239"/>
    </row>
    <row r="5093" spans="29:31">
      <c r="AC5093" s="239"/>
      <c r="AD5093" s="239"/>
      <c r="AE5093" s="239"/>
    </row>
    <row r="5094" spans="29:31">
      <c r="AC5094" s="239"/>
      <c r="AD5094" s="239"/>
      <c r="AE5094" s="239"/>
    </row>
    <row r="5095" spans="29:31">
      <c r="AC5095" s="239"/>
      <c r="AD5095" s="239"/>
      <c r="AE5095" s="239"/>
    </row>
    <row r="5096" spans="29:31">
      <c r="AC5096" s="239"/>
      <c r="AD5096" s="239"/>
      <c r="AE5096" s="239"/>
    </row>
    <row r="5097" spans="29:31">
      <c r="AC5097" s="239"/>
      <c r="AD5097" s="239"/>
      <c r="AE5097" s="239"/>
    </row>
    <row r="5098" spans="29:31">
      <c r="AC5098" s="239"/>
      <c r="AD5098" s="239"/>
      <c r="AE5098" s="239"/>
    </row>
    <row r="5099" spans="29:31">
      <c r="AC5099" s="239"/>
      <c r="AD5099" s="239"/>
      <c r="AE5099" s="239"/>
    </row>
    <row r="5100" spans="29:31">
      <c r="AC5100" s="239"/>
      <c r="AD5100" s="239"/>
      <c r="AE5100" s="239"/>
    </row>
    <row r="5101" spans="29:31">
      <c r="AC5101" s="239"/>
      <c r="AD5101" s="239"/>
      <c r="AE5101" s="239"/>
    </row>
    <row r="5102" spans="29:31">
      <c r="AC5102" s="239"/>
      <c r="AD5102" s="239"/>
      <c r="AE5102" s="239"/>
    </row>
    <row r="5103" spans="29:31">
      <c r="AC5103" s="239"/>
      <c r="AD5103" s="239"/>
      <c r="AE5103" s="239"/>
    </row>
    <row r="5104" spans="29:31">
      <c r="AC5104" s="239"/>
      <c r="AD5104" s="239"/>
      <c r="AE5104" s="239"/>
    </row>
    <row r="5105" spans="29:31">
      <c r="AC5105" s="239"/>
      <c r="AD5105" s="239"/>
      <c r="AE5105" s="239"/>
    </row>
    <row r="5106" spans="29:31">
      <c r="AC5106" s="239"/>
      <c r="AD5106" s="239"/>
      <c r="AE5106" s="239"/>
    </row>
    <row r="5107" spans="29:31">
      <c r="AC5107" s="239"/>
      <c r="AD5107" s="239"/>
      <c r="AE5107" s="239"/>
    </row>
    <row r="5108" spans="29:31">
      <c r="AC5108" s="239"/>
      <c r="AD5108" s="239"/>
      <c r="AE5108" s="239"/>
    </row>
    <row r="5109" spans="29:31">
      <c r="AC5109" s="239"/>
      <c r="AD5109" s="239"/>
      <c r="AE5109" s="239"/>
    </row>
    <row r="5110" spans="29:31">
      <c r="AC5110" s="239"/>
      <c r="AD5110" s="239"/>
      <c r="AE5110" s="239"/>
    </row>
    <row r="5111" spans="29:31">
      <c r="AC5111" s="239"/>
      <c r="AD5111" s="239"/>
      <c r="AE5111" s="239"/>
    </row>
    <row r="5112" spans="29:31">
      <c r="AC5112" s="239"/>
      <c r="AD5112" s="239"/>
      <c r="AE5112" s="239"/>
    </row>
    <row r="5113" spans="29:31">
      <c r="AC5113" s="239"/>
      <c r="AD5113" s="239"/>
      <c r="AE5113" s="239"/>
    </row>
    <row r="5114" spans="29:31">
      <c r="AC5114" s="239"/>
      <c r="AD5114" s="239"/>
      <c r="AE5114" s="239"/>
    </row>
    <row r="5115" spans="29:31">
      <c r="AC5115" s="239"/>
      <c r="AD5115" s="239"/>
      <c r="AE5115" s="239"/>
    </row>
    <row r="5116" spans="29:31">
      <c r="AC5116" s="239"/>
      <c r="AD5116" s="239"/>
      <c r="AE5116" s="239"/>
    </row>
    <row r="5117" spans="29:31">
      <c r="AC5117" s="239"/>
      <c r="AD5117" s="239"/>
      <c r="AE5117" s="239"/>
    </row>
    <row r="5118" spans="29:31">
      <c r="AC5118" s="239"/>
      <c r="AD5118" s="239"/>
      <c r="AE5118" s="239"/>
    </row>
    <row r="5119" spans="29:31">
      <c r="AC5119" s="239"/>
      <c r="AD5119" s="239"/>
      <c r="AE5119" s="239"/>
    </row>
    <row r="5120" spans="29:31">
      <c r="AC5120" s="239"/>
      <c r="AD5120" s="239"/>
      <c r="AE5120" s="239"/>
    </row>
    <row r="5121" spans="29:31">
      <c r="AC5121" s="239"/>
      <c r="AD5121" s="239"/>
      <c r="AE5121" s="239"/>
    </row>
    <row r="5122" spans="29:31">
      <c r="AC5122" s="239"/>
      <c r="AD5122" s="239"/>
      <c r="AE5122" s="239"/>
    </row>
    <row r="5123" spans="29:31">
      <c r="AC5123" s="239"/>
      <c r="AD5123" s="239"/>
      <c r="AE5123" s="239"/>
    </row>
    <row r="5124" spans="29:31">
      <c r="AC5124" s="239"/>
      <c r="AD5124" s="239"/>
      <c r="AE5124" s="239"/>
    </row>
    <row r="5125" spans="29:31">
      <c r="AC5125" s="239"/>
      <c r="AD5125" s="239"/>
      <c r="AE5125" s="239"/>
    </row>
    <row r="5126" spans="29:31">
      <c r="AC5126" s="239"/>
      <c r="AD5126" s="239"/>
      <c r="AE5126" s="239"/>
    </row>
    <row r="5127" spans="29:31">
      <c r="AC5127" s="239"/>
      <c r="AD5127" s="239"/>
      <c r="AE5127" s="239"/>
    </row>
    <row r="5128" spans="29:31">
      <c r="AC5128" s="239"/>
      <c r="AD5128" s="239"/>
      <c r="AE5128" s="239"/>
    </row>
    <row r="5129" spans="29:31">
      <c r="AC5129" s="239"/>
      <c r="AD5129" s="239"/>
      <c r="AE5129" s="239"/>
    </row>
    <row r="5130" spans="29:31">
      <c r="AC5130" s="239"/>
      <c r="AD5130" s="239"/>
      <c r="AE5130" s="239"/>
    </row>
    <row r="5131" spans="29:31">
      <c r="AC5131" s="239"/>
      <c r="AD5131" s="239"/>
      <c r="AE5131" s="239"/>
    </row>
    <row r="5132" spans="29:31">
      <c r="AC5132" s="239"/>
      <c r="AD5132" s="239"/>
      <c r="AE5132" s="239"/>
    </row>
    <row r="5133" spans="29:31">
      <c r="AC5133" s="239"/>
      <c r="AD5133" s="239"/>
      <c r="AE5133" s="239"/>
    </row>
    <row r="5134" spans="29:31">
      <c r="AC5134" s="239"/>
      <c r="AD5134" s="239"/>
      <c r="AE5134" s="239"/>
    </row>
    <row r="5135" spans="29:31">
      <c r="AC5135" s="239"/>
      <c r="AD5135" s="239"/>
      <c r="AE5135" s="239"/>
    </row>
    <row r="5136" spans="29:31">
      <c r="AC5136" s="239"/>
      <c r="AD5136" s="239"/>
      <c r="AE5136" s="239"/>
    </row>
    <row r="5137" spans="29:31">
      <c r="AC5137" s="239"/>
      <c r="AD5137" s="239"/>
      <c r="AE5137" s="239"/>
    </row>
    <row r="5138" spans="29:31">
      <c r="AC5138" s="239"/>
      <c r="AD5138" s="239"/>
      <c r="AE5138" s="239"/>
    </row>
    <row r="5139" spans="29:31">
      <c r="AC5139" s="239"/>
      <c r="AD5139" s="239"/>
      <c r="AE5139" s="239"/>
    </row>
    <row r="5140" spans="29:31">
      <c r="AC5140" s="239"/>
      <c r="AD5140" s="239"/>
      <c r="AE5140" s="239"/>
    </row>
    <row r="5141" spans="29:31">
      <c r="AC5141" s="239"/>
      <c r="AD5141" s="239"/>
      <c r="AE5141" s="239"/>
    </row>
    <row r="5142" spans="29:31">
      <c r="AC5142" s="239"/>
      <c r="AD5142" s="239"/>
      <c r="AE5142" s="239"/>
    </row>
    <row r="5143" spans="29:31">
      <c r="AC5143" s="239"/>
      <c r="AD5143" s="239"/>
      <c r="AE5143" s="239"/>
    </row>
    <row r="5144" spans="29:31">
      <c r="AC5144" s="239"/>
      <c r="AD5144" s="239"/>
      <c r="AE5144" s="239"/>
    </row>
    <row r="5145" spans="29:31">
      <c r="AC5145" s="239"/>
      <c r="AD5145" s="239"/>
      <c r="AE5145" s="239"/>
    </row>
    <row r="5146" spans="29:31">
      <c r="AC5146" s="239"/>
      <c r="AD5146" s="239"/>
      <c r="AE5146" s="239"/>
    </row>
    <row r="5147" spans="29:31">
      <c r="AC5147" s="239"/>
      <c r="AD5147" s="239"/>
      <c r="AE5147" s="239"/>
    </row>
    <row r="5148" spans="29:31">
      <c r="AC5148" s="239"/>
      <c r="AD5148" s="239"/>
      <c r="AE5148" s="239"/>
    </row>
    <row r="5149" spans="29:31">
      <c r="AC5149" s="239"/>
      <c r="AD5149" s="239"/>
      <c r="AE5149" s="239"/>
    </row>
    <row r="5150" spans="29:31">
      <c r="AC5150" s="239"/>
      <c r="AD5150" s="239"/>
      <c r="AE5150" s="239"/>
    </row>
    <row r="5151" spans="29:31">
      <c r="AC5151" s="239"/>
      <c r="AD5151" s="239"/>
      <c r="AE5151" s="239"/>
    </row>
    <row r="5152" spans="29:31">
      <c r="AC5152" s="239"/>
      <c r="AD5152" s="239"/>
      <c r="AE5152" s="239"/>
    </row>
    <row r="5153" spans="29:31">
      <c r="AC5153" s="239"/>
      <c r="AD5153" s="239"/>
      <c r="AE5153" s="239"/>
    </row>
    <row r="5154" spans="29:31">
      <c r="AC5154" s="239"/>
      <c r="AD5154" s="239"/>
      <c r="AE5154" s="239"/>
    </row>
    <row r="5155" spans="29:31">
      <c r="AC5155" s="239"/>
      <c r="AD5155" s="239"/>
      <c r="AE5155" s="239"/>
    </row>
    <row r="5156" spans="29:31">
      <c r="AC5156" s="239"/>
      <c r="AD5156" s="239"/>
      <c r="AE5156" s="239"/>
    </row>
    <row r="5157" spans="29:31">
      <c r="AC5157" s="239"/>
      <c r="AD5157" s="239"/>
      <c r="AE5157" s="239"/>
    </row>
    <row r="5158" spans="29:31">
      <c r="AC5158" s="239"/>
      <c r="AD5158" s="239"/>
      <c r="AE5158" s="239"/>
    </row>
    <row r="5159" spans="29:31">
      <c r="AC5159" s="239"/>
      <c r="AD5159" s="239"/>
      <c r="AE5159" s="239"/>
    </row>
    <row r="5160" spans="29:31">
      <c r="AC5160" s="239"/>
      <c r="AD5160" s="239"/>
      <c r="AE5160" s="239"/>
    </row>
    <row r="5161" spans="29:31">
      <c r="AC5161" s="239"/>
      <c r="AD5161" s="239"/>
      <c r="AE5161" s="239"/>
    </row>
    <row r="5162" spans="29:31">
      <c r="AC5162" s="239"/>
      <c r="AD5162" s="239"/>
      <c r="AE5162" s="239"/>
    </row>
    <row r="5163" spans="29:31">
      <c r="AC5163" s="239"/>
      <c r="AD5163" s="239"/>
      <c r="AE5163" s="239"/>
    </row>
    <row r="5164" spans="29:31">
      <c r="AC5164" s="239"/>
      <c r="AD5164" s="239"/>
      <c r="AE5164" s="239"/>
    </row>
    <row r="5165" spans="29:31">
      <c r="AC5165" s="239"/>
      <c r="AD5165" s="239"/>
      <c r="AE5165" s="239"/>
    </row>
    <row r="5166" spans="29:31">
      <c r="AC5166" s="239"/>
      <c r="AD5166" s="239"/>
      <c r="AE5166" s="239"/>
    </row>
    <row r="5167" spans="29:31">
      <c r="AC5167" s="239"/>
      <c r="AD5167" s="239"/>
      <c r="AE5167" s="239"/>
    </row>
    <row r="5168" spans="29:31">
      <c r="AC5168" s="239"/>
      <c r="AD5168" s="239"/>
      <c r="AE5168" s="239"/>
    </row>
    <row r="5169" spans="29:31">
      <c r="AC5169" s="239"/>
      <c r="AD5169" s="239"/>
      <c r="AE5169" s="239"/>
    </row>
    <row r="5170" spans="29:31">
      <c r="AC5170" s="239"/>
      <c r="AD5170" s="239"/>
      <c r="AE5170" s="239"/>
    </row>
    <row r="5171" spans="29:31">
      <c r="AC5171" s="239"/>
      <c r="AD5171" s="239"/>
      <c r="AE5171" s="239"/>
    </row>
    <row r="5172" spans="29:31">
      <c r="AC5172" s="239"/>
      <c r="AD5172" s="239"/>
      <c r="AE5172" s="239"/>
    </row>
    <row r="5173" spans="29:31">
      <c r="AC5173" s="239"/>
      <c r="AD5173" s="239"/>
      <c r="AE5173" s="239"/>
    </row>
    <row r="5174" spans="29:31">
      <c r="AC5174" s="239"/>
      <c r="AD5174" s="239"/>
      <c r="AE5174" s="239"/>
    </row>
    <row r="5175" spans="29:31">
      <c r="AC5175" s="239"/>
      <c r="AD5175" s="239"/>
      <c r="AE5175" s="239"/>
    </row>
    <row r="5176" spans="29:31">
      <c r="AC5176" s="239"/>
      <c r="AD5176" s="239"/>
      <c r="AE5176" s="239"/>
    </row>
    <row r="5177" spans="29:31">
      <c r="AC5177" s="239"/>
      <c r="AD5177" s="239"/>
      <c r="AE5177" s="239"/>
    </row>
    <row r="5178" spans="29:31">
      <c r="AC5178" s="239"/>
      <c r="AD5178" s="239"/>
      <c r="AE5178" s="239"/>
    </row>
    <row r="5179" spans="29:31">
      <c r="AC5179" s="239"/>
      <c r="AD5179" s="239"/>
      <c r="AE5179" s="239"/>
    </row>
    <row r="5180" spans="29:31">
      <c r="AC5180" s="239"/>
      <c r="AD5180" s="239"/>
      <c r="AE5180" s="239"/>
    </row>
    <row r="5181" spans="29:31">
      <c r="AC5181" s="239"/>
      <c r="AD5181" s="239"/>
      <c r="AE5181" s="239"/>
    </row>
    <row r="5182" spans="29:31">
      <c r="AC5182" s="239"/>
      <c r="AD5182" s="239"/>
      <c r="AE5182" s="239"/>
    </row>
    <row r="5183" spans="29:31">
      <c r="AC5183" s="239"/>
      <c r="AD5183" s="239"/>
      <c r="AE5183" s="239"/>
    </row>
    <row r="5184" spans="29:31">
      <c r="AC5184" s="239"/>
      <c r="AD5184" s="239"/>
      <c r="AE5184" s="239"/>
    </row>
    <row r="5185" spans="29:31">
      <c r="AC5185" s="239"/>
      <c r="AD5185" s="239"/>
      <c r="AE5185" s="239"/>
    </row>
    <row r="5186" spans="29:31">
      <c r="AC5186" s="239"/>
      <c r="AD5186" s="239"/>
      <c r="AE5186" s="239"/>
    </row>
    <row r="5187" spans="29:31">
      <c r="AC5187" s="239"/>
      <c r="AD5187" s="239"/>
      <c r="AE5187" s="239"/>
    </row>
    <row r="5188" spans="29:31">
      <c r="AC5188" s="239"/>
      <c r="AD5188" s="239"/>
      <c r="AE5188" s="239"/>
    </row>
    <row r="5189" spans="29:31">
      <c r="AC5189" s="239"/>
      <c r="AD5189" s="239"/>
      <c r="AE5189" s="239"/>
    </row>
    <row r="5190" spans="29:31">
      <c r="AC5190" s="239"/>
      <c r="AD5190" s="239"/>
      <c r="AE5190" s="239"/>
    </row>
    <row r="5191" spans="29:31">
      <c r="AC5191" s="239"/>
      <c r="AD5191" s="239"/>
      <c r="AE5191" s="239"/>
    </row>
    <row r="5192" spans="29:31">
      <c r="AC5192" s="239"/>
      <c r="AD5192" s="239"/>
      <c r="AE5192" s="239"/>
    </row>
    <row r="5193" spans="29:31">
      <c r="AC5193" s="239"/>
      <c r="AD5193" s="239"/>
      <c r="AE5193" s="239"/>
    </row>
    <row r="5194" spans="29:31">
      <c r="AC5194" s="239"/>
      <c r="AD5194" s="239"/>
      <c r="AE5194" s="239"/>
    </row>
    <row r="5195" spans="29:31">
      <c r="AC5195" s="239"/>
      <c r="AD5195" s="239"/>
      <c r="AE5195" s="239"/>
    </row>
    <row r="5196" spans="29:31">
      <c r="AC5196" s="239"/>
      <c r="AD5196" s="239"/>
      <c r="AE5196" s="239"/>
    </row>
    <row r="5197" spans="29:31">
      <c r="AC5197" s="239"/>
      <c r="AD5197" s="239"/>
      <c r="AE5197" s="239"/>
    </row>
    <row r="5198" spans="29:31">
      <c r="AC5198" s="239"/>
      <c r="AD5198" s="239"/>
      <c r="AE5198" s="239"/>
    </row>
    <row r="5199" spans="29:31">
      <c r="AC5199" s="239"/>
      <c r="AD5199" s="239"/>
      <c r="AE5199" s="239"/>
    </row>
    <row r="5200" spans="29:31">
      <c r="AC5200" s="239"/>
      <c r="AD5200" s="239"/>
      <c r="AE5200" s="239"/>
    </row>
    <row r="5201" spans="29:31">
      <c r="AC5201" s="239"/>
      <c r="AD5201" s="239"/>
      <c r="AE5201" s="239"/>
    </row>
    <row r="5202" spans="29:31">
      <c r="AC5202" s="239"/>
      <c r="AD5202" s="239"/>
      <c r="AE5202" s="239"/>
    </row>
    <row r="5203" spans="29:31">
      <c r="AC5203" s="239"/>
      <c r="AD5203" s="239"/>
      <c r="AE5203" s="239"/>
    </row>
    <row r="5204" spans="29:31">
      <c r="AC5204" s="239"/>
      <c r="AD5204" s="239"/>
      <c r="AE5204" s="239"/>
    </row>
    <row r="5205" spans="29:31">
      <c r="AC5205" s="239"/>
      <c r="AD5205" s="239"/>
      <c r="AE5205" s="239"/>
    </row>
    <row r="5206" spans="29:31">
      <c r="AC5206" s="239"/>
      <c r="AD5206" s="239"/>
      <c r="AE5206" s="239"/>
    </row>
    <row r="5207" spans="29:31">
      <c r="AC5207" s="239"/>
      <c r="AD5207" s="239"/>
      <c r="AE5207" s="239"/>
    </row>
    <row r="5208" spans="29:31">
      <c r="AC5208" s="239"/>
      <c r="AD5208" s="239"/>
      <c r="AE5208" s="239"/>
    </row>
    <row r="5209" spans="29:31">
      <c r="AC5209" s="239"/>
      <c r="AD5209" s="239"/>
      <c r="AE5209" s="239"/>
    </row>
    <row r="5210" spans="29:31">
      <c r="AC5210" s="239"/>
      <c r="AD5210" s="239"/>
      <c r="AE5210" s="239"/>
    </row>
    <row r="5211" spans="29:31">
      <c r="AC5211" s="239"/>
      <c r="AD5211" s="239"/>
      <c r="AE5211" s="239"/>
    </row>
    <row r="5212" spans="29:31">
      <c r="AC5212" s="239"/>
      <c r="AD5212" s="239"/>
      <c r="AE5212" s="239"/>
    </row>
    <row r="5213" spans="29:31">
      <c r="AC5213" s="239"/>
      <c r="AD5213" s="239"/>
      <c r="AE5213" s="239"/>
    </row>
    <row r="5214" spans="29:31">
      <c r="AC5214" s="239"/>
      <c r="AD5214" s="239"/>
      <c r="AE5214" s="239"/>
    </row>
    <row r="5215" spans="29:31">
      <c r="AC5215" s="239"/>
      <c r="AD5215" s="239"/>
      <c r="AE5215" s="239"/>
    </row>
    <row r="5216" spans="29:31">
      <c r="AC5216" s="239"/>
      <c r="AD5216" s="239"/>
      <c r="AE5216" s="239"/>
    </row>
    <row r="5217" spans="29:31">
      <c r="AC5217" s="239"/>
      <c r="AD5217" s="239"/>
      <c r="AE5217" s="239"/>
    </row>
    <row r="5218" spans="29:31">
      <c r="AC5218" s="239"/>
      <c r="AD5218" s="239"/>
      <c r="AE5218" s="239"/>
    </row>
    <row r="5219" spans="29:31">
      <c r="AC5219" s="239"/>
      <c r="AD5219" s="239"/>
      <c r="AE5219" s="239"/>
    </row>
    <row r="5220" spans="29:31">
      <c r="AC5220" s="239"/>
      <c r="AD5220" s="239"/>
      <c r="AE5220" s="239"/>
    </row>
    <row r="5221" spans="29:31">
      <c r="AC5221" s="239"/>
      <c r="AD5221" s="239"/>
      <c r="AE5221" s="239"/>
    </row>
    <row r="5222" spans="29:31">
      <c r="AC5222" s="239"/>
      <c r="AD5222" s="239"/>
      <c r="AE5222" s="239"/>
    </row>
    <row r="5223" spans="29:31">
      <c r="AC5223" s="239"/>
      <c r="AD5223" s="239"/>
      <c r="AE5223" s="239"/>
    </row>
    <row r="5224" spans="29:31">
      <c r="AC5224" s="239"/>
      <c r="AD5224" s="239"/>
      <c r="AE5224" s="239"/>
    </row>
    <row r="5225" spans="29:31">
      <c r="AC5225" s="239"/>
      <c r="AD5225" s="239"/>
      <c r="AE5225" s="239"/>
    </row>
    <row r="5226" spans="29:31">
      <c r="AC5226" s="239"/>
      <c r="AD5226" s="239"/>
      <c r="AE5226" s="239"/>
    </row>
    <row r="5227" spans="29:31">
      <c r="AC5227" s="239"/>
      <c r="AD5227" s="239"/>
      <c r="AE5227" s="239"/>
    </row>
    <row r="5228" spans="29:31">
      <c r="AC5228" s="239"/>
      <c r="AD5228" s="239"/>
      <c r="AE5228" s="239"/>
    </row>
    <row r="5229" spans="29:31">
      <c r="AC5229" s="239"/>
      <c r="AD5229" s="239"/>
      <c r="AE5229" s="239"/>
    </row>
    <row r="5230" spans="29:31">
      <c r="AC5230" s="239"/>
      <c r="AD5230" s="239"/>
      <c r="AE5230" s="239"/>
    </row>
    <row r="5231" spans="29:31">
      <c r="AC5231" s="239"/>
      <c r="AD5231" s="239"/>
      <c r="AE5231" s="239"/>
    </row>
    <row r="5232" spans="29:31">
      <c r="AC5232" s="239"/>
      <c r="AD5232" s="239"/>
      <c r="AE5232" s="239"/>
    </row>
    <row r="5233" spans="29:31">
      <c r="AC5233" s="239"/>
      <c r="AD5233" s="239"/>
      <c r="AE5233" s="239"/>
    </row>
    <row r="5234" spans="29:31">
      <c r="AC5234" s="239"/>
      <c r="AD5234" s="239"/>
      <c r="AE5234" s="239"/>
    </row>
    <row r="5235" spans="29:31">
      <c r="AC5235" s="239"/>
      <c r="AD5235" s="239"/>
      <c r="AE5235" s="239"/>
    </row>
    <row r="5236" spans="29:31">
      <c r="AC5236" s="239"/>
      <c r="AD5236" s="239"/>
      <c r="AE5236" s="239"/>
    </row>
    <row r="5237" spans="29:31">
      <c r="AC5237" s="239"/>
      <c r="AD5237" s="239"/>
      <c r="AE5237" s="239"/>
    </row>
    <row r="5238" spans="29:31">
      <c r="AC5238" s="239"/>
      <c r="AD5238" s="239"/>
      <c r="AE5238" s="239"/>
    </row>
    <row r="5239" spans="29:31">
      <c r="AC5239" s="239"/>
      <c r="AD5239" s="239"/>
      <c r="AE5239" s="239"/>
    </row>
    <row r="5240" spans="29:31">
      <c r="AC5240" s="239"/>
      <c r="AD5240" s="239"/>
      <c r="AE5240" s="239"/>
    </row>
    <row r="5241" spans="29:31">
      <c r="AC5241" s="239"/>
      <c r="AD5241" s="239"/>
      <c r="AE5241" s="239"/>
    </row>
    <row r="5242" spans="29:31">
      <c r="AC5242" s="239"/>
      <c r="AD5242" s="239"/>
      <c r="AE5242" s="239"/>
    </row>
    <row r="5243" spans="29:31">
      <c r="AC5243" s="239"/>
      <c r="AD5243" s="239"/>
      <c r="AE5243" s="239"/>
    </row>
    <row r="5244" spans="29:31">
      <c r="AC5244" s="239"/>
      <c r="AD5244" s="239"/>
      <c r="AE5244" s="239"/>
    </row>
    <row r="5245" spans="29:31">
      <c r="AC5245" s="239"/>
      <c r="AD5245" s="239"/>
      <c r="AE5245" s="239"/>
    </row>
    <row r="5246" spans="29:31">
      <c r="AC5246" s="239"/>
      <c r="AD5246" s="239"/>
      <c r="AE5246" s="239"/>
    </row>
    <row r="5247" spans="29:31">
      <c r="AC5247" s="239"/>
      <c r="AD5247" s="239"/>
      <c r="AE5247" s="239"/>
    </row>
    <row r="5248" spans="29:31">
      <c r="AC5248" s="239"/>
      <c r="AD5248" s="239"/>
      <c r="AE5248" s="239"/>
    </row>
    <row r="5249" spans="29:31">
      <c r="AC5249" s="239"/>
      <c r="AD5249" s="239"/>
      <c r="AE5249" s="239"/>
    </row>
    <row r="5250" spans="29:31">
      <c r="AC5250" s="239"/>
      <c r="AD5250" s="239"/>
      <c r="AE5250" s="239"/>
    </row>
    <row r="5251" spans="29:31">
      <c r="AC5251" s="239"/>
      <c r="AD5251" s="239"/>
      <c r="AE5251" s="239"/>
    </row>
    <row r="5252" spans="29:31">
      <c r="AC5252" s="239"/>
      <c r="AD5252" s="239"/>
      <c r="AE5252" s="239"/>
    </row>
    <row r="5253" spans="29:31">
      <c r="AC5253" s="239"/>
      <c r="AD5253" s="239"/>
      <c r="AE5253" s="239"/>
    </row>
    <row r="5254" spans="29:31">
      <c r="AC5254" s="239"/>
      <c r="AD5254" s="239"/>
      <c r="AE5254" s="239"/>
    </row>
    <row r="5255" spans="29:31">
      <c r="AC5255" s="239"/>
      <c r="AD5255" s="239"/>
      <c r="AE5255" s="239"/>
    </row>
    <row r="5256" spans="29:31">
      <c r="AC5256" s="239"/>
      <c r="AD5256" s="239"/>
      <c r="AE5256" s="239"/>
    </row>
    <row r="5257" spans="29:31">
      <c r="AC5257" s="239"/>
      <c r="AD5257" s="239"/>
      <c r="AE5257" s="239"/>
    </row>
    <row r="5258" spans="29:31">
      <c r="AC5258" s="239"/>
      <c r="AD5258" s="239"/>
      <c r="AE5258" s="239"/>
    </row>
    <row r="5259" spans="29:31">
      <c r="AC5259" s="239"/>
      <c r="AD5259" s="239"/>
      <c r="AE5259" s="239"/>
    </row>
    <row r="5260" spans="29:31">
      <c r="AC5260" s="239"/>
      <c r="AD5260" s="239"/>
      <c r="AE5260" s="239"/>
    </row>
    <row r="5261" spans="29:31">
      <c r="AC5261" s="239"/>
      <c r="AD5261" s="239"/>
      <c r="AE5261" s="239"/>
    </row>
    <row r="5262" spans="29:31">
      <c r="AC5262" s="239"/>
      <c r="AD5262" s="239"/>
      <c r="AE5262" s="239"/>
    </row>
    <row r="5263" spans="29:31">
      <c r="AC5263" s="239"/>
      <c r="AD5263" s="239"/>
      <c r="AE5263" s="239"/>
    </row>
    <row r="5264" spans="29:31">
      <c r="AC5264" s="239"/>
      <c r="AD5264" s="239"/>
      <c r="AE5264" s="239"/>
    </row>
    <row r="5265" spans="29:31">
      <c r="AC5265" s="239"/>
      <c r="AD5265" s="239"/>
      <c r="AE5265" s="239"/>
    </row>
    <row r="5266" spans="29:31">
      <c r="AC5266" s="239"/>
      <c r="AD5266" s="239"/>
      <c r="AE5266" s="239"/>
    </row>
    <row r="5267" spans="29:31">
      <c r="AC5267" s="239"/>
      <c r="AD5267" s="239"/>
      <c r="AE5267" s="239"/>
    </row>
    <row r="5268" spans="29:31">
      <c r="AC5268" s="239"/>
      <c r="AD5268" s="239"/>
      <c r="AE5268" s="239"/>
    </row>
    <row r="5269" spans="29:31">
      <c r="AC5269" s="239"/>
      <c r="AD5269" s="239"/>
      <c r="AE5269" s="239"/>
    </row>
    <row r="5270" spans="29:31">
      <c r="AC5270" s="239"/>
      <c r="AD5270" s="239"/>
      <c r="AE5270" s="239"/>
    </row>
    <row r="5271" spans="29:31">
      <c r="AC5271" s="239"/>
      <c r="AD5271" s="239"/>
      <c r="AE5271" s="239"/>
    </row>
    <row r="5272" spans="29:31">
      <c r="AC5272" s="239"/>
      <c r="AD5272" s="239"/>
      <c r="AE5272" s="239"/>
    </row>
    <row r="5273" spans="29:31">
      <c r="AC5273" s="239"/>
      <c r="AD5273" s="239"/>
      <c r="AE5273" s="239"/>
    </row>
    <row r="5274" spans="29:31">
      <c r="AC5274" s="239"/>
      <c r="AD5274" s="239"/>
      <c r="AE5274" s="239"/>
    </row>
    <row r="5275" spans="29:31">
      <c r="AC5275" s="239"/>
      <c r="AD5275" s="239"/>
      <c r="AE5275" s="239"/>
    </row>
    <row r="5276" spans="29:31">
      <c r="AC5276" s="239"/>
      <c r="AD5276" s="239"/>
      <c r="AE5276" s="239"/>
    </row>
    <row r="5277" spans="29:31">
      <c r="AC5277" s="239"/>
      <c r="AD5277" s="239"/>
      <c r="AE5277" s="239"/>
    </row>
    <row r="5278" spans="29:31">
      <c r="AC5278" s="239"/>
      <c r="AD5278" s="239"/>
      <c r="AE5278" s="239"/>
    </row>
    <row r="5279" spans="29:31">
      <c r="AC5279" s="239"/>
      <c r="AD5279" s="239"/>
      <c r="AE5279" s="239"/>
    </row>
    <row r="5280" spans="29:31">
      <c r="AC5280" s="239"/>
      <c r="AD5280" s="239"/>
      <c r="AE5280" s="239"/>
    </row>
    <row r="5281" spans="29:31">
      <c r="AC5281" s="239"/>
      <c r="AD5281" s="239"/>
      <c r="AE5281" s="239"/>
    </row>
    <row r="5282" spans="29:31">
      <c r="AC5282" s="239"/>
      <c r="AD5282" s="239"/>
      <c r="AE5282" s="239"/>
    </row>
    <row r="5283" spans="29:31">
      <c r="AC5283" s="239"/>
      <c r="AD5283" s="239"/>
      <c r="AE5283" s="239"/>
    </row>
    <row r="5284" spans="29:31">
      <c r="AC5284" s="239"/>
      <c r="AD5284" s="239"/>
      <c r="AE5284" s="239"/>
    </row>
    <row r="5285" spans="29:31">
      <c r="AC5285" s="239"/>
      <c r="AD5285" s="239"/>
      <c r="AE5285" s="239"/>
    </row>
    <row r="5286" spans="29:31">
      <c r="AC5286" s="239"/>
      <c r="AD5286" s="239"/>
      <c r="AE5286" s="239"/>
    </row>
    <row r="5287" spans="29:31">
      <c r="AC5287" s="239"/>
      <c r="AD5287" s="239"/>
      <c r="AE5287" s="239"/>
    </row>
    <row r="5288" spans="29:31">
      <c r="AC5288" s="239"/>
      <c r="AD5288" s="239"/>
      <c r="AE5288" s="239"/>
    </row>
    <row r="5289" spans="29:31">
      <c r="AC5289" s="239"/>
      <c r="AD5289" s="239"/>
      <c r="AE5289" s="239"/>
    </row>
    <row r="5290" spans="29:31">
      <c r="AC5290" s="239"/>
      <c r="AD5290" s="239"/>
      <c r="AE5290" s="239"/>
    </row>
    <row r="5291" spans="29:31">
      <c r="AC5291" s="239"/>
      <c r="AD5291" s="239"/>
      <c r="AE5291" s="239"/>
    </row>
    <row r="5292" spans="29:31">
      <c r="AC5292" s="239"/>
      <c r="AD5292" s="239"/>
      <c r="AE5292" s="239"/>
    </row>
    <row r="5293" spans="29:31">
      <c r="AC5293" s="239"/>
      <c r="AD5293" s="239"/>
      <c r="AE5293" s="239"/>
    </row>
    <row r="5294" spans="29:31">
      <c r="AC5294" s="239"/>
      <c r="AD5294" s="239"/>
      <c r="AE5294" s="239"/>
    </row>
    <row r="5295" spans="29:31">
      <c r="AC5295" s="239"/>
      <c r="AD5295" s="239"/>
      <c r="AE5295" s="239"/>
    </row>
    <row r="5296" spans="29:31">
      <c r="AC5296" s="239"/>
      <c r="AD5296" s="239"/>
      <c r="AE5296" s="239"/>
    </row>
    <row r="5297" spans="29:31">
      <c r="AC5297" s="239"/>
      <c r="AD5297" s="239"/>
      <c r="AE5297" s="239"/>
    </row>
    <row r="5298" spans="29:31">
      <c r="AC5298" s="239"/>
      <c r="AD5298" s="239"/>
      <c r="AE5298" s="239"/>
    </row>
    <row r="5299" spans="29:31">
      <c r="AC5299" s="239"/>
      <c r="AD5299" s="239"/>
      <c r="AE5299" s="239"/>
    </row>
    <row r="5300" spans="29:31">
      <c r="AC5300" s="239"/>
      <c r="AD5300" s="239"/>
      <c r="AE5300" s="239"/>
    </row>
    <row r="5301" spans="29:31">
      <c r="AC5301" s="239"/>
      <c r="AD5301" s="239"/>
      <c r="AE5301" s="239"/>
    </row>
    <row r="5302" spans="29:31">
      <c r="AC5302" s="239"/>
      <c r="AD5302" s="239"/>
      <c r="AE5302" s="239"/>
    </row>
    <row r="5303" spans="29:31">
      <c r="AC5303" s="239"/>
      <c r="AD5303" s="239"/>
      <c r="AE5303" s="239"/>
    </row>
    <row r="5304" spans="29:31">
      <c r="AC5304" s="239"/>
      <c r="AD5304" s="239"/>
      <c r="AE5304" s="239"/>
    </row>
    <row r="5305" spans="29:31">
      <c r="AC5305" s="239"/>
      <c r="AD5305" s="239"/>
      <c r="AE5305" s="239"/>
    </row>
    <row r="5306" spans="29:31">
      <c r="AC5306" s="239"/>
      <c r="AD5306" s="239"/>
      <c r="AE5306" s="239"/>
    </row>
    <row r="5307" spans="29:31">
      <c r="AC5307" s="239"/>
      <c r="AD5307" s="239"/>
      <c r="AE5307" s="239"/>
    </row>
    <row r="5308" spans="29:31">
      <c r="AC5308" s="239"/>
      <c r="AD5308" s="239"/>
      <c r="AE5308" s="239"/>
    </row>
    <row r="5309" spans="29:31">
      <c r="AC5309" s="239"/>
      <c r="AD5309" s="239"/>
      <c r="AE5309" s="239"/>
    </row>
    <row r="5310" spans="29:31">
      <c r="AC5310" s="239"/>
      <c r="AD5310" s="239"/>
      <c r="AE5310" s="239"/>
    </row>
    <row r="5311" spans="29:31">
      <c r="AC5311" s="239"/>
      <c r="AD5311" s="239"/>
      <c r="AE5311" s="239"/>
    </row>
    <row r="5312" spans="29:31">
      <c r="AC5312" s="239"/>
      <c r="AD5312" s="239"/>
      <c r="AE5312" s="239"/>
    </row>
    <row r="5313" spans="29:31">
      <c r="AC5313" s="239"/>
      <c r="AD5313" s="239"/>
      <c r="AE5313" s="239"/>
    </row>
    <row r="5314" spans="29:31">
      <c r="AC5314" s="239"/>
      <c r="AD5314" s="239"/>
      <c r="AE5314" s="239"/>
    </row>
    <row r="5315" spans="29:31">
      <c r="AC5315" s="239"/>
      <c r="AD5315" s="239"/>
      <c r="AE5315" s="239"/>
    </row>
    <row r="5316" spans="29:31">
      <c r="AC5316" s="239"/>
      <c r="AD5316" s="239"/>
      <c r="AE5316" s="239"/>
    </row>
    <row r="5317" spans="29:31">
      <c r="AC5317" s="239"/>
      <c r="AD5317" s="239"/>
      <c r="AE5317" s="239"/>
    </row>
    <row r="5318" spans="29:31">
      <c r="AC5318" s="239"/>
      <c r="AD5318" s="239"/>
      <c r="AE5318" s="239"/>
    </row>
    <row r="5319" spans="29:31">
      <c r="AC5319" s="239"/>
      <c r="AD5319" s="239"/>
      <c r="AE5319" s="239"/>
    </row>
    <row r="5320" spans="29:31">
      <c r="AC5320" s="239"/>
      <c r="AD5320" s="239"/>
      <c r="AE5320" s="239"/>
    </row>
    <row r="5321" spans="29:31">
      <c r="AC5321" s="239"/>
      <c r="AD5321" s="239"/>
      <c r="AE5321" s="239"/>
    </row>
    <row r="5322" spans="29:31">
      <c r="AC5322" s="239"/>
      <c r="AD5322" s="239"/>
      <c r="AE5322" s="239"/>
    </row>
    <row r="5323" spans="29:31">
      <c r="AC5323" s="239"/>
      <c r="AD5323" s="239"/>
      <c r="AE5323" s="239"/>
    </row>
    <row r="5324" spans="29:31">
      <c r="AC5324" s="239"/>
      <c r="AD5324" s="239"/>
      <c r="AE5324" s="239"/>
    </row>
    <row r="5325" spans="29:31">
      <c r="AC5325" s="239"/>
      <c r="AD5325" s="239"/>
      <c r="AE5325" s="239"/>
    </row>
    <row r="5326" spans="29:31">
      <c r="AC5326" s="239"/>
      <c r="AD5326" s="239"/>
      <c r="AE5326" s="239"/>
    </row>
    <row r="5327" spans="29:31">
      <c r="AC5327" s="239"/>
      <c r="AD5327" s="239"/>
      <c r="AE5327" s="239"/>
    </row>
    <row r="5328" spans="29:31">
      <c r="AC5328" s="239"/>
      <c r="AD5328" s="239"/>
      <c r="AE5328" s="239"/>
    </row>
    <row r="5329" spans="29:31">
      <c r="AC5329" s="239"/>
      <c r="AD5329" s="239"/>
      <c r="AE5329" s="239"/>
    </row>
    <row r="5330" spans="29:31">
      <c r="AC5330" s="239"/>
      <c r="AD5330" s="239"/>
      <c r="AE5330" s="239"/>
    </row>
    <row r="5331" spans="29:31">
      <c r="AC5331" s="239"/>
      <c r="AD5331" s="239"/>
      <c r="AE5331" s="239"/>
    </row>
    <row r="5332" spans="29:31">
      <c r="AC5332" s="239"/>
      <c r="AD5332" s="239"/>
      <c r="AE5332" s="239"/>
    </row>
    <row r="5333" spans="29:31">
      <c r="AC5333" s="239"/>
      <c r="AD5333" s="239"/>
      <c r="AE5333" s="239"/>
    </row>
    <row r="5334" spans="29:31">
      <c r="AC5334" s="239"/>
      <c r="AD5334" s="239"/>
      <c r="AE5334" s="239"/>
    </row>
    <row r="5335" spans="29:31">
      <c r="AC5335" s="239"/>
      <c r="AD5335" s="239"/>
      <c r="AE5335" s="239"/>
    </row>
    <row r="5336" spans="29:31">
      <c r="AC5336" s="239"/>
      <c r="AD5336" s="239"/>
      <c r="AE5336" s="239"/>
    </row>
    <row r="5337" spans="29:31">
      <c r="AC5337" s="239"/>
      <c r="AD5337" s="239"/>
      <c r="AE5337" s="239"/>
    </row>
    <row r="5338" spans="29:31">
      <c r="AC5338" s="239"/>
      <c r="AD5338" s="239"/>
      <c r="AE5338" s="239"/>
    </row>
    <row r="5339" spans="29:31">
      <c r="AC5339" s="239"/>
      <c r="AD5339" s="239"/>
      <c r="AE5339" s="239"/>
    </row>
    <row r="5340" spans="29:31">
      <c r="AC5340" s="239"/>
      <c r="AD5340" s="239"/>
      <c r="AE5340" s="239"/>
    </row>
    <row r="5341" spans="29:31">
      <c r="AC5341" s="239"/>
      <c r="AD5341" s="239"/>
      <c r="AE5341" s="239"/>
    </row>
    <row r="5342" spans="29:31">
      <c r="AC5342" s="239"/>
      <c r="AD5342" s="239"/>
      <c r="AE5342" s="239"/>
    </row>
    <row r="5343" spans="29:31">
      <c r="AC5343" s="239"/>
      <c r="AD5343" s="239"/>
      <c r="AE5343" s="239"/>
    </row>
    <row r="5344" spans="29:31">
      <c r="AC5344" s="239"/>
      <c r="AD5344" s="239"/>
      <c r="AE5344" s="239"/>
    </row>
    <row r="5345" spans="29:31">
      <c r="AC5345" s="239"/>
      <c r="AD5345" s="239"/>
      <c r="AE5345" s="239"/>
    </row>
    <row r="5346" spans="29:31">
      <c r="AC5346" s="239"/>
      <c r="AD5346" s="239"/>
      <c r="AE5346" s="239"/>
    </row>
    <row r="5347" spans="29:31">
      <c r="AC5347" s="239"/>
      <c r="AD5347" s="239"/>
      <c r="AE5347" s="239"/>
    </row>
    <row r="5348" spans="29:31">
      <c r="AC5348" s="239"/>
      <c r="AD5348" s="239"/>
      <c r="AE5348" s="239"/>
    </row>
    <row r="5349" spans="29:31">
      <c r="AC5349" s="239"/>
      <c r="AD5349" s="239"/>
      <c r="AE5349" s="239"/>
    </row>
    <row r="5350" spans="29:31">
      <c r="AC5350" s="239"/>
      <c r="AD5350" s="239"/>
      <c r="AE5350" s="239"/>
    </row>
    <row r="5351" spans="29:31">
      <c r="AC5351" s="239"/>
      <c r="AD5351" s="239"/>
      <c r="AE5351" s="239"/>
    </row>
    <row r="5352" spans="29:31">
      <c r="AC5352" s="239"/>
      <c r="AD5352" s="239"/>
      <c r="AE5352" s="239"/>
    </row>
    <row r="5353" spans="29:31">
      <c r="AC5353" s="239"/>
      <c r="AD5353" s="239"/>
      <c r="AE5353" s="239"/>
    </row>
    <row r="5354" spans="29:31">
      <c r="AC5354" s="239"/>
      <c r="AD5354" s="239"/>
      <c r="AE5354" s="239"/>
    </row>
    <row r="5355" spans="29:31">
      <c r="AC5355" s="239"/>
      <c r="AD5355" s="239"/>
      <c r="AE5355" s="239"/>
    </row>
    <row r="5356" spans="29:31">
      <c r="AC5356" s="239"/>
      <c r="AD5356" s="239"/>
      <c r="AE5356" s="239"/>
    </row>
    <row r="5357" spans="29:31">
      <c r="AC5357" s="239"/>
      <c r="AD5357" s="239"/>
      <c r="AE5357" s="239"/>
    </row>
    <row r="5358" spans="29:31">
      <c r="AC5358" s="239"/>
      <c r="AD5358" s="239"/>
      <c r="AE5358" s="239"/>
    </row>
    <row r="5359" spans="29:31">
      <c r="AC5359" s="239"/>
      <c r="AD5359" s="239"/>
      <c r="AE5359" s="239"/>
    </row>
    <row r="5360" spans="29:31">
      <c r="AC5360" s="239"/>
      <c r="AD5360" s="239"/>
      <c r="AE5360" s="239"/>
    </row>
    <row r="5361" spans="29:31">
      <c r="AC5361" s="239"/>
      <c r="AD5361" s="239"/>
      <c r="AE5361" s="239"/>
    </row>
    <row r="5362" spans="29:31">
      <c r="AC5362" s="239"/>
      <c r="AD5362" s="239"/>
      <c r="AE5362" s="239"/>
    </row>
    <row r="5363" spans="29:31">
      <c r="AC5363" s="239"/>
      <c r="AD5363" s="239"/>
      <c r="AE5363" s="239"/>
    </row>
    <row r="5364" spans="29:31">
      <c r="AC5364" s="239"/>
      <c r="AD5364" s="239"/>
      <c r="AE5364" s="239"/>
    </row>
    <row r="5365" spans="29:31">
      <c r="AC5365" s="239"/>
      <c r="AD5365" s="239"/>
      <c r="AE5365" s="239"/>
    </row>
    <row r="5366" spans="29:31">
      <c r="AC5366" s="239"/>
      <c r="AD5366" s="239"/>
      <c r="AE5366" s="239"/>
    </row>
    <row r="5367" spans="29:31">
      <c r="AC5367" s="239"/>
      <c r="AD5367" s="239"/>
      <c r="AE5367" s="239"/>
    </row>
    <row r="5368" spans="29:31">
      <c r="AC5368" s="239"/>
      <c r="AD5368" s="239"/>
      <c r="AE5368" s="239"/>
    </row>
    <row r="5369" spans="29:31">
      <c r="AC5369" s="239"/>
      <c r="AD5369" s="239"/>
      <c r="AE5369" s="239"/>
    </row>
    <row r="5370" spans="29:31">
      <c r="AC5370" s="239"/>
      <c r="AD5370" s="239"/>
      <c r="AE5370" s="239"/>
    </row>
    <row r="5371" spans="29:31">
      <c r="AC5371" s="239"/>
      <c r="AD5371" s="239"/>
      <c r="AE5371" s="239"/>
    </row>
    <row r="5372" spans="29:31">
      <c r="AC5372" s="239"/>
      <c r="AD5372" s="239"/>
      <c r="AE5372" s="239"/>
    </row>
    <row r="5373" spans="29:31">
      <c r="AC5373" s="239"/>
      <c r="AD5373" s="239"/>
      <c r="AE5373" s="239"/>
    </row>
    <row r="5374" spans="29:31">
      <c r="AC5374" s="239"/>
      <c r="AD5374" s="239"/>
      <c r="AE5374" s="239"/>
    </row>
    <row r="5375" spans="29:31">
      <c r="AC5375" s="239"/>
      <c r="AD5375" s="239"/>
      <c r="AE5375" s="239"/>
    </row>
    <row r="5376" spans="29:31">
      <c r="AC5376" s="239"/>
      <c r="AD5376" s="239"/>
      <c r="AE5376" s="239"/>
    </row>
    <row r="5377" spans="29:31">
      <c r="AC5377" s="239"/>
      <c r="AD5377" s="239"/>
      <c r="AE5377" s="239"/>
    </row>
    <row r="5378" spans="29:31">
      <c r="AC5378" s="239"/>
      <c r="AD5378" s="239"/>
      <c r="AE5378" s="239"/>
    </row>
    <row r="5379" spans="29:31">
      <c r="AC5379" s="239"/>
      <c r="AD5379" s="239"/>
      <c r="AE5379" s="239"/>
    </row>
    <row r="5380" spans="29:31">
      <c r="AC5380" s="239"/>
      <c r="AD5380" s="239"/>
      <c r="AE5380" s="239"/>
    </row>
    <row r="5381" spans="29:31">
      <c r="AC5381" s="239"/>
      <c r="AD5381" s="239"/>
      <c r="AE5381" s="239"/>
    </row>
    <row r="5382" spans="29:31">
      <c r="AC5382" s="239"/>
      <c r="AD5382" s="239"/>
      <c r="AE5382" s="239"/>
    </row>
    <row r="5383" spans="29:31">
      <c r="AC5383" s="239"/>
      <c r="AD5383" s="239"/>
      <c r="AE5383" s="239"/>
    </row>
    <row r="5384" spans="29:31">
      <c r="AC5384" s="239"/>
      <c r="AD5384" s="239"/>
      <c r="AE5384" s="239"/>
    </row>
    <row r="5385" spans="29:31">
      <c r="AC5385" s="239"/>
      <c r="AD5385" s="239"/>
      <c r="AE5385" s="239"/>
    </row>
    <row r="5386" spans="29:31">
      <c r="AC5386" s="239"/>
      <c r="AD5386" s="239"/>
      <c r="AE5386" s="239"/>
    </row>
    <row r="5387" spans="29:31">
      <c r="AC5387" s="239"/>
      <c r="AD5387" s="239"/>
      <c r="AE5387" s="239"/>
    </row>
    <row r="5388" spans="29:31">
      <c r="AC5388" s="239"/>
      <c r="AD5388" s="239"/>
      <c r="AE5388" s="239"/>
    </row>
    <row r="5389" spans="29:31">
      <c r="AC5389" s="239"/>
      <c r="AD5389" s="239"/>
      <c r="AE5389" s="239"/>
    </row>
    <row r="5390" spans="29:31">
      <c r="AC5390" s="239"/>
      <c r="AD5390" s="239"/>
      <c r="AE5390" s="239"/>
    </row>
    <row r="5391" spans="29:31">
      <c r="AC5391" s="239"/>
      <c r="AD5391" s="239"/>
      <c r="AE5391" s="239"/>
    </row>
    <row r="5392" spans="29:31">
      <c r="AC5392" s="239"/>
      <c r="AD5392" s="239"/>
      <c r="AE5392" s="239"/>
    </row>
    <row r="5393" spans="29:31">
      <c r="AC5393" s="239"/>
      <c r="AD5393" s="239"/>
      <c r="AE5393" s="239"/>
    </row>
    <row r="5394" spans="29:31">
      <c r="AC5394" s="239"/>
      <c r="AD5394" s="239"/>
      <c r="AE5394" s="239"/>
    </row>
    <row r="5395" spans="29:31">
      <c r="AC5395" s="239"/>
      <c r="AD5395" s="239"/>
      <c r="AE5395" s="239"/>
    </row>
    <row r="5396" spans="29:31">
      <c r="AC5396" s="239"/>
      <c r="AD5396" s="239"/>
      <c r="AE5396" s="239"/>
    </row>
    <row r="5397" spans="29:31">
      <c r="AC5397" s="239"/>
      <c r="AD5397" s="239"/>
      <c r="AE5397" s="239"/>
    </row>
    <row r="5398" spans="29:31">
      <c r="AC5398" s="239"/>
      <c r="AD5398" s="239"/>
      <c r="AE5398" s="239"/>
    </row>
    <row r="5399" spans="29:31">
      <c r="AC5399" s="239"/>
      <c r="AD5399" s="239"/>
      <c r="AE5399" s="239"/>
    </row>
    <row r="5400" spans="29:31">
      <c r="AC5400" s="239"/>
      <c r="AD5400" s="239"/>
      <c r="AE5400" s="239"/>
    </row>
    <row r="5401" spans="29:31">
      <c r="AC5401" s="239"/>
      <c r="AD5401" s="239"/>
      <c r="AE5401" s="239"/>
    </row>
    <row r="5402" spans="29:31">
      <c r="AC5402" s="239"/>
      <c r="AD5402" s="239"/>
      <c r="AE5402" s="239"/>
    </row>
    <row r="5403" spans="29:31">
      <c r="AC5403" s="239"/>
      <c r="AD5403" s="239"/>
      <c r="AE5403" s="239"/>
    </row>
    <row r="5404" spans="29:31">
      <c r="AC5404" s="239"/>
      <c r="AD5404" s="239"/>
      <c r="AE5404" s="239"/>
    </row>
    <row r="5405" spans="29:31">
      <c r="AC5405" s="239"/>
      <c r="AD5405" s="239"/>
      <c r="AE5405" s="239"/>
    </row>
    <row r="5406" spans="29:31">
      <c r="AC5406" s="239"/>
      <c r="AD5406" s="239"/>
      <c r="AE5406" s="239"/>
    </row>
    <row r="5407" spans="29:31">
      <c r="AC5407" s="239"/>
      <c r="AD5407" s="239"/>
      <c r="AE5407" s="239"/>
    </row>
    <row r="5408" spans="29:31">
      <c r="AC5408" s="239"/>
      <c r="AD5408" s="239"/>
      <c r="AE5408" s="239"/>
    </row>
    <row r="5409" spans="29:31">
      <c r="AC5409" s="239"/>
      <c r="AD5409" s="239"/>
      <c r="AE5409" s="239"/>
    </row>
    <row r="5410" spans="29:31">
      <c r="AC5410" s="239"/>
      <c r="AD5410" s="239"/>
      <c r="AE5410" s="239"/>
    </row>
    <row r="5411" spans="29:31">
      <c r="AC5411" s="239"/>
      <c r="AD5411" s="239"/>
      <c r="AE5411" s="239"/>
    </row>
    <row r="5412" spans="29:31">
      <c r="AC5412" s="239"/>
      <c r="AD5412" s="239"/>
      <c r="AE5412" s="239"/>
    </row>
    <row r="5413" spans="29:31">
      <c r="AC5413" s="239"/>
      <c r="AD5413" s="239"/>
      <c r="AE5413" s="239"/>
    </row>
    <row r="5414" spans="29:31">
      <c r="AC5414" s="239"/>
      <c r="AD5414" s="239"/>
      <c r="AE5414" s="239"/>
    </row>
    <row r="5415" spans="29:31">
      <c r="AC5415" s="239"/>
      <c r="AD5415" s="239"/>
      <c r="AE5415" s="239"/>
    </row>
    <row r="5416" spans="29:31">
      <c r="AC5416" s="239"/>
      <c r="AD5416" s="239"/>
      <c r="AE5416" s="239"/>
    </row>
    <row r="5417" spans="29:31">
      <c r="AC5417" s="239"/>
      <c r="AD5417" s="239"/>
      <c r="AE5417" s="239"/>
    </row>
    <row r="5418" spans="29:31">
      <c r="AC5418" s="239"/>
      <c r="AD5418" s="239"/>
      <c r="AE5418" s="239"/>
    </row>
    <row r="5419" spans="29:31">
      <c r="AC5419" s="239"/>
      <c r="AD5419" s="239"/>
      <c r="AE5419" s="239"/>
    </row>
    <row r="5420" spans="29:31">
      <c r="AC5420" s="239"/>
      <c r="AD5420" s="239"/>
      <c r="AE5420" s="239"/>
    </row>
    <row r="5421" spans="29:31">
      <c r="AC5421" s="239"/>
      <c r="AD5421" s="239"/>
      <c r="AE5421" s="239"/>
    </row>
    <row r="5422" spans="29:31">
      <c r="AC5422" s="239"/>
      <c r="AD5422" s="239"/>
      <c r="AE5422" s="239"/>
    </row>
    <row r="5423" spans="29:31">
      <c r="AC5423" s="239"/>
      <c r="AD5423" s="239"/>
      <c r="AE5423" s="239"/>
    </row>
    <row r="5424" spans="29:31">
      <c r="AC5424" s="239"/>
      <c r="AD5424" s="239"/>
      <c r="AE5424" s="239"/>
    </row>
    <row r="5425" spans="29:31">
      <c r="AC5425" s="239"/>
      <c r="AD5425" s="239"/>
      <c r="AE5425" s="239"/>
    </row>
    <row r="5426" spans="29:31">
      <c r="AC5426" s="239"/>
      <c r="AD5426" s="239"/>
      <c r="AE5426" s="239"/>
    </row>
    <row r="5427" spans="29:31">
      <c r="AC5427" s="239"/>
      <c r="AD5427" s="239"/>
      <c r="AE5427" s="239"/>
    </row>
    <row r="5428" spans="29:31">
      <c r="AC5428" s="239"/>
      <c r="AD5428" s="239"/>
      <c r="AE5428" s="239"/>
    </row>
    <row r="5429" spans="29:31">
      <c r="AC5429" s="239"/>
      <c r="AD5429" s="239"/>
      <c r="AE5429" s="239"/>
    </row>
    <row r="5430" spans="29:31">
      <c r="AC5430" s="239"/>
      <c r="AD5430" s="239"/>
      <c r="AE5430" s="239"/>
    </row>
    <row r="5431" spans="29:31">
      <c r="AC5431" s="239"/>
      <c r="AD5431" s="239"/>
      <c r="AE5431" s="239"/>
    </row>
    <row r="5432" spans="29:31">
      <c r="AC5432" s="239"/>
      <c r="AD5432" s="239"/>
      <c r="AE5432" s="239"/>
    </row>
    <row r="5433" spans="29:31">
      <c r="AC5433" s="239"/>
      <c r="AD5433" s="239"/>
      <c r="AE5433" s="239"/>
    </row>
    <row r="5434" spans="29:31">
      <c r="AC5434" s="239"/>
      <c r="AD5434" s="239"/>
      <c r="AE5434" s="239"/>
    </row>
    <row r="5435" spans="29:31">
      <c r="AC5435" s="239"/>
      <c r="AD5435" s="239"/>
      <c r="AE5435" s="239"/>
    </row>
    <row r="5436" spans="29:31">
      <c r="AC5436" s="239"/>
      <c r="AD5436" s="239"/>
      <c r="AE5436" s="239"/>
    </row>
    <row r="5437" spans="29:31">
      <c r="AC5437" s="239"/>
      <c r="AD5437" s="239"/>
      <c r="AE5437" s="239"/>
    </row>
    <row r="5438" spans="29:31">
      <c r="AC5438" s="239"/>
      <c r="AD5438" s="239"/>
      <c r="AE5438" s="239"/>
    </row>
    <row r="5439" spans="29:31">
      <c r="AC5439" s="239"/>
      <c r="AD5439" s="239"/>
      <c r="AE5439" s="239"/>
    </row>
    <row r="5440" spans="29:31">
      <c r="AC5440" s="239"/>
      <c r="AD5440" s="239"/>
      <c r="AE5440" s="239"/>
    </row>
    <row r="5441" spans="29:31">
      <c r="AC5441" s="239"/>
      <c r="AD5441" s="239"/>
      <c r="AE5441" s="239"/>
    </row>
    <row r="5442" spans="29:31">
      <c r="AC5442" s="239"/>
      <c r="AD5442" s="239"/>
      <c r="AE5442" s="239"/>
    </row>
    <row r="5443" spans="29:31">
      <c r="AC5443" s="239"/>
      <c r="AD5443" s="239"/>
      <c r="AE5443" s="239"/>
    </row>
    <row r="5444" spans="29:31">
      <c r="AC5444" s="239"/>
      <c r="AD5444" s="239"/>
      <c r="AE5444" s="239"/>
    </row>
    <row r="5445" spans="29:31">
      <c r="AC5445" s="239"/>
      <c r="AD5445" s="239"/>
      <c r="AE5445" s="239"/>
    </row>
    <row r="5446" spans="29:31">
      <c r="AC5446" s="239"/>
      <c r="AD5446" s="239"/>
      <c r="AE5446" s="239"/>
    </row>
    <row r="5447" spans="29:31">
      <c r="AC5447" s="239"/>
      <c r="AD5447" s="239"/>
      <c r="AE5447" s="239"/>
    </row>
    <row r="5448" spans="29:31">
      <c r="AC5448" s="239"/>
      <c r="AD5448" s="239"/>
      <c r="AE5448" s="239"/>
    </row>
    <row r="5449" spans="29:31">
      <c r="AC5449" s="239"/>
      <c r="AD5449" s="239"/>
      <c r="AE5449" s="239"/>
    </row>
    <row r="5450" spans="29:31">
      <c r="AC5450" s="239"/>
      <c r="AD5450" s="239"/>
      <c r="AE5450" s="239"/>
    </row>
    <row r="5451" spans="29:31">
      <c r="AC5451" s="239"/>
      <c r="AD5451" s="239"/>
      <c r="AE5451" s="239"/>
    </row>
    <row r="5452" spans="29:31">
      <c r="AC5452" s="239"/>
      <c r="AD5452" s="239"/>
      <c r="AE5452" s="239"/>
    </row>
    <row r="5453" spans="29:31">
      <c r="AC5453" s="239"/>
      <c r="AD5453" s="239"/>
      <c r="AE5453" s="239"/>
    </row>
    <row r="5454" spans="29:31">
      <c r="AC5454" s="239"/>
      <c r="AD5454" s="239"/>
      <c r="AE5454" s="239"/>
    </row>
    <row r="5455" spans="29:31">
      <c r="AC5455" s="239"/>
      <c r="AD5455" s="239"/>
      <c r="AE5455" s="239"/>
    </row>
    <row r="5456" spans="29:31">
      <c r="AC5456" s="239"/>
      <c r="AD5456" s="239"/>
      <c r="AE5456" s="239"/>
    </row>
    <row r="5457" spans="29:31">
      <c r="AC5457" s="239"/>
      <c r="AD5457" s="239"/>
      <c r="AE5457" s="239"/>
    </row>
    <row r="5458" spans="29:31">
      <c r="AC5458" s="239"/>
      <c r="AD5458" s="239"/>
      <c r="AE5458" s="239"/>
    </row>
    <row r="5459" spans="29:31">
      <c r="AC5459" s="239"/>
      <c r="AD5459" s="239"/>
      <c r="AE5459" s="239"/>
    </row>
    <row r="5460" spans="29:31">
      <c r="AC5460" s="239"/>
      <c r="AD5460" s="239"/>
      <c r="AE5460" s="239"/>
    </row>
    <row r="5461" spans="29:31">
      <c r="AC5461" s="239"/>
      <c r="AD5461" s="239"/>
      <c r="AE5461" s="239"/>
    </row>
    <row r="5462" spans="29:31">
      <c r="AC5462" s="239"/>
      <c r="AD5462" s="239"/>
      <c r="AE5462" s="239"/>
    </row>
    <row r="5463" spans="29:31">
      <c r="AC5463" s="239"/>
      <c r="AD5463" s="239"/>
      <c r="AE5463" s="239"/>
    </row>
    <row r="5464" spans="29:31">
      <c r="AC5464" s="239"/>
      <c r="AD5464" s="239"/>
      <c r="AE5464" s="239"/>
    </row>
    <row r="5465" spans="29:31">
      <c r="AC5465" s="239"/>
      <c r="AD5465" s="239"/>
      <c r="AE5465" s="239"/>
    </row>
    <row r="5466" spans="29:31">
      <c r="AC5466" s="239"/>
      <c r="AD5466" s="239"/>
      <c r="AE5466" s="239"/>
    </row>
    <row r="5467" spans="29:31">
      <c r="AC5467" s="239"/>
      <c r="AD5467" s="239"/>
      <c r="AE5467" s="239"/>
    </row>
    <row r="5468" spans="29:31">
      <c r="AC5468" s="239"/>
      <c r="AD5468" s="239"/>
      <c r="AE5468" s="239"/>
    </row>
    <row r="5469" spans="29:31">
      <c r="AC5469" s="239"/>
      <c r="AD5469" s="239"/>
      <c r="AE5469" s="239"/>
    </row>
    <row r="5470" spans="29:31">
      <c r="AC5470" s="239"/>
      <c r="AD5470" s="239"/>
      <c r="AE5470" s="239"/>
    </row>
    <row r="5471" spans="29:31">
      <c r="AC5471" s="239"/>
      <c r="AD5471" s="239"/>
      <c r="AE5471" s="239"/>
    </row>
    <row r="5472" spans="29:31">
      <c r="AC5472" s="239"/>
      <c r="AD5472" s="239"/>
      <c r="AE5472" s="239"/>
    </row>
    <row r="5473" spans="29:31">
      <c r="AC5473" s="239"/>
      <c r="AD5473" s="239"/>
      <c r="AE5473" s="239"/>
    </row>
    <row r="5474" spans="29:31">
      <c r="AC5474" s="239"/>
      <c r="AD5474" s="239"/>
      <c r="AE5474" s="239"/>
    </row>
    <row r="5475" spans="29:31">
      <c r="AC5475" s="239"/>
      <c r="AD5475" s="239"/>
      <c r="AE5475" s="239"/>
    </row>
    <row r="5476" spans="29:31">
      <c r="AC5476" s="239"/>
      <c r="AD5476" s="239"/>
      <c r="AE5476" s="239"/>
    </row>
    <row r="5477" spans="29:31">
      <c r="AC5477" s="239"/>
      <c r="AD5477" s="239"/>
      <c r="AE5477" s="239"/>
    </row>
    <row r="5478" spans="29:31">
      <c r="AC5478" s="239"/>
      <c r="AD5478" s="239"/>
      <c r="AE5478" s="239"/>
    </row>
    <row r="5479" spans="29:31">
      <c r="AC5479" s="239"/>
      <c r="AD5479" s="239"/>
      <c r="AE5479" s="239"/>
    </row>
    <row r="5480" spans="29:31">
      <c r="AC5480" s="239"/>
      <c r="AD5480" s="239"/>
      <c r="AE5480" s="239"/>
    </row>
    <row r="5481" spans="29:31">
      <c r="AC5481" s="239"/>
      <c r="AD5481" s="239"/>
      <c r="AE5481" s="239"/>
    </row>
    <row r="5482" spans="29:31">
      <c r="AC5482" s="239"/>
      <c r="AD5482" s="239"/>
      <c r="AE5482" s="239"/>
    </row>
    <row r="5483" spans="29:31">
      <c r="AC5483" s="239"/>
      <c r="AD5483" s="239"/>
      <c r="AE5483" s="239"/>
    </row>
    <row r="5484" spans="29:31">
      <c r="AC5484" s="239"/>
      <c r="AD5484" s="239"/>
      <c r="AE5484" s="239"/>
    </row>
    <row r="5485" spans="29:31">
      <c r="AC5485" s="239"/>
      <c r="AD5485" s="239"/>
      <c r="AE5485" s="239"/>
    </row>
    <row r="5486" spans="29:31">
      <c r="AC5486" s="239"/>
      <c r="AD5486" s="239"/>
      <c r="AE5486" s="239"/>
    </row>
    <row r="5487" spans="29:31">
      <c r="AC5487" s="239"/>
      <c r="AD5487" s="239"/>
      <c r="AE5487" s="239"/>
    </row>
    <row r="5488" spans="29:31">
      <c r="AC5488" s="239"/>
      <c r="AD5488" s="239"/>
      <c r="AE5488" s="239"/>
    </row>
    <row r="5489" spans="29:31">
      <c r="AC5489" s="239"/>
      <c r="AD5489" s="239"/>
      <c r="AE5489" s="239"/>
    </row>
    <row r="5490" spans="29:31">
      <c r="AC5490" s="239"/>
      <c r="AD5490" s="239"/>
      <c r="AE5490" s="239"/>
    </row>
    <row r="5491" spans="29:31">
      <c r="AC5491" s="239"/>
      <c r="AD5491" s="239"/>
      <c r="AE5491" s="239"/>
    </row>
    <row r="5492" spans="29:31">
      <c r="AC5492" s="239"/>
      <c r="AD5492" s="239"/>
      <c r="AE5492" s="239"/>
    </row>
    <row r="5493" spans="29:31">
      <c r="AC5493" s="239"/>
      <c r="AD5493" s="239"/>
      <c r="AE5493" s="239"/>
    </row>
    <row r="5494" spans="29:31">
      <c r="AC5494" s="239"/>
      <c r="AD5494" s="239"/>
      <c r="AE5494" s="239"/>
    </row>
    <row r="5495" spans="29:31">
      <c r="AC5495" s="239"/>
      <c r="AD5495" s="239"/>
      <c r="AE5495" s="239"/>
    </row>
    <row r="5496" spans="29:31">
      <c r="AC5496" s="239"/>
      <c r="AD5496" s="239"/>
      <c r="AE5496" s="239"/>
    </row>
    <row r="5497" spans="29:31">
      <c r="AC5497" s="239"/>
      <c r="AD5497" s="239"/>
      <c r="AE5497" s="239"/>
    </row>
    <row r="5498" spans="29:31">
      <c r="AC5498" s="239"/>
      <c r="AD5498" s="239"/>
      <c r="AE5498" s="239"/>
    </row>
    <row r="5499" spans="29:31">
      <c r="AC5499" s="239"/>
      <c r="AD5499" s="239"/>
      <c r="AE5499" s="239"/>
    </row>
    <row r="5500" spans="29:31">
      <c r="AC5500" s="239"/>
      <c r="AD5500" s="239"/>
      <c r="AE5500" s="239"/>
    </row>
    <row r="5501" spans="29:31">
      <c r="AC5501" s="239"/>
      <c r="AD5501" s="239"/>
      <c r="AE5501" s="239"/>
    </row>
    <row r="5502" spans="29:31">
      <c r="AC5502" s="239"/>
      <c r="AD5502" s="239"/>
      <c r="AE5502" s="239"/>
    </row>
    <row r="5503" spans="29:31">
      <c r="AC5503" s="239"/>
      <c r="AD5503" s="239"/>
      <c r="AE5503" s="239"/>
    </row>
    <row r="5504" spans="29:31">
      <c r="AC5504" s="239"/>
      <c r="AD5504" s="239"/>
      <c r="AE5504" s="239"/>
    </row>
    <row r="5505" spans="29:31">
      <c r="AC5505" s="239"/>
      <c r="AD5505" s="239"/>
      <c r="AE5505" s="239"/>
    </row>
    <row r="5506" spans="29:31">
      <c r="AC5506" s="239"/>
      <c r="AD5506" s="239"/>
      <c r="AE5506" s="239"/>
    </row>
    <row r="5507" spans="29:31">
      <c r="AC5507" s="239"/>
      <c r="AD5507" s="239"/>
      <c r="AE5507" s="239"/>
    </row>
    <row r="5508" spans="29:31">
      <c r="AC5508" s="239"/>
      <c r="AD5508" s="239"/>
      <c r="AE5508" s="239"/>
    </row>
    <row r="5509" spans="29:31">
      <c r="AC5509" s="239"/>
      <c r="AD5509" s="239"/>
      <c r="AE5509" s="239"/>
    </row>
    <row r="5510" spans="29:31">
      <c r="AC5510" s="239"/>
      <c r="AD5510" s="239"/>
      <c r="AE5510" s="239"/>
    </row>
    <row r="5511" spans="29:31">
      <c r="AC5511" s="239"/>
      <c r="AD5511" s="239"/>
      <c r="AE5511" s="239"/>
    </row>
    <row r="5512" spans="29:31">
      <c r="AC5512" s="239"/>
      <c r="AD5512" s="239"/>
      <c r="AE5512" s="239"/>
    </row>
    <row r="5513" spans="29:31">
      <c r="AC5513" s="239"/>
      <c r="AD5513" s="239"/>
      <c r="AE5513" s="239"/>
    </row>
    <row r="5514" spans="29:31">
      <c r="AC5514" s="239"/>
      <c r="AD5514" s="239"/>
      <c r="AE5514" s="239"/>
    </row>
    <row r="5515" spans="29:31">
      <c r="AC5515" s="239"/>
      <c r="AD5515" s="239"/>
      <c r="AE5515" s="239"/>
    </row>
    <row r="5516" spans="29:31">
      <c r="AC5516" s="239"/>
      <c r="AD5516" s="239"/>
      <c r="AE5516" s="239"/>
    </row>
    <row r="5517" spans="29:31">
      <c r="AC5517" s="239"/>
      <c r="AD5517" s="239"/>
      <c r="AE5517" s="239"/>
    </row>
    <row r="5518" spans="29:31">
      <c r="AC5518" s="239"/>
      <c r="AD5518" s="239"/>
      <c r="AE5518" s="239"/>
    </row>
    <row r="5519" spans="29:31">
      <c r="AC5519" s="239"/>
      <c r="AD5519" s="239"/>
      <c r="AE5519" s="239"/>
    </row>
    <row r="5520" spans="29:31">
      <c r="AC5520" s="239"/>
      <c r="AD5520" s="239"/>
      <c r="AE5520" s="239"/>
    </row>
    <row r="5521" spans="29:31">
      <c r="AC5521" s="239"/>
      <c r="AD5521" s="239"/>
      <c r="AE5521" s="239"/>
    </row>
    <row r="5522" spans="29:31">
      <c r="AC5522" s="239"/>
      <c r="AD5522" s="239"/>
      <c r="AE5522" s="239"/>
    </row>
    <row r="5523" spans="29:31">
      <c r="AC5523" s="239"/>
      <c r="AD5523" s="239"/>
      <c r="AE5523" s="239"/>
    </row>
    <row r="5524" spans="29:31">
      <c r="AC5524" s="239"/>
      <c r="AD5524" s="239"/>
      <c r="AE5524" s="239"/>
    </row>
    <row r="5525" spans="29:31">
      <c r="AC5525" s="239"/>
      <c r="AD5525" s="239"/>
      <c r="AE5525" s="239"/>
    </row>
    <row r="5526" spans="29:31">
      <c r="AC5526" s="239"/>
      <c r="AD5526" s="239"/>
      <c r="AE5526" s="239"/>
    </row>
    <row r="5527" spans="29:31">
      <c r="AC5527" s="239"/>
      <c r="AD5527" s="239"/>
      <c r="AE5527" s="239"/>
    </row>
    <row r="5528" spans="29:31">
      <c r="AC5528" s="239"/>
      <c r="AD5528" s="239"/>
      <c r="AE5528" s="239"/>
    </row>
    <row r="5529" spans="29:31">
      <c r="AC5529" s="239"/>
      <c r="AD5529" s="239"/>
      <c r="AE5529" s="239"/>
    </row>
    <row r="5530" spans="29:31">
      <c r="AC5530" s="239"/>
      <c r="AD5530" s="239"/>
      <c r="AE5530" s="239"/>
    </row>
    <row r="5531" spans="29:31">
      <c r="AC5531" s="239"/>
      <c r="AD5531" s="239"/>
      <c r="AE5531" s="239"/>
    </row>
    <row r="5532" spans="29:31">
      <c r="AC5532" s="239"/>
      <c r="AD5532" s="239"/>
      <c r="AE5532" s="239"/>
    </row>
    <row r="5533" spans="29:31">
      <c r="AC5533" s="239"/>
      <c r="AD5533" s="239"/>
      <c r="AE5533" s="239"/>
    </row>
    <row r="5534" spans="29:31">
      <c r="AC5534" s="239"/>
      <c r="AD5534" s="239"/>
      <c r="AE5534" s="239"/>
    </row>
    <row r="5535" spans="29:31">
      <c r="AC5535" s="239"/>
      <c r="AD5535" s="239"/>
      <c r="AE5535" s="239"/>
    </row>
    <row r="5536" spans="29:31">
      <c r="AC5536" s="239"/>
      <c r="AD5536" s="239"/>
      <c r="AE5536" s="239"/>
    </row>
    <row r="5537" spans="29:31">
      <c r="AC5537" s="239"/>
      <c r="AD5537" s="239"/>
      <c r="AE5537" s="239"/>
    </row>
    <row r="5538" spans="29:31">
      <c r="AC5538" s="239"/>
      <c r="AD5538" s="239"/>
      <c r="AE5538" s="239"/>
    </row>
    <row r="5539" spans="29:31">
      <c r="AC5539" s="239"/>
      <c r="AD5539" s="239"/>
      <c r="AE5539" s="239"/>
    </row>
    <row r="5540" spans="29:31">
      <c r="AC5540" s="239"/>
      <c r="AD5540" s="239"/>
      <c r="AE5540" s="239"/>
    </row>
    <row r="5541" spans="29:31">
      <c r="AC5541" s="239"/>
      <c r="AD5541" s="239"/>
      <c r="AE5541" s="239"/>
    </row>
    <row r="5542" spans="29:31">
      <c r="AC5542" s="239"/>
      <c r="AD5542" s="239"/>
      <c r="AE5542" s="239"/>
    </row>
    <row r="5543" spans="29:31">
      <c r="AC5543" s="239"/>
      <c r="AD5543" s="239"/>
      <c r="AE5543" s="239"/>
    </row>
    <row r="5544" spans="29:31">
      <c r="AC5544" s="239"/>
      <c r="AD5544" s="239"/>
      <c r="AE5544" s="239"/>
    </row>
    <row r="5545" spans="29:31">
      <c r="AC5545" s="239"/>
      <c r="AD5545" s="239"/>
      <c r="AE5545" s="239"/>
    </row>
    <row r="5546" spans="29:31">
      <c r="AC5546" s="239"/>
      <c r="AD5546" s="239"/>
      <c r="AE5546" s="239"/>
    </row>
    <row r="5547" spans="29:31">
      <c r="AC5547" s="239"/>
      <c r="AD5547" s="239"/>
      <c r="AE5547" s="239"/>
    </row>
    <row r="5548" spans="29:31">
      <c r="AC5548" s="239"/>
      <c r="AD5548" s="239"/>
      <c r="AE5548" s="239"/>
    </row>
    <row r="5549" spans="29:31">
      <c r="AC5549" s="239"/>
      <c r="AD5549" s="239"/>
      <c r="AE5549" s="239"/>
    </row>
    <row r="5550" spans="29:31">
      <c r="AC5550" s="239"/>
      <c r="AD5550" s="239"/>
      <c r="AE5550" s="239"/>
    </row>
    <row r="5551" spans="29:31">
      <c r="AC5551" s="239"/>
      <c r="AD5551" s="239"/>
      <c r="AE5551" s="239"/>
    </row>
    <row r="5552" spans="29:31">
      <c r="AC5552" s="239"/>
      <c r="AD5552" s="239"/>
      <c r="AE5552" s="239"/>
    </row>
    <row r="5553" spans="29:31">
      <c r="AC5553" s="239"/>
      <c r="AD5553" s="239"/>
      <c r="AE5553" s="239"/>
    </row>
    <row r="5554" spans="29:31">
      <c r="AC5554" s="239"/>
      <c r="AD5554" s="239"/>
      <c r="AE5554" s="239"/>
    </row>
    <row r="5555" spans="29:31">
      <c r="AC5555" s="239"/>
      <c r="AD5555" s="239"/>
      <c r="AE5555" s="239"/>
    </row>
    <row r="5556" spans="29:31">
      <c r="AC5556" s="239"/>
      <c r="AD5556" s="239"/>
      <c r="AE5556" s="239"/>
    </row>
    <row r="5557" spans="29:31">
      <c r="AC5557" s="239"/>
      <c r="AD5557" s="239"/>
      <c r="AE5557" s="239"/>
    </row>
    <row r="5558" spans="29:31">
      <c r="AC5558" s="239"/>
      <c r="AD5558" s="239"/>
      <c r="AE5558" s="239"/>
    </row>
    <row r="5559" spans="29:31">
      <c r="AC5559" s="239"/>
      <c r="AD5559" s="239"/>
      <c r="AE5559" s="239"/>
    </row>
    <row r="5560" spans="29:31">
      <c r="AC5560" s="239"/>
      <c r="AD5560" s="239"/>
      <c r="AE5560" s="239"/>
    </row>
    <row r="5561" spans="29:31">
      <c r="AC5561" s="239"/>
      <c r="AD5561" s="239"/>
      <c r="AE5561" s="239"/>
    </row>
    <row r="5562" spans="29:31">
      <c r="AC5562" s="239"/>
      <c r="AD5562" s="239"/>
      <c r="AE5562" s="239"/>
    </row>
    <row r="5563" spans="29:31">
      <c r="AC5563" s="239"/>
      <c r="AD5563" s="239"/>
      <c r="AE5563" s="239"/>
    </row>
    <row r="5564" spans="29:31">
      <c r="AC5564" s="239"/>
      <c r="AD5564" s="239"/>
      <c r="AE5564" s="239"/>
    </row>
    <row r="5565" spans="29:31">
      <c r="AC5565" s="239"/>
      <c r="AD5565" s="239"/>
      <c r="AE5565" s="239"/>
    </row>
    <row r="5566" spans="29:31">
      <c r="AC5566" s="239"/>
      <c r="AD5566" s="239"/>
      <c r="AE5566" s="239"/>
    </row>
    <row r="5567" spans="29:31">
      <c r="AC5567" s="239"/>
      <c r="AD5567" s="239"/>
      <c r="AE5567" s="239"/>
    </row>
    <row r="5568" spans="29:31">
      <c r="AC5568" s="239"/>
      <c r="AD5568" s="239"/>
      <c r="AE5568" s="239"/>
    </row>
    <row r="5569" spans="29:31">
      <c r="AC5569" s="239"/>
      <c r="AD5569" s="239"/>
      <c r="AE5569" s="239"/>
    </row>
    <row r="5570" spans="29:31">
      <c r="AC5570" s="239"/>
      <c r="AD5570" s="239"/>
      <c r="AE5570" s="239"/>
    </row>
    <row r="5571" spans="29:31">
      <c r="AC5571" s="239"/>
      <c r="AD5571" s="239"/>
      <c r="AE5571" s="239"/>
    </row>
    <row r="5572" spans="29:31">
      <c r="AC5572" s="239"/>
      <c r="AD5572" s="239"/>
      <c r="AE5572" s="239"/>
    </row>
    <row r="5573" spans="29:31">
      <c r="AC5573" s="239"/>
      <c r="AD5573" s="239"/>
      <c r="AE5573" s="239"/>
    </row>
    <row r="5574" spans="29:31">
      <c r="AC5574" s="239"/>
      <c r="AD5574" s="239"/>
      <c r="AE5574" s="239"/>
    </row>
    <row r="5575" spans="29:31">
      <c r="AC5575" s="239"/>
      <c r="AD5575" s="239"/>
      <c r="AE5575" s="239"/>
    </row>
    <row r="5576" spans="29:31">
      <c r="AC5576" s="239"/>
      <c r="AD5576" s="239"/>
      <c r="AE5576" s="239"/>
    </row>
    <row r="5577" spans="29:31">
      <c r="AC5577" s="239"/>
      <c r="AD5577" s="239"/>
      <c r="AE5577" s="239"/>
    </row>
    <row r="5578" spans="29:31">
      <c r="AC5578" s="239"/>
      <c r="AD5578" s="239"/>
      <c r="AE5578" s="239"/>
    </row>
    <row r="5579" spans="29:31">
      <c r="AC5579" s="239"/>
      <c r="AD5579" s="239"/>
      <c r="AE5579" s="239"/>
    </row>
    <row r="5580" spans="29:31">
      <c r="AC5580" s="239"/>
      <c r="AD5580" s="239"/>
      <c r="AE5580" s="239"/>
    </row>
    <row r="5581" spans="29:31">
      <c r="AC5581" s="239"/>
      <c r="AD5581" s="239"/>
      <c r="AE5581" s="239"/>
    </row>
    <row r="5582" spans="29:31">
      <c r="AC5582" s="239"/>
      <c r="AD5582" s="239"/>
      <c r="AE5582" s="239"/>
    </row>
    <row r="5583" spans="29:31">
      <c r="AC5583" s="239"/>
      <c r="AD5583" s="239"/>
      <c r="AE5583" s="239"/>
    </row>
    <row r="5584" spans="29:31">
      <c r="AC5584" s="239"/>
      <c r="AD5584" s="239"/>
      <c r="AE5584" s="239"/>
    </row>
    <row r="5585" spans="29:31">
      <c r="AC5585" s="239"/>
      <c r="AD5585" s="239"/>
      <c r="AE5585" s="239"/>
    </row>
    <row r="5586" spans="29:31">
      <c r="AC5586" s="239"/>
      <c r="AD5586" s="239"/>
      <c r="AE5586" s="239"/>
    </row>
    <row r="5587" spans="29:31">
      <c r="AC5587" s="239"/>
      <c r="AD5587" s="239"/>
      <c r="AE5587" s="239"/>
    </row>
    <row r="5588" spans="29:31">
      <c r="AC5588" s="239"/>
      <c r="AD5588" s="239"/>
      <c r="AE5588" s="239"/>
    </row>
    <row r="5589" spans="29:31">
      <c r="AC5589" s="239"/>
      <c r="AD5589" s="239"/>
      <c r="AE5589" s="239"/>
    </row>
    <row r="5590" spans="29:31">
      <c r="AC5590" s="239"/>
      <c r="AD5590" s="239"/>
      <c r="AE5590" s="239"/>
    </row>
    <row r="5591" spans="29:31">
      <c r="AC5591" s="239"/>
      <c r="AD5591" s="239"/>
      <c r="AE5591" s="239"/>
    </row>
    <row r="5592" spans="29:31">
      <c r="AC5592" s="239"/>
      <c r="AD5592" s="239"/>
      <c r="AE5592" s="239"/>
    </row>
    <row r="5593" spans="29:31">
      <c r="AC5593" s="239"/>
      <c r="AD5593" s="239"/>
      <c r="AE5593" s="239"/>
    </row>
    <row r="5594" spans="29:31">
      <c r="AC5594" s="239"/>
      <c r="AD5594" s="239"/>
      <c r="AE5594" s="239"/>
    </row>
    <row r="5595" spans="29:31">
      <c r="AC5595" s="239"/>
      <c r="AD5595" s="239"/>
      <c r="AE5595" s="239"/>
    </row>
    <row r="5596" spans="29:31">
      <c r="AC5596" s="239"/>
      <c r="AD5596" s="239"/>
      <c r="AE5596" s="239"/>
    </row>
    <row r="5597" spans="29:31">
      <c r="AC5597" s="239"/>
      <c r="AD5597" s="239"/>
      <c r="AE5597" s="239"/>
    </row>
    <row r="5598" spans="29:31">
      <c r="AC5598" s="239"/>
      <c r="AD5598" s="239"/>
      <c r="AE5598" s="239"/>
    </row>
    <row r="5599" spans="29:31">
      <c r="AC5599" s="239"/>
      <c r="AD5599" s="239"/>
      <c r="AE5599" s="239"/>
    </row>
    <row r="5600" spans="29:31">
      <c r="AC5600" s="239"/>
      <c r="AD5600" s="239"/>
      <c r="AE5600" s="239"/>
    </row>
    <row r="5601" spans="29:31">
      <c r="AC5601" s="239"/>
      <c r="AD5601" s="239"/>
      <c r="AE5601" s="239"/>
    </row>
    <row r="5602" spans="29:31">
      <c r="AC5602" s="239"/>
      <c r="AD5602" s="239"/>
      <c r="AE5602" s="239"/>
    </row>
    <row r="5603" spans="29:31">
      <c r="AC5603" s="239"/>
      <c r="AD5603" s="239"/>
      <c r="AE5603" s="239"/>
    </row>
    <row r="5604" spans="29:31">
      <c r="AC5604" s="239"/>
      <c r="AD5604" s="239"/>
      <c r="AE5604" s="239"/>
    </row>
    <row r="5605" spans="29:31">
      <c r="AC5605" s="239"/>
      <c r="AD5605" s="239"/>
      <c r="AE5605" s="239"/>
    </row>
    <row r="5606" spans="29:31">
      <c r="AC5606" s="239"/>
      <c r="AD5606" s="239"/>
      <c r="AE5606" s="239"/>
    </row>
    <row r="5607" spans="29:31">
      <c r="AC5607" s="239"/>
      <c r="AD5607" s="239"/>
      <c r="AE5607" s="239"/>
    </row>
    <row r="5608" spans="29:31">
      <c r="AC5608" s="239"/>
      <c r="AD5608" s="239"/>
      <c r="AE5608" s="239"/>
    </row>
    <row r="5609" spans="29:31">
      <c r="AC5609" s="239"/>
      <c r="AD5609" s="239"/>
      <c r="AE5609" s="239"/>
    </row>
    <row r="5610" spans="29:31">
      <c r="AC5610" s="239"/>
      <c r="AD5610" s="239"/>
      <c r="AE5610" s="239"/>
    </row>
    <row r="5611" spans="29:31">
      <c r="AC5611" s="239"/>
      <c r="AD5611" s="239"/>
      <c r="AE5611" s="239"/>
    </row>
    <row r="5612" spans="29:31">
      <c r="AC5612" s="239"/>
      <c r="AD5612" s="239"/>
      <c r="AE5612" s="239"/>
    </row>
    <row r="5613" spans="29:31">
      <c r="AC5613" s="239"/>
      <c r="AD5613" s="239"/>
      <c r="AE5613" s="239"/>
    </row>
    <row r="5614" spans="29:31">
      <c r="AC5614" s="239"/>
      <c r="AD5614" s="239"/>
      <c r="AE5614" s="239"/>
    </row>
    <row r="5615" spans="29:31">
      <c r="AC5615" s="239"/>
      <c r="AD5615" s="239"/>
      <c r="AE5615" s="239"/>
    </row>
    <row r="5616" spans="29:31">
      <c r="AC5616" s="239"/>
      <c r="AD5616" s="239"/>
      <c r="AE5616" s="239"/>
    </row>
    <row r="5617" spans="29:31">
      <c r="AC5617" s="239"/>
      <c r="AD5617" s="239"/>
      <c r="AE5617" s="239"/>
    </row>
    <row r="5618" spans="29:31">
      <c r="AC5618" s="239"/>
      <c r="AD5618" s="239"/>
      <c r="AE5618" s="239"/>
    </row>
    <row r="5619" spans="29:31">
      <c r="AC5619" s="239"/>
      <c r="AD5619" s="239"/>
      <c r="AE5619" s="239"/>
    </row>
    <row r="5620" spans="29:31">
      <c r="AC5620" s="239"/>
      <c r="AD5620" s="239"/>
      <c r="AE5620" s="239"/>
    </row>
    <row r="5621" spans="29:31">
      <c r="AC5621" s="239"/>
      <c r="AD5621" s="239"/>
      <c r="AE5621" s="239"/>
    </row>
    <row r="5622" spans="29:31">
      <c r="AC5622" s="239"/>
      <c r="AD5622" s="239"/>
      <c r="AE5622" s="239"/>
    </row>
    <row r="5623" spans="29:31">
      <c r="AC5623" s="239"/>
      <c r="AD5623" s="239"/>
      <c r="AE5623" s="239"/>
    </row>
    <row r="5624" spans="29:31">
      <c r="AC5624" s="239"/>
      <c r="AD5624" s="239"/>
      <c r="AE5624" s="239"/>
    </row>
    <row r="5625" spans="29:31">
      <c r="AC5625" s="239"/>
      <c r="AD5625" s="239"/>
      <c r="AE5625" s="239"/>
    </row>
    <row r="5626" spans="29:31">
      <c r="AC5626" s="239"/>
      <c r="AD5626" s="239"/>
      <c r="AE5626" s="239"/>
    </row>
    <row r="5627" spans="29:31">
      <c r="AC5627" s="239"/>
      <c r="AD5627" s="239"/>
      <c r="AE5627" s="239"/>
    </row>
    <row r="5628" spans="29:31">
      <c r="AC5628" s="239"/>
      <c r="AD5628" s="239"/>
      <c r="AE5628" s="239"/>
    </row>
    <row r="5629" spans="29:31">
      <c r="AC5629" s="239"/>
      <c r="AD5629" s="239"/>
      <c r="AE5629" s="239"/>
    </row>
    <row r="5630" spans="29:31">
      <c r="AC5630" s="239"/>
      <c r="AD5630" s="239"/>
      <c r="AE5630" s="239"/>
    </row>
    <row r="5631" spans="29:31">
      <c r="AC5631" s="239"/>
      <c r="AD5631" s="239"/>
      <c r="AE5631" s="239"/>
    </row>
    <row r="5632" spans="29:31">
      <c r="AC5632" s="239"/>
      <c r="AD5632" s="239"/>
      <c r="AE5632" s="239"/>
    </row>
    <row r="5633" spans="29:31">
      <c r="AC5633" s="239"/>
      <c r="AD5633" s="239"/>
      <c r="AE5633" s="239"/>
    </row>
    <row r="5634" spans="29:31">
      <c r="AC5634" s="239"/>
      <c r="AD5634" s="239"/>
      <c r="AE5634" s="239"/>
    </row>
    <row r="5635" spans="29:31">
      <c r="AC5635" s="239"/>
      <c r="AD5635" s="239"/>
      <c r="AE5635" s="239"/>
    </row>
    <row r="5636" spans="29:31">
      <c r="AC5636" s="239"/>
      <c r="AD5636" s="239"/>
      <c r="AE5636" s="239"/>
    </row>
    <row r="5637" spans="29:31">
      <c r="AC5637" s="239"/>
      <c r="AD5637" s="239"/>
      <c r="AE5637" s="239"/>
    </row>
    <row r="5638" spans="29:31">
      <c r="AC5638" s="239"/>
      <c r="AD5638" s="239"/>
      <c r="AE5638" s="239"/>
    </row>
    <row r="5639" spans="29:31">
      <c r="AC5639" s="239"/>
      <c r="AD5639" s="239"/>
      <c r="AE5639" s="239"/>
    </row>
    <row r="5640" spans="29:31">
      <c r="AC5640" s="239"/>
      <c r="AD5640" s="239"/>
      <c r="AE5640" s="239"/>
    </row>
    <row r="5641" spans="29:31">
      <c r="AC5641" s="239"/>
      <c r="AD5641" s="239"/>
      <c r="AE5641" s="239"/>
    </row>
    <row r="5642" spans="29:31">
      <c r="AC5642" s="239"/>
      <c r="AD5642" s="239"/>
      <c r="AE5642" s="239"/>
    </row>
    <row r="5643" spans="29:31">
      <c r="AC5643" s="239"/>
      <c r="AD5643" s="239"/>
      <c r="AE5643" s="239"/>
    </row>
    <row r="5644" spans="29:31">
      <c r="AC5644" s="239"/>
      <c r="AD5644" s="239"/>
      <c r="AE5644" s="239"/>
    </row>
    <row r="5645" spans="29:31">
      <c r="AC5645" s="239"/>
      <c r="AD5645" s="239"/>
      <c r="AE5645" s="239"/>
    </row>
    <row r="5646" spans="29:31">
      <c r="AC5646" s="239"/>
      <c r="AD5646" s="239"/>
      <c r="AE5646" s="239"/>
    </row>
    <row r="5647" spans="29:31">
      <c r="AC5647" s="239"/>
      <c r="AD5647" s="239"/>
      <c r="AE5647" s="239"/>
    </row>
    <row r="5648" spans="29:31">
      <c r="AC5648" s="239"/>
      <c r="AD5648" s="239"/>
      <c r="AE5648" s="239"/>
    </row>
    <row r="5649" spans="29:31">
      <c r="AC5649" s="239"/>
      <c r="AD5649" s="239"/>
      <c r="AE5649" s="239"/>
    </row>
    <row r="5650" spans="29:31">
      <c r="AC5650" s="239"/>
      <c r="AD5650" s="239"/>
      <c r="AE5650" s="239"/>
    </row>
    <row r="5651" spans="29:31">
      <c r="AC5651" s="239"/>
      <c r="AD5651" s="239"/>
      <c r="AE5651" s="239"/>
    </row>
    <row r="5652" spans="29:31">
      <c r="AC5652" s="239"/>
      <c r="AD5652" s="239"/>
      <c r="AE5652" s="239"/>
    </row>
    <row r="5653" spans="29:31">
      <c r="AC5653" s="239"/>
      <c r="AD5653" s="239"/>
      <c r="AE5653" s="239"/>
    </row>
    <row r="5654" spans="29:31">
      <c r="AC5654" s="239"/>
      <c r="AD5654" s="239"/>
      <c r="AE5654" s="239"/>
    </row>
    <row r="5655" spans="29:31">
      <c r="AC5655" s="239"/>
      <c r="AD5655" s="239"/>
      <c r="AE5655" s="239"/>
    </row>
    <row r="5656" spans="29:31">
      <c r="AC5656" s="239"/>
      <c r="AD5656" s="239"/>
      <c r="AE5656" s="239"/>
    </row>
    <row r="5657" spans="29:31">
      <c r="AC5657" s="239"/>
      <c r="AD5657" s="239"/>
      <c r="AE5657" s="239"/>
    </row>
    <row r="5658" spans="29:31">
      <c r="AC5658" s="239"/>
      <c r="AD5658" s="239"/>
      <c r="AE5658" s="239"/>
    </row>
    <row r="5659" spans="29:31">
      <c r="AC5659" s="239"/>
      <c r="AD5659" s="239"/>
      <c r="AE5659" s="239"/>
    </row>
    <row r="5660" spans="29:31">
      <c r="AC5660" s="239"/>
      <c r="AD5660" s="239"/>
      <c r="AE5660" s="239"/>
    </row>
    <row r="5661" spans="29:31">
      <c r="AC5661" s="239"/>
      <c r="AD5661" s="239"/>
      <c r="AE5661" s="239"/>
    </row>
    <row r="5662" spans="29:31">
      <c r="AC5662" s="239"/>
      <c r="AD5662" s="239"/>
      <c r="AE5662" s="239"/>
    </row>
    <row r="5663" spans="29:31">
      <c r="AC5663" s="239"/>
      <c r="AD5663" s="239"/>
      <c r="AE5663" s="239"/>
    </row>
    <row r="5664" spans="29:31">
      <c r="AC5664" s="239"/>
      <c r="AD5664" s="239"/>
      <c r="AE5664" s="239"/>
    </row>
    <row r="5665" spans="29:31">
      <c r="AC5665" s="239"/>
      <c r="AD5665" s="239"/>
      <c r="AE5665" s="239"/>
    </row>
    <row r="5666" spans="29:31">
      <c r="AC5666" s="239"/>
      <c r="AD5666" s="239"/>
      <c r="AE5666" s="239"/>
    </row>
    <row r="5667" spans="29:31">
      <c r="AC5667" s="239"/>
      <c r="AD5667" s="239"/>
      <c r="AE5667" s="239"/>
    </row>
    <row r="5668" spans="29:31">
      <c r="AC5668" s="239"/>
      <c r="AD5668" s="239"/>
      <c r="AE5668" s="239"/>
    </row>
    <row r="5669" spans="29:31">
      <c r="AC5669" s="239"/>
      <c r="AD5669" s="239"/>
      <c r="AE5669" s="239"/>
    </row>
    <row r="5670" spans="29:31">
      <c r="AC5670" s="239"/>
      <c r="AD5670" s="239"/>
      <c r="AE5670" s="239"/>
    </row>
    <row r="5671" spans="29:31">
      <c r="AC5671" s="239"/>
      <c r="AD5671" s="239"/>
      <c r="AE5671" s="239"/>
    </row>
    <row r="5672" spans="29:31">
      <c r="AC5672" s="239"/>
      <c r="AD5672" s="239"/>
      <c r="AE5672" s="239"/>
    </row>
    <row r="5673" spans="29:31">
      <c r="AC5673" s="239"/>
      <c r="AD5673" s="239"/>
      <c r="AE5673" s="239"/>
    </row>
    <row r="5674" spans="29:31">
      <c r="AC5674" s="239"/>
      <c r="AD5674" s="239"/>
      <c r="AE5674" s="239"/>
    </row>
    <row r="5675" spans="29:31">
      <c r="AC5675" s="239"/>
      <c r="AD5675" s="239"/>
      <c r="AE5675" s="239"/>
    </row>
    <row r="5676" spans="29:31">
      <c r="AC5676" s="239"/>
      <c r="AD5676" s="239"/>
      <c r="AE5676" s="239"/>
    </row>
    <row r="5677" spans="29:31">
      <c r="AC5677" s="239"/>
      <c r="AD5677" s="239"/>
      <c r="AE5677" s="239"/>
    </row>
    <row r="5678" spans="29:31">
      <c r="AC5678" s="239"/>
      <c r="AD5678" s="239"/>
      <c r="AE5678" s="239"/>
    </row>
    <row r="5679" spans="29:31">
      <c r="AC5679" s="239"/>
      <c r="AD5679" s="239"/>
      <c r="AE5679" s="239"/>
    </row>
    <row r="5680" spans="29:31">
      <c r="AC5680" s="239"/>
      <c r="AD5680" s="239"/>
      <c r="AE5680" s="239"/>
    </row>
    <row r="5681" spans="29:31">
      <c r="AC5681" s="239"/>
      <c r="AD5681" s="239"/>
      <c r="AE5681" s="239"/>
    </row>
    <row r="5682" spans="29:31">
      <c r="AC5682" s="239"/>
      <c r="AD5682" s="239"/>
      <c r="AE5682" s="239"/>
    </row>
    <row r="5683" spans="29:31">
      <c r="AC5683" s="239"/>
      <c r="AD5683" s="239"/>
      <c r="AE5683" s="239"/>
    </row>
    <row r="5684" spans="29:31">
      <c r="AC5684" s="239"/>
      <c r="AD5684" s="239"/>
      <c r="AE5684" s="239"/>
    </row>
    <row r="5685" spans="29:31">
      <c r="AC5685" s="239"/>
      <c r="AD5685" s="239"/>
      <c r="AE5685" s="239"/>
    </row>
    <row r="5686" spans="29:31">
      <c r="AC5686" s="239"/>
      <c r="AD5686" s="239"/>
      <c r="AE5686" s="239"/>
    </row>
    <row r="5687" spans="29:31">
      <c r="AC5687" s="239"/>
      <c r="AD5687" s="239"/>
      <c r="AE5687" s="239"/>
    </row>
    <row r="5688" spans="29:31">
      <c r="AC5688" s="239"/>
      <c r="AD5688" s="239"/>
      <c r="AE5688" s="239"/>
    </row>
    <row r="5689" spans="29:31">
      <c r="AC5689" s="239"/>
      <c r="AD5689" s="239"/>
      <c r="AE5689" s="239"/>
    </row>
    <row r="5690" spans="29:31">
      <c r="AC5690" s="239"/>
      <c r="AD5690" s="239"/>
      <c r="AE5690" s="239"/>
    </row>
    <row r="5691" spans="29:31">
      <c r="AC5691" s="239"/>
      <c r="AD5691" s="239"/>
      <c r="AE5691" s="239"/>
    </row>
    <row r="5692" spans="29:31">
      <c r="AC5692" s="239"/>
      <c r="AD5692" s="239"/>
      <c r="AE5692" s="239"/>
    </row>
    <row r="5693" spans="29:31">
      <c r="AC5693" s="239"/>
      <c r="AD5693" s="239"/>
      <c r="AE5693" s="239"/>
    </row>
    <row r="5694" spans="29:31">
      <c r="AC5694" s="239"/>
      <c r="AD5694" s="239"/>
      <c r="AE5694" s="239"/>
    </row>
    <row r="5695" spans="29:31">
      <c r="AC5695" s="239"/>
      <c r="AD5695" s="239"/>
      <c r="AE5695" s="239"/>
    </row>
    <row r="5696" spans="29:31">
      <c r="AC5696" s="239"/>
      <c r="AD5696" s="239"/>
      <c r="AE5696" s="239"/>
    </row>
    <row r="5697" spans="29:31">
      <c r="AC5697" s="239"/>
      <c r="AD5697" s="239"/>
      <c r="AE5697" s="239"/>
    </row>
    <row r="5698" spans="29:31">
      <c r="AC5698" s="239"/>
      <c r="AD5698" s="239"/>
      <c r="AE5698" s="239"/>
    </row>
    <row r="5699" spans="29:31">
      <c r="AC5699" s="239"/>
      <c r="AD5699" s="239"/>
      <c r="AE5699" s="239"/>
    </row>
    <row r="5700" spans="29:31">
      <c r="AC5700" s="239"/>
      <c r="AD5700" s="239"/>
      <c r="AE5700" s="239"/>
    </row>
    <row r="5701" spans="29:31">
      <c r="AC5701" s="239"/>
      <c r="AD5701" s="239"/>
      <c r="AE5701" s="239"/>
    </row>
    <row r="5702" spans="29:31">
      <c r="AC5702" s="239"/>
      <c r="AD5702" s="239"/>
      <c r="AE5702" s="239"/>
    </row>
    <row r="5703" spans="29:31">
      <c r="AC5703" s="239"/>
      <c r="AD5703" s="239"/>
      <c r="AE5703" s="239"/>
    </row>
    <row r="5704" spans="29:31">
      <c r="AC5704" s="239"/>
      <c r="AD5704" s="239"/>
      <c r="AE5704" s="239"/>
    </row>
    <row r="5705" spans="29:31">
      <c r="AC5705" s="239"/>
      <c r="AD5705" s="239"/>
      <c r="AE5705" s="239"/>
    </row>
    <row r="5706" spans="29:31">
      <c r="AC5706" s="239"/>
      <c r="AD5706" s="239"/>
      <c r="AE5706" s="239"/>
    </row>
    <row r="5707" spans="29:31">
      <c r="AC5707" s="239"/>
      <c r="AD5707" s="239"/>
      <c r="AE5707" s="239"/>
    </row>
    <row r="5708" spans="29:31">
      <c r="AC5708" s="239"/>
      <c r="AD5708" s="239"/>
      <c r="AE5708" s="239"/>
    </row>
    <row r="5709" spans="29:31">
      <c r="AC5709" s="239"/>
      <c r="AD5709" s="239"/>
      <c r="AE5709" s="239"/>
    </row>
    <row r="5710" spans="29:31">
      <c r="AC5710" s="239"/>
      <c r="AD5710" s="239"/>
      <c r="AE5710" s="239"/>
    </row>
    <row r="5711" spans="29:31">
      <c r="AC5711" s="239"/>
      <c r="AD5711" s="239"/>
      <c r="AE5711" s="239"/>
    </row>
    <row r="5712" spans="29:31">
      <c r="AC5712" s="239"/>
      <c r="AD5712" s="239"/>
      <c r="AE5712" s="239"/>
    </row>
    <row r="5713" spans="29:31">
      <c r="AC5713" s="239"/>
      <c r="AD5713" s="239"/>
      <c r="AE5713" s="239"/>
    </row>
    <row r="5714" spans="29:31">
      <c r="AC5714" s="239"/>
      <c r="AD5714" s="239"/>
      <c r="AE5714" s="239"/>
    </row>
    <row r="5715" spans="29:31">
      <c r="AC5715" s="239"/>
      <c r="AD5715" s="239"/>
      <c r="AE5715" s="239"/>
    </row>
    <row r="5716" spans="29:31">
      <c r="AC5716" s="239"/>
      <c r="AD5716" s="239"/>
      <c r="AE5716" s="239"/>
    </row>
    <row r="5717" spans="29:31">
      <c r="AC5717" s="239"/>
      <c r="AD5717" s="239"/>
      <c r="AE5717" s="239"/>
    </row>
    <row r="5718" spans="29:31">
      <c r="AC5718" s="239"/>
      <c r="AD5718" s="239"/>
      <c r="AE5718" s="239"/>
    </row>
    <row r="5719" spans="29:31">
      <c r="AC5719" s="239"/>
      <c r="AD5719" s="239"/>
      <c r="AE5719" s="239"/>
    </row>
    <row r="5720" spans="29:31">
      <c r="AC5720" s="239"/>
      <c r="AD5720" s="239"/>
      <c r="AE5720" s="239"/>
    </row>
    <row r="5721" spans="29:31">
      <c r="AC5721" s="239"/>
      <c r="AD5721" s="239"/>
      <c r="AE5721" s="239"/>
    </row>
    <row r="5722" spans="29:31">
      <c r="AC5722" s="239"/>
      <c r="AD5722" s="239"/>
      <c r="AE5722" s="239"/>
    </row>
    <row r="5723" spans="29:31">
      <c r="AC5723" s="239"/>
      <c r="AD5723" s="239"/>
      <c r="AE5723" s="239"/>
    </row>
    <row r="5724" spans="29:31">
      <c r="AC5724" s="239"/>
      <c r="AD5724" s="239"/>
      <c r="AE5724" s="239"/>
    </row>
    <row r="5725" spans="29:31">
      <c r="AC5725" s="239"/>
      <c r="AD5725" s="239"/>
      <c r="AE5725" s="239"/>
    </row>
    <row r="5726" spans="29:31">
      <c r="AC5726" s="239"/>
      <c r="AD5726" s="239"/>
      <c r="AE5726" s="239"/>
    </row>
    <row r="5727" spans="29:31">
      <c r="AC5727" s="239"/>
      <c r="AD5727" s="239"/>
      <c r="AE5727" s="239"/>
    </row>
    <row r="5728" spans="29:31">
      <c r="AC5728" s="239"/>
      <c r="AD5728" s="239"/>
      <c r="AE5728" s="239"/>
    </row>
    <row r="5729" spans="29:31">
      <c r="AC5729" s="239"/>
      <c r="AD5729" s="239"/>
      <c r="AE5729" s="239"/>
    </row>
    <row r="5730" spans="29:31">
      <c r="AC5730" s="239"/>
      <c r="AD5730" s="239"/>
      <c r="AE5730" s="239"/>
    </row>
    <row r="5731" spans="29:31">
      <c r="AC5731" s="239"/>
      <c r="AD5731" s="239"/>
      <c r="AE5731" s="239"/>
    </row>
    <row r="5732" spans="29:31">
      <c r="AC5732" s="239"/>
      <c r="AD5732" s="239"/>
      <c r="AE5732" s="239"/>
    </row>
    <row r="5733" spans="29:31">
      <c r="AC5733" s="239"/>
      <c r="AD5733" s="239"/>
      <c r="AE5733" s="239"/>
    </row>
    <row r="5734" spans="29:31">
      <c r="AC5734" s="239"/>
      <c r="AD5734" s="239"/>
      <c r="AE5734" s="239"/>
    </row>
    <row r="5735" spans="29:31">
      <c r="AC5735" s="239"/>
      <c r="AD5735" s="239"/>
      <c r="AE5735" s="239"/>
    </row>
    <row r="5736" spans="29:31">
      <c r="AC5736" s="239"/>
      <c r="AD5736" s="239"/>
      <c r="AE5736" s="239"/>
    </row>
    <row r="5737" spans="29:31">
      <c r="AC5737" s="239"/>
      <c r="AD5737" s="239"/>
      <c r="AE5737" s="239"/>
    </row>
    <row r="5738" spans="29:31">
      <c r="AC5738" s="239"/>
      <c r="AD5738" s="239"/>
      <c r="AE5738" s="239"/>
    </row>
    <row r="5739" spans="29:31">
      <c r="AC5739" s="239"/>
      <c r="AD5739" s="239"/>
      <c r="AE5739" s="239"/>
    </row>
    <row r="5740" spans="29:31">
      <c r="AC5740" s="239"/>
      <c r="AD5740" s="239"/>
      <c r="AE5740" s="239"/>
    </row>
    <row r="5741" spans="29:31">
      <c r="AC5741" s="239"/>
      <c r="AD5741" s="239"/>
      <c r="AE5741" s="239"/>
    </row>
    <row r="5742" spans="29:31">
      <c r="AC5742" s="239"/>
      <c r="AD5742" s="239"/>
      <c r="AE5742" s="239"/>
    </row>
    <row r="5743" spans="29:31">
      <c r="AC5743" s="239"/>
      <c r="AD5743" s="239"/>
      <c r="AE5743" s="239"/>
    </row>
    <row r="5744" spans="29:31">
      <c r="AC5744" s="239"/>
      <c r="AD5744" s="239"/>
      <c r="AE5744" s="239"/>
    </row>
    <row r="5745" spans="29:31">
      <c r="AC5745" s="239"/>
      <c r="AD5745" s="239"/>
      <c r="AE5745" s="239"/>
    </row>
    <row r="5746" spans="29:31">
      <c r="AC5746" s="239"/>
      <c r="AD5746" s="239"/>
      <c r="AE5746" s="239"/>
    </row>
    <row r="5747" spans="29:31">
      <c r="AC5747" s="239"/>
      <c r="AD5747" s="239"/>
      <c r="AE5747" s="239"/>
    </row>
    <row r="5748" spans="29:31">
      <c r="AC5748" s="239"/>
      <c r="AD5748" s="239"/>
      <c r="AE5748" s="239"/>
    </row>
    <row r="5749" spans="29:31">
      <c r="AC5749" s="239"/>
      <c r="AD5749" s="239"/>
      <c r="AE5749" s="239"/>
    </row>
    <row r="5750" spans="29:31">
      <c r="AC5750" s="239"/>
      <c r="AD5750" s="239"/>
      <c r="AE5750" s="239"/>
    </row>
    <row r="5751" spans="29:31">
      <c r="AC5751" s="239"/>
      <c r="AD5751" s="239"/>
      <c r="AE5751" s="239"/>
    </row>
    <row r="5752" spans="29:31">
      <c r="AC5752" s="239"/>
      <c r="AD5752" s="239"/>
      <c r="AE5752" s="239"/>
    </row>
    <row r="5753" spans="29:31">
      <c r="AC5753" s="239"/>
      <c r="AD5753" s="239"/>
      <c r="AE5753" s="239"/>
    </row>
    <row r="5754" spans="29:31">
      <c r="AC5754" s="239"/>
      <c r="AD5754" s="239"/>
      <c r="AE5754" s="239"/>
    </row>
    <row r="5755" spans="29:31">
      <c r="AC5755" s="239"/>
      <c r="AD5755" s="239"/>
      <c r="AE5755" s="239"/>
    </row>
    <row r="5756" spans="29:31">
      <c r="AC5756" s="239"/>
      <c r="AD5756" s="239"/>
      <c r="AE5756" s="239"/>
    </row>
    <row r="5757" spans="29:31">
      <c r="AC5757" s="239"/>
      <c r="AD5757" s="239"/>
      <c r="AE5757" s="239"/>
    </row>
    <row r="5758" spans="29:31">
      <c r="AC5758" s="239"/>
      <c r="AD5758" s="239"/>
      <c r="AE5758" s="239"/>
    </row>
    <row r="5759" spans="29:31">
      <c r="AC5759" s="239"/>
      <c r="AD5759" s="239"/>
      <c r="AE5759" s="239"/>
    </row>
    <row r="5760" spans="29:31">
      <c r="AC5760" s="239"/>
      <c r="AD5760" s="239"/>
      <c r="AE5760" s="239"/>
    </row>
    <row r="5761" spans="29:31">
      <c r="AC5761" s="239"/>
      <c r="AD5761" s="239"/>
      <c r="AE5761" s="239"/>
    </row>
    <row r="5762" spans="29:31">
      <c r="AC5762" s="239"/>
      <c r="AD5762" s="239"/>
      <c r="AE5762" s="239"/>
    </row>
    <row r="5763" spans="29:31">
      <c r="AC5763" s="239"/>
      <c r="AD5763" s="239"/>
      <c r="AE5763" s="239"/>
    </row>
    <row r="5764" spans="29:31">
      <c r="AC5764" s="239"/>
      <c r="AD5764" s="239"/>
      <c r="AE5764" s="239"/>
    </row>
    <row r="5765" spans="29:31">
      <c r="AC5765" s="239"/>
      <c r="AD5765" s="239"/>
      <c r="AE5765" s="239"/>
    </row>
    <row r="5766" spans="29:31">
      <c r="AC5766" s="239"/>
      <c r="AD5766" s="239"/>
      <c r="AE5766" s="239"/>
    </row>
    <row r="5767" spans="29:31">
      <c r="AC5767" s="239"/>
      <c r="AD5767" s="239"/>
      <c r="AE5767" s="239"/>
    </row>
    <row r="5768" spans="29:31">
      <c r="AC5768" s="239"/>
      <c r="AD5768" s="239"/>
      <c r="AE5768" s="239"/>
    </row>
    <row r="5769" spans="29:31">
      <c r="AC5769" s="239"/>
      <c r="AD5769" s="239"/>
      <c r="AE5769" s="239"/>
    </row>
    <row r="5770" spans="29:31">
      <c r="AC5770" s="239"/>
      <c r="AD5770" s="239"/>
      <c r="AE5770" s="239"/>
    </row>
    <row r="5771" spans="29:31">
      <c r="AC5771" s="239"/>
      <c r="AD5771" s="239"/>
      <c r="AE5771" s="239"/>
    </row>
    <row r="5772" spans="29:31">
      <c r="AC5772" s="239"/>
      <c r="AD5772" s="239"/>
      <c r="AE5772" s="239"/>
    </row>
    <row r="5773" spans="29:31">
      <c r="AC5773" s="239"/>
      <c r="AD5773" s="239"/>
      <c r="AE5773" s="239"/>
    </row>
    <row r="5774" spans="29:31">
      <c r="AC5774" s="239"/>
      <c r="AD5774" s="239"/>
      <c r="AE5774" s="239"/>
    </row>
    <row r="5775" spans="29:31">
      <c r="AC5775" s="239"/>
      <c r="AD5775" s="239"/>
      <c r="AE5775" s="239"/>
    </row>
    <row r="5776" spans="29:31">
      <c r="AC5776" s="239"/>
      <c r="AD5776" s="239"/>
      <c r="AE5776" s="239"/>
    </row>
    <row r="5777" spans="29:31">
      <c r="AC5777" s="239"/>
      <c r="AD5777" s="239"/>
      <c r="AE5777" s="239"/>
    </row>
    <row r="5778" spans="29:31">
      <c r="AC5778" s="239"/>
      <c r="AD5778" s="239"/>
      <c r="AE5778" s="239"/>
    </row>
    <row r="5779" spans="29:31">
      <c r="AC5779" s="239"/>
      <c r="AD5779" s="239"/>
      <c r="AE5779" s="239"/>
    </row>
    <row r="5780" spans="29:31">
      <c r="AC5780" s="239"/>
      <c r="AD5780" s="239"/>
      <c r="AE5780" s="239"/>
    </row>
    <row r="5781" spans="29:31">
      <c r="AC5781" s="239"/>
      <c r="AD5781" s="239"/>
      <c r="AE5781" s="239"/>
    </row>
    <row r="5782" spans="29:31">
      <c r="AC5782" s="239"/>
      <c r="AD5782" s="239"/>
      <c r="AE5782" s="239"/>
    </row>
    <row r="5783" spans="29:31">
      <c r="AC5783" s="239"/>
      <c r="AD5783" s="239"/>
      <c r="AE5783" s="239"/>
    </row>
    <row r="5784" spans="29:31">
      <c r="AC5784" s="239"/>
      <c r="AD5784" s="239"/>
      <c r="AE5784" s="239"/>
    </row>
    <row r="5785" spans="29:31">
      <c r="AC5785" s="239"/>
      <c r="AD5785" s="239"/>
      <c r="AE5785" s="239"/>
    </row>
    <row r="5786" spans="29:31">
      <c r="AC5786" s="239"/>
      <c r="AD5786" s="239"/>
      <c r="AE5786" s="239"/>
    </row>
    <row r="5787" spans="29:31">
      <c r="AC5787" s="239"/>
      <c r="AD5787" s="239"/>
      <c r="AE5787" s="239"/>
    </row>
    <row r="5788" spans="29:31">
      <c r="AC5788" s="239"/>
      <c r="AD5788" s="239"/>
      <c r="AE5788" s="239"/>
    </row>
    <row r="5789" spans="29:31">
      <c r="AC5789" s="239"/>
      <c r="AD5789" s="239"/>
      <c r="AE5789" s="239"/>
    </row>
    <row r="5790" spans="29:31">
      <c r="AC5790" s="239"/>
      <c r="AD5790" s="239"/>
      <c r="AE5790" s="239"/>
    </row>
    <row r="5791" spans="29:31">
      <c r="AC5791" s="239"/>
      <c r="AD5791" s="239"/>
      <c r="AE5791" s="239"/>
    </row>
    <row r="5792" spans="29:31">
      <c r="AC5792" s="239"/>
      <c r="AD5792" s="239"/>
      <c r="AE5792" s="239"/>
    </row>
    <row r="5793" spans="29:31">
      <c r="AC5793" s="239"/>
      <c r="AD5793" s="239"/>
      <c r="AE5793" s="239"/>
    </row>
    <row r="5794" spans="29:31">
      <c r="AC5794" s="239"/>
      <c r="AD5794" s="239"/>
      <c r="AE5794" s="239"/>
    </row>
    <row r="5795" spans="29:31">
      <c r="AC5795" s="239"/>
      <c r="AD5795" s="239"/>
      <c r="AE5795" s="239"/>
    </row>
    <row r="5796" spans="29:31">
      <c r="AC5796" s="239"/>
      <c r="AD5796" s="239"/>
      <c r="AE5796" s="239"/>
    </row>
    <row r="5797" spans="29:31">
      <c r="AC5797" s="239"/>
      <c r="AD5797" s="239"/>
      <c r="AE5797" s="239"/>
    </row>
    <row r="5798" spans="29:31">
      <c r="AC5798" s="239"/>
      <c r="AD5798" s="239"/>
      <c r="AE5798" s="239"/>
    </row>
    <row r="5799" spans="29:31">
      <c r="AC5799" s="239"/>
      <c r="AD5799" s="239"/>
      <c r="AE5799" s="239"/>
    </row>
    <row r="5800" spans="29:31">
      <c r="AC5800" s="239"/>
      <c r="AD5800" s="239"/>
      <c r="AE5800" s="239"/>
    </row>
    <row r="5801" spans="29:31">
      <c r="AC5801" s="239"/>
      <c r="AD5801" s="239"/>
      <c r="AE5801" s="239"/>
    </row>
    <row r="5802" spans="29:31">
      <c r="AC5802" s="239"/>
      <c r="AD5802" s="239"/>
      <c r="AE5802" s="239"/>
    </row>
    <row r="5803" spans="29:31">
      <c r="AC5803" s="239"/>
      <c r="AD5803" s="239"/>
      <c r="AE5803" s="239"/>
    </row>
    <row r="5804" spans="29:31">
      <c r="AC5804" s="239"/>
      <c r="AD5804" s="239"/>
      <c r="AE5804" s="239"/>
    </row>
    <row r="5805" spans="29:31">
      <c r="AC5805" s="239"/>
      <c r="AD5805" s="239"/>
      <c r="AE5805" s="239"/>
    </row>
    <row r="5806" spans="29:31">
      <c r="AC5806" s="239"/>
      <c r="AD5806" s="239"/>
      <c r="AE5806" s="239"/>
    </row>
    <row r="5807" spans="29:31">
      <c r="AC5807" s="239"/>
      <c r="AD5807" s="239"/>
      <c r="AE5807" s="239"/>
    </row>
    <row r="5808" spans="29:31">
      <c r="AC5808" s="239"/>
      <c r="AD5808" s="239"/>
      <c r="AE5808" s="239"/>
    </row>
    <row r="5809" spans="29:31">
      <c r="AC5809" s="239"/>
      <c r="AD5809" s="239"/>
      <c r="AE5809" s="239"/>
    </row>
    <row r="5810" spans="29:31">
      <c r="AC5810" s="239"/>
      <c r="AD5810" s="239"/>
      <c r="AE5810" s="239"/>
    </row>
    <row r="5811" spans="29:31">
      <c r="AC5811" s="239"/>
      <c r="AD5811" s="239"/>
      <c r="AE5811" s="239"/>
    </row>
    <row r="5812" spans="29:31">
      <c r="AC5812" s="239"/>
      <c r="AD5812" s="239"/>
      <c r="AE5812" s="239"/>
    </row>
    <row r="5813" spans="29:31">
      <c r="AC5813" s="239"/>
      <c r="AD5813" s="239"/>
      <c r="AE5813" s="239"/>
    </row>
    <row r="5814" spans="29:31">
      <c r="AC5814" s="239"/>
      <c r="AD5814" s="239"/>
      <c r="AE5814" s="239"/>
    </row>
    <row r="5815" spans="29:31">
      <c r="AC5815" s="239"/>
      <c r="AD5815" s="239"/>
      <c r="AE5815" s="239"/>
    </row>
    <row r="5816" spans="29:31">
      <c r="AC5816" s="239"/>
      <c r="AD5816" s="239"/>
      <c r="AE5816" s="239"/>
    </row>
    <row r="5817" spans="29:31">
      <c r="AC5817" s="239"/>
      <c r="AD5817" s="239"/>
      <c r="AE5817" s="239"/>
    </row>
    <row r="5818" spans="29:31">
      <c r="AC5818" s="239"/>
      <c r="AD5818" s="239"/>
      <c r="AE5818" s="239"/>
    </row>
    <row r="5819" spans="29:31">
      <c r="AC5819" s="239"/>
      <c r="AD5819" s="239"/>
      <c r="AE5819" s="239"/>
    </row>
    <row r="5820" spans="29:31">
      <c r="AC5820" s="239"/>
      <c r="AD5820" s="239"/>
      <c r="AE5820" s="239"/>
    </row>
    <row r="5821" spans="29:31">
      <c r="AC5821" s="239"/>
      <c r="AD5821" s="239"/>
      <c r="AE5821" s="239"/>
    </row>
    <row r="5822" spans="29:31">
      <c r="AC5822" s="239"/>
      <c r="AD5822" s="239"/>
      <c r="AE5822" s="239"/>
    </row>
    <row r="5823" spans="29:31">
      <c r="AC5823" s="239"/>
      <c r="AD5823" s="239"/>
      <c r="AE5823" s="239"/>
    </row>
    <row r="5824" spans="29:31">
      <c r="AC5824" s="239"/>
      <c r="AD5824" s="239"/>
      <c r="AE5824" s="239"/>
    </row>
    <row r="5825" spans="29:31">
      <c r="AC5825" s="239"/>
      <c r="AD5825" s="239"/>
      <c r="AE5825" s="239"/>
    </row>
    <row r="5826" spans="29:31">
      <c r="AC5826" s="239"/>
      <c r="AD5826" s="239"/>
      <c r="AE5826" s="239"/>
    </row>
    <row r="5827" spans="29:31">
      <c r="AC5827" s="239"/>
      <c r="AD5827" s="239"/>
      <c r="AE5827" s="239"/>
    </row>
    <row r="5828" spans="29:31">
      <c r="AC5828" s="239"/>
      <c r="AD5828" s="239"/>
      <c r="AE5828" s="239"/>
    </row>
    <row r="5829" spans="29:31">
      <c r="AC5829" s="239"/>
      <c r="AD5829" s="239"/>
      <c r="AE5829" s="239"/>
    </row>
    <row r="5830" spans="29:31">
      <c r="AC5830" s="239"/>
      <c r="AD5830" s="239"/>
      <c r="AE5830" s="239"/>
    </row>
    <row r="5831" spans="29:31">
      <c r="AC5831" s="239"/>
      <c r="AD5831" s="239"/>
      <c r="AE5831" s="239"/>
    </row>
    <row r="5832" spans="29:31">
      <c r="AC5832" s="239"/>
      <c r="AD5832" s="239"/>
      <c r="AE5832" s="239"/>
    </row>
    <row r="5833" spans="29:31">
      <c r="AC5833" s="239"/>
      <c r="AD5833" s="239"/>
      <c r="AE5833" s="239"/>
    </row>
    <row r="5834" spans="29:31">
      <c r="AC5834" s="239"/>
      <c r="AD5834" s="239"/>
      <c r="AE5834" s="239"/>
    </row>
    <row r="5835" spans="29:31">
      <c r="AC5835" s="239"/>
      <c r="AD5835" s="239"/>
      <c r="AE5835" s="239"/>
    </row>
    <row r="5836" spans="29:31">
      <c r="AC5836" s="239"/>
      <c r="AD5836" s="239"/>
      <c r="AE5836" s="239"/>
    </row>
    <row r="5837" spans="29:31">
      <c r="AC5837" s="239"/>
      <c r="AD5837" s="239"/>
      <c r="AE5837" s="239"/>
    </row>
    <row r="5838" spans="29:31">
      <c r="AC5838" s="239"/>
      <c r="AD5838" s="239"/>
      <c r="AE5838" s="239"/>
    </row>
    <row r="5839" spans="29:31">
      <c r="AC5839" s="239"/>
      <c r="AD5839" s="239"/>
      <c r="AE5839" s="239"/>
    </row>
    <row r="5840" spans="29:31">
      <c r="AC5840" s="239"/>
      <c r="AD5840" s="239"/>
      <c r="AE5840" s="239"/>
    </row>
    <row r="5841" spans="29:31">
      <c r="AC5841" s="239"/>
      <c r="AD5841" s="239"/>
      <c r="AE5841" s="239"/>
    </row>
    <row r="5842" spans="29:31">
      <c r="AC5842" s="239"/>
      <c r="AD5842" s="239"/>
      <c r="AE5842" s="239"/>
    </row>
    <row r="5843" spans="29:31">
      <c r="AC5843" s="239"/>
      <c r="AD5843" s="239"/>
      <c r="AE5843" s="239"/>
    </row>
    <row r="5844" spans="29:31">
      <c r="AC5844" s="239"/>
      <c r="AD5844" s="239"/>
      <c r="AE5844" s="239"/>
    </row>
    <row r="5845" spans="29:31">
      <c r="AC5845" s="239"/>
      <c r="AD5845" s="239"/>
      <c r="AE5845" s="239"/>
    </row>
    <row r="5846" spans="29:31">
      <c r="AC5846" s="239"/>
      <c r="AD5846" s="239"/>
      <c r="AE5846" s="239"/>
    </row>
    <row r="5847" spans="29:31">
      <c r="AC5847" s="239"/>
      <c r="AD5847" s="239"/>
      <c r="AE5847" s="239"/>
    </row>
    <row r="5848" spans="29:31">
      <c r="AC5848" s="239"/>
      <c r="AD5848" s="239"/>
      <c r="AE5848" s="239"/>
    </row>
    <row r="5849" spans="29:31">
      <c r="AC5849" s="239"/>
      <c r="AD5849" s="239"/>
      <c r="AE5849" s="239"/>
    </row>
    <row r="5850" spans="29:31">
      <c r="AC5850" s="239"/>
      <c r="AD5850" s="239"/>
      <c r="AE5850" s="239"/>
    </row>
    <row r="5851" spans="29:31">
      <c r="AC5851" s="239"/>
      <c r="AD5851" s="239"/>
      <c r="AE5851" s="239"/>
    </row>
    <row r="5852" spans="29:31">
      <c r="AC5852" s="239"/>
      <c r="AD5852" s="239"/>
      <c r="AE5852" s="239"/>
    </row>
    <row r="5853" spans="29:31">
      <c r="AC5853" s="239"/>
      <c r="AD5853" s="239"/>
      <c r="AE5853" s="239"/>
    </row>
    <row r="5854" spans="29:31">
      <c r="AC5854" s="239"/>
      <c r="AD5854" s="239"/>
      <c r="AE5854" s="239"/>
    </row>
    <row r="5855" spans="29:31">
      <c r="AC5855" s="239"/>
      <c r="AD5855" s="239"/>
      <c r="AE5855" s="239"/>
    </row>
    <row r="5856" spans="29:31">
      <c r="AC5856" s="239"/>
      <c r="AD5856" s="239"/>
      <c r="AE5856" s="239"/>
    </row>
    <row r="5857" spans="29:31">
      <c r="AC5857" s="239"/>
      <c r="AD5857" s="239"/>
      <c r="AE5857" s="239"/>
    </row>
    <row r="5858" spans="29:31">
      <c r="AC5858" s="239"/>
      <c r="AD5858" s="239"/>
      <c r="AE5858" s="239"/>
    </row>
    <row r="5859" spans="29:31">
      <c r="AC5859" s="239"/>
      <c r="AD5859" s="239"/>
      <c r="AE5859" s="239"/>
    </row>
    <row r="5860" spans="29:31">
      <c r="AC5860" s="239"/>
      <c r="AD5860" s="239"/>
      <c r="AE5860" s="239"/>
    </row>
    <row r="5861" spans="29:31">
      <c r="AC5861" s="239"/>
      <c r="AD5861" s="239"/>
      <c r="AE5861" s="239"/>
    </row>
    <row r="5862" spans="29:31">
      <c r="AC5862" s="239"/>
      <c r="AD5862" s="239"/>
      <c r="AE5862" s="239"/>
    </row>
    <row r="5863" spans="29:31">
      <c r="AC5863" s="239"/>
      <c r="AD5863" s="239"/>
      <c r="AE5863" s="239"/>
    </row>
    <row r="5864" spans="29:31">
      <c r="AC5864" s="239"/>
      <c r="AD5864" s="239"/>
      <c r="AE5864" s="239"/>
    </row>
    <row r="5865" spans="29:31">
      <c r="AC5865" s="239"/>
      <c r="AD5865" s="239"/>
      <c r="AE5865" s="239"/>
    </row>
    <row r="5866" spans="29:31">
      <c r="AC5866" s="239"/>
      <c r="AD5866" s="239"/>
      <c r="AE5866" s="239"/>
    </row>
    <row r="5867" spans="29:31">
      <c r="AC5867" s="239"/>
      <c r="AD5867" s="239"/>
      <c r="AE5867" s="239"/>
    </row>
    <row r="5868" spans="29:31">
      <c r="AC5868" s="239"/>
      <c r="AD5868" s="239"/>
      <c r="AE5868" s="239"/>
    </row>
    <row r="5869" spans="29:31">
      <c r="AC5869" s="239"/>
      <c r="AD5869" s="239"/>
      <c r="AE5869" s="239"/>
    </row>
    <row r="5870" spans="29:31">
      <c r="AC5870" s="239"/>
      <c r="AD5870" s="239"/>
      <c r="AE5870" s="239"/>
    </row>
    <row r="5871" spans="29:31">
      <c r="AC5871" s="239"/>
      <c r="AD5871" s="239"/>
      <c r="AE5871" s="239"/>
    </row>
    <row r="5872" spans="29:31">
      <c r="AC5872" s="239"/>
      <c r="AD5872" s="239"/>
      <c r="AE5872" s="239"/>
    </row>
    <row r="5873" spans="29:31">
      <c r="AC5873" s="239"/>
      <c r="AD5873" s="239"/>
      <c r="AE5873" s="239"/>
    </row>
    <row r="5874" spans="29:31">
      <c r="AC5874" s="239"/>
      <c r="AD5874" s="239"/>
      <c r="AE5874" s="239"/>
    </row>
    <row r="5875" spans="29:31">
      <c r="AC5875" s="239"/>
      <c r="AD5875" s="239"/>
      <c r="AE5875" s="239"/>
    </row>
    <row r="5876" spans="29:31">
      <c r="AC5876" s="239"/>
      <c r="AD5876" s="239"/>
      <c r="AE5876" s="239"/>
    </row>
    <row r="5877" spans="29:31">
      <c r="AC5877" s="239"/>
      <c r="AD5877" s="239"/>
      <c r="AE5877" s="239"/>
    </row>
    <row r="5878" spans="29:31">
      <c r="AC5878" s="239"/>
      <c r="AD5878" s="239"/>
      <c r="AE5878" s="239"/>
    </row>
    <row r="5879" spans="29:31">
      <c r="AC5879" s="239"/>
      <c r="AD5879" s="239"/>
      <c r="AE5879" s="239"/>
    </row>
    <row r="5880" spans="29:31">
      <c r="AC5880" s="239"/>
      <c r="AD5880" s="239"/>
      <c r="AE5880" s="239"/>
    </row>
    <row r="5881" spans="29:31">
      <c r="AC5881" s="239"/>
      <c r="AD5881" s="239"/>
      <c r="AE5881" s="239"/>
    </row>
    <row r="5882" spans="29:31">
      <c r="AC5882" s="239"/>
      <c r="AD5882" s="239"/>
      <c r="AE5882" s="239"/>
    </row>
    <row r="5883" spans="29:31">
      <c r="AC5883" s="239"/>
      <c r="AD5883" s="239"/>
      <c r="AE5883" s="239"/>
    </row>
    <row r="5884" spans="29:31">
      <c r="AC5884" s="239"/>
      <c r="AD5884" s="239"/>
      <c r="AE5884" s="239"/>
    </row>
    <row r="5885" spans="29:31">
      <c r="AC5885" s="239"/>
      <c r="AD5885" s="239"/>
      <c r="AE5885" s="239"/>
    </row>
    <row r="5886" spans="29:31">
      <c r="AC5886" s="239"/>
      <c r="AD5886" s="239"/>
      <c r="AE5886" s="239"/>
    </row>
    <row r="5887" spans="29:31">
      <c r="AC5887" s="239"/>
      <c r="AD5887" s="239"/>
      <c r="AE5887" s="239"/>
    </row>
    <row r="5888" spans="29:31">
      <c r="AC5888" s="239"/>
      <c r="AD5888" s="239"/>
      <c r="AE5888" s="239"/>
    </row>
    <row r="5889" spans="29:31">
      <c r="AC5889" s="239"/>
      <c r="AD5889" s="239"/>
      <c r="AE5889" s="239"/>
    </row>
    <row r="5890" spans="29:31">
      <c r="AC5890" s="239"/>
      <c r="AD5890" s="239"/>
      <c r="AE5890" s="239"/>
    </row>
    <row r="5891" spans="29:31">
      <c r="AC5891" s="239"/>
      <c r="AD5891" s="239"/>
      <c r="AE5891" s="239"/>
    </row>
    <row r="5892" spans="29:31">
      <c r="AC5892" s="239"/>
      <c r="AD5892" s="239"/>
      <c r="AE5892" s="239"/>
    </row>
    <row r="5893" spans="29:31">
      <c r="AC5893" s="239"/>
      <c r="AD5893" s="239"/>
      <c r="AE5893" s="239"/>
    </row>
    <row r="5894" spans="29:31">
      <c r="AC5894" s="239"/>
      <c r="AD5894" s="239"/>
      <c r="AE5894" s="239"/>
    </row>
    <row r="5895" spans="29:31">
      <c r="AC5895" s="239"/>
      <c r="AD5895" s="239"/>
      <c r="AE5895" s="239"/>
    </row>
    <row r="5896" spans="29:31">
      <c r="AC5896" s="239"/>
      <c r="AD5896" s="239"/>
      <c r="AE5896" s="239"/>
    </row>
    <row r="5897" spans="29:31">
      <c r="AC5897" s="239"/>
      <c r="AD5897" s="239"/>
      <c r="AE5897" s="239"/>
    </row>
    <row r="5898" spans="29:31">
      <c r="AC5898" s="239"/>
      <c r="AD5898" s="239"/>
      <c r="AE5898" s="239"/>
    </row>
    <row r="5899" spans="29:31">
      <c r="AC5899" s="239"/>
      <c r="AD5899" s="239"/>
      <c r="AE5899" s="239"/>
    </row>
    <row r="5900" spans="29:31">
      <c r="AC5900" s="239"/>
      <c r="AD5900" s="239"/>
      <c r="AE5900" s="239"/>
    </row>
    <row r="5901" spans="29:31">
      <c r="AC5901" s="239"/>
      <c r="AD5901" s="239"/>
      <c r="AE5901" s="239"/>
    </row>
    <row r="5902" spans="29:31">
      <c r="AC5902" s="239"/>
      <c r="AD5902" s="239"/>
      <c r="AE5902" s="239"/>
    </row>
    <row r="5903" spans="29:31">
      <c r="AC5903" s="239"/>
      <c r="AD5903" s="239"/>
      <c r="AE5903" s="239"/>
    </row>
    <row r="5904" spans="29:31">
      <c r="AC5904" s="239"/>
      <c r="AD5904" s="239"/>
      <c r="AE5904" s="239"/>
    </row>
    <row r="5905" spans="29:31">
      <c r="AC5905" s="239"/>
      <c r="AD5905" s="239"/>
      <c r="AE5905" s="239"/>
    </row>
    <row r="5906" spans="29:31">
      <c r="AC5906" s="239"/>
      <c r="AD5906" s="239"/>
      <c r="AE5906" s="239"/>
    </row>
    <row r="5907" spans="29:31">
      <c r="AC5907" s="239"/>
      <c r="AD5907" s="239"/>
      <c r="AE5907" s="239"/>
    </row>
    <row r="5908" spans="29:31">
      <c r="AC5908" s="239"/>
      <c r="AD5908" s="239"/>
      <c r="AE5908" s="239"/>
    </row>
    <row r="5909" spans="29:31">
      <c r="AC5909" s="239"/>
      <c r="AD5909" s="239"/>
      <c r="AE5909" s="239"/>
    </row>
    <row r="5910" spans="29:31">
      <c r="AC5910" s="239"/>
      <c r="AD5910" s="239"/>
      <c r="AE5910" s="239"/>
    </row>
    <row r="5911" spans="29:31">
      <c r="AC5911" s="239"/>
      <c r="AD5911" s="239"/>
      <c r="AE5911" s="239"/>
    </row>
    <row r="5912" spans="29:31">
      <c r="AC5912" s="239"/>
      <c r="AD5912" s="239"/>
      <c r="AE5912" s="239"/>
    </row>
    <row r="5913" spans="29:31">
      <c r="AC5913" s="239"/>
      <c r="AD5913" s="239"/>
      <c r="AE5913" s="239"/>
    </row>
    <row r="5914" spans="29:31">
      <c r="AC5914" s="239"/>
      <c r="AD5914" s="239"/>
      <c r="AE5914" s="239"/>
    </row>
    <row r="5915" spans="29:31">
      <c r="AC5915" s="239"/>
      <c r="AD5915" s="239"/>
      <c r="AE5915" s="239"/>
    </row>
    <row r="5916" spans="29:31">
      <c r="AC5916" s="239"/>
      <c r="AD5916" s="239"/>
      <c r="AE5916" s="239"/>
    </row>
    <row r="5917" spans="29:31">
      <c r="AC5917" s="239"/>
      <c r="AD5917" s="239"/>
      <c r="AE5917" s="239"/>
    </row>
    <row r="5918" spans="29:31">
      <c r="AC5918" s="239"/>
      <c r="AD5918" s="239"/>
      <c r="AE5918" s="239"/>
    </row>
    <row r="5919" spans="29:31">
      <c r="AC5919" s="239"/>
      <c r="AD5919" s="239"/>
      <c r="AE5919" s="239"/>
    </row>
    <row r="5920" spans="29:31">
      <c r="AC5920" s="239"/>
      <c r="AD5920" s="239"/>
      <c r="AE5920" s="239"/>
    </row>
    <row r="5921" spans="29:31">
      <c r="AC5921" s="239"/>
      <c r="AD5921" s="239"/>
      <c r="AE5921" s="239"/>
    </row>
    <row r="5922" spans="29:31">
      <c r="AC5922" s="239"/>
      <c r="AD5922" s="239"/>
      <c r="AE5922" s="239"/>
    </row>
    <row r="5923" spans="29:31">
      <c r="AC5923" s="239"/>
      <c r="AD5923" s="239"/>
      <c r="AE5923" s="239"/>
    </row>
    <row r="5924" spans="29:31">
      <c r="AC5924" s="239"/>
      <c r="AD5924" s="239"/>
      <c r="AE5924" s="239"/>
    </row>
    <row r="5925" spans="29:31">
      <c r="AC5925" s="239"/>
      <c r="AD5925" s="239"/>
      <c r="AE5925" s="239"/>
    </row>
    <row r="5926" spans="29:31">
      <c r="AC5926" s="239"/>
      <c r="AD5926" s="239"/>
      <c r="AE5926" s="239"/>
    </row>
    <row r="5927" spans="29:31">
      <c r="AC5927" s="239"/>
      <c r="AD5927" s="239"/>
      <c r="AE5927" s="239"/>
    </row>
    <row r="5928" spans="29:31">
      <c r="AC5928" s="239"/>
      <c r="AD5928" s="239"/>
      <c r="AE5928" s="239"/>
    </row>
    <row r="5929" spans="29:31">
      <c r="AC5929" s="239"/>
      <c r="AD5929" s="239"/>
      <c r="AE5929" s="239"/>
    </row>
    <row r="5930" spans="29:31">
      <c r="AC5930" s="239"/>
      <c r="AD5930" s="239"/>
      <c r="AE5930" s="239"/>
    </row>
    <row r="5931" spans="29:31">
      <c r="AC5931" s="239"/>
      <c r="AD5931" s="239"/>
      <c r="AE5931" s="239"/>
    </row>
    <row r="5932" spans="29:31">
      <c r="AC5932" s="239"/>
      <c r="AD5932" s="239"/>
      <c r="AE5932" s="239"/>
    </row>
    <row r="5933" spans="29:31">
      <c r="AC5933" s="239"/>
      <c r="AD5933" s="239"/>
      <c r="AE5933" s="239"/>
    </row>
    <row r="5934" spans="29:31">
      <c r="AC5934" s="239"/>
      <c r="AD5934" s="239"/>
      <c r="AE5934" s="239"/>
    </row>
    <row r="5935" spans="29:31">
      <c r="AC5935" s="239"/>
      <c r="AD5935" s="239"/>
      <c r="AE5935" s="239"/>
    </row>
    <row r="5936" spans="29:31">
      <c r="AC5936" s="239"/>
      <c r="AD5936" s="239"/>
      <c r="AE5936" s="239"/>
    </row>
    <row r="5937" spans="29:31">
      <c r="AC5937" s="239"/>
      <c r="AD5937" s="239"/>
      <c r="AE5937" s="239"/>
    </row>
    <row r="5938" spans="29:31">
      <c r="AC5938" s="239"/>
      <c r="AD5938" s="239"/>
      <c r="AE5938" s="239"/>
    </row>
    <row r="5939" spans="29:31">
      <c r="AC5939" s="239"/>
      <c r="AD5939" s="239"/>
      <c r="AE5939" s="239"/>
    </row>
    <row r="5940" spans="29:31">
      <c r="AC5940" s="239"/>
      <c r="AD5940" s="239"/>
      <c r="AE5940" s="239"/>
    </row>
    <row r="5941" spans="29:31">
      <c r="AC5941" s="239"/>
      <c r="AD5941" s="239"/>
      <c r="AE5941" s="239"/>
    </row>
    <row r="5942" spans="29:31">
      <c r="AC5942" s="239"/>
      <c r="AD5942" s="239"/>
      <c r="AE5942" s="239"/>
    </row>
    <row r="5943" spans="29:31">
      <c r="AC5943" s="239"/>
      <c r="AD5943" s="239"/>
      <c r="AE5943" s="239"/>
    </row>
    <row r="5944" spans="29:31">
      <c r="AC5944" s="239"/>
      <c r="AD5944" s="239"/>
      <c r="AE5944" s="239"/>
    </row>
    <row r="5945" spans="29:31">
      <c r="AC5945" s="239"/>
      <c r="AD5945" s="239"/>
      <c r="AE5945" s="239"/>
    </row>
    <row r="5946" spans="29:31">
      <c r="AC5946" s="239"/>
      <c r="AD5946" s="239"/>
      <c r="AE5946" s="239"/>
    </row>
    <row r="5947" spans="29:31">
      <c r="AC5947" s="239"/>
      <c r="AD5947" s="239"/>
      <c r="AE5947" s="239"/>
    </row>
    <row r="5948" spans="29:31">
      <c r="AC5948" s="239"/>
      <c r="AD5948" s="239"/>
      <c r="AE5948" s="239"/>
    </row>
    <row r="5949" spans="29:31">
      <c r="AC5949" s="239"/>
      <c r="AD5949" s="239"/>
      <c r="AE5949" s="239"/>
    </row>
    <row r="5950" spans="29:31">
      <c r="AC5950" s="239"/>
      <c r="AD5950" s="239"/>
      <c r="AE5950" s="239"/>
    </row>
    <row r="5951" spans="29:31">
      <c r="AC5951" s="239"/>
      <c r="AD5951" s="239"/>
      <c r="AE5951" s="239"/>
    </row>
    <row r="5952" spans="29:31">
      <c r="AC5952" s="239"/>
      <c r="AD5952" s="239"/>
      <c r="AE5952" s="239"/>
    </row>
    <row r="5953" spans="29:31">
      <c r="AC5953" s="239"/>
      <c r="AD5953" s="239"/>
      <c r="AE5953" s="239"/>
    </row>
    <row r="5954" spans="29:31">
      <c r="AC5954" s="239"/>
      <c r="AD5954" s="239"/>
      <c r="AE5954" s="239"/>
    </row>
    <row r="5955" spans="29:31">
      <c r="AC5955" s="239"/>
      <c r="AD5955" s="239"/>
      <c r="AE5955" s="239"/>
    </row>
    <row r="5956" spans="29:31">
      <c r="AC5956" s="239"/>
      <c r="AD5956" s="239"/>
      <c r="AE5956" s="239"/>
    </row>
    <row r="5957" spans="29:31">
      <c r="AC5957" s="239"/>
      <c r="AD5957" s="239"/>
      <c r="AE5957" s="239"/>
    </row>
    <row r="5958" spans="29:31">
      <c r="AC5958" s="239"/>
      <c r="AD5958" s="239"/>
      <c r="AE5958" s="239"/>
    </row>
    <row r="5959" spans="29:31">
      <c r="AC5959" s="239"/>
      <c r="AD5959" s="239"/>
      <c r="AE5959" s="239"/>
    </row>
    <row r="5960" spans="29:31">
      <c r="AC5960" s="239"/>
      <c r="AD5960" s="239"/>
      <c r="AE5960" s="239"/>
    </row>
    <row r="5961" spans="29:31">
      <c r="AC5961" s="239"/>
      <c r="AD5961" s="239"/>
      <c r="AE5961" s="239"/>
    </row>
    <row r="5962" spans="29:31">
      <c r="AC5962" s="239"/>
      <c r="AD5962" s="239"/>
      <c r="AE5962" s="239"/>
    </row>
    <row r="5963" spans="29:31">
      <c r="AC5963" s="239"/>
      <c r="AD5963" s="239"/>
      <c r="AE5963" s="239"/>
    </row>
    <row r="5964" spans="29:31">
      <c r="AC5964" s="239"/>
      <c r="AD5964" s="239"/>
      <c r="AE5964" s="239"/>
    </row>
    <row r="5965" spans="29:31">
      <c r="AC5965" s="239"/>
      <c r="AD5965" s="239"/>
      <c r="AE5965" s="239"/>
    </row>
    <row r="5966" spans="29:31">
      <c r="AC5966" s="239"/>
      <c r="AD5966" s="239"/>
      <c r="AE5966" s="239"/>
    </row>
    <row r="5967" spans="29:31">
      <c r="AC5967" s="239"/>
      <c r="AD5967" s="239"/>
      <c r="AE5967" s="239"/>
    </row>
    <row r="5968" spans="29:31">
      <c r="AC5968" s="239"/>
      <c r="AD5968" s="239"/>
      <c r="AE5968" s="239"/>
    </row>
    <row r="5969" spans="29:31">
      <c r="AC5969" s="239"/>
      <c r="AD5969" s="239"/>
      <c r="AE5969" s="239"/>
    </row>
    <row r="5970" spans="29:31">
      <c r="AC5970" s="239"/>
      <c r="AD5970" s="239"/>
      <c r="AE5970" s="239"/>
    </row>
    <row r="5971" spans="29:31">
      <c r="AC5971" s="239"/>
      <c r="AD5971" s="239"/>
      <c r="AE5971" s="239"/>
    </row>
    <row r="5972" spans="29:31">
      <c r="AC5972" s="239"/>
      <c r="AD5972" s="239"/>
      <c r="AE5972" s="239"/>
    </row>
    <row r="5973" spans="29:31">
      <c r="AC5973" s="239"/>
      <c r="AD5973" s="239"/>
      <c r="AE5973" s="239"/>
    </row>
    <row r="5974" spans="29:31">
      <c r="AC5974" s="239"/>
      <c r="AD5974" s="239"/>
      <c r="AE5974" s="239"/>
    </row>
    <row r="5975" spans="29:31">
      <c r="AC5975" s="239"/>
      <c r="AD5975" s="239"/>
      <c r="AE5975" s="239"/>
    </row>
    <row r="5976" spans="29:31">
      <c r="AC5976" s="239"/>
      <c r="AD5976" s="239"/>
      <c r="AE5976" s="239"/>
    </row>
    <row r="5977" spans="29:31">
      <c r="AC5977" s="239"/>
      <c r="AD5977" s="239"/>
      <c r="AE5977" s="239"/>
    </row>
    <row r="5978" spans="29:31">
      <c r="AC5978" s="239"/>
      <c r="AD5978" s="239"/>
      <c r="AE5978" s="239"/>
    </row>
    <row r="5979" spans="29:31">
      <c r="AC5979" s="239"/>
      <c r="AD5979" s="239"/>
      <c r="AE5979" s="239"/>
    </row>
    <row r="5980" spans="29:31">
      <c r="AC5980" s="239"/>
      <c r="AD5980" s="239"/>
      <c r="AE5980" s="239"/>
    </row>
    <row r="5981" spans="29:31">
      <c r="AC5981" s="239"/>
      <c r="AD5981" s="239"/>
      <c r="AE5981" s="239"/>
    </row>
    <row r="5982" spans="29:31">
      <c r="AC5982" s="239"/>
      <c r="AD5982" s="239"/>
      <c r="AE5982" s="239"/>
    </row>
    <row r="5983" spans="29:31">
      <c r="AC5983" s="239"/>
      <c r="AD5983" s="239"/>
      <c r="AE5983" s="239"/>
    </row>
    <row r="5984" spans="29:31">
      <c r="AC5984" s="239"/>
      <c r="AD5984" s="239"/>
      <c r="AE5984" s="239"/>
    </row>
    <row r="5985" spans="29:31">
      <c r="AC5985" s="239"/>
      <c r="AD5985" s="239"/>
      <c r="AE5985" s="239"/>
    </row>
    <row r="5986" spans="29:31">
      <c r="AC5986" s="239"/>
      <c r="AD5986" s="239"/>
      <c r="AE5986" s="239"/>
    </row>
    <row r="5987" spans="29:31">
      <c r="AC5987" s="239"/>
      <c r="AD5987" s="239"/>
      <c r="AE5987" s="239"/>
    </row>
    <row r="5988" spans="29:31">
      <c r="AC5988" s="239"/>
      <c r="AD5988" s="239"/>
      <c r="AE5988" s="239"/>
    </row>
    <row r="5989" spans="29:31">
      <c r="AC5989" s="239"/>
      <c r="AD5989" s="239"/>
      <c r="AE5989" s="239"/>
    </row>
    <row r="5990" spans="29:31">
      <c r="AC5990" s="239"/>
      <c r="AD5990" s="239"/>
      <c r="AE5990" s="239"/>
    </row>
    <row r="5991" spans="29:31">
      <c r="AC5991" s="239"/>
      <c r="AD5991" s="239"/>
      <c r="AE5991" s="239"/>
    </row>
    <row r="5992" spans="29:31">
      <c r="AC5992" s="239"/>
      <c r="AD5992" s="239"/>
      <c r="AE5992" s="239"/>
    </row>
    <row r="5993" spans="29:31">
      <c r="AC5993" s="239"/>
      <c r="AD5993" s="239"/>
      <c r="AE5993" s="239"/>
    </row>
    <row r="5994" spans="29:31">
      <c r="AC5994" s="239"/>
      <c r="AD5994" s="239"/>
      <c r="AE5994" s="239"/>
    </row>
    <row r="5995" spans="29:31">
      <c r="AC5995" s="239"/>
      <c r="AD5995" s="239"/>
      <c r="AE5995" s="239"/>
    </row>
    <row r="5996" spans="29:31">
      <c r="AC5996" s="239"/>
      <c r="AD5996" s="239"/>
      <c r="AE5996" s="239"/>
    </row>
    <row r="5997" spans="29:31">
      <c r="AC5997" s="239"/>
      <c r="AD5997" s="239"/>
      <c r="AE5997" s="239"/>
    </row>
    <row r="5998" spans="29:31">
      <c r="AC5998" s="239"/>
      <c r="AD5998" s="239"/>
      <c r="AE5998" s="239"/>
    </row>
    <row r="5999" spans="29:31">
      <c r="AC5999" s="239"/>
      <c r="AD5999" s="239"/>
      <c r="AE5999" s="239"/>
    </row>
    <row r="6000" spans="29:31">
      <c r="AC6000" s="239"/>
      <c r="AD6000" s="239"/>
      <c r="AE6000" s="239"/>
    </row>
    <row r="6001" spans="29:31">
      <c r="AC6001" s="239"/>
      <c r="AD6001" s="239"/>
      <c r="AE6001" s="239"/>
    </row>
    <row r="6002" spans="29:31">
      <c r="AC6002" s="239"/>
      <c r="AD6002" s="239"/>
      <c r="AE6002" s="239"/>
    </row>
    <row r="6003" spans="29:31">
      <c r="AC6003" s="239"/>
      <c r="AD6003" s="239"/>
      <c r="AE6003" s="239"/>
    </row>
    <row r="6004" spans="29:31">
      <c r="AC6004" s="239"/>
      <c r="AD6004" s="239"/>
      <c r="AE6004" s="239"/>
    </row>
    <row r="6005" spans="29:31">
      <c r="AC6005" s="239"/>
      <c r="AD6005" s="239"/>
      <c r="AE6005" s="239"/>
    </row>
    <row r="6006" spans="29:31">
      <c r="AC6006" s="239"/>
      <c r="AD6006" s="239"/>
      <c r="AE6006" s="239"/>
    </row>
    <row r="6007" spans="29:31">
      <c r="AC6007" s="239"/>
      <c r="AD6007" s="239"/>
      <c r="AE6007" s="239"/>
    </row>
    <row r="6008" spans="29:31">
      <c r="AC6008" s="239"/>
      <c r="AD6008" s="239"/>
      <c r="AE6008" s="239"/>
    </row>
    <row r="6009" spans="29:31">
      <c r="AC6009" s="239"/>
      <c r="AD6009" s="239"/>
      <c r="AE6009" s="239"/>
    </row>
    <row r="6010" spans="29:31">
      <c r="AC6010" s="239"/>
      <c r="AD6010" s="239"/>
      <c r="AE6010" s="239"/>
    </row>
    <row r="6011" spans="29:31">
      <c r="AC6011" s="239"/>
      <c r="AD6011" s="239"/>
      <c r="AE6011" s="239"/>
    </row>
    <row r="6012" spans="29:31">
      <c r="AC6012" s="239"/>
      <c r="AD6012" s="239"/>
      <c r="AE6012" s="239"/>
    </row>
    <row r="6013" spans="29:31">
      <c r="AC6013" s="239"/>
      <c r="AD6013" s="239"/>
      <c r="AE6013" s="239"/>
    </row>
    <row r="6014" spans="29:31">
      <c r="AC6014" s="239"/>
      <c r="AD6014" s="239"/>
      <c r="AE6014" s="239"/>
    </row>
    <row r="6015" spans="29:31">
      <c r="AC6015" s="239"/>
      <c r="AD6015" s="239"/>
      <c r="AE6015" s="239"/>
    </row>
    <row r="6016" spans="29:31">
      <c r="AC6016" s="239"/>
      <c r="AD6016" s="239"/>
      <c r="AE6016" s="239"/>
    </row>
    <row r="6017" spans="29:31">
      <c r="AC6017" s="239"/>
      <c r="AD6017" s="239"/>
      <c r="AE6017" s="239"/>
    </row>
    <row r="6018" spans="29:31">
      <c r="AC6018" s="239"/>
      <c r="AD6018" s="239"/>
      <c r="AE6018" s="239"/>
    </row>
    <row r="6019" spans="29:31">
      <c r="AC6019" s="239"/>
      <c r="AD6019" s="239"/>
      <c r="AE6019" s="239"/>
    </row>
    <row r="6020" spans="29:31">
      <c r="AC6020" s="239"/>
      <c r="AD6020" s="239"/>
      <c r="AE6020" s="239"/>
    </row>
    <row r="6021" spans="29:31">
      <c r="AC6021" s="239"/>
      <c r="AD6021" s="239"/>
      <c r="AE6021" s="239"/>
    </row>
    <row r="6022" spans="29:31">
      <c r="AC6022" s="239"/>
      <c r="AD6022" s="239"/>
      <c r="AE6022" s="239"/>
    </row>
    <row r="6023" spans="29:31">
      <c r="AC6023" s="239"/>
      <c r="AD6023" s="239"/>
      <c r="AE6023" s="239"/>
    </row>
    <row r="6024" spans="29:31">
      <c r="AC6024" s="239"/>
      <c r="AD6024" s="239"/>
      <c r="AE6024" s="239"/>
    </row>
    <row r="6025" spans="29:31">
      <c r="AC6025" s="239"/>
      <c r="AD6025" s="239"/>
      <c r="AE6025" s="239"/>
    </row>
    <row r="6026" spans="29:31">
      <c r="AC6026" s="239"/>
      <c r="AD6026" s="239"/>
      <c r="AE6026" s="239"/>
    </row>
    <row r="6027" spans="29:31">
      <c r="AC6027" s="239"/>
      <c r="AD6027" s="239"/>
      <c r="AE6027" s="239"/>
    </row>
    <row r="6028" spans="29:31">
      <c r="AC6028" s="239"/>
      <c r="AD6028" s="239"/>
      <c r="AE6028" s="239"/>
    </row>
    <row r="6029" spans="29:31">
      <c r="AC6029" s="239"/>
      <c r="AD6029" s="239"/>
      <c r="AE6029" s="239"/>
    </row>
    <row r="6030" spans="29:31">
      <c r="AC6030" s="239"/>
      <c r="AD6030" s="239"/>
      <c r="AE6030" s="239"/>
    </row>
    <row r="6031" spans="29:31">
      <c r="AC6031" s="239"/>
      <c r="AD6031" s="239"/>
      <c r="AE6031" s="239"/>
    </row>
    <row r="6032" spans="29:31">
      <c r="AC6032" s="239"/>
      <c r="AD6032" s="239"/>
      <c r="AE6032" s="239"/>
    </row>
    <row r="6033" spans="29:31">
      <c r="AC6033" s="239"/>
      <c r="AD6033" s="239"/>
      <c r="AE6033" s="239"/>
    </row>
    <row r="6034" spans="29:31">
      <c r="AC6034" s="239"/>
      <c r="AD6034" s="239"/>
      <c r="AE6034" s="239"/>
    </row>
    <row r="6035" spans="29:31">
      <c r="AC6035" s="239"/>
      <c r="AD6035" s="239"/>
      <c r="AE6035" s="239"/>
    </row>
    <row r="6036" spans="29:31">
      <c r="AC6036" s="239"/>
      <c r="AD6036" s="239"/>
      <c r="AE6036" s="239"/>
    </row>
    <row r="6037" spans="29:31">
      <c r="AC6037" s="239"/>
      <c r="AD6037" s="239"/>
      <c r="AE6037" s="239"/>
    </row>
    <row r="6038" spans="29:31">
      <c r="AC6038" s="239"/>
      <c r="AD6038" s="239"/>
      <c r="AE6038" s="239"/>
    </row>
    <row r="6039" spans="29:31">
      <c r="AC6039" s="239"/>
      <c r="AD6039" s="239"/>
      <c r="AE6039" s="239"/>
    </row>
    <row r="6040" spans="29:31">
      <c r="AC6040" s="239"/>
      <c r="AD6040" s="239"/>
      <c r="AE6040" s="239"/>
    </row>
    <row r="6041" spans="29:31">
      <c r="AC6041" s="239"/>
      <c r="AD6041" s="239"/>
      <c r="AE6041" s="239"/>
    </row>
    <row r="6042" spans="29:31">
      <c r="AC6042" s="239"/>
      <c r="AD6042" s="239"/>
      <c r="AE6042" s="239"/>
    </row>
    <row r="6043" spans="29:31">
      <c r="AC6043" s="239"/>
      <c r="AD6043" s="239"/>
      <c r="AE6043" s="239"/>
    </row>
    <row r="6044" spans="29:31">
      <c r="AC6044" s="239"/>
      <c r="AD6044" s="239"/>
      <c r="AE6044" s="239"/>
    </row>
    <row r="6045" spans="29:31">
      <c r="AC6045" s="239"/>
      <c r="AD6045" s="239"/>
      <c r="AE6045" s="239"/>
    </row>
    <row r="6046" spans="29:31">
      <c r="AC6046" s="239"/>
      <c r="AD6046" s="239"/>
      <c r="AE6046" s="239"/>
    </row>
    <row r="6047" spans="29:31">
      <c r="AC6047" s="239"/>
      <c r="AD6047" s="239"/>
      <c r="AE6047" s="239"/>
    </row>
    <row r="6048" spans="29:31">
      <c r="AC6048" s="239"/>
      <c r="AD6048" s="239"/>
      <c r="AE6048" s="239"/>
    </row>
    <row r="6049" spans="29:31">
      <c r="AC6049" s="239"/>
      <c r="AD6049" s="239"/>
      <c r="AE6049" s="239"/>
    </row>
    <row r="6050" spans="29:31">
      <c r="AC6050" s="239"/>
      <c r="AD6050" s="239"/>
      <c r="AE6050" s="239"/>
    </row>
    <row r="6051" spans="29:31">
      <c r="AC6051" s="239"/>
      <c r="AD6051" s="239"/>
      <c r="AE6051" s="239"/>
    </row>
    <row r="6052" spans="29:31">
      <c r="AC6052" s="239"/>
      <c r="AD6052" s="239"/>
      <c r="AE6052" s="239"/>
    </row>
    <row r="6053" spans="29:31">
      <c r="AC6053" s="239"/>
      <c r="AD6053" s="239"/>
      <c r="AE6053" s="239"/>
    </row>
    <row r="6054" spans="29:31">
      <c r="AC6054" s="239"/>
      <c r="AD6054" s="239"/>
      <c r="AE6054" s="239"/>
    </row>
    <row r="6055" spans="29:31">
      <c r="AC6055" s="239"/>
      <c r="AD6055" s="239"/>
      <c r="AE6055" s="239"/>
    </row>
    <row r="6056" spans="29:31">
      <c r="AC6056" s="239"/>
      <c r="AD6056" s="239"/>
      <c r="AE6056" s="239"/>
    </row>
    <row r="6057" spans="29:31">
      <c r="AC6057" s="239"/>
      <c r="AD6057" s="239"/>
      <c r="AE6057" s="239"/>
    </row>
    <row r="6058" spans="29:31">
      <c r="AC6058" s="239"/>
      <c r="AD6058" s="239"/>
      <c r="AE6058" s="239"/>
    </row>
    <row r="6059" spans="29:31">
      <c r="AC6059" s="239"/>
      <c r="AD6059" s="239"/>
      <c r="AE6059" s="239"/>
    </row>
    <row r="6060" spans="29:31">
      <c r="AC6060" s="239"/>
      <c r="AD6060" s="239"/>
      <c r="AE6060" s="239"/>
    </row>
    <row r="6061" spans="29:31">
      <c r="AC6061" s="239"/>
      <c r="AD6061" s="239"/>
      <c r="AE6061" s="239"/>
    </row>
    <row r="6062" spans="29:31">
      <c r="AC6062" s="239"/>
      <c r="AD6062" s="239"/>
      <c r="AE6062" s="239"/>
    </row>
    <row r="6063" spans="29:31">
      <c r="AC6063" s="239"/>
      <c r="AD6063" s="239"/>
      <c r="AE6063" s="239"/>
    </row>
    <row r="6064" spans="29:31">
      <c r="AC6064" s="239"/>
      <c r="AD6064" s="239"/>
      <c r="AE6064" s="239"/>
    </row>
    <row r="6065" spans="29:31">
      <c r="AC6065" s="239"/>
      <c r="AD6065" s="239"/>
      <c r="AE6065" s="239"/>
    </row>
    <row r="6066" spans="29:31">
      <c r="AC6066" s="239"/>
      <c r="AD6066" s="239"/>
      <c r="AE6066" s="239"/>
    </row>
    <row r="6067" spans="29:31">
      <c r="AC6067" s="239"/>
      <c r="AD6067" s="239"/>
      <c r="AE6067" s="239"/>
    </row>
    <row r="6068" spans="29:31">
      <c r="AC6068" s="239"/>
      <c r="AD6068" s="239"/>
      <c r="AE6068" s="239"/>
    </row>
    <row r="6069" spans="29:31">
      <c r="AC6069" s="239"/>
      <c r="AD6069" s="239"/>
      <c r="AE6069" s="239"/>
    </row>
    <row r="6070" spans="29:31">
      <c r="AC6070" s="239"/>
      <c r="AD6070" s="239"/>
      <c r="AE6070" s="239"/>
    </row>
    <row r="6071" spans="29:31">
      <c r="AC6071" s="239"/>
      <c r="AD6071" s="239"/>
      <c r="AE6071" s="239"/>
    </row>
    <row r="6072" spans="29:31">
      <c r="AC6072" s="239"/>
      <c r="AD6072" s="239"/>
      <c r="AE6072" s="239"/>
    </row>
    <row r="6073" spans="29:31">
      <c r="AC6073" s="239"/>
      <c r="AD6073" s="239"/>
      <c r="AE6073" s="239"/>
    </row>
    <row r="6074" spans="29:31">
      <c r="AC6074" s="239"/>
      <c r="AD6074" s="239"/>
      <c r="AE6074" s="239"/>
    </row>
    <row r="6075" spans="29:31">
      <c r="AC6075" s="239"/>
      <c r="AD6075" s="239"/>
      <c r="AE6075" s="239"/>
    </row>
    <row r="6076" spans="29:31">
      <c r="AC6076" s="239"/>
      <c r="AD6076" s="239"/>
      <c r="AE6076" s="239"/>
    </row>
    <row r="6077" spans="29:31">
      <c r="AC6077" s="239"/>
      <c r="AD6077" s="239"/>
      <c r="AE6077" s="239"/>
    </row>
    <row r="6078" spans="29:31">
      <c r="AC6078" s="239"/>
      <c r="AD6078" s="239"/>
      <c r="AE6078" s="239"/>
    </row>
    <row r="6079" spans="29:31">
      <c r="AC6079" s="239"/>
      <c r="AD6079" s="239"/>
      <c r="AE6079" s="239"/>
    </row>
    <row r="6080" spans="29:31">
      <c r="AC6080" s="239"/>
      <c r="AD6080" s="239"/>
      <c r="AE6080" s="239"/>
    </row>
    <row r="6081" spans="29:31">
      <c r="AC6081" s="239"/>
      <c r="AD6081" s="239"/>
      <c r="AE6081" s="239"/>
    </row>
    <row r="6082" spans="29:31">
      <c r="AC6082" s="239"/>
      <c r="AD6082" s="239"/>
      <c r="AE6082" s="239"/>
    </row>
    <row r="6083" spans="29:31">
      <c r="AC6083" s="239"/>
      <c r="AD6083" s="239"/>
      <c r="AE6083" s="239"/>
    </row>
    <row r="6084" spans="29:31">
      <c r="AC6084" s="239"/>
      <c r="AD6084" s="239"/>
      <c r="AE6084" s="239"/>
    </row>
    <row r="6085" spans="29:31">
      <c r="AC6085" s="239"/>
      <c r="AD6085" s="239"/>
      <c r="AE6085" s="239"/>
    </row>
    <row r="6086" spans="29:31">
      <c r="AC6086" s="239"/>
      <c r="AD6086" s="239"/>
      <c r="AE6086" s="239"/>
    </row>
    <row r="6087" spans="29:31">
      <c r="AC6087" s="239"/>
      <c r="AD6087" s="239"/>
      <c r="AE6087" s="239"/>
    </row>
    <row r="6088" spans="29:31">
      <c r="AC6088" s="239"/>
      <c r="AD6088" s="239"/>
      <c r="AE6088" s="239"/>
    </row>
    <row r="6089" spans="29:31">
      <c r="AC6089" s="239"/>
      <c r="AD6089" s="239"/>
      <c r="AE6089" s="239"/>
    </row>
    <row r="6090" spans="29:31">
      <c r="AC6090" s="239"/>
      <c r="AD6090" s="239"/>
      <c r="AE6090" s="239"/>
    </row>
    <row r="6091" spans="29:31">
      <c r="AC6091" s="239"/>
      <c r="AD6091" s="239"/>
      <c r="AE6091" s="239"/>
    </row>
    <row r="6092" spans="29:31">
      <c r="AC6092" s="239"/>
      <c r="AD6092" s="239"/>
      <c r="AE6092" s="239"/>
    </row>
    <row r="6093" spans="29:31">
      <c r="AC6093" s="239"/>
      <c r="AD6093" s="239"/>
      <c r="AE6093" s="239"/>
    </row>
    <row r="6094" spans="29:31">
      <c r="AC6094" s="239"/>
      <c r="AD6094" s="239"/>
      <c r="AE6094" s="239"/>
    </row>
    <row r="6095" spans="29:31">
      <c r="AC6095" s="239"/>
      <c r="AD6095" s="239"/>
      <c r="AE6095" s="239"/>
    </row>
    <row r="6096" spans="29:31">
      <c r="AC6096" s="239"/>
      <c r="AD6096" s="239"/>
      <c r="AE6096" s="239"/>
    </row>
    <row r="6097" spans="29:31">
      <c r="AC6097" s="239"/>
      <c r="AD6097" s="239"/>
      <c r="AE6097" s="239"/>
    </row>
    <row r="6098" spans="29:31">
      <c r="AC6098" s="239"/>
      <c r="AD6098" s="239"/>
      <c r="AE6098" s="239"/>
    </row>
    <row r="6099" spans="29:31">
      <c r="AC6099" s="239"/>
      <c r="AD6099" s="239"/>
      <c r="AE6099" s="239"/>
    </row>
    <row r="6100" spans="29:31">
      <c r="AC6100" s="239"/>
      <c r="AD6100" s="239"/>
      <c r="AE6100" s="239"/>
    </row>
    <row r="6101" spans="29:31">
      <c r="AC6101" s="239"/>
      <c r="AD6101" s="239"/>
      <c r="AE6101" s="239"/>
    </row>
    <row r="6102" spans="29:31">
      <c r="AC6102" s="239"/>
      <c r="AD6102" s="239"/>
      <c r="AE6102" s="239"/>
    </row>
    <row r="6103" spans="29:31">
      <c r="AC6103" s="239"/>
      <c r="AD6103" s="239"/>
      <c r="AE6103" s="239"/>
    </row>
    <row r="6104" spans="29:31">
      <c r="AC6104" s="239"/>
    </row>
    <row r="6105" spans="29:31">
      <c r="AC6105" s="239"/>
    </row>
    <row r="6106" spans="29:31">
      <c r="AC6106" s="239"/>
    </row>
    <row r="6107" spans="29:31">
      <c r="AC6107" s="239"/>
    </row>
    <row r="6108" spans="29:31">
      <c r="AC6108" s="239"/>
    </row>
    <row r="6109" spans="29:31">
      <c r="AC6109" s="239"/>
    </row>
    <row r="6110" spans="29:31">
      <c r="AC6110" s="239"/>
    </row>
    <row r="6111" spans="29:31">
      <c r="AC6111" s="239"/>
    </row>
    <row r="6112" spans="29:31">
      <c r="AC6112" s="239"/>
    </row>
    <row r="6113" spans="29:29">
      <c r="AC6113" s="239"/>
    </row>
    <row r="6114" spans="29:29">
      <c r="AC6114" s="239"/>
    </row>
    <row r="6115" spans="29:29">
      <c r="AC6115" s="239"/>
    </row>
    <row r="6116" spans="29:29">
      <c r="AC6116" s="239"/>
    </row>
    <row r="6117" spans="29:29">
      <c r="AC6117" s="239"/>
    </row>
    <row r="6118" spans="29:29">
      <c r="AC6118" s="239"/>
    </row>
    <row r="6119" spans="29:29">
      <c r="AC6119" s="239"/>
    </row>
    <row r="6120" spans="29:29">
      <c r="AC6120" s="239"/>
    </row>
    <row r="6121" spans="29:29">
      <c r="AC6121" s="239"/>
    </row>
    <row r="6122" spans="29:29">
      <c r="AC6122" s="239"/>
    </row>
    <row r="6123" spans="29:29">
      <c r="AC6123" s="239"/>
    </row>
    <row r="6124" spans="29:29">
      <c r="AC6124" s="239"/>
    </row>
    <row r="6125" spans="29:29">
      <c r="AC6125" s="239"/>
    </row>
    <row r="6126" spans="29:29">
      <c r="AC6126" s="239"/>
    </row>
    <row r="6127" spans="29:29">
      <c r="AC6127" s="239"/>
    </row>
    <row r="6128" spans="29:29">
      <c r="AC6128" s="239"/>
    </row>
    <row r="6129" spans="29:29">
      <c r="AC6129" s="239"/>
    </row>
    <row r="6130" spans="29:29">
      <c r="AC6130" s="239"/>
    </row>
    <row r="6131" spans="29:29">
      <c r="AC6131" s="239"/>
    </row>
    <row r="6132" spans="29:29">
      <c r="AC6132" s="239"/>
    </row>
    <row r="6133" spans="29:29">
      <c r="AC6133" s="239"/>
    </row>
    <row r="6134" spans="29:29">
      <c r="AC6134" s="239"/>
    </row>
    <row r="6135" spans="29:29">
      <c r="AC6135" s="239"/>
    </row>
    <row r="6136" spans="29:29">
      <c r="AC6136" s="239"/>
    </row>
    <row r="6137" spans="29:29">
      <c r="AC6137" s="239"/>
    </row>
    <row r="6138" spans="29:29">
      <c r="AC6138" s="239"/>
    </row>
    <row r="6139" spans="29:29">
      <c r="AC6139" s="239"/>
    </row>
    <row r="6140" spans="29:29">
      <c r="AC6140" s="239"/>
    </row>
    <row r="6141" spans="29:29">
      <c r="AC6141" s="239"/>
    </row>
    <row r="6142" spans="29:29">
      <c r="AC6142" s="239"/>
    </row>
    <row r="6143" spans="29:29">
      <c r="AC6143" s="239"/>
    </row>
    <row r="6144" spans="29:29">
      <c r="AC6144" s="239"/>
    </row>
    <row r="6145" spans="29:29">
      <c r="AC6145" s="239"/>
    </row>
    <row r="6146" spans="29:29">
      <c r="AC6146" s="239"/>
    </row>
    <row r="6147" spans="29:29">
      <c r="AC6147" s="239"/>
    </row>
    <row r="6148" spans="29:29">
      <c r="AC6148" s="239"/>
    </row>
    <row r="6149" spans="29:29">
      <c r="AC6149" s="239"/>
    </row>
    <row r="6150" spans="29:29">
      <c r="AC6150" s="239"/>
    </row>
    <row r="6151" spans="29:29">
      <c r="AC6151" s="239"/>
    </row>
    <row r="6152" spans="29:29">
      <c r="AC6152" s="239"/>
    </row>
    <row r="6153" spans="29:29">
      <c r="AC6153" s="239"/>
    </row>
    <row r="6154" spans="29:29">
      <c r="AC6154" s="239"/>
    </row>
    <row r="6155" spans="29:29">
      <c r="AC6155" s="239"/>
    </row>
    <row r="6156" spans="29:29">
      <c r="AC6156" s="239"/>
    </row>
    <row r="6157" spans="29:29">
      <c r="AC6157" s="239"/>
    </row>
    <row r="6158" spans="29:29">
      <c r="AC6158" s="239"/>
    </row>
    <row r="6159" spans="29:29">
      <c r="AC6159" s="239"/>
    </row>
    <row r="6160" spans="29:29">
      <c r="AC6160" s="239"/>
    </row>
    <row r="6161" spans="29:29">
      <c r="AC6161" s="239"/>
    </row>
    <row r="6162" spans="29:29">
      <c r="AC6162" s="239"/>
    </row>
    <row r="6163" spans="29:29">
      <c r="AC6163" s="239"/>
    </row>
    <row r="6164" spans="29:29">
      <c r="AC6164" s="239"/>
    </row>
    <row r="6165" spans="29:29">
      <c r="AC6165" s="239"/>
    </row>
    <row r="6166" spans="29:29">
      <c r="AC6166" s="239"/>
    </row>
    <row r="6167" spans="29:29">
      <c r="AC6167" s="239"/>
    </row>
    <row r="6168" spans="29:29">
      <c r="AC6168" s="239"/>
    </row>
    <row r="6169" spans="29:29">
      <c r="AC6169" s="239"/>
    </row>
    <row r="6170" spans="29:29">
      <c r="AC6170" s="239"/>
    </row>
    <row r="6171" spans="29:29">
      <c r="AC6171" s="239"/>
    </row>
    <row r="6172" spans="29:29">
      <c r="AC6172" s="239"/>
    </row>
    <row r="6173" spans="29:29">
      <c r="AC6173" s="239"/>
    </row>
    <row r="6174" spans="29:29">
      <c r="AC6174" s="239"/>
    </row>
    <row r="6175" spans="29:29">
      <c r="AC6175" s="239"/>
    </row>
    <row r="6176" spans="29:29">
      <c r="AC6176" s="239"/>
    </row>
    <row r="6177" spans="29:29">
      <c r="AC6177" s="239"/>
    </row>
    <row r="6178" spans="29:29">
      <c r="AC6178" s="239"/>
    </row>
    <row r="6179" spans="29:29">
      <c r="AC6179" s="239"/>
    </row>
    <row r="6180" spans="29:29">
      <c r="AC6180" s="239"/>
    </row>
    <row r="6181" spans="29:29">
      <c r="AC6181" s="239"/>
    </row>
    <row r="6182" spans="29:29">
      <c r="AC6182" s="239"/>
    </row>
    <row r="6183" spans="29:29">
      <c r="AC6183" s="239"/>
    </row>
    <row r="6184" spans="29:29">
      <c r="AC6184" s="239"/>
    </row>
    <row r="6185" spans="29:29">
      <c r="AC6185" s="239"/>
    </row>
    <row r="6186" spans="29:29">
      <c r="AC6186" s="239"/>
    </row>
    <row r="6187" spans="29:29">
      <c r="AC6187" s="239"/>
    </row>
    <row r="6188" spans="29:29">
      <c r="AC6188" s="239"/>
    </row>
    <row r="6189" spans="29:29">
      <c r="AC6189" s="239"/>
    </row>
    <row r="6190" spans="29:29">
      <c r="AC6190" s="239"/>
    </row>
    <row r="6191" spans="29:29">
      <c r="AC6191" s="239"/>
    </row>
    <row r="6192" spans="29:29">
      <c r="AC6192" s="239"/>
    </row>
    <row r="6193" spans="29:29">
      <c r="AC6193" s="239"/>
    </row>
    <row r="6194" spans="29:29">
      <c r="AC6194" s="239"/>
    </row>
    <row r="6195" spans="29:29">
      <c r="AC6195" s="239"/>
    </row>
    <row r="6196" spans="29:29">
      <c r="AC6196" s="239"/>
    </row>
    <row r="6197" spans="29:29">
      <c r="AC6197" s="239"/>
    </row>
    <row r="6198" spans="29:29">
      <c r="AC6198" s="239"/>
    </row>
    <row r="6199" spans="29:29">
      <c r="AC6199" s="239"/>
    </row>
    <row r="6200" spans="29:29">
      <c r="AC6200" s="239"/>
    </row>
    <row r="6201" spans="29:29">
      <c r="AC6201" s="239"/>
    </row>
    <row r="6202" spans="29:29">
      <c r="AC6202" s="239"/>
    </row>
    <row r="6203" spans="29:29">
      <c r="AC6203" s="239"/>
    </row>
    <row r="6204" spans="29:29">
      <c r="AC6204" s="239"/>
    </row>
    <row r="6205" spans="29:29">
      <c r="AC6205" s="239"/>
    </row>
    <row r="6206" spans="29:29">
      <c r="AC6206" s="239"/>
    </row>
    <row r="6207" spans="29:29">
      <c r="AC6207" s="239"/>
    </row>
    <row r="6208" spans="29:29">
      <c r="AC6208" s="239"/>
    </row>
    <row r="6209" spans="29:29">
      <c r="AC6209" s="239"/>
    </row>
    <row r="6210" spans="29:29">
      <c r="AC6210" s="239"/>
    </row>
    <row r="6211" spans="29:29">
      <c r="AC6211" s="239"/>
    </row>
    <row r="6212" spans="29:29">
      <c r="AC6212" s="239"/>
    </row>
    <row r="6213" spans="29:29">
      <c r="AC6213" s="239"/>
    </row>
    <row r="6214" spans="29:29">
      <c r="AC6214" s="239"/>
    </row>
    <row r="6215" spans="29:29">
      <c r="AC6215" s="239"/>
    </row>
    <row r="6216" spans="29:29">
      <c r="AC6216" s="239"/>
    </row>
    <row r="6217" spans="29:29">
      <c r="AC6217" s="239"/>
    </row>
    <row r="6218" spans="29:29">
      <c r="AC6218" s="239"/>
    </row>
    <row r="6219" spans="29:29">
      <c r="AC6219" s="239"/>
    </row>
    <row r="6220" spans="29:29">
      <c r="AC6220" s="239"/>
    </row>
    <row r="6221" spans="29:29">
      <c r="AC6221" s="239"/>
    </row>
    <row r="6222" spans="29:29">
      <c r="AC6222" s="239"/>
    </row>
    <row r="6223" spans="29:29">
      <c r="AC6223" s="239"/>
    </row>
    <row r="6224" spans="29:29">
      <c r="AC6224" s="239"/>
    </row>
    <row r="6225" spans="29:29">
      <c r="AC6225" s="239"/>
    </row>
    <row r="6226" spans="29:29">
      <c r="AC6226" s="239"/>
    </row>
    <row r="6227" spans="29:29">
      <c r="AC6227" s="239"/>
    </row>
    <row r="6228" spans="29:29">
      <c r="AC6228" s="239"/>
    </row>
    <row r="6229" spans="29:29">
      <c r="AC6229" s="239"/>
    </row>
    <row r="6230" spans="29:29">
      <c r="AC6230" s="239"/>
    </row>
    <row r="6231" spans="29:29">
      <c r="AC6231" s="239"/>
    </row>
    <row r="6232" spans="29:29">
      <c r="AC6232" s="239"/>
    </row>
    <row r="6233" spans="29:29">
      <c r="AC6233" s="239"/>
    </row>
    <row r="6234" spans="29:29">
      <c r="AC6234" s="239"/>
    </row>
    <row r="6235" spans="29:29">
      <c r="AC6235" s="239"/>
    </row>
    <row r="6236" spans="29:29">
      <c r="AC6236" s="239"/>
    </row>
    <row r="6237" spans="29:29">
      <c r="AC6237" s="239"/>
    </row>
    <row r="6238" spans="29:29">
      <c r="AC6238" s="239"/>
    </row>
    <row r="6239" spans="29:29">
      <c r="AC6239" s="239"/>
    </row>
    <row r="6240" spans="29:29">
      <c r="AC6240" s="239"/>
    </row>
    <row r="6241" spans="29:29">
      <c r="AC6241" s="239"/>
    </row>
    <row r="6242" spans="29:29">
      <c r="AC6242" s="239"/>
    </row>
    <row r="6243" spans="29:29">
      <c r="AC6243" s="239"/>
    </row>
    <row r="6244" spans="29:29">
      <c r="AC6244" s="239"/>
    </row>
    <row r="6245" spans="29:29">
      <c r="AC6245" s="239"/>
    </row>
    <row r="6246" spans="29:29">
      <c r="AC6246" s="239"/>
    </row>
    <row r="6247" spans="29:29">
      <c r="AC6247" s="239"/>
    </row>
    <row r="6248" spans="29:29">
      <c r="AC6248" s="239"/>
    </row>
    <row r="6249" spans="29:29">
      <c r="AC6249" s="239"/>
    </row>
    <row r="6250" spans="29:29">
      <c r="AC6250" s="239"/>
    </row>
    <row r="6251" spans="29:29">
      <c r="AC6251" s="239"/>
    </row>
    <row r="6252" spans="29:29">
      <c r="AC6252" s="239"/>
    </row>
    <row r="6253" spans="29:29">
      <c r="AC6253" s="239"/>
    </row>
    <row r="6254" spans="29:29">
      <c r="AC6254" s="239"/>
    </row>
    <row r="6255" spans="29:29">
      <c r="AC6255" s="239"/>
    </row>
    <row r="6256" spans="29:29">
      <c r="AC6256" s="239"/>
    </row>
    <row r="6257" spans="29:29">
      <c r="AC6257" s="239"/>
    </row>
    <row r="6258" spans="29:29">
      <c r="AC6258" s="239"/>
    </row>
    <row r="6259" spans="29:29">
      <c r="AC6259" s="239"/>
    </row>
    <row r="6260" spans="29:29">
      <c r="AC6260" s="239"/>
    </row>
    <row r="6261" spans="29:29">
      <c r="AC6261" s="239"/>
    </row>
    <row r="6262" spans="29:29">
      <c r="AC6262" s="239"/>
    </row>
    <row r="6263" spans="29:29">
      <c r="AC6263" s="239"/>
    </row>
    <row r="6264" spans="29:29">
      <c r="AC6264" s="239"/>
    </row>
    <row r="6265" spans="29:29">
      <c r="AC6265" s="239"/>
    </row>
    <row r="6266" spans="29:29">
      <c r="AC6266" s="239"/>
    </row>
    <row r="6267" spans="29:29">
      <c r="AC6267" s="239"/>
    </row>
    <row r="6268" spans="29:29">
      <c r="AC6268" s="239"/>
    </row>
    <row r="6269" spans="29:29">
      <c r="AC6269" s="239"/>
    </row>
    <row r="6270" spans="29:29">
      <c r="AC6270" s="239"/>
    </row>
    <row r="6271" spans="29:29">
      <c r="AC6271" s="239"/>
    </row>
    <row r="6272" spans="29:29">
      <c r="AC6272" s="239"/>
    </row>
    <row r="6273" spans="29:29">
      <c r="AC6273" s="239"/>
    </row>
    <row r="6274" spans="29:29">
      <c r="AC6274" s="239"/>
    </row>
    <row r="6275" spans="29:29">
      <c r="AC6275" s="239"/>
    </row>
    <row r="6276" spans="29:29">
      <c r="AC6276" s="239"/>
    </row>
    <row r="6277" spans="29:29">
      <c r="AC6277" s="239"/>
    </row>
    <row r="6278" spans="29:29">
      <c r="AC6278" s="239"/>
    </row>
    <row r="6279" spans="29:29">
      <c r="AC6279" s="239"/>
    </row>
    <row r="6280" spans="29:29">
      <c r="AC6280" s="239"/>
    </row>
    <row r="6281" spans="29:29">
      <c r="AC6281" s="239"/>
    </row>
    <row r="6282" spans="29:29">
      <c r="AC6282" s="239"/>
    </row>
    <row r="6283" spans="29:29">
      <c r="AC6283" s="239"/>
    </row>
    <row r="6284" spans="29:29">
      <c r="AC6284" s="239"/>
    </row>
    <row r="6285" spans="29:29">
      <c r="AC6285" s="239"/>
    </row>
    <row r="6286" spans="29:29">
      <c r="AC6286" s="239"/>
    </row>
    <row r="6287" spans="29:29">
      <c r="AC6287" s="239"/>
    </row>
    <row r="6288" spans="29:29">
      <c r="AC6288" s="239"/>
    </row>
    <row r="6289" spans="29:29">
      <c r="AC6289" s="239"/>
    </row>
    <row r="6290" spans="29:29">
      <c r="AC6290" s="239"/>
    </row>
    <row r="6291" spans="29:29">
      <c r="AC6291" s="239"/>
    </row>
    <row r="6292" spans="29:29">
      <c r="AC6292" s="239"/>
    </row>
    <row r="6293" spans="29:29">
      <c r="AC6293" s="239"/>
    </row>
    <row r="6294" spans="29:29">
      <c r="AC6294" s="239"/>
    </row>
    <row r="6295" spans="29:29">
      <c r="AC6295" s="239"/>
    </row>
    <row r="6296" spans="29:29">
      <c r="AC6296" s="239"/>
    </row>
    <row r="6297" spans="29:29">
      <c r="AC6297" s="239"/>
    </row>
    <row r="6298" spans="29:29">
      <c r="AC6298" s="239"/>
    </row>
    <row r="6299" spans="29:29">
      <c r="AC6299" s="239"/>
    </row>
    <row r="6300" spans="29:29">
      <c r="AC6300" s="239"/>
    </row>
    <row r="6301" spans="29:29">
      <c r="AC6301" s="239"/>
    </row>
    <row r="6302" spans="29:29">
      <c r="AC6302" s="239"/>
    </row>
    <row r="6303" spans="29:29">
      <c r="AC6303" s="239"/>
    </row>
    <row r="6304" spans="29:29">
      <c r="AC6304" s="239"/>
    </row>
    <row r="6305" spans="29:29">
      <c r="AC6305" s="239"/>
    </row>
    <row r="6306" spans="29:29">
      <c r="AC6306" s="239"/>
    </row>
    <row r="6307" spans="29:29">
      <c r="AC6307" s="239"/>
    </row>
    <row r="6308" spans="29:29">
      <c r="AC6308" s="239"/>
    </row>
    <row r="6309" spans="29:29">
      <c r="AC6309" s="239"/>
    </row>
    <row r="6310" spans="29:29">
      <c r="AC6310" s="239"/>
    </row>
    <row r="6311" spans="29:29">
      <c r="AC6311" s="239"/>
    </row>
    <row r="6312" spans="29:29">
      <c r="AC6312" s="239"/>
    </row>
    <row r="6313" spans="29:29">
      <c r="AC6313" s="239"/>
    </row>
    <row r="6314" spans="29:29">
      <c r="AC6314" s="239"/>
    </row>
    <row r="6315" spans="29:29">
      <c r="AC6315" s="239"/>
    </row>
    <row r="6316" spans="29:29">
      <c r="AC6316" s="239"/>
    </row>
    <row r="6317" spans="29:29">
      <c r="AC6317" s="239"/>
    </row>
    <row r="6318" spans="29:29">
      <c r="AC6318" s="239"/>
    </row>
    <row r="6319" spans="29:29">
      <c r="AC6319" s="239"/>
    </row>
    <row r="6320" spans="29:29">
      <c r="AC6320" s="239"/>
    </row>
    <row r="6321" spans="29:29">
      <c r="AC6321" s="239"/>
    </row>
    <row r="6322" spans="29:29">
      <c r="AC6322" s="239"/>
    </row>
    <row r="6323" spans="29:29">
      <c r="AC6323" s="239"/>
    </row>
    <row r="6324" spans="29:29">
      <c r="AC6324" s="239"/>
    </row>
    <row r="6325" spans="29:29">
      <c r="AC6325" s="239"/>
    </row>
    <row r="6326" spans="29:29">
      <c r="AC6326" s="239"/>
    </row>
    <row r="6327" spans="29:29">
      <c r="AC6327" s="239"/>
    </row>
    <row r="6328" spans="29:29">
      <c r="AC6328" s="239"/>
    </row>
    <row r="6329" spans="29:29">
      <c r="AC6329" s="239"/>
    </row>
    <row r="6330" spans="29:29">
      <c r="AC6330" s="239"/>
    </row>
    <row r="6331" spans="29:29">
      <c r="AC6331" s="239"/>
    </row>
    <row r="6332" spans="29:29">
      <c r="AC6332" s="239"/>
    </row>
    <row r="6333" spans="29:29">
      <c r="AC6333" s="239"/>
    </row>
    <row r="6334" spans="29:29">
      <c r="AC6334" s="239"/>
    </row>
    <row r="6335" spans="29:29">
      <c r="AC6335" s="239"/>
    </row>
    <row r="6336" spans="29:29">
      <c r="AC6336" s="239"/>
    </row>
    <row r="6337" spans="29:29">
      <c r="AC6337" s="239"/>
    </row>
    <row r="6338" spans="29:29">
      <c r="AC6338" s="239"/>
    </row>
    <row r="6339" spans="29:29">
      <c r="AC6339" s="239"/>
    </row>
    <row r="6340" spans="29:29">
      <c r="AC6340" s="239"/>
    </row>
    <row r="6341" spans="29:29">
      <c r="AC6341" s="239"/>
    </row>
    <row r="6342" spans="29:29">
      <c r="AC6342" s="239"/>
    </row>
    <row r="6343" spans="29:29">
      <c r="AC6343" s="239"/>
    </row>
    <row r="6344" spans="29:29">
      <c r="AC6344" s="239"/>
    </row>
    <row r="6345" spans="29:29">
      <c r="AC6345" s="239"/>
    </row>
    <row r="6346" spans="29:29">
      <c r="AC6346" s="239"/>
    </row>
    <row r="6347" spans="29:29">
      <c r="AC6347" s="239"/>
    </row>
    <row r="6348" spans="29:29">
      <c r="AC6348" s="239"/>
    </row>
    <row r="6349" spans="29:29">
      <c r="AC6349" s="239"/>
    </row>
    <row r="6350" spans="29:29">
      <c r="AC6350" s="239"/>
    </row>
    <row r="6351" spans="29:29">
      <c r="AC6351" s="239"/>
    </row>
    <row r="6352" spans="29:29">
      <c r="AC6352" s="239"/>
    </row>
    <row r="6353" spans="29:29">
      <c r="AC6353" s="239"/>
    </row>
    <row r="6354" spans="29:29">
      <c r="AC6354" s="239"/>
    </row>
    <row r="6355" spans="29:29">
      <c r="AC6355" s="239"/>
    </row>
    <row r="6356" spans="29:29">
      <c r="AC6356" s="239"/>
    </row>
    <row r="6357" spans="29:29">
      <c r="AC6357" s="239"/>
    </row>
    <row r="6358" spans="29:29">
      <c r="AC6358" s="239"/>
    </row>
    <row r="6359" spans="29:29">
      <c r="AC6359" s="239"/>
    </row>
    <row r="6360" spans="29:29">
      <c r="AC6360" s="239"/>
    </row>
    <row r="6361" spans="29:29">
      <c r="AC6361" s="239"/>
    </row>
    <row r="6362" spans="29:29">
      <c r="AC6362" s="239"/>
    </row>
    <row r="6363" spans="29:29">
      <c r="AC6363" s="239"/>
    </row>
    <row r="6364" spans="29:29">
      <c r="AC6364" s="239"/>
    </row>
    <row r="6365" spans="29:29">
      <c r="AC6365" s="239"/>
    </row>
    <row r="6366" spans="29:29">
      <c r="AC6366" s="239"/>
    </row>
    <row r="6367" spans="29:29">
      <c r="AC6367" s="239"/>
    </row>
    <row r="6368" spans="29:29">
      <c r="AC6368" s="239"/>
    </row>
    <row r="6369" spans="29:29">
      <c r="AC6369" s="239"/>
    </row>
    <row r="6370" spans="29:29">
      <c r="AC6370" s="239"/>
    </row>
    <row r="6371" spans="29:29">
      <c r="AC6371" s="239"/>
    </row>
    <row r="6372" spans="29:29">
      <c r="AC6372" s="239"/>
    </row>
    <row r="6373" spans="29:29">
      <c r="AC6373" s="239"/>
    </row>
    <row r="6374" spans="29:29">
      <c r="AC6374" s="239"/>
    </row>
    <row r="6375" spans="29:29">
      <c r="AC6375" s="239"/>
    </row>
    <row r="6376" spans="29:29">
      <c r="AC6376" s="239"/>
    </row>
    <row r="6377" spans="29:29">
      <c r="AC6377" s="239"/>
    </row>
    <row r="6378" spans="29:29">
      <c r="AC6378" s="239"/>
    </row>
    <row r="6379" spans="29:29">
      <c r="AC6379" s="239"/>
    </row>
    <row r="6380" spans="29:29">
      <c r="AC6380" s="239"/>
    </row>
    <row r="6381" spans="29:29">
      <c r="AC6381" s="239"/>
    </row>
    <row r="6382" spans="29:29">
      <c r="AC6382" s="239"/>
    </row>
    <row r="6383" spans="29:29">
      <c r="AC6383" s="239"/>
    </row>
    <row r="6384" spans="29:29">
      <c r="AC6384" s="239"/>
    </row>
    <row r="6385" spans="29:29">
      <c r="AC6385" s="239"/>
    </row>
    <row r="6386" spans="29:29">
      <c r="AC6386" s="239"/>
    </row>
    <row r="6387" spans="29:29">
      <c r="AC6387" s="239"/>
    </row>
    <row r="6388" spans="29:29">
      <c r="AC6388" s="239"/>
    </row>
    <row r="6389" spans="29:29">
      <c r="AC6389" s="239"/>
    </row>
    <row r="6390" spans="29:29">
      <c r="AC6390" s="239"/>
    </row>
    <row r="6391" spans="29:29">
      <c r="AC6391" s="239"/>
    </row>
    <row r="6392" spans="29:29">
      <c r="AC6392" s="239"/>
    </row>
    <row r="6393" spans="29:29">
      <c r="AC6393" s="239"/>
    </row>
    <row r="6394" spans="29:29">
      <c r="AC6394" s="239"/>
    </row>
    <row r="6395" spans="29:29">
      <c r="AC6395" s="239"/>
    </row>
    <row r="6396" spans="29:29">
      <c r="AC6396" s="239"/>
    </row>
    <row r="6397" spans="29:29">
      <c r="AC6397" s="239"/>
    </row>
    <row r="6398" spans="29:29">
      <c r="AC6398" s="239"/>
    </row>
    <row r="6399" spans="29:29">
      <c r="AC6399" s="239"/>
    </row>
    <row r="6400" spans="29:29">
      <c r="AC6400" s="239"/>
    </row>
    <row r="6401" spans="29:29">
      <c r="AC6401" s="239"/>
    </row>
    <row r="6402" spans="29:29">
      <c r="AC6402" s="239"/>
    </row>
    <row r="6403" spans="29:29">
      <c r="AC6403" s="239"/>
    </row>
    <row r="6404" spans="29:29">
      <c r="AC6404" s="239"/>
    </row>
    <row r="6405" spans="29:29">
      <c r="AC6405" s="239"/>
    </row>
    <row r="6406" spans="29:29">
      <c r="AC6406" s="239"/>
    </row>
    <row r="6407" spans="29:29">
      <c r="AC6407" s="239"/>
    </row>
    <row r="6408" spans="29:29">
      <c r="AC6408" s="239"/>
    </row>
    <row r="6409" spans="29:29">
      <c r="AC6409" s="239"/>
    </row>
    <row r="6410" spans="29:29">
      <c r="AC6410" s="239"/>
    </row>
    <row r="6411" spans="29:29">
      <c r="AC6411" s="239"/>
    </row>
    <row r="6412" spans="29:29">
      <c r="AC6412" s="239"/>
    </row>
    <row r="6413" spans="29:29">
      <c r="AC6413" s="239"/>
    </row>
    <row r="6414" spans="29:29">
      <c r="AC6414" s="239"/>
    </row>
    <row r="6415" spans="29:29">
      <c r="AC6415" s="239"/>
    </row>
    <row r="6416" spans="29:29">
      <c r="AC6416" s="239"/>
    </row>
    <row r="6417" spans="29:29">
      <c r="AC6417" s="239"/>
    </row>
    <row r="6418" spans="29:29">
      <c r="AC6418" s="239"/>
    </row>
    <row r="6419" spans="29:29">
      <c r="AC6419" s="239"/>
    </row>
    <row r="6420" spans="29:29">
      <c r="AC6420" s="239"/>
    </row>
    <row r="6421" spans="29:29">
      <c r="AC6421" s="239"/>
    </row>
    <row r="6422" spans="29:29">
      <c r="AC6422" s="239"/>
    </row>
    <row r="6423" spans="29:29">
      <c r="AC6423" s="239"/>
    </row>
    <row r="6424" spans="29:29">
      <c r="AC6424" s="239"/>
    </row>
    <row r="6425" spans="29:29">
      <c r="AC6425" s="239"/>
    </row>
    <row r="6426" spans="29:29">
      <c r="AC6426" s="239"/>
    </row>
    <row r="6427" spans="29:29">
      <c r="AC6427" s="239"/>
    </row>
    <row r="6428" spans="29:29">
      <c r="AC6428" s="239"/>
    </row>
    <row r="6429" spans="29:29">
      <c r="AC6429" s="239"/>
    </row>
    <row r="6430" spans="29:29">
      <c r="AC6430" s="239"/>
    </row>
    <row r="6431" spans="29:29">
      <c r="AC6431" s="239"/>
    </row>
    <row r="6432" spans="29:29">
      <c r="AC6432" s="239"/>
    </row>
    <row r="6433" spans="29:29">
      <c r="AC6433" s="239"/>
    </row>
    <row r="6434" spans="29:29">
      <c r="AC6434" s="239"/>
    </row>
    <row r="6435" spans="29:29">
      <c r="AC6435" s="239"/>
    </row>
    <row r="6436" spans="29:29">
      <c r="AC6436" s="239"/>
    </row>
    <row r="6437" spans="29:29">
      <c r="AC6437" s="239"/>
    </row>
    <row r="6438" spans="29:29">
      <c r="AC6438" s="239"/>
    </row>
    <row r="6439" spans="29:29">
      <c r="AC6439" s="239"/>
    </row>
    <row r="6440" spans="29:29">
      <c r="AC6440" s="239"/>
    </row>
    <row r="6441" spans="29:29">
      <c r="AC6441" s="239"/>
    </row>
    <row r="6442" spans="29:29">
      <c r="AC6442" s="239"/>
    </row>
    <row r="6443" spans="29:29">
      <c r="AC6443" s="239"/>
    </row>
    <row r="6444" spans="29:29">
      <c r="AC6444" s="239"/>
    </row>
    <row r="6445" spans="29:29">
      <c r="AC6445" s="239"/>
    </row>
    <row r="6446" spans="29:29">
      <c r="AC6446" s="239"/>
    </row>
    <row r="6447" spans="29:29">
      <c r="AC6447" s="239"/>
    </row>
    <row r="6448" spans="29:29">
      <c r="AC6448" s="239"/>
    </row>
    <row r="6449" spans="29:29">
      <c r="AC6449" s="239"/>
    </row>
    <row r="6450" spans="29:29">
      <c r="AC6450" s="239"/>
    </row>
    <row r="6451" spans="29:29">
      <c r="AC6451" s="239"/>
    </row>
    <row r="6452" spans="29:29">
      <c r="AC6452" s="239"/>
    </row>
    <row r="6453" spans="29:29">
      <c r="AC6453" s="239"/>
    </row>
    <row r="6454" spans="29:29">
      <c r="AC6454" s="239"/>
    </row>
    <row r="6455" spans="29:29">
      <c r="AC6455" s="239"/>
    </row>
    <row r="6456" spans="29:29">
      <c r="AC6456" s="239"/>
    </row>
    <row r="6457" spans="29:29">
      <c r="AC6457" s="239"/>
    </row>
    <row r="6458" spans="29:29">
      <c r="AC6458" s="239"/>
    </row>
    <row r="6459" spans="29:29">
      <c r="AC6459" s="239"/>
    </row>
    <row r="6460" spans="29:29">
      <c r="AC6460" s="239"/>
    </row>
    <row r="6461" spans="29:29">
      <c r="AC6461" s="239"/>
    </row>
    <row r="6462" spans="29:29">
      <c r="AC6462" s="239"/>
    </row>
    <row r="6463" spans="29:29">
      <c r="AC6463" s="239"/>
    </row>
    <row r="6464" spans="29:29">
      <c r="AC6464" s="239"/>
    </row>
    <row r="6465" spans="29:29">
      <c r="AC6465" s="239"/>
    </row>
    <row r="6466" spans="29:29">
      <c r="AC6466" s="239"/>
    </row>
    <row r="6467" spans="29:29">
      <c r="AC6467" s="239"/>
    </row>
    <row r="6468" spans="29:29">
      <c r="AC6468" s="239"/>
    </row>
    <row r="6469" spans="29:29">
      <c r="AC6469" s="239"/>
    </row>
    <row r="6470" spans="29:29">
      <c r="AC6470" s="239"/>
    </row>
    <row r="6471" spans="29:29">
      <c r="AC6471" s="239"/>
    </row>
    <row r="6472" spans="29:29">
      <c r="AC6472" s="239"/>
    </row>
    <row r="6473" spans="29:29">
      <c r="AC6473" s="239"/>
    </row>
    <row r="6474" spans="29:29">
      <c r="AC6474" s="239"/>
    </row>
    <row r="6475" spans="29:29">
      <c r="AC6475" s="239"/>
    </row>
    <row r="6476" spans="29:29">
      <c r="AC6476" s="239"/>
    </row>
    <row r="6477" spans="29:29">
      <c r="AC6477" s="239"/>
    </row>
    <row r="6478" spans="29:29">
      <c r="AC6478" s="239"/>
    </row>
    <row r="6479" spans="29:29">
      <c r="AC6479" s="239"/>
    </row>
    <row r="6480" spans="29:29">
      <c r="AC6480" s="239"/>
    </row>
    <row r="6481" spans="29:29">
      <c r="AC6481" s="239"/>
    </row>
    <row r="6482" spans="29:29">
      <c r="AC6482" s="239"/>
    </row>
    <row r="6483" spans="29:29">
      <c r="AC6483" s="239"/>
    </row>
    <row r="6484" spans="29:29">
      <c r="AC6484" s="239"/>
    </row>
    <row r="6485" spans="29:29">
      <c r="AC6485" s="239"/>
    </row>
    <row r="6486" spans="29:29">
      <c r="AC6486" s="239"/>
    </row>
    <row r="6487" spans="29:29">
      <c r="AC6487" s="239"/>
    </row>
    <row r="6488" spans="29:29">
      <c r="AC6488" s="239"/>
    </row>
    <row r="6489" spans="29:29">
      <c r="AC6489" s="239"/>
    </row>
    <row r="6490" spans="29:29">
      <c r="AC6490" s="239"/>
    </row>
    <row r="6491" spans="29:29">
      <c r="AC6491" s="239"/>
    </row>
    <row r="6492" spans="29:29">
      <c r="AC6492" s="239"/>
    </row>
    <row r="6493" spans="29:29">
      <c r="AC6493" s="239"/>
    </row>
    <row r="6494" spans="29:29">
      <c r="AC6494" s="239"/>
    </row>
    <row r="6495" spans="29:29">
      <c r="AC6495" s="239"/>
    </row>
    <row r="6496" spans="29:29">
      <c r="AC6496" s="239"/>
    </row>
    <row r="6497" spans="29:29">
      <c r="AC6497" s="239"/>
    </row>
    <row r="6498" spans="29:29">
      <c r="AC6498" s="239"/>
    </row>
    <row r="6499" spans="29:29">
      <c r="AC6499" s="239"/>
    </row>
    <row r="6500" spans="29:29">
      <c r="AC6500" s="239"/>
    </row>
    <row r="6501" spans="29:29">
      <c r="AC6501" s="239"/>
    </row>
    <row r="6502" spans="29:29">
      <c r="AC6502" s="239"/>
    </row>
    <row r="6503" spans="29:29">
      <c r="AC6503" s="239"/>
    </row>
    <row r="6504" spans="29:29">
      <c r="AC6504" s="239"/>
    </row>
    <row r="6505" spans="29:29">
      <c r="AC6505" s="239"/>
    </row>
    <row r="6506" spans="29:29">
      <c r="AC6506" s="239"/>
    </row>
    <row r="6507" spans="29:29">
      <c r="AC6507" s="239"/>
    </row>
    <row r="6508" spans="29:29">
      <c r="AC6508" s="239"/>
    </row>
    <row r="6509" spans="29:29">
      <c r="AC6509" s="239"/>
    </row>
    <row r="6510" spans="29:29">
      <c r="AC6510" s="239"/>
    </row>
    <row r="6511" spans="29:29">
      <c r="AC6511" s="239"/>
    </row>
    <row r="6512" spans="29:29">
      <c r="AC6512" s="239"/>
    </row>
    <row r="6513" spans="29:29">
      <c r="AC6513" s="239"/>
    </row>
    <row r="6514" spans="29:29">
      <c r="AC6514" s="239"/>
    </row>
    <row r="6515" spans="29:29">
      <c r="AC6515" s="239"/>
    </row>
    <row r="6516" spans="29:29">
      <c r="AC6516" s="239"/>
    </row>
    <row r="6517" spans="29:29">
      <c r="AC6517" s="239"/>
    </row>
    <row r="6518" spans="29:29">
      <c r="AC6518" s="239"/>
    </row>
    <row r="6519" spans="29:29">
      <c r="AC6519" s="239"/>
    </row>
    <row r="6520" spans="29:29">
      <c r="AC6520" s="239"/>
    </row>
    <row r="6521" spans="29:29">
      <c r="AC6521" s="239"/>
    </row>
    <row r="6522" spans="29:29">
      <c r="AC6522" s="239"/>
    </row>
    <row r="6523" spans="29:29">
      <c r="AC6523" s="239"/>
    </row>
    <row r="6524" spans="29:29">
      <c r="AC6524" s="239"/>
    </row>
    <row r="6525" spans="29:29">
      <c r="AC6525" s="239"/>
    </row>
    <row r="6526" spans="29:29">
      <c r="AC6526" s="239"/>
    </row>
    <row r="6527" spans="29:29">
      <c r="AC6527" s="239"/>
    </row>
    <row r="6528" spans="29:29">
      <c r="AC6528" s="239"/>
    </row>
    <row r="6529" spans="29:29">
      <c r="AC6529" s="239"/>
    </row>
    <row r="6530" spans="29:29">
      <c r="AC6530" s="239"/>
    </row>
    <row r="6531" spans="29:29">
      <c r="AC6531" s="239"/>
    </row>
    <row r="6532" spans="29:29">
      <c r="AC6532" s="239"/>
    </row>
    <row r="6533" spans="29:29">
      <c r="AC6533" s="239"/>
    </row>
    <row r="6534" spans="29:29">
      <c r="AC6534" s="239"/>
    </row>
    <row r="6535" spans="29:29">
      <c r="AC6535" s="239"/>
    </row>
    <row r="6536" spans="29:29">
      <c r="AC6536" s="239"/>
    </row>
    <row r="6537" spans="29:29">
      <c r="AC6537" s="239"/>
    </row>
    <row r="6538" spans="29:29">
      <c r="AC6538" s="239"/>
    </row>
    <row r="6539" spans="29:29">
      <c r="AC6539" s="239"/>
    </row>
    <row r="6540" spans="29:29">
      <c r="AC6540" s="239"/>
    </row>
    <row r="6541" spans="29:29">
      <c r="AC6541" s="239"/>
    </row>
    <row r="6542" spans="29:29">
      <c r="AC6542" s="239"/>
    </row>
    <row r="6543" spans="29:29">
      <c r="AC6543" s="239"/>
    </row>
    <row r="6544" spans="29:29">
      <c r="AC6544" s="239"/>
    </row>
    <row r="6545" spans="29:29">
      <c r="AC6545" s="239"/>
    </row>
    <row r="6546" spans="29:29">
      <c r="AC6546" s="239"/>
    </row>
    <row r="6547" spans="29:29">
      <c r="AC6547" s="239"/>
    </row>
    <row r="6548" spans="29:29">
      <c r="AC6548" s="239"/>
    </row>
    <row r="6549" spans="29:29">
      <c r="AC6549" s="239"/>
    </row>
    <row r="6550" spans="29:29">
      <c r="AC6550" s="239"/>
    </row>
    <row r="6551" spans="29:29">
      <c r="AC6551" s="239"/>
    </row>
    <row r="6552" spans="29:29">
      <c r="AC6552" s="239"/>
    </row>
    <row r="6553" spans="29:29">
      <c r="AC6553" s="239"/>
    </row>
    <row r="6554" spans="29:29">
      <c r="AC6554" s="239"/>
    </row>
    <row r="6555" spans="29:29">
      <c r="AC6555" s="239"/>
    </row>
    <row r="6556" spans="29:29">
      <c r="AC6556" s="239"/>
    </row>
    <row r="6557" spans="29:29">
      <c r="AC6557" s="239"/>
    </row>
    <row r="6558" spans="29:29">
      <c r="AC6558" s="239"/>
    </row>
    <row r="6559" spans="29:29">
      <c r="AC6559" s="239"/>
    </row>
    <row r="6560" spans="29:29">
      <c r="AC6560" s="239"/>
    </row>
    <row r="6561" spans="29:29">
      <c r="AC6561" s="239"/>
    </row>
    <row r="6562" spans="29:29">
      <c r="AC6562" s="239"/>
    </row>
    <row r="6563" spans="29:29">
      <c r="AC6563" s="239"/>
    </row>
    <row r="6564" spans="29:29">
      <c r="AC6564" s="239"/>
    </row>
    <row r="6565" spans="29:29">
      <c r="AC6565" s="239"/>
    </row>
    <row r="6566" spans="29:29">
      <c r="AC6566" s="239"/>
    </row>
    <row r="6567" spans="29:29">
      <c r="AC6567" s="239"/>
    </row>
    <row r="6568" spans="29:29">
      <c r="AC6568" s="239"/>
    </row>
    <row r="6569" spans="29:29">
      <c r="AC6569" s="239"/>
    </row>
  </sheetData>
  <sheetProtection password="C535" sheet="1" objects="1" scenarios="1"/>
  <phoneticPr fontId="2" type="noConversion"/>
  <conditionalFormatting sqref="G8">
    <cfRule type="cellIs" dxfId="22" priority="29" stopIfTrue="1" operator="greaterThan">
      <formula>N3</formula>
    </cfRule>
    <cfRule type="expression" dxfId="21" priority="30" stopIfTrue="1">
      <formula>IF($N$10,$M$12&gt;(9+$M$3),$M$13&gt;(9+$M$3))</formula>
    </cfRule>
  </conditionalFormatting>
  <conditionalFormatting sqref="I13 K13">
    <cfRule type="cellIs" dxfId="20" priority="1" stopIfTrue="1" operator="greaterThan">
      <formula>0.35</formula>
    </cfRule>
  </conditionalFormatting>
  <conditionalFormatting sqref="D17">
    <cfRule type="cellIs" dxfId="19" priority="4" stopIfTrue="1" operator="notBetween">
      <formula>-$M$3</formula>
      <formula>$M$3</formula>
    </cfRule>
  </conditionalFormatting>
  <conditionalFormatting sqref="G10">
    <cfRule type="cellIs" dxfId="18" priority="7" stopIfTrue="1" operator="greaterThan">
      <formula>2*$M$3-$J$12-$K$12+0.5</formula>
    </cfRule>
  </conditionalFormatting>
  <conditionalFormatting sqref="C14 F14">
    <cfRule type="cellIs" dxfId="17" priority="10" stopIfTrue="1" operator="lessThan">
      <formula>-$M$3-0.5</formula>
    </cfRule>
  </conditionalFormatting>
  <conditionalFormatting sqref="I4">
    <cfRule type="cellIs" dxfId="16" priority="25" stopIfTrue="1" operator="equal">
      <formula>"Auto pulling"</formula>
    </cfRule>
  </conditionalFormatting>
  <conditionalFormatting sqref="N4">
    <cfRule type="cellIs" dxfId="15" priority="26" stopIfTrue="1" operator="equal">
      <formula>"Auto feeding"</formula>
    </cfRule>
  </conditionalFormatting>
  <conditionalFormatting sqref="H4">
    <cfRule type="cellIs" dxfId="14" priority="27" stopIfTrue="1" operator="notBetween">
      <formula>1</formula>
      <formula>0.01</formula>
    </cfRule>
    <cfRule type="expression" dxfId="13" priority="28" stopIfTrue="1">
      <formula>$H$4*($J$5/$G$8)^2&lt;0.01</formula>
    </cfRule>
  </conditionalFormatting>
  <conditionalFormatting sqref="F33">
    <cfRule type="cellIs" dxfId="12" priority="39" stopIfTrue="1" operator="notBetween">
      <formula>10</formula>
      <formula>50</formula>
    </cfRule>
  </conditionalFormatting>
  <conditionalFormatting sqref="L14 M12:M13">
    <cfRule type="cellIs" dxfId="11" priority="41" stopIfTrue="1" operator="greaterThan">
      <formula>$M$3+8</formula>
    </cfRule>
  </conditionalFormatting>
  <conditionalFormatting sqref="J5">
    <cfRule type="cellIs" dxfId="10" priority="42" stopIfTrue="1" operator="notBetween">
      <formula>40</formula>
      <formula>$N$3</formula>
    </cfRule>
  </conditionalFormatting>
  <conditionalFormatting sqref="O11 O9">
    <cfRule type="cellIs" dxfId="9" priority="43" stopIfTrue="1" operator="notBetween">
      <formula>1</formula>
      <formula>300</formula>
    </cfRule>
  </conditionalFormatting>
  <conditionalFormatting sqref="I12:J12">
    <cfRule type="cellIs" dxfId="8" priority="44" stopIfTrue="1" operator="greaterThan">
      <formula>2*$M$3-$J$12-$K$12+0.5</formula>
    </cfRule>
    <cfRule type="cellIs" dxfId="7" priority="45" stopIfTrue="1" operator="lessThanOrEqual">
      <formula>0</formula>
    </cfRule>
  </conditionalFormatting>
  <conditionalFormatting sqref="F32">
    <cfRule type="cellIs" dxfId="6" priority="46" stopIfTrue="1" operator="notBetween">
      <formula>10</formula>
      <formula>150</formula>
    </cfRule>
  </conditionalFormatting>
  <conditionalFormatting sqref="F24">
    <cfRule type="expression" dxfId="5" priority="64" stopIfTrue="1">
      <formula>$I$23</formula>
    </cfRule>
  </conditionalFormatting>
  <conditionalFormatting sqref="A33:B33">
    <cfRule type="expression" dxfId="4" priority="65" stopIfTrue="1">
      <formula>$I$24</formula>
    </cfRule>
  </conditionalFormatting>
  <conditionalFormatting sqref="M4">
    <cfRule type="cellIs" dxfId="3" priority="66" stopIfTrue="1" operator="notBetween">
      <formula>1</formula>
      <formula>0.01</formula>
    </cfRule>
    <cfRule type="expression" dxfId="2" priority="67" stopIfTrue="1">
      <formula>$I$22&gt;360000</formula>
    </cfRule>
  </conditionalFormatting>
  <pageMargins left="0.75" right="0.75" top="1" bottom="1" header="0.5" footer="0.5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81430" r:id="rId4" name="Check Box 13974">
              <controlPr defaultSize="0" autoFill="0" autoLine="0" autoPict="0">
                <anchor moveWithCells="1">
                  <from>
                    <xdr:col>4</xdr:col>
                    <xdr:colOff>485775</xdr:colOff>
                    <xdr:row>22</xdr:row>
                    <xdr:rowOff>123825</xdr:rowOff>
                  </from>
                  <to>
                    <xdr:col>5</xdr:col>
                    <xdr:colOff>133350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" r:id="rId5" name="Scroll Bar 22">
              <controlPr locked="0" defaultSize="0" autoPict="0" macro="[0]!ScrollBar22_Change">
                <anchor moveWithCells="1">
                  <from>
                    <xdr:col>1</xdr:col>
                    <xdr:colOff>133350</xdr:colOff>
                    <xdr:row>17</xdr:row>
                    <xdr:rowOff>9525</xdr:rowOff>
                  </from>
                  <to>
                    <xdr:col>4</xdr:col>
                    <xdr:colOff>209550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" r:id="rId6" name="Scroll Bar 23">
              <controlPr locked="0" defaultSize="0" autoPict="0" macro="[0]!ScrollBar23_Change">
                <anchor moveWithCells="1">
                  <from>
                    <xdr:col>0</xdr:col>
                    <xdr:colOff>85725</xdr:colOff>
                    <xdr:row>14</xdr:row>
                    <xdr:rowOff>0</xdr:rowOff>
                  </from>
                  <to>
                    <xdr:col>2</xdr:col>
                    <xdr:colOff>371475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" r:id="rId7" name="Scroll Bar 25">
              <controlPr locked="0" defaultSize="0" autoPict="0">
                <anchor moveWithCells="1">
                  <from>
                    <xdr:col>1</xdr:col>
                    <xdr:colOff>133350</xdr:colOff>
                    <xdr:row>20</xdr:row>
                    <xdr:rowOff>9525</xdr:rowOff>
                  </from>
                  <to>
                    <xdr:col>4</xdr:col>
                    <xdr:colOff>209550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" r:id="rId8" name="Scroll Bar 26">
              <controlPr locked="0" defaultSize="0" autoPict="0">
                <anchor moveWithCells="1">
                  <from>
                    <xdr:col>1</xdr:col>
                    <xdr:colOff>133350</xdr:colOff>
                    <xdr:row>23</xdr:row>
                    <xdr:rowOff>9525</xdr:rowOff>
                  </from>
                  <to>
                    <xdr:col>4</xdr:col>
                    <xdr:colOff>209550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7" r:id="rId9" name="Button 69">
              <controlPr locked="0" defaultSize="0" print="0" autoFill="0" autoPict="0" macro="[0]!GetMotorPos">
                <anchor moveWithCells="1" sizeWithCells="1">
                  <from>
                    <xdr:col>4</xdr:col>
                    <xdr:colOff>495300</xdr:colOff>
                    <xdr:row>16</xdr:row>
                    <xdr:rowOff>66675</xdr:rowOff>
                  </from>
                  <to>
                    <xdr:col>5</xdr:col>
                    <xdr:colOff>466725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40" r:id="rId10" name="Button 72">
              <controlPr locked="0" defaultSize="0" print="0" autoFill="0" autoPict="0" macro="[0]!XY_Alignment">
                <anchor moveWithCells="1" sizeWithCells="1">
                  <from>
                    <xdr:col>4</xdr:col>
                    <xdr:colOff>476250</xdr:colOff>
                    <xdr:row>19</xdr:row>
                    <xdr:rowOff>85725</xdr:rowOff>
                  </from>
                  <to>
                    <xdr:col>5</xdr:col>
                    <xdr:colOff>476250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42" r:id="rId11" name="Option Button 74">
              <controlPr locked="0" defaultSize="0" autoFill="0" autoLine="0" autoPict="0">
                <anchor moveWithCells="1">
                  <from>
                    <xdr:col>1</xdr:col>
                    <xdr:colOff>609600</xdr:colOff>
                    <xdr:row>27</xdr:row>
                    <xdr:rowOff>142875</xdr:rowOff>
                  </from>
                  <to>
                    <xdr:col>2</xdr:col>
                    <xdr:colOff>600075</xdr:colOff>
                    <xdr:row>29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43" r:id="rId12" name="Option Button 75">
              <controlPr defaultSize="0" autoFill="0" autoLine="0" autoPict="0">
                <anchor moveWithCells="1">
                  <from>
                    <xdr:col>1</xdr:col>
                    <xdr:colOff>600075</xdr:colOff>
                    <xdr:row>28</xdr:row>
                    <xdr:rowOff>47625</xdr:rowOff>
                  </from>
                  <to>
                    <xdr:col>2</xdr:col>
                    <xdr:colOff>590550</xdr:colOff>
                    <xdr:row>29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44" r:id="rId13" name="Option Button 76">
              <controlPr locked="0" defaultSize="0" autoFill="0" autoLine="0" autoPict="0">
                <anchor moveWithCells="1">
                  <from>
                    <xdr:col>1</xdr:col>
                    <xdr:colOff>590550</xdr:colOff>
                    <xdr:row>29</xdr:row>
                    <xdr:rowOff>57150</xdr:rowOff>
                  </from>
                  <to>
                    <xdr:col>2</xdr:col>
                    <xdr:colOff>581025</xdr:colOff>
                    <xdr:row>30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45" r:id="rId14" name="Scroll Bar 77">
              <controlPr defaultSize="0" autoPict="0" macro="[0]!ScrollBar77_Change">
                <anchor moveWithCells="1">
                  <from>
                    <xdr:col>6</xdr:col>
                    <xdr:colOff>180975</xdr:colOff>
                    <xdr:row>33</xdr:row>
                    <xdr:rowOff>76200</xdr:rowOff>
                  </from>
                  <to>
                    <xdr:col>8</xdr:col>
                    <xdr:colOff>800100</xdr:colOff>
                    <xdr:row>34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6" r:id="rId15" name="Scroll Bar 88">
              <controlPr locked="0" defaultSize="0" autoPict="0">
                <anchor moveWithCells="1">
                  <from>
                    <xdr:col>3</xdr:col>
                    <xdr:colOff>19050</xdr:colOff>
                    <xdr:row>28</xdr:row>
                    <xdr:rowOff>142875</xdr:rowOff>
                  </from>
                  <to>
                    <xdr:col>5</xdr:col>
                    <xdr:colOff>409575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8" r:id="rId16" name="Drop Down 90">
              <controlPr defaultSize="0" autoLine="0" autoPict="0" macro="[0]!DropDown90_Change">
                <anchor moveWithCells="1">
                  <from>
                    <xdr:col>10</xdr:col>
                    <xdr:colOff>295275</xdr:colOff>
                    <xdr:row>2</xdr:row>
                    <xdr:rowOff>0</xdr:rowOff>
                  </from>
                  <to>
                    <xdr:col>13</xdr:col>
                    <xdr:colOff>609600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60" r:id="rId17" name="Scroll Bar 92">
              <controlPr locked="0" defaultSize="0" autoPict="0" macro="[0]!ScrollBar92_Change">
                <anchor moveWithCells="1">
                  <from>
                    <xdr:col>3</xdr:col>
                    <xdr:colOff>133350</xdr:colOff>
                    <xdr:row>14</xdr:row>
                    <xdr:rowOff>19050</xdr:rowOff>
                  </from>
                  <to>
                    <xdr:col>5</xdr:col>
                    <xdr:colOff>428625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64" r:id="rId18" name="Button 96">
              <controlPr defaultSize="0" print="0" autoFill="0" autoPict="0" macro="[0]!LoadSpFunction">
                <anchor moveWithCells="1" sizeWithCells="1">
                  <from>
                    <xdr:col>12</xdr:col>
                    <xdr:colOff>514350</xdr:colOff>
                    <xdr:row>5</xdr:row>
                    <xdr:rowOff>85725</xdr:rowOff>
                  </from>
                  <to>
                    <xdr:col>14</xdr:col>
                    <xdr:colOff>190500</xdr:colOff>
                    <xdr:row>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67" r:id="rId19" name="Check Box 99">
              <controlPr defaultSize="0" autoFill="0" autoLine="0" autoPict="0" macro="[0]!CheckBox99_Click">
                <anchor moveWithCells="1">
                  <from>
                    <xdr:col>13</xdr:col>
                    <xdr:colOff>0</xdr:colOff>
                    <xdr:row>9</xdr:row>
                    <xdr:rowOff>0</xdr:rowOff>
                  </from>
                  <to>
                    <xdr:col>14</xdr:col>
                    <xdr:colOff>76200</xdr:colOff>
                    <xdr:row>10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" r:id="rId20" name="Button 102">
              <controlPr defaultSize="0" print="0" autoFill="0" autoPict="0" macro="[0]!RunDebug">
                <anchor moveWithCells="1" sizeWithCells="1">
                  <from>
                    <xdr:col>0</xdr:col>
                    <xdr:colOff>0</xdr:colOff>
                    <xdr:row>36</xdr:row>
                    <xdr:rowOff>28575</xdr:rowOff>
                  </from>
                  <to>
                    <xdr:col>1</xdr:col>
                    <xdr:colOff>38100</xdr:colOff>
                    <xdr:row>37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429" r:id="rId21" name="Scroll Bar 13973">
              <controlPr defaultSize="0" autoPict="0">
                <anchor moveWithCells="1">
                  <from>
                    <xdr:col>0</xdr:col>
                    <xdr:colOff>219075</xdr:colOff>
                    <xdr:row>16</xdr:row>
                    <xdr:rowOff>47625</xdr:rowOff>
                  </from>
                  <to>
                    <xdr:col>0</xdr:col>
                    <xdr:colOff>409575</xdr:colOff>
                    <xdr:row>21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6389" r:id="rId22" name="Scroll Bar 15653">
              <controlPr defaultSize="0" autoPict="0" macro="[0]!ScrollBar15653_Change">
                <anchor moveWithCells="1">
                  <from>
                    <xdr:col>3</xdr:col>
                    <xdr:colOff>95250</xdr:colOff>
                    <xdr:row>33</xdr:row>
                    <xdr:rowOff>142875</xdr:rowOff>
                  </from>
                  <to>
                    <xdr:col>5</xdr:col>
                    <xdr:colOff>352425</xdr:colOff>
                    <xdr:row>34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6390" r:id="rId23" name="Scroll Bar 15654">
              <controlPr defaultSize="0" autoPict="0" macro="[0]!ScrollBar15654_Change">
                <anchor moveWithCells="1">
                  <from>
                    <xdr:col>0</xdr:col>
                    <xdr:colOff>133350</xdr:colOff>
                    <xdr:row>33</xdr:row>
                    <xdr:rowOff>152400</xdr:rowOff>
                  </from>
                  <to>
                    <xdr:col>2</xdr:col>
                    <xdr:colOff>447675</xdr:colOff>
                    <xdr:row>34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6391" r:id="rId24" name="Button 15655">
              <controlPr defaultSize="0" print="0" autoFill="0" autoPict="0" macro="[0]!Rotator_BackHome">
                <anchor moveWithCells="1" sizeWithCells="1">
                  <from>
                    <xdr:col>5</xdr:col>
                    <xdr:colOff>447675</xdr:colOff>
                    <xdr:row>33</xdr:row>
                    <xdr:rowOff>9525</xdr:rowOff>
                  </from>
                  <to>
                    <xdr:col>5</xdr:col>
                    <xdr:colOff>857250</xdr:colOff>
                    <xdr:row>35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6392" r:id="rId25" name="Check Box 15656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104775</xdr:rowOff>
                  </from>
                  <to>
                    <xdr:col>3</xdr:col>
                    <xdr:colOff>619125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6393" r:id="rId26" name="Check Box 15657">
              <controlPr defaultSize="0" autoFill="0" autoLine="0" autoPict="0">
                <anchor moveWithCells="1">
                  <from>
                    <xdr:col>0</xdr:col>
                    <xdr:colOff>104775</xdr:colOff>
                    <xdr:row>31</xdr:row>
                    <xdr:rowOff>95250</xdr:rowOff>
                  </from>
                  <to>
                    <xdr:col>2</xdr:col>
                    <xdr:colOff>0</xdr:colOff>
                    <xdr:row>32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6395" r:id="rId27" name="Scroll Bar 15659">
              <controlPr defaultSize="0" autoPict="0" macro="[0]!ScrollBar15653_Change">
                <anchor moveWithCells="1">
                  <from>
                    <xdr:col>4</xdr:col>
                    <xdr:colOff>28575</xdr:colOff>
                    <xdr:row>31</xdr:row>
                    <xdr:rowOff>142875</xdr:rowOff>
                  </from>
                  <to>
                    <xdr:col>5</xdr:col>
                    <xdr:colOff>838200</xdr:colOff>
                    <xdr:row>32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5490" r:id="rId28" name="Button 16386">
              <controlPr defaultSize="0" print="0" autoFill="0" autoPict="0" macro="[0]!Rotator_Spin">
                <anchor moveWithCells="1" sizeWithCells="1">
                  <from>
                    <xdr:col>2</xdr:col>
                    <xdr:colOff>447675</xdr:colOff>
                    <xdr:row>33</xdr:row>
                    <xdr:rowOff>123825</xdr:rowOff>
                  </from>
                  <to>
                    <xdr:col>3</xdr:col>
                    <xdr:colOff>95250</xdr:colOff>
                    <xdr:row>35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Y17254"/>
  <sheetViews>
    <sheetView zoomScale="85" zoomScaleNormal="100" workbookViewId="0">
      <pane xSplit="5" ySplit="6" topLeftCell="BU8" activePane="bottomRight" state="frozenSplit"/>
      <selection activeCell="A4" sqref="A4:IV4"/>
      <selection pane="topRight" activeCell="BE4" sqref="BE4:BV4"/>
      <selection pane="bottomLeft" activeCell="D4" sqref="D4"/>
      <selection pane="bottomRight" activeCell="BZ24" sqref="BZ24"/>
    </sheetView>
  </sheetViews>
  <sheetFormatPr defaultColWidth="10.28515625" defaultRowHeight="14.25"/>
  <cols>
    <col min="1" max="2" width="3" style="21" customWidth="1"/>
    <col min="3" max="3" width="12.7109375" style="24" customWidth="1"/>
    <col min="4" max="4" width="13.42578125" style="21" customWidth="1"/>
    <col min="5" max="5" width="17.85546875" style="21" customWidth="1"/>
    <col min="6" max="6" width="14.5703125" style="21" customWidth="1"/>
    <col min="7" max="45" width="19" style="21" customWidth="1"/>
    <col min="46" max="46" width="19" style="112" customWidth="1"/>
    <col min="47" max="54" width="19" style="21" customWidth="1"/>
    <col min="55" max="56" width="19" style="126" customWidth="1"/>
    <col min="57" max="58" width="19" style="220" customWidth="1"/>
    <col min="59" max="63" width="19" style="21" customWidth="1"/>
    <col min="64" max="67" width="11" style="21" customWidth="1"/>
    <col min="68" max="68" width="11.5703125" customWidth="1"/>
    <col min="69" max="70" width="11.85546875" customWidth="1"/>
    <col min="71" max="71" width="38.28515625" style="21" customWidth="1"/>
    <col min="72" max="72" width="32" style="21" customWidth="1"/>
    <col min="73" max="75" width="19" style="21" customWidth="1"/>
    <col min="76" max="76" width="22" style="21" customWidth="1"/>
    <col min="77" max="77" width="12.42578125" style="52" customWidth="1"/>
    <col min="78" max="78" width="47.42578125" style="46" customWidth="1"/>
    <col min="79" max="79" width="22" style="59" customWidth="1"/>
    <col min="80" max="80" width="33.85546875" style="46" customWidth="1"/>
    <col min="81" max="81" width="14.5703125" style="46" customWidth="1"/>
    <col min="82" max="84" width="19" style="46" customWidth="1"/>
    <col min="85" max="85" width="16.5703125" style="46" customWidth="1"/>
    <col min="86" max="86" width="12.28515625" style="46" customWidth="1"/>
    <col min="87" max="87" width="11.85546875" style="46" customWidth="1"/>
    <col min="88" max="88" width="11.7109375" style="46" customWidth="1"/>
    <col min="89" max="89" width="11.85546875" style="46" customWidth="1"/>
    <col min="90" max="90" width="10.42578125" style="46" customWidth="1"/>
    <col min="91" max="91" width="11" style="46" customWidth="1"/>
    <col min="92" max="114" width="10.5703125" style="46" customWidth="1"/>
    <col min="115" max="115" width="12" style="46" customWidth="1"/>
    <col min="116" max="117" width="10.28515625" style="46"/>
    <col min="118" max="118" width="12.140625" style="46" customWidth="1"/>
    <col min="119" max="124" width="10.28515625" style="46"/>
    <col min="125" max="138" width="9.140625" style="139" customWidth="1"/>
    <col min="139" max="193" width="10.28515625" style="46"/>
    <col min="194" max="16384" width="10.28515625" style="21"/>
  </cols>
  <sheetData>
    <row r="1" spans="1:233" ht="29.25" thickBot="1">
      <c r="A1" s="20"/>
      <c r="B1" s="20"/>
      <c r="C1" s="55"/>
      <c r="D1" s="20"/>
      <c r="E1" s="20" t="s">
        <v>3033</v>
      </c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  <c r="AL1" s="20"/>
      <c r="AM1" s="20"/>
      <c r="AN1" s="20"/>
      <c r="AO1" s="20"/>
      <c r="AP1" s="20"/>
      <c r="AQ1" s="20"/>
      <c r="AR1" s="20"/>
      <c r="AS1" s="20"/>
      <c r="AT1" s="106"/>
      <c r="AU1" s="20"/>
      <c r="AV1" s="20" t="s">
        <v>2525</v>
      </c>
      <c r="AW1" s="20"/>
      <c r="AX1" s="20"/>
      <c r="AY1" s="20"/>
      <c r="AZ1" s="20"/>
      <c r="BA1" s="20"/>
      <c r="BB1" s="20"/>
      <c r="BC1" s="120"/>
      <c r="BD1" s="120"/>
      <c r="BE1" s="221" t="s">
        <v>2886</v>
      </c>
      <c r="BF1" s="221" t="s">
        <v>2886</v>
      </c>
      <c r="BG1" s="20"/>
      <c r="BH1" s="20"/>
      <c r="BI1" s="20"/>
      <c r="BJ1" s="20"/>
      <c r="BK1" s="20"/>
      <c r="BL1" s="20"/>
      <c r="BM1" s="20"/>
      <c r="BN1" s="20"/>
      <c r="BO1" s="20"/>
      <c r="BS1" s="20"/>
      <c r="BT1" s="20"/>
      <c r="BU1" s="20">
        <v>30</v>
      </c>
      <c r="BV1" s="20"/>
      <c r="BW1" s="62" t="s">
        <v>1567</v>
      </c>
      <c r="BX1" s="50" t="s">
        <v>1340</v>
      </c>
      <c r="BY1" s="50" t="s">
        <v>2594</v>
      </c>
      <c r="BZ1" s="53" t="s">
        <v>2596</v>
      </c>
      <c r="CA1" s="59" t="e">
        <f>MID(CC3,4,SEARCH("|",CC3,5)-4)-MID(CC2,4,SEARCH("|",CC2,5)-4)</f>
        <v>#VALUE!</v>
      </c>
      <c r="CB1" s="45" t="e">
        <f>MID(CC3,SEARCH("|",CC3,5)+4,SEARCH("|",CC3,12)-SEARCH("=",CC3,5)-1)-MID(CC2,SEARCH("|",CC2,5)+4,SEARCH("|",CC2,12)-SEARCH("=",CC2,5)-1)</f>
        <v>#VALUE!</v>
      </c>
      <c r="CC1" s="45" t="e">
        <f>MID(CC3,SEARCH("|",CC3,12)+6,LEN(CC3)-SEARCH("|",CC3,12)-5)-MID(CC2,SEARCH("|",CC2,12)+6,LEN(CC2)-SEARCH("|",CC2,12)-5)</f>
        <v>#VALUE!</v>
      </c>
      <c r="CD1" s="45" t="e">
        <f>MID(CC2,7,SEARCH(",",CC2)-7)</f>
        <v>#VALUE!</v>
      </c>
      <c r="CE1" s="45" t="str">
        <f>CC2</f>
        <v>MODELNAME=FSM-100P</v>
      </c>
      <c r="CF1" s="63"/>
      <c r="CG1" s="49" t="s">
        <v>2288</v>
      </c>
      <c r="CH1" s="71" t="str">
        <f ca="1">SUBSTITUTE(OFFSET($CB$1,CH5-1,0),"|Y=",",")</f>
        <v>TL=83.0</v>
      </c>
      <c r="CI1" s="71" t="str">
        <f ca="1">SUBSTITUTE(OFFSET($CB$1,CI5-1,0),"|Y=",",")</f>
        <v>ACK</v>
      </c>
      <c r="CJ1" s="71" t="str">
        <f ca="1">SUBSTITUTE(OFFSET($CB$1,CJ5-1,0),"|Y=",",")</f>
        <v>TR=0.0</v>
      </c>
      <c r="CK1" s="71" t="str">
        <f ca="1">SUBSTITUTE(OFFSET($CB$1,CK5-1,0),"|Y=",",")</f>
        <v>SERNUM=   00345</v>
      </c>
      <c r="CL1" s="71"/>
      <c r="CM1" s="71"/>
      <c r="CN1" s="71"/>
      <c r="CO1" s="71"/>
      <c r="CP1" s="71"/>
      <c r="CQ1" s="71"/>
      <c r="CR1" s="71"/>
      <c r="CS1" s="71"/>
      <c r="CT1" s="71"/>
      <c r="CU1" s="71"/>
      <c r="CV1" s="71"/>
      <c r="CW1" s="71"/>
      <c r="CX1" s="71"/>
      <c r="CY1" s="71"/>
      <c r="CZ1" s="71"/>
      <c r="DA1" s="71"/>
      <c r="DB1" s="96"/>
      <c r="DC1" s="138"/>
      <c r="DD1" s="138"/>
      <c r="DE1" s="138"/>
      <c r="DF1" s="138"/>
      <c r="DG1" s="138"/>
      <c r="DH1" s="138"/>
      <c r="DI1" s="138"/>
      <c r="DJ1" s="96"/>
      <c r="DK1" s="45"/>
      <c r="DL1" s="45"/>
      <c r="DN1" s="49"/>
    </row>
    <row r="2" spans="1:233" ht="20.25" customHeight="1" thickBot="1">
      <c r="A2" s="22" t="s">
        <v>2950</v>
      </c>
      <c r="B2" s="20"/>
      <c r="C2" s="23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  <c r="AL2" s="20"/>
      <c r="AM2" s="20"/>
      <c r="AN2" s="20"/>
      <c r="AO2" s="20"/>
      <c r="AP2" s="20"/>
      <c r="AQ2" s="20"/>
      <c r="AR2" s="20"/>
      <c r="AS2" s="20"/>
      <c r="AT2" s="106"/>
      <c r="AU2" s="20"/>
      <c r="AV2" s="113">
        <v>44</v>
      </c>
      <c r="AW2" s="20"/>
      <c r="AX2" s="20"/>
      <c r="AY2" s="20"/>
      <c r="AZ2" s="20"/>
      <c r="BA2" s="20"/>
      <c r="BB2" s="20"/>
      <c r="BC2" s="120"/>
      <c r="BD2" s="211" t="s">
        <v>3112</v>
      </c>
      <c r="BE2" s="228">
        <f>Control!$G8+Control!$G10</f>
        <v>330</v>
      </c>
      <c r="BF2" s="228">
        <f>Control!$G8+Control!$G10</f>
        <v>330</v>
      </c>
      <c r="BG2" s="20"/>
      <c r="BH2" s="20"/>
      <c r="BI2" s="20"/>
      <c r="BJ2" s="20"/>
      <c r="BK2" s="20"/>
      <c r="BL2" s="20"/>
      <c r="BM2" s="20"/>
      <c r="BN2" s="20"/>
      <c r="BO2" s="20"/>
      <c r="BS2" s="20"/>
      <c r="BT2" s="20"/>
      <c r="BU2" s="20"/>
      <c r="BV2" s="20"/>
      <c r="BW2" s="62" t="s">
        <v>3288</v>
      </c>
      <c r="BX2" s="62" t="s">
        <v>3287</v>
      </c>
      <c r="BY2" s="67" t="s">
        <v>2595</v>
      </c>
      <c r="BZ2" s="62" t="s">
        <v>1568</v>
      </c>
      <c r="CB2" s="45"/>
      <c r="CC2" t="s">
        <v>3409</v>
      </c>
      <c r="CD2" s="10" t="e">
        <f>IF(CODE(CC2)=6,"ACK",IF(CODE(CC2)=21,"NAK",VALUE(RIGHT(CC2,LEN(CC2)-SEARCH("=",CC2,4)))))</f>
        <v>#VALUE!</v>
      </c>
      <c r="CE2" s="66" t="s">
        <v>2458</v>
      </c>
      <c r="CF2" s="45"/>
      <c r="CG2" s="81"/>
      <c r="CH2" s="45"/>
      <c r="CI2" s="45"/>
      <c r="CJ2" s="45"/>
      <c r="CK2" s="45"/>
      <c r="CL2" s="45"/>
      <c r="CM2" s="45"/>
      <c r="CN2" s="45"/>
      <c r="CO2" s="45"/>
      <c r="CP2" s="45"/>
      <c r="CQ2" s="45"/>
      <c r="CR2" s="45"/>
      <c r="CS2" s="45"/>
      <c r="CT2" s="45"/>
      <c r="CU2" s="45"/>
      <c r="CV2" s="45"/>
      <c r="CW2" s="45"/>
      <c r="CX2" s="45"/>
      <c r="CY2" s="45"/>
      <c r="CZ2" s="45"/>
      <c r="DA2" s="45"/>
      <c r="DB2" s="45"/>
      <c r="DC2" s="45"/>
      <c r="DD2" s="45"/>
      <c r="DE2" s="45"/>
      <c r="DF2" s="45"/>
      <c r="DG2" s="45"/>
      <c r="DH2" s="45"/>
      <c r="DI2" s="45"/>
      <c r="DJ2" s="45"/>
      <c r="DK2" s="45"/>
      <c r="DL2" s="45"/>
      <c r="DN2" s="45"/>
    </row>
    <row r="3" spans="1:233" ht="18.75" customHeight="1" thickBot="1">
      <c r="A3" s="20"/>
      <c r="B3" s="20"/>
      <c r="C3" s="23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106"/>
      <c r="AU3" s="20"/>
      <c r="AV3" s="20"/>
      <c r="AW3" s="99"/>
      <c r="AX3" s="20"/>
      <c r="AY3" s="20"/>
      <c r="AZ3" s="99"/>
      <c r="BA3" s="20"/>
      <c r="BB3" s="99"/>
      <c r="BC3" s="120"/>
      <c r="BD3" s="211" t="s">
        <v>2714</v>
      </c>
      <c r="BE3" s="231">
        <f>1000*(Control!$I12+Control!$J12)</f>
        <v>-360</v>
      </c>
      <c r="BF3" s="231">
        <f>1000*(Control!$I12+Control!$J12)</f>
        <v>-360</v>
      </c>
      <c r="BG3" s="20"/>
      <c r="BH3" s="20"/>
      <c r="BI3" s="20"/>
      <c r="BJ3" s="20"/>
      <c r="BK3" s="20"/>
      <c r="BL3" s="20"/>
      <c r="BM3" s="20"/>
      <c r="BN3" s="20"/>
      <c r="BO3" s="20"/>
      <c r="BS3" s="20"/>
      <c r="BT3" s="20"/>
      <c r="BU3" s="20">
        <v>3</v>
      </c>
      <c r="BV3" s="20"/>
      <c r="BW3" s="20"/>
      <c r="BX3" s="62" t="s">
        <v>3289</v>
      </c>
      <c r="BY3" s="50" t="s">
        <v>1339</v>
      </c>
      <c r="BZ3" s="62" t="s">
        <v>2405</v>
      </c>
      <c r="CB3" s="45"/>
      <c r="CC3" s="63" t="s">
        <v>1486</v>
      </c>
      <c r="CD3" s="45"/>
      <c r="CE3" s="66" t="s">
        <v>2321</v>
      </c>
      <c r="CF3" s="45"/>
      <c r="CG3" s="45"/>
      <c r="CH3" s="45"/>
      <c r="CI3" s="45"/>
      <c r="CJ3" s="45">
        <f>508/320</f>
        <v>1.5874999999999999</v>
      </c>
      <c r="CK3" s="45"/>
      <c r="CL3" s="45"/>
      <c r="CM3" s="45"/>
      <c r="CN3" s="45"/>
      <c r="CO3" s="45"/>
      <c r="CP3" s="45"/>
      <c r="CQ3" s="45"/>
      <c r="CR3" s="45"/>
      <c r="CS3" s="45"/>
      <c r="CT3" s="45"/>
      <c r="CU3" s="45"/>
      <c r="CV3" s="45"/>
      <c r="CW3" s="45"/>
      <c r="CX3" s="45"/>
      <c r="CY3" s="45"/>
      <c r="CZ3" s="45"/>
      <c r="DA3" s="45"/>
      <c r="DB3" s="45"/>
      <c r="DC3" s="63"/>
      <c r="DD3" s="45"/>
      <c r="DE3" s="45"/>
      <c r="DF3" s="45"/>
      <c r="DG3" s="45"/>
      <c r="DH3" s="45"/>
      <c r="DI3" s="45"/>
      <c r="DJ3" s="45"/>
      <c r="DK3" s="45"/>
      <c r="DL3" s="45"/>
      <c r="DN3" s="45"/>
    </row>
    <row r="4" spans="1:233" s="24" customFormat="1" ht="79.5" customHeight="1" thickTop="1" thickBot="1">
      <c r="A4" s="23"/>
      <c r="B4" s="23"/>
      <c r="D4" s="54">
        <v>18</v>
      </c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107"/>
      <c r="AU4" s="23" t="s">
        <v>2667</v>
      </c>
      <c r="AV4" s="23" t="s">
        <v>2668</v>
      </c>
      <c r="AW4" s="23"/>
      <c r="AX4" s="23"/>
      <c r="AY4" s="23"/>
      <c r="AZ4" s="23"/>
      <c r="BA4" s="23"/>
      <c r="BB4" s="23"/>
      <c r="BC4" s="121" t="s">
        <v>2886</v>
      </c>
      <c r="BD4" s="121" t="s">
        <v>2886</v>
      </c>
      <c r="BE4" s="212" t="s">
        <v>2865</v>
      </c>
      <c r="BF4" s="212" t="s">
        <v>2955</v>
      </c>
      <c r="BG4" s="23"/>
      <c r="BH4" s="23"/>
      <c r="BI4" s="23"/>
      <c r="BJ4" s="23"/>
      <c r="BK4" s="23"/>
      <c r="BL4" s="23"/>
      <c r="BM4" s="23"/>
      <c r="BN4" s="23"/>
      <c r="BO4" s="23"/>
      <c r="BS4" s="23"/>
      <c r="BT4" s="23"/>
      <c r="BU4" s="23"/>
      <c r="BV4" s="23"/>
      <c r="BW4" s="23"/>
      <c r="BX4" s="23"/>
      <c r="BY4" s="58" t="s">
        <v>2903</v>
      </c>
      <c r="BZ4" s="47"/>
      <c r="CA4" s="62" t="s">
        <v>2685</v>
      </c>
      <c r="CB4" s="62" t="s">
        <v>3685</v>
      </c>
      <c r="CC4" s="73" t="e">
        <f>"&amp;MTRARC|ZL,"&amp;FIXED(CA1,1,TRUE)&amp;",0.4|ZR,"&amp;FIXED(CB1,1,TRUE)&amp;",0.4|ZSWP,"&amp;FIXED(CC1,1,TRUE)&amp;",0.4"</f>
        <v>#VALUE!</v>
      </c>
      <c r="CD4" s="53" t="s">
        <v>10</v>
      </c>
      <c r="CE4" s="62" t="s">
        <v>2246</v>
      </c>
      <c r="CF4" s="62" t="s">
        <v>1210</v>
      </c>
      <c r="CG4" s="62" t="s">
        <v>1989</v>
      </c>
      <c r="CH4" s="62" t="s">
        <v>3312</v>
      </c>
      <c r="CI4" s="62" t="s">
        <v>1999</v>
      </c>
      <c r="CJ4" s="62" t="s">
        <v>2000</v>
      </c>
      <c r="CK4" s="62" t="s">
        <v>3319</v>
      </c>
      <c r="CL4" s="47"/>
      <c r="CM4" s="47"/>
      <c r="CN4" s="47"/>
      <c r="CO4" s="47"/>
      <c r="CP4" s="47"/>
      <c r="CQ4" s="47"/>
      <c r="CR4" s="47"/>
      <c r="CS4" s="47"/>
      <c r="CT4" s="47"/>
      <c r="CU4" s="47"/>
      <c r="CV4" s="47"/>
      <c r="CW4" s="47"/>
      <c r="CX4" s="47"/>
      <c r="CY4" s="47"/>
      <c r="CZ4" s="47"/>
      <c r="DA4" s="47"/>
      <c r="DB4" s="47"/>
      <c r="DC4" s="47"/>
      <c r="DD4" s="47"/>
      <c r="DE4" s="47"/>
      <c r="DF4" s="47"/>
      <c r="DG4" s="47"/>
      <c r="DH4" s="47"/>
      <c r="DI4" s="47"/>
      <c r="DJ4" s="47"/>
      <c r="DK4" s="47"/>
      <c r="DL4" s="47"/>
      <c r="DM4" s="48"/>
      <c r="DN4" s="47"/>
      <c r="DO4" s="48"/>
      <c r="DP4" s="48"/>
      <c r="DQ4" s="48"/>
      <c r="DR4" s="48"/>
      <c r="DS4" s="48"/>
      <c r="DT4" s="48"/>
      <c r="DU4" s="48"/>
      <c r="DV4" s="48"/>
      <c r="DW4" s="48"/>
      <c r="DX4" s="48"/>
      <c r="DY4" s="48"/>
      <c r="DZ4" s="48"/>
      <c r="EA4" s="48"/>
      <c r="EB4" s="48"/>
      <c r="EC4" s="48"/>
      <c r="ED4" s="48"/>
      <c r="EE4" s="48"/>
      <c r="EF4" s="48"/>
      <c r="EG4" s="62"/>
      <c r="EH4" s="62"/>
      <c r="EI4" s="62"/>
      <c r="EJ4" s="62"/>
      <c r="EK4" s="62"/>
      <c r="EL4" s="62"/>
      <c r="EM4" s="62"/>
      <c r="EN4" s="62"/>
      <c r="EO4" s="62"/>
      <c r="EP4" s="62"/>
      <c r="EQ4" s="62"/>
      <c r="ER4" s="62"/>
      <c r="ES4" s="62"/>
      <c r="ET4" s="62"/>
      <c r="EU4" s="62"/>
      <c r="EV4" s="62"/>
      <c r="EW4" s="48"/>
      <c r="EX4" s="62"/>
      <c r="EY4" s="62"/>
      <c r="EZ4" s="62"/>
      <c r="FA4" s="62"/>
      <c r="FB4" s="62"/>
      <c r="FC4" s="48"/>
      <c r="FD4" s="48"/>
      <c r="FE4" s="48"/>
      <c r="FF4" s="48"/>
      <c r="FG4" s="48"/>
      <c r="FH4" s="48"/>
      <c r="FI4" s="48"/>
      <c r="FJ4" s="48"/>
      <c r="FK4" s="48"/>
      <c r="FL4" s="48"/>
      <c r="FM4" s="48"/>
      <c r="FN4" s="48"/>
      <c r="FO4" s="48"/>
      <c r="FP4" s="48"/>
      <c r="FQ4" s="48"/>
      <c r="FR4" s="48"/>
      <c r="FS4" s="48"/>
      <c r="FT4" s="48"/>
      <c r="FU4" s="48"/>
      <c r="FV4" s="48"/>
      <c r="FW4" s="48"/>
      <c r="FX4" s="48"/>
      <c r="FY4" s="48"/>
      <c r="FZ4" s="48"/>
      <c r="GA4" s="48"/>
      <c r="GB4" s="48"/>
      <c r="GC4" s="48"/>
      <c r="GD4" s="48"/>
      <c r="GE4" s="48"/>
      <c r="GF4" s="48"/>
      <c r="GG4" s="48"/>
      <c r="GH4" s="48"/>
      <c r="GI4" s="48"/>
      <c r="GJ4" s="48"/>
      <c r="GK4" s="48"/>
    </row>
    <row r="5" spans="1:233" ht="16.5" thickTop="1" thickBot="1">
      <c r="A5" s="20"/>
      <c r="B5" s="20"/>
      <c r="C5" s="23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  <c r="AS5" s="20"/>
      <c r="AT5" s="106"/>
      <c r="AU5" s="20"/>
      <c r="AV5" s="20"/>
      <c r="AW5" s="20"/>
      <c r="AX5" s="20"/>
      <c r="AY5" s="20"/>
      <c r="AZ5" s="20"/>
      <c r="BA5" s="20"/>
      <c r="BB5" s="20"/>
      <c r="BC5" s="120">
        <f>COLUMN()</f>
        <v>55</v>
      </c>
      <c r="BD5" s="120"/>
      <c r="BE5" s="224">
        <f>INT(2*((BE2-101.967692)/0.677308)^3/3/Control!$J5^2)</f>
        <v>1628</v>
      </c>
      <c r="BF5" s="224">
        <f>INT(2*((BF2-101.967692)/0.677308)^3/3/Control!$J5^2)</f>
        <v>1628</v>
      </c>
      <c r="BG5" s="224">
        <f>INT(2*((BG2-101.967692)/0.677308)^3/3/Control!$J5^2)</f>
        <v>-146</v>
      </c>
      <c r="BH5" s="224">
        <f>INT(2*((BH2-101.967692)/0.677308)^3/3/Control!$J5^2)</f>
        <v>-146</v>
      </c>
      <c r="BI5" s="20"/>
      <c r="BJ5" s="20"/>
      <c r="BK5" s="20"/>
      <c r="BL5" s="20"/>
      <c r="BM5" s="20"/>
      <c r="BN5" s="20"/>
      <c r="BO5" s="20"/>
      <c r="BS5" s="20"/>
      <c r="BT5" s="20"/>
      <c r="BU5" s="20"/>
      <c r="BV5" s="20"/>
      <c r="BW5" s="20"/>
      <c r="BX5" s="20"/>
      <c r="BY5" s="50"/>
      <c r="BZ5" s="45">
        <f>COUNTA(BZ7:BZ9487)</f>
        <v>216</v>
      </c>
      <c r="CC5" s="45"/>
      <c r="CD5" s="45"/>
      <c r="CE5" s="45"/>
      <c r="CF5" s="45"/>
      <c r="CG5" s="45"/>
      <c r="CH5" s="71">
        <v>69</v>
      </c>
      <c r="CI5" s="71">
        <f>CH5-5</f>
        <v>64</v>
      </c>
      <c r="CJ5" s="71">
        <f>CI5-5</f>
        <v>59</v>
      </c>
      <c r="CK5" s="71">
        <f>CJ5-5</f>
        <v>54</v>
      </c>
      <c r="CL5" s="71"/>
      <c r="CM5" s="71"/>
      <c r="CN5" s="71"/>
      <c r="CO5" s="71"/>
      <c r="CP5" s="71"/>
      <c r="CQ5" s="71"/>
      <c r="CR5" s="71"/>
      <c r="CS5" s="71"/>
      <c r="CT5" s="71"/>
      <c r="CU5" s="71"/>
      <c r="CV5" s="71"/>
      <c r="CW5" s="71"/>
      <c r="CX5" s="71"/>
      <c r="CY5" s="71"/>
      <c r="CZ5" s="71"/>
      <c r="DA5" s="71"/>
      <c r="DB5" s="96"/>
      <c r="DC5" s="96"/>
      <c r="DD5" s="96"/>
      <c r="DE5" s="96"/>
      <c r="DF5" s="96"/>
      <c r="DG5" s="96"/>
      <c r="DH5" s="96"/>
      <c r="DI5" s="96"/>
      <c r="DJ5" s="96"/>
      <c r="DK5" s="45"/>
      <c r="DL5" s="45"/>
      <c r="DN5" s="45"/>
      <c r="DY5" s="140"/>
      <c r="EF5" s="46"/>
      <c r="EG5" s="74"/>
      <c r="EH5" s="74"/>
      <c r="EI5" s="74"/>
      <c r="EJ5" s="74"/>
      <c r="EK5" s="74"/>
      <c r="EL5" s="74"/>
      <c r="EM5" s="74"/>
      <c r="EN5" s="74"/>
      <c r="EO5" s="74"/>
      <c r="EP5" s="74"/>
      <c r="EQ5" s="74"/>
      <c r="ER5" s="74"/>
      <c r="ES5" s="74"/>
      <c r="ET5" s="74"/>
      <c r="EU5" s="74"/>
      <c r="EV5" s="74"/>
      <c r="EW5" s="74"/>
      <c r="EX5" s="74"/>
      <c r="EY5" s="74"/>
      <c r="EZ5" s="74"/>
      <c r="FA5" s="74"/>
      <c r="FB5" s="74"/>
    </row>
    <row r="6" spans="1:233" ht="15" thickBot="1">
      <c r="A6" s="20"/>
      <c r="B6" s="20"/>
      <c r="C6" s="56" t="s">
        <v>1592</v>
      </c>
      <c r="D6" s="25" t="s">
        <v>1593</v>
      </c>
      <c r="E6" s="25" t="s">
        <v>1594</v>
      </c>
      <c r="F6" s="26" t="s">
        <v>1595</v>
      </c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  <c r="AL6" s="26"/>
      <c r="AM6" s="26"/>
      <c r="AN6" s="26"/>
      <c r="AO6" s="26"/>
      <c r="AP6" s="26"/>
      <c r="AQ6" s="26"/>
      <c r="AR6" s="26"/>
      <c r="AS6" s="26"/>
      <c r="AT6" s="108">
        <f>COLUMN(AN6)</f>
        <v>40</v>
      </c>
      <c r="AU6" s="26">
        <f>COLUMN(AO6)</f>
        <v>41</v>
      </c>
      <c r="AV6" s="26">
        <f>COLUMN(AP6)</f>
        <v>42</v>
      </c>
      <c r="AW6" s="26"/>
      <c r="AX6" s="26"/>
      <c r="AY6" s="26"/>
      <c r="AZ6" s="26"/>
      <c r="BA6" s="26"/>
      <c r="BB6" s="26"/>
      <c r="BC6" s="122">
        <f>COLUMN(AW6)</f>
        <v>49</v>
      </c>
      <c r="BD6" s="122">
        <f>COLUMN(AX6)</f>
        <v>50</v>
      </c>
      <c r="BE6" s="214">
        <f>COLUMN(AY6)</f>
        <v>51</v>
      </c>
      <c r="BF6" s="214">
        <f>COLUMN(AZ6)</f>
        <v>52</v>
      </c>
      <c r="BG6" s="26"/>
      <c r="BH6" s="26"/>
      <c r="BI6" s="26"/>
      <c r="BJ6" s="26"/>
      <c r="BK6" s="26"/>
      <c r="BL6" s="26" t="s">
        <v>1991</v>
      </c>
      <c r="BM6" s="26" t="s">
        <v>1992</v>
      </c>
      <c r="BN6" s="26" t="s">
        <v>1993</v>
      </c>
      <c r="BO6" s="26" t="s">
        <v>2611</v>
      </c>
      <c r="BP6" s="26" t="s">
        <v>1995</v>
      </c>
      <c r="BQ6" s="34" t="s">
        <v>1284</v>
      </c>
      <c r="BR6" s="101" t="s">
        <v>1990</v>
      </c>
      <c r="BS6" s="26"/>
      <c r="BT6" s="26" t="e">
        <f>COLUMN(#REF!)</f>
        <v>#REF!</v>
      </c>
      <c r="BU6" s="26">
        <f>COLUMN(BL6)</f>
        <v>64</v>
      </c>
      <c r="BV6" s="26">
        <f>COLUMN(BM6)</f>
        <v>65</v>
      </c>
      <c r="BW6" s="26">
        <f>COLUMN(BN6)</f>
        <v>66</v>
      </c>
      <c r="BX6" s="41">
        <f>COLUMN(BO6)</f>
        <v>67</v>
      </c>
      <c r="BY6" s="50" t="s">
        <v>2904</v>
      </c>
      <c r="BZ6" s="45" t="s">
        <v>2906</v>
      </c>
      <c r="CA6" s="45" t="s">
        <v>2322</v>
      </c>
      <c r="CB6" s="45" t="s">
        <v>2320</v>
      </c>
      <c r="CC6" s="45"/>
      <c r="CD6" s="61"/>
      <c r="CE6" s="45" t="s">
        <v>2949</v>
      </c>
      <c r="CF6" s="261"/>
      <c r="CG6" s="261"/>
      <c r="CH6" s="261"/>
      <c r="CI6" s="261"/>
      <c r="CJ6" s="261"/>
      <c r="CK6" s="261"/>
      <c r="CL6" s="261"/>
      <c r="CM6" s="261"/>
      <c r="CN6" s="261"/>
      <c r="CO6" s="261"/>
      <c r="CP6" s="261"/>
      <c r="CQ6" s="261"/>
      <c r="CR6" s="261"/>
      <c r="CS6" s="261"/>
      <c r="CT6" s="261"/>
      <c r="CU6" s="261"/>
      <c r="CV6" s="261"/>
      <c r="CW6" s="261"/>
      <c r="CX6" s="261"/>
      <c r="CY6" s="261"/>
      <c r="CZ6" s="261"/>
      <c r="DA6" s="261"/>
      <c r="DB6" s="261"/>
      <c r="DC6" s="261"/>
      <c r="DD6" s="261"/>
      <c r="DE6" s="261"/>
      <c r="DF6" s="261"/>
      <c r="DG6" s="261"/>
      <c r="DH6" s="261"/>
      <c r="DI6" s="261"/>
      <c r="DJ6" s="261"/>
      <c r="DK6" s="261"/>
      <c r="DL6" s="261"/>
      <c r="DM6" s="261"/>
      <c r="DN6" s="261"/>
      <c r="DO6" s="261"/>
      <c r="DP6" s="261"/>
      <c r="DQ6" s="261"/>
      <c r="DR6" s="261"/>
      <c r="DS6" s="261"/>
      <c r="DT6" s="261"/>
      <c r="DU6" s="261"/>
      <c r="DV6" s="261"/>
      <c r="DW6" s="261"/>
      <c r="DX6" s="261"/>
      <c r="DY6" s="261"/>
      <c r="DZ6" s="261"/>
      <c r="EA6" s="261"/>
      <c r="EB6" s="261"/>
      <c r="EC6" s="261"/>
      <c r="ED6" s="261"/>
      <c r="EE6" s="261"/>
      <c r="EF6" s="261"/>
      <c r="EG6" s="262"/>
      <c r="EH6" s="262"/>
      <c r="EI6" s="262"/>
      <c r="EJ6" s="262"/>
      <c r="EK6" s="262"/>
      <c r="EL6" s="262"/>
      <c r="EM6" s="262"/>
      <c r="EN6" s="262"/>
      <c r="EO6" s="262"/>
      <c r="EP6" s="262"/>
      <c r="EQ6" s="262"/>
      <c r="ER6" s="262"/>
      <c r="ES6" s="262"/>
      <c r="ET6" s="262"/>
      <c r="EU6" s="262"/>
      <c r="EV6" s="262"/>
      <c r="EW6" s="262"/>
      <c r="EX6" s="262"/>
      <c r="EY6" s="262"/>
      <c r="EZ6" s="262"/>
      <c r="FA6" s="262"/>
      <c r="FB6" s="262"/>
      <c r="FC6" s="262"/>
      <c r="FD6" s="262"/>
      <c r="FE6" s="262"/>
      <c r="FF6" s="262"/>
      <c r="FG6" s="262"/>
      <c r="FH6" s="262"/>
      <c r="FI6" s="262"/>
      <c r="FJ6" s="262"/>
      <c r="FK6" s="262"/>
      <c r="FL6" s="262"/>
      <c r="FM6" s="262"/>
      <c r="FN6" s="262"/>
      <c r="FO6" s="262"/>
      <c r="FP6" s="262"/>
      <c r="FQ6" s="262"/>
      <c r="FR6" s="262"/>
      <c r="FS6" s="262"/>
      <c r="FT6" s="262"/>
      <c r="FU6" s="262"/>
      <c r="FV6" s="262"/>
      <c r="FW6" s="262"/>
      <c r="FX6" s="262"/>
      <c r="FY6" s="262"/>
      <c r="FZ6" s="262"/>
      <c r="GA6" s="262"/>
      <c r="GB6" s="262"/>
      <c r="GC6" s="262"/>
      <c r="GD6" s="262"/>
      <c r="GE6" s="262"/>
      <c r="GF6" s="262"/>
      <c r="GG6" s="262"/>
      <c r="GH6" s="262"/>
      <c r="GI6" s="262"/>
      <c r="GJ6" s="262"/>
      <c r="GK6" s="262"/>
      <c r="GL6" s="263"/>
      <c r="GM6" s="263"/>
      <c r="GN6" s="263"/>
      <c r="GO6" s="263"/>
      <c r="GP6" s="263"/>
      <c r="GQ6" s="263"/>
      <c r="GR6" s="263"/>
      <c r="GS6" s="263"/>
      <c r="GT6" s="263"/>
      <c r="GU6" s="263"/>
      <c r="GV6" s="263"/>
      <c r="GW6" s="263"/>
      <c r="GX6" s="263"/>
      <c r="GY6" s="263"/>
      <c r="GZ6" s="263"/>
      <c r="HA6" s="263"/>
      <c r="HB6" s="263"/>
      <c r="HC6" s="263"/>
      <c r="HD6" s="263"/>
      <c r="HE6" s="263"/>
      <c r="HF6" s="263"/>
      <c r="HG6" s="263"/>
      <c r="HH6" s="263"/>
      <c r="HI6" s="263"/>
      <c r="HJ6" s="263"/>
      <c r="HK6" s="263"/>
      <c r="HL6" s="263"/>
      <c r="HM6" s="263"/>
      <c r="HN6" s="263"/>
      <c r="HO6" s="263"/>
      <c r="HP6" s="263"/>
      <c r="HQ6" s="263"/>
      <c r="HR6" s="263"/>
      <c r="HS6" s="263"/>
      <c r="HT6" s="263"/>
      <c r="HU6" s="263"/>
      <c r="HV6" s="263"/>
      <c r="HW6" s="263"/>
      <c r="HX6" s="263"/>
      <c r="HY6" s="263"/>
    </row>
    <row r="7" spans="1:233" ht="15" thickTop="1">
      <c r="A7" s="20"/>
      <c r="B7" s="20"/>
      <c r="C7" s="314" t="s">
        <v>1596</v>
      </c>
      <c r="D7" s="27" t="s">
        <v>1618</v>
      </c>
      <c r="E7" s="27" t="s">
        <v>1619</v>
      </c>
      <c r="F7" s="28"/>
      <c r="G7" s="29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  <c r="AB7" s="30"/>
      <c r="AC7" s="30"/>
      <c r="AD7" s="30"/>
      <c r="AE7" s="30"/>
      <c r="AF7" s="30"/>
      <c r="AG7" s="30"/>
      <c r="AH7" s="30"/>
      <c r="AI7" s="30"/>
      <c r="AJ7" s="30"/>
      <c r="AK7" s="30"/>
      <c r="AL7" s="30"/>
      <c r="AM7" s="30"/>
      <c r="AN7" s="30"/>
      <c r="AO7" s="30"/>
      <c r="AP7" s="30"/>
      <c r="AQ7" s="30"/>
      <c r="AR7" s="30"/>
      <c r="AS7" s="30"/>
      <c r="AT7" s="109" t="s">
        <v>2477</v>
      </c>
      <c r="AU7" s="30" t="s">
        <v>1620</v>
      </c>
      <c r="AV7" s="30" t="s">
        <v>1620</v>
      </c>
      <c r="AW7" s="30"/>
      <c r="AX7" s="30"/>
      <c r="AY7" s="30"/>
      <c r="AZ7" s="30"/>
      <c r="BA7" s="30"/>
      <c r="BB7" s="30"/>
      <c r="BC7" s="123" t="s">
        <v>1620</v>
      </c>
      <c r="BD7" s="123" t="s">
        <v>1620</v>
      </c>
      <c r="BE7" s="30" t="s">
        <v>2477</v>
      </c>
      <c r="BF7" s="30" t="s">
        <v>2477</v>
      </c>
      <c r="BG7" s="30"/>
      <c r="BH7" s="30"/>
      <c r="BI7" s="30"/>
      <c r="BJ7" s="30"/>
      <c r="BK7" s="30"/>
      <c r="BL7" s="96">
        <f ca="1">(HOUR(OFFSET(CA$11,BT$8,0))-HOUR(CA$7))*3600+(MINUTE(OFFSET(CA$11,BT$8,0))-MINUTE(CA$7))*60+SECOND(OFFSET(CA$11,BT$8,0))-SECOND(CA$7)</f>
        <v>44</v>
      </c>
      <c r="BM7" s="30"/>
      <c r="BN7" s="30"/>
      <c r="BO7" s="30"/>
      <c r="BS7" s="30"/>
      <c r="BT7" s="30" t="s">
        <v>3313</v>
      </c>
      <c r="BU7" s="30" t="s">
        <v>3313</v>
      </c>
      <c r="BV7" s="30" t="s">
        <v>3313</v>
      </c>
      <c r="BW7" s="30" t="s">
        <v>3313</v>
      </c>
      <c r="BX7" s="42" t="s">
        <v>3313</v>
      </c>
      <c r="BY7" s="51" t="s">
        <v>1113</v>
      </c>
      <c r="BZ7" s="11" t="s">
        <v>2220</v>
      </c>
      <c r="CA7" s="278">
        <v>41610.605868055558</v>
      </c>
      <c r="CB7" t="s">
        <v>66</v>
      </c>
      <c r="CC7" s="10"/>
      <c r="CD7" s="61"/>
      <c r="CE7" s="65" t="e">
        <f>IF(ROW()=7,VALUE(SUBSTITUTE(MID(CE$1,SEARCH("X=",CE$1)+2,5),",","")&amp;TEXT(SEARCH("X=",CE$1)+4,"00000")),VALUE(SUBSTITUTE(MID(CE$1,SEARCH(",",CE$1,VALUE(RIGHT(TEXT(CE6,"0.000000"),5)))+1,5),",","")&amp;TEXT(SEARCH(",",CE$1,VALUE(RIGHT(TEXT(CE6,"0.000000"),5)))+3,"00000")))</f>
        <v>#VALUE!</v>
      </c>
      <c r="CF7" s="65"/>
      <c r="CG7" s="65"/>
      <c r="CH7" s="65"/>
      <c r="CI7" s="65"/>
      <c r="CJ7" s="65"/>
      <c r="CK7" s="65"/>
      <c r="CL7" s="65"/>
      <c r="CM7"/>
      <c r="CN7"/>
      <c r="CO7"/>
      <c r="CP7"/>
      <c r="CQ7"/>
      <c r="CR7"/>
      <c r="CS7"/>
      <c r="CT7"/>
      <c r="CU7"/>
      <c r="CV7" s="65"/>
      <c r="CW7" s="65"/>
      <c r="CX7" s="65"/>
      <c r="CY7" s="65"/>
      <c r="CZ7" s="65"/>
      <c r="DA7" s="65"/>
      <c r="DB7" s="141"/>
      <c r="DC7" s="142"/>
      <c r="DD7" s="141"/>
      <c r="DE7" s="141"/>
      <c r="DF7" s="141"/>
      <c r="DG7" s="141"/>
      <c r="DH7" s="141"/>
      <c r="DI7" s="141"/>
      <c r="DJ7" s="139"/>
      <c r="DK7" s="95"/>
      <c r="DL7" s="141"/>
      <c r="DM7" s="141"/>
      <c r="DN7" s="141"/>
      <c r="DO7" s="141"/>
      <c r="DP7" s="91"/>
      <c r="DQ7" s="72"/>
      <c r="DR7" s="72"/>
      <c r="DS7" s="72"/>
      <c r="DT7" s="72"/>
      <c r="DZ7" s="141"/>
      <c r="EA7" s="141"/>
      <c r="EB7" s="141"/>
      <c r="EC7" s="141"/>
      <c r="ED7" s="141"/>
      <c r="EE7" s="141"/>
      <c r="EF7" s="143"/>
      <c r="EU7" s="72"/>
    </row>
    <row r="8" spans="1:233" ht="15" thickBot="1">
      <c r="A8" s="20"/>
      <c r="B8" s="20"/>
      <c r="C8" s="312"/>
      <c r="D8" s="31" t="s">
        <v>3314</v>
      </c>
      <c r="E8" s="31" t="s">
        <v>3315</v>
      </c>
      <c r="F8" s="32"/>
      <c r="G8" s="33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  <c r="AA8" s="34"/>
      <c r="AB8" s="34"/>
      <c r="AC8" s="34"/>
      <c r="AD8" s="34"/>
      <c r="AE8" s="34"/>
      <c r="AF8" s="34"/>
      <c r="AG8" s="34"/>
      <c r="AH8" s="34"/>
      <c r="AI8" s="34"/>
      <c r="AJ8" s="34"/>
      <c r="AK8" s="34"/>
      <c r="AL8" s="34"/>
      <c r="AM8" s="34"/>
      <c r="AN8" s="34"/>
      <c r="AO8" s="34"/>
      <c r="AP8" s="34"/>
      <c r="AQ8" s="75"/>
      <c r="AR8" s="34"/>
      <c r="AS8" s="34"/>
      <c r="AT8" s="110" t="s">
        <v>1170</v>
      </c>
      <c r="AU8" s="34" t="s">
        <v>2659</v>
      </c>
      <c r="AV8" s="34" t="s">
        <v>2659</v>
      </c>
      <c r="AW8" s="34"/>
      <c r="AX8" s="34"/>
      <c r="AY8" s="34"/>
      <c r="AZ8" s="34"/>
      <c r="BA8" s="34"/>
      <c r="BB8" s="34"/>
      <c r="BC8" s="124" t="s">
        <v>3108</v>
      </c>
      <c r="BD8" s="233" t="s">
        <v>3108</v>
      </c>
      <c r="BE8" s="213" t="str">
        <f>"Ball"&amp;Control!G8</f>
        <v>Ball350</v>
      </c>
      <c r="BF8" s="234" t="s">
        <v>3111</v>
      </c>
      <c r="BG8" s="34"/>
      <c r="BH8" s="34"/>
      <c r="BI8" s="34"/>
      <c r="BJ8" s="34"/>
      <c r="BK8" s="34"/>
      <c r="BL8" s="34"/>
      <c r="BM8" s="34"/>
      <c r="BN8" s="34"/>
      <c r="BO8" s="34"/>
      <c r="BS8" s="34"/>
      <c r="BT8" s="20">
        <f>MATCH("=MTR|ZL",BZ8:BZ16)-3</f>
        <v>6</v>
      </c>
      <c r="BU8" s="78">
        <f>(MID(CB$7,SEARCH("=",CB$7)+1,SEARCH("=",CB$7,4)-7))+CC7</f>
        <v>-4000</v>
      </c>
      <c r="BV8" s="79">
        <f>(IF(LEN(BS8)&lt;18,0,RIGHT(BS8,LEN(BS8)-17))+Control!M$4)/Control!M$4</f>
        <v>1</v>
      </c>
      <c r="BW8" s="34"/>
      <c r="BX8" s="43"/>
      <c r="BY8" s="51" t="s">
        <v>1114</v>
      </c>
      <c r="BZ8" s="11" t="s">
        <v>3853</v>
      </c>
      <c r="CA8" s="278">
        <v>41610.605914351851</v>
      </c>
      <c r="CB8" t="s">
        <v>1969</v>
      </c>
      <c r="CC8" s="10"/>
      <c r="CD8" s="94"/>
      <c r="CE8" s="65" t="e">
        <f>IF(ROW()=7,VALUE(SUBSTITUTE(MID(CE$1,SEARCH("X=",CE$1)+2,5),",","")&amp;TEXT(SEARCH("X=",CE$1)+4,"00000")),VALUE(SUBSTITUTE(MID(CE$1,SEARCH(",",CE$1,VALUE(RIGHT(TEXT(CE7,"0.000000"),5)))+1,5),",","")&amp;TEXT(SEARCH(",",CE$1,VALUE(RIGHT(TEXT(CE7,"0.000000"),5)))+3,"00000")))</f>
        <v>#VALUE!</v>
      </c>
      <c r="CF8" s="65"/>
      <c r="CG8" s="65"/>
      <c r="CH8" s="65"/>
      <c r="CI8" s="65"/>
      <c r="CJ8" s="65"/>
      <c r="CK8" s="65"/>
      <c r="CL8" s="65"/>
      <c r="CM8"/>
      <c r="CN8"/>
      <c r="CO8"/>
      <c r="CP8"/>
      <c r="CQ8"/>
      <c r="CR8"/>
      <c r="CS8"/>
      <c r="CT8"/>
      <c r="CU8"/>
      <c r="CV8" s="65"/>
      <c r="CW8" s="65"/>
      <c r="CX8" s="65"/>
      <c r="CY8" s="65"/>
      <c r="CZ8" s="65"/>
      <c r="DA8" s="65"/>
      <c r="DB8" s="141"/>
      <c r="DC8" s="141"/>
      <c r="DD8" s="141"/>
      <c r="DE8" s="141"/>
      <c r="DF8" s="141"/>
      <c r="DG8" s="141"/>
      <c r="DH8" s="141"/>
      <c r="DI8" s="141"/>
      <c r="DJ8" s="139"/>
      <c r="DK8" s="95"/>
      <c r="DL8" s="141"/>
      <c r="DM8" s="141"/>
      <c r="DN8" s="141"/>
      <c r="DO8" s="141"/>
      <c r="DP8" s="91"/>
      <c r="DQ8" s="72"/>
      <c r="DR8" s="72"/>
      <c r="DS8" s="72"/>
      <c r="DT8" s="72"/>
      <c r="DZ8" s="141"/>
      <c r="EA8" s="141"/>
      <c r="EB8" s="141"/>
      <c r="EC8" s="141"/>
      <c r="ED8" s="141"/>
      <c r="EE8" s="141"/>
      <c r="EF8" s="143"/>
      <c r="EU8" s="72"/>
    </row>
    <row r="9" spans="1:233" ht="15" thickBot="1">
      <c r="A9" s="20"/>
      <c r="B9" s="20"/>
      <c r="C9" s="312"/>
      <c r="D9" s="31" t="s">
        <v>3320</v>
      </c>
      <c r="E9" s="31" t="s">
        <v>1805</v>
      </c>
      <c r="F9" s="32"/>
      <c r="G9" s="33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75"/>
      <c r="AR9" s="34"/>
      <c r="AS9" s="34"/>
      <c r="AT9" s="110" t="s">
        <v>2244</v>
      </c>
      <c r="AU9" s="34" t="s">
        <v>2659</v>
      </c>
      <c r="AV9" s="34" t="s">
        <v>2659</v>
      </c>
      <c r="AW9" s="34"/>
      <c r="AX9" s="34"/>
      <c r="AY9" s="34"/>
      <c r="AZ9" s="34"/>
      <c r="BA9" s="34"/>
      <c r="BB9" s="34"/>
      <c r="BC9" s="120" t="s">
        <v>2463</v>
      </c>
      <c r="BD9" s="120" t="s">
        <v>2463</v>
      </c>
      <c r="BE9" s="213" t="str">
        <f>"NS F"&amp;BE26&amp;" B"&amp;BE20</f>
        <v>NS F125 B350</v>
      </c>
      <c r="BF9" s="213" t="str">
        <f>"WS F"&amp;BF26&amp;" B"&amp;Control!G8</f>
        <v>WS F125 B350</v>
      </c>
      <c r="BG9" s="34"/>
      <c r="BH9" s="34"/>
      <c r="BI9" s="34"/>
      <c r="BJ9" s="34"/>
      <c r="BK9" s="34"/>
      <c r="BL9" s="26" t="s">
        <v>1991</v>
      </c>
      <c r="BM9" s="26" t="s">
        <v>1992</v>
      </c>
      <c r="BN9" s="26" t="s">
        <v>1993</v>
      </c>
      <c r="BO9" s="34" t="s">
        <v>2611</v>
      </c>
      <c r="BP9" t="s">
        <v>1995</v>
      </c>
      <c r="BQ9" s="34" t="s">
        <v>1284</v>
      </c>
      <c r="BR9" s="26" t="s">
        <v>1990</v>
      </c>
      <c r="BS9" s="34"/>
      <c r="BT9" s="34"/>
      <c r="BU9" s="34" t="s">
        <v>2243</v>
      </c>
      <c r="BV9" s="34" t="s">
        <v>1994</v>
      </c>
      <c r="BW9" s="1" t="s">
        <v>1591</v>
      </c>
      <c r="BX9" s="1" t="s">
        <v>2610</v>
      </c>
      <c r="BY9" s="51" t="s">
        <v>1115</v>
      </c>
      <c r="BZ9" s="11" t="s">
        <v>69</v>
      </c>
      <c r="CA9" s="278">
        <v>41610.605925925927</v>
      </c>
      <c r="CB9" t="s">
        <v>1969</v>
      </c>
      <c r="CC9" s="10"/>
      <c r="CD9" s="94"/>
      <c r="CE9" s="65" t="e">
        <f t="shared" ref="CE9:CE72" si="0">IF(ROW()=7,VALUE(SUBSTITUTE(MID(CE$1,SEARCH("X=",CE$1)+2,5),",","")&amp;TEXT(SEARCH("X=",CE$1)+4,"00000")),VALUE(SUBSTITUTE(MID(CE$1,SEARCH(",",CE$1,VALUE(RIGHT(TEXT(CE8,"0.000000"),5)))+1,5),",","")&amp;TEXT(SEARCH(",",CE$1,VALUE(RIGHT(TEXT(CE8,"0.000000"),5)))+3,"00000")))</f>
        <v>#VALUE!</v>
      </c>
      <c r="CF9" s="65"/>
      <c r="CG9" s="65"/>
      <c r="CH9" s="65"/>
      <c r="CI9" s="65"/>
      <c r="CJ9" s="65"/>
      <c r="CK9" s="65"/>
      <c r="CL9" s="65"/>
      <c r="CM9"/>
      <c r="CN9"/>
      <c r="CO9"/>
      <c r="CP9"/>
      <c r="CQ9"/>
      <c r="CR9"/>
      <c r="CS9"/>
      <c r="CT9"/>
      <c r="CU9"/>
      <c r="CV9" s="65"/>
      <c r="CW9" s="65"/>
      <c r="CX9" s="65"/>
      <c r="CY9" s="65"/>
      <c r="CZ9" s="65"/>
      <c r="DA9" s="65"/>
      <c r="DB9" s="141"/>
      <c r="DC9" s="141"/>
      <c r="DD9" s="141"/>
      <c r="DE9" s="141"/>
      <c r="DF9" s="141"/>
      <c r="DG9" s="141"/>
      <c r="DH9" s="141"/>
      <c r="DI9" s="141"/>
      <c r="DJ9" s="139"/>
      <c r="DK9" s="95"/>
      <c r="DL9" s="141"/>
      <c r="DM9" s="141"/>
      <c r="DN9" s="141"/>
      <c r="DO9" s="141"/>
      <c r="DP9" s="91"/>
      <c r="DQ9" s="72"/>
      <c r="DR9" s="72"/>
      <c r="DS9" s="72"/>
      <c r="DT9" s="72"/>
      <c r="DZ9" s="141"/>
      <c r="EA9" s="141"/>
      <c r="EB9" s="141"/>
      <c r="EC9" s="141"/>
      <c r="ED9" s="141"/>
      <c r="EE9" s="141"/>
      <c r="EF9" s="143"/>
      <c r="EU9" s="72"/>
    </row>
    <row r="10" spans="1:233" ht="15" thickTop="1">
      <c r="A10" s="20"/>
      <c r="B10" s="20"/>
      <c r="C10" s="312"/>
      <c r="D10" s="31" t="s">
        <v>3107</v>
      </c>
      <c r="E10" s="31" t="s">
        <v>2390</v>
      </c>
      <c r="F10" s="32"/>
      <c r="G10" s="33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34"/>
      <c r="AG10" s="34"/>
      <c r="AH10" s="34"/>
      <c r="AI10" s="34"/>
      <c r="AJ10" s="34"/>
      <c r="AK10" s="34"/>
      <c r="AL10" s="34"/>
      <c r="AM10" s="34"/>
      <c r="AN10" s="34"/>
      <c r="AO10" s="34"/>
      <c r="AP10" s="34"/>
      <c r="AQ10" s="75"/>
      <c r="AR10" s="34"/>
      <c r="AS10" s="34"/>
      <c r="AT10" s="110" t="s">
        <v>1484</v>
      </c>
      <c r="AU10" s="34" t="s">
        <v>1484</v>
      </c>
      <c r="AV10" s="34" t="s">
        <v>1484</v>
      </c>
      <c r="AW10" s="34"/>
      <c r="AX10" s="34"/>
      <c r="AY10" s="34"/>
      <c r="AZ10" s="34"/>
      <c r="BA10" s="34"/>
      <c r="BB10" s="34"/>
      <c r="BC10" s="124" t="s">
        <v>2391</v>
      </c>
      <c r="BD10" s="124" t="s">
        <v>2391</v>
      </c>
      <c r="BE10" s="215" t="s">
        <v>1484</v>
      </c>
      <c r="BF10" s="215" t="s">
        <v>1484</v>
      </c>
      <c r="BG10" s="34"/>
      <c r="BH10" s="34"/>
      <c r="BI10" s="34"/>
      <c r="BJ10" s="34"/>
      <c r="BK10" s="34"/>
      <c r="BL10" s="96">
        <f t="shared" ref="BL10:BL73" ca="1" si="1">(HOUR(OFFSET(CA$11,(ROW()-10)*2+BT$8,0))-HOUR(CA$7))*3600+(MINUTE(OFFSET(CA$11,(ROW()-10)*2+BT$8,0))-MINUTE(CA$7))*60+SECOND(OFFSET(CA$11,(ROW()-10)*2+BT$8,0))-SECOND(CA$7)-BL$7</f>
        <v>0</v>
      </c>
      <c r="BM10" s="97" t="e">
        <f t="shared" ref="BM10:BM73" ca="1" si="2">-(RIGHT(BT10,LEN(BT10)-SEARCH("SWP",BT10,4)-3)-CC$7)/1000</f>
        <v>#VALUE!</v>
      </c>
      <c r="BN10" s="97" t="e">
        <f t="shared" ref="BN10:BN73" ca="1" si="3">-(MID(BT10,SEARCH("=",BT10)+1,SEARCH("=",BT10,4)-7)-CD$6)/1000</f>
        <v>#VALUE!</v>
      </c>
      <c r="BO10" s="96"/>
      <c r="BP10" s="7">
        <f>Design!$J16</f>
        <v>0</v>
      </c>
      <c r="BQ10" s="1"/>
      <c r="BR10" s="19" t="e">
        <f ca="1">ABS(MID(BT10,SEARCH("=",BT10,4)+1,SEARCH("S",BT10)-SEARCH("=",BT10,4)-3)-CD$7)/1000</f>
        <v>#VALUE!</v>
      </c>
      <c r="BS10" s="61" t="str">
        <f ca="1">OFFSET(BZ$11,(ROW()-9)*2-1+BT$8,0)</f>
        <v>=MTR|TR</v>
      </c>
      <c r="BT10" s="61" t="str">
        <f ca="1">OFFSET(CB$11,(ROW()-10)*2+BT$8,0)</f>
        <v>ACK</v>
      </c>
      <c r="BU10" s="78" t="e">
        <f ca="1">(BU$8-(MID(BT10,SEARCH("=",BT10)+1,SEARCH("=",BT10,4)-7))-(RIGHT(BT10,LEN(BT10)-SEARCH("SWP",BT10,4)-3)))/1000</f>
        <v>#VALUE!</v>
      </c>
      <c r="BV10" s="95">
        <f t="shared" ref="BV10:BV44" ca="1" si="4">1*(IF(LEN(BS10)&lt;16,0,RIGHT(BS10,5)))</f>
        <v>0</v>
      </c>
      <c r="BW10" s="80">
        <f>Design!B16</f>
        <v>0</v>
      </c>
      <c r="BX10" s="8">
        <f>Design!F16</f>
        <v>0</v>
      </c>
      <c r="BY10" s="51" t="s">
        <v>1116</v>
      </c>
      <c r="BZ10" s="11" t="s">
        <v>70</v>
      </c>
      <c r="CA10" s="278">
        <v>41610.605983796297</v>
      </c>
      <c r="CB10" t="s">
        <v>3868</v>
      </c>
      <c r="CC10" s="10"/>
      <c r="CD10" s="94"/>
      <c r="CE10" s="65" t="e">
        <f t="shared" si="0"/>
        <v>#VALUE!</v>
      </c>
      <c r="CF10" s="65"/>
      <c r="CG10" s="65"/>
      <c r="CH10" s="65"/>
      <c r="CI10" s="65"/>
      <c r="CJ10" s="65"/>
      <c r="CK10" s="65"/>
      <c r="CL10" s="65"/>
      <c r="CM10"/>
      <c r="CN10"/>
      <c r="CO10"/>
      <c r="CP10"/>
      <c r="CQ10"/>
      <c r="CR10"/>
      <c r="CS10"/>
      <c r="CT10"/>
      <c r="CU10"/>
      <c r="CV10" s="65"/>
      <c r="CW10" s="65"/>
      <c r="CX10" s="65"/>
      <c r="CY10" s="65"/>
      <c r="CZ10" s="65"/>
      <c r="DA10" s="65"/>
      <c r="DB10" s="141"/>
      <c r="DC10" s="141"/>
      <c r="DD10" s="141"/>
      <c r="DE10" s="141"/>
      <c r="DF10" s="141"/>
      <c r="DG10" s="141"/>
      <c r="DH10" s="141"/>
      <c r="DI10" s="141"/>
      <c r="DJ10" s="139"/>
      <c r="DK10" s="95"/>
      <c r="DL10" s="141"/>
      <c r="DM10" s="141"/>
      <c r="DN10" s="141"/>
      <c r="DO10" s="141"/>
      <c r="DP10" s="91"/>
      <c r="DQ10" s="72"/>
      <c r="DR10" s="72"/>
      <c r="DS10" s="72"/>
      <c r="DT10" s="72"/>
      <c r="DZ10" s="141"/>
      <c r="EA10" s="141"/>
      <c r="EB10" s="141"/>
      <c r="EC10" s="141"/>
      <c r="ED10" s="141"/>
      <c r="EE10" s="141"/>
      <c r="EF10" s="143"/>
      <c r="EU10" s="72"/>
    </row>
    <row r="11" spans="1:233">
      <c r="A11" s="20"/>
      <c r="B11" s="20"/>
      <c r="C11" s="312"/>
      <c r="D11" s="31" t="s">
        <v>2392</v>
      </c>
      <c r="E11" s="31" t="s">
        <v>2393</v>
      </c>
      <c r="F11" s="32"/>
      <c r="G11" s="33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75"/>
      <c r="AR11" s="34"/>
      <c r="AS11" s="34"/>
      <c r="AT11" s="110" t="s">
        <v>2394</v>
      </c>
      <c r="AU11" s="34" t="s">
        <v>2395</v>
      </c>
      <c r="AV11" s="34" t="s">
        <v>2395</v>
      </c>
      <c r="AW11" s="34"/>
      <c r="AX11" s="34"/>
      <c r="AY11" s="34"/>
      <c r="AZ11" s="34"/>
      <c r="BA11" s="34"/>
      <c r="BB11" s="34"/>
      <c r="BC11" s="128" t="s">
        <v>2394</v>
      </c>
      <c r="BD11" s="128">
        <v>1</v>
      </c>
      <c r="BE11" s="216" t="s">
        <v>2866</v>
      </c>
      <c r="BF11" s="223">
        <f>BD11</f>
        <v>1</v>
      </c>
      <c r="BG11" s="34"/>
      <c r="BH11" s="34"/>
      <c r="BI11" s="34"/>
      <c r="BJ11" s="34"/>
      <c r="BK11" s="34"/>
      <c r="BL11" s="96">
        <f t="shared" ca="1" si="1"/>
        <v>2</v>
      </c>
      <c r="BM11" s="97" t="e">
        <f t="shared" ca="1" si="2"/>
        <v>#VALUE!</v>
      </c>
      <c r="BN11" s="97" t="e">
        <f t="shared" ca="1" si="3"/>
        <v>#VALUE!</v>
      </c>
      <c r="BO11" s="95"/>
      <c r="BP11" s="7" t="str">
        <f>Design!$J17</f>
        <v>act</v>
      </c>
      <c r="BQ11" s="1"/>
      <c r="BR11" s="19" t="e">
        <f t="shared" ref="BR11:BR74" ca="1" si="5">ABS(MID(BT11,SEARCH("=",BT11,4)+1,SEARCH("S",BT11)-SEARCH("=",BT11,4)-3)-CD$7)/1000</f>
        <v>#VALUE!</v>
      </c>
      <c r="BS11" s="61" t="str">
        <f t="shared" ref="BS11:BS74" ca="1" si="6">OFFSET(BZ$11,(ROW()-9)*2-1+BT$8,0)</f>
        <v>=MTR|TR</v>
      </c>
      <c r="BT11" s="61" t="str">
        <f t="shared" ref="BT11:BT74" ca="1" si="7">OFFSET(CB$11,(ROW()-10)*2+BT$8,0)</f>
        <v>TR=43.8</v>
      </c>
      <c r="BU11" s="78" t="e">
        <f t="shared" ref="BU11:BU74" ca="1" si="8">(BU$8-(MID(BT11,SEARCH("=",BT11)+1,SEARCH("=",BT11,4)-7))-(RIGHT(BT11,LEN(BT11)-SEARCH("SWP",BT11,4)-3)))/1000</f>
        <v>#VALUE!</v>
      </c>
      <c r="BV11" s="95">
        <f t="shared" ca="1" si="4"/>
        <v>0</v>
      </c>
      <c r="BW11" s="80">
        <f>Design!B17</f>
        <v>1.5E-3</v>
      </c>
      <c r="BX11" s="8" t="str">
        <f>Design!F17</f>
        <v>adjusted</v>
      </c>
      <c r="BY11" s="51" t="s">
        <v>2347</v>
      </c>
      <c r="BZ11" s="11" t="s">
        <v>70</v>
      </c>
      <c r="CA11" s="278">
        <v>41610.606006944443</v>
      </c>
      <c r="CB11" t="s">
        <v>3868</v>
      </c>
      <c r="CC11" s="10"/>
      <c r="CD11" s="94"/>
      <c r="CE11" s="65" t="e">
        <f t="shared" si="0"/>
        <v>#VALUE!</v>
      </c>
      <c r="CF11" s="65"/>
      <c r="CG11" s="65"/>
      <c r="CH11" s="65"/>
      <c r="CI11" s="65"/>
      <c r="CJ11" s="65"/>
      <c r="CK11" s="65"/>
      <c r="CL11" s="65"/>
      <c r="CM11"/>
      <c r="CN11"/>
      <c r="CO11"/>
      <c r="CP11"/>
      <c r="CQ11"/>
      <c r="CR11"/>
      <c r="CS11"/>
      <c r="CT11"/>
      <c r="CU11"/>
      <c r="CV11" s="65"/>
      <c r="CW11" s="65"/>
      <c r="CX11" s="65"/>
      <c r="CY11" s="65"/>
      <c r="CZ11" s="65"/>
      <c r="DA11" s="65"/>
      <c r="DB11" s="141"/>
      <c r="DC11" s="141"/>
      <c r="DD11" s="141"/>
      <c r="DE11" s="141"/>
      <c r="DF11" s="141"/>
      <c r="DG11" s="141"/>
      <c r="DH11" s="141"/>
      <c r="DI11" s="141"/>
      <c r="DJ11" s="139"/>
      <c r="DK11" s="95"/>
      <c r="DL11" s="141"/>
      <c r="DM11" s="141"/>
      <c r="DN11" s="141"/>
      <c r="DO11" s="141"/>
      <c r="DP11" s="91"/>
      <c r="DQ11" s="72"/>
      <c r="DR11" s="72"/>
      <c r="DS11" s="72"/>
      <c r="DT11" s="72"/>
      <c r="DZ11" s="141"/>
      <c r="EA11" s="141"/>
      <c r="EB11" s="141"/>
      <c r="EC11" s="141"/>
      <c r="ED11" s="141"/>
      <c r="EE11" s="141"/>
      <c r="EF11" s="143"/>
      <c r="EU11" s="72"/>
    </row>
    <row r="12" spans="1:233">
      <c r="A12" s="20"/>
      <c r="B12" s="20"/>
      <c r="C12" s="312"/>
      <c r="D12" s="31" t="s">
        <v>2397</v>
      </c>
      <c r="E12" s="31" t="s">
        <v>2398</v>
      </c>
      <c r="F12" s="32"/>
      <c r="G12" s="33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75"/>
      <c r="AR12" s="34"/>
      <c r="AS12" s="34"/>
      <c r="AT12" s="110" t="s">
        <v>2399</v>
      </c>
      <c r="AU12" s="34" t="s">
        <v>2399</v>
      </c>
      <c r="AV12" s="34" t="s">
        <v>2399</v>
      </c>
      <c r="AW12" s="34"/>
      <c r="AX12" s="34"/>
      <c r="AY12" s="34"/>
      <c r="AZ12" s="34"/>
      <c r="BA12" s="34"/>
      <c r="BB12" s="34"/>
      <c r="BC12" s="124" t="s">
        <v>2399</v>
      </c>
      <c r="BD12" s="124" t="s">
        <v>2399</v>
      </c>
      <c r="BE12" s="216" t="s">
        <v>2399</v>
      </c>
      <c r="BF12" s="223" t="str">
        <f t="shared" ref="BF12:BF18" si="9">BD12</f>
        <v>0</v>
      </c>
      <c r="BG12" s="34"/>
      <c r="BH12" s="34"/>
      <c r="BI12" s="34"/>
      <c r="BJ12" s="34"/>
      <c r="BK12" s="34"/>
      <c r="BL12" s="96">
        <f t="shared" ca="1" si="1"/>
        <v>3</v>
      </c>
      <c r="BM12" s="97" t="e">
        <f t="shared" ca="1" si="2"/>
        <v>#VALUE!</v>
      </c>
      <c r="BN12" s="97" t="e">
        <f t="shared" ca="1" si="3"/>
        <v>#VALUE!</v>
      </c>
      <c r="BO12" s="95" t="e">
        <f ca="1">IF(BN12=0,(AVERAGE(BM11:BM14)-AVERAGE(BM10:BM13))/(AVERAGE(BL11:BL14)-AVERAGE(BL10:BL13)),(AVERAGE(BM11:BM14)-AVERAGE(BN10:BN13))/(AVERAGE(BL11:BL14)-AVERAGE(BL10:BL13)))</f>
        <v>#VALUE!</v>
      </c>
      <c r="BP12" s="7">
        <f>Design!$J18</f>
        <v>744</v>
      </c>
      <c r="BQ12" s="1" t="e">
        <f ca="1">(AVERAGE(BR11:BR14)-AVERAGE(BR10:BR13))/(AVERAGE(BL11:BL14)-AVERAGE(BL10:BL13))</f>
        <v>#VALUE!</v>
      </c>
      <c r="BR12" s="19" t="e">
        <f t="shared" ca="1" si="5"/>
        <v>#VALUE!</v>
      </c>
      <c r="BS12" s="61" t="str">
        <f t="shared" ca="1" si="6"/>
        <v>=MTR|TL</v>
      </c>
      <c r="BT12" s="61" t="str">
        <f t="shared" ca="1" si="7"/>
        <v>TR=89.9</v>
      </c>
      <c r="BU12" s="78" t="e">
        <f t="shared" ca="1" si="8"/>
        <v>#VALUE!</v>
      </c>
      <c r="BV12" s="95">
        <f t="shared" ca="1" si="4"/>
        <v>0</v>
      </c>
      <c r="BW12" s="80">
        <f>Design!B18</f>
        <v>3.0000000000000001E-3</v>
      </c>
      <c r="BX12" s="8">
        <f>Design!F18</f>
        <v>143.61538461538461</v>
      </c>
      <c r="BY12" s="51" t="s">
        <v>1117</v>
      </c>
      <c r="BZ12" s="11" t="s">
        <v>70</v>
      </c>
      <c r="CA12" s="278">
        <v>41610.606041666666</v>
      </c>
      <c r="CB12" t="s">
        <v>3707</v>
      </c>
      <c r="CC12" s="10"/>
      <c r="CD12" s="94"/>
      <c r="CE12" s="65" t="e">
        <f t="shared" si="0"/>
        <v>#VALUE!</v>
      </c>
      <c r="CF12" s="65"/>
      <c r="CG12" s="65"/>
      <c r="CH12" s="65"/>
      <c r="CI12" s="65"/>
      <c r="CJ12" s="65"/>
      <c r="CK12" s="65"/>
      <c r="CL12" s="65"/>
      <c r="CM12"/>
      <c r="CN12"/>
      <c r="CO12"/>
      <c r="CP12"/>
      <c r="CQ12"/>
      <c r="CR12"/>
      <c r="CS12"/>
      <c r="CT12"/>
      <c r="CU12"/>
      <c r="CV12" s="65"/>
      <c r="CW12" s="65"/>
      <c r="CX12" s="65"/>
      <c r="CY12" s="65"/>
      <c r="CZ12" s="65"/>
      <c r="DA12" s="65"/>
      <c r="DB12" s="141"/>
      <c r="DC12" s="141"/>
      <c r="DD12" s="141"/>
      <c r="DE12" s="141"/>
      <c r="DF12" s="141"/>
      <c r="DG12" s="141"/>
      <c r="DH12" s="141"/>
      <c r="DI12" s="141"/>
      <c r="DJ12" s="139"/>
      <c r="DK12" s="95"/>
      <c r="DL12" s="141"/>
      <c r="DM12" s="141"/>
      <c r="DN12" s="141"/>
      <c r="DO12" s="141"/>
      <c r="DP12" s="91"/>
      <c r="DQ12" s="72"/>
      <c r="DR12" s="72"/>
      <c r="DS12" s="72"/>
      <c r="DT12" s="72"/>
      <c r="DZ12" s="141"/>
      <c r="EA12" s="141"/>
      <c r="EB12" s="141"/>
      <c r="EC12" s="141"/>
      <c r="ED12" s="141"/>
      <c r="EE12" s="141"/>
      <c r="EF12" s="143"/>
      <c r="EU12" s="72"/>
    </row>
    <row r="13" spans="1:233">
      <c r="A13" s="20"/>
      <c r="B13" s="20"/>
      <c r="C13" s="312"/>
      <c r="D13" s="31" t="s">
        <v>2400</v>
      </c>
      <c r="E13" s="31" t="s">
        <v>2401</v>
      </c>
      <c r="F13" s="32"/>
      <c r="G13" s="33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75"/>
      <c r="AR13" s="34"/>
      <c r="AS13" s="34"/>
      <c r="AT13" s="110" t="s">
        <v>2403</v>
      </c>
      <c r="AU13" s="34" t="s">
        <v>2403</v>
      </c>
      <c r="AV13" s="34" t="s">
        <v>2403</v>
      </c>
      <c r="AW13" s="34"/>
      <c r="AX13" s="34"/>
      <c r="AY13" s="34"/>
      <c r="AZ13" s="34"/>
      <c r="BA13" s="34"/>
      <c r="BB13" s="34"/>
      <c r="BC13" s="124" t="s">
        <v>2402</v>
      </c>
      <c r="BD13" s="124" t="s">
        <v>2402</v>
      </c>
      <c r="BE13" s="34" t="s">
        <v>2403</v>
      </c>
      <c r="BF13" s="34" t="s">
        <v>2403</v>
      </c>
      <c r="BG13" s="34"/>
      <c r="BH13" s="34"/>
      <c r="BI13" s="34"/>
      <c r="BJ13" s="34"/>
      <c r="BK13" s="34"/>
      <c r="BL13" s="96">
        <f t="shared" ca="1" si="1"/>
        <v>5</v>
      </c>
      <c r="BM13" s="97" t="e">
        <f t="shared" ca="1" si="2"/>
        <v>#VALUE!</v>
      </c>
      <c r="BN13" s="97" t="e">
        <f t="shared" ca="1" si="3"/>
        <v>#VALUE!</v>
      </c>
      <c r="BO13" s="95" t="e">
        <f t="shared" ref="BO13:BO76" ca="1" si="10">IF(BN13=0,(AVERAGE(BM12:BM15)-AVERAGE(BM11:BM14))/(AVERAGE(BL12:BL15)-AVERAGE(BL11:BL14)),(AVERAGE(BM12:BM15)-AVERAGE(BN11:BN14))/(AVERAGE(BL12:BL15)-AVERAGE(BL11:BL14)))</f>
        <v>#VALUE!</v>
      </c>
      <c r="BP13" s="7">
        <f>Design!$J19</f>
        <v>1529</v>
      </c>
      <c r="BQ13" s="1" t="e">
        <f t="shared" ref="BQ13:BQ76" ca="1" si="11">(AVERAGE(BR12:BR15)-AVERAGE(BR11:BR14))/(AVERAGE(BL12:BL15)-AVERAGE(BL11:BL14))</f>
        <v>#VALUE!</v>
      </c>
      <c r="BR13" s="19" t="e">
        <f t="shared" ca="1" si="5"/>
        <v>#VALUE!</v>
      </c>
      <c r="BS13" s="61" t="str">
        <f t="shared" ca="1" si="6"/>
        <v>=MTR|TL|TR</v>
      </c>
      <c r="BT13" s="61" t="str">
        <f t="shared" ca="1" si="7"/>
        <v>TL=89.9</v>
      </c>
      <c r="BU13" s="78" t="e">
        <f t="shared" ca="1" si="8"/>
        <v>#VALUE!</v>
      </c>
      <c r="BV13" s="95">
        <f t="shared" ca="1" si="4"/>
        <v>0</v>
      </c>
      <c r="BW13" s="80">
        <f>Design!B19</f>
        <v>4.5000000000000005E-3</v>
      </c>
      <c r="BX13" s="8">
        <f>Design!F19</f>
        <v>273.99348109517604</v>
      </c>
      <c r="BY13" s="51" t="s">
        <v>1118</v>
      </c>
      <c r="BZ13" s="11" t="s">
        <v>3708</v>
      </c>
      <c r="CA13" s="278">
        <v>41610.606041666666</v>
      </c>
      <c r="CB13" t="s">
        <v>3709</v>
      </c>
      <c r="CC13" s="10"/>
      <c r="CD13" s="94"/>
      <c r="CE13" s="65" t="e">
        <f t="shared" si="0"/>
        <v>#VALUE!</v>
      </c>
      <c r="CF13" s="65"/>
      <c r="CG13" s="65"/>
      <c r="CH13" s="65"/>
      <c r="CI13" s="65"/>
      <c r="CJ13" s="65"/>
      <c r="CK13" s="65"/>
      <c r="CL13" s="65"/>
      <c r="CM13"/>
      <c r="CN13"/>
      <c r="CO13"/>
      <c r="CP13"/>
      <c r="CQ13"/>
      <c r="CR13"/>
      <c r="CS13"/>
      <c r="CT13"/>
      <c r="CU13"/>
      <c r="CV13" s="65"/>
      <c r="CW13" s="65"/>
      <c r="CX13" s="65"/>
      <c r="CY13" s="65"/>
      <c r="CZ13" s="65"/>
      <c r="DA13" s="65"/>
      <c r="DB13" s="141"/>
      <c r="DC13" s="141"/>
      <c r="DD13" s="141"/>
      <c r="DE13" s="141"/>
      <c r="DF13" s="141"/>
      <c r="DG13" s="141"/>
      <c r="DH13" s="141"/>
      <c r="DI13" s="141"/>
      <c r="DJ13" s="139"/>
      <c r="DK13" s="95"/>
      <c r="DL13" s="141"/>
      <c r="DM13" s="141"/>
      <c r="DN13" s="141"/>
      <c r="DO13" s="141"/>
      <c r="DP13" s="91"/>
      <c r="DQ13" s="72"/>
      <c r="DR13" s="72"/>
      <c r="DS13" s="72"/>
      <c r="DT13" s="72"/>
      <c r="DZ13" s="141"/>
      <c r="EA13" s="141"/>
      <c r="EB13" s="141"/>
      <c r="EC13" s="141"/>
      <c r="ED13" s="141"/>
      <c r="EE13" s="141"/>
      <c r="EF13" s="143"/>
      <c r="EU13" s="72"/>
    </row>
    <row r="14" spans="1:233">
      <c r="A14" s="20"/>
      <c r="B14" s="20"/>
      <c r="C14" s="312"/>
      <c r="D14" s="77" t="s">
        <v>2169</v>
      </c>
      <c r="E14" s="77" t="s">
        <v>2328</v>
      </c>
      <c r="F14" s="32"/>
      <c r="G14" s="33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C14" s="34"/>
      <c r="AD14" s="34"/>
      <c r="AE14" s="34"/>
      <c r="AF14" s="34"/>
      <c r="AG14" s="34"/>
      <c r="AH14" s="34"/>
      <c r="AI14" s="34"/>
      <c r="AJ14" s="34"/>
      <c r="AK14" s="34"/>
      <c r="AL14" s="34"/>
      <c r="AM14" s="34"/>
      <c r="AN14" s="34"/>
      <c r="AO14" s="34"/>
      <c r="AP14" s="34"/>
      <c r="AQ14" s="75"/>
      <c r="AR14" s="34"/>
      <c r="AS14" s="34"/>
      <c r="AT14" s="110" t="s">
        <v>2404</v>
      </c>
      <c r="AU14" s="34" t="s">
        <v>2404</v>
      </c>
      <c r="AV14" s="34" t="s">
        <v>2404</v>
      </c>
      <c r="AW14" s="34"/>
      <c r="AX14" s="34"/>
      <c r="AY14" s="34"/>
      <c r="AZ14" s="34"/>
      <c r="BA14" s="34"/>
      <c r="BB14" s="34"/>
      <c r="BC14" s="124" t="s">
        <v>2404</v>
      </c>
      <c r="BD14" s="124" t="s">
        <v>2404</v>
      </c>
      <c r="BE14" s="216" t="s">
        <v>2404</v>
      </c>
      <c r="BF14" s="223" t="str">
        <f t="shared" si="9"/>
        <v>OFF</v>
      </c>
      <c r="BG14" s="34"/>
      <c r="BH14" s="34"/>
      <c r="BI14" s="34"/>
      <c r="BJ14" s="34"/>
      <c r="BK14" s="34"/>
      <c r="BL14" s="96">
        <f t="shared" ca="1" si="1"/>
        <v>6</v>
      </c>
      <c r="BM14" s="97" t="e">
        <f t="shared" ca="1" si="2"/>
        <v>#VALUE!</v>
      </c>
      <c r="BN14" s="97" t="e">
        <f t="shared" ca="1" si="3"/>
        <v>#VALUE!</v>
      </c>
      <c r="BO14" s="95" t="e">
        <f t="shared" ca="1" si="10"/>
        <v>#VALUE!</v>
      </c>
      <c r="BP14" s="7">
        <f>Design!$J20</f>
        <v>3067</v>
      </c>
      <c r="BQ14" s="1" t="e">
        <f t="shared" ca="1" si="11"/>
        <v>#VALUE!</v>
      </c>
      <c r="BR14" s="19" t="e">
        <f t="shared" ca="1" si="5"/>
        <v>#VALUE!</v>
      </c>
      <c r="BS14" s="61" t="str">
        <f t="shared" ca="1" si="6"/>
        <v>=MTR|TR</v>
      </c>
      <c r="BT14" s="61" t="str">
        <f t="shared" ca="1" si="7"/>
        <v>ACK</v>
      </c>
      <c r="BU14" s="78" t="e">
        <f t="shared" ca="1" si="8"/>
        <v>#VALUE!</v>
      </c>
      <c r="BV14" s="95">
        <f t="shared" ca="1" si="4"/>
        <v>0</v>
      </c>
      <c r="BW14" s="80">
        <f>Design!B20</f>
        <v>6.0000000000000001E-3</v>
      </c>
      <c r="BX14" s="8">
        <f>Design!F20</f>
        <v>404.37157757496743</v>
      </c>
      <c r="BY14" s="51" t="s">
        <v>1119</v>
      </c>
      <c r="BZ14" s="11" t="s">
        <v>3685</v>
      </c>
      <c r="CA14" s="278">
        <v>41610.606342592589</v>
      </c>
      <c r="CB14" t="s">
        <v>1666</v>
      </c>
      <c r="CC14" s="10"/>
      <c r="CD14" s="94"/>
      <c r="CE14" s="65" t="e">
        <f t="shared" si="0"/>
        <v>#VALUE!</v>
      </c>
      <c r="CF14" s="65"/>
      <c r="CG14" s="65"/>
      <c r="CH14" s="65"/>
      <c r="CI14" s="65"/>
      <c r="CJ14" s="65"/>
      <c r="CK14" s="65"/>
      <c r="CL14" s="65"/>
      <c r="CM14"/>
      <c r="CN14"/>
      <c r="CO14"/>
      <c r="CP14"/>
      <c r="CQ14"/>
      <c r="CR14"/>
      <c r="CS14"/>
      <c r="CT14"/>
      <c r="CU14"/>
      <c r="CV14" s="65"/>
      <c r="CW14" s="65"/>
      <c r="CX14" s="65"/>
      <c r="CY14" s="65"/>
      <c r="CZ14" s="65"/>
      <c r="DA14" s="65"/>
      <c r="DB14" s="141"/>
      <c r="DC14" s="141"/>
      <c r="DD14" s="141"/>
      <c r="DE14" s="141"/>
      <c r="DF14" s="141"/>
      <c r="DG14" s="141"/>
      <c r="DH14" s="141"/>
      <c r="DI14" s="141"/>
      <c r="DJ14" s="139"/>
      <c r="DK14" s="95"/>
      <c r="DL14" s="141"/>
      <c r="DM14" s="141"/>
      <c r="DN14" s="141"/>
      <c r="DO14" s="141"/>
      <c r="DP14" s="91"/>
      <c r="DQ14" s="72"/>
      <c r="DR14" s="72"/>
      <c r="DS14" s="72"/>
      <c r="DT14" s="72"/>
      <c r="DZ14" s="141"/>
      <c r="EA14" s="141"/>
      <c r="EB14" s="141"/>
      <c r="EC14" s="141"/>
      <c r="ED14" s="141"/>
      <c r="EE14" s="141"/>
      <c r="EF14" s="143"/>
      <c r="EU14" s="72"/>
    </row>
    <row r="15" spans="1:233">
      <c r="A15" s="20"/>
      <c r="B15" s="20"/>
      <c r="C15" s="312"/>
      <c r="D15" s="31" t="s">
        <v>2711</v>
      </c>
      <c r="E15" s="31" t="s">
        <v>2712</v>
      </c>
      <c r="F15" s="32"/>
      <c r="G15" s="33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75"/>
      <c r="AR15" s="34"/>
      <c r="AS15" s="34"/>
      <c r="AT15" s="110" t="s">
        <v>2404</v>
      </c>
      <c r="AU15" s="34" t="s">
        <v>2404</v>
      </c>
      <c r="AV15" s="34" t="s">
        <v>2404</v>
      </c>
      <c r="AW15" s="34"/>
      <c r="AX15" s="34"/>
      <c r="AY15" s="34"/>
      <c r="AZ15" s="34"/>
      <c r="BA15" s="34"/>
      <c r="BB15" s="34"/>
      <c r="BC15" s="124" t="s">
        <v>2404</v>
      </c>
      <c r="BD15" s="124" t="s">
        <v>1967</v>
      </c>
      <c r="BE15" s="216" t="s">
        <v>2404</v>
      </c>
      <c r="BF15" s="223" t="str">
        <f t="shared" si="9"/>
        <v>ON</v>
      </c>
      <c r="BG15" s="34"/>
      <c r="BH15" s="34"/>
      <c r="BI15" s="34"/>
      <c r="BJ15" s="34"/>
      <c r="BK15" s="34"/>
      <c r="BL15" s="96">
        <f t="shared" ca="1" si="1"/>
        <v>8</v>
      </c>
      <c r="BM15" s="97" t="e">
        <f t="shared" ca="1" si="2"/>
        <v>#VALUE!</v>
      </c>
      <c r="BN15" s="97" t="e">
        <f t="shared" ca="1" si="3"/>
        <v>#VALUE!</v>
      </c>
      <c r="BO15" s="95" t="e">
        <f t="shared" ca="1" si="10"/>
        <v>#VALUE!</v>
      </c>
      <c r="BP15" s="7">
        <f>Design!$J21</f>
        <v>4150</v>
      </c>
      <c r="BQ15" s="1" t="e">
        <f t="shared" ca="1" si="11"/>
        <v>#VALUE!</v>
      </c>
      <c r="BR15" s="19" t="e">
        <f t="shared" ca="1" si="5"/>
        <v>#VALUE!</v>
      </c>
      <c r="BS15" s="61" t="str">
        <f t="shared" ca="1" si="6"/>
        <v>=MTR|TR</v>
      </c>
      <c r="BT15" s="61" t="str">
        <f t="shared" ca="1" si="7"/>
        <v>TR=46.4</v>
      </c>
      <c r="BU15" s="78" t="e">
        <f t="shared" ca="1" si="8"/>
        <v>#VALUE!</v>
      </c>
      <c r="BV15" s="95">
        <f t="shared" ca="1" si="4"/>
        <v>0</v>
      </c>
      <c r="BW15" s="80">
        <f>Design!B21</f>
        <v>7.4999999999999997E-3</v>
      </c>
      <c r="BX15" s="8">
        <f>Design!F21</f>
        <v>469.5606258148631</v>
      </c>
      <c r="BY15" s="51" t="s">
        <v>1120</v>
      </c>
      <c r="BZ15" s="11" t="s">
        <v>3854</v>
      </c>
      <c r="CA15" s="278">
        <v>41610.606354166666</v>
      </c>
      <c r="CB15" t="s">
        <v>3474</v>
      </c>
      <c r="CC15" s="10"/>
      <c r="CD15" s="94"/>
      <c r="CE15" s="65" t="e">
        <f t="shared" si="0"/>
        <v>#VALUE!</v>
      </c>
      <c r="CF15" s="65"/>
      <c r="CG15" s="65"/>
      <c r="CH15" s="65"/>
      <c r="CI15" s="65"/>
      <c r="CJ15" s="65"/>
      <c r="CK15" s="65"/>
      <c r="CL15" s="65"/>
      <c r="CM15"/>
      <c r="CN15"/>
      <c r="CO15"/>
      <c r="CP15"/>
      <c r="CQ15"/>
      <c r="CR15"/>
      <c r="CS15"/>
      <c r="CT15"/>
      <c r="CU15"/>
      <c r="CV15" s="65"/>
      <c r="CW15" s="65"/>
      <c r="CX15" s="65"/>
      <c r="CY15" s="65"/>
      <c r="CZ15" s="65"/>
      <c r="DA15" s="65"/>
      <c r="DB15" s="141"/>
      <c r="DC15" s="141"/>
      <c r="DD15" s="141"/>
      <c r="DE15" s="141"/>
      <c r="DF15" s="141"/>
      <c r="DG15" s="141"/>
      <c r="DH15" s="141"/>
      <c r="DI15" s="141"/>
      <c r="DJ15" s="139"/>
      <c r="DK15" s="95"/>
      <c r="DL15" s="141"/>
      <c r="DM15" s="141"/>
      <c r="DN15" s="141"/>
      <c r="DO15" s="141"/>
      <c r="DP15" s="91"/>
      <c r="DQ15" s="72"/>
      <c r="DR15" s="72"/>
      <c r="DS15" s="72"/>
      <c r="DT15" s="72"/>
      <c r="DZ15" s="141"/>
      <c r="EA15" s="141"/>
      <c r="EB15" s="141"/>
      <c r="EC15" s="141"/>
      <c r="ED15" s="141"/>
      <c r="EE15" s="141"/>
      <c r="EF15" s="143"/>
      <c r="EU15" s="72"/>
    </row>
    <row r="16" spans="1:233">
      <c r="A16" s="20"/>
      <c r="B16" s="20"/>
      <c r="C16" s="312"/>
      <c r="D16" s="31" t="s">
        <v>11</v>
      </c>
      <c r="E16" s="31" t="s">
        <v>12</v>
      </c>
      <c r="F16" s="32"/>
      <c r="G16" s="33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75"/>
      <c r="AR16" s="34"/>
      <c r="AS16" s="34"/>
      <c r="AT16" s="110" t="s">
        <v>2404</v>
      </c>
      <c r="AU16" s="34" t="s">
        <v>2404</v>
      </c>
      <c r="AV16" s="34" t="s">
        <v>2404</v>
      </c>
      <c r="AW16" s="34"/>
      <c r="AX16" s="34"/>
      <c r="AY16" s="34"/>
      <c r="AZ16" s="34"/>
      <c r="BA16" s="34"/>
      <c r="BB16" s="34"/>
      <c r="BC16" s="124" t="s">
        <v>2404</v>
      </c>
      <c r="BD16" s="124" t="s">
        <v>49</v>
      </c>
      <c r="BE16" s="34" t="s">
        <v>49</v>
      </c>
      <c r="BF16" s="34" t="s">
        <v>53</v>
      </c>
      <c r="BG16" s="34"/>
      <c r="BH16" s="34"/>
      <c r="BI16" s="34"/>
      <c r="BJ16" s="34"/>
      <c r="BK16" s="34"/>
      <c r="BL16" s="96">
        <f t="shared" ca="1" si="1"/>
        <v>9</v>
      </c>
      <c r="BM16" s="97" t="e">
        <f t="shared" ca="1" si="2"/>
        <v>#VALUE!</v>
      </c>
      <c r="BN16" s="97" t="e">
        <f t="shared" ca="1" si="3"/>
        <v>#VALUE!</v>
      </c>
      <c r="BO16" s="95" t="e">
        <f t="shared" ca="1" si="10"/>
        <v>#VALUE!</v>
      </c>
      <c r="BP16" s="7">
        <f>Design!$J23</f>
        <v>346</v>
      </c>
      <c r="BQ16" s="1" t="e">
        <f t="shared" ca="1" si="11"/>
        <v>#VALUE!</v>
      </c>
      <c r="BR16" s="19" t="e">
        <f t="shared" ca="1" si="5"/>
        <v>#VALUE!</v>
      </c>
      <c r="BS16" s="61" t="str">
        <f t="shared" ca="1" si="6"/>
        <v>=MTR|TL</v>
      </c>
      <c r="BT16" s="61" t="str">
        <f t="shared" ca="1" si="7"/>
        <v>TR=0.3</v>
      </c>
      <c r="BU16" s="78" t="e">
        <f t="shared" ca="1" si="8"/>
        <v>#VALUE!</v>
      </c>
      <c r="BV16" s="95">
        <f t="shared" ca="1" si="4"/>
        <v>0</v>
      </c>
      <c r="BW16" s="80">
        <f>Design!B22</f>
        <v>8.9999999999999993E-3</v>
      </c>
      <c r="BX16" s="8">
        <f>Design!F23</f>
        <v>-2.9051657443880767</v>
      </c>
      <c r="BY16" s="51" t="s">
        <v>2345</v>
      </c>
      <c r="BZ16" s="11" t="s">
        <v>3855</v>
      </c>
      <c r="CA16" s="278">
        <v>41610.606354166666</v>
      </c>
      <c r="CB16" t="s">
        <v>3856</v>
      </c>
      <c r="CC16" s="10"/>
      <c r="CD16" s="94"/>
      <c r="CE16" s="65" t="e">
        <f t="shared" si="0"/>
        <v>#VALUE!</v>
      </c>
      <c r="CF16" s="65"/>
      <c r="CG16" s="65"/>
      <c r="CH16" s="65"/>
      <c r="CI16" s="65"/>
      <c r="CJ16" s="65"/>
      <c r="CK16" s="65"/>
      <c r="CL16" s="65"/>
      <c r="CM16"/>
      <c r="CN16"/>
      <c r="CO16"/>
      <c r="CP16"/>
      <c r="CQ16"/>
      <c r="CR16"/>
      <c r="CS16"/>
      <c r="CT16"/>
      <c r="CU16"/>
      <c r="CV16" s="65"/>
      <c r="CW16" s="65"/>
      <c r="CX16" s="65"/>
      <c r="CY16" s="65"/>
      <c r="CZ16" s="65"/>
      <c r="DA16" s="65"/>
      <c r="DB16" s="141"/>
      <c r="DC16" s="141"/>
      <c r="DD16" s="141"/>
      <c r="DE16" s="141"/>
      <c r="DF16" s="141"/>
      <c r="DG16" s="141"/>
      <c r="DH16" s="141"/>
      <c r="DI16" s="141"/>
      <c r="DJ16" s="139"/>
      <c r="DK16" s="95"/>
      <c r="DL16" s="141"/>
      <c r="DM16" s="141"/>
      <c r="DN16" s="141"/>
      <c r="DO16" s="141"/>
      <c r="DP16" s="91"/>
      <c r="DQ16" s="72"/>
      <c r="DR16" s="72"/>
      <c r="DS16" s="72"/>
      <c r="DT16" s="72"/>
      <c r="DZ16" s="141"/>
      <c r="EA16" s="141"/>
      <c r="EB16" s="141"/>
      <c r="EC16" s="141"/>
      <c r="ED16" s="141"/>
      <c r="EE16" s="141"/>
      <c r="EF16" s="143"/>
      <c r="EU16" s="72"/>
    </row>
    <row r="17" spans="1:151">
      <c r="A17" s="20"/>
      <c r="B17" s="20"/>
      <c r="C17" s="312"/>
      <c r="D17" s="31" t="s">
        <v>13</v>
      </c>
      <c r="E17" s="31" t="s">
        <v>14</v>
      </c>
      <c r="F17" s="32"/>
      <c r="G17" s="33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D17" s="34"/>
      <c r="AE17" s="34"/>
      <c r="AF17" s="34"/>
      <c r="AG17" s="34"/>
      <c r="AH17" s="34"/>
      <c r="AI17" s="34"/>
      <c r="AJ17" s="34"/>
      <c r="AK17" s="34"/>
      <c r="AL17" s="34"/>
      <c r="AM17" s="34"/>
      <c r="AN17" s="34"/>
      <c r="AO17" s="34"/>
      <c r="AP17" s="34"/>
      <c r="AQ17" s="75"/>
      <c r="AR17" s="34"/>
      <c r="AS17" s="34"/>
      <c r="AT17" s="110" t="s">
        <v>1968</v>
      </c>
      <c r="AU17" s="34" t="s">
        <v>1968</v>
      </c>
      <c r="AV17" s="34" t="s">
        <v>1968</v>
      </c>
      <c r="AW17" s="34"/>
      <c r="AX17" s="34"/>
      <c r="AY17" s="34"/>
      <c r="AZ17" s="34"/>
      <c r="BA17" s="34"/>
      <c r="BB17" s="34"/>
      <c r="BC17" s="124" t="s">
        <v>17</v>
      </c>
      <c r="BD17" s="124" t="s">
        <v>17</v>
      </c>
      <c r="BE17" s="216" t="s">
        <v>17</v>
      </c>
      <c r="BF17" s="223" t="str">
        <f t="shared" si="9"/>
        <v>PREDEFINED</v>
      </c>
      <c r="BG17" s="34"/>
      <c r="BH17" s="34"/>
      <c r="BI17" s="34"/>
      <c r="BJ17" s="34"/>
      <c r="BK17" s="34"/>
      <c r="BL17" s="96">
        <f t="shared" ca="1" si="1"/>
        <v>11</v>
      </c>
      <c r="BM17" s="97" t="e">
        <f t="shared" ca="1" si="2"/>
        <v>#VALUE!</v>
      </c>
      <c r="BN17" s="97" t="e">
        <f t="shared" ca="1" si="3"/>
        <v>#VALUE!</v>
      </c>
      <c r="BO17" s="95" t="e">
        <f t="shared" ca="1" si="10"/>
        <v>#VALUE!</v>
      </c>
      <c r="BP17" s="7">
        <f>Design!$J24</f>
        <v>396</v>
      </c>
      <c r="BQ17" s="1" t="e">
        <f t="shared" ca="1" si="11"/>
        <v>#VALUE!</v>
      </c>
      <c r="BR17" s="19" t="e">
        <f t="shared" ca="1" si="5"/>
        <v>#VALUE!</v>
      </c>
      <c r="BS17" s="61" t="str">
        <f t="shared" ca="1" si="6"/>
        <v>=MTR|TL|TR</v>
      </c>
      <c r="BT17" s="61" t="str">
        <f t="shared" ca="1" si="7"/>
        <v>TL=0.3</v>
      </c>
      <c r="BU17" s="78" t="e">
        <f t="shared" ca="1" si="8"/>
        <v>#VALUE!</v>
      </c>
      <c r="BV17" s="95">
        <f t="shared" ca="1" si="4"/>
        <v>0</v>
      </c>
      <c r="BW17" s="80">
        <f>Design!B23</f>
        <v>1.0499999999999999E-2</v>
      </c>
      <c r="BX17" s="8">
        <f>Design!F24</f>
        <v>41.387829466062705</v>
      </c>
      <c r="BY17" s="51" t="s">
        <v>1121</v>
      </c>
      <c r="BZ17" s="11" t="s">
        <v>3857</v>
      </c>
      <c r="CA17" s="278">
        <v>41610.606377314813</v>
      </c>
      <c r="CB17" t="s">
        <v>1969</v>
      </c>
      <c r="CC17" s="10"/>
      <c r="CD17" s="94"/>
      <c r="CE17" s="65" t="e">
        <f t="shared" si="0"/>
        <v>#VALUE!</v>
      </c>
      <c r="CF17" s="65"/>
      <c r="CG17" s="65"/>
      <c r="CH17" s="65"/>
      <c r="CI17" s="65"/>
      <c r="CJ17" s="65"/>
      <c r="CK17" s="65"/>
      <c r="CL17" s="65"/>
      <c r="CM17"/>
      <c r="CN17"/>
      <c r="CO17"/>
      <c r="CP17"/>
      <c r="CQ17"/>
      <c r="CR17"/>
      <c r="CS17"/>
      <c r="CT17"/>
      <c r="CU17"/>
      <c r="CV17" s="65"/>
      <c r="CW17" s="65"/>
      <c r="CX17" s="65"/>
      <c r="CY17" s="65"/>
      <c r="CZ17" s="65"/>
      <c r="DA17" s="65"/>
      <c r="DB17" s="141"/>
      <c r="DC17" s="141"/>
      <c r="DD17" s="141"/>
      <c r="DE17" s="141"/>
      <c r="DF17" s="141"/>
      <c r="DG17" s="141"/>
      <c r="DH17" s="141"/>
      <c r="DI17" s="141"/>
      <c r="DJ17" s="139"/>
      <c r="DK17" s="95"/>
      <c r="DL17" s="141"/>
      <c r="DM17" s="141"/>
      <c r="DN17" s="141"/>
      <c r="DO17" s="141"/>
      <c r="DP17" s="91"/>
      <c r="DQ17" s="72"/>
      <c r="DR17" s="72"/>
      <c r="DS17" s="72"/>
      <c r="DT17" s="72"/>
      <c r="DZ17" s="141"/>
      <c r="EA17" s="141"/>
      <c r="EB17" s="141"/>
      <c r="EC17" s="141"/>
      <c r="ED17" s="141"/>
      <c r="EE17" s="141"/>
      <c r="EF17" s="143"/>
      <c r="EU17" s="72"/>
    </row>
    <row r="18" spans="1:151">
      <c r="A18" s="20"/>
      <c r="B18" s="20"/>
      <c r="C18" s="312"/>
      <c r="D18" s="31" t="s">
        <v>15</v>
      </c>
      <c r="E18" s="31" t="s">
        <v>16</v>
      </c>
      <c r="F18" s="32"/>
      <c r="G18" s="33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75"/>
      <c r="AR18" s="34"/>
      <c r="AS18" s="34"/>
      <c r="AT18" s="110" t="s">
        <v>1968</v>
      </c>
      <c r="AU18" s="34" t="s">
        <v>1968</v>
      </c>
      <c r="AV18" s="34" t="s">
        <v>1968</v>
      </c>
      <c r="AW18" s="34"/>
      <c r="AX18" s="34"/>
      <c r="AY18" s="34"/>
      <c r="AZ18" s="34"/>
      <c r="BA18" s="34"/>
      <c r="BB18" s="34"/>
      <c r="BC18" s="124" t="s">
        <v>17</v>
      </c>
      <c r="BD18" s="124" t="s">
        <v>17</v>
      </c>
      <c r="BE18" s="216" t="s">
        <v>17</v>
      </c>
      <c r="BF18" s="223" t="str">
        <f t="shared" si="9"/>
        <v>PREDEFINED</v>
      </c>
      <c r="BG18" s="34"/>
      <c r="BH18" s="34"/>
      <c r="BI18" s="34"/>
      <c r="BJ18" s="34"/>
      <c r="BK18" s="34"/>
      <c r="BL18" s="96">
        <f t="shared" ca="1" si="1"/>
        <v>111</v>
      </c>
      <c r="BM18" s="97" t="e">
        <f t="shared" ca="1" si="2"/>
        <v>#VALUE!</v>
      </c>
      <c r="BN18" s="97" t="e">
        <f t="shared" ca="1" si="3"/>
        <v>#VALUE!</v>
      </c>
      <c r="BO18" s="95" t="e">
        <f t="shared" ca="1" si="10"/>
        <v>#VALUE!</v>
      </c>
      <c r="BP18" s="7">
        <f>Design!$J25</f>
        <v>438</v>
      </c>
      <c r="BQ18" s="1" t="e">
        <f t="shared" ca="1" si="11"/>
        <v>#VALUE!</v>
      </c>
      <c r="BR18" s="19" t="e">
        <f t="shared" ca="1" si="5"/>
        <v>#VALUE!</v>
      </c>
      <c r="BS18" s="61" t="str">
        <f t="shared" ca="1" si="6"/>
        <v>=MTR|TR</v>
      </c>
      <c r="BT18" s="61" t="str">
        <f t="shared" ca="1" si="7"/>
        <v>ACK</v>
      </c>
      <c r="BU18" s="78" t="e">
        <f t="shared" ca="1" si="8"/>
        <v>#VALUE!</v>
      </c>
      <c r="BV18" s="95">
        <f t="shared" ca="1" si="4"/>
        <v>0</v>
      </c>
      <c r="BW18" s="80">
        <f>Design!B24</f>
        <v>1.1999999999999999E-2</v>
      </c>
      <c r="BX18" s="8">
        <f>Design!F25</f>
        <v>70.916492939696568</v>
      </c>
      <c r="BY18" s="51" t="s">
        <v>2120</v>
      </c>
      <c r="BZ18" s="11" t="s">
        <v>3715</v>
      </c>
      <c r="CA18" s="278">
        <v>41610.606388888889</v>
      </c>
      <c r="CB18" t="s">
        <v>3870</v>
      </c>
      <c r="CC18" s="10"/>
      <c r="CD18" s="94"/>
      <c r="CE18" s="65" t="e">
        <f t="shared" si="0"/>
        <v>#VALUE!</v>
      </c>
      <c r="CF18" s="65"/>
      <c r="CG18" s="65"/>
      <c r="CH18" s="65"/>
      <c r="CI18" s="65"/>
      <c r="CJ18" s="65"/>
      <c r="CK18" s="65"/>
      <c r="CL18" s="65"/>
      <c r="CM18"/>
      <c r="CN18"/>
      <c r="CO18"/>
      <c r="CP18"/>
      <c r="CQ18"/>
      <c r="CR18"/>
      <c r="CS18"/>
      <c r="CT18"/>
      <c r="CU18"/>
      <c r="CV18" s="65"/>
      <c r="CW18" s="65"/>
      <c r="CX18" s="65"/>
      <c r="CY18" s="65"/>
      <c r="CZ18" s="65"/>
      <c r="DA18" s="65"/>
      <c r="DB18" s="141"/>
      <c r="DC18" s="141"/>
      <c r="DD18" s="141"/>
      <c r="DE18" s="141"/>
      <c r="DF18" s="141"/>
      <c r="DG18" s="141"/>
      <c r="DH18" s="141"/>
      <c r="DI18" s="141"/>
      <c r="DJ18" s="139"/>
      <c r="DK18" s="95"/>
      <c r="DL18" s="141"/>
      <c r="DM18" s="141"/>
      <c r="DN18" s="141"/>
      <c r="DO18" s="141"/>
      <c r="DP18" s="91"/>
      <c r="DQ18" s="72"/>
      <c r="DR18" s="72"/>
      <c r="DS18" s="72"/>
      <c r="DT18" s="72"/>
      <c r="DZ18" s="141"/>
      <c r="EA18" s="141"/>
      <c r="EB18" s="141"/>
      <c r="EC18" s="141"/>
      <c r="ED18" s="141"/>
      <c r="EE18" s="141"/>
      <c r="EF18" s="143"/>
      <c r="EU18" s="72"/>
    </row>
    <row r="19" spans="1:151">
      <c r="A19" s="20"/>
      <c r="B19" s="20"/>
      <c r="C19" s="313"/>
      <c r="D19" s="31" t="s">
        <v>1522</v>
      </c>
      <c r="E19" s="31" t="s">
        <v>1901</v>
      </c>
      <c r="F19" s="32"/>
      <c r="G19" s="33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75"/>
      <c r="AR19" s="34"/>
      <c r="AS19" s="34"/>
      <c r="AT19" s="110" t="s">
        <v>1902</v>
      </c>
      <c r="AU19" s="34" t="s">
        <v>1902</v>
      </c>
      <c r="AV19" s="34" t="s">
        <v>1902</v>
      </c>
      <c r="AW19" s="34"/>
      <c r="AX19" s="34"/>
      <c r="AY19" s="34"/>
      <c r="AZ19" s="34"/>
      <c r="BA19" s="34"/>
      <c r="BB19" s="34"/>
      <c r="BC19" s="127" t="s">
        <v>1902</v>
      </c>
      <c r="BD19" s="127" t="s">
        <v>1902</v>
      </c>
      <c r="BE19" s="34" t="s">
        <v>2404</v>
      </c>
      <c r="BF19" s="34" t="s">
        <v>2404</v>
      </c>
      <c r="BG19" s="34"/>
      <c r="BH19" s="34"/>
      <c r="BI19" s="34"/>
      <c r="BJ19" s="34"/>
      <c r="BK19" s="34"/>
      <c r="BL19" s="96">
        <f t="shared" ca="1" si="1"/>
        <v>112</v>
      </c>
      <c r="BM19" s="97" t="e">
        <f t="shared" ca="1" si="2"/>
        <v>#VALUE!</v>
      </c>
      <c r="BN19" s="97" t="e">
        <f t="shared" ca="1" si="3"/>
        <v>#VALUE!</v>
      </c>
      <c r="BO19" s="95" t="e">
        <f t="shared" ca="1" si="10"/>
        <v>#VALUE!</v>
      </c>
      <c r="BP19" s="7">
        <f>Design!$J26</f>
        <v>641</v>
      </c>
      <c r="BQ19" s="1" t="e">
        <f t="shared" ca="1" si="11"/>
        <v>#VALUE!</v>
      </c>
      <c r="BR19" s="19" t="e">
        <f t="shared" ca="1" si="5"/>
        <v>#VALUE!</v>
      </c>
      <c r="BS19" s="61" t="str">
        <f t="shared" ca="1" si="6"/>
        <v>=MTR|TR</v>
      </c>
      <c r="BT19" s="61" t="str">
        <f t="shared" ca="1" si="7"/>
        <v>TR=42.3</v>
      </c>
      <c r="BU19" s="78" t="e">
        <f t="shared" ca="1" si="8"/>
        <v>#VALUE!</v>
      </c>
      <c r="BV19" s="95">
        <f t="shared" ca="1" si="4"/>
        <v>0</v>
      </c>
      <c r="BW19" s="80">
        <f>Design!B25</f>
        <v>1.3499999999999998E-2</v>
      </c>
      <c r="BX19" s="8">
        <f>Design!F26</f>
        <v>144.73815162378119</v>
      </c>
      <c r="BY19" s="51" t="s">
        <v>1756</v>
      </c>
      <c r="BZ19" s="11" t="s">
        <v>3715</v>
      </c>
      <c r="CA19" s="278">
        <v>41610.606400462966</v>
      </c>
      <c r="CB19" t="s">
        <v>3791</v>
      </c>
      <c r="CC19" s="10"/>
      <c r="CD19" s="94"/>
      <c r="CE19" s="65" t="e">
        <f t="shared" si="0"/>
        <v>#VALUE!</v>
      </c>
      <c r="CF19" s="65"/>
      <c r="CG19" s="65"/>
      <c r="CH19" s="65"/>
      <c r="CI19" s="65"/>
      <c r="CJ19" s="65"/>
      <c r="CK19" s="65"/>
      <c r="CL19" s="65"/>
      <c r="CM19"/>
      <c r="CN19"/>
      <c r="CO19"/>
      <c r="CP19"/>
      <c r="CQ19"/>
      <c r="CR19"/>
      <c r="CS19"/>
      <c r="CT19"/>
      <c r="CU19"/>
      <c r="CV19" s="65"/>
      <c r="CW19" s="65"/>
      <c r="CX19" s="65"/>
      <c r="CY19" s="65"/>
      <c r="CZ19" s="65"/>
      <c r="DA19" s="65"/>
      <c r="DB19" s="141"/>
      <c r="DC19" s="141"/>
      <c r="DD19" s="141"/>
      <c r="DE19" s="141"/>
      <c r="DF19" s="141"/>
      <c r="DG19" s="141"/>
      <c r="DH19" s="141"/>
      <c r="DI19" s="141"/>
      <c r="DJ19" s="139"/>
      <c r="DK19" s="95"/>
      <c r="DL19" s="141"/>
      <c r="DM19" s="141"/>
      <c r="DN19" s="141"/>
      <c r="DO19" s="141"/>
      <c r="DP19" s="91"/>
      <c r="DQ19" s="72"/>
      <c r="DR19" s="72"/>
      <c r="DS19" s="72"/>
      <c r="DT19" s="72"/>
      <c r="DZ19" s="141"/>
      <c r="EA19" s="141"/>
      <c r="EB19" s="141"/>
      <c r="EC19" s="141"/>
      <c r="ED19" s="141"/>
      <c r="EE19" s="141"/>
      <c r="EF19" s="143"/>
      <c r="EU19" s="72"/>
    </row>
    <row r="20" spans="1:151">
      <c r="A20" s="20"/>
      <c r="B20" s="20"/>
      <c r="C20" s="311" t="s">
        <v>1903</v>
      </c>
      <c r="D20" s="31" t="s">
        <v>1904</v>
      </c>
      <c r="E20" s="31" t="s">
        <v>1905</v>
      </c>
      <c r="F20" s="32"/>
      <c r="G20" s="33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75"/>
      <c r="AR20" s="34"/>
      <c r="AS20" s="34"/>
      <c r="AT20" s="110" t="s">
        <v>1906</v>
      </c>
      <c r="AU20" s="34" t="s">
        <v>1906</v>
      </c>
      <c r="AV20" s="34" t="s">
        <v>1906</v>
      </c>
      <c r="AW20" s="34"/>
      <c r="AX20" s="34"/>
      <c r="AY20" s="34"/>
      <c r="AZ20" s="34"/>
      <c r="BA20" s="34"/>
      <c r="BB20" s="34"/>
      <c r="BC20" s="120" t="s">
        <v>1906</v>
      </c>
      <c r="BD20" s="120">
        <v>250</v>
      </c>
      <c r="BE20" s="217">
        <f>Control!$G8</f>
        <v>350</v>
      </c>
      <c r="BF20" s="217">
        <f>BD20</f>
        <v>250</v>
      </c>
      <c r="BG20" s="34"/>
      <c r="BH20" s="34"/>
      <c r="BI20" s="34"/>
      <c r="BJ20" s="34"/>
      <c r="BK20" s="34"/>
      <c r="BL20" s="96">
        <f t="shared" ca="1" si="1"/>
        <v>113</v>
      </c>
      <c r="BM20" s="97" t="e">
        <f t="shared" ca="1" si="2"/>
        <v>#VALUE!</v>
      </c>
      <c r="BN20" s="97" t="e">
        <f t="shared" ca="1" si="3"/>
        <v>#VALUE!</v>
      </c>
      <c r="BO20" s="95" t="e">
        <f t="shared" ca="1" si="10"/>
        <v>#VALUE!</v>
      </c>
      <c r="BP20" s="7">
        <f>Design!$J27</f>
        <v>1349</v>
      </c>
      <c r="BQ20" s="1" t="e">
        <f t="shared" ca="1" si="11"/>
        <v>#VALUE!</v>
      </c>
      <c r="BR20" s="19" t="e">
        <f t="shared" ca="1" si="5"/>
        <v>#VALUE!</v>
      </c>
      <c r="BS20" s="61" t="str">
        <f t="shared" ca="1" si="6"/>
        <v>=MTR|TR</v>
      </c>
      <c r="BT20" s="61" t="str">
        <f t="shared" ca="1" si="7"/>
        <v>TR=89.3</v>
      </c>
      <c r="BU20" s="78" t="e">
        <f t="shared" ca="1" si="8"/>
        <v>#VALUE!</v>
      </c>
      <c r="BV20" s="95">
        <f t="shared" ca="1" si="4"/>
        <v>0</v>
      </c>
      <c r="BW20" s="80">
        <f>Design!B26</f>
        <v>1.4999999999999998E-2</v>
      </c>
      <c r="BX20" s="8">
        <f>Design!F27</f>
        <v>292.3814689919505</v>
      </c>
      <c r="BY20" s="51" t="s">
        <v>1122</v>
      </c>
      <c r="BZ20" s="11" t="s">
        <v>3715</v>
      </c>
      <c r="CA20" s="278">
        <v>41610.606400462966</v>
      </c>
      <c r="CB20" t="s">
        <v>3865</v>
      </c>
      <c r="CC20" s="10"/>
      <c r="CD20" s="94"/>
      <c r="CE20" s="65" t="e">
        <f t="shared" si="0"/>
        <v>#VALUE!</v>
      </c>
      <c r="CF20" s="65"/>
      <c r="CG20" s="65"/>
      <c r="CH20" s="65"/>
      <c r="CI20" s="65"/>
      <c r="CJ20" s="65"/>
      <c r="CK20" s="65"/>
      <c r="CL20" s="65"/>
      <c r="CM20"/>
      <c r="CN20"/>
      <c r="CO20"/>
      <c r="CP20"/>
      <c r="CQ20"/>
      <c r="CR20"/>
      <c r="CS20"/>
      <c r="CT20"/>
      <c r="CU20"/>
      <c r="CV20" s="65"/>
      <c r="CW20" s="65"/>
      <c r="CX20" s="65"/>
      <c r="CY20" s="65"/>
      <c r="CZ20" s="65"/>
      <c r="DA20" s="65"/>
      <c r="DB20" s="141"/>
      <c r="DC20" s="141"/>
      <c r="DD20" s="141"/>
      <c r="DE20" s="141"/>
      <c r="DF20" s="141"/>
      <c r="DG20" s="141"/>
      <c r="DH20" s="141"/>
      <c r="DI20" s="141"/>
      <c r="DJ20" s="139"/>
      <c r="DK20" s="95"/>
      <c r="DL20" s="141"/>
      <c r="DM20" s="141"/>
      <c r="DN20" s="141"/>
      <c r="DO20" s="141"/>
      <c r="DP20" s="91"/>
      <c r="DQ20" s="72"/>
      <c r="DR20" s="72"/>
      <c r="DS20" s="72"/>
      <c r="DT20" s="72"/>
      <c r="DZ20" s="141"/>
      <c r="EA20" s="141"/>
      <c r="EB20" s="141"/>
      <c r="EC20" s="141"/>
      <c r="ED20" s="141"/>
      <c r="EE20" s="141"/>
      <c r="EF20" s="143"/>
      <c r="EU20" s="72"/>
    </row>
    <row r="21" spans="1:151">
      <c r="A21" s="20"/>
      <c r="B21" s="20"/>
      <c r="C21" s="312"/>
      <c r="D21" s="31" t="s">
        <v>1910</v>
      </c>
      <c r="E21" s="31" t="s">
        <v>2964</v>
      </c>
      <c r="F21" s="32"/>
      <c r="G21" s="33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75"/>
      <c r="AR21" s="34"/>
      <c r="AS21" s="34"/>
      <c r="AT21" s="110" t="s">
        <v>2965</v>
      </c>
      <c r="AU21" s="34" t="s">
        <v>2965</v>
      </c>
      <c r="AV21" s="34" t="s">
        <v>2965</v>
      </c>
      <c r="AW21" s="34"/>
      <c r="AX21" s="34"/>
      <c r="AY21" s="34"/>
      <c r="AZ21" s="34"/>
      <c r="BA21" s="34"/>
      <c r="BB21" s="34"/>
      <c r="BC21" s="120" t="s">
        <v>2965</v>
      </c>
      <c r="BD21" s="120">
        <v>125</v>
      </c>
      <c r="BE21" s="217">
        <f>MIN(VALUE($BE20),Control!$N3)</f>
        <v>350</v>
      </c>
      <c r="BF21" s="217">
        <f>BD21</f>
        <v>125</v>
      </c>
      <c r="BG21" s="34"/>
      <c r="BH21" s="34"/>
      <c r="BI21" s="34"/>
      <c r="BJ21" s="34"/>
      <c r="BK21" s="34"/>
      <c r="BL21" s="96">
        <f t="shared" ca="1" si="1"/>
        <v>114</v>
      </c>
      <c r="BM21" s="97" t="e">
        <f t="shared" ca="1" si="2"/>
        <v>#VALUE!</v>
      </c>
      <c r="BN21" s="97" t="e">
        <f t="shared" ca="1" si="3"/>
        <v>#VALUE!</v>
      </c>
      <c r="BO21" s="95" t="e">
        <f t="shared" ca="1" si="10"/>
        <v>#VALUE!</v>
      </c>
      <c r="BP21" s="7">
        <f>Design!$J28</f>
        <v>2621</v>
      </c>
      <c r="BQ21" s="1" t="e">
        <f t="shared" ca="1" si="11"/>
        <v>#VALUE!</v>
      </c>
      <c r="BR21" s="19" t="e">
        <f t="shared" ca="1" si="5"/>
        <v>#VALUE!</v>
      </c>
      <c r="BS21" s="61" t="str">
        <f t="shared" ca="1" si="6"/>
        <v>=MTR|TL</v>
      </c>
      <c r="BT21" s="61" t="str">
        <f t="shared" ca="1" si="7"/>
        <v>TL=90.2</v>
      </c>
      <c r="BU21" s="78" t="e">
        <f t="shared" ca="1" si="8"/>
        <v>#VALUE!</v>
      </c>
      <c r="BV21" s="95">
        <f t="shared" ca="1" si="4"/>
        <v>0</v>
      </c>
      <c r="BW21" s="80">
        <f>Design!B27</f>
        <v>1.6499999999999997E-2</v>
      </c>
      <c r="BX21" s="8">
        <f>Design!F28</f>
        <v>440.02478636011978</v>
      </c>
      <c r="BY21" s="51" t="s">
        <v>2344</v>
      </c>
      <c r="BZ21" s="11" t="s">
        <v>3715</v>
      </c>
      <c r="CA21" s="278">
        <v>41610.606412037036</v>
      </c>
      <c r="CB21" t="s">
        <v>3865</v>
      </c>
      <c r="CC21" s="10"/>
      <c r="CD21" s="94"/>
      <c r="CE21" s="65" t="e">
        <f t="shared" si="0"/>
        <v>#VALUE!</v>
      </c>
      <c r="CF21" s="65"/>
      <c r="CG21" s="65"/>
      <c r="CH21" s="65"/>
      <c r="CI21" s="65"/>
      <c r="CJ21" s="65"/>
      <c r="CK21" s="65"/>
      <c r="CL21" s="65"/>
      <c r="CM21"/>
      <c r="CN21"/>
      <c r="CO21"/>
      <c r="CP21"/>
      <c r="CQ21"/>
      <c r="CR21"/>
      <c r="CS21"/>
      <c r="CT21"/>
      <c r="CU21"/>
      <c r="CV21" s="65"/>
      <c r="CW21" s="65"/>
      <c r="CX21" s="65"/>
      <c r="CY21" s="65"/>
      <c r="CZ21" s="65"/>
      <c r="DA21" s="65"/>
      <c r="DB21" s="141"/>
      <c r="DC21" s="141"/>
      <c r="DD21" s="141"/>
      <c r="DE21" s="141"/>
      <c r="DF21" s="141"/>
      <c r="DG21" s="141"/>
      <c r="DH21" s="141"/>
      <c r="DI21" s="141"/>
      <c r="DJ21" s="139"/>
      <c r="DK21" s="95"/>
      <c r="DL21" s="141"/>
      <c r="DM21" s="141"/>
      <c r="DN21" s="141"/>
      <c r="DO21" s="141"/>
      <c r="DP21" s="91"/>
      <c r="DQ21" s="72"/>
      <c r="DR21" s="72"/>
      <c r="DS21" s="72"/>
      <c r="DT21" s="72"/>
      <c r="DZ21" s="141"/>
      <c r="EA21" s="141"/>
      <c r="EB21" s="141"/>
      <c r="EC21" s="141"/>
      <c r="ED21" s="141"/>
      <c r="EE21" s="141"/>
      <c r="EF21" s="143"/>
      <c r="EU21" s="72"/>
    </row>
    <row r="22" spans="1:151">
      <c r="A22" s="20"/>
      <c r="B22" s="20"/>
      <c r="C22" s="312"/>
      <c r="D22" s="31" t="s">
        <v>2967</v>
      </c>
      <c r="E22" s="31" t="s">
        <v>2968</v>
      </c>
      <c r="F22" s="32"/>
      <c r="G22" s="33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75"/>
      <c r="AR22" s="34"/>
      <c r="AS22" s="34"/>
      <c r="AT22" s="110" t="s">
        <v>2969</v>
      </c>
      <c r="AU22" s="34" t="s">
        <v>2969</v>
      </c>
      <c r="AV22" s="34" t="s">
        <v>2969</v>
      </c>
      <c r="AW22" s="34"/>
      <c r="AX22" s="34"/>
      <c r="AY22" s="34"/>
      <c r="AZ22" s="34"/>
      <c r="BA22" s="34"/>
      <c r="BB22" s="34"/>
      <c r="BC22" s="124" t="s">
        <v>2969</v>
      </c>
      <c r="BD22" s="124" t="s">
        <v>2969</v>
      </c>
      <c r="BE22" s="216" t="s">
        <v>2969</v>
      </c>
      <c r="BF22" s="217" t="str">
        <f>BD22</f>
        <v>8.2</v>
      </c>
      <c r="BG22" s="34"/>
      <c r="BH22" s="34"/>
      <c r="BI22" s="34"/>
      <c r="BJ22" s="34"/>
      <c r="BK22" s="34"/>
      <c r="BL22" s="96">
        <f t="shared" ca="1" si="1"/>
        <v>115</v>
      </c>
      <c r="BM22" s="97" t="e">
        <f t="shared" ca="1" si="2"/>
        <v>#VALUE!</v>
      </c>
      <c r="BN22" s="97">
        <f t="shared" ca="1" si="3"/>
        <v>-9.0200000000000002E-2</v>
      </c>
      <c r="BO22" s="95" t="e">
        <f t="shared" ca="1" si="10"/>
        <v>#VALUE!</v>
      </c>
      <c r="BP22" s="7">
        <f>Design!$J29</f>
        <v>3322</v>
      </c>
      <c r="BQ22" s="1" t="e">
        <f t="shared" ca="1" si="11"/>
        <v>#VALUE!</v>
      </c>
      <c r="BR22" s="19" t="e">
        <f t="shared" ca="1" si="5"/>
        <v>#VALUE!</v>
      </c>
      <c r="BS22" s="61" t="str">
        <f t="shared" ca="1" si="6"/>
        <v>&amp;MTRARC|TR,-90.2,0.05|TL,-90.2,0.05</v>
      </c>
      <c r="BT22" s="61" t="str">
        <f t="shared" ca="1" si="7"/>
        <v>TL=90.2|TR=90.2</v>
      </c>
      <c r="BU22" s="78" t="e">
        <f t="shared" ca="1" si="8"/>
        <v>#VALUE!</v>
      </c>
      <c r="BV22" s="95" t="e">
        <f t="shared" ca="1" si="4"/>
        <v>#VALUE!</v>
      </c>
      <c r="BW22" s="80">
        <f>Design!B28</f>
        <v>1.7999999999999999E-2</v>
      </c>
      <c r="BX22" s="8">
        <f>Design!F29</f>
        <v>513.84644504420442</v>
      </c>
      <c r="BY22" s="51" t="s">
        <v>1123</v>
      </c>
      <c r="BZ22" s="11" t="s">
        <v>3716</v>
      </c>
      <c r="CA22" s="278">
        <v>41610.606423611112</v>
      </c>
      <c r="CB22" t="s">
        <v>3866</v>
      </c>
      <c r="CC22" s="10"/>
      <c r="CD22" s="94"/>
      <c r="CE22" s="65" t="e">
        <f t="shared" si="0"/>
        <v>#VALUE!</v>
      </c>
      <c r="CF22" s="65"/>
      <c r="CG22" s="65"/>
      <c r="CH22" s="65"/>
      <c r="CI22" s="65"/>
      <c r="CJ22" s="65"/>
      <c r="CK22" s="65"/>
      <c r="CL22" s="65"/>
      <c r="CM22"/>
      <c r="CN22"/>
      <c r="CO22"/>
      <c r="CP22"/>
      <c r="CQ22"/>
      <c r="CR22"/>
      <c r="CS22"/>
      <c r="CT22"/>
      <c r="CU22"/>
      <c r="CV22" s="65"/>
      <c r="CW22" s="65"/>
      <c r="CX22" s="65"/>
      <c r="CY22" s="65"/>
      <c r="CZ22" s="65"/>
      <c r="DA22" s="65"/>
      <c r="DB22" s="141"/>
      <c r="DC22" s="141"/>
      <c r="DD22" s="141"/>
      <c r="DE22" s="141"/>
      <c r="DF22" s="141"/>
      <c r="DG22" s="141"/>
      <c r="DH22" s="141"/>
      <c r="DI22" s="141"/>
      <c r="DJ22" s="139"/>
      <c r="DK22" s="95"/>
      <c r="DL22" s="141"/>
      <c r="DM22" s="141"/>
      <c r="DN22" s="141"/>
      <c r="DO22" s="141"/>
      <c r="DP22" s="91"/>
      <c r="DQ22" s="72"/>
      <c r="DR22" s="72"/>
      <c r="DS22" s="72"/>
      <c r="DT22" s="72"/>
      <c r="DZ22" s="141"/>
      <c r="EA22" s="141"/>
      <c r="EB22" s="141"/>
      <c r="EC22" s="141"/>
      <c r="ED22" s="141"/>
      <c r="EE22" s="141"/>
      <c r="EF22" s="143"/>
      <c r="EU22" s="72"/>
    </row>
    <row r="23" spans="1:151">
      <c r="A23" s="20"/>
      <c r="B23" s="20"/>
      <c r="C23" s="312"/>
      <c r="D23" s="31" t="s">
        <v>2970</v>
      </c>
      <c r="E23" s="31" t="s">
        <v>2971</v>
      </c>
      <c r="F23" s="32"/>
      <c r="G23" s="33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34"/>
      <c r="AB23" s="34"/>
      <c r="AC23" s="34"/>
      <c r="AD23" s="34"/>
      <c r="AE23" s="34"/>
      <c r="AF23" s="34"/>
      <c r="AG23" s="34"/>
      <c r="AH23" s="34"/>
      <c r="AI23" s="34"/>
      <c r="AJ23" s="34"/>
      <c r="AK23" s="34"/>
      <c r="AL23" s="34"/>
      <c r="AM23" s="34"/>
      <c r="AN23" s="34"/>
      <c r="AO23" s="34"/>
      <c r="AP23" s="34"/>
      <c r="AQ23" s="75"/>
      <c r="AR23" s="34"/>
      <c r="AS23" s="34"/>
      <c r="AT23" s="110" t="s">
        <v>2972</v>
      </c>
      <c r="AU23" s="34" t="s">
        <v>2972</v>
      </c>
      <c r="AV23" s="34" t="s">
        <v>2972</v>
      </c>
      <c r="AW23" s="34"/>
      <c r="AX23" s="34"/>
      <c r="AY23" s="34"/>
      <c r="AZ23" s="34"/>
      <c r="BA23" s="34"/>
      <c r="BB23" s="34"/>
      <c r="BC23" s="124" t="s">
        <v>2972</v>
      </c>
      <c r="BD23" s="124" t="s">
        <v>2972</v>
      </c>
      <c r="BE23" s="216" t="s">
        <v>2972</v>
      </c>
      <c r="BF23" s="235" t="str">
        <f>BD23</f>
        <v>10.5</v>
      </c>
      <c r="BG23" s="34"/>
      <c r="BH23" s="34"/>
      <c r="BI23" s="34"/>
      <c r="BJ23" s="34"/>
      <c r="BK23" s="34"/>
      <c r="BL23" s="96">
        <f t="shared" ca="1" si="1"/>
        <v>116</v>
      </c>
      <c r="BM23" s="97" t="e">
        <f t="shared" ca="1" si="2"/>
        <v>#VALUE!</v>
      </c>
      <c r="BN23" s="97" t="e">
        <f t="shared" ca="1" si="3"/>
        <v>#VALUE!</v>
      </c>
      <c r="BO23" s="95" t="e">
        <f t="shared" ca="1" si="10"/>
        <v>#VALUE!</v>
      </c>
      <c r="BP23" s="7" t="e">
        <f>Design!#REF!</f>
        <v>#REF!</v>
      </c>
      <c r="BQ23" s="1" t="e">
        <f t="shared" ca="1" si="11"/>
        <v>#VALUE!</v>
      </c>
      <c r="BR23" s="19" t="e">
        <f t="shared" ca="1" si="5"/>
        <v>#VALUE!</v>
      </c>
      <c r="BS23" s="61" t="str">
        <f t="shared" ca="1" si="6"/>
        <v>=MTR|TR</v>
      </c>
      <c r="BT23" s="61" t="str">
        <f t="shared" ca="1" si="7"/>
        <v>TR=74.2</v>
      </c>
      <c r="BU23" s="78" t="e">
        <f t="shared" ca="1" si="8"/>
        <v>#VALUE!</v>
      </c>
      <c r="BV23" s="95">
        <f t="shared" ca="1" si="4"/>
        <v>0</v>
      </c>
      <c r="BW23" s="80">
        <f>Design!B29</f>
        <v>1.95E-2</v>
      </c>
      <c r="BX23" s="8" t="e">
        <f>Design!#REF!</f>
        <v>#REF!</v>
      </c>
      <c r="BY23" s="51" t="s">
        <v>1124</v>
      </c>
      <c r="BZ23" s="11" t="s">
        <v>3716</v>
      </c>
      <c r="CA23" s="278">
        <v>41610.606435185182</v>
      </c>
      <c r="CB23" t="s">
        <v>3866</v>
      </c>
      <c r="CC23" s="10"/>
      <c r="CD23" s="94"/>
      <c r="CE23" s="65" t="e">
        <f t="shared" si="0"/>
        <v>#VALUE!</v>
      </c>
      <c r="CF23" s="65"/>
      <c r="CG23" s="65"/>
      <c r="CH23" s="65"/>
      <c r="CI23" s="65"/>
      <c r="CJ23" s="65"/>
      <c r="CK23" s="65"/>
      <c r="CL23" s="65"/>
      <c r="CM23"/>
      <c r="CN23"/>
      <c r="CO23"/>
      <c r="CP23"/>
      <c r="CQ23"/>
      <c r="CR23"/>
      <c r="CS23"/>
      <c r="CT23"/>
      <c r="CU23"/>
      <c r="CV23" s="65"/>
      <c r="CW23" s="65"/>
      <c r="CX23" s="65"/>
      <c r="CY23" s="65"/>
      <c r="CZ23" s="65"/>
      <c r="DA23" s="65"/>
      <c r="DB23" s="141"/>
      <c r="DC23" s="141"/>
      <c r="DD23" s="141"/>
      <c r="DE23" s="141"/>
      <c r="DF23" s="141"/>
      <c r="DG23" s="141"/>
      <c r="DH23" s="141"/>
      <c r="DI23" s="141"/>
      <c r="DJ23" s="139"/>
      <c r="DK23" s="95"/>
      <c r="DL23" s="141"/>
      <c r="DM23" s="141"/>
      <c r="DN23" s="141"/>
      <c r="DO23" s="141"/>
      <c r="DP23" s="91"/>
      <c r="DQ23" s="72"/>
      <c r="DR23" s="72"/>
      <c r="DS23" s="72"/>
      <c r="DT23" s="72"/>
      <c r="DZ23" s="141"/>
      <c r="EA23" s="141"/>
      <c r="EB23" s="141"/>
      <c r="EC23" s="141"/>
      <c r="ED23" s="141"/>
      <c r="EE23" s="141"/>
      <c r="EF23" s="143"/>
      <c r="EU23" s="72"/>
    </row>
    <row r="24" spans="1:151">
      <c r="A24" s="20"/>
      <c r="B24" s="20"/>
      <c r="C24" s="313"/>
      <c r="D24" s="31" t="s">
        <v>2973</v>
      </c>
      <c r="E24" s="31" t="s">
        <v>1111</v>
      </c>
      <c r="F24" s="32"/>
      <c r="G24" s="33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75"/>
      <c r="AR24" s="34"/>
      <c r="AS24" s="34"/>
      <c r="AT24" s="110" t="s">
        <v>1112</v>
      </c>
      <c r="AU24" s="34" t="s">
        <v>1112</v>
      </c>
      <c r="AV24" s="34" t="s">
        <v>1112</v>
      </c>
      <c r="AW24" s="34"/>
      <c r="AX24" s="34"/>
      <c r="AY24" s="34"/>
      <c r="AZ24" s="34"/>
      <c r="BA24" s="34"/>
      <c r="BB24" s="34"/>
      <c r="BC24" s="120" t="s">
        <v>3157</v>
      </c>
      <c r="BD24" s="120" t="s">
        <v>3157</v>
      </c>
      <c r="BE24" s="213" t="str">
        <f>BE29</f>
        <v>10mm</v>
      </c>
      <c r="BF24" s="224" t="str">
        <f>FIXED(9+(ABS(BF3)+BF5-900)/1000,0)&amp;"mm"</f>
        <v>10mm</v>
      </c>
      <c r="BG24" s="34"/>
      <c r="BH24" s="34"/>
      <c r="BI24" s="34"/>
      <c r="BJ24" s="34"/>
      <c r="BK24" s="34"/>
      <c r="BL24" s="96">
        <f t="shared" ca="1" si="1"/>
        <v>117</v>
      </c>
      <c r="BM24" s="97" t="e">
        <f t="shared" ca="1" si="2"/>
        <v>#VALUE!</v>
      </c>
      <c r="BN24" s="97" t="e">
        <f t="shared" ca="1" si="3"/>
        <v>#VALUE!</v>
      </c>
      <c r="BO24" s="95" t="e">
        <f t="shared" ca="1" si="10"/>
        <v>#VALUE!</v>
      </c>
      <c r="BP24" s="7">
        <f>Design!$J30</f>
        <v>0</v>
      </c>
      <c r="BQ24" s="1" t="e">
        <f t="shared" ca="1" si="11"/>
        <v>#VALUE!</v>
      </c>
      <c r="BR24" s="19" t="e">
        <f t="shared" ca="1" si="5"/>
        <v>#VALUE!</v>
      </c>
      <c r="BS24" s="61" t="str">
        <f t="shared" ca="1" si="6"/>
        <v>=MTR|TR</v>
      </c>
      <c r="BT24" s="61" t="str">
        <f t="shared" ca="1" si="7"/>
        <v>TR=27.2</v>
      </c>
      <c r="BU24" s="78" t="e">
        <f t="shared" ca="1" si="8"/>
        <v>#VALUE!</v>
      </c>
      <c r="BV24" s="95">
        <f t="shared" ca="1" si="4"/>
        <v>0</v>
      </c>
      <c r="BW24" s="80">
        <f>Design!B30</f>
        <v>2.1000000000000001E-2</v>
      </c>
      <c r="BX24" s="8">
        <f>Design!F30</f>
        <v>0</v>
      </c>
      <c r="BY24" s="51" t="s">
        <v>1125</v>
      </c>
      <c r="BZ24" s="11" t="s">
        <v>3714</v>
      </c>
      <c r="CA24" s="278">
        <v>41610.606446759259</v>
      </c>
      <c r="CB24" t="s">
        <v>3852</v>
      </c>
      <c r="CC24" s="10"/>
      <c r="CD24" s="94"/>
      <c r="CE24" s="65" t="e">
        <f t="shared" si="0"/>
        <v>#VALUE!</v>
      </c>
      <c r="CF24" s="65"/>
      <c r="CG24" s="65"/>
      <c r="CH24" s="65"/>
      <c r="CI24" s="65"/>
      <c r="CJ24" s="65"/>
      <c r="CK24" s="65"/>
      <c r="CL24" s="65"/>
      <c r="CM24"/>
      <c r="CN24"/>
      <c r="CO24"/>
      <c r="CP24"/>
      <c r="CQ24"/>
      <c r="CR24"/>
      <c r="CS24"/>
      <c r="CT24"/>
      <c r="CU24"/>
      <c r="CV24" s="65"/>
      <c r="CW24" s="65"/>
      <c r="CX24" s="65"/>
      <c r="CY24" s="65"/>
      <c r="CZ24" s="65"/>
      <c r="DA24" s="65"/>
      <c r="DB24" s="141"/>
      <c r="DC24" s="141"/>
      <c r="DD24" s="141"/>
      <c r="DE24" s="141"/>
      <c r="DF24" s="141"/>
      <c r="DG24" s="141"/>
      <c r="DH24" s="141"/>
      <c r="DI24" s="141"/>
      <c r="DJ24" s="139"/>
      <c r="DK24" s="95"/>
      <c r="DL24" s="141"/>
      <c r="DM24" s="141"/>
      <c r="DN24" s="141"/>
      <c r="DO24" s="141"/>
      <c r="DP24" s="91"/>
      <c r="DQ24" s="72"/>
      <c r="DR24" s="72"/>
      <c r="DS24" s="72"/>
      <c r="DT24" s="72"/>
      <c r="DZ24" s="141"/>
      <c r="EA24" s="141"/>
      <c r="EB24" s="141"/>
      <c r="EC24" s="141"/>
      <c r="ED24" s="141"/>
      <c r="EE24" s="141"/>
      <c r="EF24" s="143"/>
      <c r="EU24" s="72"/>
    </row>
    <row r="25" spans="1:151">
      <c r="A25" s="20"/>
      <c r="B25" s="20"/>
      <c r="C25" s="311" t="s">
        <v>1824</v>
      </c>
      <c r="D25" s="31" t="s">
        <v>1825</v>
      </c>
      <c r="E25" s="31" t="s">
        <v>1826</v>
      </c>
      <c r="F25" s="32"/>
      <c r="G25" s="33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75"/>
      <c r="AR25" s="34"/>
      <c r="AS25" s="34"/>
      <c r="AT25" s="110" t="s">
        <v>1906</v>
      </c>
      <c r="AU25" s="34" t="s">
        <v>1906</v>
      </c>
      <c r="AV25" s="34" t="s">
        <v>1906</v>
      </c>
      <c r="AW25" s="34"/>
      <c r="AX25" s="34"/>
      <c r="AY25" s="34"/>
      <c r="AZ25" s="34"/>
      <c r="BA25" s="34"/>
      <c r="BB25" s="34"/>
      <c r="BC25" s="120" t="s">
        <v>1906</v>
      </c>
      <c r="BD25" s="120">
        <v>250</v>
      </c>
      <c r="BE25" s="217">
        <f>BE26+125</f>
        <v>250</v>
      </c>
      <c r="BF25" s="236">
        <f t="shared" ref="BF25:BF56" si="12">BD25</f>
        <v>250</v>
      </c>
      <c r="BG25" s="34"/>
      <c r="BH25" s="34"/>
      <c r="BI25" s="34"/>
      <c r="BJ25" s="34"/>
      <c r="BK25" s="34"/>
      <c r="BL25" s="96">
        <f t="shared" ca="1" si="1"/>
        <v>118</v>
      </c>
      <c r="BM25" s="97" t="e">
        <f t="shared" ca="1" si="2"/>
        <v>#VALUE!</v>
      </c>
      <c r="BN25" s="97" t="e">
        <f t="shared" ca="1" si="3"/>
        <v>#VALUE!</v>
      </c>
      <c r="BO25" s="95" t="e">
        <f t="shared" ca="1" si="10"/>
        <v>#VALUE!</v>
      </c>
      <c r="BP25" s="7">
        <f>Design!$J31</f>
        <v>0</v>
      </c>
      <c r="BQ25" s="1" t="e">
        <f t="shared" ca="1" si="11"/>
        <v>#VALUE!</v>
      </c>
      <c r="BR25" s="19" t="e">
        <f t="shared" ca="1" si="5"/>
        <v>#VALUE!</v>
      </c>
      <c r="BS25" s="61" t="str">
        <f t="shared" ca="1" si="6"/>
        <v>=MTR|TR</v>
      </c>
      <c r="BT25" s="61" t="str">
        <f t="shared" ca="1" si="7"/>
        <v>TR=0.3</v>
      </c>
      <c r="BU25" s="78" t="e">
        <f t="shared" ca="1" si="8"/>
        <v>#VALUE!</v>
      </c>
      <c r="BV25" s="95">
        <f t="shared" ca="1" si="4"/>
        <v>0</v>
      </c>
      <c r="BW25" s="80">
        <f>Design!B31</f>
        <v>2.2500000000000003E-2</v>
      </c>
      <c r="BX25" s="8" t="str">
        <f>Design!F31</f>
        <v>Fiber 125 um no coeeficient s/n 340 100M+ no rotation</v>
      </c>
      <c r="BY25" s="51" t="s">
        <v>1126</v>
      </c>
      <c r="BZ25" s="11" t="s">
        <v>3867</v>
      </c>
      <c r="CA25" s="278">
        <v>41610.606446759259</v>
      </c>
      <c r="CB25" t="s">
        <v>1969</v>
      </c>
      <c r="CC25" s="10"/>
      <c r="CD25" s="94"/>
      <c r="CE25" s="65" t="e">
        <f t="shared" si="0"/>
        <v>#VALUE!</v>
      </c>
      <c r="CF25" s="65"/>
      <c r="CG25" s="65"/>
      <c r="CH25" s="65"/>
      <c r="CI25" s="65"/>
      <c r="CJ25" s="65"/>
      <c r="CK25" s="65"/>
      <c r="CL25" s="65"/>
      <c r="CM25"/>
      <c r="CN25"/>
      <c r="CO25"/>
      <c r="CP25"/>
      <c r="CQ25"/>
      <c r="CR25"/>
      <c r="CS25"/>
      <c r="CT25"/>
      <c r="CU25"/>
      <c r="CV25" s="65"/>
      <c r="CW25" s="65"/>
      <c r="CX25" s="65"/>
      <c r="CY25" s="65"/>
      <c r="CZ25" s="65"/>
      <c r="DA25" s="65"/>
      <c r="DB25" s="141"/>
      <c r="DC25" s="141"/>
      <c r="DD25" s="141"/>
      <c r="DE25" s="141"/>
      <c r="DF25" s="141"/>
      <c r="DG25" s="141"/>
      <c r="DH25" s="141"/>
      <c r="DI25" s="141"/>
      <c r="DJ25" s="139"/>
      <c r="DK25" s="95"/>
      <c r="DL25" s="141"/>
      <c r="DM25" s="141"/>
      <c r="DN25" s="141"/>
      <c r="DO25" s="141"/>
      <c r="DP25" s="91"/>
      <c r="DQ25" s="72"/>
      <c r="DR25" s="72"/>
      <c r="DS25" s="72"/>
      <c r="DT25" s="72"/>
      <c r="DZ25" s="141"/>
      <c r="EA25" s="141"/>
      <c r="EB25" s="141"/>
      <c r="EC25" s="141"/>
      <c r="ED25" s="141"/>
      <c r="EE25" s="141"/>
      <c r="EF25" s="143"/>
      <c r="EU25" s="72"/>
    </row>
    <row r="26" spans="1:151">
      <c r="A26" s="20"/>
      <c r="B26" s="20"/>
      <c r="C26" s="312"/>
      <c r="D26" s="31" t="s">
        <v>1892</v>
      </c>
      <c r="E26" s="31" t="s">
        <v>2099</v>
      </c>
      <c r="F26" s="32"/>
      <c r="G26" s="33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75"/>
      <c r="AR26" s="34"/>
      <c r="AS26" s="34"/>
      <c r="AT26" s="110" t="s">
        <v>2965</v>
      </c>
      <c r="AU26" s="34" t="s">
        <v>2965</v>
      </c>
      <c r="AV26" s="34" t="s">
        <v>2965</v>
      </c>
      <c r="AW26" s="34"/>
      <c r="AX26" s="34"/>
      <c r="AY26" s="34"/>
      <c r="AZ26" s="34"/>
      <c r="BA26" s="34"/>
      <c r="BB26" s="34"/>
      <c r="BC26" s="120" t="s">
        <v>2965</v>
      </c>
      <c r="BD26" s="120">
        <v>125</v>
      </c>
      <c r="BE26" s="217">
        <f>Control!$J5</f>
        <v>125</v>
      </c>
      <c r="BF26" s="217">
        <f t="shared" si="12"/>
        <v>125</v>
      </c>
      <c r="BG26" s="34"/>
      <c r="BH26" s="34"/>
      <c r="BI26" s="34"/>
      <c r="BJ26" s="34"/>
      <c r="BK26" s="34"/>
      <c r="BL26" s="96">
        <f t="shared" ca="1" si="1"/>
        <v>119</v>
      </c>
      <c r="BM26" s="97" t="e">
        <f t="shared" ca="1" si="2"/>
        <v>#VALUE!</v>
      </c>
      <c r="BN26" s="97" t="e">
        <f t="shared" ca="1" si="3"/>
        <v>#VALUE!</v>
      </c>
      <c r="BO26" s="95" t="e">
        <f t="shared" ca="1" si="10"/>
        <v>#VALUE!</v>
      </c>
      <c r="BP26" s="7">
        <f>Design!$J32</f>
        <v>0</v>
      </c>
      <c r="BQ26" s="1" t="e">
        <f t="shared" ca="1" si="11"/>
        <v>#VALUE!</v>
      </c>
      <c r="BR26" s="19" t="e">
        <f t="shared" ca="1" si="5"/>
        <v>#VALUE!</v>
      </c>
      <c r="BS26" s="61" t="str">
        <f t="shared" ca="1" si="6"/>
        <v>=MTR|TL</v>
      </c>
      <c r="BT26" s="61" t="str">
        <f t="shared" ca="1" si="7"/>
        <v>TL=0.3</v>
      </c>
      <c r="BU26" s="78" t="e">
        <f t="shared" ca="1" si="8"/>
        <v>#VALUE!</v>
      </c>
      <c r="BV26" s="95">
        <f t="shared" ca="1" si="4"/>
        <v>0</v>
      </c>
      <c r="BW26" s="80">
        <f>Design!B32</f>
        <v>2.4000000000000004E-2</v>
      </c>
      <c r="BX26" s="8">
        <f>Design!F32</f>
        <v>-150.54848311255736</v>
      </c>
      <c r="BY26" s="51" t="s">
        <v>1755</v>
      </c>
      <c r="BZ26" s="11" t="s">
        <v>3715</v>
      </c>
      <c r="CA26" s="278">
        <v>41610.606458333335</v>
      </c>
      <c r="CB26" t="s">
        <v>3869</v>
      </c>
      <c r="CC26" s="10"/>
      <c r="CD26" s="94"/>
      <c r="CE26" s="65" t="e">
        <f t="shared" si="0"/>
        <v>#VALUE!</v>
      </c>
      <c r="CF26" s="65"/>
      <c r="CG26" s="65"/>
      <c r="CH26" s="65"/>
      <c r="CI26" s="65"/>
      <c r="CJ26" s="65"/>
      <c r="CK26" s="65"/>
      <c r="CL26" s="65"/>
      <c r="CM26"/>
      <c r="CN26"/>
      <c r="CO26"/>
      <c r="CP26"/>
      <c r="CQ26"/>
      <c r="CR26"/>
      <c r="CS26"/>
      <c r="CT26"/>
      <c r="CU26"/>
      <c r="CV26" s="65"/>
      <c r="CW26" s="65"/>
      <c r="CX26" s="65"/>
      <c r="CY26" s="65"/>
      <c r="CZ26" s="65"/>
      <c r="DA26" s="65"/>
      <c r="DB26" s="141"/>
      <c r="DC26" s="141"/>
      <c r="DD26" s="141"/>
      <c r="DE26" s="141"/>
      <c r="DF26" s="141"/>
      <c r="DG26" s="141"/>
      <c r="DH26" s="141"/>
      <c r="DI26" s="141"/>
      <c r="DJ26" s="139"/>
      <c r="DK26" s="95"/>
      <c r="DL26" s="141"/>
      <c r="DM26" s="141"/>
      <c r="DN26" s="141"/>
      <c r="DO26" s="141"/>
      <c r="DP26" s="91"/>
      <c r="DQ26" s="72"/>
      <c r="DR26" s="72"/>
      <c r="DS26" s="72"/>
      <c r="DT26" s="72"/>
      <c r="DZ26" s="141"/>
      <c r="EA26" s="141"/>
      <c r="EB26" s="141"/>
      <c r="EC26" s="141"/>
      <c r="ED26" s="141"/>
      <c r="EE26" s="141"/>
      <c r="EF26" s="143"/>
      <c r="EU26" s="72"/>
    </row>
    <row r="27" spans="1:151">
      <c r="A27" s="20"/>
      <c r="B27" s="20"/>
      <c r="C27" s="312"/>
      <c r="D27" s="31" t="s">
        <v>2100</v>
      </c>
      <c r="E27" s="31" t="s">
        <v>2101</v>
      </c>
      <c r="F27" s="32"/>
      <c r="G27" s="33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75"/>
      <c r="AR27" s="34"/>
      <c r="AS27" s="34"/>
      <c r="AT27" s="110" t="s">
        <v>2969</v>
      </c>
      <c r="AU27" s="34" t="s">
        <v>2969</v>
      </c>
      <c r="AV27" s="34" t="s">
        <v>2969</v>
      </c>
      <c r="AW27" s="34"/>
      <c r="AX27" s="34"/>
      <c r="AY27" s="34"/>
      <c r="AZ27" s="34"/>
      <c r="BA27" s="34"/>
      <c r="BB27" s="34"/>
      <c r="BC27" s="124" t="s">
        <v>2969</v>
      </c>
      <c r="BD27" s="124" t="s">
        <v>2969</v>
      </c>
      <c r="BE27" s="216" t="s">
        <v>2969</v>
      </c>
      <c r="BF27" s="217" t="str">
        <f t="shared" si="12"/>
        <v>8.2</v>
      </c>
      <c r="BG27" s="34"/>
      <c r="BH27" s="34"/>
      <c r="BI27" s="34"/>
      <c r="BJ27" s="34"/>
      <c r="BK27" s="34"/>
      <c r="BL27" s="96">
        <f t="shared" ca="1" si="1"/>
        <v>120</v>
      </c>
      <c r="BM27" s="97" t="e">
        <f t="shared" ca="1" si="2"/>
        <v>#VALUE!</v>
      </c>
      <c r="BN27" s="97">
        <f t="shared" ca="1" si="3"/>
        <v>-2.9999999999999997E-4</v>
      </c>
      <c r="BO27" s="95" t="e">
        <f t="shared" ca="1" si="10"/>
        <v>#VALUE!</v>
      </c>
      <c r="BP27" s="7">
        <f>Design!$J33</f>
        <v>0</v>
      </c>
      <c r="BQ27" s="1" t="e">
        <f t="shared" ca="1" si="11"/>
        <v>#VALUE!</v>
      </c>
      <c r="BR27" s="19" t="e">
        <f t="shared" ca="1" si="5"/>
        <v>#VALUE!</v>
      </c>
      <c r="BS27" s="61" t="str">
        <f t="shared" ca="1" si="6"/>
        <v>=INF|MODELNAME</v>
      </c>
      <c r="BT27" s="61" t="str">
        <f t="shared" ca="1" si="7"/>
        <v>TL=0.3|TR=0.3</v>
      </c>
      <c r="BU27" s="78" t="e">
        <f t="shared" ca="1" si="8"/>
        <v>#VALUE!</v>
      </c>
      <c r="BV27" s="95">
        <f t="shared" ca="1" si="4"/>
        <v>0</v>
      </c>
      <c r="BW27" s="80">
        <f>Design!B33</f>
        <v>2.5500000000000005E-2</v>
      </c>
      <c r="BX27" s="8">
        <f>Design!F33</f>
        <v>-150.54848311255736</v>
      </c>
      <c r="BY27" s="51" t="s">
        <v>1127</v>
      </c>
      <c r="BZ27" s="11" t="s">
        <v>3715</v>
      </c>
      <c r="CA27" s="278">
        <v>41610.606469907405</v>
      </c>
      <c r="CB27" t="s">
        <v>3871</v>
      </c>
      <c r="CC27" s="10"/>
      <c r="CD27" s="94"/>
      <c r="CE27" s="65" t="e">
        <f t="shared" si="0"/>
        <v>#VALUE!</v>
      </c>
      <c r="CF27" s="65"/>
      <c r="CG27" s="65"/>
      <c r="CH27" s="65"/>
      <c r="CI27" s="65"/>
      <c r="CJ27" s="65"/>
      <c r="CK27" s="65"/>
      <c r="CL27" s="65"/>
      <c r="CM27"/>
      <c r="CN27"/>
      <c r="CO27"/>
      <c r="CP27"/>
      <c r="CQ27"/>
      <c r="CR27"/>
      <c r="CS27"/>
      <c r="CT27"/>
      <c r="CU27"/>
      <c r="CV27" s="65"/>
      <c r="CW27" s="65"/>
      <c r="CX27" s="65"/>
      <c r="CY27" s="65"/>
      <c r="CZ27" s="65"/>
      <c r="DA27" s="65"/>
      <c r="DB27" s="141"/>
      <c r="DC27" s="141"/>
      <c r="DD27" s="141"/>
      <c r="DE27" s="141"/>
      <c r="DF27" s="141"/>
      <c r="DG27" s="141"/>
      <c r="DH27" s="141"/>
      <c r="DI27" s="141"/>
      <c r="DJ27" s="139"/>
      <c r="DK27" s="95"/>
      <c r="DL27" s="141"/>
      <c r="DM27" s="141"/>
      <c r="DN27" s="141"/>
      <c r="DO27" s="141"/>
      <c r="DP27" s="91"/>
      <c r="DQ27" s="72"/>
      <c r="DR27" s="72"/>
      <c r="DS27" s="72"/>
      <c r="DT27" s="72"/>
      <c r="DZ27" s="141"/>
      <c r="EA27" s="141"/>
      <c r="EB27" s="141"/>
      <c r="EC27" s="141"/>
      <c r="ED27" s="141"/>
      <c r="EE27" s="141"/>
      <c r="EF27" s="143"/>
      <c r="EU27" s="72"/>
    </row>
    <row r="28" spans="1:151">
      <c r="A28" s="20"/>
      <c r="B28" s="20"/>
      <c r="C28" s="312"/>
      <c r="D28" s="31" t="s">
        <v>2102</v>
      </c>
      <c r="E28" s="31" t="s">
        <v>2103</v>
      </c>
      <c r="F28" s="32"/>
      <c r="G28" s="33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75"/>
      <c r="AR28" s="34"/>
      <c r="AS28" s="34"/>
      <c r="AT28" s="110" t="s">
        <v>2972</v>
      </c>
      <c r="AU28" s="34" t="s">
        <v>2972</v>
      </c>
      <c r="AV28" s="34" t="s">
        <v>2972</v>
      </c>
      <c r="AW28" s="34"/>
      <c r="AX28" s="34"/>
      <c r="AY28" s="34"/>
      <c r="AZ28" s="34"/>
      <c r="BA28" s="34"/>
      <c r="BB28" s="34"/>
      <c r="BC28" s="124" t="s">
        <v>2972</v>
      </c>
      <c r="BD28" s="124" t="s">
        <v>2972</v>
      </c>
      <c r="BE28" s="218" t="s">
        <v>2972</v>
      </c>
      <c r="BF28" s="217" t="str">
        <f t="shared" si="12"/>
        <v>10.5</v>
      </c>
      <c r="BG28" s="34"/>
      <c r="BH28" s="34"/>
      <c r="BI28" s="34"/>
      <c r="BJ28" s="34"/>
      <c r="BK28" s="34"/>
      <c r="BL28" s="96">
        <f t="shared" ca="1" si="1"/>
        <v>-10229</v>
      </c>
      <c r="BM28" s="97">
        <f t="shared" ca="1" si="2"/>
        <v>0</v>
      </c>
      <c r="BN28" s="97">
        <f t="shared" ca="1" si="3"/>
        <v>0</v>
      </c>
      <c r="BO28" s="95" t="e">
        <f t="shared" ca="1" si="10"/>
        <v>#VALUE!</v>
      </c>
      <c r="BP28" s="7">
        <f>Design!$J34</f>
        <v>0</v>
      </c>
      <c r="BQ28" s="1" t="e">
        <f t="shared" ca="1" si="11"/>
        <v>#VALUE!</v>
      </c>
      <c r="BR28" s="19">
        <f t="shared" ca="1" si="5"/>
        <v>0</v>
      </c>
      <c r="BS28" s="61" t="str">
        <f t="shared" ca="1" si="6"/>
        <v>=INF|SERNUM</v>
      </c>
      <c r="BT28" s="61" t="str">
        <f t="shared" ca="1" si="7"/>
        <v>ZL=0.0|ZR=0.0|ZSWP=0.0</v>
      </c>
      <c r="BU28" s="78">
        <f t="shared" ca="1" si="8"/>
        <v>-4</v>
      </c>
      <c r="BV28" s="95">
        <f t="shared" ca="1" si="4"/>
        <v>0</v>
      </c>
      <c r="BW28" s="80">
        <f>Design!B34</f>
        <v>2.7000000000000007E-2</v>
      </c>
      <c r="BX28" s="8">
        <f>Design!F34</f>
        <v>-150.54848311255736</v>
      </c>
      <c r="BY28" s="51" t="s">
        <v>1128</v>
      </c>
      <c r="BZ28" s="11" t="s">
        <v>3715</v>
      </c>
      <c r="CA28" s="278">
        <v>41610.606469907405</v>
      </c>
      <c r="CB28" t="s">
        <v>3860</v>
      </c>
      <c r="CC28" s="10"/>
      <c r="CD28" s="61"/>
      <c r="CE28" s="65" t="e">
        <f t="shared" si="0"/>
        <v>#VALUE!</v>
      </c>
      <c r="CF28" s="65"/>
      <c r="CG28" s="65"/>
      <c r="CH28" s="65"/>
      <c r="CI28" s="65"/>
      <c r="CJ28" s="65"/>
      <c r="CK28" s="65"/>
      <c r="CL28" s="65"/>
      <c r="CM28"/>
      <c r="CN28"/>
      <c r="CO28"/>
      <c r="CP28"/>
      <c r="CQ28"/>
      <c r="CR28"/>
      <c r="CS28"/>
      <c r="CT28"/>
      <c r="CU28"/>
      <c r="CV28" s="65"/>
      <c r="CW28" s="65"/>
      <c r="CX28" s="65"/>
      <c r="CY28" s="65"/>
      <c r="CZ28" s="65"/>
      <c r="DA28" s="65"/>
      <c r="DB28" s="141"/>
      <c r="DC28" s="141"/>
      <c r="DD28" s="141"/>
      <c r="DE28" s="141"/>
      <c r="DF28" s="141"/>
      <c r="DG28" s="141"/>
      <c r="DH28" s="141"/>
      <c r="DI28" s="141"/>
      <c r="DJ28" s="139"/>
      <c r="DK28" s="95"/>
      <c r="DL28" s="141"/>
      <c r="DM28" s="141"/>
      <c r="DN28" s="141"/>
      <c r="DO28" s="141"/>
      <c r="DP28" s="91"/>
      <c r="DQ28" s="72"/>
      <c r="DR28" s="72"/>
      <c r="DS28" s="72"/>
      <c r="DT28" s="72"/>
      <c r="DZ28" s="141"/>
      <c r="EA28" s="141"/>
      <c r="EB28" s="141"/>
      <c r="EC28" s="141"/>
      <c r="ED28" s="141"/>
      <c r="EE28" s="141"/>
      <c r="EF28" s="143"/>
      <c r="EU28" s="72"/>
    </row>
    <row r="29" spans="1:151">
      <c r="A29" s="20"/>
      <c r="B29" s="20"/>
      <c r="C29" s="313"/>
      <c r="D29" s="31" t="s">
        <v>2104</v>
      </c>
      <c r="E29" s="31" t="s">
        <v>2105</v>
      </c>
      <c r="F29" s="32"/>
      <c r="G29" s="33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/>
      <c r="AB29" s="34"/>
      <c r="AC29" s="34"/>
      <c r="AD29" s="34"/>
      <c r="AE29" s="34"/>
      <c r="AF29" s="34"/>
      <c r="AG29" s="34"/>
      <c r="AH29" s="34"/>
      <c r="AI29" s="34"/>
      <c r="AJ29" s="34"/>
      <c r="AK29" s="34"/>
      <c r="AL29" s="34"/>
      <c r="AM29" s="34"/>
      <c r="AN29" s="34"/>
      <c r="AO29" s="34"/>
      <c r="AP29" s="34"/>
      <c r="AQ29" s="75"/>
      <c r="AR29" s="34"/>
      <c r="AS29" s="34"/>
      <c r="AT29" s="110" t="s">
        <v>1112</v>
      </c>
      <c r="AU29" s="34" t="s">
        <v>1112</v>
      </c>
      <c r="AV29" s="34" t="s">
        <v>1112</v>
      </c>
      <c r="AW29" s="34"/>
      <c r="AX29" s="34"/>
      <c r="AY29" s="34"/>
      <c r="AZ29" s="34"/>
      <c r="BA29" s="34"/>
      <c r="BB29" s="34"/>
      <c r="BC29" s="120" t="s">
        <v>3157</v>
      </c>
      <c r="BD29" s="120" t="s">
        <v>3157</v>
      </c>
      <c r="BE29" s="228" t="str">
        <f>FIXED(IF(Control!L3=3,12,9)+(ABS(BE5)-900)/1000,0)&amp;"mm"</f>
        <v>10mm</v>
      </c>
      <c r="BF29" s="295" t="str">
        <f>IF(BD29="",BC29,BD29)</f>
        <v>9mm</v>
      </c>
      <c r="BG29" s="34"/>
      <c r="BH29" s="34"/>
      <c r="BI29" s="34"/>
      <c r="BJ29" s="34"/>
      <c r="BK29" s="34"/>
      <c r="BL29" s="96">
        <f t="shared" ca="1" si="1"/>
        <v>-10164</v>
      </c>
      <c r="BM29" s="97" t="e">
        <f t="shared" ca="1" si="2"/>
        <v>#VALUE!</v>
      </c>
      <c r="BN29" s="97" t="e">
        <f t="shared" ca="1" si="3"/>
        <v>#VALUE!</v>
      </c>
      <c r="BO29" s="95" t="e">
        <f t="shared" ca="1" si="10"/>
        <v>#VALUE!</v>
      </c>
      <c r="BP29" s="7">
        <f>Design!$J35</f>
        <v>0</v>
      </c>
      <c r="BQ29" s="1" t="e">
        <f t="shared" ca="1" si="11"/>
        <v>#VALUE!</v>
      </c>
      <c r="BR29" s="19" t="e">
        <f t="shared" ca="1" si="5"/>
        <v>#VALUE!</v>
      </c>
      <c r="BS29" s="61" t="str">
        <f t="shared" ca="1" si="6"/>
        <v>=INF|SERNUM</v>
      </c>
      <c r="BT29" s="61" t="str">
        <f t="shared" ca="1" si="7"/>
        <v>MODELNAME=FSM-100P+</v>
      </c>
      <c r="BU29" s="78" t="e">
        <f t="shared" ca="1" si="8"/>
        <v>#VALUE!</v>
      </c>
      <c r="BV29" s="95">
        <f t="shared" ca="1" si="4"/>
        <v>0</v>
      </c>
      <c r="BW29" s="80">
        <f>Design!B35</f>
        <v>2.8500000000000008E-2</v>
      </c>
      <c r="BX29" s="8">
        <f>Design!F35</f>
        <v>-150.54848311255736</v>
      </c>
      <c r="BY29" s="51" t="s">
        <v>1129</v>
      </c>
      <c r="BZ29" s="11" t="s">
        <v>3715</v>
      </c>
      <c r="CA29" s="278">
        <v>41610.606481481482</v>
      </c>
      <c r="CB29" t="s">
        <v>3860</v>
      </c>
      <c r="CC29" s="10"/>
      <c r="CD29" s="61"/>
      <c r="CE29" s="65" t="e">
        <f t="shared" si="0"/>
        <v>#VALUE!</v>
      </c>
      <c r="CF29" s="65"/>
      <c r="CG29" s="65"/>
      <c r="CH29" s="65"/>
      <c r="CI29" s="65"/>
      <c r="CJ29" s="65"/>
      <c r="CK29" s="65"/>
      <c r="CL29" s="65"/>
      <c r="CM29"/>
      <c r="CN29"/>
      <c r="CO29"/>
      <c r="CP29"/>
      <c r="CQ29"/>
      <c r="CR29"/>
      <c r="CS29"/>
      <c r="CT29"/>
      <c r="CU29"/>
      <c r="CV29" s="65"/>
      <c r="CW29" s="65"/>
      <c r="CX29" s="65"/>
      <c r="CY29" s="65"/>
      <c r="CZ29" s="65"/>
      <c r="DA29" s="65"/>
      <c r="DB29" s="141"/>
      <c r="DC29" s="141"/>
      <c r="DD29" s="141"/>
      <c r="DE29" s="141"/>
      <c r="DF29" s="141"/>
      <c r="DG29" s="141"/>
      <c r="DH29" s="141"/>
      <c r="DI29" s="141"/>
      <c r="DJ29" s="139"/>
      <c r="DK29" s="95"/>
      <c r="DL29" s="141"/>
      <c r="DM29" s="141"/>
      <c r="DN29" s="141"/>
      <c r="DO29" s="141"/>
      <c r="DP29" s="91"/>
      <c r="DQ29" s="72"/>
      <c r="DR29" s="72"/>
      <c r="DS29" s="72"/>
      <c r="DT29" s="72"/>
      <c r="DZ29" s="141"/>
      <c r="EA29" s="141"/>
      <c r="EB29" s="141"/>
      <c r="EC29" s="141"/>
      <c r="ED29" s="141"/>
      <c r="EE29" s="141"/>
      <c r="EF29" s="143"/>
      <c r="EU29" s="72"/>
    </row>
    <row r="30" spans="1:151">
      <c r="A30" s="20"/>
      <c r="B30" s="20"/>
      <c r="C30" s="311" t="s">
        <v>2106</v>
      </c>
      <c r="D30" s="31" t="s">
        <v>2107</v>
      </c>
      <c r="E30" s="31" t="s">
        <v>2522</v>
      </c>
      <c r="F30" s="32"/>
      <c r="G30" s="33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75"/>
      <c r="AR30" s="34"/>
      <c r="AS30" s="34"/>
      <c r="AT30" s="110" t="s">
        <v>1485</v>
      </c>
      <c r="AU30" s="34" t="s">
        <v>2660</v>
      </c>
      <c r="AV30" s="34" t="s">
        <v>2523</v>
      </c>
      <c r="AW30" s="34"/>
      <c r="AX30" s="34"/>
      <c r="AY30" s="34"/>
      <c r="AZ30" s="34"/>
      <c r="BA30" s="34"/>
      <c r="BB30" s="34"/>
      <c r="BC30" s="124" t="s">
        <v>2523</v>
      </c>
      <c r="BD30" s="124" t="s">
        <v>2523</v>
      </c>
      <c r="BE30" s="215" t="s">
        <v>2660</v>
      </c>
      <c r="BF30" s="217" t="str">
        <f t="shared" si="12"/>
        <v>SPLICING</v>
      </c>
      <c r="BG30" s="34"/>
      <c r="BH30" s="34"/>
      <c r="BI30" s="34"/>
      <c r="BJ30" s="34"/>
      <c r="BK30" s="34"/>
      <c r="BL30" s="96">
        <f t="shared" ca="1" si="1"/>
        <v>5859</v>
      </c>
      <c r="BM30" s="97" t="e">
        <f t="shared" ca="1" si="2"/>
        <v>#VALUE!</v>
      </c>
      <c r="BN30" s="97">
        <f t="shared" ca="1" si="3"/>
        <v>0</v>
      </c>
      <c r="BO30" s="95" t="e">
        <f t="shared" ca="1" si="10"/>
        <v>#VALUE!</v>
      </c>
      <c r="BP30" s="7">
        <f>Design!$J36</f>
        <v>1453</v>
      </c>
      <c r="BQ30" s="1" t="e">
        <f t="shared" ca="1" si="11"/>
        <v>#VALUE!</v>
      </c>
      <c r="BR30" s="19" t="e">
        <f t="shared" ca="1" si="5"/>
        <v>#VALUE!</v>
      </c>
      <c r="BS30" s="61" t="str">
        <f t="shared" ca="1" si="6"/>
        <v>&amp;MTRARC|TR,0.0,0.05|TL,0.0,0.05</v>
      </c>
      <c r="BT30" s="61" t="str">
        <f t="shared" ca="1" si="7"/>
        <v>TL=0.0|TR=0.0</v>
      </c>
      <c r="BU30" s="78" t="e">
        <f t="shared" ca="1" si="8"/>
        <v>#VALUE!</v>
      </c>
      <c r="BV30" s="95" t="e">
        <f t="shared" ca="1" si="4"/>
        <v>#VALUE!</v>
      </c>
      <c r="BW30" s="80">
        <f>Design!B36</f>
        <v>3.0000000000000009E-2</v>
      </c>
      <c r="BX30" s="8">
        <f>Design!F36</f>
        <v>292.3814689919505</v>
      </c>
      <c r="BY30" s="51" t="s">
        <v>1130</v>
      </c>
      <c r="BZ30" s="11" t="s">
        <v>3716</v>
      </c>
      <c r="CA30" s="278">
        <v>41610.606493055559</v>
      </c>
      <c r="CB30" t="s">
        <v>3859</v>
      </c>
      <c r="CC30" s="10"/>
      <c r="CD30" s="61"/>
      <c r="CE30" s="65" t="e">
        <f t="shared" si="0"/>
        <v>#VALUE!</v>
      </c>
      <c r="CF30" s="65"/>
      <c r="CG30" s="65"/>
      <c r="CH30" s="65"/>
      <c r="CI30" s="65"/>
      <c r="CJ30" s="65"/>
      <c r="CK30" s="65"/>
      <c r="CL30" s="65"/>
      <c r="CM30"/>
      <c r="CN30"/>
      <c r="CO30"/>
      <c r="CP30"/>
      <c r="CQ30"/>
      <c r="CR30"/>
      <c r="CS30"/>
      <c r="CT30"/>
      <c r="CU30"/>
      <c r="CV30" s="65"/>
      <c r="CW30" s="65"/>
      <c r="CX30" s="65"/>
      <c r="CY30" s="65"/>
      <c r="CZ30" s="65"/>
      <c r="DA30" s="65"/>
      <c r="DB30" s="141"/>
      <c r="DC30" s="141"/>
      <c r="DD30" s="141"/>
      <c r="DE30" s="141"/>
      <c r="DF30" s="141"/>
      <c r="DG30" s="141"/>
      <c r="DH30" s="141"/>
      <c r="DI30" s="141"/>
      <c r="DJ30" s="139"/>
      <c r="DK30" s="95"/>
      <c r="DL30" s="141"/>
      <c r="DM30" s="141"/>
      <c r="DN30" s="141"/>
      <c r="DO30" s="141"/>
      <c r="DP30" s="91"/>
      <c r="DQ30" s="72"/>
      <c r="DR30" s="72"/>
      <c r="DS30" s="72"/>
      <c r="DT30" s="72"/>
      <c r="DZ30" s="141"/>
      <c r="EA30" s="141"/>
      <c r="EB30" s="141"/>
      <c r="EC30" s="141"/>
      <c r="ED30" s="141"/>
      <c r="EE30" s="141"/>
      <c r="EF30" s="143"/>
      <c r="EU30" s="72"/>
    </row>
    <row r="31" spans="1:151">
      <c r="A31" s="20"/>
      <c r="B31" s="20"/>
      <c r="C31" s="312"/>
      <c r="D31" s="31" t="s">
        <v>2329</v>
      </c>
      <c r="E31" s="31" t="s">
        <v>2330</v>
      </c>
      <c r="F31" s="32"/>
      <c r="G31" s="33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75"/>
      <c r="AR31" s="34"/>
      <c r="AS31" s="34"/>
      <c r="AT31" s="110" t="s">
        <v>2478</v>
      </c>
      <c r="AU31" s="34" t="s">
        <v>2332</v>
      </c>
      <c r="AV31" s="34" t="s">
        <v>2332</v>
      </c>
      <c r="AW31" s="34"/>
      <c r="AX31" s="34"/>
      <c r="AY31" s="34"/>
      <c r="AZ31" s="34"/>
      <c r="BA31" s="34"/>
      <c r="BB31" s="34"/>
      <c r="BC31" s="120" t="s">
        <v>2331</v>
      </c>
      <c r="BD31" s="120" t="s">
        <v>2331</v>
      </c>
      <c r="BE31" s="229" t="str">
        <f>FIXED(Control!$D$23,0)&amp;" bit"</f>
        <v>250 bit</v>
      </c>
      <c r="BF31" s="229" t="str">
        <f>FIXED(Control!$D$23,0)&amp;" bit"</f>
        <v>250 bit</v>
      </c>
      <c r="BG31" s="34"/>
      <c r="BH31" s="34"/>
      <c r="BI31" s="34"/>
      <c r="BJ31" s="34"/>
      <c r="BK31" s="34"/>
      <c r="BL31" s="96">
        <f t="shared" ca="1" si="1"/>
        <v>5861</v>
      </c>
      <c r="BM31" s="97" t="e">
        <f t="shared" ca="1" si="2"/>
        <v>#VALUE!</v>
      </c>
      <c r="BN31" s="97" t="e">
        <f t="shared" ca="1" si="3"/>
        <v>#VALUE!</v>
      </c>
      <c r="BO31" s="95" t="e">
        <f t="shared" ca="1" si="10"/>
        <v>#VALUE!</v>
      </c>
      <c r="BP31" s="7">
        <f>Design!$J37</f>
        <v>2557</v>
      </c>
      <c r="BQ31" s="1" t="e">
        <f t="shared" ca="1" si="11"/>
        <v>#VALUE!</v>
      </c>
      <c r="BR31" s="19" t="e">
        <f t="shared" ca="1" si="5"/>
        <v>#VALUE!</v>
      </c>
      <c r="BS31" s="61" t="str">
        <f t="shared" ca="1" si="6"/>
        <v>=MTR|TR</v>
      </c>
      <c r="BT31" s="61" t="str">
        <f t="shared" ca="1" si="7"/>
        <v>TR=0.0</v>
      </c>
      <c r="BU31" s="78" t="e">
        <f t="shared" ca="1" si="8"/>
        <v>#VALUE!</v>
      </c>
      <c r="BV31" s="95">
        <f t="shared" ca="1" si="4"/>
        <v>0</v>
      </c>
      <c r="BW31" s="80">
        <f>Design!B37</f>
        <v>3.1500000000000007E-2</v>
      </c>
      <c r="BX31" s="8">
        <f>Design!F37</f>
        <v>440.02478636011978</v>
      </c>
      <c r="BY31" s="51" t="s">
        <v>2912</v>
      </c>
      <c r="BZ31" s="11" t="s">
        <v>3716</v>
      </c>
      <c r="CA31" s="278">
        <v>41610.606504629628</v>
      </c>
      <c r="CB31" t="s">
        <v>3859</v>
      </c>
      <c r="CC31" s="10"/>
      <c r="CD31" s="61"/>
      <c r="CE31" s="65" t="e">
        <f t="shared" si="0"/>
        <v>#VALUE!</v>
      </c>
      <c r="CF31" s="65"/>
      <c r="CG31" s="65"/>
      <c r="CH31" s="65"/>
      <c r="CI31" s="65"/>
      <c r="CJ31" s="65"/>
      <c r="CK31" s="65"/>
      <c r="CL31" s="65"/>
      <c r="CM31"/>
      <c r="CN31"/>
      <c r="CO31"/>
      <c r="CP31"/>
      <c r="CQ31"/>
      <c r="CR31"/>
      <c r="CS31"/>
      <c r="CT31"/>
      <c r="CU31"/>
      <c r="CV31" s="65"/>
      <c r="CW31" s="65"/>
      <c r="CX31" s="65"/>
      <c r="CY31" s="65"/>
      <c r="CZ31" s="65"/>
      <c r="DA31" s="65"/>
      <c r="DB31" s="141"/>
      <c r="DC31" s="141"/>
      <c r="DD31" s="141"/>
      <c r="DE31" s="141"/>
      <c r="DF31" s="141"/>
      <c r="DG31" s="141"/>
      <c r="DH31" s="141"/>
      <c r="DI31" s="141"/>
      <c r="DJ31" s="139"/>
      <c r="DK31" s="95"/>
      <c r="DL31" s="141"/>
      <c r="DM31" s="141"/>
      <c r="DN31" s="141"/>
      <c r="DO31" s="141"/>
      <c r="DP31" s="91"/>
      <c r="DQ31" s="72"/>
      <c r="DR31" s="72"/>
      <c r="DS31" s="72"/>
      <c r="DT31" s="72"/>
      <c r="DZ31" s="141"/>
      <c r="EA31" s="141"/>
      <c r="EB31" s="141"/>
      <c r="EC31" s="141"/>
      <c r="ED31" s="141"/>
      <c r="EE31" s="141"/>
      <c r="EF31" s="143"/>
      <c r="EU31" s="72"/>
    </row>
    <row r="32" spans="1:151">
      <c r="A32" s="20"/>
      <c r="B32" s="20"/>
      <c r="C32" s="312"/>
      <c r="D32" s="31" t="s">
        <v>2333</v>
      </c>
      <c r="E32" s="31" t="s">
        <v>2334</v>
      </c>
      <c r="F32" s="32"/>
      <c r="G32" s="33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75"/>
      <c r="AR32" s="34"/>
      <c r="AS32" s="34"/>
      <c r="AT32" s="110" t="s">
        <v>2335</v>
      </c>
      <c r="AU32" s="34" t="s">
        <v>2335</v>
      </c>
      <c r="AV32" s="34" t="s">
        <v>2335</v>
      </c>
      <c r="AW32" s="34"/>
      <c r="AX32" s="34"/>
      <c r="AY32" s="34"/>
      <c r="AZ32" s="34"/>
      <c r="BA32" s="34"/>
      <c r="BB32" s="34"/>
      <c r="BC32" s="124" t="s">
        <v>2335</v>
      </c>
      <c r="BD32" s="124" t="s">
        <v>2335</v>
      </c>
      <c r="BE32" s="216" t="s">
        <v>2335</v>
      </c>
      <c r="BF32" s="217" t="str">
        <f t="shared" si="12"/>
        <v>0 bit</v>
      </c>
      <c r="BG32" s="34"/>
      <c r="BH32" s="34"/>
      <c r="BI32" s="34"/>
      <c r="BJ32" s="34"/>
      <c r="BK32" s="34"/>
      <c r="BL32" s="96">
        <f t="shared" ca="1" si="1"/>
        <v>5862</v>
      </c>
      <c r="BM32" s="97" t="e">
        <f t="shared" ca="1" si="2"/>
        <v>#VALUE!</v>
      </c>
      <c r="BN32" s="97" t="e">
        <f t="shared" ca="1" si="3"/>
        <v>#VALUE!</v>
      </c>
      <c r="BO32" s="95" t="e">
        <f t="shared" ca="1" si="10"/>
        <v>#VALUE!</v>
      </c>
      <c r="BP32" s="7">
        <f>Design!$J38</f>
        <v>3168</v>
      </c>
      <c r="BQ32" s="1" t="e">
        <f t="shared" ca="1" si="11"/>
        <v>#VALUE!</v>
      </c>
      <c r="BR32" s="19" t="e">
        <f t="shared" ca="1" si="5"/>
        <v>#VALUE!</v>
      </c>
      <c r="BS32" s="61" t="str">
        <f t="shared" ca="1" si="6"/>
        <v>=MTR|TL</v>
      </c>
      <c r="BT32" s="61" t="str">
        <f t="shared" ca="1" si="7"/>
        <v>TL=0.0</v>
      </c>
      <c r="BU32" s="78" t="e">
        <f t="shared" ca="1" si="8"/>
        <v>#VALUE!</v>
      </c>
      <c r="BV32" s="95">
        <f t="shared" ca="1" si="4"/>
        <v>0</v>
      </c>
      <c r="BW32" s="80">
        <f>Design!B38</f>
        <v>3.3000000000000008E-2</v>
      </c>
      <c r="BX32" s="8">
        <f>Design!F38</f>
        <v>513.84644504420442</v>
      </c>
      <c r="BY32" s="51" t="s">
        <v>1131</v>
      </c>
      <c r="BZ32" s="11" t="s">
        <v>3714</v>
      </c>
      <c r="CA32" s="278">
        <v>41610.606516203705</v>
      </c>
      <c r="CB32" t="s">
        <v>3861</v>
      </c>
      <c r="CC32" s="10"/>
      <c r="CD32" s="61"/>
      <c r="CE32" s="65" t="e">
        <f t="shared" si="0"/>
        <v>#VALUE!</v>
      </c>
      <c r="CF32" s="65"/>
      <c r="CG32" s="65"/>
      <c r="CH32" s="65"/>
      <c r="CI32" s="65"/>
      <c r="CJ32" s="65"/>
      <c r="CK32" s="65"/>
      <c r="CL32" s="65"/>
      <c r="CM32"/>
      <c r="CN32"/>
      <c r="CO32"/>
      <c r="CP32"/>
      <c r="CQ32"/>
      <c r="CR32"/>
      <c r="CS32"/>
      <c r="CT32"/>
      <c r="CU32"/>
      <c r="CV32" s="65"/>
      <c r="CW32" s="65"/>
      <c r="CX32" s="65"/>
      <c r="CY32" s="65"/>
      <c r="CZ32" s="65"/>
      <c r="DA32" s="65"/>
      <c r="DB32" s="141"/>
      <c r="DC32" s="141"/>
      <c r="DD32" s="141"/>
      <c r="DE32" s="141"/>
      <c r="DF32" s="141"/>
      <c r="DG32" s="141"/>
      <c r="DH32" s="141"/>
      <c r="DI32" s="141"/>
      <c r="DJ32" s="139"/>
      <c r="DK32" s="95"/>
      <c r="DL32" s="141"/>
      <c r="DM32" s="141"/>
      <c r="DN32" s="141"/>
      <c r="DO32" s="141"/>
      <c r="DP32" s="91"/>
      <c r="DQ32" s="72"/>
      <c r="DR32" s="72"/>
      <c r="DS32" s="72"/>
      <c r="DT32" s="72"/>
      <c r="DZ32" s="141"/>
      <c r="EA32" s="141"/>
      <c r="EB32" s="141"/>
      <c r="EC32" s="141"/>
      <c r="ED32" s="141"/>
      <c r="EE32" s="141"/>
      <c r="EF32" s="143"/>
      <c r="EU32" s="72"/>
    </row>
    <row r="33" spans="1:151">
      <c r="A33" s="20"/>
      <c r="B33" s="20"/>
      <c r="C33" s="312"/>
      <c r="D33" s="31" t="s">
        <v>2336</v>
      </c>
      <c r="E33" s="31" t="s">
        <v>2337</v>
      </c>
      <c r="F33" s="32"/>
      <c r="G33" s="33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75"/>
      <c r="AR33" s="34"/>
      <c r="AS33" s="34"/>
      <c r="AT33" s="110" t="s">
        <v>2338</v>
      </c>
      <c r="AU33" s="34" t="s">
        <v>2338</v>
      </c>
      <c r="AV33" s="34" t="s">
        <v>2338</v>
      </c>
      <c r="AW33" s="34"/>
      <c r="AX33" s="34"/>
      <c r="AY33" s="34"/>
      <c r="AZ33" s="34"/>
      <c r="BA33" s="34"/>
      <c r="BB33" s="34"/>
      <c r="BC33" s="124" t="s">
        <v>2338</v>
      </c>
      <c r="BD33" s="124" t="s">
        <v>2338</v>
      </c>
      <c r="BE33" s="216" t="s">
        <v>2338</v>
      </c>
      <c r="BF33" s="217" t="str">
        <f t="shared" si="12"/>
        <v>150</v>
      </c>
      <c r="BG33" s="34"/>
      <c r="BH33" s="34"/>
      <c r="BI33" s="34"/>
      <c r="BJ33" s="34"/>
      <c r="BK33" s="34"/>
      <c r="BL33" s="96">
        <f t="shared" ca="1" si="1"/>
        <v>5863</v>
      </c>
      <c r="BM33" s="97" t="e">
        <f t="shared" ca="1" si="2"/>
        <v>#VALUE!</v>
      </c>
      <c r="BN33" s="97">
        <f t="shared" ca="1" si="3"/>
        <v>0</v>
      </c>
      <c r="BO33" s="95" t="e">
        <f t="shared" ca="1" si="10"/>
        <v>#VALUE!</v>
      </c>
      <c r="BP33" s="7">
        <f>Design!$J39</f>
        <v>0</v>
      </c>
      <c r="BQ33" s="1" t="e">
        <f t="shared" ca="1" si="11"/>
        <v>#VALUE!</v>
      </c>
      <c r="BR33" s="19" t="e">
        <f t="shared" ca="1" si="5"/>
        <v>#VALUE!</v>
      </c>
      <c r="BS33" s="61" t="str">
        <f t="shared" ca="1" si="6"/>
        <v>&amp;MTRARC|TR,-10.0,0.05|TL,-10.0,0.05</v>
      </c>
      <c r="BT33" s="61" t="str">
        <f t="shared" ca="1" si="7"/>
        <v>TL=0.0|TR=0.0</v>
      </c>
      <c r="BU33" s="78" t="e">
        <f t="shared" ca="1" si="8"/>
        <v>#VALUE!</v>
      </c>
      <c r="BV33" s="95" t="e">
        <f t="shared" ca="1" si="4"/>
        <v>#VALUE!</v>
      </c>
      <c r="BW33" s="80">
        <f>Design!B39</f>
        <v>3.450000000000001E-2</v>
      </c>
      <c r="BX33" s="8">
        <f>Design!F39</f>
        <v>0</v>
      </c>
      <c r="BY33" s="51" t="s">
        <v>1132</v>
      </c>
      <c r="BZ33" s="11" t="s">
        <v>3857</v>
      </c>
      <c r="CA33" s="278">
        <v>41610.607662037037</v>
      </c>
      <c r="CB33" t="s">
        <v>1969</v>
      </c>
      <c r="CC33" s="10"/>
      <c r="CD33" s="61"/>
      <c r="CE33" s="65" t="e">
        <f t="shared" si="0"/>
        <v>#VALUE!</v>
      </c>
      <c r="CF33" s="65"/>
      <c r="CG33" s="65"/>
      <c r="CH33" s="65"/>
      <c r="CI33" s="65"/>
      <c r="CJ33" s="65"/>
      <c r="CK33" s="65"/>
      <c r="CL33" s="65"/>
      <c r="CM33"/>
      <c r="CN33"/>
      <c r="CO33"/>
      <c r="CP33"/>
      <c r="CQ33"/>
      <c r="CR33"/>
      <c r="CS33"/>
      <c r="CT33"/>
      <c r="CU33"/>
      <c r="CV33" s="65"/>
      <c r="CW33" s="65"/>
      <c r="CX33" s="65"/>
      <c r="CY33" s="65"/>
      <c r="CZ33" s="65"/>
      <c r="DA33" s="65"/>
      <c r="DB33" s="141"/>
      <c r="DC33" s="141"/>
      <c r="DD33" s="141"/>
      <c r="DE33" s="141"/>
      <c r="DF33" s="141"/>
      <c r="DG33" s="141"/>
      <c r="DH33" s="141"/>
      <c r="DI33" s="141"/>
      <c r="DJ33" s="139"/>
      <c r="DK33" s="95"/>
      <c r="DL33" s="141"/>
      <c r="DM33" s="141"/>
      <c r="DN33" s="141"/>
      <c r="DO33" s="141"/>
      <c r="DP33" s="91"/>
      <c r="DQ33" s="72"/>
      <c r="DR33" s="72"/>
      <c r="DS33" s="72"/>
      <c r="DT33" s="72"/>
      <c r="DZ33" s="141"/>
      <c r="EA33" s="141"/>
      <c r="EB33" s="141"/>
      <c r="EC33" s="141"/>
      <c r="ED33" s="141"/>
      <c r="EE33" s="141"/>
      <c r="EF33" s="143"/>
      <c r="EU33" s="72"/>
    </row>
    <row r="34" spans="1:151">
      <c r="A34" s="20"/>
      <c r="B34" s="20"/>
      <c r="C34" s="312"/>
      <c r="D34" s="31" t="s">
        <v>2342</v>
      </c>
      <c r="E34" s="31" t="s">
        <v>2343</v>
      </c>
      <c r="F34" s="32"/>
      <c r="G34" s="33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75"/>
      <c r="AR34" s="34"/>
      <c r="AS34" s="34"/>
      <c r="AT34" s="110" t="s">
        <v>2344</v>
      </c>
      <c r="AU34" s="34" t="s">
        <v>2344</v>
      </c>
      <c r="AV34" s="34" t="s">
        <v>2344</v>
      </c>
      <c r="AW34" s="34"/>
      <c r="AX34" s="34"/>
      <c r="AY34" s="34"/>
      <c r="AZ34" s="34"/>
      <c r="BA34" s="34"/>
      <c r="BB34" s="34"/>
      <c r="BC34" s="124" t="s">
        <v>2344</v>
      </c>
      <c r="BD34" s="124" t="s">
        <v>2344</v>
      </c>
      <c r="BE34" s="216" t="s">
        <v>2344</v>
      </c>
      <c r="BF34" s="217" t="str">
        <f t="shared" si="12"/>
        <v>15</v>
      </c>
      <c r="BG34" s="34"/>
      <c r="BH34" s="34"/>
      <c r="BI34" s="34"/>
      <c r="BJ34" s="34"/>
      <c r="BK34" s="34"/>
      <c r="BL34" s="96">
        <f t="shared" ca="1" si="1"/>
        <v>5878</v>
      </c>
      <c r="BM34" s="97" t="e">
        <f t="shared" ca="1" si="2"/>
        <v>#VALUE!</v>
      </c>
      <c r="BN34" s="97" t="e">
        <f t="shared" ca="1" si="3"/>
        <v>#VALUE!</v>
      </c>
      <c r="BO34" s="95" t="e">
        <f t="shared" ca="1" si="10"/>
        <v>#VALUE!</v>
      </c>
      <c r="BP34" s="7">
        <f>Design!$J40</f>
        <v>0</v>
      </c>
      <c r="BQ34" s="1" t="e">
        <f t="shared" ca="1" si="11"/>
        <v>#VALUE!</v>
      </c>
      <c r="BR34" s="19" t="e">
        <f t="shared" ca="1" si="5"/>
        <v>#VALUE!</v>
      </c>
      <c r="BS34" s="61" t="str">
        <f t="shared" ca="1" si="6"/>
        <v>&amp;MTRARC|TL,93.0,0.05|TR,93.0,0.05</v>
      </c>
      <c r="BT34" s="61" t="str">
        <f t="shared" ca="1" si="7"/>
        <v>TR=-10.0</v>
      </c>
      <c r="BU34" s="78" t="e">
        <f t="shared" ca="1" si="8"/>
        <v>#VALUE!</v>
      </c>
      <c r="BV34" s="95" t="e">
        <f t="shared" ca="1" si="4"/>
        <v>#VALUE!</v>
      </c>
      <c r="BW34" s="80">
        <f>Design!B40</f>
        <v>3.6000000000000011E-2</v>
      </c>
      <c r="BX34" s="8">
        <f>Design!F40</f>
        <v>0</v>
      </c>
      <c r="BY34" s="51" t="s">
        <v>1133</v>
      </c>
      <c r="BZ34" s="11" t="s">
        <v>3715</v>
      </c>
      <c r="CA34" s="278">
        <v>41610.607673611114</v>
      </c>
      <c r="CB34" t="s">
        <v>3872</v>
      </c>
      <c r="CC34" s="10"/>
      <c r="CD34" s="61"/>
      <c r="CE34" s="65" t="e">
        <f t="shared" si="0"/>
        <v>#VALUE!</v>
      </c>
      <c r="CF34" s="65"/>
      <c r="CG34" s="65"/>
      <c r="CH34" s="65"/>
      <c r="CI34" s="65"/>
      <c r="CJ34" s="65"/>
      <c r="CK34" s="65"/>
      <c r="CL34" s="65"/>
      <c r="CM34"/>
      <c r="CN34"/>
      <c r="CO34"/>
      <c r="CP34"/>
      <c r="CQ34"/>
      <c r="CR34"/>
      <c r="CS34"/>
      <c r="CT34"/>
      <c r="CU34"/>
      <c r="CV34" s="65"/>
      <c r="CW34" s="65"/>
      <c r="CX34" s="65"/>
      <c r="CY34" s="65"/>
      <c r="CZ34" s="65"/>
      <c r="DA34" s="65"/>
      <c r="DB34" s="141"/>
      <c r="DC34" s="141"/>
      <c r="DD34" s="141"/>
      <c r="DE34" s="141"/>
      <c r="DF34" s="141"/>
      <c r="DG34" s="141"/>
      <c r="DH34" s="141"/>
      <c r="DI34" s="141"/>
      <c r="DJ34" s="139"/>
      <c r="DK34" s="95"/>
      <c r="DL34" s="141"/>
      <c r="DM34" s="141"/>
      <c r="DN34" s="141"/>
      <c r="DO34" s="141"/>
      <c r="DP34" s="91"/>
      <c r="DQ34" s="72"/>
      <c r="DR34" s="72"/>
      <c r="DS34" s="72"/>
      <c r="DT34" s="72"/>
      <c r="DZ34" s="141"/>
      <c r="EA34" s="141"/>
      <c r="EB34" s="141"/>
      <c r="EC34" s="141"/>
      <c r="ED34" s="141"/>
      <c r="EE34" s="141"/>
      <c r="EF34" s="143"/>
      <c r="EU34" s="72"/>
    </row>
    <row r="35" spans="1:151">
      <c r="A35" s="20"/>
      <c r="B35" s="20"/>
      <c r="C35" s="313"/>
      <c r="D35" s="31" t="s">
        <v>2348</v>
      </c>
      <c r="E35" s="31" t="s">
        <v>2349</v>
      </c>
      <c r="F35" s="32"/>
      <c r="G35" s="33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/>
      <c r="AB35" s="34"/>
      <c r="AC35" s="34"/>
      <c r="AD35" s="34"/>
      <c r="AE35" s="34"/>
      <c r="AF35" s="34"/>
      <c r="AG35" s="34"/>
      <c r="AH35" s="34"/>
      <c r="AI35" s="34"/>
      <c r="AJ35" s="34"/>
      <c r="AK35" s="34"/>
      <c r="AL35" s="34"/>
      <c r="AM35" s="34"/>
      <c r="AN35" s="34"/>
      <c r="AO35" s="34"/>
      <c r="AP35" s="34"/>
      <c r="AQ35" s="75"/>
      <c r="AR35" s="34"/>
      <c r="AS35" s="34"/>
      <c r="AT35" s="110" t="s">
        <v>2350</v>
      </c>
      <c r="AU35" s="34" t="s">
        <v>2350</v>
      </c>
      <c r="AV35" s="34" t="s">
        <v>2350</v>
      </c>
      <c r="AW35" s="34"/>
      <c r="AX35" s="34"/>
      <c r="AY35" s="34"/>
      <c r="AZ35" s="34"/>
      <c r="BA35" s="34"/>
      <c r="BB35" s="34"/>
      <c r="BC35" s="124" t="s">
        <v>2350</v>
      </c>
      <c r="BD35" s="124" t="s">
        <v>2350</v>
      </c>
      <c r="BE35" s="216" t="s">
        <v>2350</v>
      </c>
      <c r="BF35" s="217" t="str">
        <f t="shared" si="12"/>
        <v>CENTER</v>
      </c>
      <c r="BG35" s="34"/>
      <c r="BH35" s="34"/>
      <c r="BI35" s="34"/>
      <c r="BJ35" s="34"/>
      <c r="BK35" s="34"/>
      <c r="BL35" s="96">
        <f t="shared" ca="1" si="1"/>
        <v>5876</v>
      </c>
      <c r="BM35" s="97" t="e">
        <f t="shared" ca="1" si="2"/>
        <v>#VALUE!</v>
      </c>
      <c r="BN35" s="97" t="e">
        <f t="shared" ca="1" si="3"/>
        <v>#VALUE!</v>
      </c>
      <c r="BO35" s="95" t="e">
        <f t="shared" ca="1" si="10"/>
        <v>#VALUE!</v>
      </c>
      <c r="BP35" s="7">
        <f>Design!$J41</f>
        <v>0</v>
      </c>
      <c r="BQ35" s="1" t="e">
        <f t="shared" ca="1" si="11"/>
        <v>#VALUE!</v>
      </c>
      <c r="BR35" s="19" t="e">
        <f t="shared" ca="1" si="5"/>
        <v>#VALUE!</v>
      </c>
      <c r="BS35" s="61" t="str">
        <f t="shared" ca="1" si="6"/>
        <v>=MTR|TL</v>
      </c>
      <c r="BT35" s="61" t="str">
        <f t="shared" ca="1" si="7"/>
        <v>TL=36.3</v>
      </c>
      <c r="BU35" s="78" t="e">
        <f t="shared" ca="1" si="8"/>
        <v>#VALUE!</v>
      </c>
      <c r="BV35" s="95">
        <f t="shared" ca="1" si="4"/>
        <v>0</v>
      </c>
      <c r="BW35" s="80">
        <f>Design!B41</f>
        <v>3.7500000000000012E-2</v>
      </c>
      <c r="BX35" s="8">
        <f>Design!F41</f>
        <v>0</v>
      </c>
      <c r="BY35" s="51" t="s">
        <v>1134</v>
      </c>
      <c r="BZ35" s="11" t="s">
        <v>3715</v>
      </c>
      <c r="CA35" s="278">
        <v>41610.607673611114</v>
      </c>
      <c r="CB35" t="s">
        <v>3873</v>
      </c>
      <c r="CC35" s="10"/>
      <c r="CD35" s="61"/>
      <c r="CE35" s="65" t="e">
        <f t="shared" si="0"/>
        <v>#VALUE!</v>
      </c>
      <c r="CF35" s="65"/>
      <c r="CG35" s="65"/>
      <c r="CH35" s="65"/>
      <c r="CI35" s="65"/>
      <c r="CJ35" s="65"/>
      <c r="CK35" s="65"/>
      <c r="CL35" s="65"/>
      <c r="CM35"/>
      <c r="CN35"/>
      <c r="CO35"/>
      <c r="CP35"/>
      <c r="CQ35"/>
      <c r="CR35"/>
      <c r="CS35"/>
      <c r="CT35"/>
      <c r="CU35"/>
      <c r="CV35" s="65"/>
      <c r="CW35" s="65"/>
      <c r="CX35" s="65"/>
      <c r="CY35" s="65"/>
      <c r="CZ35" s="65"/>
      <c r="DA35" s="65"/>
      <c r="DB35" s="141"/>
      <c r="DC35" s="141"/>
      <c r="DD35" s="141"/>
      <c r="DE35" s="141"/>
      <c r="DF35" s="141"/>
      <c r="DG35" s="141"/>
      <c r="DH35" s="141"/>
      <c r="DI35" s="141"/>
      <c r="DJ35" s="139"/>
      <c r="DK35" s="95"/>
      <c r="DL35" s="141"/>
      <c r="DM35" s="141"/>
      <c r="DN35" s="141"/>
      <c r="DO35" s="141"/>
      <c r="DP35" s="91"/>
      <c r="DQ35" s="72"/>
      <c r="DR35" s="72"/>
      <c r="DS35" s="72"/>
      <c r="DT35" s="72"/>
      <c r="DZ35" s="141"/>
      <c r="EA35" s="141"/>
      <c r="EB35" s="141"/>
      <c r="EC35" s="141"/>
      <c r="ED35" s="141"/>
      <c r="EE35" s="141"/>
      <c r="EF35" s="143"/>
      <c r="EU35" s="72"/>
    </row>
    <row r="36" spans="1:151">
      <c r="A36" s="20"/>
      <c r="B36" s="20"/>
      <c r="C36" s="57" t="s">
        <v>2351</v>
      </c>
      <c r="D36" s="31" t="s">
        <v>2352</v>
      </c>
      <c r="E36" s="31" t="s">
        <v>2353</v>
      </c>
      <c r="F36" s="32"/>
      <c r="G36" s="33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75"/>
      <c r="AR36" s="34"/>
      <c r="AS36" s="34"/>
      <c r="AT36" s="110" t="s">
        <v>2354</v>
      </c>
      <c r="AU36" s="34" t="s">
        <v>2354</v>
      </c>
      <c r="AV36" s="34" t="s">
        <v>2354</v>
      </c>
      <c r="AW36" s="34"/>
      <c r="AX36" s="34"/>
      <c r="AY36" s="34"/>
      <c r="AZ36" s="34"/>
      <c r="BA36" s="34"/>
      <c r="BB36" s="34"/>
      <c r="BC36" s="124" t="s">
        <v>2354</v>
      </c>
      <c r="BD36" s="124" t="s">
        <v>2354</v>
      </c>
      <c r="BE36" s="216" t="s">
        <v>2354</v>
      </c>
      <c r="BF36" s="217" t="str">
        <f t="shared" si="12"/>
        <v>0.00</v>
      </c>
      <c r="BG36" s="34"/>
      <c r="BH36" s="34"/>
      <c r="BI36" s="34"/>
      <c r="BJ36" s="34"/>
      <c r="BK36" s="34"/>
      <c r="BL36" s="96">
        <f t="shared" ca="1" si="1"/>
        <v>5877</v>
      </c>
      <c r="BM36" s="97" t="e">
        <f t="shared" ca="1" si="2"/>
        <v>#VALUE!</v>
      </c>
      <c r="BN36" s="97" t="e">
        <f t="shared" ca="1" si="3"/>
        <v>#VALUE!</v>
      </c>
      <c r="BO36" s="95" t="e">
        <f t="shared" ca="1" si="10"/>
        <v>#VALUE!</v>
      </c>
      <c r="BP36" s="7">
        <f>Design!$J42</f>
        <v>0</v>
      </c>
      <c r="BQ36" s="1" t="e">
        <f t="shared" ca="1" si="11"/>
        <v>#VALUE!</v>
      </c>
      <c r="BR36" s="19" t="e">
        <f t="shared" ca="1" si="5"/>
        <v>#VALUE!</v>
      </c>
      <c r="BS36" s="61" t="str">
        <f t="shared" ca="1" si="6"/>
        <v>=MTR|TL</v>
      </c>
      <c r="BT36" s="61" t="str">
        <f t="shared" ca="1" si="7"/>
        <v>TL=83.0</v>
      </c>
      <c r="BU36" s="78" t="e">
        <f t="shared" ca="1" si="8"/>
        <v>#VALUE!</v>
      </c>
      <c r="BV36" s="95">
        <f t="shared" ca="1" si="4"/>
        <v>0</v>
      </c>
      <c r="BW36" s="80">
        <f>Design!B42</f>
        <v>3.9000000000000014E-2</v>
      </c>
      <c r="BX36" s="8">
        <f>Design!F42</f>
        <v>0</v>
      </c>
      <c r="BY36" s="51" t="s">
        <v>1135</v>
      </c>
      <c r="BZ36" s="11" t="s">
        <v>3715</v>
      </c>
      <c r="CA36" s="278">
        <v>41610.607685185183</v>
      </c>
      <c r="CB36" t="s">
        <v>3874</v>
      </c>
      <c r="CC36" s="10"/>
      <c r="CD36" s="61"/>
      <c r="CE36" s="65" t="e">
        <f t="shared" si="0"/>
        <v>#VALUE!</v>
      </c>
      <c r="CF36" s="65"/>
      <c r="CG36" s="65"/>
      <c r="CH36" s="65"/>
      <c r="CI36" s="65"/>
      <c r="CJ36" s="65"/>
      <c r="CK36" s="65"/>
      <c r="CL36" s="65"/>
      <c r="CM36"/>
      <c r="CN36"/>
      <c r="CO36"/>
      <c r="CP36"/>
      <c r="CQ36"/>
      <c r="CR36"/>
      <c r="CS36"/>
      <c r="CT36"/>
      <c r="CU36"/>
      <c r="CV36" s="65"/>
      <c r="CW36" s="65"/>
      <c r="CX36" s="65"/>
      <c r="CY36" s="65"/>
      <c r="CZ36" s="65"/>
      <c r="DA36" s="65"/>
      <c r="DB36" s="141"/>
      <c r="DC36" s="141"/>
      <c r="DD36" s="141"/>
      <c r="DE36" s="141"/>
      <c r="DF36" s="141"/>
      <c r="DG36" s="141"/>
      <c r="DH36" s="141"/>
      <c r="DI36" s="141"/>
      <c r="DJ36" s="139"/>
      <c r="DK36" s="95"/>
      <c r="DL36" s="141"/>
      <c r="DM36" s="141"/>
      <c r="DN36" s="141"/>
      <c r="DO36" s="141"/>
      <c r="DP36" s="91"/>
      <c r="DQ36" s="72"/>
      <c r="DR36" s="72"/>
      <c r="DS36" s="72"/>
      <c r="DT36" s="72"/>
      <c r="DZ36" s="141"/>
      <c r="EA36" s="141"/>
      <c r="EB36" s="141"/>
      <c r="EC36" s="141"/>
      <c r="ED36" s="141"/>
      <c r="EE36" s="141"/>
      <c r="EF36" s="143"/>
      <c r="EU36" s="72"/>
    </row>
    <row r="37" spans="1:151">
      <c r="A37" s="20"/>
      <c r="B37" s="20"/>
      <c r="C37" s="311" t="s">
        <v>2355</v>
      </c>
      <c r="D37" s="31" t="s">
        <v>2356</v>
      </c>
      <c r="E37" s="31" t="s">
        <v>2597</v>
      </c>
      <c r="F37" s="32"/>
      <c r="G37" s="33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75"/>
      <c r="AR37" s="34"/>
      <c r="AS37" s="34"/>
      <c r="AT37" s="110" t="s">
        <v>2404</v>
      </c>
      <c r="AU37" s="34" t="s">
        <v>2404</v>
      </c>
      <c r="AV37" s="34" t="s">
        <v>2404</v>
      </c>
      <c r="AW37" s="34"/>
      <c r="AX37" s="34"/>
      <c r="AY37" s="34"/>
      <c r="AZ37" s="34"/>
      <c r="BA37" s="34"/>
      <c r="BB37" s="34"/>
      <c r="BC37" s="124" t="s">
        <v>2404</v>
      </c>
      <c r="BD37" s="124" t="s">
        <v>2404</v>
      </c>
      <c r="BE37" s="216" t="s">
        <v>2404</v>
      </c>
      <c r="BF37" s="217" t="str">
        <f t="shared" si="12"/>
        <v>OFF</v>
      </c>
      <c r="BG37" s="34"/>
      <c r="BH37" s="34"/>
      <c r="BI37" s="34"/>
      <c r="BJ37" s="34"/>
      <c r="BK37" s="34"/>
      <c r="BL37" s="96">
        <f t="shared" ca="1" si="1"/>
        <v>5878</v>
      </c>
      <c r="BM37" s="97" t="e">
        <f t="shared" ca="1" si="2"/>
        <v>#VALUE!</v>
      </c>
      <c r="BN37" s="97">
        <f t="shared" ca="1" si="3"/>
        <v>-8.3000000000000004E-2</v>
      </c>
      <c r="BO37" s="95" t="e">
        <f t="shared" ca="1" si="10"/>
        <v>#VALUE!</v>
      </c>
      <c r="BP37" s="7">
        <f>Design!$J43</f>
        <v>0</v>
      </c>
      <c r="BQ37" s="1" t="e">
        <f t="shared" ca="1" si="11"/>
        <v>#VALUE!</v>
      </c>
      <c r="BR37" s="19" t="e">
        <f t="shared" ca="1" si="5"/>
        <v>#VALUE!</v>
      </c>
      <c r="BS37" s="61" t="str">
        <f t="shared" ca="1" si="6"/>
        <v>=MTR|TR</v>
      </c>
      <c r="BT37" s="61" t="str">
        <f t="shared" ca="1" si="7"/>
        <v>TL=83.0|TR=83.0</v>
      </c>
      <c r="BU37" s="78" t="e">
        <f t="shared" ca="1" si="8"/>
        <v>#VALUE!</v>
      </c>
      <c r="BV37" s="95">
        <f t="shared" ca="1" si="4"/>
        <v>0</v>
      </c>
      <c r="BW37" s="80">
        <f>Design!B43</f>
        <v>4.0500000000000015E-2</v>
      </c>
      <c r="BX37" s="8">
        <f>Design!F43</f>
        <v>0</v>
      </c>
      <c r="BY37" s="51" t="s">
        <v>1136</v>
      </c>
      <c r="BZ37" s="11" t="s">
        <v>3715</v>
      </c>
      <c r="CA37" s="278">
        <v>41610.607685185183</v>
      </c>
      <c r="CB37" t="s">
        <v>3875</v>
      </c>
      <c r="CC37" s="10"/>
      <c r="CD37" s="61"/>
      <c r="CE37" s="65" t="e">
        <f t="shared" si="0"/>
        <v>#VALUE!</v>
      </c>
      <c r="CF37" s="65"/>
      <c r="CG37" s="65"/>
      <c r="CH37" s="65"/>
      <c r="CI37" s="65"/>
      <c r="CJ37" s="65"/>
      <c r="CK37" s="65"/>
      <c r="CL37" s="65"/>
      <c r="CM37"/>
      <c r="CN37"/>
      <c r="CO37"/>
      <c r="CP37"/>
      <c r="CQ37"/>
      <c r="CR37"/>
      <c r="CS37"/>
      <c r="CT37"/>
      <c r="CU37"/>
      <c r="CV37" s="65"/>
      <c r="CW37" s="65"/>
      <c r="CX37" s="65"/>
      <c r="CY37" s="65"/>
      <c r="CZ37" s="65"/>
      <c r="DA37" s="65"/>
      <c r="DB37" s="141"/>
      <c r="DC37" s="141"/>
      <c r="DD37" s="141"/>
      <c r="DE37" s="141"/>
      <c r="DF37" s="141"/>
      <c r="DG37" s="141"/>
      <c r="DH37" s="141"/>
      <c r="DI37" s="141"/>
      <c r="DJ37" s="139"/>
      <c r="DK37" s="95"/>
      <c r="DL37" s="141"/>
      <c r="DM37" s="141"/>
      <c r="DN37" s="141"/>
      <c r="DO37" s="141"/>
      <c r="DP37" s="91"/>
      <c r="DQ37" s="72"/>
      <c r="DR37" s="72"/>
      <c r="DS37" s="72"/>
      <c r="DT37" s="72"/>
      <c r="DZ37" s="141"/>
      <c r="EA37" s="141"/>
      <c r="EB37" s="141"/>
      <c r="EC37" s="141"/>
      <c r="ED37" s="141"/>
      <c r="EE37" s="141"/>
      <c r="EF37" s="143"/>
      <c r="EU37" s="72"/>
    </row>
    <row r="38" spans="1:151">
      <c r="A38" s="20"/>
      <c r="B38" s="20"/>
      <c r="C38" s="312"/>
      <c r="D38" s="31" t="s">
        <v>2599</v>
      </c>
      <c r="E38" s="31" t="s">
        <v>2600</v>
      </c>
      <c r="F38" s="32"/>
      <c r="G38" s="33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75"/>
      <c r="AR38" s="34"/>
      <c r="AS38" s="34"/>
      <c r="AT38" s="110" t="s">
        <v>2601</v>
      </c>
      <c r="AU38" s="34" t="s">
        <v>2601</v>
      </c>
      <c r="AV38" s="34" t="s">
        <v>2601</v>
      </c>
      <c r="AW38" s="34"/>
      <c r="AX38" s="34"/>
      <c r="AY38" s="34"/>
      <c r="AZ38" s="34"/>
      <c r="BA38" s="34"/>
      <c r="BB38" s="34"/>
      <c r="BC38" s="124" t="s">
        <v>2601</v>
      </c>
      <c r="BD38" s="124" t="s">
        <v>2601</v>
      </c>
      <c r="BE38" s="216" t="s">
        <v>2601</v>
      </c>
      <c r="BF38" s="217" t="str">
        <f t="shared" si="12"/>
        <v>IPA</v>
      </c>
      <c r="BG38" s="34"/>
      <c r="BH38" s="34"/>
      <c r="BI38" s="34"/>
      <c r="BJ38" s="34"/>
      <c r="BK38" s="34"/>
      <c r="BL38" s="96">
        <f t="shared" ca="1" si="1"/>
        <v>5880</v>
      </c>
      <c r="BM38" s="97" t="e">
        <f t="shared" ca="1" si="2"/>
        <v>#VALUE!</v>
      </c>
      <c r="BN38" s="97" t="e">
        <f t="shared" ca="1" si="3"/>
        <v>#VALUE!</v>
      </c>
      <c r="BO38" s="95" t="e">
        <f t="shared" ca="1" si="10"/>
        <v>#VALUE!</v>
      </c>
      <c r="BP38" s="7">
        <f>Design!$J44</f>
        <v>0</v>
      </c>
      <c r="BQ38" s="1" t="e">
        <f t="shared" ca="1" si="11"/>
        <v>#VALUE!</v>
      </c>
      <c r="BR38" s="19" t="e">
        <f t="shared" ca="1" si="5"/>
        <v>#VALUE!</v>
      </c>
      <c r="BS38" s="61" t="str">
        <f t="shared" ca="1" si="6"/>
        <v>=MTR|TL|TR</v>
      </c>
      <c r="BT38" s="61" t="str">
        <f t="shared" ca="1" si="7"/>
        <v>TR=83.0</v>
      </c>
      <c r="BU38" s="78" t="e">
        <f t="shared" ca="1" si="8"/>
        <v>#VALUE!</v>
      </c>
      <c r="BV38" s="95">
        <f t="shared" ca="1" si="4"/>
        <v>0</v>
      </c>
      <c r="BW38" s="80">
        <f>Design!B44</f>
        <v>4.2000000000000016E-2</v>
      </c>
      <c r="BX38" s="8">
        <f>Design!F44</f>
        <v>0</v>
      </c>
      <c r="BY38" s="51" t="s">
        <v>1137</v>
      </c>
      <c r="BZ38" s="11" t="s">
        <v>3715</v>
      </c>
      <c r="CA38" s="278">
        <v>41610.60769675926</v>
      </c>
      <c r="CB38" t="s">
        <v>3858</v>
      </c>
      <c r="CC38" s="10"/>
      <c r="CD38" s="61"/>
      <c r="CE38" s="65" t="e">
        <f t="shared" si="0"/>
        <v>#VALUE!</v>
      </c>
      <c r="CF38" s="65"/>
      <c r="CG38" s="65"/>
      <c r="CH38" s="65"/>
      <c r="CI38" s="65"/>
      <c r="CJ38" s="65"/>
      <c r="CK38" s="65"/>
      <c r="CL38" s="65"/>
      <c r="CM38"/>
      <c r="CN38"/>
      <c r="CO38"/>
      <c r="CP38"/>
      <c r="CQ38"/>
      <c r="CR38"/>
      <c r="CS38"/>
      <c r="CT38"/>
      <c r="CU38"/>
      <c r="CV38" s="65"/>
      <c r="CW38" s="65"/>
      <c r="CX38" s="65"/>
      <c r="CY38" s="65"/>
      <c r="CZ38" s="65"/>
      <c r="DA38" s="65"/>
      <c r="DB38" s="141"/>
      <c r="DC38" s="141"/>
      <c r="DD38" s="141"/>
      <c r="DE38" s="141"/>
      <c r="DF38" s="141"/>
      <c r="DG38" s="141"/>
      <c r="DH38" s="141"/>
      <c r="DI38" s="141"/>
      <c r="DJ38" s="139"/>
      <c r="DK38" s="95"/>
      <c r="DL38" s="141"/>
      <c r="DM38" s="141"/>
      <c r="DN38" s="141"/>
      <c r="DO38" s="141"/>
      <c r="DP38" s="91"/>
      <c r="DQ38" s="72"/>
      <c r="DR38" s="72"/>
      <c r="DS38" s="72"/>
      <c r="DT38" s="72"/>
      <c r="DZ38" s="141"/>
      <c r="EA38" s="141"/>
      <c r="EB38" s="141"/>
      <c r="EC38" s="141"/>
      <c r="ED38" s="141"/>
      <c r="EE38" s="141"/>
      <c r="EF38" s="143"/>
      <c r="EU38" s="72"/>
    </row>
    <row r="39" spans="1:151">
      <c r="A39" s="20"/>
      <c r="B39" s="20"/>
      <c r="C39" s="312"/>
      <c r="D39" s="31" t="s">
        <v>2602</v>
      </c>
      <c r="E39" s="31" t="s">
        <v>2603</v>
      </c>
      <c r="F39" s="32"/>
      <c r="G39" s="33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75"/>
      <c r="AR39" s="34"/>
      <c r="AS39" s="34"/>
      <c r="AT39" s="110" t="s">
        <v>2604</v>
      </c>
      <c r="AU39" s="34" t="s">
        <v>2604</v>
      </c>
      <c r="AV39" s="34" t="s">
        <v>2604</v>
      </c>
      <c r="AW39" s="34"/>
      <c r="AX39" s="34"/>
      <c r="AY39" s="34"/>
      <c r="AZ39" s="34"/>
      <c r="BA39" s="34"/>
      <c r="BB39" s="34"/>
      <c r="BC39" s="124" t="s">
        <v>2604</v>
      </c>
      <c r="BD39" s="124" t="s">
        <v>2604</v>
      </c>
      <c r="BE39" s="216" t="s">
        <v>2604</v>
      </c>
      <c r="BF39" s="217" t="str">
        <f t="shared" si="12"/>
        <v>MIN</v>
      </c>
      <c r="BG39" s="34"/>
      <c r="BH39" s="34"/>
      <c r="BI39" s="34"/>
      <c r="BJ39" s="34"/>
      <c r="BK39" s="34"/>
      <c r="BL39" s="96">
        <f t="shared" ca="1" si="1"/>
        <v>5886</v>
      </c>
      <c r="BM39" s="97" t="e">
        <f t="shared" ca="1" si="2"/>
        <v>#VALUE!</v>
      </c>
      <c r="BN39" s="97" t="e">
        <f t="shared" ca="1" si="3"/>
        <v>#VALUE!</v>
      </c>
      <c r="BO39" s="95" t="e">
        <f t="shared" ca="1" si="10"/>
        <v>#VALUE!</v>
      </c>
      <c r="BP39" s="7">
        <f>Design!$J45</f>
        <v>0</v>
      </c>
      <c r="BQ39" s="1" t="e">
        <f t="shared" ca="1" si="11"/>
        <v>#VALUE!</v>
      </c>
      <c r="BR39" s="19" t="e">
        <f t="shared" ca="1" si="5"/>
        <v>#VALUE!</v>
      </c>
      <c r="BS39" s="61" t="str">
        <f t="shared" ca="1" si="6"/>
        <v>=MTR|TR</v>
      </c>
      <c r="BT39" s="61" t="str">
        <f t="shared" ca="1" si="7"/>
        <v>ACK</v>
      </c>
      <c r="BU39" s="78" t="e">
        <f t="shared" ca="1" si="8"/>
        <v>#VALUE!</v>
      </c>
      <c r="BV39" s="95">
        <f t="shared" ca="1" si="4"/>
        <v>0</v>
      </c>
      <c r="BW39" s="80">
        <f>Design!B45</f>
        <v>4.3500000000000018E-2</v>
      </c>
      <c r="BX39" s="8">
        <f>Design!F45</f>
        <v>0</v>
      </c>
      <c r="BY39" s="51" t="s">
        <v>1138</v>
      </c>
      <c r="BZ39" s="11" t="s">
        <v>3716</v>
      </c>
      <c r="CA39" s="278">
        <v>41610.60769675926</v>
      </c>
      <c r="CB39" t="s">
        <v>3862</v>
      </c>
      <c r="CC39" s="10"/>
      <c r="CD39" s="61"/>
      <c r="CE39" s="65" t="e">
        <f t="shared" si="0"/>
        <v>#VALUE!</v>
      </c>
      <c r="CF39" s="65"/>
      <c r="CG39" s="65"/>
      <c r="CH39" s="65"/>
      <c r="CI39" s="65"/>
      <c r="CJ39" s="65"/>
      <c r="CK39" s="65"/>
      <c r="CL39" s="65"/>
      <c r="CM39"/>
      <c r="CN39"/>
      <c r="CO39"/>
      <c r="CP39"/>
      <c r="CQ39"/>
      <c r="CR39"/>
      <c r="CS39"/>
      <c r="CT39"/>
      <c r="CU39"/>
      <c r="CV39" s="65"/>
      <c r="CW39" s="65"/>
      <c r="CX39" s="65"/>
      <c r="CY39" s="65"/>
      <c r="CZ39" s="65"/>
      <c r="DA39" s="65"/>
      <c r="DB39" s="141"/>
      <c r="DC39" s="141"/>
      <c r="DD39" s="141"/>
      <c r="DE39" s="141"/>
      <c r="DF39" s="141"/>
      <c r="DG39" s="141"/>
      <c r="DH39" s="141"/>
      <c r="DI39" s="141"/>
      <c r="DJ39" s="139"/>
      <c r="DK39" s="95"/>
      <c r="DL39" s="141"/>
      <c r="DM39" s="141"/>
      <c r="DN39" s="141"/>
      <c r="DO39" s="141"/>
      <c r="DP39" s="91"/>
      <c r="DQ39" s="72"/>
      <c r="DR39" s="72"/>
      <c r="DS39" s="72"/>
      <c r="DT39" s="72"/>
      <c r="DZ39" s="141"/>
      <c r="EA39" s="141"/>
      <c r="EB39" s="141"/>
      <c r="EC39" s="141"/>
      <c r="ED39" s="141"/>
      <c r="EE39" s="141"/>
      <c r="EF39" s="143"/>
      <c r="EU39" s="72"/>
    </row>
    <row r="40" spans="1:151">
      <c r="A40" s="20"/>
      <c r="B40" s="20"/>
      <c r="C40" s="313"/>
      <c r="D40" s="31" t="s">
        <v>2605</v>
      </c>
      <c r="E40" s="31" t="s">
        <v>2606</v>
      </c>
      <c r="F40" s="32"/>
      <c r="G40" s="33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34"/>
      <c r="AB40" s="34"/>
      <c r="AC40" s="34"/>
      <c r="AD40" s="34"/>
      <c r="AE40" s="34"/>
      <c r="AF40" s="34"/>
      <c r="AG40" s="34"/>
      <c r="AH40" s="34"/>
      <c r="AI40" s="34"/>
      <c r="AJ40" s="34"/>
      <c r="AK40" s="34"/>
      <c r="AL40" s="34"/>
      <c r="AM40" s="34"/>
      <c r="AN40" s="34"/>
      <c r="AO40" s="34"/>
      <c r="AP40" s="34"/>
      <c r="AQ40" s="75"/>
      <c r="AR40" s="34"/>
      <c r="AS40" s="34"/>
      <c r="AT40" s="110" t="s">
        <v>2354</v>
      </c>
      <c r="AU40" s="34" t="s">
        <v>2354</v>
      </c>
      <c r="AV40" s="34" t="s">
        <v>2354</v>
      </c>
      <c r="AW40" s="34"/>
      <c r="AX40" s="34"/>
      <c r="AY40" s="34"/>
      <c r="AZ40" s="34"/>
      <c r="BA40" s="34"/>
      <c r="BB40" s="34"/>
      <c r="BC40" s="124" t="s">
        <v>2354</v>
      </c>
      <c r="BD40" s="124" t="s">
        <v>2354</v>
      </c>
      <c r="BE40" s="216" t="s">
        <v>2354</v>
      </c>
      <c r="BF40" s="217" t="str">
        <f t="shared" si="12"/>
        <v>0.00</v>
      </c>
      <c r="BG40" s="34"/>
      <c r="BH40" s="34"/>
      <c r="BI40" s="34"/>
      <c r="BJ40" s="34"/>
      <c r="BK40" s="34"/>
      <c r="BL40" s="96">
        <f t="shared" ca="1" si="1"/>
        <v>5887</v>
      </c>
      <c r="BM40" s="97" t="e">
        <f t="shared" ca="1" si="2"/>
        <v>#VALUE!</v>
      </c>
      <c r="BN40" s="97" t="e">
        <f t="shared" ca="1" si="3"/>
        <v>#VALUE!</v>
      </c>
      <c r="BO40" s="95" t="e">
        <f t="shared" ca="1" si="10"/>
        <v>#VALUE!</v>
      </c>
      <c r="BP40" s="7">
        <f>Design!$J46</f>
        <v>0</v>
      </c>
      <c r="BQ40" s="1" t="e">
        <f t="shared" ca="1" si="11"/>
        <v>#VALUE!</v>
      </c>
      <c r="BR40" s="19" t="e">
        <f t="shared" ca="1" si="5"/>
        <v>#VALUE!</v>
      </c>
      <c r="BS40" s="61" t="str">
        <f t="shared" ca="1" si="6"/>
        <v>=MTR|TR</v>
      </c>
      <c r="BT40" s="61" t="str">
        <f t="shared" ca="1" si="7"/>
        <v>TR=2.8</v>
      </c>
      <c r="BU40" s="78" t="e">
        <f t="shared" ca="1" si="8"/>
        <v>#VALUE!</v>
      </c>
      <c r="BV40" s="95">
        <f t="shared" ca="1" si="4"/>
        <v>0</v>
      </c>
      <c r="BW40" s="80">
        <f>Design!B46</f>
        <v>4.5000000000000019E-2</v>
      </c>
      <c r="BX40" s="8">
        <f>Design!F46</f>
        <v>0</v>
      </c>
      <c r="BY40" s="51" t="s">
        <v>1139</v>
      </c>
      <c r="BZ40" s="11" t="s">
        <v>3716</v>
      </c>
      <c r="CA40" s="278">
        <v>41610.607708333337</v>
      </c>
      <c r="CB40" t="s">
        <v>3862</v>
      </c>
      <c r="CC40" s="10"/>
      <c r="CD40" s="61"/>
      <c r="CE40" s="65" t="e">
        <f t="shared" si="0"/>
        <v>#VALUE!</v>
      </c>
      <c r="CF40" s="65"/>
      <c r="CG40" s="65"/>
      <c r="CH40" s="65"/>
      <c r="CI40" s="65"/>
      <c r="CJ40" s="65"/>
      <c r="CK40" s="65"/>
      <c r="CL40" s="65"/>
      <c r="CM40"/>
      <c r="CN40"/>
      <c r="CO40"/>
      <c r="CP40"/>
      <c r="CQ40"/>
      <c r="CR40"/>
      <c r="CS40"/>
      <c r="CT40"/>
      <c r="CU40"/>
      <c r="CV40" s="65"/>
      <c r="CW40" s="65"/>
      <c r="CX40" s="65"/>
      <c r="CY40" s="65"/>
      <c r="CZ40" s="65"/>
      <c r="DA40" s="65"/>
      <c r="DB40" s="141"/>
      <c r="DC40" s="141"/>
      <c r="DD40" s="141"/>
      <c r="DE40" s="141"/>
      <c r="DF40" s="141"/>
      <c r="DG40" s="141"/>
      <c r="DH40" s="141"/>
      <c r="DI40" s="141"/>
      <c r="DJ40" s="139"/>
      <c r="DK40" s="95"/>
      <c r="DL40" s="141"/>
      <c r="DM40" s="141"/>
      <c r="DN40" s="141"/>
      <c r="DO40" s="141"/>
      <c r="DP40" s="91"/>
      <c r="DQ40" s="72"/>
      <c r="DR40" s="72"/>
      <c r="DS40" s="72"/>
      <c r="DT40" s="72"/>
      <c r="DZ40" s="141"/>
      <c r="EA40" s="141"/>
      <c r="EB40" s="141"/>
      <c r="EC40" s="141"/>
      <c r="ED40" s="141"/>
      <c r="EE40" s="141"/>
      <c r="EF40" s="143"/>
      <c r="EU40" s="72"/>
    </row>
    <row r="41" spans="1:151">
      <c r="A41" s="20"/>
      <c r="B41" s="20"/>
      <c r="C41" s="311" t="s">
        <v>2736</v>
      </c>
      <c r="D41" s="31" t="s">
        <v>2737</v>
      </c>
      <c r="E41" s="31" t="s">
        <v>2738</v>
      </c>
      <c r="F41" s="32"/>
      <c r="G41" s="33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75"/>
      <c r="AR41" s="34"/>
      <c r="AS41" s="34"/>
      <c r="AT41" s="110" t="s">
        <v>2404</v>
      </c>
      <c r="AU41" s="34" t="s">
        <v>2404</v>
      </c>
      <c r="AV41" s="34" t="s">
        <v>2404</v>
      </c>
      <c r="AW41" s="34"/>
      <c r="AX41" s="34"/>
      <c r="AY41" s="34"/>
      <c r="AZ41" s="34"/>
      <c r="BA41" s="34"/>
      <c r="BB41" s="34"/>
      <c r="BC41" s="124" t="s">
        <v>2404</v>
      </c>
      <c r="BD41" s="124" t="s">
        <v>2404</v>
      </c>
      <c r="BE41" s="216" t="s">
        <v>2404</v>
      </c>
      <c r="BF41" s="217" t="str">
        <f t="shared" si="12"/>
        <v>OFF</v>
      </c>
      <c r="BG41" s="34"/>
      <c r="BH41" s="34"/>
      <c r="BI41" s="34"/>
      <c r="BJ41" s="34"/>
      <c r="BK41" s="34"/>
      <c r="BL41" s="96">
        <f t="shared" ca="1" si="1"/>
        <v>5888</v>
      </c>
      <c r="BM41" s="97" t="e">
        <f t="shared" ca="1" si="2"/>
        <v>#VALUE!</v>
      </c>
      <c r="BN41" s="97" t="e">
        <f t="shared" ca="1" si="3"/>
        <v>#VALUE!</v>
      </c>
      <c r="BO41" s="95" t="e">
        <f t="shared" ca="1" si="10"/>
        <v>#VALUE!</v>
      </c>
      <c r="BP41" s="7">
        <f>Design!$J47</f>
        <v>0</v>
      </c>
      <c r="BQ41" s="1" t="e">
        <f t="shared" ca="1" si="11"/>
        <v>#VALUE!</v>
      </c>
      <c r="BR41" s="19" t="e">
        <f t="shared" ca="1" si="5"/>
        <v>#VALUE!</v>
      </c>
      <c r="BS41" s="61" t="str">
        <f t="shared" ca="1" si="6"/>
        <v>=MTR|TR</v>
      </c>
      <c r="BT41" s="61" t="str">
        <f t="shared" ca="1" si="7"/>
        <v>TR=-42.9</v>
      </c>
      <c r="BU41" s="78" t="e">
        <f t="shared" ca="1" si="8"/>
        <v>#VALUE!</v>
      </c>
      <c r="BV41" s="95">
        <f t="shared" ca="1" si="4"/>
        <v>0</v>
      </c>
      <c r="BW41" s="80">
        <f>Design!B47</f>
        <v>4.650000000000002E-2</v>
      </c>
      <c r="BX41" s="8">
        <f>Design!F47</f>
        <v>0</v>
      </c>
      <c r="BY41" s="51" t="s">
        <v>2905</v>
      </c>
      <c r="BZ41" s="11" t="s">
        <v>3714</v>
      </c>
      <c r="CA41" s="278">
        <v>41610.607708333337</v>
      </c>
      <c r="CB41" t="s">
        <v>3863</v>
      </c>
      <c r="CC41" s="10"/>
      <c r="CD41" s="61"/>
      <c r="CE41" s="65" t="e">
        <f t="shared" si="0"/>
        <v>#VALUE!</v>
      </c>
      <c r="CF41" s="65"/>
      <c r="CG41" s="65"/>
      <c r="CH41" s="65"/>
      <c r="CI41" s="65"/>
      <c r="CJ41" s="65"/>
      <c r="CK41" s="65"/>
      <c r="CL41" s="65"/>
      <c r="CM41"/>
      <c r="CN41"/>
      <c r="CO41"/>
      <c r="CP41"/>
      <c r="CQ41"/>
      <c r="CR41"/>
      <c r="CS41"/>
      <c r="CT41"/>
      <c r="CU41"/>
      <c r="CV41" s="65"/>
      <c r="CW41" s="65"/>
      <c r="CX41" s="65"/>
      <c r="CY41" s="65"/>
      <c r="CZ41" s="65"/>
      <c r="DA41" s="65"/>
      <c r="DB41" s="141"/>
      <c r="DC41" s="141"/>
      <c r="DD41" s="141"/>
      <c r="DE41" s="141"/>
      <c r="DF41" s="141"/>
      <c r="DG41" s="141"/>
      <c r="DH41" s="141"/>
      <c r="DI41" s="141"/>
      <c r="DJ41" s="139"/>
      <c r="DK41" s="95"/>
      <c r="DL41" s="141"/>
      <c r="DM41" s="141"/>
      <c r="DN41" s="141"/>
      <c r="DO41" s="141"/>
      <c r="DP41" s="91"/>
      <c r="DQ41" s="72"/>
      <c r="DR41" s="72"/>
      <c r="DS41" s="72"/>
      <c r="DT41" s="72"/>
      <c r="DZ41" s="141"/>
      <c r="EA41" s="141"/>
      <c r="EB41" s="141"/>
      <c r="EC41" s="141"/>
      <c r="ED41" s="141"/>
      <c r="EE41" s="141"/>
      <c r="EF41" s="143"/>
      <c r="EU41" s="72"/>
    </row>
    <row r="42" spans="1:151">
      <c r="A42" s="20"/>
      <c r="B42" s="20"/>
      <c r="C42" s="312"/>
      <c r="D42" s="31" t="s">
        <v>2599</v>
      </c>
      <c r="E42" s="31" t="s">
        <v>2739</v>
      </c>
      <c r="F42" s="32"/>
      <c r="G42" s="33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75"/>
      <c r="AR42" s="34"/>
      <c r="AS42" s="34"/>
      <c r="AT42" s="110" t="s">
        <v>2601</v>
      </c>
      <c r="AU42" s="34" t="s">
        <v>2601</v>
      </c>
      <c r="AV42" s="34" t="s">
        <v>2601</v>
      </c>
      <c r="AW42" s="34"/>
      <c r="AX42" s="34"/>
      <c r="AY42" s="34"/>
      <c r="AZ42" s="34"/>
      <c r="BA42" s="34"/>
      <c r="BB42" s="34"/>
      <c r="BC42" s="124" t="s">
        <v>2601</v>
      </c>
      <c r="BD42" s="124" t="s">
        <v>2601</v>
      </c>
      <c r="BE42" s="216" t="s">
        <v>2601</v>
      </c>
      <c r="BF42" s="217" t="str">
        <f t="shared" si="12"/>
        <v>IPA</v>
      </c>
      <c r="BG42" s="34"/>
      <c r="BH42" s="34"/>
      <c r="BI42" s="34"/>
      <c r="BJ42" s="34"/>
      <c r="BK42" s="34"/>
      <c r="BL42" s="96">
        <f t="shared" ca="1" si="1"/>
        <v>5890</v>
      </c>
      <c r="BM42" s="97" t="e">
        <f t="shared" ca="1" si="2"/>
        <v>#VALUE!</v>
      </c>
      <c r="BN42" s="97">
        <f t="shared" ca="1" si="3"/>
        <v>-8.3000000000000004E-2</v>
      </c>
      <c r="BO42" s="95" t="e">
        <f t="shared" ca="1" si="10"/>
        <v>#VALUE!</v>
      </c>
      <c r="BP42" s="7">
        <f>Design!$J48</f>
        <v>0</v>
      </c>
      <c r="BQ42" s="1" t="e">
        <f t="shared" ca="1" si="11"/>
        <v>#VALUE!</v>
      </c>
      <c r="BR42" s="19" t="e">
        <f t="shared" ca="1" si="5"/>
        <v>#VALUE!</v>
      </c>
      <c r="BS42" s="61" t="str">
        <f t="shared" ca="1" si="6"/>
        <v>&amp;MTRARC|TR,42.9,0.05|TL,-83.0,0.05</v>
      </c>
      <c r="BT42" s="61" t="str">
        <f t="shared" ca="1" si="7"/>
        <v>TL=83.0|TR=-42.9</v>
      </c>
      <c r="BU42" s="78" t="e">
        <f t="shared" ca="1" si="8"/>
        <v>#VALUE!</v>
      </c>
      <c r="BV42" s="95" t="e">
        <f t="shared" ca="1" si="4"/>
        <v>#VALUE!</v>
      </c>
      <c r="BW42" s="80">
        <f>Design!B48</f>
        <v>4.8000000000000022E-2</v>
      </c>
      <c r="BX42" s="8">
        <f>Design!F48</f>
        <v>0</v>
      </c>
      <c r="BY42" s="51" t="s">
        <v>1140</v>
      </c>
      <c r="BZ42" s="11" t="s">
        <v>3864</v>
      </c>
      <c r="CA42" s="278">
        <v>41610.607719907406</v>
      </c>
      <c r="CB42" t="s">
        <v>1969</v>
      </c>
      <c r="CC42" s="10"/>
      <c r="CD42" s="61"/>
      <c r="CE42" s="65" t="e">
        <f t="shared" si="0"/>
        <v>#VALUE!</v>
      </c>
      <c r="CF42" s="65"/>
      <c r="CG42" s="65"/>
      <c r="CH42" s="65"/>
      <c r="CI42" s="65"/>
      <c r="CJ42" s="65"/>
      <c r="CK42" s="65"/>
      <c r="CL42" s="65"/>
      <c r="CM42"/>
      <c r="CN42"/>
      <c r="CO42"/>
      <c r="CP42"/>
      <c r="CQ42"/>
      <c r="CR42"/>
      <c r="CS42"/>
      <c r="CT42"/>
      <c r="CU42"/>
      <c r="CV42" s="65"/>
      <c r="CW42" s="65"/>
      <c r="CX42" s="65"/>
      <c r="CY42" s="65"/>
      <c r="CZ42" s="65"/>
      <c r="DA42" s="65"/>
      <c r="DB42" s="141"/>
      <c r="DC42" s="141"/>
      <c r="DD42" s="141"/>
      <c r="DE42" s="141"/>
      <c r="DF42" s="141"/>
      <c r="DG42" s="141"/>
      <c r="DH42" s="141"/>
      <c r="DI42" s="141"/>
      <c r="DJ42" s="139"/>
      <c r="DK42" s="95"/>
      <c r="DL42" s="141"/>
      <c r="DM42" s="141"/>
      <c r="DN42" s="141"/>
      <c r="DO42" s="141"/>
      <c r="DP42" s="91"/>
      <c r="DQ42" s="72"/>
      <c r="DR42" s="72"/>
      <c r="DS42" s="72"/>
      <c r="DT42" s="72"/>
      <c r="DZ42" s="141"/>
      <c r="EA42" s="141"/>
      <c r="EB42" s="141"/>
      <c r="EC42" s="141"/>
      <c r="ED42" s="141"/>
      <c r="EE42" s="141"/>
      <c r="EF42" s="143"/>
      <c r="EU42" s="72"/>
    </row>
    <row r="43" spans="1:151">
      <c r="A43" s="20"/>
      <c r="B43" s="20"/>
      <c r="C43" s="312"/>
      <c r="D43" s="31" t="s">
        <v>2602</v>
      </c>
      <c r="E43" s="31" t="s">
        <v>2740</v>
      </c>
      <c r="F43" s="32"/>
      <c r="G43" s="33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75"/>
      <c r="AR43" s="34"/>
      <c r="AS43" s="34"/>
      <c r="AT43" s="110" t="s">
        <v>2604</v>
      </c>
      <c r="AU43" s="34" t="s">
        <v>2604</v>
      </c>
      <c r="AV43" s="34" t="s">
        <v>2604</v>
      </c>
      <c r="AW43" s="34"/>
      <c r="AX43" s="34"/>
      <c r="AY43" s="34"/>
      <c r="AZ43" s="34"/>
      <c r="BA43" s="34"/>
      <c r="BB43" s="34"/>
      <c r="BC43" s="124" t="s">
        <v>2604</v>
      </c>
      <c r="BD43" s="124" t="s">
        <v>2604</v>
      </c>
      <c r="BE43" s="216" t="s">
        <v>2604</v>
      </c>
      <c r="BF43" s="217" t="str">
        <f t="shared" si="12"/>
        <v>MIN</v>
      </c>
      <c r="BG43" s="34"/>
      <c r="BH43" s="34"/>
      <c r="BI43" s="34"/>
      <c r="BJ43" s="34"/>
      <c r="BK43" s="34"/>
      <c r="BL43" s="96">
        <f t="shared" ca="1" si="1"/>
        <v>5891</v>
      </c>
      <c r="BM43" s="97" t="e">
        <f t="shared" ca="1" si="2"/>
        <v>#VALUE!</v>
      </c>
      <c r="BN43" s="97" t="e">
        <f t="shared" ca="1" si="3"/>
        <v>#VALUE!</v>
      </c>
      <c r="BO43" s="95" t="e">
        <f t="shared" ca="1" si="10"/>
        <v>#VALUE!</v>
      </c>
      <c r="BP43" s="7">
        <f>Design!$J49</f>
        <v>0</v>
      </c>
      <c r="BQ43" s="1" t="e">
        <f t="shared" ca="1" si="11"/>
        <v>#VALUE!</v>
      </c>
      <c r="BR43" s="19" t="e">
        <f t="shared" ca="1" si="5"/>
        <v>#VALUE!</v>
      </c>
      <c r="BS43" s="61" t="str">
        <f t="shared" ca="1" si="6"/>
        <v>=MTR|TR</v>
      </c>
      <c r="BT43" s="61" t="str">
        <f t="shared" ca="1" si="7"/>
        <v>TR=0.0</v>
      </c>
      <c r="BU43" s="78" t="e">
        <f t="shared" ca="1" si="8"/>
        <v>#VALUE!</v>
      </c>
      <c r="BV43" s="95">
        <f t="shared" ca="1" si="4"/>
        <v>0</v>
      </c>
      <c r="BW43" s="80">
        <f>Design!B49</f>
        <v>4.9500000000000023E-2</v>
      </c>
      <c r="BX43" s="8">
        <f>Design!F49</f>
        <v>0</v>
      </c>
      <c r="BY43" s="51" t="s">
        <v>1141</v>
      </c>
      <c r="BZ43" s="11" t="s">
        <v>3715</v>
      </c>
      <c r="CA43" s="278">
        <v>41610.607719907406</v>
      </c>
      <c r="CB43" t="s">
        <v>3876</v>
      </c>
      <c r="CC43" s="10"/>
      <c r="CD43" s="61"/>
      <c r="CE43" s="65" t="e">
        <f t="shared" si="0"/>
        <v>#VALUE!</v>
      </c>
      <c r="CF43" s="65"/>
      <c r="CG43" s="65"/>
      <c r="CH43" s="65"/>
      <c r="CI43" s="65"/>
      <c r="CJ43" s="65"/>
      <c r="CK43" s="65"/>
      <c r="CL43" s="65"/>
      <c r="CM43"/>
      <c r="CN43"/>
      <c r="CO43"/>
      <c r="CP43"/>
      <c r="CQ43"/>
      <c r="CR43"/>
      <c r="CS43"/>
      <c r="CT43"/>
      <c r="CU43"/>
      <c r="CV43" s="65"/>
      <c r="CW43" s="65"/>
      <c r="CX43" s="65"/>
      <c r="CY43" s="65"/>
      <c r="CZ43" s="65"/>
      <c r="DA43" s="65"/>
      <c r="DB43" s="141"/>
      <c r="DC43" s="141"/>
      <c r="DD43" s="141"/>
      <c r="DE43" s="141"/>
      <c r="DF43" s="141"/>
      <c r="DG43" s="141"/>
      <c r="DH43" s="141"/>
      <c r="DI43" s="141"/>
      <c r="DJ43" s="139"/>
      <c r="DK43" s="95"/>
      <c r="DL43" s="141"/>
      <c r="DM43" s="141"/>
      <c r="DN43" s="141"/>
      <c r="DO43" s="141"/>
      <c r="DP43" s="91"/>
      <c r="DQ43" s="72"/>
      <c r="DR43" s="72"/>
      <c r="DS43" s="72"/>
      <c r="DT43" s="72"/>
      <c r="DZ43" s="141"/>
      <c r="EA43" s="141"/>
      <c r="EB43" s="141"/>
      <c r="EC43" s="141"/>
      <c r="ED43" s="141"/>
      <c r="EE43" s="141"/>
      <c r="EF43" s="143"/>
      <c r="EU43" s="72"/>
    </row>
    <row r="44" spans="1:151">
      <c r="A44" s="20"/>
      <c r="B44" s="20"/>
      <c r="C44" s="313"/>
      <c r="D44" s="31" t="s">
        <v>2605</v>
      </c>
      <c r="E44" s="31" t="s">
        <v>2741</v>
      </c>
      <c r="F44" s="32"/>
      <c r="G44" s="33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75"/>
      <c r="AR44" s="34"/>
      <c r="AS44" s="34"/>
      <c r="AT44" s="110" t="s">
        <v>2354</v>
      </c>
      <c r="AU44" s="34" t="s">
        <v>2354</v>
      </c>
      <c r="AV44" s="34" t="s">
        <v>2354</v>
      </c>
      <c r="AW44" s="34"/>
      <c r="AX44" s="34"/>
      <c r="AY44" s="34"/>
      <c r="AZ44" s="34"/>
      <c r="BA44" s="34"/>
      <c r="BB44" s="34"/>
      <c r="BC44" s="124" t="s">
        <v>2354</v>
      </c>
      <c r="BD44" s="124" t="s">
        <v>2354</v>
      </c>
      <c r="BE44" s="216" t="s">
        <v>2354</v>
      </c>
      <c r="BF44" s="217" t="str">
        <f t="shared" si="12"/>
        <v>0.00</v>
      </c>
      <c r="BG44" s="34"/>
      <c r="BH44" s="34"/>
      <c r="BI44" s="34"/>
      <c r="BJ44" s="34"/>
      <c r="BK44" s="34"/>
      <c r="BL44" s="96">
        <f t="shared" ca="1" si="1"/>
        <v>5893</v>
      </c>
      <c r="BM44" s="97" t="e">
        <f t="shared" ca="1" si="2"/>
        <v>#VALUE!</v>
      </c>
      <c r="BN44" s="97" t="e">
        <f t="shared" ca="1" si="3"/>
        <v>#VALUE!</v>
      </c>
      <c r="BO44" s="95" t="e">
        <f t="shared" ca="1" si="10"/>
        <v>#VALUE!</v>
      </c>
      <c r="BP44" s="7">
        <f>Design!$J50</f>
        <v>0</v>
      </c>
      <c r="BQ44" s="1" t="e">
        <f t="shared" ca="1" si="11"/>
        <v>#VALUE!</v>
      </c>
      <c r="BR44" s="19" t="e">
        <f t="shared" ca="1" si="5"/>
        <v>#VALUE!</v>
      </c>
      <c r="BS44" s="61" t="str">
        <f t="shared" ca="1" si="6"/>
        <v>=MTR|TL</v>
      </c>
      <c r="BT44" s="61" t="str">
        <f t="shared" ca="1" si="7"/>
        <v>TL=0.1</v>
      </c>
      <c r="BU44" s="78" t="e">
        <f t="shared" ca="1" si="8"/>
        <v>#VALUE!</v>
      </c>
      <c r="BV44" s="95">
        <f t="shared" ca="1" si="4"/>
        <v>0</v>
      </c>
      <c r="BW44" s="80">
        <f>Design!B50</f>
        <v>5.1000000000000024E-2</v>
      </c>
      <c r="BX44" s="8">
        <f>Design!F50</f>
        <v>0</v>
      </c>
      <c r="BY44" s="51" t="s">
        <v>1142</v>
      </c>
      <c r="BZ44" s="11" t="s">
        <v>3715</v>
      </c>
      <c r="CA44" s="278">
        <v>41610.607731481483</v>
      </c>
      <c r="CB44" t="s">
        <v>3877</v>
      </c>
      <c r="CC44" s="10"/>
      <c r="CD44" s="61"/>
      <c r="CE44" s="65" t="e">
        <f t="shared" si="0"/>
        <v>#VALUE!</v>
      </c>
      <c r="CF44" s="65"/>
      <c r="CG44" s="65"/>
      <c r="CH44" s="65"/>
      <c r="CI44" s="65"/>
      <c r="CJ44" s="65"/>
      <c r="CK44" s="65"/>
      <c r="CL44" s="65"/>
      <c r="CM44"/>
      <c r="CN44"/>
      <c r="CO44"/>
      <c r="CP44"/>
      <c r="CQ44"/>
      <c r="CR44"/>
      <c r="CS44"/>
      <c r="CT44"/>
      <c r="CU44"/>
      <c r="CV44" s="65"/>
      <c r="CW44" s="65"/>
      <c r="CX44" s="65"/>
      <c r="CY44" s="65"/>
      <c r="CZ44" s="65"/>
      <c r="DA44" s="65"/>
      <c r="DB44" s="141"/>
      <c r="DC44" s="141"/>
      <c r="DD44" s="141"/>
      <c r="DE44" s="141"/>
      <c r="DF44" s="141"/>
      <c r="DG44" s="141"/>
      <c r="DH44" s="141"/>
      <c r="DI44" s="141"/>
      <c r="DJ44" s="139"/>
      <c r="DK44" s="95"/>
      <c r="DL44" s="141"/>
      <c r="DM44" s="141"/>
      <c r="DN44" s="141"/>
      <c r="DO44" s="141"/>
      <c r="DP44" s="91"/>
      <c r="DQ44" s="72"/>
      <c r="DR44" s="72"/>
      <c r="DS44" s="72"/>
      <c r="DT44" s="72"/>
      <c r="DZ44" s="141"/>
      <c r="EA44" s="141"/>
      <c r="EB44" s="141"/>
      <c r="EC44" s="141"/>
      <c r="ED44" s="141"/>
      <c r="EE44" s="141"/>
      <c r="EF44" s="143"/>
      <c r="EU44" s="72"/>
    </row>
    <row r="45" spans="1:151">
      <c r="A45" s="20"/>
      <c r="B45" s="20"/>
      <c r="C45" s="311" t="s">
        <v>2742</v>
      </c>
      <c r="D45" s="31" t="s">
        <v>2356</v>
      </c>
      <c r="E45" s="31" t="s">
        <v>2743</v>
      </c>
      <c r="F45" s="32"/>
      <c r="G45" s="33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75"/>
      <c r="AR45" s="34"/>
      <c r="AS45" s="34"/>
      <c r="AT45" s="110" t="s">
        <v>2404</v>
      </c>
      <c r="AU45" s="34" t="s">
        <v>2598</v>
      </c>
      <c r="AV45" s="34" t="s">
        <v>2598</v>
      </c>
      <c r="AW45" s="34"/>
      <c r="AX45" s="34"/>
      <c r="AY45" s="34"/>
      <c r="AZ45" s="34"/>
      <c r="BA45" s="34"/>
      <c r="BB45" s="34"/>
      <c r="BC45" s="124" t="s">
        <v>2598</v>
      </c>
      <c r="BD45" s="124" t="s">
        <v>2598</v>
      </c>
      <c r="BE45" s="216" t="s">
        <v>2404</v>
      </c>
      <c r="BF45" s="217" t="str">
        <f t="shared" si="12"/>
        <v>PAS</v>
      </c>
      <c r="BG45" s="34"/>
      <c r="BH45" s="34"/>
      <c r="BI45" s="34"/>
      <c r="BJ45" s="34"/>
      <c r="BK45" s="34"/>
      <c r="BL45" s="96">
        <f t="shared" ca="1" si="1"/>
        <v>5894</v>
      </c>
      <c r="BM45" s="97" t="e">
        <f t="shared" ca="1" si="2"/>
        <v>#VALUE!</v>
      </c>
      <c r="BN45" s="97">
        <f t="shared" ca="1" si="3"/>
        <v>-1E-4</v>
      </c>
      <c r="BO45" s="95" t="e">
        <f t="shared" ca="1" si="10"/>
        <v>#VALUE!</v>
      </c>
      <c r="BP45" s="7">
        <f>Design!$J51</f>
        <v>0</v>
      </c>
      <c r="BQ45" s="1" t="e">
        <f t="shared" ca="1" si="11"/>
        <v>#VALUE!</v>
      </c>
      <c r="BR45" s="19" t="e">
        <f t="shared" ca="1" si="5"/>
        <v>#VALUE!</v>
      </c>
      <c r="BS45" s="61" t="str">
        <f t="shared" ca="1" si="6"/>
        <v>=MTR|TL|TR</v>
      </c>
      <c r="BT45" s="61" t="str">
        <f t="shared" ca="1" si="7"/>
        <v>TL=0.1|TR=0.0</v>
      </c>
      <c r="BU45" s="78" t="e">
        <f t="shared" ca="1" si="8"/>
        <v>#VALUE!</v>
      </c>
      <c r="BV45" s="95">
        <f ca="1">1*(IF(LEN(BS45)&lt;16,0,RIGHT(BS45,5)))</f>
        <v>0</v>
      </c>
      <c r="BW45" s="80">
        <f>Design!B51</f>
        <v>5.2500000000000026E-2</v>
      </c>
      <c r="BX45" s="8">
        <f>Design!F51</f>
        <v>0</v>
      </c>
      <c r="BY45" s="51" t="s">
        <v>1143</v>
      </c>
      <c r="BZ45" s="11" t="s">
        <v>3715</v>
      </c>
      <c r="CA45" s="278">
        <v>41610.607731481483</v>
      </c>
      <c r="CB45" t="s">
        <v>3878</v>
      </c>
      <c r="CC45" s="10"/>
      <c r="CD45" s="61"/>
      <c r="CE45" s="65" t="e">
        <f t="shared" si="0"/>
        <v>#VALUE!</v>
      </c>
      <c r="CF45" s="65"/>
      <c r="CG45" s="65"/>
      <c r="CH45" s="65"/>
      <c r="CI45" s="65"/>
      <c r="CJ45" s="65"/>
      <c r="CK45" s="65"/>
      <c r="CL45" s="65"/>
      <c r="CM45"/>
      <c r="CN45"/>
      <c r="CO45"/>
      <c r="CP45"/>
      <c r="CQ45"/>
      <c r="CR45"/>
      <c r="CS45"/>
      <c r="CT45"/>
      <c r="CU45"/>
      <c r="CV45" s="65"/>
      <c r="CW45" s="65"/>
      <c r="CX45" s="65"/>
      <c r="CY45" s="65"/>
      <c r="CZ45" s="65"/>
      <c r="DA45" s="65"/>
      <c r="DB45" s="141"/>
      <c r="DC45" s="141"/>
      <c r="DD45" s="141"/>
      <c r="DE45" s="141"/>
      <c r="DF45" s="141"/>
      <c r="DG45" s="141"/>
      <c r="DH45" s="141"/>
      <c r="DI45" s="141"/>
      <c r="DJ45" s="139"/>
      <c r="DK45" s="95"/>
      <c r="DL45" s="141"/>
      <c r="DM45" s="141"/>
      <c r="DN45" s="141"/>
      <c r="DO45" s="141"/>
      <c r="DP45" s="91"/>
      <c r="DQ45" s="72"/>
      <c r="DR45" s="72"/>
      <c r="DS45" s="72"/>
      <c r="DT45" s="72"/>
      <c r="DZ45" s="141"/>
      <c r="EA45" s="141"/>
      <c r="EB45" s="141"/>
      <c r="EC45" s="141"/>
      <c r="ED45" s="141"/>
      <c r="EE45" s="141"/>
      <c r="EF45" s="143"/>
      <c r="EU45" s="72"/>
    </row>
    <row r="46" spans="1:151">
      <c r="A46" s="20"/>
      <c r="B46" s="20"/>
      <c r="C46" s="312"/>
      <c r="D46" s="31" t="s">
        <v>2744</v>
      </c>
      <c r="E46" s="31" t="s">
        <v>2745</v>
      </c>
      <c r="F46" s="32"/>
      <c r="G46" s="33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75"/>
      <c r="AR46" s="34"/>
      <c r="AS46" s="34"/>
      <c r="AT46" s="110" t="s">
        <v>2746</v>
      </c>
      <c r="AU46" s="34" t="s">
        <v>2746</v>
      </c>
      <c r="AV46" s="34" t="s">
        <v>2746</v>
      </c>
      <c r="AW46" s="34"/>
      <c r="AX46" s="34"/>
      <c r="AY46" s="34"/>
      <c r="AZ46" s="34"/>
      <c r="BA46" s="34"/>
      <c r="BB46" s="34"/>
      <c r="BC46" s="124" t="s">
        <v>2747</v>
      </c>
      <c r="BD46" s="124" t="s">
        <v>2746</v>
      </c>
      <c r="BE46" s="216" t="s">
        <v>2747</v>
      </c>
      <c r="BF46" s="217" t="str">
        <f t="shared" si="12"/>
        <v>CLAD</v>
      </c>
      <c r="BG46" s="34"/>
      <c r="BH46" s="34"/>
      <c r="BI46" s="34"/>
      <c r="BJ46" s="34"/>
      <c r="BK46" s="34"/>
      <c r="BL46" s="96">
        <f t="shared" ca="1" si="1"/>
        <v>5979</v>
      </c>
      <c r="BM46" s="97" t="e">
        <f t="shared" ca="1" si="2"/>
        <v>#VALUE!</v>
      </c>
      <c r="BN46" s="97" t="e">
        <f t="shared" ca="1" si="3"/>
        <v>#VALUE!</v>
      </c>
      <c r="BO46" s="95" t="e">
        <f t="shared" ca="1" si="10"/>
        <v>#VALUE!</v>
      </c>
      <c r="BP46" s="7">
        <f>Design!$J52</f>
        <v>0</v>
      </c>
      <c r="BQ46" s="1" t="e">
        <f t="shared" ca="1" si="11"/>
        <v>#VALUE!</v>
      </c>
      <c r="BR46" s="19" t="e">
        <f t="shared" ca="1" si="5"/>
        <v>#VALUE!</v>
      </c>
      <c r="BS46" s="61" t="str">
        <f t="shared" ca="1" si="6"/>
        <v>=MTR|TR</v>
      </c>
      <c r="BT46" s="61" t="str">
        <f t="shared" ca="1" si="7"/>
        <v>ACK</v>
      </c>
      <c r="BU46" s="78" t="e">
        <f t="shared" ca="1" si="8"/>
        <v>#VALUE!</v>
      </c>
      <c r="BV46" s="95">
        <f t="shared" ref="BV46:BV109" ca="1" si="13">1*(IF(LEN(BS46)&lt;16,0,RIGHT(BS46,5)))</f>
        <v>0</v>
      </c>
      <c r="BW46" s="80">
        <f>Design!B52</f>
        <v>5.4000000000000027E-2</v>
      </c>
      <c r="BX46" s="8">
        <f>Design!F52</f>
        <v>0</v>
      </c>
      <c r="BY46" s="51" t="s">
        <v>3085</v>
      </c>
      <c r="BZ46" s="11" t="s">
        <v>3715</v>
      </c>
      <c r="CA46" s="278">
        <v>41610.607743055552</v>
      </c>
      <c r="CB46" t="s">
        <v>3879</v>
      </c>
      <c r="CC46" s="10"/>
      <c r="CD46" s="61"/>
      <c r="CE46" s="65" t="e">
        <f t="shared" si="0"/>
        <v>#VALUE!</v>
      </c>
      <c r="CF46" s="65"/>
      <c r="CG46" s="65"/>
      <c r="CH46" s="65"/>
      <c r="CI46" s="65"/>
      <c r="CJ46" s="65"/>
      <c r="CK46" s="65"/>
      <c r="CL46" s="65"/>
      <c r="CM46"/>
      <c r="CN46"/>
      <c r="CO46"/>
      <c r="CP46"/>
      <c r="CQ46"/>
      <c r="CR46"/>
      <c r="CS46"/>
      <c r="CT46"/>
      <c r="CU46"/>
      <c r="CV46" s="65"/>
      <c r="CW46" s="65"/>
      <c r="CX46" s="65"/>
      <c r="CY46" s="65"/>
      <c r="CZ46" s="65"/>
      <c r="DA46" s="65"/>
      <c r="DB46" s="141"/>
      <c r="DC46" s="141"/>
      <c r="DD46" s="141"/>
      <c r="DE46" s="141"/>
      <c r="DF46" s="141"/>
      <c r="DG46" s="141"/>
      <c r="DH46" s="141"/>
      <c r="DI46" s="141"/>
      <c r="DJ46" s="139"/>
      <c r="DK46" s="95"/>
      <c r="DL46" s="141"/>
      <c r="DM46" s="141"/>
      <c r="DN46" s="141"/>
      <c r="DO46" s="141"/>
      <c r="DP46" s="91"/>
      <c r="DQ46" s="72"/>
      <c r="DR46" s="72"/>
      <c r="DS46" s="72"/>
      <c r="DT46" s="72"/>
      <c r="DZ46" s="141"/>
      <c r="EA46" s="141"/>
      <c r="EB46" s="141"/>
      <c r="EC46" s="141"/>
      <c r="ED46" s="141"/>
      <c r="EE46" s="141"/>
      <c r="EF46" s="143"/>
      <c r="EU46" s="72"/>
    </row>
    <row r="47" spans="1:151">
      <c r="A47" s="20"/>
      <c r="B47" s="20"/>
      <c r="C47" s="312"/>
      <c r="D47" s="31" t="s">
        <v>2748</v>
      </c>
      <c r="E47" s="31" t="s">
        <v>2749</v>
      </c>
      <c r="F47" s="32"/>
      <c r="G47" s="33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75"/>
      <c r="AR47" s="34"/>
      <c r="AS47" s="34"/>
      <c r="AT47" s="110" t="s">
        <v>2750</v>
      </c>
      <c r="AU47" s="34" t="s">
        <v>2750</v>
      </c>
      <c r="AV47" s="34" t="s">
        <v>2750</v>
      </c>
      <c r="AW47" s="34"/>
      <c r="AX47" s="34"/>
      <c r="AY47" s="34"/>
      <c r="AZ47" s="34"/>
      <c r="BA47" s="34"/>
      <c r="BB47" s="34"/>
      <c r="BC47" s="124" t="s">
        <v>2750</v>
      </c>
      <c r="BD47" s="124" t="s">
        <v>2750</v>
      </c>
      <c r="BE47" s="216" t="s">
        <v>2750</v>
      </c>
      <c r="BF47" s="217" t="str">
        <f t="shared" si="12"/>
        <v>MAX</v>
      </c>
      <c r="BG47" s="34"/>
      <c r="BH47" s="34"/>
      <c r="BI47" s="34"/>
      <c r="BJ47" s="34"/>
      <c r="BK47" s="34"/>
      <c r="BL47" s="96">
        <f t="shared" ca="1" si="1"/>
        <v>5980</v>
      </c>
      <c r="BM47" s="97" t="e">
        <f t="shared" ca="1" si="2"/>
        <v>#VALUE!</v>
      </c>
      <c r="BN47" s="97" t="e">
        <f t="shared" ca="1" si="3"/>
        <v>#VALUE!</v>
      </c>
      <c r="BO47" s="95" t="e">
        <f t="shared" ca="1" si="10"/>
        <v>#VALUE!</v>
      </c>
      <c r="BP47" s="7">
        <f>Design!$J53</f>
        <v>0</v>
      </c>
      <c r="BQ47" s="1" t="e">
        <f t="shared" ca="1" si="11"/>
        <v>#VALUE!</v>
      </c>
      <c r="BR47" s="19" t="e">
        <f t="shared" ca="1" si="5"/>
        <v>#VALUE!</v>
      </c>
      <c r="BS47" s="61" t="str">
        <f t="shared" ca="1" si="6"/>
        <v>=MTR|TR</v>
      </c>
      <c r="BT47" s="61" t="str">
        <f t="shared" ca="1" si="7"/>
        <v>TR=89.9</v>
      </c>
      <c r="BU47" s="78" t="e">
        <f t="shared" ca="1" si="8"/>
        <v>#VALUE!</v>
      </c>
      <c r="BV47" s="95">
        <f t="shared" ca="1" si="13"/>
        <v>0</v>
      </c>
      <c r="BW47" s="80">
        <f>Design!B53</f>
        <v>5.5500000000000028E-2</v>
      </c>
      <c r="BX47" s="8">
        <f>Design!F53</f>
        <v>0</v>
      </c>
      <c r="BY47" s="51" t="s">
        <v>1144</v>
      </c>
      <c r="BZ47" s="11" t="s">
        <v>3715</v>
      </c>
      <c r="CA47" s="278">
        <v>41610.607743055552</v>
      </c>
      <c r="CB47" t="s">
        <v>3860</v>
      </c>
      <c r="CC47" s="10"/>
      <c r="CD47" s="61"/>
      <c r="CE47" s="65" t="e">
        <f t="shared" si="0"/>
        <v>#VALUE!</v>
      </c>
      <c r="CF47" s="65"/>
      <c r="CG47" s="65"/>
      <c r="CH47" s="65"/>
      <c r="CI47" s="65"/>
      <c r="CJ47" s="65"/>
      <c r="CK47" s="65"/>
      <c r="CL47" s="65"/>
      <c r="CM47"/>
      <c r="CN47"/>
      <c r="CO47"/>
      <c r="CP47"/>
      <c r="CQ47"/>
      <c r="CR47"/>
      <c r="CS47"/>
      <c r="CT47"/>
      <c r="CU47"/>
      <c r="CV47" s="65"/>
      <c r="CW47" s="65"/>
      <c r="CX47" s="65"/>
      <c r="CY47" s="65"/>
      <c r="CZ47" s="65"/>
      <c r="DA47" s="65"/>
      <c r="DB47" s="141"/>
      <c r="DC47" s="141"/>
      <c r="DD47" s="141"/>
      <c r="DE47" s="141"/>
      <c r="DF47" s="141"/>
      <c r="DG47" s="141"/>
      <c r="DH47" s="141"/>
      <c r="DI47" s="141"/>
      <c r="DJ47" s="139"/>
      <c r="DK47" s="95"/>
      <c r="DL47" s="141"/>
      <c r="DM47" s="141"/>
      <c r="DN47" s="141"/>
      <c r="DO47" s="141"/>
      <c r="DP47" s="91"/>
      <c r="DQ47" s="72"/>
      <c r="DR47" s="72"/>
      <c r="DS47" s="72"/>
      <c r="DT47" s="72"/>
      <c r="DZ47" s="141"/>
      <c r="EA47" s="141"/>
      <c r="EB47" s="141"/>
      <c r="EC47" s="141"/>
      <c r="ED47" s="141"/>
      <c r="EE47" s="141"/>
      <c r="EF47" s="143"/>
      <c r="EU47" s="72"/>
    </row>
    <row r="48" spans="1:151">
      <c r="A48" s="20"/>
      <c r="B48" s="20"/>
      <c r="C48" s="312"/>
      <c r="D48" s="31" t="s">
        <v>2751</v>
      </c>
      <c r="E48" s="31" t="s">
        <v>2751</v>
      </c>
      <c r="F48" s="32"/>
      <c r="G48" s="33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75"/>
      <c r="AR48" s="34"/>
      <c r="AS48" s="34"/>
      <c r="AT48" s="110" t="s">
        <v>2404</v>
      </c>
      <c r="AU48" s="34" t="s">
        <v>2404</v>
      </c>
      <c r="AV48" s="34" t="s">
        <v>2404</v>
      </c>
      <c r="AW48" s="34"/>
      <c r="AX48" s="34"/>
      <c r="AY48" s="34"/>
      <c r="AZ48" s="34"/>
      <c r="BA48" s="34"/>
      <c r="BB48" s="34"/>
      <c r="BC48" s="124" t="s">
        <v>2404</v>
      </c>
      <c r="BD48" s="124" t="s">
        <v>2404</v>
      </c>
      <c r="BE48" s="216" t="s">
        <v>2404</v>
      </c>
      <c r="BF48" s="217" t="str">
        <f t="shared" si="12"/>
        <v>OFF</v>
      </c>
      <c r="BG48" s="34"/>
      <c r="BH48" s="34"/>
      <c r="BI48" s="34"/>
      <c r="BJ48" s="34"/>
      <c r="BK48" s="34"/>
      <c r="BL48" s="96">
        <f t="shared" ca="1" si="1"/>
        <v>5982</v>
      </c>
      <c r="BM48" s="97" t="e">
        <f t="shared" ca="1" si="2"/>
        <v>#VALUE!</v>
      </c>
      <c r="BN48" s="97" t="e">
        <f t="shared" ca="1" si="3"/>
        <v>#VALUE!</v>
      </c>
      <c r="BO48" s="95" t="e">
        <f t="shared" ca="1" si="10"/>
        <v>#VALUE!</v>
      </c>
      <c r="BP48" s="7">
        <f>Design!$J54</f>
        <v>0</v>
      </c>
      <c r="BQ48" s="1" t="e">
        <f t="shared" ca="1" si="11"/>
        <v>#VALUE!</v>
      </c>
      <c r="BR48" s="19" t="e">
        <f t="shared" ca="1" si="5"/>
        <v>#VALUE!</v>
      </c>
      <c r="BS48" s="61" t="str">
        <f t="shared" ca="1" si="6"/>
        <v>=MTR|TL</v>
      </c>
      <c r="BT48" s="61" t="str">
        <f t="shared" ca="1" si="7"/>
        <v>TL=90.0</v>
      </c>
      <c r="BU48" s="78" t="e">
        <f t="shared" ca="1" si="8"/>
        <v>#VALUE!</v>
      </c>
      <c r="BV48" s="95">
        <f t="shared" ca="1" si="13"/>
        <v>0</v>
      </c>
      <c r="BW48" s="80">
        <f>Design!B54</f>
        <v>5.700000000000003E-2</v>
      </c>
      <c r="BX48" s="8">
        <f>Design!F54</f>
        <v>0</v>
      </c>
      <c r="BY48" s="51" t="s">
        <v>1145</v>
      </c>
      <c r="BZ48" s="11" t="s">
        <v>3715</v>
      </c>
      <c r="CA48" s="278">
        <v>41610.607743055552</v>
      </c>
      <c r="CB48" t="s">
        <v>3860</v>
      </c>
      <c r="CC48" s="10"/>
      <c r="CD48" s="61"/>
      <c r="CE48" s="65" t="e">
        <f t="shared" si="0"/>
        <v>#VALUE!</v>
      </c>
      <c r="CF48" s="65"/>
      <c r="CG48" s="65"/>
      <c r="CH48" s="65"/>
      <c r="CI48" s="65"/>
      <c r="CJ48" s="65"/>
      <c r="CK48" s="65"/>
      <c r="CL48" s="65"/>
      <c r="CM48"/>
      <c r="CN48"/>
      <c r="CO48"/>
      <c r="CP48"/>
      <c r="CQ48"/>
      <c r="CR48"/>
      <c r="CS48"/>
      <c r="CT48"/>
      <c r="CU48"/>
      <c r="CV48" s="65"/>
      <c r="CW48" s="65"/>
      <c r="CX48" s="65"/>
      <c r="CY48" s="65"/>
      <c r="CZ48" s="65"/>
      <c r="DA48" s="65"/>
      <c r="DB48" s="141"/>
      <c r="DC48" s="141"/>
      <c r="DD48" s="141"/>
      <c r="DE48" s="141"/>
      <c r="DF48" s="141"/>
      <c r="DG48" s="141"/>
      <c r="DH48" s="141"/>
      <c r="DI48" s="141"/>
      <c r="DJ48" s="139"/>
      <c r="DK48" s="95"/>
      <c r="DL48" s="141"/>
      <c r="DM48" s="141"/>
      <c r="DN48" s="141"/>
      <c r="DO48" s="141"/>
      <c r="DP48" s="91"/>
      <c r="DQ48" s="72"/>
      <c r="DR48" s="72"/>
      <c r="DS48" s="72"/>
      <c r="DT48" s="72"/>
      <c r="DZ48" s="141"/>
      <c r="EA48" s="141"/>
      <c r="EB48" s="141"/>
      <c r="EC48" s="141"/>
      <c r="ED48" s="141"/>
      <c r="EE48" s="141"/>
      <c r="EF48" s="143"/>
      <c r="EU48" s="72"/>
    </row>
    <row r="49" spans="1:151">
      <c r="A49" s="20"/>
      <c r="B49" s="20"/>
      <c r="C49" s="312"/>
      <c r="D49" s="31" t="s">
        <v>2752</v>
      </c>
      <c r="E49" s="31" t="s">
        <v>2753</v>
      </c>
      <c r="F49" s="32"/>
      <c r="G49" s="33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75"/>
      <c r="AR49" s="34"/>
      <c r="AS49" s="34"/>
      <c r="AT49" s="110" t="s">
        <v>2404</v>
      </c>
      <c r="AU49" s="34" t="s">
        <v>2404</v>
      </c>
      <c r="AV49" s="34" t="s">
        <v>2404</v>
      </c>
      <c r="AW49" s="34"/>
      <c r="AX49" s="34"/>
      <c r="AY49" s="34"/>
      <c r="AZ49" s="34"/>
      <c r="BA49" s="34"/>
      <c r="BB49" s="34"/>
      <c r="BC49" s="124" t="s">
        <v>2404</v>
      </c>
      <c r="BD49" s="124" t="s">
        <v>2404</v>
      </c>
      <c r="BE49" s="216" t="s">
        <v>2404</v>
      </c>
      <c r="BF49" s="217" t="str">
        <f t="shared" si="12"/>
        <v>OFF</v>
      </c>
      <c r="BG49" s="34"/>
      <c r="BH49" s="34"/>
      <c r="BI49" s="34"/>
      <c r="BJ49" s="34"/>
      <c r="BK49" s="34"/>
      <c r="BL49" s="96">
        <f t="shared" ca="1" si="1"/>
        <v>5982</v>
      </c>
      <c r="BM49" s="97" t="e">
        <f t="shared" ca="1" si="2"/>
        <v>#VALUE!</v>
      </c>
      <c r="BN49" s="97">
        <f t="shared" ca="1" si="3"/>
        <v>-0.09</v>
      </c>
      <c r="BO49" s="95" t="e">
        <f t="shared" ca="1" si="10"/>
        <v>#VALUE!</v>
      </c>
      <c r="BP49" s="7">
        <f>Design!$J55</f>
        <v>0</v>
      </c>
      <c r="BQ49" s="1" t="e">
        <f t="shared" ca="1" si="11"/>
        <v>#VALUE!</v>
      </c>
      <c r="BR49" s="19" t="e">
        <f t="shared" ca="1" si="5"/>
        <v>#VALUE!</v>
      </c>
      <c r="BS49" s="61" t="str">
        <f t="shared" ca="1" si="6"/>
        <v>&amp;MTRARC|TR,-89.9,0.05|TL,-90.0,0.05</v>
      </c>
      <c r="BT49" s="61" t="str">
        <f t="shared" ca="1" si="7"/>
        <v>TL=90.0|TR=89.9</v>
      </c>
      <c r="BU49" s="78" t="e">
        <f t="shared" ca="1" si="8"/>
        <v>#VALUE!</v>
      </c>
      <c r="BV49" s="95" t="e">
        <f t="shared" ca="1" si="13"/>
        <v>#VALUE!</v>
      </c>
      <c r="BW49" s="80">
        <f>Design!B55</f>
        <v>5.8500000000000031E-2</v>
      </c>
      <c r="BX49" s="8">
        <f>Design!F55</f>
        <v>0</v>
      </c>
      <c r="BY49" s="51" t="s">
        <v>1146</v>
      </c>
      <c r="BZ49" s="11" t="s">
        <v>3716</v>
      </c>
      <c r="CA49" s="278">
        <v>41610.607754629629</v>
      </c>
      <c r="CB49" t="s">
        <v>3859</v>
      </c>
      <c r="CC49" s="10"/>
      <c r="CD49" s="61"/>
      <c r="CE49" s="65" t="e">
        <f t="shared" si="0"/>
        <v>#VALUE!</v>
      </c>
      <c r="CF49" s="65"/>
      <c r="CG49" s="65"/>
      <c r="CH49" s="65"/>
      <c r="CI49" s="65"/>
      <c r="CJ49" s="65"/>
      <c r="CK49" s="65"/>
      <c r="CL49" s="65"/>
      <c r="CM49"/>
      <c r="CN49"/>
      <c r="CO49"/>
      <c r="CP49"/>
      <c r="CQ49"/>
      <c r="CR49"/>
      <c r="CS49"/>
      <c r="CT49"/>
      <c r="CU49"/>
      <c r="CV49" s="65"/>
      <c r="CW49" s="65"/>
      <c r="CX49" s="65"/>
      <c r="CY49" s="65"/>
      <c r="CZ49" s="65"/>
      <c r="DA49" s="65"/>
      <c r="DB49" s="141"/>
      <c r="DC49" s="141"/>
      <c r="DD49" s="141"/>
      <c r="DE49" s="141"/>
      <c r="DF49" s="141"/>
      <c r="DG49" s="141"/>
      <c r="DH49" s="141"/>
      <c r="DI49" s="141"/>
      <c r="DJ49" s="139"/>
      <c r="DK49" s="95"/>
      <c r="DL49" s="141"/>
      <c r="DM49" s="141"/>
      <c r="DN49" s="141"/>
      <c r="DO49" s="141"/>
      <c r="DP49" s="91"/>
      <c r="DQ49" s="72"/>
      <c r="DR49" s="72"/>
      <c r="DS49" s="72"/>
      <c r="DT49" s="72"/>
      <c r="DZ49" s="141"/>
      <c r="EA49" s="141"/>
      <c r="EB49" s="141"/>
      <c r="EC49" s="141"/>
      <c r="ED49" s="141"/>
      <c r="EE49" s="141"/>
      <c r="EF49" s="143"/>
      <c r="EU49" s="72"/>
    </row>
    <row r="50" spans="1:151">
      <c r="A50" s="20"/>
      <c r="B50" s="20"/>
      <c r="C50" s="312"/>
      <c r="D50" s="31" t="s">
        <v>2754</v>
      </c>
      <c r="E50" s="31" t="s">
        <v>2755</v>
      </c>
      <c r="F50" s="32"/>
      <c r="G50" s="33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75"/>
      <c r="AR50" s="34"/>
      <c r="AS50" s="34"/>
      <c r="AT50" s="110" t="s">
        <v>1541</v>
      </c>
      <c r="AU50" s="34" t="s">
        <v>1541</v>
      </c>
      <c r="AV50" s="34" t="s">
        <v>1541</v>
      </c>
      <c r="AW50" s="34"/>
      <c r="AX50" s="34"/>
      <c r="AY50" s="34"/>
      <c r="AZ50" s="34"/>
      <c r="BA50" s="34"/>
      <c r="BB50" s="34"/>
      <c r="BC50" s="124" t="s">
        <v>1541</v>
      </c>
      <c r="BD50" s="124" t="s">
        <v>1541</v>
      </c>
      <c r="BE50" s="216" t="s">
        <v>1541</v>
      </c>
      <c r="BF50" s="217" t="str">
        <f t="shared" si="12"/>
        <v>UM</v>
      </c>
      <c r="BG50" s="34"/>
      <c r="BH50" s="34"/>
      <c r="BI50" s="34"/>
      <c r="BJ50" s="34"/>
      <c r="BK50" s="34"/>
      <c r="BL50" s="96">
        <f t="shared" ca="1" si="1"/>
        <v>5984</v>
      </c>
      <c r="BM50" s="97" t="e">
        <f t="shared" ca="1" si="2"/>
        <v>#VALUE!</v>
      </c>
      <c r="BN50" s="97" t="e">
        <f t="shared" ca="1" si="3"/>
        <v>#VALUE!</v>
      </c>
      <c r="BO50" s="95" t="e">
        <f t="shared" ca="1" si="10"/>
        <v>#VALUE!</v>
      </c>
      <c r="BP50" s="7">
        <f>Design!$J56</f>
        <v>0</v>
      </c>
      <c r="BQ50" s="1" t="e">
        <f t="shared" ca="1" si="11"/>
        <v>#VALUE!</v>
      </c>
      <c r="BR50" s="19" t="e">
        <f t="shared" ca="1" si="5"/>
        <v>#VALUE!</v>
      </c>
      <c r="BS50" s="61" t="str">
        <f t="shared" ca="1" si="6"/>
        <v>=MTR|TR</v>
      </c>
      <c r="BT50" s="61" t="str">
        <f t="shared" ca="1" si="7"/>
        <v>TR=40.4</v>
      </c>
      <c r="BU50" s="78" t="e">
        <f t="shared" ca="1" si="8"/>
        <v>#VALUE!</v>
      </c>
      <c r="BV50" s="95">
        <f t="shared" ca="1" si="13"/>
        <v>0</v>
      </c>
      <c r="BW50" s="80">
        <f>Design!B56</f>
        <v>6.0000000000000032E-2</v>
      </c>
      <c r="BX50" s="8">
        <f>Design!F56</f>
        <v>0</v>
      </c>
      <c r="BY50" s="51" t="s">
        <v>1147</v>
      </c>
      <c r="BZ50" s="11" t="s">
        <v>3716</v>
      </c>
      <c r="CA50" s="278">
        <v>41610.607766203706</v>
      </c>
      <c r="CB50" t="s">
        <v>3859</v>
      </c>
      <c r="CC50" s="10"/>
      <c r="CD50" s="61"/>
      <c r="CE50" s="65" t="e">
        <f t="shared" si="0"/>
        <v>#VALUE!</v>
      </c>
      <c r="CF50" s="65"/>
      <c r="CG50" s="65"/>
      <c r="CH50" s="65"/>
      <c r="CI50" s="65"/>
      <c r="CJ50" s="65"/>
      <c r="CK50" s="65"/>
      <c r="CL50" s="65"/>
      <c r="CM50"/>
      <c r="CN50"/>
      <c r="CO50"/>
      <c r="CP50"/>
      <c r="CQ50"/>
      <c r="CR50"/>
      <c r="CS50"/>
      <c r="CT50"/>
      <c r="CU50"/>
      <c r="CV50" s="65"/>
      <c r="CW50" s="65"/>
      <c r="CX50" s="65"/>
      <c r="CY50" s="65"/>
      <c r="CZ50" s="65"/>
      <c r="DA50" s="65"/>
      <c r="DB50" s="141"/>
      <c r="DC50" s="141"/>
      <c r="DD50" s="141"/>
      <c r="DE50" s="141"/>
      <c r="DF50" s="141"/>
      <c r="DG50" s="141"/>
      <c r="DH50" s="141"/>
      <c r="DI50" s="141"/>
      <c r="DJ50" s="139"/>
      <c r="DK50" s="95"/>
      <c r="DL50" s="141"/>
      <c r="DM50" s="141"/>
      <c r="DN50" s="141"/>
      <c r="DO50" s="141"/>
      <c r="DP50" s="91"/>
      <c r="DQ50" s="72"/>
      <c r="DR50" s="72"/>
      <c r="DS50" s="72"/>
      <c r="DT50" s="72"/>
      <c r="DZ50" s="141"/>
      <c r="EA50" s="141"/>
      <c r="EB50" s="141"/>
      <c r="EC50" s="141"/>
      <c r="ED50" s="141"/>
      <c r="EE50" s="141"/>
      <c r="EF50" s="143"/>
      <c r="EU50" s="72"/>
    </row>
    <row r="51" spans="1:151">
      <c r="A51" s="20"/>
      <c r="B51" s="20"/>
      <c r="C51" s="312"/>
      <c r="D51" s="31" t="s">
        <v>1542</v>
      </c>
      <c r="E51" s="31" t="s">
        <v>1543</v>
      </c>
      <c r="F51" s="32"/>
      <c r="G51" s="33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75"/>
      <c r="AR51" s="34"/>
      <c r="AS51" s="34"/>
      <c r="AT51" s="110" t="s">
        <v>2404</v>
      </c>
      <c r="AU51" s="34" t="s">
        <v>2404</v>
      </c>
      <c r="AV51" s="34" t="s">
        <v>2404</v>
      </c>
      <c r="AW51" s="34"/>
      <c r="AX51" s="34"/>
      <c r="AY51" s="34"/>
      <c r="AZ51" s="34"/>
      <c r="BA51" s="34"/>
      <c r="BB51" s="34"/>
      <c r="BC51" s="124" t="s">
        <v>2404</v>
      </c>
      <c r="BD51" s="124" t="s">
        <v>2404</v>
      </c>
      <c r="BE51" s="216" t="s">
        <v>2404</v>
      </c>
      <c r="BF51" s="217" t="str">
        <f t="shared" si="12"/>
        <v>OFF</v>
      </c>
      <c r="BG51" s="34"/>
      <c r="BH51" s="34"/>
      <c r="BI51" s="34"/>
      <c r="BJ51" s="34"/>
      <c r="BK51" s="34"/>
      <c r="BL51" s="96">
        <f t="shared" ca="1" si="1"/>
        <v>5985</v>
      </c>
      <c r="BM51" s="97" t="e">
        <f t="shared" ca="1" si="2"/>
        <v>#VALUE!</v>
      </c>
      <c r="BN51" s="97" t="e">
        <f t="shared" ca="1" si="3"/>
        <v>#VALUE!</v>
      </c>
      <c r="BO51" s="95" t="e">
        <f t="shared" ca="1" si="10"/>
        <v>#VALUE!</v>
      </c>
      <c r="BP51" s="7">
        <f>Design!$J57</f>
        <v>0</v>
      </c>
      <c r="BQ51" s="1" t="e">
        <f t="shared" ca="1" si="11"/>
        <v>#VALUE!</v>
      </c>
      <c r="BR51" s="19" t="e">
        <f t="shared" ca="1" si="5"/>
        <v>#VALUE!</v>
      </c>
      <c r="BS51" s="61" t="str">
        <f t="shared" ca="1" si="6"/>
        <v>=MTR|TR</v>
      </c>
      <c r="BT51" s="61" t="str">
        <f t="shared" ca="1" si="7"/>
        <v>TR=0.1</v>
      </c>
      <c r="BU51" s="78" t="e">
        <f t="shared" ca="1" si="8"/>
        <v>#VALUE!</v>
      </c>
      <c r="BV51" s="95">
        <f t="shared" ca="1" si="13"/>
        <v>0</v>
      </c>
      <c r="BW51" s="80">
        <f>Design!B57</f>
        <v>6.1500000000000034E-2</v>
      </c>
      <c r="BX51" s="8">
        <f>Design!F57</f>
        <v>0</v>
      </c>
      <c r="BY51" s="51" t="s">
        <v>1148</v>
      </c>
      <c r="BZ51" s="11" t="s">
        <v>3714</v>
      </c>
      <c r="CA51" s="278">
        <v>41610.607766203706</v>
      </c>
      <c r="CB51" t="s">
        <v>3861</v>
      </c>
      <c r="CC51" s="10"/>
      <c r="CD51" s="61"/>
      <c r="CE51" s="65" t="e">
        <f t="shared" si="0"/>
        <v>#VALUE!</v>
      </c>
      <c r="CF51" s="65"/>
      <c r="CG51" s="65"/>
      <c r="CH51" s="65"/>
      <c r="CI51" s="65"/>
      <c r="CJ51" s="65"/>
      <c r="CK51" s="65"/>
      <c r="CL51" s="65"/>
      <c r="CM51"/>
      <c r="CN51"/>
      <c r="CO51"/>
      <c r="CP51"/>
      <c r="CQ51"/>
      <c r="CR51"/>
      <c r="CS51"/>
      <c r="CT51"/>
      <c r="CU51"/>
      <c r="CV51" s="65"/>
      <c r="CW51" s="65"/>
      <c r="CX51" s="65"/>
      <c r="CY51" s="65"/>
      <c r="CZ51" s="65"/>
      <c r="DA51" s="65"/>
      <c r="DB51" s="141"/>
      <c r="DC51" s="141"/>
      <c r="DD51" s="141"/>
      <c r="DE51" s="141"/>
      <c r="DF51" s="141"/>
      <c r="DG51" s="141"/>
      <c r="DH51" s="141"/>
      <c r="DI51" s="141"/>
      <c r="DJ51" s="139"/>
      <c r="DK51" s="95"/>
      <c r="DL51" s="141"/>
      <c r="DM51" s="141"/>
      <c r="DN51" s="141"/>
      <c r="DO51" s="141"/>
      <c r="DP51" s="91"/>
      <c r="DQ51" s="72"/>
      <c r="DR51" s="72"/>
      <c r="DS51" s="72"/>
      <c r="DT51" s="72"/>
      <c r="DZ51" s="141"/>
      <c r="EA51" s="141"/>
      <c r="EB51" s="141"/>
      <c r="EC51" s="141"/>
      <c r="ED51" s="141"/>
      <c r="EE51" s="141"/>
      <c r="EF51" s="143"/>
      <c r="EU51" s="72"/>
    </row>
    <row r="52" spans="1:151">
      <c r="A52" s="20"/>
      <c r="B52" s="20"/>
      <c r="C52" s="312"/>
      <c r="D52" s="31" t="s">
        <v>1544</v>
      </c>
      <c r="E52" s="31" t="s">
        <v>1545</v>
      </c>
      <c r="F52" s="32"/>
      <c r="G52" s="33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34"/>
      <c r="AB52" s="34"/>
      <c r="AC52" s="34"/>
      <c r="AD52" s="34"/>
      <c r="AE52" s="34"/>
      <c r="AF52" s="34"/>
      <c r="AG52" s="34"/>
      <c r="AH52" s="34"/>
      <c r="AI52" s="34"/>
      <c r="AJ52" s="34"/>
      <c r="AK52" s="34"/>
      <c r="AL52" s="34"/>
      <c r="AM52" s="34"/>
      <c r="AN52" s="34"/>
      <c r="AO52" s="34"/>
      <c r="AP52" s="34"/>
      <c r="AQ52" s="75"/>
      <c r="AR52" s="34"/>
      <c r="AS52" s="34"/>
      <c r="AT52" s="110" t="s">
        <v>1546</v>
      </c>
      <c r="AU52" s="34" t="s">
        <v>1546</v>
      </c>
      <c r="AV52" s="34" t="s">
        <v>1546</v>
      </c>
      <c r="AW52" s="34"/>
      <c r="AX52" s="34"/>
      <c r="AY52" s="34"/>
      <c r="AZ52" s="34"/>
      <c r="BA52" s="34"/>
      <c r="BB52" s="34"/>
      <c r="BC52" s="124" t="s">
        <v>1546</v>
      </c>
      <c r="BD52" s="124" t="s">
        <v>1546</v>
      </c>
      <c r="BE52" s="216" t="s">
        <v>1546</v>
      </c>
      <c r="BF52" s="217" t="str">
        <f t="shared" si="12"/>
        <v>0.0</v>
      </c>
      <c r="BG52" s="34"/>
      <c r="BH52" s="34"/>
      <c r="BI52" s="34"/>
      <c r="BJ52" s="34"/>
      <c r="BK52" s="34"/>
      <c r="BL52" s="96">
        <f t="shared" ca="1" si="1"/>
        <v>5987</v>
      </c>
      <c r="BM52" s="97" t="e">
        <f t="shared" ca="1" si="2"/>
        <v>#VALUE!</v>
      </c>
      <c r="BN52" s="97" t="e">
        <f t="shared" ca="1" si="3"/>
        <v>#VALUE!</v>
      </c>
      <c r="BO52" s="95" t="e">
        <f t="shared" ca="1" si="10"/>
        <v>#VALUE!</v>
      </c>
      <c r="BP52" s="7">
        <f>Design!$J58</f>
        <v>0</v>
      </c>
      <c r="BQ52" s="1" t="e">
        <f t="shared" ca="1" si="11"/>
        <v>#VALUE!</v>
      </c>
      <c r="BR52" s="19" t="e">
        <f t="shared" ca="1" si="5"/>
        <v>#VALUE!</v>
      </c>
      <c r="BS52" s="61" t="str">
        <f t="shared" ca="1" si="6"/>
        <v>=MTR|TL</v>
      </c>
      <c r="BT52" s="61" t="str">
        <f t="shared" ca="1" si="7"/>
        <v>TL=0.1</v>
      </c>
      <c r="BU52" s="78" t="e">
        <f t="shared" ca="1" si="8"/>
        <v>#VALUE!</v>
      </c>
      <c r="BV52" s="95">
        <f t="shared" ca="1" si="13"/>
        <v>0</v>
      </c>
      <c r="BW52" s="80">
        <f>Design!B58</f>
        <v>6.3000000000000028E-2</v>
      </c>
      <c r="BX52" s="8">
        <f>Design!F58</f>
        <v>0</v>
      </c>
      <c r="BY52" s="51" t="s">
        <v>1149</v>
      </c>
      <c r="BZ52" s="11" t="s">
        <v>3685</v>
      </c>
      <c r="CA52" s="278">
        <v>41617.487974537034</v>
      </c>
      <c r="CB52" t="s">
        <v>3880</v>
      </c>
      <c r="CC52" s="10"/>
      <c r="CD52" s="61"/>
      <c r="CE52" s="65" t="e">
        <f t="shared" si="0"/>
        <v>#VALUE!</v>
      </c>
      <c r="CF52" s="65"/>
      <c r="CG52" s="65"/>
      <c r="CH52" s="65"/>
      <c r="CI52" s="65"/>
      <c r="CJ52" s="65"/>
      <c r="CK52" s="65"/>
      <c r="CL52" s="65"/>
      <c r="CM52"/>
      <c r="CN52"/>
      <c r="CO52"/>
      <c r="CP52"/>
      <c r="CQ52"/>
      <c r="CR52"/>
      <c r="CS52"/>
      <c r="CT52"/>
      <c r="CU52"/>
      <c r="CV52" s="65"/>
      <c r="CW52" s="65"/>
      <c r="CX52" s="65"/>
      <c r="CY52" s="65"/>
      <c r="CZ52" s="65"/>
      <c r="DA52" s="65"/>
      <c r="DB52" s="141"/>
      <c r="DC52" s="141"/>
      <c r="DD52" s="141"/>
      <c r="DE52" s="141"/>
      <c r="DF52" s="141"/>
      <c r="DG52" s="141"/>
      <c r="DH52" s="141"/>
      <c r="DI52" s="141"/>
      <c r="DJ52" s="139"/>
      <c r="DK52" s="95"/>
      <c r="DL52" s="141"/>
      <c r="DM52" s="141"/>
      <c r="DN52" s="141"/>
      <c r="DO52" s="141"/>
      <c r="DP52" s="91"/>
      <c r="DQ52" s="72"/>
      <c r="DR52" s="72"/>
      <c r="DS52" s="72"/>
      <c r="DT52" s="72"/>
      <c r="DZ52" s="141"/>
      <c r="EA52" s="141"/>
      <c r="EB52" s="141"/>
      <c r="EC52" s="141"/>
      <c r="ED52" s="141"/>
      <c r="EE52" s="141"/>
      <c r="EF52" s="143"/>
      <c r="EU52" s="72"/>
    </row>
    <row r="53" spans="1:151">
      <c r="A53" s="20"/>
      <c r="B53" s="20"/>
      <c r="C53" s="312"/>
      <c r="D53" s="31" t="s">
        <v>1547</v>
      </c>
      <c r="E53" s="31" t="s">
        <v>1548</v>
      </c>
      <c r="F53" s="32"/>
      <c r="G53" s="33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75"/>
      <c r="AR53" s="34"/>
      <c r="AS53" s="34"/>
      <c r="AT53" s="110" t="s">
        <v>1546</v>
      </c>
      <c r="AU53" s="34" t="s">
        <v>1546</v>
      </c>
      <c r="AV53" s="34" t="s">
        <v>1546</v>
      </c>
      <c r="AW53" s="34"/>
      <c r="AX53" s="34"/>
      <c r="AY53" s="34"/>
      <c r="AZ53" s="34"/>
      <c r="BA53" s="34"/>
      <c r="BB53" s="34"/>
      <c r="BC53" s="124" t="s">
        <v>1546</v>
      </c>
      <c r="BD53" s="124" t="s">
        <v>1546</v>
      </c>
      <c r="BE53" s="216" t="s">
        <v>1546</v>
      </c>
      <c r="BF53" s="217" t="str">
        <f t="shared" si="12"/>
        <v>0.0</v>
      </c>
      <c r="BG53" s="34"/>
      <c r="BH53" s="34"/>
      <c r="BI53" s="34"/>
      <c r="BJ53" s="34"/>
      <c r="BK53" s="34"/>
      <c r="BL53" s="96">
        <f t="shared" ca="1" si="1"/>
        <v>5987</v>
      </c>
      <c r="BM53" s="97" t="e">
        <f t="shared" ca="1" si="2"/>
        <v>#VALUE!</v>
      </c>
      <c r="BN53" s="97">
        <f t="shared" ca="1" si="3"/>
        <v>-1E-4</v>
      </c>
      <c r="BO53" s="95" t="e">
        <f t="shared" ca="1" si="10"/>
        <v>#VALUE!</v>
      </c>
      <c r="BP53" s="7">
        <f>Design!$J59</f>
        <v>0</v>
      </c>
      <c r="BQ53" s="1" t="e">
        <f t="shared" ca="1" si="11"/>
        <v>#VALUE!</v>
      </c>
      <c r="BR53" s="19" t="e">
        <f t="shared" ca="1" si="5"/>
        <v>#VALUE!</v>
      </c>
      <c r="BS53" s="61" t="str">
        <f t="shared" ca="1" si="6"/>
        <v>&amp;MTRARC|TR,50.0,0.05|TL,50.0,0.05</v>
      </c>
      <c r="BT53" s="61" t="str">
        <f t="shared" ca="1" si="7"/>
        <v>TL=0.1|TR=0.1</v>
      </c>
      <c r="BU53" s="78" t="e">
        <f t="shared" ca="1" si="8"/>
        <v>#VALUE!</v>
      </c>
      <c r="BV53" s="95" t="e">
        <f t="shared" ca="1" si="13"/>
        <v>#VALUE!</v>
      </c>
      <c r="BW53" s="80">
        <f>Design!B59</f>
        <v>6.450000000000003E-2</v>
      </c>
      <c r="BX53" s="8">
        <f>Design!F59</f>
        <v>0</v>
      </c>
      <c r="BY53" s="51" t="s">
        <v>1150</v>
      </c>
      <c r="BZ53" s="11" t="s">
        <v>2220</v>
      </c>
      <c r="CA53" s="278">
        <v>41617.487986111111</v>
      </c>
      <c r="CB53" t="s">
        <v>1047</v>
      </c>
      <c r="CC53" s="10"/>
      <c r="CD53" s="61"/>
      <c r="CE53" s="65" t="e">
        <f t="shared" si="0"/>
        <v>#VALUE!</v>
      </c>
      <c r="CF53" s="65"/>
      <c r="CG53" s="65"/>
      <c r="CH53" s="65"/>
      <c r="CI53" s="65"/>
      <c r="CJ53" s="65"/>
      <c r="CK53" s="65"/>
      <c r="CL53" s="65"/>
      <c r="CM53"/>
      <c r="CN53"/>
      <c r="CO53"/>
      <c r="CP53"/>
      <c r="CQ53"/>
      <c r="CR53"/>
      <c r="CS53"/>
      <c r="CT53"/>
      <c r="CU53"/>
      <c r="CV53" s="65"/>
      <c r="CW53" s="65"/>
      <c r="CX53" s="65"/>
      <c r="CY53" s="65"/>
      <c r="CZ53" s="65"/>
      <c r="DA53" s="65"/>
      <c r="DB53" s="141"/>
      <c r="DC53" s="141"/>
      <c r="DD53" s="141"/>
      <c r="DE53" s="141"/>
      <c r="DF53" s="141"/>
      <c r="DG53" s="141"/>
      <c r="DH53" s="141"/>
      <c r="DI53" s="141"/>
      <c r="DJ53" s="139"/>
      <c r="DK53" s="95"/>
      <c r="DL53" s="141"/>
      <c r="DM53" s="141"/>
      <c r="DN53" s="141"/>
      <c r="DO53" s="141"/>
      <c r="DP53" s="91"/>
      <c r="DQ53" s="72"/>
      <c r="DR53" s="72"/>
      <c r="DS53" s="72"/>
      <c r="DT53" s="72"/>
      <c r="DZ53" s="141"/>
      <c r="EA53" s="141"/>
      <c r="EB53" s="141"/>
      <c r="EC53" s="141"/>
      <c r="ED53" s="141"/>
      <c r="EE53" s="141"/>
      <c r="EF53" s="143"/>
      <c r="EU53" s="72"/>
    </row>
    <row r="54" spans="1:151">
      <c r="A54" s="20"/>
      <c r="B54" s="20"/>
      <c r="C54" s="312"/>
      <c r="D54" s="31" t="s">
        <v>1547</v>
      </c>
      <c r="E54" s="31" t="s">
        <v>1549</v>
      </c>
      <c r="F54" s="32"/>
      <c r="G54" s="33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34"/>
      <c r="AB54" s="34"/>
      <c r="AC54" s="34"/>
      <c r="AD54" s="34"/>
      <c r="AE54" s="34"/>
      <c r="AF54" s="34"/>
      <c r="AG54" s="34"/>
      <c r="AH54" s="34"/>
      <c r="AI54" s="34"/>
      <c r="AJ54" s="34"/>
      <c r="AK54" s="34"/>
      <c r="AL54" s="34"/>
      <c r="AM54" s="34"/>
      <c r="AN54" s="34"/>
      <c r="AO54" s="34"/>
      <c r="AP54" s="34"/>
      <c r="AQ54" s="75"/>
      <c r="AR54" s="34"/>
      <c r="AS54" s="34"/>
      <c r="AT54" s="110" t="s">
        <v>1546</v>
      </c>
      <c r="AU54" s="34" t="s">
        <v>1546</v>
      </c>
      <c r="AV54" s="34" t="s">
        <v>1546</v>
      </c>
      <c r="AW54" s="34"/>
      <c r="AX54" s="34"/>
      <c r="AY54" s="34"/>
      <c r="AZ54" s="34"/>
      <c r="BA54" s="34"/>
      <c r="BB54" s="34"/>
      <c r="BC54" s="124" t="s">
        <v>1546</v>
      </c>
      <c r="BD54" s="124" t="s">
        <v>1546</v>
      </c>
      <c r="BE54" s="216" t="s">
        <v>1546</v>
      </c>
      <c r="BF54" s="217" t="str">
        <f t="shared" si="12"/>
        <v>0.0</v>
      </c>
      <c r="BG54" s="34"/>
      <c r="BH54" s="34"/>
      <c r="BI54" s="34"/>
      <c r="BJ54" s="34"/>
      <c r="BK54" s="34"/>
      <c r="BL54" s="96">
        <f t="shared" ca="1" si="1"/>
        <v>6015</v>
      </c>
      <c r="BM54" s="97" t="e">
        <f t="shared" ca="1" si="2"/>
        <v>#VALUE!</v>
      </c>
      <c r="BN54" s="97" t="e">
        <f t="shared" ca="1" si="3"/>
        <v>#VALUE!</v>
      </c>
      <c r="BO54" s="95" t="e">
        <f t="shared" ca="1" si="10"/>
        <v>#VALUE!</v>
      </c>
      <c r="BP54" s="7">
        <f>Design!$J60</f>
        <v>0</v>
      </c>
      <c r="BQ54" s="1" t="e">
        <f t="shared" ca="1" si="11"/>
        <v>#VALUE!</v>
      </c>
      <c r="BR54" s="19" t="e">
        <f t="shared" ca="1" si="5"/>
        <v>#VALUE!</v>
      </c>
      <c r="BS54" s="61" t="str">
        <f t="shared" ca="1" si="6"/>
        <v>=MTR|TR</v>
      </c>
      <c r="BT54" s="61" t="str">
        <f t="shared" ca="1" si="7"/>
        <v>TR=40.5</v>
      </c>
      <c r="BU54" s="78" t="e">
        <f t="shared" ca="1" si="8"/>
        <v>#VALUE!</v>
      </c>
      <c r="BV54" s="95">
        <f t="shared" ca="1" si="13"/>
        <v>0</v>
      </c>
      <c r="BW54" s="80">
        <f>Design!B60</f>
        <v>6.6000000000000031E-2</v>
      </c>
      <c r="BX54" s="8">
        <f>Design!F60</f>
        <v>0</v>
      </c>
      <c r="BY54" s="51" t="s">
        <v>1151</v>
      </c>
      <c r="BZ54" s="11" t="s">
        <v>3855</v>
      </c>
      <c r="CA54" s="278">
        <v>41617.488009259258</v>
      </c>
      <c r="CB54" t="s">
        <v>3881</v>
      </c>
      <c r="CC54" s="10"/>
      <c r="CD54" s="61"/>
      <c r="CE54" s="65" t="e">
        <f t="shared" si="0"/>
        <v>#VALUE!</v>
      </c>
      <c r="CF54" s="65"/>
      <c r="CG54" s="65"/>
      <c r="CH54" s="65"/>
      <c r="CI54" s="65"/>
      <c r="CJ54" s="65"/>
      <c r="CK54" s="65"/>
      <c r="CL54" s="65"/>
      <c r="CM54"/>
      <c r="CN54"/>
      <c r="CO54"/>
      <c r="CP54"/>
      <c r="CQ54"/>
      <c r="CR54"/>
      <c r="CS54"/>
      <c r="CT54"/>
      <c r="CU54"/>
      <c r="CV54" s="65"/>
      <c r="CW54" s="65"/>
      <c r="CX54" s="65"/>
      <c r="CY54" s="65"/>
      <c r="CZ54" s="65"/>
      <c r="DA54" s="65"/>
      <c r="DB54" s="141"/>
      <c r="DC54" s="141"/>
      <c r="DD54" s="141"/>
      <c r="DE54" s="141"/>
      <c r="DF54" s="141"/>
      <c r="DG54" s="141"/>
      <c r="DH54" s="141"/>
      <c r="DI54" s="141"/>
      <c r="DJ54" s="139"/>
      <c r="DK54" s="95"/>
      <c r="DL54" s="141"/>
      <c r="DM54" s="141"/>
      <c r="DN54" s="141"/>
      <c r="DO54" s="141"/>
      <c r="DP54" s="91"/>
      <c r="DQ54" s="72"/>
      <c r="DR54" s="72"/>
      <c r="DS54" s="72"/>
      <c r="DT54" s="72"/>
      <c r="DZ54" s="141"/>
      <c r="EA54" s="141"/>
      <c r="EB54" s="141"/>
      <c r="EC54" s="141"/>
      <c r="ED54" s="141"/>
      <c r="EE54" s="141"/>
      <c r="EF54" s="143"/>
      <c r="EU54" s="72"/>
    </row>
    <row r="55" spans="1:151">
      <c r="A55" s="20"/>
      <c r="B55" s="20"/>
      <c r="C55" s="312"/>
      <c r="D55" s="31" t="s">
        <v>1550</v>
      </c>
      <c r="E55" s="31" t="s">
        <v>1551</v>
      </c>
      <c r="F55" s="32"/>
      <c r="G55" s="33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4"/>
      <c r="AI55" s="34"/>
      <c r="AJ55" s="34"/>
      <c r="AK55" s="34"/>
      <c r="AL55" s="34"/>
      <c r="AM55" s="34"/>
      <c r="AN55" s="34"/>
      <c r="AO55" s="34"/>
      <c r="AP55" s="34"/>
      <c r="AQ55" s="75"/>
      <c r="AR55" s="34"/>
      <c r="AS55" s="34"/>
      <c r="AT55" s="110" t="s">
        <v>1552</v>
      </c>
      <c r="AU55" s="34" t="s">
        <v>1552</v>
      </c>
      <c r="AV55" s="34" t="s">
        <v>1552</v>
      </c>
      <c r="AW55" s="34"/>
      <c r="AX55" s="34"/>
      <c r="AY55" s="34"/>
      <c r="AZ55" s="34"/>
      <c r="BA55" s="34"/>
      <c r="BB55" s="34"/>
      <c r="BC55" s="124" t="s">
        <v>1552</v>
      </c>
      <c r="BD55" s="124" t="s">
        <v>1552</v>
      </c>
      <c r="BE55" s="216" t="s">
        <v>1552</v>
      </c>
      <c r="BF55" s="217" t="str">
        <f t="shared" si="12"/>
        <v>UP</v>
      </c>
      <c r="BG55" s="34"/>
      <c r="BH55" s="34"/>
      <c r="BI55" s="34"/>
      <c r="BJ55" s="34"/>
      <c r="BK55" s="34"/>
      <c r="BL55" s="96">
        <f t="shared" ca="1" si="1"/>
        <v>6016</v>
      </c>
      <c r="BM55" s="97" t="e">
        <f t="shared" ca="1" si="2"/>
        <v>#VALUE!</v>
      </c>
      <c r="BN55" s="97" t="e">
        <f t="shared" ca="1" si="3"/>
        <v>#VALUE!</v>
      </c>
      <c r="BO55" s="95" t="e">
        <f t="shared" ca="1" si="10"/>
        <v>#VALUE!</v>
      </c>
      <c r="BP55" s="7">
        <f>Design!$J61</f>
        <v>0</v>
      </c>
      <c r="BQ55" s="1" t="e">
        <f t="shared" ca="1" si="11"/>
        <v>#VALUE!</v>
      </c>
      <c r="BR55" s="19" t="e">
        <f t="shared" ca="1" si="5"/>
        <v>#VALUE!</v>
      </c>
      <c r="BS55" s="61" t="str">
        <f t="shared" ca="1" si="6"/>
        <v>=MTR|TL</v>
      </c>
      <c r="BT55" s="61" t="str">
        <f t="shared" ca="1" si="7"/>
        <v>TR=50.1</v>
      </c>
      <c r="BU55" s="78" t="e">
        <f t="shared" ca="1" si="8"/>
        <v>#VALUE!</v>
      </c>
      <c r="BV55" s="95">
        <f t="shared" ca="1" si="13"/>
        <v>0</v>
      </c>
      <c r="BW55" s="80">
        <f>Design!B61</f>
        <v>6.7500000000000032E-2</v>
      </c>
      <c r="BX55" s="8">
        <f>Design!F61</f>
        <v>0</v>
      </c>
      <c r="BY55" s="51" t="s">
        <v>1152</v>
      </c>
      <c r="BZ55" s="11" t="s">
        <v>3685</v>
      </c>
      <c r="CA55" s="278">
        <v>41617.488738425927</v>
      </c>
      <c r="CB55" t="s">
        <v>3880</v>
      </c>
      <c r="CC55" s="10"/>
      <c r="CD55" s="61"/>
      <c r="CE55" s="65" t="e">
        <f t="shared" si="0"/>
        <v>#VALUE!</v>
      </c>
      <c r="CF55" s="65"/>
      <c r="CG55" s="65"/>
      <c r="CH55" s="65"/>
      <c r="CI55" s="65"/>
      <c r="CJ55" s="65"/>
      <c r="CK55" s="65"/>
      <c r="CL55" s="65"/>
      <c r="CM55"/>
      <c r="CN55"/>
      <c r="CO55"/>
      <c r="CP55"/>
      <c r="CQ55"/>
      <c r="CR55"/>
      <c r="CS55"/>
      <c r="CT55"/>
      <c r="CU55"/>
      <c r="CV55" s="65"/>
      <c r="CW55" s="65"/>
      <c r="CX55" s="65"/>
      <c r="CY55" s="65"/>
      <c r="CZ55" s="65"/>
      <c r="DA55" s="65"/>
      <c r="DB55" s="141"/>
      <c r="DC55" s="141"/>
      <c r="DD55" s="141"/>
      <c r="DE55" s="141"/>
      <c r="DF55" s="141"/>
      <c r="DG55" s="141"/>
      <c r="DH55" s="141"/>
      <c r="DI55" s="141"/>
      <c r="DJ55" s="139"/>
      <c r="DK55" s="95"/>
      <c r="DL55" s="141"/>
      <c r="DM55" s="141"/>
      <c r="DN55" s="141"/>
      <c r="DO55" s="141"/>
      <c r="DP55" s="91"/>
      <c r="DQ55" s="72"/>
      <c r="DR55" s="72"/>
      <c r="DS55" s="72"/>
      <c r="DT55" s="72"/>
      <c r="DZ55" s="141"/>
      <c r="EA55" s="141"/>
      <c r="EB55" s="141"/>
      <c r="EC55" s="141"/>
      <c r="ED55" s="141"/>
      <c r="EE55" s="141"/>
      <c r="EF55" s="143"/>
      <c r="EU55" s="72"/>
    </row>
    <row r="56" spans="1:151">
      <c r="A56" s="20"/>
      <c r="B56" s="20"/>
      <c r="C56" s="312"/>
      <c r="D56" s="31" t="s">
        <v>1553</v>
      </c>
      <c r="E56" s="31" t="s">
        <v>1554</v>
      </c>
      <c r="F56" s="32"/>
      <c r="G56" s="33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34"/>
      <c r="AB56" s="34"/>
      <c r="AC56" s="34"/>
      <c r="AD56" s="34"/>
      <c r="AE56" s="34"/>
      <c r="AF56" s="34"/>
      <c r="AG56" s="34"/>
      <c r="AH56" s="34"/>
      <c r="AI56" s="34"/>
      <c r="AJ56" s="34"/>
      <c r="AK56" s="34"/>
      <c r="AL56" s="34"/>
      <c r="AM56" s="34"/>
      <c r="AN56" s="34"/>
      <c r="AO56" s="34"/>
      <c r="AP56" s="34"/>
      <c r="AQ56" s="75"/>
      <c r="AR56" s="34"/>
      <c r="AS56" s="34"/>
      <c r="AT56" s="110" t="s">
        <v>1546</v>
      </c>
      <c r="AU56" s="34" t="s">
        <v>1546</v>
      </c>
      <c r="AV56" s="34" t="s">
        <v>1546</v>
      </c>
      <c r="AW56" s="34"/>
      <c r="AX56" s="34"/>
      <c r="AY56" s="34"/>
      <c r="AZ56" s="34"/>
      <c r="BA56" s="34"/>
      <c r="BB56" s="34"/>
      <c r="BC56" s="124" t="s">
        <v>1546</v>
      </c>
      <c r="BD56" s="124" t="s">
        <v>1546</v>
      </c>
      <c r="BE56" s="216" t="s">
        <v>1546</v>
      </c>
      <c r="BF56" s="217" t="str">
        <f t="shared" si="12"/>
        <v>0.0</v>
      </c>
      <c r="BG56" s="34"/>
      <c r="BH56" s="34"/>
      <c r="BI56" s="34"/>
      <c r="BJ56" s="34"/>
      <c r="BK56" s="34"/>
      <c r="BL56" s="96">
        <f t="shared" ca="1" si="1"/>
        <v>6017</v>
      </c>
      <c r="BM56" s="97" t="e">
        <f t="shared" ca="1" si="2"/>
        <v>#VALUE!</v>
      </c>
      <c r="BN56" s="97" t="e">
        <f t="shared" ca="1" si="3"/>
        <v>#VALUE!</v>
      </c>
      <c r="BO56" s="95" t="e">
        <f t="shared" ca="1" si="10"/>
        <v>#VALUE!</v>
      </c>
      <c r="BP56" s="7">
        <f>Design!$J62</f>
        <v>0</v>
      </c>
      <c r="BQ56" s="1" t="e">
        <f t="shared" ca="1" si="11"/>
        <v>#VALUE!</v>
      </c>
      <c r="BR56" s="19" t="e">
        <f t="shared" ca="1" si="5"/>
        <v>#VALUE!</v>
      </c>
      <c r="BS56" s="61" t="str">
        <f t="shared" ca="1" si="6"/>
        <v>=MTR|TL|TR</v>
      </c>
      <c r="BT56" s="61" t="str">
        <f t="shared" ca="1" si="7"/>
        <v>TL=50.1</v>
      </c>
      <c r="BU56" s="78" t="e">
        <f t="shared" ca="1" si="8"/>
        <v>#VALUE!</v>
      </c>
      <c r="BV56" s="95">
        <f t="shared" ca="1" si="13"/>
        <v>0</v>
      </c>
      <c r="BW56" s="80">
        <f>Design!B62</f>
        <v>6.9000000000000034E-2</v>
      </c>
      <c r="BX56" s="8">
        <f>Design!F62</f>
        <v>0</v>
      </c>
      <c r="BY56" s="51" t="s">
        <v>2341</v>
      </c>
      <c r="BZ56" s="11" t="s">
        <v>3855</v>
      </c>
      <c r="CA56" s="278">
        <v>41617.488749999997</v>
      </c>
      <c r="CB56" t="s">
        <v>3881</v>
      </c>
      <c r="CC56" s="10"/>
      <c r="CD56" s="61"/>
      <c r="CE56" s="65" t="e">
        <f t="shared" si="0"/>
        <v>#VALUE!</v>
      </c>
      <c r="CF56" s="65"/>
      <c r="CG56" s="65"/>
      <c r="CH56" s="65"/>
      <c r="CI56" s="65"/>
      <c r="CJ56" s="65"/>
      <c r="CK56" s="65"/>
      <c r="CL56" s="65"/>
      <c r="CM56"/>
      <c r="CN56"/>
      <c r="CO56"/>
      <c r="CP56"/>
      <c r="CQ56"/>
      <c r="CR56"/>
      <c r="CS56"/>
      <c r="CT56"/>
      <c r="CU56"/>
      <c r="CV56" s="65"/>
      <c r="CW56" s="65"/>
      <c r="CX56" s="65"/>
      <c r="CY56" s="65"/>
      <c r="CZ56" s="65"/>
      <c r="DA56" s="65"/>
      <c r="DB56" s="141"/>
      <c r="DC56" s="141"/>
      <c r="DD56" s="141"/>
      <c r="DE56" s="141"/>
      <c r="DF56" s="141"/>
      <c r="DG56" s="141"/>
      <c r="DH56" s="141"/>
      <c r="DI56" s="141"/>
      <c r="DJ56" s="139"/>
      <c r="DK56" s="95"/>
      <c r="DL56" s="141"/>
      <c r="DM56" s="141"/>
      <c r="DN56" s="141"/>
      <c r="DO56" s="141"/>
      <c r="DP56" s="91"/>
      <c r="DQ56" s="72"/>
      <c r="DR56" s="72"/>
      <c r="DS56" s="72"/>
      <c r="DT56" s="72"/>
      <c r="DZ56" s="141"/>
      <c r="EA56" s="141"/>
      <c r="EB56" s="141"/>
      <c r="EC56" s="141"/>
      <c r="ED56" s="141"/>
      <c r="EE56" s="141"/>
      <c r="EF56" s="143"/>
      <c r="EU56" s="72"/>
    </row>
    <row r="57" spans="1:151">
      <c r="A57" s="20"/>
      <c r="B57" s="20"/>
      <c r="C57" s="312"/>
      <c r="D57" s="31" t="s">
        <v>1555</v>
      </c>
      <c r="E57" s="31" t="s">
        <v>1171</v>
      </c>
      <c r="F57" s="32"/>
      <c r="G57" s="33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/>
      <c r="AB57" s="34"/>
      <c r="AC57" s="34"/>
      <c r="AD57" s="34"/>
      <c r="AE57" s="34"/>
      <c r="AF57" s="34"/>
      <c r="AG57" s="34"/>
      <c r="AH57" s="34"/>
      <c r="AI57" s="34"/>
      <c r="AJ57" s="34"/>
      <c r="AK57" s="34"/>
      <c r="AL57" s="34"/>
      <c r="AM57" s="34"/>
      <c r="AN57" s="34"/>
      <c r="AO57" s="34"/>
      <c r="AP57" s="34"/>
      <c r="AQ57" s="75"/>
      <c r="AR57" s="34"/>
      <c r="AS57" s="34"/>
      <c r="AT57" s="110" t="s">
        <v>1552</v>
      </c>
      <c r="AU57" s="34" t="s">
        <v>1552</v>
      </c>
      <c r="AV57" s="34" t="s">
        <v>1552</v>
      </c>
      <c r="AW57" s="34"/>
      <c r="AX57" s="34"/>
      <c r="AY57" s="34"/>
      <c r="AZ57" s="34"/>
      <c r="BA57" s="34"/>
      <c r="BB57" s="34"/>
      <c r="BC57" s="124" t="s">
        <v>1552</v>
      </c>
      <c r="BD57" s="124" t="s">
        <v>1552</v>
      </c>
      <c r="BE57" s="216" t="s">
        <v>1552</v>
      </c>
      <c r="BF57" s="217" t="str">
        <f t="shared" ref="BF57:BF77" si="14">BD57</f>
        <v>UP</v>
      </c>
      <c r="BG57" s="34"/>
      <c r="BH57" s="34"/>
      <c r="BI57" s="34"/>
      <c r="BJ57" s="34"/>
      <c r="BK57" s="34"/>
      <c r="BL57" s="96">
        <f t="shared" ca="1" si="1"/>
        <v>6018</v>
      </c>
      <c r="BM57" s="97" t="e">
        <f t="shared" ca="1" si="2"/>
        <v>#VALUE!</v>
      </c>
      <c r="BN57" s="97" t="e">
        <f t="shared" ca="1" si="3"/>
        <v>#VALUE!</v>
      </c>
      <c r="BO57" s="95" t="e">
        <f t="shared" ca="1" si="10"/>
        <v>#VALUE!</v>
      </c>
      <c r="BP57" s="7">
        <f>Design!$J63</f>
        <v>0</v>
      </c>
      <c r="BQ57" s="1" t="e">
        <f t="shared" ca="1" si="11"/>
        <v>#VALUE!</v>
      </c>
      <c r="BR57" s="19" t="e">
        <f t="shared" ca="1" si="5"/>
        <v>#VALUE!</v>
      </c>
      <c r="BS57" s="61" t="str">
        <f t="shared" ca="1" si="6"/>
        <v>=MTR|TR</v>
      </c>
      <c r="BT57" s="61" t="str">
        <f t="shared" ca="1" si="7"/>
        <v>ACK</v>
      </c>
      <c r="BU57" s="78" t="e">
        <f t="shared" ca="1" si="8"/>
        <v>#VALUE!</v>
      </c>
      <c r="BV57" s="95">
        <f t="shared" ca="1" si="13"/>
        <v>0</v>
      </c>
      <c r="BW57" s="80">
        <f>Design!B63</f>
        <v>7.0500000000000035E-2</v>
      </c>
      <c r="BX57" s="8">
        <f>Design!F63</f>
        <v>0</v>
      </c>
      <c r="BY57" s="51" t="s">
        <v>1153</v>
      </c>
      <c r="BZ57" s="11" t="s">
        <v>3714</v>
      </c>
      <c r="CA57" s="278">
        <v>41617.674189814818</v>
      </c>
      <c r="CB57" t="s">
        <v>3407</v>
      </c>
      <c r="CC57" s="10"/>
      <c r="CD57" s="61"/>
      <c r="CE57" s="65" t="e">
        <f t="shared" si="0"/>
        <v>#VALUE!</v>
      </c>
      <c r="CF57" s="65"/>
      <c r="CG57" s="65"/>
      <c r="CH57" s="65"/>
      <c r="CI57" s="65"/>
      <c r="CJ57" s="65"/>
      <c r="CK57" s="65"/>
      <c r="CL57" s="65"/>
      <c r="CM57"/>
      <c r="CN57"/>
      <c r="CO57"/>
      <c r="CP57"/>
      <c r="CQ57"/>
      <c r="CR57"/>
      <c r="CS57"/>
      <c r="CT57"/>
      <c r="CU57"/>
      <c r="CV57" s="65"/>
      <c r="CW57" s="65"/>
      <c r="CX57" s="65"/>
      <c r="CY57" s="65"/>
      <c r="CZ57" s="65"/>
      <c r="DA57" s="65"/>
      <c r="DB57" s="141"/>
      <c r="DC57" s="141"/>
      <c r="DD57" s="141"/>
      <c r="DE57" s="141"/>
      <c r="DF57" s="141"/>
      <c r="DG57" s="141"/>
      <c r="DH57" s="141"/>
      <c r="DI57" s="141"/>
      <c r="DJ57" s="139"/>
      <c r="DK57" s="95"/>
      <c r="DL57" s="141"/>
      <c r="DM57" s="141"/>
      <c r="DN57" s="141"/>
      <c r="DO57" s="141"/>
      <c r="DP57" s="91"/>
      <c r="DQ57" s="72"/>
      <c r="DR57" s="72"/>
      <c r="DS57" s="72"/>
      <c r="DT57" s="72"/>
      <c r="DZ57" s="141"/>
      <c r="EA57" s="141"/>
      <c r="EB57" s="141"/>
      <c r="EC57" s="141"/>
      <c r="ED57" s="141"/>
      <c r="EE57" s="141"/>
      <c r="EF57" s="143"/>
      <c r="EU57" s="72"/>
    </row>
    <row r="58" spans="1:151">
      <c r="A58" s="20"/>
      <c r="B58" s="20"/>
      <c r="C58" s="313"/>
      <c r="D58" s="31" t="s">
        <v>1172</v>
      </c>
      <c r="E58" s="31" t="s">
        <v>1173</v>
      </c>
      <c r="F58" s="32"/>
      <c r="G58" s="33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34"/>
      <c r="AF58" s="34"/>
      <c r="AG58" s="34"/>
      <c r="AH58" s="34"/>
      <c r="AI58" s="34"/>
      <c r="AJ58" s="34"/>
      <c r="AK58" s="34"/>
      <c r="AL58" s="34"/>
      <c r="AM58" s="34"/>
      <c r="AN58" s="34"/>
      <c r="AO58" s="34"/>
      <c r="AP58" s="34"/>
      <c r="AQ58" s="75"/>
      <c r="AR58" s="34"/>
      <c r="AS58" s="34"/>
      <c r="AT58" s="110" t="s">
        <v>1546</v>
      </c>
      <c r="AU58" s="34" t="s">
        <v>1546</v>
      </c>
      <c r="AV58" s="34" t="s">
        <v>1546</v>
      </c>
      <c r="AW58" s="34"/>
      <c r="AX58" s="34"/>
      <c r="AY58" s="34"/>
      <c r="AZ58" s="34"/>
      <c r="BA58" s="34"/>
      <c r="BB58" s="34"/>
      <c r="BC58" s="124" t="s">
        <v>1546</v>
      </c>
      <c r="BD58" s="124" t="s">
        <v>1546</v>
      </c>
      <c r="BE58" s="216" t="s">
        <v>1546</v>
      </c>
      <c r="BF58" s="217" t="str">
        <f t="shared" si="14"/>
        <v>0.0</v>
      </c>
      <c r="BG58" s="34"/>
      <c r="BH58" s="34"/>
      <c r="BI58" s="34"/>
      <c r="BJ58" s="34"/>
      <c r="BK58" s="34"/>
      <c r="BL58" s="96">
        <f t="shared" ca="1" si="1"/>
        <v>6019</v>
      </c>
      <c r="BM58" s="97" t="e">
        <f t="shared" ca="1" si="2"/>
        <v>#VALUE!</v>
      </c>
      <c r="BN58" s="97" t="e">
        <f t="shared" ca="1" si="3"/>
        <v>#VALUE!</v>
      </c>
      <c r="BO58" s="95" t="e">
        <f t="shared" ca="1" si="10"/>
        <v>#VALUE!</v>
      </c>
      <c r="BP58" s="7">
        <f>Design!$J64</f>
        <v>0</v>
      </c>
      <c r="BQ58" s="1" t="e">
        <f t="shared" ca="1" si="11"/>
        <v>#VALUE!</v>
      </c>
      <c r="BR58" s="19" t="e">
        <f t="shared" ca="1" si="5"/>
        <v>#VALUE!</v>
      </c>
      <c r="BS58" s="61" t="str">
        <f t="shared" ca="1" si="6"/>
        <v>=MTR|TR</v>
      </c>
      <c r="BT58" s="61" t="str">
        <f t="shared" ca="1" si="7"/>
        <v>TR=0.0</v>
      </c>
      <c r="BU58" s="78" t="e">
        <f t="shared" ca="1" si="8"/>
        <v>#VALUE!</v>
      </c>
      <c r="BV58" s="95">
        <f t="shared" ca="1" si="13"/>
        <v>0</v>
      </c>
      <c r="BW58" s="80">
        <f>Design!B64</f>
        <v>7.2000000000000036E-2</v>
      </c>
      <c r="BX58" s="8">
        <f>Design!F64</f>
        <v>0</v>
      </c>
      <c r="BY58" s="51" t="s">
        <v>1154</v>
      </c>
      <c r="BZ58" s="11" t="s">
        <v>3883</v>
      </c>
      <c r="CA58" s="278">
        <v>41617.674201388887</v>
      </c>
      <c r="CB58" t="s">
        <v>1969</v>
      </c>
      <c r="CC58" s="10"/>
      <c r="CD58" s="61"/>
      <c r="CE58" s="65" t="e">
        <f t="shared" si="0"/>
        <v>#VALUE!</v>
      </c>
      <c r="CF58" s="65"/>
      <c r="CG58" s="65"/>
      <c r="CH58" s="65"/>
      <c r="CI58" s="65"/>
      <c r="CJ58" s="65"/>
      <c r="CK58" s="65"/>
      <c r="CL58" s="65"/>
      <c r="CM58"/>
      <c r="CN58"/>
      <c r="CO58"/>
      <c r="CP58"/>
      <c r="CQ58"/>
      <c r="CR58"/>
      <c r="CS58"/>
      <c r="CT58"/>
      <c r="CU58"/>
      <c r="CV58" s="65"/>
      <c r="CW58" s="65"/>
      <c r="CX58" s="65"/>
      <c r="CY58" s="65"/>
      <c r="CZ58" s="65"/>
      <c r="DA58" s="65"/>
      <c r="DB58" s="141"/>
      <c r="DC58" s="141"/>
      <c r="DD58" s="141"/>
      <c r="DE58" s="141"/>
      <c r="DF58" s="141"/>
      <c r="DG58" s="141"/>
      <c r="DH58" s="141"/>
      <c r="DI58" s="141"/>
      <c r="DJ58" s="139"/>
      <c r="DK58" s="95"/>
      <c r="DL58" s="141"/>
      <c r="DM58" s="141"/>
      <c r="DN58" s="141"/>
      <c r="DO58" s="141"/>
      <c r="DP58" s="91"/>
      <c r="DQ58" s="72"/>
      <c r="DR58" s="72"/>
      <c r="DS58" s="72"/>
      <c r="DT58" s="72"/>
      <c r="DZ58" s="141"/>
      <c r="EA58" s="141"/>
      <c r="EB58" s="141"/>
      <c r="EC58" s="141"/>
      <c r="ED58" s="141"/>
      <c r="EE58" s="141"/>
      <c r="EF58" s="143"/>
      <c r="EU58" s="72"/>
    </row>
    <row r="59" spans="1:151">
      <c r="A59" s="20"/>
      <c r="B59" s="20"/>
      <c r="C59" s="311" t="s">
        <v>2528</v>
      </c>
      <c r="D59" s="31" t="s">
        <v>2529</v>
      </c>
      <c r="E59" s="31" t="s">
        <v>1766</v>
      </c>
      <c r="F59" s="32"/>
      <c r="G59" s="33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34"/>
      <c r="AB59" s="34"/>
      <c r="AC59" s="34"/>
      <c r="AD59" s="34"/>
      <c r="AE59" s="34"/>
      <c r="AF59" s="34"/>
      <c r="AG59" s="34"/>
      <c r="AH59" s="34"/>
      <c r="AI59" s="34"/>
      <c r="AJ59" s="34"/>
      <c r="AK59" s="34"/>
      <c r="AL59" s="34"/>
      <c r="AM59" s="34"/>
      <c r="AN59" s="34"/>
      <c r="AO59" s="34"/>
      <c r="AP59" s="34"/>
      <c r="AQ59" s="75"/>
      <c r="AR59" s="34"/>
      <c r="AS59" s="34"/>
      <c r="AT59" s="110" t="s">
        <v>1767</v>
      </c>
      <c r="AU59" s="34" t="s">
        <v>1767</v>
      </c>
      <c r="AV59" s="34" t="s">
        <v>1767</v>
      </c>
      <c r="AW59" s="34"/>
      <c r="AX59" s="34"/>
      <c r="AY59" s="34"/>
      <c r="AZ59" s="34"/>
      <c r="BA59" s="34"/>
      <c r="BB59" s="34"/>
      <c r="BC59" s="124" t="s">
        <v>1767</v>
      </c>
      <c r="BD59" s="124" t="s">
        <v>1767</v>
      </c>
      <c r="BE59" s="216" t="s">
        <v>1767</v>
      </c>
      <c r="BF59" s="217" t="str">
        <f t="shared" si="14"/>
        <v>AUTO</v>
      </c>
      <c r="BG59" s="34"/>
      <c r="BH59" s="34"/>
      <c r="BI59" s="34"/>
      <c r="BJ59" s="34"/>
      <c r="BK59" s="34"/>
      <c r="BL59" s="96">
        <f t="shared" ca="1" si="1"/>
        <v>6020</v>
      </c>
      <c r="BM59" s="97" t="e">
        <f t="shared" ca="1" si="2"/>
        <v>#VALUE!</v>
      </c>
      <c r="BN59" s="97" t="e">
        <f t="shared" ca="1" si="3"/>
        <v>#VALUE!</v>
      </c>
      <c r="BO59" s="95" t="e">
        <f t="shared" ca="1" si="10"/>
        <v>#VALUE!</v>
      </c>
      <c r="BP59" s="7">
        <f>Design!$J65</f>
        <v>0</v>
      </c>
      <c r="BQ59" s="1" t="e">
        <f t="shared" ca="1" si="11"/>
        <v>#VALUE!</v>
      </c>
      <c r="BR59" s="19" t="e">
        <f t="shared" ca="1" si="5"/>
        <v>#VALUE!</v>
      </c>
      <c r="BS59" s="61" t="str">
        <f t="shared" ca="1" si="6"/>
        <v>=MTR|TL</v>
      </c>
      <c r="BT59" s="61" t="str">
        <f t="shared" ca="1" si="7"/>
        <v>TL=0.0</v>
      </c>
      <c r="BU59" s="78" t="e">
        <f t="shared" ca="1" si="8"/>
        <v>#VALUE!</v>
      </c>
      <c r="BV59" s="95">
        <f t="shared" ca="1" si="13"/>
        <v>0</v>
      </c>
      <c r="BW59" s="80">
        <f>Design!B65</f>
        <v>7.3500000000000038E-2</v>
      </c>
      <c r="BX59" s="8">
        <f>Design!F65</f>
        <v>0</v>
      </c>
      <c r="BY59" s="51" t="s">
        <v>1155</v>
      </c>
      <c r="BZ59" s="11" t="s">
        <v>3715</v>
      </c>
      <c r="CA59" s="278">
        <v>41617.674212962964</v>
      </c>
      <c r="CB59" t="s">
        <v>3717</v>
      </c>
      <c r="CC59" s="10"/>
      <c r="CD59" s="61"/>
      <c r="CE59" s="65" t="e">
        <f t="shared" si="0"/>
        <v>#VALUE!</v>
      </c>
      <c r="CF59" s="65"/>
      <c r="CG59" s="65"/>
      <c r="CH59" s="65"/>
      <c r="CI59" s="65"/>
      <c r="CJ59" s="65"/>
      <c r="CK59" s="65"/>
      <c r="CL59" s="65"/>
      <c r="CM59"/>
      <c r="CN59"/>
      <c r="CO59"/>
      <c r="CP59"/>
      <c r="CQ59"/>
      <c r="CR59"/>
      <c r="CS59"/>
      <c r="CT59"/>
      <c r="CU59"/>
      <c r="CV59" s="65"/>
      <c r="CW59" s="65"/>
      <c r="CX59" s="65"/>
      <c r="CY59" s="65"/>
      <c r="CZ59" s="65"/>
      <c r="DA59" s="65"/>
      <c r="DB59" s="141"/>
      <c r="DC59" s="141"/>
      <c r="DD59" s="141"/>
      <c r="DE59" s="141"/>
      <c r="DF59" s="141"/>
      <c r="DG59" s="141"/>
      <c r="DH59" s="141"/>
      <c r="DI59" s="141"/>
      <c r="DJ59" s="139"/>
      <c r="DK59" s="95"/>
      <c r="DL59" s="141"/>
      <c r="DM59" s="141"/>
      <c r="DN59" s="141"/>
      <c r="DO59" s="141"/>
      <c r="DP59" s="91"/>
      <c r="DQ59" s="72"/>
      <c r="DR59" s="72"/>
      <c r="DS59" s="72"/>
      <c r="DT59" s="72"/>
      <c r="DZ59" s="141"/>
      <c r="EA59" s="141"/>
      <c r="EB59" s="141"/>
      <c r="EC59" s="141"/>
      <c r="ED59" s="141"/>
      <c r="EE59" s="141"/>
      <c r="EF59" s="143"/>
      <c r="EU59" s="72"/>
    </row>
    <row r="60" spans="1:151">
      <c r="A60" s="20"/>
      <c r="B60" s="20"/>
      <c r="C60" s="312"/>
      <c r="D60" s="31" t="s">
        <v>1768</v>
      </c>
      <c r="E60" s="31" t="s">
        <v>1769</v>
      </c>
      <c r="F60" s="32"/>
      <c r="G60" s="33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/>
      <c r="AB60" s="34"/>
      <c r="AC60" s="34"/>
      <c r="AD60" s="34"/>
      <c r="AE60" s="34"/>
      <c r="AF60" s="34"/>
      <c r="AG60" s="34"/>
      <c r="AH60" s="34"/>
      <c r="AI60" s="34"/>
      <c r="AJ60" s="34"/>
      <c r="AK60" s="34"/>
      <c r="AL60" s="34"/>
      <c r="AM60" s="34"/>
      <c r="AN60" s="34"/>
      <c r="AO60" s="34"/>
      <c r="AP60" s="34"/>
      <c r="AQ60" s="75"/>
      <c r="AR60" s="34"/>
      <c r="AS60" s="34"/>
      <c r="AT60" s="110" t="s">
        <v>1767</v>
      </c>
      <c r="AU60" s="34" t="s">
        <v>1767</v>
      </c>
      <c r="AV60" s="34" t="s">
        <v>1767</v>
      </c>
      <c r="AW60" s="34"/>
      <c r="AX60" s="34"/>
      <c r="AY60" s="34"/>
      <c r="AZ60" s="34"/>
      <c r="BA60" s="34"/>
      <c r="BB60" s="34"/>
      <c r="BC60" s="124" t="s">
        <v>1767</v>
      </c>
      <c r="BD60" s="124" t="s">
        <v>1767</v>
      </c>
      <c r="BE60" s="216" t="s">
        <v>1767</v>
      </c>
      <c r="BF60" s="217" t="str">
        <f t="shared" si="14"/>
        <v>AUTO</v>
      </c>
      <c r="BG60" s="34"/>
      <c r="BH60" s="34"/>
      <c r="BI60" s="34"/>
      <c r="BJ60" s="34"/>
      <c r="BK60" s="34"/>
      <c r="BL60" s="96">
        <f t="shared" ca="1" si="1"/>
        <v>6021</v>
      </c>
      <c r="BM60" s="97" t="e">
        <f t="shared" ca="1" si="2"/>
        <v>#VALUE!</v>
      </c>
      <c r="BN60" s="97">
        <f t="shared" ca="1" si="3"/>
        <v>0</v>
      </c>
      <c r="BO60" s="95" t="e">
        <f t="shared" ca="1" si="10"/>
        <v>#VALUE!</v>
      </c>
      <c r="BP60" s="7">
        <f>Design!$J66</f>
        <v>0</v>
      </c>
      <c r="BQ60" s="1" t="e">
        <f t="shared" ca="1" si="11"/>
        <v>#VALUE!</v>
      </c>
      <c r="BR60" s="19" t="e">
        <f t="shared" ca="1" si="5"/>
        <v>#VALUE!</v>
      </c>
      <c r="BS60" s="61" t="str">
        <f t="shared" ca="1" si="6"/>
        <v>&amp;MTRARC|TR,50.0,0.05|TL,50.0,0.05</v>
      </c>
      <c r="BT60" s="61" t="str">
        <f t="shared" ca="1" si="7"/>
        <v>TL=0.0|TR=0.0</v>
      </c>
      <c r="BU60" s="78" t="e">
        <f t="shared" ca="1" si="8"/>
        <v>#VALUE!</v>
      </c>
      <c r="BV60" s="95" t="e">
        <f t="shared" ca="1" si="13"/>
        <v>#VALUE!</v>
      </c>
      <c r="BW60" s="80">
        <f>Design!B66</f>
        <v>7.5000000000000039E-2</v>
      </c>
      <c r="BX60" s="8">
        <f>Design!F66</f>
        <v>0</v>
      </c>
      <c r="BY60" s="51" t="s">
        <v>1156</v>
      </c>
      <c r="BZ60" s="11" t="s">
        <v>3715</v>
      </c>
      <c r="CA60" s="278">
        <v>41617.674212962964</v>
      </c>
      <c r="CB60" t="s">
        <v>3717</v>
      </c>
      <c r="CC60" s="10"/>
      <c r="CD60" s="61"/>
      <c r="CE60" s="65" t="e">
        <f t="shared" si="0"/>
        <v>#VALUE!</v>
      </c>
      <c r="CF60" s="65"/>
      <c r="CG60" s="65"/>
      <c r="CH60" s="65"/>
      <c r="CI60" s="65"/>
      <c r="CJ60" s="65"/>
      <c r="CK60" s="65"/>
      <c r="CL60" s="65"/>
      <c r="CM60"/>
      <c r="CN60"/>
      <c r="CO60"/>
      <c r="CP60"/>
      <c r="CQ60"/>
      <c r="CR60"/>
      <c r="CS60"/>
      <c r="CT60"/>
      <c r="CU60"/>
      <c r="CV60" s="65"/>
      <c r="CW60" s="65"/>
      <c r="CX60" s="65"/>
      <c r="CY60" s="65"/>
      <c r="CZ60" s="65"/>
      <c r="DA60" s="65"/>
      <c r="DB60" s="141"/>
      <c r="DC60" s="141"/>
      <c r="DD60" s="141"/>
      <c r="DE60" s="141"/>
      <c r="DF60" s="141"/>
      <c r="DG60" s="141"/>
      <c r="DH60" s="141"/>
      <c r="DI60" s="141"/>
      <c r="DJ60" s="139"/>
      <c r="DK60" s="95"/>
      <c r="DL60" s="141"/>
      <c r="DM60" s="141"/>
      <c r="DN60" s="141"/>
      <c r="DO60" s="141"/>
      <c r="DP60" s="91"/>
      <c r="DQ60" s="72"/>
      <c r="DR60" s="72"/>
      <c r="DS60" s="72"/>
      <c r="DT60" s="72"/>
      <c r="DZ60" s="141"/>
      <c r="EA60" s="141"/>
      <c r="EB60" s="141"/>
      <c r="EC60" s="141"/>
      <c r="ED60" s="141"/>
      <c r="EE60" s="141"/>
      <c r="EF60" s="143"/>
      <c r="EU60" s="72"/>
    </row>
    <row r="61" spans="1:151">
      <c r="A61" s="20"/>
      <c r="B61" s="20"/>
      <c r="C61" s="312"/>
      <c r="D61" s="31" t="s">
        <v>1770</v>
      </c>
      <c r="E61" s="31" t="s">
        <v>1771</v>
      </c>
      <c r="F61" s="32"/>
      <c r="G61" s="33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34"/>
      <c r="AB61" s="34"/>
      <c r="AC61" s="34"/>
      <c r="AD61" s="34"/>
      <c r="AE61" s="34"/>
      <c r="AF61" s="34"/>
      <c r="AG61" s="34"/>
      <c r="AH61" s="34"/>
      <c r="AI61" s="34"/>
      <c r="AJ61" s="34"/>
      <c r="AK61" s="34"/>
      <c r="AL61" s="34"/>
      <c r="AM61" s="34"/>
      <c r="AN61" s="34"/>
      <c r="AO61" s="34"/>
      <c r="AP61" s="34"/>
      <c r="AQ61" s="75"/>
      <c r="AR61" s="34"/>
      <c r="AS61" s="34"/>
      <c r="AT61" s="110" t="s">
        <v>1767</v>
      </c>
      <c r="AU61" s="34" t="s">
        <v>1767</v>
      </c>
      <c r="AV61" s="34" t="s">
        <v>1767</v>
      </c>
      <c r="AW61" s="34"/>
      <c r="AX61" s="34"/>
      <c r="AY61" s="34"/>
      <c r="AZ61" s="34"/>
      <c r="BA61" s="34"/>
      <c r="BB61" s="34"/>
      <c r="BC61" s="124" t="s">
        <v>1767</v>
      </c>
      <c r="BD61" s="124" t="s">
        <v>1767</v>
      </c>
      <c r="BE61" s="216" t="s">
        <v>1767</v>
      </c>
      <c r="BF61" s="217" t="str">
        <f t="shared" si="14"/>
        <v>AUTO</v>
      </c>
      <c r="BG61" s="34"/>
      <c r="BH61" s="34"/>
      <c r="BI61" s="34"/>
      <c r="BJ61" s="34"/>
      <c r="BK61" s="34"/>
      <c r="BL61" s="96">
        <f t="shared" ca="1" si="1"/>
        <v>6024</v>
      </c>
      <c r="BM61" s="97" t="e">
        <f t="shared" ca="1" si="2"/>
        <v>#VALUE!</v>
      </c>
      <c r="BN61" s="97" t="e">
        <f t="shared" ca="1" si="3"/>
        <v>#VALUE!</v>
      </c>
      <c r="BO61" s="95" t="e">
        <f t="shared" ca="1" si="10"/>
        <v>#VALUE!</v>
      </c>
      <c r="BP61" s="7">
        <f>Design!$J67</f>
        <v>0</v>
      </c>
      <c r="BQ61" s="1" t="e">
        <f t="shared" ca="1" si="11"/>
        <v>#VALUE!</v>
      </c>
      <c r="BR61" s="19" t="e">
        <f t="shared" ca="1" si="5"/>
        <v>#VALUE!</v>
      </c>
      <c r="BS61" s="61" t="str">
        <f t="shared" ca="1" si="6"/>
        <v>=MTR|TR</v>
      </c>
      <c r="BT61" s="61" t="str">
        <f t="shared" ca="1" si="7"/>
        <v>TR=41.3</v>
      </c>
      <c r="BU61" s="78" t="e">
        <f t="shared" ca="1" si="8"/>
        <v>#VALUE!</v>
      </c>
      <c r="BV61" s="95">
        <f t="shared" ca="1" si="13"/>
        <v>0</v>
      </c>
      <c r="BW61" s="80">
        <f>Design!B67</f>
        <v>7.650000000000004E-2</v>
      </c>
      <c r="BX61" s="8">
        <f>Design!F67</f>
        <v>0</v>
      </c>
      <c r="BY61" s="51" t="s">
        <v>1157</v>
      </c>
      <c r="BZ61" s="11" t="s">
        <v>3716</v>
      </c>
      <c r="CA61" s="278">
        <v>41617.674224537041</v>
      </c>
      <c r="CB61" t="s">
        <v>3884</v>
      </c>
      <c r="CC61" s="10"/>
      <c r="CD61" s="61"/>
      <c r="CE61" s="65" t="e">
        <f t="shared" si="0"/>
        <v>#VALUE!</v>
      </c>
      <c r="CF61" s="65"/>
      <c r="CG61" s="65"/>
      <c r="CH61" s="65"/>
      <c r="CI61" s="65"/>
      <c r="CJ61" s="65"/>
      <c r="CK61" s="65"/>
      <c r="CL61" s="65"/>
      <c r="CM61"/>
      <c r="CN61"/>
      <c r="CO61"/>
      <c r="CP61"/>
      <c r="CQ61"/>
      <c r="CR61"/>
      <c r="CS61"/>
      <c r="CT61"/>
      <c r="CU61"/>
      <c r="CV61" s="65"/>
      <c r="CW61" s="65"/>
      <c r="CX61" s="65"/>
      <c r="CY61" s="65"/>
      <c r="CZ61" s="65"/>
      <c r="DA61" s="65"/>
      <c r="DB61" s="141"/>
      <c r="DC61" s="141"/>
      <c r="DD61" s="141"/>
      <c r="DE61" s="141"/>
      <c r="DF61" s="141"/>
      <c r="DG61" s="141"/>
      <c r="DH61" s="141"/>
      <c r="DI61" s="141"/>
      <c r="DJ61" s="139"/>
      <c r="DK61" s="95"/>
      <c r="DL61" s="141"/>
      <c r="DM61" s="141"/>
      <c r="DN61" s="141"/>
      <c r="DO61" s="141"/>
      <c r="DP61" s="91"/>
      <c r="DQ61" s="72"/>
      <c r="DR61" s="72"/>
      <c r="DS61" s="72"/>
      <c r="DT61" s="72"/>
      <c r="DZ61" s="141"/>
      <c r="EA61" s="141"/>
      <c r="EB61" s="141"/>
      <c r="EC61" s="141"/>
      <c r="ED61" s="141"/>
      <c r="EE61" s="141"/>
      <c r="EF61" s="143"/>
      <c r="EU61" s="72"/>
    </row>
    <row r="62" spans="1:151">
      <c r="A62" s="20"/>
      <c r="B62" s="20"/>
      <c r="C62" s="313"/>
      <c r="D62" s="31" t="s">
        <v>1772</v>
      </c>
      <c r="E62" s="31" t="s">
        <v>1773</v>
      </c>
      <c r="F62" s="32"/>
      <c r="G62" s="33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34"/>
      <c r="AB62" s="34"/>
      <c r="AC62" s="34"/>
      <c r="AD62" s="34"/>
      <c r="AE62" s="34"/>
      <c r="AF62" s="34"/>
      <c r="AG62" s="34"/>
      <c r="AH62" s="34"/>
      <c r="AI62" s="34"/>
      <c r="AJ62" s="34"/>
      <c r="AK62" s="34"/>
      <c r="AL62" s="34"/>
      <c r="AM62" s="34"/>
      <c r="AN62" s="34"/>
      <c r="AO62" s="34"/>
      <c r="AP62" s="34"/>
      <c r="AQ62" s="75"/>
      <c r="AR62" s="34"/>
      <c r="AS62" s="34"/>
      <c r="AT62" s="110" t="s">
        <v>1767</v>
      </c>
      <c r="AU62" s="34" t="s">
        <v>1767</v>
      </c>
      <c r="AV62" s="34" t="s">
        <v>1767</v>
      </c>
      <c r="AW62" s="34"/>
      <c r="AX62" s="34"/>
      <c r="AY62" s="34"/>
      <c r="AZ62" s="34"/>
      <c r="BA62" s="34"/>
      <c r="BB62" s="34"/>
      <c r="BC62" s="124" t="s">
        <v>1767</v>
      </c>
      <c r="BD62" s="124" t="s">
        <v>1767</v>
      </c>
      <c r="BE62" s="216" t="s">
        <v>1767</v>
      </c>
      <c r="BF62" s="217" t="str">
        <f t="shared" si="14"/>
        <v>AUTO</v>
      </c>
      <c r="BG62" s="34"/>
      <c r="BH62" s="34"/>
      <c r="BI62" s="34"/>
      <c r="BJ62" s="34"/>
      <c r="BK62" s="34"/>
      <c r="BL62" s="96">
        <f t="shared" ca="1" si="1"/>
        <v>6025</v>
      </c>
      <c r="BM62" s="97" t="e">
        <f t="shared" ca="1" si="2"/>
        <v>#VALUE!</v>
      </c>
      <c r="BN62" s="97" t="e">
        <f t="shared" ca="1" si="3"/>
        <v>#VALUE!</v>
      </c>
      <c r="BO62" s="95" t="e">
        <f t="shared" ca="1" si="10"/>
        <v>#VALUE!</v>
      </c>
      <c r="BP62" s="7">
        <f>Design!$J68</f>
        <v>0</v>
      </c>
      <c r="BQ62" s="1" t="e">
        <f t="shared" ca="1" si="11"/>
        <v>#VALUE!</v>
      </c>
      <c r="BR62" s="19" t="e">
        <f t="shared" ca="1" si="5"/>
        <v>#VALUE!</v>
      </c>
      <c r="BS62" s="61" t="str">
        <f t="shared" ca="1" si="6"/>
        <v>=MTR|TL</v>
      </c>
      <c r="BT62" s="61" t="str">
        <f t="shared" ca="1" si="7"/>
        <v>TR=50.0</v>
      </c>
      <c r="BU62" s="78" t="e">
        <f t="shared" ca="1" si="8"/>
        <v>#VALUE!</v>
      </c>
      <c r="BV62" s="95">
        <f t="shared" ca="1" si="13"/>
        <v>0</v>
      </c>
      <c r="BW62" s="80">
        <f>Design!B68</f>
        <v>7.8000000000000042E-2</v>
      </c>
      <c r="BX62" s="8">
        <f>Design!F68</f>
        <v>0</v>
      </c>
      <c r="BY62" s="51" t="s">
        <v>2017</v>
      </c>
      <c r="BZ62" s="11" t="s">
        <v>3716</v>
      </c>
      <c r="CA62" s="278">
        <v>41617.67423611111</v>
      </c>
      <c r="CB62" t="s">
        <v>3884</v>
      </c>
      <c r="CC62" s="10"/>
      <c r="CD62" s="61"/>
      <c r="CE62" s="65" t="e">
        <f t="shared" si="0"/>
        <v>#VALUE!</v>
      </c>
      <c r="CF62" s="65"/>
      <c r="CG62" s="65"/>
      <c r="CH62" s="65"/>
      <c r="CI62" s="65"/>
      <c r="CJ62" s="65"/>
      <c r="CK62" s="65"/>
      <c r="CL62" s="65"/>
      <c r="CM62"/>
      <c r="CN62"/>
      <c r="CO62"/>
      <c r="CP62"/>
      <c r="CQ62"/>
      <c r="CR62"/>
      <c r="CS62"/>
      <c r="CT62"/>
      <c r="CU62"/>
      <c r="CV62" s="65"/>
      <c r="CW62" s="65"/>
      <c r="CX62" s="65"/>
      <c r="CY62" s="65"/>
      <c r="CZ62" s="65"/>
      <c r="DA62" s="65"/>
      <c r="DB62" s="141"/>
      <c r="DC62" s="141"/>
      <c r="DD62" s="141"/>
      <c r="DE62" s="141"/>
      <c r="DF62" s="141"/>
      <c r="DG62" s="141"/>
      <c r="DH62" s="141"/>
      <c r="DI62" s="141"/>
      <c r="DJ62" s="139"/>
      <c r="DK62" s="95"/>
      <c r="DL62" s="141"/>
      <c r="DM62" s="141"/>
      <c r="DN62" s="141"/>
      <c r="DO62" s="141"/>
      <c r="DP62" s="91"/>
      <c r="DQ62" s="72"/>
      <c r="DR62" s="72"/>
      <c r="DS62" s="72"/>
      <c r="DT62" s="72"/>
      <c r="DZ62" s="141"/>
      <c r="EA62" s="141"/>
      <c r="EB62" s="141"/>
      <c r="EC62" s="141"/>
      <c r="ED62" s="141"/>
      <c r="EE62" s="141"/>
      <c r="EF62" s="143"/>
      <c r="EU62" s="72"/>
    </row>
    <row r="63" spans="1:151">
      <c r="A63" s="20"/>
      <c r="B63" s="20"/>
      <c r="C63" s="311" t="s">
        <v>1774</v>
      </c>
      <c r="D63" s="31" t="s">
        <v>1775</v>
      </c>
      <c r="E63" s="31" t="s">
        <v>2431</v>
      </c>
      <c r="F63" s="32"/>
      <c r="G63" s="33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  <c r="AI63" s="34"/>
      <c r="AJ63" s="34"/>
      <c r="AK63" s="34"/>
      <c r="AL63" s="34"/>
      <c r="AM63" s="34"/>
      <c r="AN63" s="34"/>
      <c r="AO63" s="34"/>
      <c r="AP63" s="34"/>
      <c r="AQ63" s="75"/>
      <c r="AR63" s="34"/>
      <c r="AS63" s="34"/>
      <c r="AT63" s="110" t="s">
        <v>2478</v>
      </c>
      <c r="AU63" s="34" t="s">
        <v>2332</v>
      </c>
      <c r="AV63" s="34" t="s">
        <v>2332</v>
      </c>
      <c r="AW63" s="34"/>
      <c r="AX63" s="34"/>
      <c r="AY63" s="34"/>
      <c r="AZ63" s="34"/>
      <c r="BA63" s="34"/>
      <c r="BB63" s="34"/>
      <c r="BC63" s="120" t="s">
        <v>2331</v>
      </c>
      <c r="BD63" s="120" t="s">
        <v>2331</v>
      </c>
      <c r="BE63" s="229" t="str">
        <f>FIXED(Control!$D$23,0)&amp;" bit"</f>
        <v>250 bit</v>
      </c>
      <c r="BF63" s="229" t="str">
        <f>FIXED(Control!$D$23,0)&amp;" bit"</f>
        <v>250 bit</v>
      </c>
      <c r="BG63" s="34"/>
      <c r="BH63" s="34"/>
      <c r="BI63" s="34"/>
      <c r="BJ63" s="34"/>
      <c r="BK63" s="34"/>
      <c r="BL63" s="96">
        <f t="shared" ca="1" si="1"/>
        <v>6026</v>
      </c>
      <c r="BM63" s="97" t="e">
        <f t="shared" ca="1" si="2"/>
        <v>#VALUE!</v>
      </c>
      <c r="BN63" s="97" t="e">
        <f t="shared" ca="1" si="3"/>
        <v>#VALUE!</v>
      </c>
      <c r="BO63" s="95" t="e">
        <f t="shared" ca="1" si="10"/>
        <v>#VALUE!</v>
      </c>
      <c r="BP63" s="7">
        <f>Design!$J69</f>
        <v>0</v>
      </c>
      <c r="BQ63" s="1" t="e">
        <f t="shared" ca="1" si="11"/>
        <v>#VALUE!</v>
      </c>
      <c r="BR63" s="19" t="e">
        <f t="shared" ca="1" si="5"/>
        <v>#VALUE!</v>
      </c>
      <c r="BS63" s="61" t="str">
        <f t="shared" ca="1" si="6"/>
        <v>=MTR|TL|TR</v>
      </c>
      <c r="BT63" s="61" t="str">
        <f t="shared" ca="1" si="7"/>
        <v>TL=50.0</v>
      </c>
      <c r="BU63" s="78" t="e">
        <f t="shared" ca="1" si="8"/>
        <v>#VALUE!</v>
      </c>
      <c r="BV63" s="95">
        <f t="shared" ca="1" si="13"/>
        <v>0</v>
      </c>
      <c r="BW63" s="80">
        <f>Design!B69</f>
        <v>7.9500000000000043E-2</v>
      </c>
      <c r="BX63" s="8">
        <f>Design!F69</f>
        <v>0</v>
      </c>
      <c r="BY63" s="51" t="s">
        <v>2018</v>
      </c>
      <c r="BZ63" s="11" t="s">
        <v>3714</v>
      </c>
      <c r="CA63" s="278">
        <v>41617.67423611111</v>
      </c>
      <c r="CB63" t="s">
        <v>3407</v>
      </c>
      <c r="CC63" s="10"/>
      <c r="CD63" s="61"/>
      <c r="CE63" s="65" t="e">
        <f t="shared" si="0"/>
        <v>#VALUE!</v>
      </c>
      <c r="CF63" s="65"/>
      <c r="CG63" s="65"/>
      <c r="CH63" s="65"/>
      <c r="CI63" s="65"/>
      <c r="CJ63" s="65"/>
      <c r="CK63" s="65"/>
      <c r="CL63" s="65"/>
      <c r="CM63"/>
      <c r="CN63"/>
      <c r="CO63"/>
      <c r="CP63"/>
      <c r="CQ63"/>
      <c r="CR63"/>
      <c r="CS63"/>
      <c r="CT63"/>
      <c r="CU63"/>
      <c r="CV63" s="65"/>
      <c r="CW63" s="65"/>
      <c r="CX63" s="65"/>
      <c r="CY63" s="65"/>
      <c r="CZ63" s="65"/>
      <c r="DA63" s="65"/>
      <c r="DB63" s="141"/>
      <c r="DC63" s="141"/>
      <c r="DD63" s="141"/>
      <c r="DE63" s="141"/>
      <c r="DF63" s="141"/>
      <c r="DG63" s="141"/>
      <c r="DH63" s="141"/>
      <c r="DI63" s="141"/>
      <c r="DJ63" s="139"/>
      <c r="DK63" s="95"/>
      <c r="DL63" s="141"/>
      <c r="DM63" s="141"/>
      <c r="DN63" s="141"/>
      <c r="DO63" s="141"/>
      <c r="DP63" s="91"/>
      <c r="DQ63" s="72"/>
      <c r="DR63" s="72"/>
      <c r="DS63" s="72"/>
      <c r="DT63" s="72"/>
      <c r="DZ63" s="141"/>
      <c r="EA63" s="141"/>
      <c r="EB63" s="141"/>
      <c r="EC63" s="141"/>
      <c r="ED63" s="141"/>
      <c r="EE63" s="141"/>
      <c r="EF63" s="143"/>
      <c r="EU63" s="72"/>
    </row>
    <row r="64" spans="1:151">
      <c r="A64" s="20"/>
      <c r="B64" s="20"/>
      <c r="C64" s="312"/>
      <c r="D64" s="31" t="s">
        <v>2432</v>
      </c>
      <c r="E64" s="31" t="s">
        <v>2433</v>
      </c>
      <c r="F64" s="32"/>
      <c r="G64" s="33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34"/>
      <c r="AB64" s="34"/>
      <c r="AC64" s="34"/>
      <c r="AD64" s="34"/>
      <c r="AE64" s="34"/>
      <c r="AF64" s="34"/>
      <c r="AG64" s="34"/>
      <c r="AH64" s="34"/>
      <c r="AI64" s="34"/>
      <c r="AJ64" s="34"/>
      <c r="AK64" s="34"/>
      <c r="AL64" s="34"/>
      <c r="AM64" s="34"/>
      <c r="AN64" s="34"/>
      <c r="AO64" s="34"/>
      <c r="AP64" s="34"/>
      <c r="AQ64" s="75"/>
      <c r="AR64" s="34"/>
      <c r="AS64" s="34"/>
      <c r="AT64" s="110" t="s">
        <v>2335</v>
      </c>
      <c r="AU64" s="34" t="s">
        <v>2335</v>
      </c>
      <c r="AV64" s="34" t="s">
        <v>2335</v>
      </c>
      <c r="AW64" s="34"/>
      <c r="AX64" s="34"/>
      <c r="AY64" s="34"/>
      <c r="AZ64" s="34"/>
      <c r="BA64" s="34"/>
      <c r="BB64" s="34"/>
      <c r="BC64" s="124" t="s">
        <v>2434</v>
      </c>
      <c r="BD64" s="124" t="s">
        <v>2335</v>
      </c>
      <c r="BE64" s="216" t="s">
        <v>2434</v>
      </c>
      <c r="BF64" s="217" t="str">
        <f t="shared" si="14"/>
        <v>0 bit</v>
      </c>
      <c r="BG64" s="34"/>
      <c r="BH64" s="34"/>
      <c r="BI64" s="34"/>
      <c r="BJ64" s="34"/>
      <c r="BK64" s="34"/>
      <c r="BL64" s="96">
        <f t="shared" ca="1" si="1"/>
        <v>6027</v>
      </c>
      <c r="BM64" s="97" t="e">
        <f t="shared" ca="1" si="2"/>
        <v>#VALUE!</v>
      </c>
      <c r="BN64" s="97" t="e">
        <f t="shared" ca="1" si="3"/>
        <v>#VALUE!</v>
      </c>
      <c r="BO64" s="95" t="e">
        <f t="shared" ca="1" si="10"/>
        <v>#VALUE!</v>
      </c>
      <c r="BP64" s="7">
        <f>Design!$J70</f>
        <v>0</v>
      </c>
      <c r="BQ64" s="1" t="e">
        <f t="shared" ca="1" si="11"/>
        <v>#VALUE!</v>
      </c>
      <c r="BR64" s="19" t="e">
        <f t="shared" ca="1" si="5"/>
        <v>#VALUE!</v>
      </c>
      <c r="BS64" s="61" t="str">
        <f t="shared" ca="1" si="6"/>
        <v>=MTR|TR</v>
      </c>
      <c r="BT64" s="61" t="str">
        <f t="shared" ca="1" si="7"/>
        <v>ACK</v>
      </c>
      <c r="BU64" s="78" t="e">
        <f t="shared" ca="1" si="8"/>
        <v>#VALUE!</v>
      </c>
      <c r="BV64" s="95">
        <f t="shared" ca="1" si="13"/>
        <v>0</v>
      </c>
      <c r="BW64" s="80">
        <f>Design!B70</f>
        <v>8.1000000000000044E-2</v>
      </c>
      <c r="BX64" s="8">
        <f>Design!F70</f>
        <v>0</v>
      </c>
      <c r="BY64" s="51" t="s">
        <v>2019</v>
      </c>
      <c r="BZ64" s="11" t="s">
        <v>3885</v>
      </c>
      <c r="CA64" s="278">
        <v>41617.674328703702</v>
      </c>
      <c r="CB64" t="s">
        <v>1969</v>
      </c>
      <c r="CC64" s="10"/>
      <c r="CD64" s="61"/>
      <c r="CE64" s="65" t="e">
        <f t="shared" si="0"/>
        <v>#VALUE!</v>
      </c>
      <c r="CF64" s="65"/>
      <c r="CG64" s="65"/>
      <c r="CH64" s="65"/>
      <c r="CI64" s="65"/>
      <c r="CJ64" s="65"/>
      <c r="CK64" s="65"/>
      <c r="CL64" s="65"/>
      <c r="CM64"/>
      <c r="CN64"/>
      <c r="CO64"/>
      <c r="CP64"/>
      <c r="CQ64"/>
      <c r="CR64"/>
      <c r="CS64"/>
      <c r="CT64"/>
      <c r="CU64"/>
      <c r="CV64" s="65"/>
      <c r="CW64" s="65"/>
      <c r="CX64" s="65"/>
      <c r="CY64" s="65"/>
      <c r="CZ64" s="65"/>
      <c r="DA64" s="65"/>
      <c r="DB64" s="141"/>
      <c r="DC64" s="141"/>
      <c r="DD64" s="141"/>
      <c r="DE64" s="141"/>
      <c r="DF64" s="141"/>
      <c r="DG64" s="141"/>
      <c r="DH64" s="141"/>
      <c r="DI64" s="141"/>
      <c r="DJ64" s="139"/>
      <c r="DK64" s="95"/>
      <c r="DL64" s="141"/>
      <c r="DM64" s="141"/>
      <c r="DN64" s="141"/>
      <c r="DO64" s="141"/>
      <c r="DP64" s="91"/>
      <c r="DQ64" s="72"/>
      <c r="DR64" s="72"/>
      <c r="DS64" s="72"/>
      <c r="DT64" s="72"/>
      <c r="DZ64" s="141"/>
      <c r="EA64" s="141"/>
      <c r="EB64" s="141"/>
      <c r="EC64" s="141"/>
      <c r="ED64" s="141"/>
      <c r="EE64" s="141"/>
      <c r="EF64" s="143"/>
      <c r="EU64" s="72"/>
    </row>
    <row r="65" spans="1:151">
      <c r="A65" s="20"/>
      <c r="B65" s="20"/>
      <c r="C65" s="312"/>
      <c r="D65" s="31" t="s">
        <v>2435</v>
      </c>
      <c r="E65" s="31" t="s">
        <v>2436</v>
      </c>
      <c r="F65" s="32"/>
      <c r="G65" s="33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4"/>
      <c r="AB65" s="34"/>
      <c r="AC65" s="34"/>
      <c r="AD65" s="34"/>
      <c r="AE65" s="34"/>
      <c r="AF65" s="34"/>
      <c r="AG65" s="34"/>
      <c r="AH65" s="34"/>
      <c r="AI65" s="34"/>
      <c r="AJ65" s="34"/>
      <c r="AK65" s="34"/>
      <c r="AL65" s="34"/>
      <c r="AM65" s="34"/>
      <c r="AN65" s="34"/>
      <c r="AO65" s="34"/>
      <c r="AP65" s="34"/>
      <c r="AQ65" s="75"/>
      <c r="AR65" s="34"/>
      <c r="AS65" s="34"/>
      <c r="AT65" s="110" t="s">
        <v>2341</v>
      </c>
      <c r="AU65" s="34" t="s">
        <v>2341</v>
      </c>
      <c r="AV65" s="34" t="s">
        <v>2341</v>
      </c>
      <c r="AW65" s="34"/>
      <c r="AX65" s="34"/>
      <c r="AY65" s="34"/>
      <c r="AZ65" s="34"/>
      <c r="BA65" s="34"/>
      <c r="BB65" s="34"/>
      <c r="BC65" s="124" t="s">
        <v>2341</v>
      </c>
      <c r="BD65" s="124" t="s">
        <v>3851</v>
      </c>
      <c r="BE65" s="216" t="s">
        <v>2341</v>
      </c>
      <c r="BF65" s="217" t="str">
        <f t="shared" si="14"/>
        <v>-20</v>
      </c>
      <c r="BG65" s="34"/>
      <c r="BH65" s="34"/>
      <c r="BI65" s="34"/>
      <c r="BJ65" s="34"/>
      <c r="BK65" s="34"/>
      <c r="BL65" s="96">
        <f t="shared" ca="1" si="1"/>
        <v>6028</v>
      </c>
      <c r="BM65" s="97" t="e">
        <f t="shared" ca="1" si="2"/>
        <v>#VALUE!</v>
      </c>
      <c r="BN65" s="97" t="e">
        <f t="shared" ca="1" si="3"/>
        <v>#VALUE!</v>
      </c>
      <c r="BO65" s="95" t="e">
        <f t="shared" ca="1" si="10"/>
        <v>#VALUE!</v>
      </c>
      <c r="BP65" s="7">
        <f>Design!$J71</f>
        <v>0</v>
      </c>
      <c r="BQ65" s="1" t="e">
        <f t="shared" ca="1" si="11"/>
        <v>#VALUE!</v>
      </c>
      <c r="BR65" s="19" t="e">
        <f t="shared" ca="1" si="5"/>
        <v>#VALUE!</v>
      </c>
      <c r="BS65" s="61" t="str">
        <f t="shared" ca="1" si="6"/>
        <v>=MTR|TR</v>
      </c>
      <c r="BT65" s="61" t="str">
        <f t="shared" ca="1" si="7"/>
        <v>TR=0.0</v>
      </c>
      <c r="BU65" s="78" t="e">
        <f t="shared" ca="1" si="8"/>
        <v>#VALUE!</v>
      </c>
      <c r="BV65" s="95">
        <f t="shared" ca="1" si="13"/>
        <v>0</v>
      </c>
      <c r="BW65" s="80">
        <f>Design!B71</f>
        <v>8.2500000000000046E-2</v>
      </c>
      <c r="BX65" s="8">
        <f>Design!F71</f>
        <v>0</v>
      </c>
      <c r="BY65" s="51" t="s">
        <v>2020</v>
      </c>
      <c r="BZ65" s="11" t="s">
        <v>3715</v>
      </c>
      <c r="CA65" s="278">
        <v>41617.674409722225</v>
      </c>
      <c r="CB65" t="s">
        <v>3891</v>
      </c>
      <c r="CC65" s="10"/>
      <c r="CD65" s="61"/>
      <c r="CE65" s="65" t="e">
        <f t="shared" si="0"/>
        <v>#VALUE!</v>
      </c>
      <c r="CF65" s="65"/>
      <c r="CG65" s="65"/>
      <c r="CH65" s="65"/>
      <c r="CI65" s="65"/>
      <c r="CJ65" s="65"/>
      <c r="CK65" s="65"/>
      <c r="CL65" s="65"/>
      <c r="CM65"/>
      <c r="CN65"/>
      <c r="CO65"/>
      <c r="CP65"/>
      <c r="CQ65"/>
      <c r="CR65"/>
      <c r="CS65"/>
      <c r="CT65"/>
      <c r="CU65"/>
      <c r="CV65" s="65"/>
      <c r="CW65" s="65"/>
      <c r="CX65" s="65"/>
      <c r="CY65" s="65"/>
      <c r="CZ65" s="65"/>
      <c r="DA65" s="65"/>
      <c r="DB65" s="141"/>
      <c r="DC65" s="141"/>
      <c r="DD65" s="141"/>
      <c r="DE65" s="141"/>
      <c r="DF65" s="141"/>
      <c r="DG65" s="141"/>
      <c r="DH65" s="141"/>
      <c r="DI65" s="141"/>
      <c r="DJ65" s="139"/>
      <c r="DK65" s="95"/>
      <c r="DL65" s="141"/>
      <c r="DM65" s="141"/>
      <c r="DN65" s="141"/>
      <c r="DO65" s="141"/>
      <c r="DP65" s="91"/>
      <c r="DQ65" s="72"/>
      <c r="DR65" s="72"/>
      <c r="DS65" s="72"/>
      <c r="DT65" s="72"/>
      <c r="DZ65" s="141"/>
      <c r="EA65" s="141"/>
      <c r="EB65" s="141"/>
      <c r="EC65" s="141"/>
      <c r="ED65" s="141"/>
      <c r="EE65" s="141"/>
      <c r="EF65" s="143"/>
      <c r="EU65" s="72"/>
    </row>
    <row r="66" spans="1:151">
      <c r="A66" s="20"/>
      <c r="B66" s="20"/>
      <c r="C66" s="312"/>
      <c r="D66" s="31" t="s">
        <v>2438</v>
      </c>
      <c r="E66" s="31" t="s">
        <v>2439</v>
      </c>
      <c r="F66" s="32"/>
      <c r="G66" s="33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4"/>
      <c r="AB66" s="34"/>
      <c r="AC66" s="34"/>
      <c r="AD66" s="34"/>
      <c r="AE66" s="34"/>
      <c r="AF66" s="34"/>
      <c r="AG66" s="34"/>
      <c r="AH66" s="34"/>
      <c r="AI66" s="34"/>
      <c r="AJ66" s="34"/>
      <c r="AK66" s="34"/>
      <c r="AL66" s="34"/>
      <c r="AM66" s="34"/>
      <c r="AN66" s="34"/>
      <c r="AO66" s="34"/>
      <c r="AP66" s="34"/>
      <c r="AQ66" s="75"/>
      <c r="AR66" s="34"/>
      <c r="AS66" s="34"/>
      <c r="AT66" s="110" t="s">
        <v>2341</v>
      </c>
      <c r="AU66" s="34" t="s">
        <v>2341</v>
      </c>
      <c r="AV66" s="34" t="s">
        <v>2341</v>
      </c>
      <c r="AW66" s="34"/>
      <c r="AX66" s="34"/>
      <c r="AY66" s="34"/>
      <c r="AZ66" s="34"/>
      <c r="BA66" s="34"/>
      <c r="BB66" s="34"/>
      <c r="BC66" s="124" t="s">
        <v>2341</v>
      </c>
      <c r="BD66" s="124" t="s">
        <v>2341</v>
      </c>
      <c r="BE66" s="216" t="s">
        <v>2341</v>
      </c>
      <c r="BF66" s="217" t="str">
        <f t="shared" si="14"/>
        <v>50</v>
      </c>
      <c r="BG66" s="34"/>
      <c r="BH66" s="34"/>
      <c r="BI66" s="34"/>
      <c r="BJ66" s="34"/>
      <c r="BK66" s="34"/>
      <c r="BL66" s="96">
        <f t="shared" ca="1" si="1"/>
        <v>6029</v>
      </c>
      <c r="BM66" s="97" t="e">
        <f t="shared" ca="1" si="2"/>
        <v>#VALUE!</v>
      </c>
      <c r="BN66" s="97" t="e">
        <f t="shared" ca="1" si="3"/>
        <v>#VALUE!</v>
      </c>
      <c r="BO66" s="95" t="e">
        <f t="shared" ca="1" si="10"/>
        <v>#VALUE!</v>
      </c>
      <c r="BP66" s="7">
        <f>Design!$J72</f>
        <v>0</v>
      </c>
      <c r="BQ66" s="1" t="e">
        <f t="shared" ca="1" si="11"/>
        <v>#VALUE!</v>
      </c>
      <c r="BR66" s="19" t="e">
        <f t="shared" ca="1" si="5"/>
        <v>#VALUE!</v>
      </c>
      <c r="BS66" s="61" t="str">
        <f t="shared" ca="1" si="6"/>
        <v>=MTR|TL</v>
      </c>
      <c r="BT66" s="61" t="str">
        <f t="shared" ca="1" si="7"/>
        <v>TL=0.0</v>
      </c>
      <c r="BU66" s="78" t="e">
        <f t="shared" ca="1" si="8"/>
        <v>#VALUE!</v>
      </c>
      <c r="BV66" s="95">
        <f t="shared" ca="1" si="13"/>
        <v>0</v>
      </c>
      <c r="BW66" s="80">
        <f>Design!B72</f>
        <v>8.4000000000000047E-2</v>
      </c>
      <c r="BX66" s="8">
        <f>Design!F72</f>
        <v>0</v>
      </c>
      <c r="BY66" s="51" t="s">
        <v>2339</v>
      </c>
      <c r="BZ66" s="11" t="s">
        <v>3886</v>
      </c>
      <c r="CA66" s="278">
        <v>41617.674375000002</v>
      </c>
      <c r="CB66" t="s">
        <v>1969</v>
      </c>
      <c r="CC66" s="10"/>
      <c r="CD66" s="61"/>
      <c r="CE66" s="65" t="e">
        <f t="shared" si="0"/>
        <v>#VALUE!</v>
      </c>
      <c r="CF66" s="65"/>
      <c r="CG66" s="65"/>
      <c r="CH66" s="65"/>
      <c r="CI66" s="65"/>
      <c r="CJ66" s="65"/>
      <c r="CK66" s="65"/>
      <c r="CL66" s="65"/>
      <c r="CM66"/>
      <c r="CN66"/>
      <c r="CO66"/>
      <c r="CP66"/>
      <c r="CQ66"/>
      <c r="CR66"/>
      <c r="CS66"/>
      <c r="CT66"/>
      <c r="CU66"/>
      <c r="CV66" s="65"/>
      <c r="CW66" s="65"/>
      <c r="CX66" s="65"/>
      <c r="CY66" s="65"/>
      <c r="CZ66" s="65"/>
      <c r="DA66" s="65"/>
      <c r="DB66" s="141"/>
      <c r="DC66" s="141"/>
      <c r="DD66" s="141"/>
      <c r="DE66" s="141"/>
      <c r="DF66" s="141"/>
      <c r="DG66" s="141"/>
      <c r="DH66" s="141"/>
      <c r="DI66" s="141"/>
      <c r="DJ66" s="139"/>
      <c r="DK66" s="95"/>
      <c r="DL66" s="141"/>
      <c r="DM66" s="141"/>
      <c r="DN66" s="141"/>
      <c r="DO66" s="141"/>
      <c r="DP66" s="91"/>
      <c r="DQ66" s="72"/>
      <c r="DR66" s="72"/>
      <c r="DS66" s="72"/>
      <c r="DT66" s="72"/>
      <c r="DZ66" s="141"/>
      <c r="EA66" s="141"/>
      <c r="EB66" s="141"/>
      <c r="EC66" s="141"/>
      <c r="ED66" s="141"/>
      <c r="EE66" s="141"/>
      <c r="EF66" s="143"/>
      <c r="EU66" s="72"/>
    </row>
    <row r="67" spans="1:151">
      <c r="A67" s="20"/>
      <c r="B67" s="20"/>
      <c r="C67" s="312"/>
      <c r="D67" s="31" t="s">
        <v>2913</v>
      </c>
      <c r="E67" s="31" t="s">
        <v>2914</v>
      </c>
      <c r="F67" s="32"/>
      <c r="G67" s="33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34"/>
      <c r="AB67" s="34"/>
      <c r="AC67" s="34"/>
      <c r="AD67" s="34"/>
      <c r="AE67" s="34"/>
      <c r="AF67" s="34"/>
      <c r="AG67" s="34"/>
      <c r="AH67" s="34"/>
      <c r="AI67" s="34"/>
      <c r="AJ67" s="34"/>
      <c r="AK67" s="34"/>
      <c r="AL67" s="34"/>
      <c r="AM67" s="34"/>
      <c r="AN67" s="34"/>
      <c r="AO67" s="34"/>
      <c r="AP67" s="34"/>
      <c r="AQ67" s="75"/>
      <c r="AR67" s="34"/>
      <c r="AS67" s="34"/>
      <c r="AT67" s="110" t="s">
        <v>2404</v>
      </c>
      <c r="AU67" s="34" t="s">
        <v>2404</v>
      </c>
      <c r="AV67" s="34" t="s">
        <v>2404</v>
      </c>
      <c r="AW67" s="34"/>
      <c r="AX67" s="34"/>
      <c r="AY67" s="34"/>
      <c r="AZ67" s="34"/>
      <c r="BA67" s="34"/>
      <c r="BB67" s="34"/>
      <c r="BC67" s="124" t="s">
        <v>2404</v>
      </c>
      <c r="BD67" s="124" t="s">
        <v>2404</v>
      </c>
      <c r="BE67" s="216" t="s">
        <v>2404</v>
      </c>
      <c r="BF67" s="217" t="str">
        <f t="shared" si="14"/>
        <v>OFF</v>
      </c>
      <c r="BG67" s="34"/>
      <c r="BH67" s="34"/>
      <c r="BI67" s="34"/>
      <c r="BJ67" s="34"/>
      <c r="BK67" s="34"/>
      <c r="BL67" s="96">
        <f t="shared" ca="1" si="1"/>
        <v>6030</v>
      </c>
      <c r="BM67" s="97" t="e">
        <f t="shared" ca="1" si="2"/>
        <v>#VALUE!</v>
      </c>
      <c r="BN67" s="97">
        <f t="shared" ca="1" si="3"/>
        <v>0</v>
      </c>
      <c r="BO67" s="95" t="e">
        <f t="shared" ca="1" si="10"/>
        <v>#VALUE!</v>
      </c>
      <c r="BP67" s="7">
        <f>Design!$J73</f>
        <v>0</v>
      </c>
      <c r="BQ67" s="1" t="e">
        <f t="shared" ca="1" si="11"/>
        <v>#VALUE!</v>
      </c>
      <c r="BR67" s="19" t="e">
        <f t="shared" ca="1" si="5"/>
        <v>#VALUE!</v>
      </c>
      <c r="BS67" s="61" t="str">
        <f t="shared" ca="1" si="6"/>
        <v>=MTR|TL|TR</v>
      </c>
      <c r="BT67" s="61" t="str">
        <f t="shared" ca="1" si="7"/>
        <v>TL=0.0|TR=0.0</v>
      </c>
      <c r="BU67" s="78" t="e">
        <f t="shared" ca="1" si="8"/>
        <v>#VALUE!</v>
      </c>
      <c r="BV67" s="95">
        <f t="shared" ca="1" si="13"/>
        <v>0</v>
      </c>
      <c r="BW67" s="80">
        <f>Design!B73</f>
        <v>8.5500000000000048E-2</v>
      </c>
      <c r="BX67" s="8">
        <f>Design!F73</f>
        <v>0</v>
      </c>
      <c r="BY67" s="51" t="s">
        <v>2021</v>
      </c>
      <c r="BZ67" s="11" t="s">
        <v>3716</v>
      </c>
      <c r="CA67" s="278">
        <v>41617.674386574072</v>
      </c>
      <c r="CB67" t="s">
        <v>3887</v>
      </c>
      <c r="CC67" s="10"/>
      <c r="CD67" s="61"/>
      <c r="CE67" s="65" t="e">
        <f t="shared" si="0"/>
        <v>#VALUE!</v>
      </c>
      <c r="CF67" s="65"/>
      <c r="CG67" s="65"/>
      <c r="CH67" s="65"/>
      <c r="CI67" s="65"/>
      <c r="CJ67" s="65"/>
      <c r="CK67" s="65"/>
      <c r="CL67" s="65"/>
      <c r="CM67"/>
      <c r="CN67"/>
      <c r="CO67"/>
      <c r="CP67"/>
      <c r="CQ67"/>
      <c r="CR67"/>
      <c r="CS67"/>
      <c r="CT67"/>
      <c r="CU67"/>
      <c r="CV67" s="65"/>
      <c r="CW67" s="65"/>
      <c r="CX67" s="65"/>
      <c r="CY67" s="65"/>
      <c r="CZ67" s="65"/>
      <c r="DA67" s="65"/>
      <c r="DB67" s="141"/>
      <c r="DC67" s="141"/>
      <c r="DD67" s="141"/>
      <c r="DE67" s="141"/>
      <c r="DF67" s="141"/>
      <c r="DG67" s="141"/>
      <c r="DH67" s="141"/>
      <c r="DI67" s="141"/>
      <c r="DJ67" s="139"/>
      <c r="DK67" s="95"/>
      <c r="DL67" s="141"/>
      <c r="DM67" s="141"/>
      <c r="DN67" s="141"/>
      <c r="DO67" s="141"/>
      <c r="DP67" s="91"/>
      <c r="DQ67" s="72"/>
      <c r="DR67" s="72"/>
      <c r="DS67" s="72"/>
      <c r="DT67" s="72"/>
      <c r="DZ67" s="141"/>
      <c r="EA67" s="141"/>
      <c r="EB67" s="141"/>
      <c r="EC67" s="141"/>
      <c r="ED67" s="141"/>
      <c r="EE67" s="141"/>
      <c r="EF67" s="143"/>
      <c r="EU67" s="72"/>
    </row>
    <row r="68" spans="1:151">
      <c r="A68" s="20"/>
      <c r="B68" s="20"/>
      <c r="C68" s="312"/>
      <c r="D68" s="31" t="s">
        <v>2915</v>
      </c>
      <c r="E68" s="31" t="s">
        <v>2916</v>
      </c>
      <c r="F68" s="32"/>
      <c r="G68" s="33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34"/>
      <c r="AB68" s="34"/>
      <c r="AC68" s="34"/>
      <c r="AD68" s="34"/>
      <c r="AE68" s="34"/>
      <c r="AF68" s="34"/>
      <c r="AG68" s="34"/>
      <c r="AH68" s="34"/>
      <c r="AI68" s="34"/>
      <c r="AJ68" s="34"/>
      <c r="AK68" s="34"/>
      <c r="AL68" s="34"/>
      <c r="AM68" s="34"/>
      <c r="AN68" s="34"/>
      <c r="AO68" s="34"/>
      <c r="AP68" s="34"/>
      <c r="AQ68" s="75"/>
      <c r="AR68" s="34"/>
      <c r="AS68" s="34"/>
      <c r="AT68" s="110" t="s">
        <v>2345</v>
      </c>
      <c r="AU68" s="34" t="s">
        <v>2345</v>
      </c>
      <c r="AV68" s="34" t="s">
        <v>2345</v>
      </c>
      <c r="AW68" s="34"/>
      <c r="AX68" s="34"/>
      <c r="AY68" s="34"/>
      <c r="AZ68" s="34"/>
      <c r="BA68" s="34"/>
      <c r="BB68" s="34"/>
      <c r="BC68" s="124" t="s">
        <v>2345</v>
      </c>
      <c r="BD68" s="124" t="s">
        <v>2345</v>
      </c>
      <c r="BE68" s="216" t="s">
        <v>2345</v>
      </c>
      <c r="BF68" s="217" t="str">
        <f t="shared" si="14"/>
        <v>10</v>
      </c>
      <c r="BG68" s="34"/>
      <c r="BH68" s="34"/>
      <c r="BI68" s="34"/>
      <c r="BJ68" s="34"/>
      <c r="BK68" s="34"/>
      <c r="BL68" s="96">
        <f t="shared" ca="1" si="1"/>
        <v>6054</v>
      </c>
      <c r="BM68" s="97" t="e">
        <f t="shared" ca="1" si="2"/>
        <v>#VALUE!</v>
      </c>
      <c r="BN68" s="97">
        <f t="shared" ca="1" si="3"/>
        <v>0</v>
      </c>
      <c r="BO68" s="95" t="e">
        <f t="shared" ca="1" si="10"/>
        <v>#VALUE!</v>
      </c>
      <c r="BP68" s="7">
        <f>Design!$J74</f>
        <v>0</v>
      </c>
      <c r="BQ68" s="1" t="e">
        <f t="shared" ca="1" si="11"/>
        <v>#VALUE!</v>
      </c>
      <c r="BR68" s="19" t="e">
        <f t="shared" ca="1" si="5"/>
        <v>#VALUE!</v>
      </c>
      <c r="BS68" s="61" t="str">
        <f t="shared" ca="1" si="6"/>
        <v>&amp;MTRARC|TR,100000,0.05</v>
      </c>
      <c r="BT68" s="61" t="str">
        <f t="shared" ca="1" si="7"/>
        <v>TL=0.0|TR=0.0</v>
      </c>
      <c r="BU68" s="78" t="e">
        <f t="shared" ca="1" si="8"/>
        <v>#VALUE!</v>
      </c>
      <c r="BV68" s="95" t="e">
        <f t="shared" ca="1" si="13"/>
        <v>#VALUE!</v>
      </c>
      <c r="BW68" s="80">
        <f>Design!B74</f>
        <v>8.700000000000005E-2</v>
      </c>
      <c r="BX68" s="8">
        <f>Design!F74</f>
        <v>0</v>
      </c>
      <c r="BY68" s="51" t="s">
        <v>2022</v>
      </c>
      <c r="BZ68" s="11" t="s">
        <v>3716</v>
      </c>
      <c r="CA68" s="278">
        <v>41617.674386574072</v>
      </c>
      <c r="CB68" t="s">
        <v>3888</v>
      </c>
      <c r="CC68" s="10"/>
      <c r="CD68" s="61"/>
      <c r="CE68" s="65" t="e">
        <f t="shared" si="0"/>
        <v>#VALUE!</v>
      </c>
      <c r="CF68" s="65"/>
      <c r="CG68" s="65"/>
      <c r="CH68" s="65"/>
      <c r="CI68" s="65"/>
      <c r="CJ68" s="65"/>
      <c r="CK68" s="65"/>
      <c r="CL68" s="65"/>
      <c r="CM68"/>
      <c r="CN68"/>
      <c r="CO68"/>
      <c r="CP68"/>
      <c r="CQ68"/>
      <c r="CR68"/>
      <c r="CS68"/>
      <c r="CT68"/>
      <c r="CU68"/>
      <c r="CV68" s="65"/>
      <c r="CW68" s="65"/>
      <c r="CX68" s="65"/>
      <c r="CY68" s="65"/>
      <c r="CZ68" s="65"/>
      <c r="DA68" s="65"/>
      <c r="DB68" s="141"/>
      <c r="DC68" s="141"/>
      <c r="DD68" s="141"/>
      <c r="DE68" s="141"/>
      <c r="DF68" s="141"/>
      <c r="DG68" s="141"/>
      <c r="DH68" s="141"/>
      <c r="DI68" s="141"/>
      <c r="DJ68" s="139"/>
      <c r="DK68" s="95"/>
      <c r="DL68" s="141"/>
      <c r="DM68" s="141"/>
      <c r="DN68" s="141"/>
      <c r="DO68" s="141"/>
      <c r="DP68" s="91"/>
      <c r="DQ68" s="72"/>
      <c r="DR68" s="72"/>
      <c r="DS68" s="72"/>
      <c r="DT68" s="72"/>
      <c r="DZ68" s="141"/>
      <c r="EA68" s="141"/>
      <c r="EB68" s="141"/>
      <c r="EC68" s="141"/>
      <c r="ED68" s="141"/>
      <c r="EE68" s="141"/>
      <c r="EF68" s="143"/>
      <c r="EU68" s="72"/>
    </row>
    <row r="69" spans="1:151">
      <c r="A69" s="20"/>
      <c r="B69" s="20"/>
      <c r="C69" s="313"/>
      <c r="D69" s="31" t="s">
        <v>2121</v>
      </c>
      <c r="E69" s="31" t="s">
        <v>2122</v>
      </c>
      <c r="F69" s="32"/>
      <c r="G69" s="33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34"/>
      <c r="AB69" s="34"/>
      <c r="AC69" s="34"/>
      <c r="AD69" s="34"/>
      <c r="AE69" s="34"/>
      <c r="AF69" s="34"/>
      <c r="AG69" s="34"/>
      <c r="AH69" s="34"/>
      <c r="AI69" s="34"/>
      <c r="AJ69" s="34"/>
      <c r="AK69" s="34"/>
      <c r="AL69" s="34"/>
      <c r="AM69" s="34"/>
      <c r="AN69" s="34"/>
      <c r="AO69" s="34"/>
      <c r="AP69" s="34"/>
      <c r="AQ69" s="75"/>
      <c r="AR69" s="34"/>
      <c r="AS69" s="34"/>
      <c r="AT69" s="110" t="s">
        <v>2123</v>
      </c>
      <c r="AU69" s="34" t="s">
        <v>2123</v>
      </c>
      <c r="AV69" s="34" t="s">
        <v>2123</v>
      </c>
      <c r="AW69" s="34"/>
      <c r="AX69" s="34"/>
      <c r="AY69" s="34"/>
      <c r="AZ69" s="34"/>
      <c r="BA69" s="34"/>
      <c r="BB69" s="34"/>
      <c r="BC69" s="124" t="s">
        <v>2123</v>
      </c>
      <c r="BD69" s="124" t="s">
        <v>2123</v>
      </c>
      <c r="BE69" s="216" t="s">
        <v>2123</v>
      </c>
      <c r="BF69" s="217" t="str">
        <f t="shared" si="14"/>
        <v>0.10</v>
      </c>
      <c r="BG69" s="34"/>
      <c r="BH69" s="34"/>
      <c r="BI69" s="34"/>
      <c r="BJ69" s="34"/>
      <c r="BK69" s="34"/>
      <c r="BL69" s="96">
        <f t="shared" ca="1" si="1"/>
        <v>6063</v>
      </c>
      <c r="BM69" s="97" t="e">
        <f t="shared" ca="1" si="2"/>
        <v>#VALUE!</v>
      </c>
      <c r="BN69" s="97" t="e">
        <f t="shared" ca="1" si="3"/>
        <v>#VALUE!</v>
      </c>
      <c r="BO69" s="95" t="e">
        <f t="shared" ca="1" si="10"/>
        <v>#VALUE!</v>
      </c>
      <c r="BP69" s="7">
        <f>Design!$J75</f>
        <v>0</v>
      </c>
      <c r="BQ69" s="1" t="e">
        <f t="shared" ca="1" si="11"/>
        <v>#VALUE!</v>
      </c>
      <c r="BR69" s="19" t="e">
        <f t="shared" ca="1" si="5"/>
        <v>#VALUE!</v>
      </c>
      <c r="BS69" s="61" t="str">
        <f t="shared" ca="1" si="6"/>
        <v>=MTR|TL|TR</v>
      </c>
      <c r="BT69" s="61" t="str">
        <f t="shared" ca="1" si="7"/>
        <v>ACK</v>
      </c>
      <c r="BU69" s="78" t="e">
        <f t="shared" ca="1" si="8"/>
        <v>#VALUE!</v>
      </c>
      <c r="BV69" s="95">
        <f t="shared" ca="1" si="13"/>
        <v>0</v>
      </c>
      <c r="BW69" s="80">
        <f>Design!B75</f>
        <v>8.8500000000000051E-2</v>
      </c>
      <c r="BX69" s="8">
        <f>Design!F75</f>
        <v>0</v>
      </c>
      <c r="BY69" s="51" t="s">
        <v>2023</v>
      </c>
      <c r="BZ69" s="11" t="s">
        <v>3716</v>
      </c>
      <c r="CA69" s="278">
        <v>41617.674398148149</v>
      </c>
      <c r="CB69" t="s">
        <v>3889</v>
      </c>
      <c r="CC69" s="10"/>
      <c r="CD69" s="61"/>
      <c r="CE69" s="65" t="e">
        <f t="shared" si="0"/>
        <v>#VALUE!</v>
      </c>
      <c r="CF69" s="65"/>
      <c r="CG69" s="65"/>
      <c r="CH69" s="65"/>
      <c r="CI69" s="65"/>
      <c r="CJ69" s="65"/>
      <c r="CK69" s="65"/>
      <c r="CL69" s="65"/>
      <c r="CM69"/>
      <c r="CN69"/>
      <c r="CO69"/>
      <c r="CP69"/>
      <c r="CQ69"/>
      <c r="CR69"/>
      <c r="CS69"/>
      <c r="CT69"/>
      <c r="CU69"/>
      <c r="CV69" s="65"/>
      <c r="CW69" s="65"/>
      <c r="CX69" s="65"/>
      <c r="CY69" s="65"/>
      <c r="CZ69" s="65"/>
      <c r="DA69" s="65"/>
      <c r="DB69" s="141"/>
      <c r="DC69" s="141"/>
      <c r="DD69" s="141"/>
      <c r="DE69" s="141"/>
      <c r="DF69" s="141"/>
      <c r="DG69" s="141"/>
      <c r="DH69" s="141"/>
      <c r="DI69" s="141"/>
      <c r="DJ69" s="139"/>
      <c r="DK69" s="95"/>
      <c r="DL69" s="141"/>
      <c r="DM69" s="141"/>
      <c r="DN69" s="141"/>
      <c r="DO69" s="141"/>
      <c r="DP69" s="91"/>
      <c r="DQ69" s="72"/>
      <c r="DR69" s="72"/>
      <c r="DS69" s="72"/>
      <c r="DT69" s="72"/>
      <c r="DZ69" s="141"/>
      <c r="EA69" s="141"/>
      <c r="EB69" s="141"/>
      <c r="EC69" s="141"/>
      <c r="ED69" s="141"/>
      <c r="EE69" s="141"/>
      <c r="EF69" s="143"/>
      <c r="EU69" s="72"/>
    </row>
    <row r="70" spans="1:151">
      <c r="A70" s="20"/>
      <c r="B70" s="20"/>
      <c r="C70" s="311" t="s">
        <v>2124</v>
      </c>
      <c r="D70" s="31" t="s">
        <v>2125</v>
      </c>
      <c r="E70" s="31" t="s">
        <v>2126</v>
      </c>
      <c r="F70" s="32"/>
      <c r="G70" s="33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34"/>
      <c r="AB70" s="34"/>
      <c r="AC70" s="34"/>
      <c r="AD70" s="34"/>
      <c r="AE70" s="34"/>
      <c r="AF70" s="34"/>
      <c r="AG70" s="34"/>
      <c r="AH70" s="34"/>
      <c r="AI70" s="34"/>
      <c r="AJ70" s="34"/>
      <c r="AK70" s="34"/>
      <c r="AL70" s="34"/>
      <c r="AM70" s="34"/>
      <c r="AN70" s="34"/>
      <c r="AO70" s="34"/>
      <c r="AP70" s="34"/>
      <c r="AQ70" s="75"/>
      <c r="AR70" s="34"/>
      <c r="AS70" s="34"/>
      <c r="AT70" s="110" t="s">
        <v>2478</v>
      </c>
      <c r="AU70" s="34" t="s">
        <v>2332</v>
      </c>
      <c r="AV70" s="34" t="s">
        <v>2332</v>
      </c>
      <c r="AW70" s="34"/>
      <c r="AX70" s="34"/>
      <c r="AY70" s="34"/>
      <c r="AZ70" s="34"/>
      <c r="BA70" s="34"/>
      <c r="BB70" s="34"/>
      <c r="BC70" s="120" t="s">
        <v>2331</v>
      </c>
      <c r="BD70" s="120" t="s">
        <v>2331</v>
      </c>
      <c r="BE70" s="229" t="str">
        <f>FIXED(Control!$D$23,0)&amp;" bit"</f>
        <v>250 bit</v>
      </c>
      <c r="BF70" s="229" t="str">
        <f>FIXED(Control!$D$23,0)&amp;" bit"</f>
        <v>250 bit</v>
      </c>
      <c r="BG70" s="34"/>
      <c r="BH70" s="34"/>
      <c r="BI70" s="34"/>
      <c r="BJ70" s="34"/>
      <c r="BK70" s="34"/>
      <c r="BL70" s="96">
        <f t="shared" ca="1" si="1"/>
        <v>6068</v>
      </c>
      <c r="BM70" s="97" t="e">
        <f t="shared" ca="1" si="2"/>
        <v>#VALUE!</v>
      </c>
      <c r="BN70" s="97">
        <f t="shared" ca="1" si="3"/>
        <v>0</v>
      </c>
      <c r="BO70" s="95" t="e">
        <f t="shared" ca="1" si="10"/>
        <v>#VALUE!</v>
      </c>
      <c r="BP70" s="7">
        <f>Design!$J76</f>
        <v>0</v>
      </c>
      <c r="BQ70" s="1" t="e">
        <f t="shared" ca="1" si="11"/>
        <v>#VALUE!</v>
      </c>
      <c r="BR70" s="19" t="e">
        <f t="shared" ca="1" si="5"/>
        <v>#VALUE!</v>
      </c>
      <c r="BS70" s="61" t="str">
        <f t="shared" ca="1" si="6"/>
        <v>&amp;MTRARC|TR,100000,0.05|TL,100000,0.05</v>
      </c>
      <c r="BT70" s="61" t="str">
        <f t="shared" ca="1" si="7"/>
        <v>TL=0.0|TR=497.1</v>
      </c>
      <c r="BU70" s="78" t="e">
        <f t="shared" ca="1" si="8"/>
        <v>#VALUE!</v>
      </c>
      <c r="BV70" s="95" t="e">
        <f t="shared" ca="1" si="13"/>
        <v>#VALUE!</v>
      </c>
      <c r="BW70" s="80">
        <f>Design!B76</f>
        <v>9.0000000000000052E-2</v>
      </c>
      <c r="BX70" s="8">
        <f>Design!F76</f>
        <v>0</v>
      </c>
      <c r="BY70" s="51" t="s">
        <v>2024</v>
      </c>
      <c r="BZ70" s="11" t="s">
        <v>3716</v>
      </c>
      <c r="CA70" s="278">
        <v>41617.674398148149</v>
      </c>
      <c r="CB70" t="s">
        <v>3889</v>
      </c>
      <c r="CC70" s="10"/>
      <c r="CD70" s="61"/>
      <c r="CE70" s="65" t="e">
        <f t="shared" si="0"/>
        <v>#VALUE!</v>
      </c>
      <c r="CF70" s="65"/>
      <c r="CG70" s="65"/>
      <c r="CH70" s="65"/>
      <c r="CI70" s="65"/>
      <c r="CJ70" s="65"/>
      <c r="CK70" s="65"/>
      <c r="CL70" s="65"/>
      <c r="CM70"/>
      <c r="CN70"/>
      <c r="CO70"/>
      <c r="CP70"/>
      <c r="CQ70"/>
      <c r="CR70"/>
      <c r="CS70"/>
      <c r="CT70"/>
      <c r="CU70"/>
      <c r="CV70" s="65"/>
      <c r="CW70" s="65"/>
      <c r="CX70" s="65"/>
      <c r="CY70" s="65"/>
      <c r="CZ70" s="65"/>
      <c r="DA70" s="65"/>
      <c r="DB70" s="141"/>
      <c r="DC70" s="141"/>
      <c r="DD70" s="141"/>
      <c r="DE70" s="141"/>
      <c r="DF70" s="141"/>
      <c r="DG70" s="141"/>
      <c r="DH70" s="141"/>
      <c r="DI70" s="141"/>
      <c r="DJ70" s="139"/>
      <c r="DK70" s="95"/>
      <c r="DL70" s="141"/>
      <c r="DM70" s="141"/>
      <c r="DN70" s="141"/>
      <c r="DO70" s="141"/>
      <c r="DP70" s="91"/>
      <c r="DQ70" s="72"/>
      <c r="DR70" s="72"/>
      <c r="DS70" s="72"/>
      <c r="DT70" s="72"/>
      <c r="DZ70" s="141"/>
      <c r="EA70" s="141"/>
      <c r="EB70" s="141"/>
      <c r="EC70" s="141"/>
      <c r="ED70" s="141"/>
      <c r="EE70" s="141"/>
      <c r="EF70" s="143"/>
      <c r="EU70" s="72"/>
    </row>
    <row r="71" spans="1:151">
      <c r="A71" s="20"/>
      <c r="B71" s="20"/>
      <c r="C71" s="312"/>
      <c r="D71" s="31" t="s">
        <v>2127</v>
      </c>
      <c r="E71" s="31" t="s">
        <v>2128</v>
      </c>
      <c r="F71" s="32"/>
      <c r="G71" s="33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34"/>
      <c r="AB71" s="34"/>
      <c r="AC71" s="34"/>
      <c r="AD71" s="34"/>
      <c r="AE71" s="34"/>
      <c r="AF71" s="34"/>
      <c r="AG71" s="34"/>
      <c r="AH71" s="34"/>
      <c r="AI71" s="34"/>
      <c r="AJ71" s="34"/>
      <c r="AK71" s="34"/>
      <c r="AL71" s="34"/>
      <c r="AM71" s="34"/>
      <c r="AN71" s="34"/>
      <c r="AO71" s="34"/>
      <c r="AP71" s="34"/>
      <c r="AQ71" s="75"/>
      <c r="AR71" s="34"/>
      <c r="AS71" s="34"/>
      <c r="AT71" s="110" t="s">
        <v>2335</v>
      </c>
      <c r="AU71" s="34" t="s">
        <v>2335</v>
      </c>
      <c r="AV71" s="34" t="s">
        <v>2335</v>
      </c>
      <c r="AW71" s="34"/>
      <c r="AX71" s="34"/>
      <c r="AY71" s="34"/>
      <c r="AZ71" s="34"/>
      <c r="BA71" s="34"/>
      <c r="BB71" s="34"/>
      <c r="BC71" s="124" t="s">
        <v>2335</v>
      </c>
      <c r="BD71" s="124" t="s">
        <v>2335</v>
      </c>
      <c r="BE71" s="216" t="s">
        <v>2335</v>
      </c>
      <c r="BF71" s="217" t="str">
        <f t="shared" si="14"/>
        <v>0 bit</v>
      </c>
      <c r="BG71" s="34"/>
      <c r="BH71" s="34"/>
      <c r="BI71" s="34"/>
      <c r="BJ71" s="34"/>
      <c r="BK71" s="34"/>
      <c r="BL71" s="96">
        <f t="shared" ca="1" si="1"/>
        <v>6072</v>
      </c>
      <c r="BM71" s="97" t="e">
        <f t="shared" ca="1" si="2"/>
        <v>#VALUE!</v>
      </c>
      <c r="BN71" s="97">
        <f t="shared" ca="1" si="3"/>
        <v>-0.22419999999999998</v>
      </c>
      <c r="BO71" s="95" t="e">
        <f t="shared" ca="1" si="10"/>
        <v>#VALUE!</v>
      </c>
      <c r="BP71" s="7">
        <f>Design!$J77</f>
        <v>0</v>
      </c>
      <c r="BQ71" s="1" t="e">
        <f t="shared" ca="1" si="11"/>
        <v>#VALUE!</v>
      </c>
      <c r="BR71" s="19" t="e">
        <f t="shared" ca="1" si="5"/>
        <v>#VALUE!</v>
      </c>
      <c r="BS71" s="61" t="str">
        <f t="shared" ca="1" si="6"/>
        <v>=MTR|TL|TR</v>
      </c>
      <c r="BT71" s="61" t="str">
        <f t="shared" ca="1" si="7"/>
        <v>TL=224.2|TR=727.9</v>
      </c>
      <c r="BU71" s="78" t="e">
        <f t="shared" ca="1" si="8"/>
        <v>#VALUE!</v>
      </c>
      <c r="BV71" s="95">
        <f t="shared" ca="1" si="13"/>
        <v>0</v>
      </c>
      <c r="BW71" s="80">
        <f>Design!B77</f>
        <v>9.1500000000000054E-2</v>
      </c>
      <c r="BX71" s="8">
        <f>Design!F77</f>
        <v>0</v>
      </c>
      <c r="BY71" s="51" t="s">
        <v>2025</v>
      </c>
      <c r="BZ71" s="11" t="s">
        <v>3714</v>
      </c>
      <c r="CA71" s="278">
        <v>41617.674409722225</v>
      </c>
      <c r="CB71" t="s">
        <v>3890</v>
      </c>
      <c r="CC71" s="10"/>
      <c r="CD71" s="61"/>
      <c r="CE71" s="65" t="e">
        <f t="shared" si="0"/>
        <v>#VALUE!</v>
      </c>
      <c r="CF71" s="65"/>
      <c r="CG71" s="65"/>
      <c r="CH71" s="65"/>
      <c r="CI71" s="65"/>
      <c r="CJ71" s="65"/>
      <c r="CK71" s="65"/>
      <c r="CL71" s="65"/>
      <c r="CM71"/>
      <c r="CN71"/>
      <c r="CO71"/>
      <c r="CP71"/>
      <c r="CQ71"/>
      <c r="CR71"/>
      <c r="CS71"/>
      <c r="CT71"/>
      <c r="CU71"/>
      <c r="CV71" s="65"/>
      <c r="CW71" s="65"/>
      <c r="CX71" s="65"/>
      <c r="CY71" s="65"/>
      <c r="CZ71" s="65"/>
      <c r="DA71" s="65"/>
      <c r="DB71" s="141"/>
      <c r="DC71" s="141"/>
      <c r="DD71" s="141"/>
      <c r="DE71" s="141"/>
      <c r="DF71" s="141"/>
      <c r="DG71" s="141"/>
      <c r="DH71" s="141"/>
      <c r="DI71" s="141"/>
      <c r="DJ71" s="139"/>
      <c r="DK71" s="95"/>
      <c r="DL71" s="141"/>
      <c r="DM71" s="141"/>
      <c r="DN71" s="141"/>
      <c r="DO71" s="141"/>
      <c r="DP71" s="91"/>
      <c r="DQ71" s="72"/>
      <c r="DR71" s="72"/>
      <c r="DS71" s="72"/>
      <c r="DT71" s="72"/>
      <c r="DZ71" s="141"/>
      <c r="EA71" s="141"/>
      <c r="EB71" s="141"/>
      <c r="EC71" s="141"/>
      <c r="ED71" s="141"/>
      <c r="EE71" s="141"/>
      <c r="EF71" s="143"/>
      <c r="EU71" s="72"/>
    </row>
    <row r="72" spans="1:151">
      <c r="A72" s="20"/>
      <c r="B72" s="20"/>
      <c r="C72" s="312"/>
      <c r="D72" s="31" t="s">
        <v>2129</v>
      </c>
      <c r="E72" s="31" t="s">
        <v>2130</v>
      </c>
      <c r="F72" s="32"/>
      <c r="G72" s="33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34"/>
      <c r="AB72" s="34"/>
      <c r="AC72" s="34"/>
      <c r="AD72" s="34"/>
      <c r="AE72" s="34"/>
      <c r="AF72" s="34"/>
      <c r="AG72" s="34"/>
      <c r="AH72" s="34"/>
      <c r="AI72" s="34"/>
      <c r="AJ72" s="34"/>
      <c r="AK72" s="34"/>
      <c r="AL72" s="34"/>
      <c r="AM72" s="34"/>
      <c r="AN72" s="34"/>
      <c r="AO72" s="34"/>
      <c r="AP72" s="34"/>
      <c r="AQ72" s="75"/>
      <c r="AR72" s="34"/>
      <c r="AS72" s="34"/>
      <c r="AT72" s="110" t="s">
        <v>2814</v>
      </c>
      <c r="AU72" s="34" t="s">
        <v>2399</v>
      </c>
      <c r="AV72" s="34" t="s">
        <v>2814</v>
      </c>
      <c r="AW72" s="34"/>
      <c r="AX72" s="34"/>
      <c r="AY72" s="34"/>
      <c r="AZ72" s="34"/>
      <c r="BA72" s="34"/>
      <c r="BB72" s="34"/>
      <c r="BC72" s="124" t="s">
        <v>2814</v>
      </c>
      <c r="BD72" s="124" t="s">
        <v>2814</v>
      </c>
      <c r="BE72" s="216" t="s">
        <v>2814</v>
      </c>
      <c r="BF72" s="217" t="str">
        <f t="shared" si="14"/>
        <v>3000</v>
      </c>
      <c r="BG72" s="34"/>
      <c r="BH72" s="34"/>
      <c r="BI72" s="34"/>
      <c r="BJ72" s="34"/>
      <c r="BK72" s="34"/>
      <c r="BL72" s="96">
        <f t="shared" ca="1" si="1"/>
        <v>6074</v>
      </c>
      <c r="BM72" s="97" t="e">
        <f t="shared" ca="1" si="2"/>
        <v>#VALUE!</v>
      </c>
      <c r="BN72" s="97" t="e">
        <f t="shared" ca="1" si="3"/>
        <v>#VALUE!</v>
      </c>
      <c r="BO72" s="95" t="e">
        <f t="shared" ca="1" si="10"/>
        <v>#VALUE!</v>
      </c>
      <c r="BP72" s="7">
        <f>Design!$J78</f>
        <v>0</v>
      </c>
      <c r="BQ72" s="1" t="e">
        <f t="shared" ca="1" si="11"/>
        <v>#VALUE!</v>
      </c>
      <c r="BR72" s="19" t="e">
        <f t="shared" ca="1" si="5"/>
        <v>#VALUE!</v>
      </c>
      <c r="BS72" s="61" t="str">
        <f t="shared" ca="1" si="6"/>
        <v>&amp;MTRARC|TR,50.0,0.05|TL,50.0,0.05</v>
      </c>
      <c r="BT72" s="61" t="str">
        <f t="shared" ca="1" si="7"/>
        <v>ACK</v>
      </c>
      <c r="BU72" s="78" t="e">
        <f t="shared" ca="1" si="8"/>
        <v>#VALUE!</v>
      </c>
      <c r="BV72" s="95" t="e">
        <f t="shared" ca="1" si="13"/>
        <v>#VALUE!</v>
      </c>
      <c r="BW72" s="80">
        <f>Design!B78</f>
        <v>9.3000000000000055E-2</v>
      </c>
      <c r="BX72" s="8">
        <f>Design!F78</f>
        <v>0</v>
      </c>
      <c r="BY72" s="51" t="s">
        <v>2026</v>
      </c>
      <c r="BZ72" s="11" t="s">
        <v>3715</v>
      </c>
      <c r="CA72" s="278">
        <v>41617.674421296295</v>
      </c>
      <c r="CB72" t="s">
        <v>3892</v>
      </c>
      <c r="CC72" s="10"/>
      <c r="CD72" s="61"/>
      <c r="CE72" s="65" t="e">
        <f t="shared" si="0"/>
        <v>#VALUE!</v>
      </c>
      <c r="CF72" s="65"/>
      <c r="CG72" s="65"/>
      <c r="CH72" s="65"/>
      <c r="CI72" s="65"/>
      <c r="CJ72" s="65"/>
      <c r="CK72" s="65"/>
      <c r="CL72" s="65"/>
      <c r="CM72"/>
      <c r="CN72"/>
      <c r="CO72"/>
      <c r="CP72"/>
      <c r="CQ72"/>
      <c r="CR72"/>
      <c r="CS72"/>
      <c r="CT72"/>
      <c r="CU72"/>
      <c r="CV72" s="65"/>
      <c r="CW72" s="65"/>
      <c r="CX72" s="65"/>
      <c r="CY72" s="65"/>
      <c r="CZ72" s="65"/>
      <c r="DA72" s="65"/>
      <c r="DB72" s="141"/>
      <c r="DC72" s="141"/>
      <c r="DD72" s="141"/>
      <c r="DE72" s="141"/>
      <c r="DF72" s="141"/>
      <c r="DG72" s="141"/>
      <c r="DH72" s="141"/>
      <c r="DI72" s="141"/>
      <c r="DJ72" s="139"/>
      <c r="DK72" s="95"/>
      <c r="DL72" s="141"/>
      <c r="DM72" s="141"/>
      <c r="DN72" s="141"/>
      <c r="DO72" s="141"/>
      <c r="DP72" s="91"/>
      <c r="DQ72" s="72"/>
      <c r="DR72" s="72"/>
      <c r="DS72" s="72"/>
      <c r="DT72" s="72"/>
      <c r="DZ72" s="141"/>
      <c r="EA72" s="141"/>
      <c r="EB72" s="141"/>
      <c r="EC72" s="141"/>
      <c r="ED72" s="141"/>
      <c r="EE72" s="141"/>
      <c r="EF72" s="143"/>
      <c r="EU72" s="72"/>
    </row>
    <row r="73" spans="1:151">
      <c r="A73" s="20"/>
      <c r="B73" s="20"/>
      <c r="C73" s="313"/>
      <c r="D73" s="31" t="s">
        <v>2817</v>
      </c>
      <c r="E73" s="31" t="s">
        <v>2818</v>
      </c>
      <c r="F73" s="32"/>
      <c r="G73" s="33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34"/>
      <c r="AB73" s="34"/>
      <c r="AC73" s="34"/>
      <c r="AD73" s="34"/>
      <c r="AE73" s="34"/>
      <c r="AF73" s="34"/>
      <c r="AG73" s="34"/>
      <c r="AH73" s="34"/>
      <c r="AI73" s="34"/>
      <c r="AJ73" s="34"/>
      <c r="AK73" s="34"/>
      <c r="AL73" s="34"/>
      <c r="AM73" s="34"/>
      <c r="AN73" s="34"/>
      <c r="AO73" s="34"/>
      <c r="AP73" s="34"/>
      <c r="AQ73" s="75"/>
      <c r="AR73" s="34"/>
      <c r="AS73" s="34"/>
      <c r="AT73" s="110" t="s">
        <v>2404</v>
      </c>
      <c r="AU73" s="34" t="s">
        <v>2404</v>
      </c>
      <c r="AV73" s="34" t="s">
        <v>2404</v>
      </c>
      <c r="AW73" s="34"/>
      <c r="AX73" s="34"/>
      <c r="AY73" s="34"/>
      <c r="AZ73" s="34"/>
      <c r="BA73" s="34"/>
      <c r="BB73" s="34"/>
      <c r="BC73" s="124" t="s">
        <v>2404</v>
      </c>
      <c r="BD73" s="124" t="s">
        <v>2404</v>
      </c>
      <c r="BE73" s="216" t="s">
        <v>2404</v>
      </c>
      <c r="BF73" s="217" t="str">
        <f t="shared" si="14"/>
        <v>OFF</v>
      </c>
      <c r="BG73" s="34"/>
      <c r="BH73" s="34"/>
      <c r="BI73" s="34"/>
      <c r="BJ73" s="34"/>
      <c r="BK73" s="34"/>
      <c r="BL73" s="96">
        <f t="shared" ca="1" si="1"/>
        <v>6080</v>
      </c>
      <c r="BM73" s="97" t="e">
        <f t="shared" ca="1" si="2"/>
        <v>#VALUE!</v>
      </c>
      <c r="BN73" s="97" t="e">
        <f t="shared" ca="1" si="3"/>
        <v>#VALUE!</v>
      </c>
      <c r="BO73" s="95" t="e">
        <f t="shared" ca="1" si="10"/>
        <v>#VALUE!</v>
      </c>
      <c r="BP73" s="7">
        <f>Design!$J79</f>
        <v>0</v>
      </c>
      <c r="BQ73" s="1" t="e">
        <f t="shared" ca="1" si="11"/>
        <v>#VALUE!</v>
      </c>
      <c r="BR73" s="19" t="e">
        <f t="shared" ca="1" si="5"/>
        <v>#VALUE!</v>
      </c>
      <c r="BS73" s="61" t="str">
        <f t="shared" ca="1" si="6"/>
        <v>=MTR|TR</v>
      </c>
      <c r="BT73" s="61" t="str">
        <f t="shared" ca="1" si="7"/>
        <v>TR=897.7</v>
      </c>
      <c r="BU73" s="78" t="e">
        <f t="shared" ca="1" si="8"/>
        <v>#VALUE!</v>
      </c>
      <c r="BV73" s="95">
        <f t="shared" ca="1" si="13"/>
        <v>0</v>
      </c>
      <c r="BW73" s="80">
        <f>Design!B79</f>
        <v>9.4500000000000056E-2</v>
      </c>
      <c r="BX73" s="8">
        <f>Design!F79</f>
        <v>0</v>
      </c>
      <c r="BY73" s="51" t="s">
        <v>2027</v>
      </c>
      <c r="BZ73" s="11" t="s">
        <v>3715</v>
      </c>
      <c r="CA73" s="278">
        <v>41617.674432870372</v>
      </c>
      <c r="CB73" t="s">
        <v>3892</v>
      </c>
      <c r="CC73" s="10"/>
      <c r="CD73" s="61"/>
      <c r="CE73" s="65" t="e">
        <f t="shared" ref="CE73:CE136" si="15">IF(ROW()=7,VALUE(SUBSTITUTE(MID(CE$1,SEARCH("X=",CE$1)+2,5),",","")&amp;TEXT(SEARCH("X=",CE$1)+4,"00000")),VALUE(SUBSTITUTE(MID(CE$1,SEARCH(",",CE$1,VALUE(RIGHT(TEXT(CE72,"0.000000"),5)))+1,5),",","")&amp;TEXT(SEARCH(",",CE$1,VALUE(RIGHT(TEXT(CE72,"0.000000"),5)))+3,"00000")))</f>
        <v>#VALUE!</v>
      </c>
      <c r="CF73" s="65"/>
      <c r="CG73" s="65"/>
      <c r="CH73" s="65"/>
      <c r="CI73" s="65"/>
      <c r="CJ73" s="65"/>
      <c r="CK73" s="65"/>
      <c r="CL73" s="65"/>
      <c r="CM73"/>
      <c r="CN73"/>
      <c r="CO73"/>
      <c r="CP73"/>
      <c r="CQ73"/>
      <c r="CR73"/>
      <c r="CS73"/>
      <c r="CT73"/>
      <c r="CU73"/>
      <c r="CV73" s="65"/>
      <c r="CW73" s="65"/>
      <c r="CX73" s="65"/>
      <c r="CY73" s="65"/>
      <c r="CZ73" s="65"/>
      <c r="DA73" s="65"/>
      <c r="DB73" s="141"/>
      <c r="DC73" s="141"/>
      <c r="DD73" s="141"/>
      <c r="DE73" s="141"/>
      <c r="DF73" s="141"/>
      <c r="DG73" s="141"/>
      <c r="DH73" s="141"/>
      <c r="DI73" s="141"/>
      <c r="DJ73" s="139"/>
      <c r="DK73" s="95"/>
      <c r="DL73" s="141"/>
      <c r="DM73" s="141"/>
      <c r="DN73" s="141"/>
      <c r="DO73" s="141"/>
      <c r="DP73" s="91"/>
      <c r="DQ73" s="72"/>
      <c r="DR73" s="72"/>
      <c r="DS73" s="72"/>
      <c r="DT73" s="72"/>
      <c r="DZ73" s="141"/>
      <c r="EA73" s="141"/>
      <c r="EB73" s="141"/>
      <c r="EC73" s="141"/>
      <c r="ED73" s="141"/>
      <c r="EE73" s="141"/>
      <c r="EF73" s="143"/>
      <c r="EU73" s="72"/>
    </row>
    <row r="74" spans="1:151">
      <c r="A74" s="20"/>
      <c r="B74" s="20"/>
      <c r="C74" s="311" t="s">
        <v>2819</v>
      </c>
      <c r="D74" s="31" t="s">
        <v>2820</v>
      </c>
      <c r="E74" s="31" t="s">
        <v>2821</v>
      </c>
      <c r="F74" s="32"/>
      <c r="G74" s="33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34"/>
      <c r="AB74" s="34"/>
      <c r="AC74" s="34"/>
      <c r="AD74" s="34"/>
      <c r="AE74" s="34"/>
      <c r="AF74" s="34"/>
      <c r="AG74" s="34"/>
      <c r="AH74" s="34"/>
      <c r="AI74" s="34"/>
      <c r="AJ74" s="34"/>
      <c r="AK74" s="34"/>
      <c r="AL74" s="34"/>
      <c r="AM74" s="34"/>
      <c r="AN74" s="34"/>
      <c r="AO74" s="34"/>
      <c r="AP74" s="34"/>
      <c r="AQ74" s="75"/>
      <c r="AR74" s="34"/>
      <c r="AS74" s="34"/>
      <c r="AT74" s="110" t="s">
        <v>2404</v>
      </c>
      <c r="AU74" s="34" t="s">
        <v>2404</v>
      </c>
      <c r="AV74" s="34" t="s">
        <v>2404</v>
      </c>
      <c r="AW74" s="34"/>
      <c r="AX74" s="34"/>
      <c r="AY74" s="34"/>
      <c r="AZ74" s="34"/>
      <c r="BA74" s="34"/>
      <c r="BB74" s="34"/>
      <c r="BC74" s="124" t="s">
        <v>2404</v>
      </c>
      <c r="BD74" s="124" t="s">
        <v>2404</v>
      </c>
      <c r="BE74" s="216" t="s">
        <v>2404</v>
      </c>
      <c r="BF74" s="217" t="str">
        <f t="shared" si="14"/>
        <v>OFF</v>
      </c>
      <c r="BG74" s="34"/>
      <c r="BH74" s="34"/>
      <c r="BI74" s="34"/>
      <c r="BJ74" s="34"/>
      <c r="BK74" s="34"/>
      <c r="BL74" s="96">
        <f t="shared" ref="BL74:BL137" ca="1" si="16">(HOUR(OFFSET(CA$11,(ROW()-10)*2+BT$8,0))-HOUR(CA$7))*3600+(MINUTE(OFFSET(CA$11,(ROW()-10)*2+BT$8,0))-MINUTE(CA$7))*60+SECOND(OFFSET(CA$11,(ROW()-10)*2+BT$8,0))-SECOND(CA$7)-BL$7</f>
        <v>6081</v>
      </c>
      <c r="BM74" s="97" t="e">
        <f t="shared" ref="BM74:BM137" ca="1" si="17">-(RIGHT(BT74,LEN(BT74)-SEARCH("SWP",BT74,4)-3)-CC$7)/1000</f>
        <v>#VALUE!</v>
      </c>
      <c r="BN74" s="97" t="e">
        <f t="shared" ref="BN74:BN137" ca="1" si="18">-(MID(BT74,SEARCH("=",BT74)+1,SEARCH("=",BT74,4)-7)-CD$6)/1000</f>
        <v>#VALUE!</v>
      </c>
      <c r="BO74" s="95" t="e">
        <f t="shared" ca="1" si="10"/>
        <v>#VALUE!</v>
      </c>
      <c r="BP74" s="7">
        <f>Design!$J80</f>
        <v>0</v>
      </c>
      <c r="BQ74" s="1" t="e">
        <f t="shared" ca="1" si="11"/>
        <v>#VALUE!</v>
      </c>
      <c r="BR74" s="19" t="e">
        <f t="shared" ca="1" si="5"/>
        <v>#VALUE!</v>
      </c>
      <c r="BS74" s="61" t="str">
        <f t="shared" ca="1" si="6"/>
        <v>=MTR|TL</v>
      </c>
      <c r="BT74" s="61" t="str">
        <f t="shared" ca="1" si="7"/>
        <v>TL=394.9</v>
      </c>
      <c r="BU74" s="78" t="e">
        <f t="shared" ca="1" si="8"/>
        <v>#VALUE!</v>
      </c>
      <c r="BV74" s="95">
        <f t="shared" ca="1" si="13"/>
        <v>0</v>
      </c>
      <c r="BW74" s="80">
        <f>Design!B80</f>
        <v>9.6000000000000058E-2</v>
      </c>
      <c r="BX74" s="8">
        <f>Design!F80</f>
        <v>0</v>
      </c>
      <c r="BY74" s="51" t="s">
        <v>2028</v>
      </c>
      <c r="BZ74" s="11" t="s">
        <v>3714</v>
      </c>
      <c r="CA74" s="278">
        <v>41617.674432870372</v>
      </c>
      <c r="CB74" t="s">
        <v>3890</v>
      </c>
      <c r="CC74" s="10"/>
      <c r="CD74" s="61"/>
      <c r="CE74" s="65" t="e">
        <f t="shared" si="15"/>
        <v>#VALUE!</v>
      </c>
      <c r="CF74" s="65"/>
      <c r="CG74" s="65"/>
      <c r="CH74" s="65"/>
      <c r="CI74" s="65"/>
      <c r="CJ74" s="65"/>
      <c r="CK74" s="65"/>
      <c r="CL74" s="65"/>
      <c r="CM74"/>
      <c r="CN74"/>
      <c r="CO74"/>
      <c r="CP74"/>
      <c r="CQ74"/>
      <c r="CR74"/>
      <c r="CS74"/>
      <c r="CT74"/>
      <c r="CU74"/>
      <c r="CV74" s="65"/>
      <c r="CW74" s="65"/>
      <c r="CX74" s="65"/>
      <c r="CY74" s="65"/>
      <c r="CZ74" s="65"/>
      <c r="DA74" s="65"/>
      <c r="DB74" s="141"/>
      <c r="DC74" s="141"/>
      <c r="DD74" s="141"/>
      <c r="DE74" s="141"/>
      <c r="DF74" s="141"/>
      <c r="DG74" s="141"/>
      <c r="DH74" s="141"/>
      <c r="DI74" s="141"/>
      <c r="DJ74" s="139"/>
      <c r="DK74" s="95"/>
      <c r="DL74" s="141"/>
      <c r="DM74" s="141"/>
      <c r="DN74" s="141"/>
      <c r="DO74" s="141"/>
      <c r="DP74" s="91"/>
      <c r="DQ74" s="72"/>
      <c r="DR74" s="72"/>
      <c r="DS74" s="72"/>
      <c r="DT74" s="72"/>
      <c r="DZ74" s="141"/>
      <c r="EA74" s="141"/>
      <c r="EB74" s="141"/>
      <c r="EC74" s="141"/>
      <c r="ED74" s="141"/>
      <c r="EE74" s="141"/>
      <c r="EF74" s="143"/>
      <c r="EU74" s="72"/>
    </row>
    <row r="75" spans="1:151">
      <c r="A75" s="20"/>
      <c r="B75" s="20"/>
      <c r="C75" s="312"/>
      <c r="D75" s="31" t="s">
        <v>2822</v>
      </c>
      <c r="E75" s="31" t="s">
        <v>2823</v>
      </c>
      <c r="F75" s="32"/>
      <c r="G75" s="33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34"/>
      <c r="AB75" s="34"/>
      <c r="AC75" s="34"/>
      <c r="AD75" s="34"/>
      <c r="AE75" s="34"/>
      <c r="AF75" s="34"/>
      <c r="AG75" s="34"/>
      <c r="AH75" s="34"/>
      <c r="AI75" s="34"/>
      <c r="AJ75" s="34"/>
      <c r="AK75" s="34"/>
      <c r="AL75" s="34"/>
      <c r="AM75" s="34"/>
      <c r="AN75" s="34"/>
      <c r="AO75" s="34"/>
      <c r="AP75" s="34"/>
      <c r="AQ75" s="75"/>
      <c r="AR75" s="34"/>
      <c r="AS75" s="34"/>
      <c r="AT75" s="110" t="s">
        <v>1907</v>
      </c>
      <c r="AU75" s="34" t="s">
        <v>1907</v>
      </c>
      <c r="AV75" s="34" t="s">
        <v>1907</v>
      </c>
      <c r="AW75" s="34"/>
      <c r="AX75" s="34"/>
      <c r="AY75" s="34"/>
      <c r="AZ75" s="34"/>
      <c r="BA75" s="34"/>
      <c r="BB75" s="34"/>
      <c r="BC75" s="124" t="s">
        <v>1907</v>
      </c>
      <c r="BD75" s="124" t="s">
        <v>1907</v>
      </c>
      <c r="BE75" s="216" t="s">
        <v>1907</v>
      </c>
      <c r="BF75" s="217" t="str">
        <f t="shared" si="14"/>
        <v>400</v>
      </c>
      <c r="BG75" s="34"/>
      <c r="BH75" s="34"/>
      <c r="BI75" s="34"/>
      <c r="BJ75" s="34"/>
      <c r="BK75" s="34"/>
      <c r="BL75" s="96">
        <f t="shared" ca="1" si="16"/>
        <v>6082</v>
      </c>
      <c r="BM75" s="97" t="e">
        <f t="shared" ca="1" si="17"/>
        <v>#VALUE!</v>
      </c>
      <c r="BN75" s="97">
        <f t="shared" ca="1" si="18"/>
        <v>-0.39489999999999997</v>
      </c>
      <c r="BO75" s="95" t="e">
        <f t="shared" ca="1" si="10"/>
        <v>#VALUE!</v>
      </c>
      <c r="BP75" s="7">
        <f>Design!$J81</f>
        <v>0</v>
      </c>
      <c r="BQ75" s="1" t="e">
        <f t="shared" ca="1" si="11"/>
        <v>#VALUE!</v>
      </c>
      <c r="BR75" s="19" t="e">
        <f t="shared" ref="BR75:BR138" ca="1" si="19">ABS(MID(BT75,SEARCH("=",BT75,4)+1,SEARCH("S",BT75)-SEARCH("=",BT75,4)-3)-CD$7)/1000</f>
        <v>#VALUE!</v>
      </c>
      <c r="BS75" s="61" t="str">
        <f t="shared" ref="BS75:BS138" ca="1" si="20">OFFSET(BZ$11,(ROW()-9)*2-1+BT$8,0)</f>
        <v>&amp;MTRARC|TR,-177.7,0.05|TL,-177.7,0.05</v>
      </c>
      <c r="BT75" s="61" t="str">
        <f t="shared" ref="BT75:BT106" ca="1" si="21">OFFSET(CB$11,(ROW()-10)*2+BT$8,0)</f>
        <v>TL=394.9|TR=897.7</v>
      </c>
      <c r="BU75" s="78" t="e">
        <f t="shared" ref="BU75:BU138" ca="1" si="22">(BU$8-(MID(BT75,SEARCH("=",BT75)+1,SEARCH("=",BT75,4)-7))-(RIGHT(BT75,LEN(BT75)-SEARCH("SWP",BT75,4)-3)))/1000</f>
        <v>#VALUE!</v>
      </c>
      <c r="BV75" s="95" t="e">
        <f t="shared" ca="1" si="13"/>
        <v>#VALUE!</v>
      </c>
      <c r="BW75" s="80">
        <f>Design!B81</f>
        <v>9.7500000000000059E-2</v>
      </c>
      <c r="BX75" s="8">
        <f>Design!F81</f>
        <v>0</v>
      </c>
      <c r="BY75" s="51" t="s">
        <v>2029</v>
      </c>
      <c r="BZ75" s="11" t="s">
        <v>3893</v>
      </c>
      <c r="CA75" s="278">
        <v>41617.674502314818</v>
      </c>
      <c r="CB75" t="s">
        <v>1969</v>
      </c>
      <c r="CC75" s="10"/>
      <c r="CD75" s="61"/>
      <c r="CE75" s="65" t="e">
        <f t="shared" si="15"/>
        <v>#VALUE!</v>
      </c>
      <c r="CF75" s="65"/>
      <c r="CG75" s="65"/>
      <c r="CH75" s="65"/>
      <c r="CI75" s="65"/>
      <c r="CJ75" s="65"/>
      <c r="CK75" s="65"/>
      <c r="CL75" s="65"/>
      <c r="CM75"/>
      <c r="CN75"/>
      <c r="CO75"/>
      <c r="CP75"/>
      <c r="CQ75"/>
      <c r="CR75"/>
      <c r="CS75"/>
      <c r="CT75"/>
      <c r="CU75"/>
      <c r="CV75" s="65"/>
      <c r="CW75" s="65"/>
      <c r="CX75" s="65"/>
      <c r="CY75" s="65"/>
      <c r="CZ75" s="65"/>
      <c r="DA75" s="65"/>
      <c r="DB75" s="141"/>
      <c r="DC75" s="141"/>
      <c r="DD75" s="141"/>
      <c r="DE75" s="141"/>
      <c r="DF75" s="141"/>
      <c r="DG75" s="141"/>
      <c r="DH75" s="141"/>
      <c r="DI75" s="141"/>
      <c r="DJ75" s="139"/>
      <c r="DK75" s="95"/>
      <c r="DL75" s="141"/>
      <c r="DM75" s="141"/>
      <c r="DN75" s="141"/>
      <c r="DO75" s="141"/>
      <c r="DP75" s="91"/>
      <c r="DQ75" s="72"/>
      <c r="DR75" s="72"/>
      <c r="DS75" s="72"/>
      <c r="DT75" s="72"/>
      <c r="DZ75" s="141"/>
      <c r="EA75" s="141"/>
      <c r="EB75" s="141"/>
      <c r="EC75" s="141"/>
      <c r="ED75" s="141"/>
      <c r="EE75" s="141"/>
      <c r="EF75" s="143"/>
      <c r="EU75" s="72"/>
    </row>
    <row r="76" spans="1:151">
      <c r="A76" s="20"/>
      <c r="B76" s="20"/>
      <c r="C76" s="312"/>
      <c r="D76" s="31" t="s">
        <v>2824</v>
      </c>
      <c r="E76" s="31" t="s">
        <v>2825</v>
      </c>
      <c r="F76" s="32"/>
      <c r="G76" s="33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34"/>
      <c r="AB76" s="34"/>
      <c r="AC76" s="34"/>
      <c r="AD76" s="34"/>
      <c r="AE76" s="34"/>
      <c r="AF76" s="34"/>
      <c r="AG76" s="34"/>
      <c r="AH76" s="34"/>
      <c r="AI76" s="34"/>
      <c r="AJ76" s="34"/>
      <c r="AK76" s="34"/>
      <c r="AL76" s="34"/>
      <c r="AM76" s="34"/>
      <c r="AN76" s="34"/>
      <c r="AO76" s="34"/>
      <c r="AP76" s="34"/>
      <c r="AQ76" s="75"/>
      <c r="AR76" s="34"/>
      <c r="AS76" s="34"/>
      <c r="AT76" s="110" t="s">
        <v>2013</v>
      </c>
      <c r="AU76" s="34" t="s">
        <v>2013</v>
      </c>
      <c r="AV76" s="34" t="s">
        <v>2013</v>
      </c>
      <c r="AW76" s="34"/>
      <c r="AX76" s="34"/>
      <c r="AY76" s="34"/>
      <c r="AZ76" s="34"/>
      <c r="BA76" s="34"/>
      <c r="BB76" s="34"/>
      <c r="BC76" s="124" t="s">
        <v>2013</v>
      </c>
      <c r="BD76" s="124" t="s">
        <v>2013</v>
      </c>
      <c r="BE76" s="216" t="s">
        <v>2013</v>
      </c>
      <c r="BF76" s="217" t="str">
        <f t="shared" si="14"/>
        <v>0.75</v>
      </c>
      <c r="BG76" s="34"/>
      <c r="BH76" s="34"/>
      <c r="BI76" s="34"/>
      <c r="BJ76" s="34"/>
      <c r="BK76" s="34"/>
      <c r="BL76" s="96">
        <f t="shared" ca="1" si="16"/>
        <v>6083</v>
      </c>
      <c r="BM76" s="97" t="e">
        <f t="shared" ca="1" si="17"/>
        <v>#VALUE!</v>
      </c>
      <c r="BN76" s="97" t="e">
        <f t="shared" ca="1" si="18"/>
        <v>#VALUE!</v>
      </c>
      <c r="BO76" s="95" t="e">
        <f t="shared" ca="1" si="10"/>
        <v>#VALUE!</v>
      </c>
      <c r="BP76" s="7">
        <f>Design!$J82</f>
        <v>0</v>
      </c>
      <c r="BQ76" s="1" t="e">
        <f t="shared" ca="1" si="11"/>
        <v>#VALUE!</v>
      </c>
      <c r="BR76" s="19" t="e">
        <f t="shared" ca="1" si="19"/>
        <v>#VALUE!</v>
      </c>
      <c r="BS76" s="61" t="str">
        <f t="shared" ca="1" si="20"/>
        <v>=MTR|TR</v>
      </c>
      <c r="BT76" s="61" t="str">
        <f t="shared" ca="1" si="21"/>
        <v>TR=849.3</v>
      </c>
      <c r="BU76" s="78" t="e">
        <f t="shared" ca="1" si="22"/>
        <v>#VALUE!</v>
      </c>
      <c r="BV76" s="95">
        <f t="shared" ca="1" si="13"/>
        <v>0</v>
      </c>
      <c r="BW76" s="80">
        <f>Design!B82</f>
        <v>9.900000000000006E-2</v>
      </c>
      <c r="BX76" s="8">
        <f>Design!F82</f>
        <v>0</v>
      </c>
      <c r="BY76" s="51" t="s">
        <v>2030</v>
      </c>
      <c r="BZ76" s="11" t="s">
        <v>3715</v>
      </c>
      <c r="CA76" s="278">
        <v>41617.674513888887</v>
      </c>
      <c r="CB76" t="s">
        <v>3894</v>
      </c>
      <c r="CC76" s="10"/>
      <c r="CD76" s="61"/>
      <c r="CE76" s="65" t="e">
        <f t="shared" si="15"/>
        <v>#VALUE!</v>
      </c>
      <c r="CF76" s="65"/>
      <c r="CG76" s="65"/>
      <c r="CH76" s="65"/>
      <c r="CI76" s="65"/>
      <c r="CJ76" s="65"/>
      <c r="CK76" s="65"/>
      <c r="CL76" s="65"/>
      <c r="CM76"/>
      <c r="CN76"/>
      <c r="CO76"/>
      <c r="CP76"/>
      <c r="CQ76"/>
      <c r="CR76"/>
      <c r="CS76"/>
      <c r="CT76"/>
      <c r="CU76"/>
      <c r="CV76" s="65"/>
      <c r="CW76" s="65"/>
      <c r="CX76" s="65"/>
      <c r="CY76" s="65"/>
      <c r="CZ76" s="65"/>
      <c r="DA76" s="65"/>
      <c r="DB76" s="141"/>
      <c r="DC76" s="141"/>
      <c r="DD76" s="141"/>
      <c r="DE76" s="141"/>
      <c r="DF76" s="141"/>
      <c r="DG76" s="141"/>
      <c r="DH76" s="141"/>
      <c r="DI76" s="141"/>
      <c r="DJ76" s="139"/>
      <c r="DK76" s="95"/>
      <c r="DL76" s="141"/>
      <c r="DM76" s="141"/>
      <c r="DN76" s="141"/>
      <c r="DO76" s="141"/>
      <c r="DP76" s="91"/>
      <c r="DQ76" s="72"/>
      <c r="DR76" s="72"/>
      <c r="DS76" s="72"/>
      <c r="DT76" s="72"/>
      <c r="DZ76" s="141"/>
      <c r="EA76" s="141"/>
      <c r="EB76" s="141"/>
      <c r="EC76" s="141"/>
      <c r="ED76" s="141"/>
      <c r="EE76" s="141"/>
      <c r="EF76" s="143"/>
      <c r="EU76" s="72"/>
    </row>
    <row r="77" spans="1:151">
      <c r="A77" s="20"/>
      <c r="B77" s="20"/>
      <c r="C77" s="313"/>
      <c r="D77" s="31" t="s">
        <v>2014</v>
      </c>
      <c r="E77" s="31" t="s">
        <v>2015</v>
      </c>
      <c r="F77" s="32"/>
      <c r="G77" s="33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34"/>
      <c r="AB77" s="34"/>
      <c r="AC77" s="34"/>
      <c r="AD77" s="34"/>
      <c r="AE77" s="34"/>
      <c r="AF77" s="34"/>
      <c r="AG77" s="34"/>
      <c r="AH77" s="34"/>
      <c r="AI77" s="34"/>
      <c r="AJ77" s="34"/>
      <c r="AK77" s="34"/>
      <c r="AL77" s="34"/>
      <c r="AM77" s="34"/>
      <c r="AN77" s="34"/>
      <c r="AO77" s="34"/>
      <c r="AP77" s="34"/>
      <c r="AQ77" s="75"/>
      <c r="AR77" s="34"/>
      <c r="AS77" s="34"/>
      <c r="AT77" s="110" t="s">
        <v>2345</v>
      </c>
      <c r="AU77" s="34" t="s">
        <v>2345</v>
      </c>
      <c r="AV77" s="34" t="s">
        <v>2345</v>
      </c>
      <c r="AW77" s="34"/>
      <c r="AX77" s="34"/>
      <c r="AY77" s="34"/>
      <c r="AZ77" s="34"/>
      <c r="BA77" s="34"/>
      <c r="BB77" s="34"/>
      <c r="BC77" s="124" t="s">
        <v>2345</v>
      </c>
      <c r="BD77" s="124" t="s">
        <v>2345</v>
      </c>
      <c r="BE77" s="216" t="s">
        <v>2345</v>
      </c>
      <c r="BF77" s="217" t="str">
        <f t="shared" si="14"/>
        <v>10</v>
      </c>
      <c r="BG77" s="34"/>
      <c r="BH77" s="34"/>
      <c r="BI77" s="34"/>
      <c r="BJ77" s="34"/>
      <c r="BK77" s="34"/>
      <c r="BL77" s="96">
        <f t="shared" ca="1" si="16"/>
        <v>6085</v>
      </c>
      <c r="BM77" s="97" t="e">
        <f t="shared" ca="1" si="17"/>
        <v>#VALUE!</v>
      </c>
      <c r="BN77" s="97" t="e">
        <f t="shared" ca="1" si="18"/>
        <v>#VALUE!</v>
      </c>
      <c r="BO77" s="95" t="e">
        <f t="shared" ref="BO77:BO140" ca="1" si="23">IF(BN77=0,(AVERAGE(BM76:BM79)-AVERAGE(BM75:BM78))/(AVERAGE(BL76:BL79)-AVERAGE(BL75:BL78)),(AVERAGE(BM76:BM79)-AVERAGE(BN75:BN78))/(AVERAGE(BL76:BL79)-AVERAGE(BL75:BL78)))</f>
        <v>#VALUE!</v>
      </c>
      <c r="BP77" s="7">
        <f>Design!$J83</f>
        <v>0</v>
      </c>
      <c r="BQ77" s="1" t="e">
        <f t="shared" ref="BQ77:BQ140" ca="1" si="24">(AVERAGE(BR76:BR79)-AVERAGE(BR75:BR78))/(AVERAGE(BL76:BL79)-AVERAGE(BL75:BL78))</f>
        <v>#VALUE!</v>
      </c>
      <c r="BR77" s="19" t="e">
        <f t="shared" ca="1" si="19"/>
        <v>#VALUE!</v>
      </c>
      <c r="BS77" s="61" t="str">
        <f t="shared" ca="1" si="20"/>
        <v>=MTR|TR</v>
      </c>
      <c r="BT77" s="61" t="str">
        <f t="shared" ca="1" si="21"/>
        <v>TR=776.5</v>
      </c>
      <c r="BU77" s="78" t="e">
        <f t="shared" ca="1" si="22"/>
        <v>#VALUE!</v>
      </c>
      <c r="BV77" s="95">
        <f t="shared" ca="1" si="13"/>
        <v>0</v>
      </c>
      <c r="BW77" s="80">
        <f>Design!B83</f>
        <v>0.10050000000000006</v>
      </c>
      <c r="BX77" s="8">
        <f>Design!F83</f>
        <v>0</v>
      </c>
      <c r="BY77" s="51" t="s">
        <v>2031</v>
      </c>
      <c r="BZ77" s="11" t="s">
        <v>3715</v>
      </c>
      <c r="CA77" s="278">
        <v>41617.674513888887</v>
      </c>
      <c r="CB77" t="s">
        <v>3895</v>
      </c>
      <c r="CC77" s="10"/>
      <c r="CD77" s="61"/>
      <c r="CE77" s="65" t="e">
        <f t="shared" si="15"/>
        <v>#VALUE!</v>
      </c>
      <c r="CF77" s="65"/>
      <c r="CG77" s="65"/>
      <c r="CH77" s="65"/>
      <c r="CI77" s="65"/>
      <c r="CJ77" s="65"/>
      <c r="CK77" s="65"/>
      <c r="CL77" s="65"/>
      <c r="CM77"/>
      <c r="CN77"/>
      <c r="CO77"/>
      <c r="CP77"/>
      <c r="CQ77"/>
      <c r="CR77"/>
      <c r="CS77"/>
      <c r="CT77"/>
      <c r="CU77"/>
      <c r="CV77" s="65"/>
      <c r="CW77" s="65"/>
      <c r="CX77" s="65"/>
      <c r="CY77" s="65"/>
      <c r="CZ77" s="65"/>
      <c r="DA77" s="65"/>
      <c r="DB77" s="141"/>
      <c r="DC77" s="141"/>
      <c r="DD77" s="141"/>
      <c r="DE77" s="141"/>
      <c r="DF77" s="141"/>
      <c r="DG77" s="141"/>
      <c r="DH77" s="141"/>
      <c r="DI77" s="141"/>
      <c r="DJ77" s="139"/>
      <c r="DK77" s="95"/>
      <c r="DL77" s="141"/>
      <c r="DM77" s="141"/>
      <c r="DN77" s="141"/>
      <c r="DO77" s="141"/>
      <c r="DP77" s="91"/>
      <c r="DQ77" s="72"/>
      <c r="DR77" s="72"/>
      <c r="DS77" s="72"/>
      <c r="DT77" s="72"/>
      <c r="DZ77" s="141"/>
      <c r="EA77" s="141"/>
      <c r="EB77" s="141"/>
      <c r="EC77" s="141"/>
      <c r="ED77" s="141"/>
      <c r="EE77" s="141"/>
      <c r="EF77" s="143"/>
      <c r="EU77" s="72"/>
    </row>
    <row r="78" spans="1:151">
      <c r="A78" s="20"/>
      <c r="B78" s="20"/>
      <c r="C78" s="311" t="s">
        <v>22</v>
      </c>
      <c r="D78" s="31" t="s">
        <v>3298</v>
      </c>
      <c r="E78" s="31" t="s">
        <v>3299</v>
      </c>
      <c r="F78" s="32"/>
      <c r="G78" s="33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34"/>
      <c r="AB78" s="34"/>
      <c r="AC78" s="34"/>
      <c r="AD78" s="34"/>
      <c r="AE78" s="34"/>
      <c r="AF78" s="34"/>
      <c r="AG78" s="34"/>
      <c r="AH78" s="34"/>
      <c r="AI78" s="34"/>
      <c r="AJ78" s="34"/>
      <c r="AK78" s="34"/>
      <c r="AL78" s="34"/>
      <c r="AM78" s="75"/>
      <c r="AN78" s="75"/>
      <c r="AO78" s="75"/>
      <c r="AP78" s="34"/>
      <c r="AQ78" s="75"/>
      <c r="AR78" s="34"/>
      <c r="AS78" s="34"/>
      <c r="AT78" s="110" t="s">
        <v>2404</v>
      </c>
      <c r="AU78" s="34" t="s">
        <v>2404</v>
      </c>
      <c r="AV78" s="34" t="s">
        <v>2404</v>
      </c>
      <c r="AW78" s="34"/>
      <c r="AX78" s="34"/>
      <c r="AY78" s="34"/>
      <c r="AZ78" s="34"/>
      <c r="BA78" s="34"/>
      <c r="BB78" s="34"/>
      <c r="BC78" s="124" t="s">
        <v>3300</v>
      </c>
      <c r="BD78" s="124" t="s">
        <v>3300</v>
      </c>
      <c r="BE78" s="216" t="s">
        <v>2404</v>
      </c>
      <c r="BF78" s="216" t="s">
        <v>2404</v>
      </c>
      <c r="BG78" s="34"/>
      <c r="BH78" s="34"/>
      <c r="BI78" s="34"/>
      <c r="BJ78" s="34"/>
      <c r="BK78" s="34"/>
      <c r="BL78" s="96">
        <f t="shared" ca="1" si="16"/>
        <v>6086</v>
      </c>
      <c r="BM78" s="97" t="e">
        <f t="shared" ca="1" si="17"/>
        <v>#VALUE!</v>
      </c>
      <c r="BN78" s="97" t="e">
        <f t="shared" ca="1" si="18"/>
        <v>#VALUE!</v>
      </c>
      <c r="BO78" s="95" t="e">
        <f t="shared" ca="1" si="23"/>
        <v>#VALUE!</v>
      </c>
      <c r="BP78" s="7">
        <f>Design!$J84</f>
        <v>0</v>
      </c>
      <c r="BQ78" s="1" t="e">
        <f t="shared" ca="1" si="24"/>
        <v>#VALUE!</v>
      </c>
      <c r="BR78" s="19" t="e">
        <f t="shared" ca="1" si="19"/>
        <v>#VALUE!</v>
      </c>
      <c r="BS78" s="61" t="str">
        <f t="shared" ca="1" si="20"/>
        <v>=MTR|TR</v>
      </c>
      <c r="BT78" s="61" t="str">
        <f t="shared" ca="1" si="21"/>
        <v>TR=720.0</v>
      </c>
      <c r="BU78" s="78" t="e">
        <f t="shared" ca="1" si="22"/>
        <v>#VALUE!</v>
      </c>
      <c r="BV78" s="95">
        <f t="shared" ca="1" si="13"/>
        <v>0</v>
      </c>
      <c r="BW78" s="80">
        <f>Design!B84</f>
        <v>0.10200000000000006</v>
      </c>
      <c r="BX78" s="8">
        <f>Design!F84</f>
        <v>0</v>
      </c>
      <c r="BY78" s="51" t="s">
        <v>2032</v>
      </c>
      <c r="BZ78" s="11" t="s">
        <v>3715</v>
      </c>
      <c r="CA78" s="278">
        <v>41617.674525462964</v>
      </c>
      <c r="CB78" t="s">
        <v>3896</v>
      </c>
      <c r="CC78" s="10"/>
      <c r="CD78" s="61"/>
      <c r="CE78" s="65" t="e">
        <f t="shared" si="15"/>
        <v>#VALUE!</v>
      </c>
      <c r="CF78" s="65"/>
      <c r="CG78" s="65"/>
      <c r="CH78" s="65"/>
      <c r="CI78" s="65"/>
      <c r="CJ78" s="65"/>
      <c r="CK78" s="65"/>
      <c r="CL78" s="65"/>
      <c r="CM78"/>
      <c r="CN78"/>
      <c r="CO78"/>
      <c r="CP78"/>
      <c r="CQ78"/>
      <c r="CR78"/>
      <c r="CS78"/>
      <c r="CT78"/>
      <c r="CU78"/>
      <c r="CV78" s="65"/>
      <c r="CW78" s="65"/>
      <c r="CX78" s="65"/>
      <c r="CY78" s="65"/>
      <c r="CZ78" s="65"/>
      <c r="DA78" s="65"/>
      <c r="DB78" s="141"/>
      <c r="DC78" s="141"/>
      <c r="DD78" s="141"/>
      <c r="DE78" s="141"/>
      <c r="DF78" s="141"/>
      <c r="DG78" s="141"/>
      <c r="DH78" s="141"/>
      <c r="DI78" s="141"/>
      <c r="DJ78" s="139"/>
      <c r="DK78" s="95"/>
      <c r="DL78" s="141"/>
      <c r="DM78" s="141"/>
      <c r="DN78" s="141"/>
      <c r="DO78" s="141"/>
      <c r="DP78" s="91"/>
      <c r="DQ78" s="72"/>
      <c r="DR78" s="72"/>
      <c r="DS78" s="72"/>
      <c r="DT78" s="72"/>
      <c r="DZ78" s="141"/>
      <c r="EA78" s="141"/>
      <c r="EB78" s="141"/>
      <c r="EC78" s="141"/>
      <c r="ED78" s="141"/>
      <c r="EE78" s="141"/>
      <c r="EF78" s="143"/>
      <c r="EU78" s="72"/>
    </row>
    <row r="79" spans="1:151">
      <c r="A79" s="20"/>
      <c r="B79" s="20"/>
      <c r="C79" s="312"/>
      <c r="D79" s="31" t="s">
        <v>47</v>
      </c>
      <c r="E79" s="31" t="s">
        <v>48</v>
      </c>
      <c r="F79" s="32"/>
      <c r="G79" s="33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34"/>
      <c r="AF79" s="34"/>
      <c r="AG79" s="34"/>
      <c r="AH79" s="34"/>
      <c r="AI79" s="34"/>
      <c r="AJ79" s="34"/>
      <c r="AK79" s="34"/>
      <c r="AL79" s="34"/>
      <c r="AM79" s="34"/>
      <c r="AN79" s="34"/>
      <c r="AO79" s="34"/>
      <c r="AP79" s="34"/>
      <c r="AQ79" s="75"/>
      <c r="AR79" s="34"/>
      <c r="AS79" s="34"/>
      <c r="AT79" s="110" t="s">
        <v>2746</v>
      </c>
      <c r="AU79" s="34" t="s">
        <v>2746</v>
      </c>
      <c r="AV79" s="34" t="s">
        <v>2746</v>
      </c>
      <c r="AW79" s="34"/>
      <c r="AX79" s="34"/>
      <c r="AY79" s="34"/>
      <c r="AZ79" s="34"/>
      <c r="BA79" s="34"/>
      <c r="BB79" s="34"/>
      <c r="BC79" s="124" t="s">
        <v>2747</v>
      </c>
      <c r="BD79" s="124" t="s">
        <v>1767</v>
      </c>
      <c r="BE79" s="216" t="s">
        <v>1767</v>
      </c>
      <c r="BF79" s="217" t="str">
        <f t="shared" ref="BF79:BF85" si="25">BD79</f>
        <v>AUTO</v>
      </c>
      <c r="BG79" s="34"/>
      <c r="BH79" s="34"/>
      <c r="BI79" s="34"/>
      <c r="BJ79" s="34"/>
      <c r="BK79" s="34"/>
      <c r="BL79" s="96">
        <f t="shared" ca="1" si="16"/>
        <v>6087</v>
      </c>
      <c r="BM79" s="97" t="e">
        <f t="shared" ca="1" si="17"/>
        <v>#VALUE!</v>
      </c>
      <c r="BN79" s="97" t="e">
        <f t="shared" ca="1" si="18"/>
        <v>#VALUE!</v>
      </c>
      <c r="BO79" s="95" t="e">
        <f t="shared" ca="1" si="23"/>
        <v>#VALUE!</v>
      </c>
      <c r="BP79" s="7">
        <f>Design!$J85</f>
        <v>0</v>
      </c>
      <c r="BQ79" s="1" t="e">
        <f t="shared" ca="1" si="24"/>
        <v>#VALUE!</v>
      </c>
      <c r="BR79" s="19" t="e">
        <f t="shared" ca="1" si="19"/>
        <v>#VALUE!</v>
      </c>
      <c r="BS79" s="61" t="str">
        <f t="shared" ca="1" si="20"/>
        <v>=MTR|TL</v>
      </c>
      <c r="BT79" s="61" t="str">
        <f t="shared" ca="1" si="21"/>
        <v>TL=217.2</v>
      </c>
      <c r="BU79" s="78" t="e">
        <f t="shared" ca="1" si="22"/>
        <v>#VALUE!</v>
      </c>
      <c r="BV79" s="95">
        <f t="shared" ca="1" si="13"/>
        <v>0</v>
      </c>
      <c r="BW79" s="80">
        <f>Design!B85</f>
        <v>0.10350000000000006</v>
      </c>
      <c r="BX79" s="8">
        <f>Design!F85</f>
        <v>0</v>
      </c>
      <c r="BY79" s="51" t="s">
        <v>2033</v>
      </c>
      <c r="BZ79" s="11" t="s">
        <v>3715</v>
      </c>
      <c r="CA79" s="278">
        <v>41617.674525462964</v>
      </c>
      <c r="CB79" t="s">
        <v>3897</v>
      </c>
      <c r="CC79" s="10"/>
      <c r="CD79" s="61"/>
      <c r="CE79" s="65" t="e">
        <f t="shared" si="15"/>
        <v>#VALUE!</v>
      </c>
      <c r="CF79" s="65"/>
      <c r="CG79" s="65"/>
      <c r="CH79" s="65"/>
      <c r="CI79" s="65"/>
      <c r="CJ79" s="65"/>
      <c r="CK79" s="65"/>
      <c r="CL79" s="65"/>
      <c r="CM79"/>
      <c r="CN79"/>
      <c r="CO79"/>
      <c r="CP79"/>
      <c r="CQ79"/>
      <c r="CR79"/>
      <c r="CS79"/>
      <c r="CT79"/>
      <c r="CU79"/>
      <c r="CV79" s="65"/>
      <c r="CW79" s="65"/>
      <c r="CX79" s="65"/>
      <c r="CY79" s="65"/>
      <c r="CZ79" s="65"/>
      <c r="DA79" s="65"/>
      <c r="DB79" s="141"/>
      <c r="DC79" s="141"/>
      <c r="DD79" s="141"/>
      <c r="DE79" s="141"/>
      <c r="DF79" s="141"/>
      <c r="DG79" s="141"/>
      <c r="DH79" s="141"/>
      <c r="DI79" s="141"/>
      <c r="DJ79" s="139"/>
      <c r="DK79" s="95"/>
      <c r="DL79" s="141"/>
      <c r="DM79" s="141"/>
      <c r="DN79" s="141"/>
      <c r="DO79" s="141"/>
      <c r="DP79" s="91"/>
      <c r="DQ79" s="72"/>
      <c r="DR79" s="72"/>
      <c r="DS79" s="72"/>
      <c r="DT79" s="72"/>
      <c r="DZ79" s="141"/>
      <c r="EA79" s="141"/>
      <c r="EB79" s="141"/>
      <c r="EC79" s="141"/>
      <c r="ED79" s="141"/>
      <c r="EE79" s="141"/>
      <c r="EF79" s="143"/>
      <c r="EU79" s="72"/>
    </row>
    <row r="80" spans="1:151">
      <c r="A80" s="20"/>
      <c r="B80" s="20"/>
      <c r="C80" s="312"/>
      <c r="D80" s="31" t="s">
        <v>19</v>
      </c>
      <c r="E80" s="31" t="s">
        <v>18</v>
      </c>
      <c r="F80" s="32"/>
      <c r="G80" s="33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34"/>
      <c r="AF80" s="34"/>
      <c r="AG80" s="34"/>
      <c r="AH80" s="34"/>
      <c r="AI80" s="34"/>
      <c r="AJ80" s="34"/>
      <c r="AK80" s="34"/>
      <c r="AL80" s="34"/>
      <c r="AM80" s="34"/>
      <c r="AN80" s="34"/>
      <c r="AO80" s="34"/>
      <c r="AP80" s="34"/>
      <c r="AQ80" s="75"/>
      <c r="AR80" s="34"/>
      <c r="AS80" s="34"/>
      <c r="AT80" s="110" t="s">
        <v>2404</v>
      </c>
      <c r="AU80" s="34" t="s">
        <v>1967</v>
      </c>
      <c r="AV80" s="34" t="s">
        <v>1967</v>
      </c>
      <c r="AW80" s="34"/>
      <c r="AX80" s="34"/>
      <c r="AY80" s="34"/>
      <c r="AZ80" s="34"/>
      <c r="BA80" s="34"/>
      <c r="BB80" s="34"/>
      <c r="BC80" s="124" t="s">
        <v>1967</v>
      </c>
      <c r="BD80" s="124" t="s">
        <v>1767</v>
      </c>
      <c r="BE80" s="216" t="s">
        <v>1767</v>
      </c>
      <c r="BF80" s="217" t="str">
        <f t="shared" si="25"/>
        <v>AUTO</v>
      </c>
      <c r="BG80" s="34"/>
      <c r="BH80" s="34"/>
      <c r="BI80" s="34"/>
      <c r="BJ80" s="34"/>
      <c r="BK80" s="34"/>
      <c r="BL80" s="96">
        <f t="shared" ca="1" si="16"/>
        <v>6088</v>
      </c>
      <c r="BM80" s="97" t="e">
        <f t="shared" ca="1" si="17"/>
        <v>#VALUE!</v>
      </c>
      <c r="BN80" s="97">
        <f t="shared" ca="1" si="18"/>
        <v>-0.21719999999999998</v>
      </c>
      <c r="BO80" s="95" t="e">
        <f t="shared" ca="1" si="23"/>
        <v>#VALUE!</v>
      </c>
      <c r="BP80" s="7">
        <f>Design!$J86</f>
        <v>0</v>
      </c>
      <c r="BQ80" s="1" t="e">
        <f t="shared" ca="1" si="24"/>
        <v>#VALUE!</v>
      </c>
      <c r="BR80" s="19" t="e">
        <f t="shared" ca="1" si="19"/>
        <v>#VALUE!</v>
      </c>
      <c r="BS80" s="61" t="str">
        <f t="shared" ca="1" si="20"/>
        <v>&amp;MTRARC|TR,50.0,0.05|TL,50.0,0.05</v>
      </c>
      <c r="BT80" s="61" t="str">
        <f t="shared" ca="1" si="21"/>
        <v>TL=217.2|TR=720.0</v>
      </c>
      <c r="BU80" s="78" t="e">
        <f t="shared" ca="1" si="22"/>
        <v>#VALUE!</v>
      </c>
      <c r="BV80" s="95" t="e">
        <f t="shared" ca="1" si="13"/>
        <v>#VALUE!</v>
      </c>
      <c r="BW80" s="80">
        <f>Design!B86</f>
        <v>0.10500000000000007</v>
      </c>
      <c r="BX80" s="8">
        <f>Design!F86</f>
        <v>0</v>
      </c>
      <c r="BY80" s="51" t="s">
        <v>2034</v>
      </c>
      <c r="BZ80" s="11" t="s">
        <v>3715</v>
      </c>
      <c r="CA80" s="278">
        <v>41617.67459490741</v>
      </c>
      <c r="CB80" t="s">
        <v>3897</v>
      </c>
      <c r="CC80" s="10"/>
      <c r="CD80" s="61"/>
      <c r="CE80" s="65" t="e">
        <f t="shared" si="15"/>
        <v>#VALUE!</v>
      </c>
      <c r="CF80" s="65"/>
      <c r="CG80" s="65"/>
      <c r="CH80" s="65"/>
      <c r="CI80" s="65"/>
      <c r="CJ80" s="65"/>
      <c r="CK80" s="65"/>
      <c r="CL80" s="65"/>
      <c r="CM80"/>
      <c r="CN80"/>
      <c r="CO80"/>
      <c r="CP80"/>
      <c r="CQ80"/>
      <c r="CR80"/>
      <c r="CS80"/>
      <c r="CT80"/>
      <c r="CU80"/>
      <c r="CV80" s="65"/>
      <c r="CW80" s="65"/>
      <c r="CX80" s="65"/>
      <c r="CY80" s="65"/>
      <c r="CZ80" s="65"/>
      <c r="DA80" s="65"/>
      <c r="DB80" s="141"/>
      <c r="DC80" s="141"/>
      <c r="DD80" s="141"/>
      <c r="DE80" s="141"/>
      <c r="DF80" s="141"/>
      <c r="DG80" s="141"/>
      <c r="DH80" s="141"/>
      <c r="DI80" s="141"/>
      <c r="DJ80" s="139"/>
      <c r="DK80" s="95"/>
      <c r="DL80" s="141"/>
      <c r="DM80" s="141"/>
      <c r="DN80" s="141"/>
      <c r="DO80" s="141"/>
      <c r="DP80" s="91"/>
      <c r="DQ80" s="72"/>
      <c r="DR80" s="72"/>
      <c r="DS80" s="72"/>
      <c r="DT80" s="72"/>
      <c r="DZ80" s="141"/>
      <c r="EA80" s="141"/>
      <c r="EB80" s="141"/>
      <c r="EC80" s="141"/>
      <c r="ED80" s="141"/>
      <c r="EE80" s="141"/>
      <c r="EF80" s="143"/>
      <c r="EU80" s="72"/>
    </row>
    <row r="81" spans="1:151">
      <c r="A81" s="20"/>
      <c r="B81" s="20"/>
      <c r="C81" s="312"/>
      <c r="D81" s="31" t="s">
        <v>21</v>
      </c>
      <c r="E81" s="31" t="s">
        <v>20</v>
      </c>
      <c r="F81" s="32"/>
      <c r="G81" s="33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34"/>
      <c r="AF81" s="34"/>
      <c r="AG81" s="34"/>
      <c r="AH81" s="34"/>
      <c r="AI81" s="34"/>
      <c r="AJ81" s="34"/>
      <c r="AK81" s="34"/>
      <c r="AL81" s="34"/>
      <c r="AM81" s="34"/>
      <c r="AN81" s="34"/>
      <c r="AO81" s="34"/>
      <c r="AP81" s="34"/>
      <c r="AQ81" s="75"/>
      <c r="AR81" s="34"/>
      <c r="AS81" s="34"/>
      <c r="AT81" s="110" t="s">
        <v>2404</v>
      </c>
      <c r="AU81" s="34" t="s">
        <v>2404</v>
      </c>
      <c r="AV81" s="34" t="s">
        <v>2404</v>
      </c>
      <c r="AW81" s="34"/>
      <c r="AX81" s="34"/>
      <c r="AY81" s="34"/>
      <c r="AZ81" s="34"/>
      <c r="BA81" s="34"/>
      <c r="BB81" s="34"/>
      <c r="BC81" s="124" t="s">
        <v>2404</v>
      </c>
      <c r="BD81" s="124" t="s">
        <v>1767</v>
      </c>
      <c r="BE81" s="216" t="s">
        <v>1767</v>
      </c>
      <c r="BF81" s="217" t="str">
        <f t="shared" si="25"/>
        <v>AUTO</v>
      </c>
      <c r="BG81" s="34"/>
      <c r="BH81" s="34"/>
      <c r="BI81" s="34"/>
      <c r="BJ81" s="34"/>
      <c r="BK81" s="34"/>
      <c r="BL81" s="96">
        <f t="shared" ca="1" si="16"/>
        <v>6102</v>
      </c>
      <c r="BM81" s="97" t="e">
        <f t="shared" ca="1" si="17"/>
        <v>#VALUE!</v>
      </c>
      <c r="BN81" s="97" t="e">
        <f t="shared" ca="1" si="18"/>
        <v>#VALUE!</v>
      </c>
      <c r="BO81" s="95" t="e">
        <f t="shared" ca="1" si="23"/>
        <v>#VALUE!</v>
      </c>
      <c r="BP81" s="7">
        <f>Design!$J87</f>
        <v>0</v>
      </c>
      <c r="BQ81" s="1" t="e">
        <f t="shared" ca="1" si="24"/>
        <v>#VALUE!</v>
      </c>
      <c r="BR81" s="19" t="e">
        <f t="shared" ca="1" si="19"/>
        <v>#VALUE!</v>
      </c>
      <c r="BS81" s="61" t="str">
        <f t="shared" ca="1" si="20"/>
        <v>=MTR|TR</v>
      </c>
      <c r="BT81" s="61" t="str">
        <f t="shared" ca="1" si="21"/>
        <v>TR=770.0</v>
      </c>
      <c r="BU81" s="78" t="e">
        <f t="shared" ca="1" si="22"/>
        <v>#VALUE!</v>
      </c>
      <c r="BV81" s="95">
        <f t="shared" ca="1" si="13"/>
        <v>0</v>
      </c>
      <c r="BW81" s="80">
        <f>Design!B87</f>
        <v>0.10650000000000007</v>
      </c>
      <c r="BX81" s="8">
        <f>Design!F87</f>
        <v>0</v>
      </c>
      <c r="BY81" s="51" t="s">
        <v>2346</v>
      </c>
      <c r="BZ81" s="11" t="s">
        <v>3714</v>
      </c>
      <c r="CA81" s="278">
        <v>41617.67454861111</v>
      </c>
      <c r="CB81" t="s">
        <v>3898</v>
      </c>
      <c r="CC81" s="10"/>
      <c r="CD81" s="61"/>
      <c r="CE81" s="65" t="e">
        <f t="shared" si="15"/>
        <v>#VALUE!</v>
      </c>
      <c r="CF81" s="65"/>
      <c r="CG81" s="65"/>
      <c r="CH81" s="65"/>
      <c r="CI81" s="65"/>
      <c r="CJ81" s="65"/>
      <c r="CK81" s="65"/>
      <c r="CL81" s="65"/>
      <c r="CM81"/>
      <c r="CN81"/>
      <c r="CO81"/>
      <c r="CP81"/>
      <c r="CQ81"/>
      <c r="CR81"/>
      <c r="CS81"/>
      <c r="CT81"/>
      <c r="CU81"/>
      <c r="CV81" s="65"/>
      <c r="CW81" s="65"/>
      <c r="CX81" s="65"/>
      <c r="CY81" s="65"/>
      <c r="CZ81" s="65"/>
      <c r="DA81" s="65"/>
      <c r="DB81" s="141"/>
      <c r="DC81" s="141"/>
      <c r="DD81" s="141"/>
      <c r="DE81" s="141"/>
      <c r="DF81" s="141"/>
      <c r="DG81" s="141"/>
      <c r="DH81" s="141"/>
      <c r="DI81" s="141"/>
      <c r="DJ81" s="139"/>
      <c r="DK81" s="95"/>
      <c r="DL81" s="141"/>
      <c r="DM81" s="141"/>
      <c r="DN81" s="141"/>
      <c r="DO81" s="141"/>
      <c r="DP81" s="91"/>
      <c r="DQ81" s="72"/>
      <c r="DR81" s="72"/>
      <c r="DS81" s="72"/>
      <c r="DT81" s="72"/>
      <c r="DZ81" s="141"/>
      <c r="EA81" s="141"/>
      <c r="EB81" s="141"/>
      <c r="EC81" s="141"/>
      <c r="ED81" s="141"/>
      <c r="EE81" s="141"/>
      <c r="EF81" s="143"/>
      <c r="EU81" s="72"/>
    </row>
    <row r="82" spans="1:151">
      <c r="A82" s="20"/>
      <c r="B82" s="20"/>
      <c r="C82" s="312"/>
      <c r="D82" s="31" t="s">
        <v>23</v>
      </c>
      <c r="E82" s="31" t="s">
        <v>24</v>
      </c>
      <c r="F82" s="32"/>
      <c r="G82" s="33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34"/>
      <c r="AF82" s="34"/>
      <c r="AG82" s="34"/>
      <c r="AH82" s="34"/>
      <c r="AI82" s="34"/>
      <c r="AJ82" s="34"/>
      <c r="AK82" s="34"/>
      <c r="AL82" s="34"/>
      <c r="AM82" s="34"/>
      <c r="AN82" s="34"/>
      <c r="AO82" s="34"/>
      <c r="AP82" s="34"/>
      <c r="AQ82" s="75"/>
      <c r="AR82" s="34"/>
      <c r="AS82" s="34"/>
      <c r="AT82" s="110" t="s">
        <v>2404</v>
      </c>
      <c r="AU82" s="34" t="s">
        <v>2404</v>
      </c>
      <c r="AV82" s="34" t="s">
        <v>2404</v>
      </c>
      <c r="AW82" s="34"/>
      <c r="AX82" s="34"/>
      <c r="AY82" s="34"/>
      <c r="AZ82" s="34"/>
      <c r="BA82" s="34"/>
      <c r="BB82" s="34"/>
      <c r="BC82" s="124" t="s">
        <v>2404</v>
      </c>
      <c r="BD82" s="124" t="s">
        <v>1115</v>
      </c>
      <c r="BE82" s="216" t="s">
        <v>1115</v>
      </c>
      <c r="BF82" s="217" t="str">
        <f t="shared" si="25"/>
        <v>3</v>
      </c>
      <c r="BG82" s="34"/>
      <c r="BH82" s="34"/>
      <c r="BI82" s="34"/>
      <c r="BJ82" s="34"/>
      <c r="BK82" s="34"/>
      <c r="BL82" s="96">
        <f t="shared" ca="1" si="16"/>
        <v>6103</v>
      </c>
      <c r="BM82" s="97" t="e">
        <f t="shared" ca="1" si="17"/>
        <v>#VALUE!</v>
      </c>
      <c r="BN82" s="97" t="e">
        <f t="shared" ca="1" si="18"/>
        <v>#VALUE!</v>
      </c>
      <c r="BO82" s="95" t="e">
        <f t="shared" ca="1" si="23"/>
        <v>#VALUE!</v>
      </c>
      <c r="BP82" s="7">
        <f>Design!$J88</f>
        <v>0</v>
      </c>
      <c r="BQ82" s="1" t="e">
        <f t="shared" ca="1" si="24"/>
        <v>#VALUE!</v>
      </c>
      <c r="BR82" s="19" t="e">
        <f t="shared" ca="1" si="19"/>
        <v>#VALUE!</v>
      </c>
      <c r="BS82" s="61" t="str">
        <f t="shared" ca="1" si="20"/>
        <v>=MTR|TL</v>
      </c>
      <c r="BT82" s="61" t="str">
        <f t="shared" ca="1" si="21"/>
        <v>TL=267.2</v>
      </c>
      <c r="BU82" s="78" t="e">
        <f t="shared" ca="1" si="22"/>
        <v>#VALUE!</v>
      </c>
      <c r="BV82" s="95">
        <f t="shared" ca="1" si="13"/>
        <v>0</v>
      </c>
      <c r="BW82" s="80">
        <f>Design!B88</f>
        <v>0.10800000000000007</v>
      </c>
      <c r="BX82" s="8">
        <f>Design!F88</f>
        <v>0</v>
      </c>
      <c r="BY82" s="51" t="s">
        <v>2035</v>
      </c>
      <c r="BZ82" s="11" t="s">
        <v>3899</v>
      </c>
      <c r="CA82" s="278">
        <v>41617.674560185187</v>
      </c>
      <c r="CB82" t="s">
        <v>1969</v>
      </c>
      <c r="CC82" s="10"/>
      <c r="CD82" s="61"/>
      <c r="CE82" s="65" t="e">
        <f t="shared" si="15"/>
        <v>#VALUE!</v>
      </c>
      <c r="CF82" s="65"/>
      <c r="CG82" s="65"/>
      <c r="CH82" s="65"/>
      <c r="CI82" s="65"/>
      <c r="CJ82" s="65"/>
      <c r="CK82" s="65"/>
      <c r="CL82" s="65"/>
      <c r="CM82"/>
      <c r="CN82"/>
      <c r="CO82"/>
      <c r="CP82"/>
      <c r="CQ82"/>
      <c r="CR82"/>
      <c r="CS82"/>
      <c r="CT82"/>
      <c r="CU82"/>
      <c r="CV82" s="65"/>
      <c r="CW82" s="65"/>
      <c r="CX82" s="65"/>
      <c r="CY82" s="65"/>
      <c r="CZ82" s="65"/>
      <c r="DA82" s="65"/>
      <c r="DB82" s="141"/>
      <c r="DC82" s="141"/>
      <c r="DD82" s="141"/>
      <c r="DE82" s="141"/>
      <c r="DF82" s="141"/>
      <c r="DG82" s="141"/>
      <c r="DH82" s="141"/>
      <c r="DI82" s="141"/>
      <c r="DJ82" s="139"/>
      <c r="DK82" s="95"/>
      <c r="DL82" s="141"/>
      <c r="DM82" s="141"/>
      <c r="DN82" s="141"/>
      <c r="DO82" s="141"/>
      <c r="DP82" s="91"/>
      <c r="DQ82" s="72"/>
      <c r="DR82" s="72"/>
      <c r="DS82" s="72"/>
      <c r="DT82" s="72"/>
      <c r="DZ82" s="141"/>
      <c r="EA82" s="141"/>
      <c r="EB82" s="141"/>
      <c r="EC82" s="141"/>
      <c r="ED82" s="141"/>
      <c r="EE82" s="141"/>
      <c r="EF82" s="143"/>
      <c r="EU82" s="72"/>
    </row>
    <row r="83" spans="1:151">
      <c r="A83" s="20"/>
      <c r="B83" s="20"/>
      <c r="C83" s="312"/>
      <c r="D83" s="31" t="s">
        <v>25</v>
      </c>
      <c r="E83" s="31" t="s">
        <v>26</v>
      </c>
      <c r="F83" s="32"/>
      <c r="G83" s="33"/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34"/>
      <c r="AF83" s="34"/>
      <c r="AG83" s="34"/>
      <c r="AH83" s="34"/>
      <c r="AI83" s="34"/>
      <c r="AJ83" s="34"/>
      <c r="AK83" s="34"/>
      <c r="AL83" s="34"/>
      <c r="AM83" s="34"/>
      <c r="AN83" s="34"/>
      <c r="AO83" s="34"/>
      <c r="AP83" s="34"/>
      <c r="AQ83" s="75"/>
      <c r="AR83" s="34"/>
      <c r="AS83" s="34"/>
      <c r="AT83" s="110" t="s">
        <v>1750</v>
      </c>
      <c r="AU83" s="34" t="s">
        <v>1750</v>
      </c>
      <c r="AV83" s="34" t="s">
        <v>1750</v>
      </c>
      <c r="AW83" s="34"/>
      <c r="AX83" s="34"/>
      <c r="AY83" s="34"/>
      <c r="AZ83" s="34"/>
      <c r="BA83" s="34"/>
      <c r="BB83" s="34"/>
      <c r="BC83" s="124" t="s">
        <v>1750</v>
      </c>
      <c r="BD83" s="124" t="s">
        <v>3226</v>
      </c>
      <c r="BE83" s="216" t="s">
        <v>3226</v>
      </c>
      <c r="BF83" s="217" t="str">
        <f t="shared" si="25"/>
        <v>360</v>
      </c>
      <c r="BG83" s="34"/>
      <c r="BH83" s="34"/>
      <c r="BI83" s="34"/>
      <c r="BJ83" s="34"/>
      <c r="BK83" s="34"/>
      <c r="BL83" s="96">
        <f t="shared" ca="1" si="16"/>
        <v>6104</v>
      </c>
      <c r="BM83" s="97" t="e">
        <f t="shared" ca="1" si="17"/>
        <v>#VALUE!</v>
      </c>
      <c r="BN83" s="97">
        <f t="shared" ca="1" si="18"/>
        <v>-0.26719999999999999</v>
      </c>
      <c r="BO83" s="95" t="e">
        <f t="shared" ca="1" si="23"/>
        <v>#VALUE!</v>
      </c>
      <c r="BP83" s="7">
        <f>Design!$J89</f>
        <v>0</v>
      </c>
      <c r="BQ83" s="1" t="e">
        <f t="shared" ca="1" si="24"/>
        <v>#VALUE!</v>
      </c>
      <c r="BR83" s="19" t="e">
        <f t="shared" ca="1" si="19"/>
        <v>#VALUE!</v>
      </c>
      <c r="BS83" s="61" t="str">
        <f t="shared" ca="1" si="20"/>
        <v>&amp;MTRARC|TR,-50.0,0.05|TL,-267.2,0.05</v>
      </c>
      <c r="BT83" s="61" t="str">
        <f t="shared" ca="1" si="21"/>
        <v>TL=267.2|TR=770.0</v>
      </c>
      <c r="BU83" s="78" t="e">
        <f t="shared" ca="1" si="22"/>
        <v>#VALUE!</v>
      </c>
      <c r="BV83" s="95" t="e">
        <f t="shared" ca="1" si="13"/>
        <v>#VALUE!</v>
      </c>
      <c r="BW83" s="80">
        <f>Design!B89</f>
        <v>0.10950000000000007</v>
      </c>
      <c r="BX83" s="8">
        <f>Design!F89</f>
        <v>0</v>
      </c>
      <c r="BY83" s="51" t="s">
        <v>2036</v>
      </c>
      <c r="BZ83" s="11" t="s">
        <v>3715</v>
      </c>
      <c r="CA83" s="278">
        <v>41617.674560185187</v>
      </c>
      <c r="CB83" t="s">
        <v>3717</v>
      </c>
      <c r="CC83" s="10"/>
      <c r="CD83" s="61"/>
      <c r="CE83" s="65" t="e">
        <f t="shared" si="15"/>
        <v>#VALUE!</v>
      </c>
      <c r="CF83" s="65"/>
      <c r="CG83" s="65"/>
      <c r="CH83" s="65"/>
      <c r="CI83" s="65"/>
      <c r="CJ83" s="65"/>
      <c r="CK83" s="65"/>
      <c r="CL83" s="65"/>
      <c r="CM83"/>
      <c r="CN83"/>
      <c r="CO83"/>
      <c r="CP83"/>
      <c r="CQ83"/>
      <c r="CR83"/>
      <c r="CS83"/>
      <c r="CT83"/>
      <c r="CU83"/>
      <c r="CV83" s="65"/>
      <c r="CW83" s="65"/>
      <c r="CX83" s="65"/>
      <c r="CY83" s="65"/>
      <c r="CZ83" s="65"/>
      <c r="DA83" s="65"/>
      <c r="DB83" s="141"/>
      <c r="DC83" s="141"/>
      <c r="DD83" s="141"/>
      <c r="DE83" s="141"/>
      <c r="DF83" s="141"/>
      <c r="DG83" s="141"/>
      <c r="DH83" s="141"/>
      <c r="DI83" s="141"/>
      <c r="DJ83" s="139"/>
      <c r="DK83" s="95"/>
      <c r="DL83" s="141"/>
      <c r="DM83" s="141"/>
      <c r="DN83" s="141"/>
      <c r="DO83" s="141"/>
      <c r="DP83" s="91"/>
      <c r="DQ83" s="72"/>
      <c r="DR83" s="72"/>
      <c r="DS83" s="72"/>
      <c r="DT83" s="72"/>
      <c r="DZ83" s="141"/>
      <c r="EA83" s="141"/>
      <c r="EB83" s="141"/>
      <c r="EC83" s="141"/>
      <c r="ED83" s="141"/>
      <c r="EE83" s="141"/>
      <c r="EF83" s="143"/>
      <c r="EU83" s="72"/>
    </row>
    <row r="84" spans="1:151">
      <c r="A84" s="20"/>
      <c r="B84" s="20"/>
      <c r="C84" s="312"/>
      <c r="D84" s="31" t="s">
        <v>27</v>
      </c>
      <c r="E84" s="31" t="s">
        <v>28</v>
      </c>
      <c r="F84" s="32"/>
      <c r="G84" s="33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34"/>
      <c r="AF84" s="34"/>
      <c r="AG84" s="34"/>
      <c r="AH84" s="34"/>
      <c r="AI84" s="34"/>
      <c r="AJ84" s="34"/>
      <c r="AK84" s="34"/>
      <c r="AL84" s="34"/>
      <c r="AM84" s="34"/>
      <c r="AN84" s="34"/>
      <c r="AO84" s="34"/>
      <c r="AP84" s="34"/>
      <c r="AQ84" s="75"/>
      <c r="AR84" s="34"/>
      <c r="AS84" s="34"/>
      <c r="AT84" s="110" t="s">
        <v>1751</v>
      </c>
      <c r="AU84" s="34" t="s">
        <v>1751</v>
      </c>
      <c r="AV84" s="34" t="s">
        <v>1751</v>
      </c>
      <c r="AW84" s="34"/>
      <c r="AX84" s="34"/>
      <c r="AY84" s="34"/>
      <c r="AZ84" s="34"/>
      <c r="BA84" s="34"/>
      <c r="BB84" s="34"/>
      <c r="BC84" s="124" t="s">
        <v>1751</v>
      </c>
      <c r="BD84" s="124" t="s">
        <v>50</v>
      </c>
      <c r="BE84" s="216" t="s">
        <v>50</v>
      </c>
      <c r="BF84" s="217" t="str">
        <f t="shared" si="25"/>
        <v>DIFF</v>
      </c>
      <c r="BG84" s="34"/>
      <c r="BH84" s="34"/>
      <c r="BI84" s="34"/>
      <c r="BJ84" s="34"/>
      <c r="BK84" s="34"/>
      <c r="BL84" s="96">
        <f t="shared" ca="1" si="16"/>
        <v>6106</v>
      </c>
      <c r="BM84" s="97" t="e">
        <f t="shared" ca="1" si="17"/>
        <v>#VALUE!</v>
      </c>
      <c r="BN84" s="97" t="e">
        <f t="shared" ca="1" si="18"/>
        <v>#VALUE!</v>
      </c>
      <c r="BO84" s="95" t="e">
        <f t="shared" ca="1" si="23"/>
        <v>#VALUE!</v>
      </c>
      <c r="BP84" s="7">
        <f>Design!$J90</f>
        <v>0</v>
      </c>
      <c r="BQ84" s="1" t="e">
        <f t="shared" ca="1" si="24"/>
        <v>#VALUE!</v>
      </c>
      <c r="BR84" s="19" t="e">
        <f t="shared" ca="1" si="19"/>
        <v>#VALUE!</v>
      </c>
      <c r="BS84" s="61" t="str">
        <f t="shared" ca="1" si="20"/>
        <v>=MTR|TR</v>
      </c>
      <c r="BT84" s="61" t="str">
        <f t="shared" ca="1" si="21"/>
        <v>TR=720.7</v>
      </c>
      <c r="BU84" s="78" t="e">
        <f t="shared" ca="1" si="22"/>
        <v>#VALUE!</v>
      </c>
      <c r="BV84" s="95">
        <f t="shared" ca="1" si="13"/>
        <v>0</v>
      </c>
      <c r="BW84" s="80">
        <f>Design!B90</f>
        <v>0.11100000000000007</v>
      </c>
      <c r="BX84" s="8">
        <f>Design!F90</f>
        <v>0</v>
      </c>
      <c r="BY84" s="51" t="s">
        <v>2037</v>
      </c>
      <c r="BZ84" s="11" t="s">
        <v>3715</v>
      </c>
      <c r="CA84" s="278">
        <v>41617.674571759257</v>
      </c>
      <c r="CB84" t="s">
        <v>3717</v>
      </c>
      <c r="CC84" s="10"/>
      <c r="CD84" s="61"/>
      <c r="CE84" s="65" t="e">
        <f t="shared" si="15"/>
        <v>#VALUE!</v>
      </c>
      <c r="CF84" s="65"/>
      <c r="CG84" s="65"/>
      <c r="CH84" s="65"/>
      <c r="CI84" s="65"/>
      <c r="CJ84" s="65"/>
      <c r="CK84" s="65"/>
      <c r="CL84" s="65"/>
      <c r="CM84"/>
      <c r="CN84"/>
      <c r="CO84"/>
      <c r="CP84"/>
      <c r="CQ84"/>
      <c r="CR84"/>
      <c r="CS84"/>
      <c r="CT84"/>
      <c r="CU84"/>
      <c r="CV84" s="65"/>
      <c r="CW84" s="65"/>
      <c r="CX84" s="65"/>
      <c r="CY84" s="65"/>
      <c r="CZ84" s="65"/>
      <c r="DA84" s="65"/>
      <c r="DB84" s="141"/>
      <c r="DC84" s="141"/>
      <c r="DD84" s="141"/>
      <c r="DE84" s="141"/>
      <c r="DF84" s="141"/>
      <c r="DG84" s="141"/>
      <c r="DH84" s="141"/>
      <c r="DI84" s="141"/>
      <c r="DJ84" s="139"/>
      <c r="DK84" s="95"/>
      <c r="DL84" s="141"/>
      <c r="DM84" s="141"/>
      <c r="DN84" s="141"/>
      <c r="DO84" s="141"/>
      <c r="DP84" s="91"/>
      <c r="DQ84" s="72"/>
      <c r="DR84" s="72"/>
      <c r="DS84" s="72"/>
      <c r="DT84" s="72"/>
      <c r="DZ84" s="141"/>
      <c r="EA84" s="141"/>
      <c r="EB84" s="141"/>
      <c r="EC84" s="141"/>
      <c r="ED84" s="141"/>
      <c r="EE84" s="141"/>
      <c r="EF84" s="143"/>
      <c r="EU84" s="72"/>
    </row>
    <row r="85" spans="1:151">
      <c r="A85" s="20"/>
      <c r="B85" s="20"/>
      <c r="C85" s="312"/>
      <c r="D85" s="31" t="s">
        <v>29</v>
      </c>
      <c r="E85" s="31" t="s">
        <v>30</v>
      </c>
      <c r="F85" s="32"/>
      <c r="G85" s="33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34"/>
      <c r="AF85" s="34"/>
      <c r="AG85" s="34"/>
      <c r="AH85" s="34"/>
      <c r="AI85" s="34"/>
      <c r="AJ85" s="34"/>
      <c r="AK85" s="34"/>
      <c r="AL85" s="34"/>
      <c r="AM85" s="34"/>
      <c r="AN85" s="34"/>
      <c r="AO85" s="34"/>
      <c r="AP85" s="34"/>
      <c r="AQ85" s="75"/>
      <c r="AR85" s="34"/>
      <c r="AS85" s="34"/>
      <c r="AT85" s="110" t="s">
        <v>2394</v>
      </c>
      <c r="AU85" s="34" t="s">
        <v>2394</v>
      </c>
      <c r="AV85" s="34" t="s">
        <v>2394</v>
      </c>
      <c r="AW85" s="34"/>
      <c r="AX85" s="34"/>
      <c r="AY85" s="34"/>
      <c r="AZ85" s="34"/>
      <c r="BA85" s="34"/>
      <c r="BB85" s="34"/>
      <c r="BC85" s="124" t="s">
        <v>2394</v>
      </c>
      <c r="BD85" s="124" t="s">
        <v>50</v>
      </c>
      <c r="BE85" s="216" t="s">
        <v>50</v>
      </c>
      <c r="BF85" s="217" t="str">
        <f t="shared" si="25"/>
        <v>DIFF</v>
      </c>
      <c r="BG85" s="34"/>
      <c r="BH85" s="34"/>
      <c r="BI85" s="34"/>
      <c r="BJ85" s="34"/>
      <c r="BK85" s="34"/>
      <c r="BL85" s="96">
        <f t="shared" ca="1" si="16"/>
        <v>6107</v>
      </c>
      <c r="BM85" s="97" t="e">
        <f t="shared" ca="1" si="17"/>
        <v>#VALUE!</v>
      </c>
      <c r="BN85" s="97" t="e">
        <f t="shared" ca="1" si="18"/>
        <v>#VALUE!</v>
      </c>
      <c r="BO85" s="95" t="e">
        <f t="shared" ca="1" si="23"/>
        <v>#VALUE!</v>
      </c>
      <c r="BP85" s="7">
        <f>Design!$J91</f>
        <v>0</v>
      </c>
      <c r="BQ85" s="1" t="e">
        <f t="shared" ca="1" si="24"/>
        <v>#VALUE!</v>
      </c>
      <c r="BR85" s="19" t="e">
        <f t="shared" ca="1" si="19"/>
        <v>#VALUE!</v>
      </c>
      <c r="BS85" s="61" t="str">
        <f t="shared" ca="1" si="20"/>
        <v>=MTR|TL</v>
      </c>
      <c r="BT85" s="61" t="str">
        <f t="shared" ca="1" si="21"/>
        <v>TL=128.9</v>
      </c>
      <c r="BU85" s="78" t="e">
        <f t="shared" ca="1" si="22"/>
        <v>#VALUE!</v>
      </c>
      <c r="BV85" s="95">
        <f t="shared" ca="1" si="13"/>
        <v>0</v>
      </c>
      <c r="BW85" s="80">
        <f>Design!B91</f>
        <v>0.11250000000000007</v>
      </c>
      <c r="BX85" s="8">
        <f>Design!F91</f>
        <v>0</v>
      </c>
      <c r="BY85" s="51" t="s">
        <v>2038</v>
      </c>
      <c r="BZ85" s="11" t="s">
        <v>3716</v>
      </c>
      <c r="CA85" s="278">
        <v>41617.674583333333</v>
      </c>
      <c r="CB85" t="s">
        <v>3900</v>
      </c>
      <c r="CC85" s="10"/>
      <c r="CD85" s="61"/>
      <c r="CE85" s="65" t="e">
        <f t="shared" si="15"/>
        <v>#VALUE!</v>
      </c>
      <c r="CF85" s="65"/>
      <c r="CG85" s="65"/>
      <c r="CH85" s="65"/>
      <c r="CI85" s="65"/>
      <c r="CJ85" s="65"/>
      <c r="CK85" s="65"/>
      <c r="CL85" s="65"/>
      <c r="CM85"/>
      <c r="CN85"/>
      <c r="CO85"/>
      <c r="CP85"/>
      <c r="CQ85"/>
      <c r="CR85"/>
      <c r="CS85"/>
      <c r="CT85"/>
      <c r="CU85"/>
      <c r="CV85" s="65"/>
      <c r="CW85" s="65"/>
      <c r="CX85" s="65"/>
      <c r="CY85" s="65"/>
      <c r="CZ85" s="65"/>
      <c r="DA85" s="65"/>
      <c r="DB85" s="141"/>
      <c r="DC85" s="141"/>
      <c r="DD85" s="141"/>
      <c r="DE85" s="141"/>
      <c r="DF85" s="141"/>
      <c r="DG85" s="141"/>
      <c r="DH85" s="141"/>
      <c r="DI85" s="141"/>
      <c r="DJ85" s="139"/>
      <c r="DK85" s="95"/>
      <c r="DL85" s="141"/>
      <c r="DM85" s="141"/>
      <c r="DN85" s="141"/>
      <c r="DO85" s="141"/>
      <c r="DP85" s="91"/>
      <c r="DQ85" s="72"/>
      <c r="DR85" s="72"/>
      <c r="DS85" s="72"/>
      <c r="DT85" s="72"/>
      <c r="DZ85" s="141"/>
      <c r="EA85" s="141"/>
      <c r="EB85" s="141"/>
      <c r="EC85" s="141"/>
      <c r="ED85" s="141"/>
      <c r="EE85" s="141"/>
      <c r="EF85" s="143"/>
      <c r="EU85" s="72"/>
    </row>
    <row r="86" spans="1:151">
      <c r="A86" s="20"/>
      <c r="B86" s="20"/>
      <c r="C86" s="312"/>
      <c r="D86" s="31" t="s">
        <v>31</v>
      </c>
      <c r="E86" s="31" t="s">
        <v>32</v>
      </c>
      <c r="F86" s="32"/>
      <c r="G86" s="33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34"/>
      <c r="AF86" s="34"/>
      <c r="AG86" s="34"/>
      <c r="AH86" s="34"/>
      <c r="AI86" s="34"/>
      <c r="AJ86" s="34"/>
      <c r="AK86" s="34"/>
      <c r="AL86" s="34"/>
      <c r="AM86" s="34"/>
      <c r="AN86" s="34"/>
      <c r="AO86" s="34"/>
      <c r="AP86" s="34"/>
      <c r="AQ86" s="75"/>
      <c r="AR86" s="34"/>
      <c r="AS86" s="34"/>
      <c r="AT86" s="110" t="s">
        <v>1751</v>
      </c>
      <c r="AU86" s="34" t="s">
        <v>1751</v>
      </c>
      <c r="AV86" s="34" t="s">
        <v>1751</v>
      </c>
      <c r="AW86" s="34"/>
      <c r="AX86" s="34"/>
      <c r="AY86" s="34"/>
      <c r="AZ86" s="34"/>
      <c r="BA86" s="34"/>
      <c r="BB86" s="34"/>
      <c r="BC86" s="124" t="s">
        <v>1751</v>
      </c>
      <c r="BD86" s="293">
        <v>0</v>
      </c>
      <c r="BE86" s="216">
        <v>0</v>
      </c>
      <c r="BF86" s="217">
        <f t="shared" ref="BF86:BF101" si="26">BD86</f>
        <v>0</v>
      </c>
      <c r="BG86" s="34"/>
      <c r="BH86" s="34"/>
      <c r="BI86" s="34"/>
      <c r="BJ86" s="34"/>
      <c r="BK86" s="34"/>
      <c r="BL86" s="96">
        <f t="shared" ca="1" si="16"/>
        <v>6108</v>
      </c>
      <c r="BM86" s="97" t="e">
        <f t="shared" ca="1" si="17"/>
        <v>#VALUE!</v>
      </c>
      <c r="BN86" s="97" t="e">
        <f t="shared" ca="1" si="18"/>
        <v>#VALUE!</v>
      </c>
      <c r="BO86" s="95" t="e">
        <f t="shared" ca="1" si="23"/>
        <v>#VALUE!</v>
      </c>
      <c r="BP86" s="7">
        <f>Design!$J92</f>
        <v>0</v>
      </c>
      <c r="BQ86" s="1" t="e">
        <f t="shared" ca="1" si="24"/>
        <v>#VALUE!</v>
      </c>
      <c r="BR86" s="19" t="e">
        <f t="shared" ca="1" si="19"/>
        <v>#VALUE!</v>
      </c>
      <c r="BS86" s="61" t="str">
        <f t="shared" ca="1" si="20"/>
        <v>=MTR|TL</v>
      </c>
      <c r="BT86" s="61" t="str">
        <f t="shared" ca="1" si="21"/>
        <v>TL=57.2</v>
      </c>
      <c r="BU86" s="78" t="e">
        <f t="shared" ca="1" si="22"/>
        <v>#VALUE!</v>
      </c>
      <c r="BV86" s="95">
        <f t="shared" ca="1" si="13"/>
        <v>0</v>
      </c>
      <c r="BW86" s="80">
        <f>Design!B92</f>
        <v>0.11400000000000007</v>
      </c>
      <c r="BX86" s="8">
        <f>Design!F92</f>
        <v>0</v>
      </c>
      <c r="BY86" s="51" t="s">
        <v>2966</v>
      </c>
      <c r="BZ86" s="11" t="s">
        <v>3716</v>
      </c>
      <c r="CA86" s="278">
        <v>41617.674583333333</v>
      </c>
      <c r="CB86" t="s">
        <v>3900</v>
      </c>
      <c r="CC86" s="10"/>
      <c r="CD86" s="61"/>
      <c r="CE86" s="65" t="e">
        <f t="shared" si="15"/>
        <v>#VALUE!</v>
      </c>
      <c r="CF86" s="65"/>
      <c r="CG86" s="65"/>
      <c r="CH86" s="65"/>
      <c r="CI86" s="65"/>
      <c r="CJ86" s="65"/>
      <c r="CK86" s="65"/>
      <c r="CL86" s="65"/>
      <c r="CM86"/>
      <c r="CN86"/>
      <c r="CO86"/>
      <c r="CP86"/>
      <c r="CQ86"/>
      <c r="CR86"/>
      <c r="CS86"/>
      <c r="CT86"/>
      <c r="CU86"/>
      <c r="CV86" s="65"/>
      <c r="CW86" s="65"/>
      <c r="CX86" s="65"/>
      <c r="CY86" s="65"/>
      <c r="CZ86" s="65"/>
      <c r="DA86" s="65"/>
      <c r="DB86" s="141"/>
      <c r="DC86" s="141"/>
      <c r="DD86" s="141"/>
      <c r="DE86" s="141"/>
      <c r="DF86" s="141"/>
      <c r="DG86" s="141"/>
      <c r="DH86" s="141"/>
      <c r="DI86" s="141"/>
      <c r="DJ86" s="139"/>
      <c r="DK86" s="95"/>
      <c r="DL86" s="141"/>
      <c r="DM86" s="141"/>
      <c r="DN86" s="141"/>
      <c r="DO86" s="141"/>
      <c r="DP86" s="91"/>
      <c r="DQ86" s="72"/>
      <c r="DR86" s="72"/>
      <c r="DS86" s="72"/>
      <c r="DT86" s="72"/>
      <c r="DZ86" s="141"/>
      <c r="EA86" s="141"/>
      <c r="EB86" s="141"/>
      <c r="EC86" s="141"/>
      <c r="ED86" s="141"/>
      <c r="EE86" s="141"/>
      <c r="EF86" s="143"/>
      <c r="EU86" s="72"/>
    </row>
    <row r="87" spans="1:151">
      <c r="A87" s="20"/>
      <c r="B87" s="20"/>
      <c r="C87" s="312"/>
      <c r="D87" s="31" t="s">
        <v>33</v>
      </c>
      <c r="E87" s="31" t="s">
        <v>34</v>
      </c>
      <c r="F87" s="32"/>
      <c r="G87" s="33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34"/>
      <c r="AF87" s="34"/>
      <c r="AG87" s="34"/>
      <c r="AH87" s="34"/>
      <c r="AI87" s="34"/>
      <c r="AJ87" s="34"/>
      <c r="AK87" s="34"/>
      <c r="AL87" s="34"/>
      <c r="AM87" s="34"/>
      <c r="AN87" s="34"/>
      <c r="AO87" s="34"/>
      <c r="AP87" s="34"/>
      <c r="AQ87" s="75"/>
      <c r="AR87" s="34"/>
      <c r="AS87" s="34"/>
      <c r="AT87" s="110" t="s">
        <v>2746</v>
      </c>
      <c r="AU87" s="34" t="s">
        <v>2746</v>
      </c>
      <c r="AV87" s="34" t="s">
        <v>2746</v>
      </c>
      <c r="AW87" s="34"/>
      <c r="AX87" s="34"/>
      <c r="AY87" s="34"/>
      <c r="AZ87" s="34"/>
      <c r="BA87" s="34"/>
      <c r="BB87" s="34"/>
      <c r="BC87" s="124" t="s">
        <v>2747</v>
      </c>
      <c r="BD87" s="293">
        <v>0</v>
      </c>
      <c r="BE87" s="216">
        <v>0</v>
      </c>
      <c r="BF87" s="217">
        <f t="shared" si="26"/>
        <v>0</v>
      </c>
      <c r="BG87" s="34"/>
      <c r="BH87" s="34"/>
      <c r="BI87" s="34"/>
      <c r="BJ87" s="34"/>
      <c r="BK87" s="34"/>
      <c r="BL87" s="96">
        <f t="shared" ca="1" si="16"/>
        <v>6109</v>
      </c>
      <c r="BM87" s="97" t="e">
        <f t="shared" ca="1" si="17"/>
        <v>#VALUE!</v>
      </c>
      <c r="BN87" s="97" t="e">
        <f t="shared" ca="1" si="18"/>
        <v>#VALUE!</v>
      </c>
      <c r="BO87" s="95" t="e">
        <f t="shared" ca="1" si="23"/>
        <v>#VALUE!</v>
      </c>
      <c r="BP87" s="7">
        <f>Design!$J93</f>
        <v>0</v>
      </c>
      <c r="BQ87" s="1" t="e">
        <f t="shared" ca="1" si="24"/>
        <v>#VALUE!</v>
      </c>
      <c r="BR87" s="19" t="e">
        <f t="shared" ca="1" si="19"/>
        <v>#VALUE!</v>
      </c>
      <c r="BS87" s="61" t="str">
        <f t="shared" ca="1" si="20"/>
        <v>=MTR|TL</v>
      </c>
      <c r="BT87" s="61" t="str">
        <f t="shared" ca="1" si="21"/>
        <v>TL=0.1</v>
      </c>
      <c r="BU87" s="78" t="e">
        <f t="shared" ca="1" si="22"/>
        <v>#VALUE!</v>
      </c>
      <c r="BV87" s="95">
        <f t="shared" ca="1" si="13"/>
        <v>0</v>
      </c>
      <c r="BW87" s="80">
        <f>Design!B93</f>
        <v>0.11550000000000007</v>
      </c>
      <c r="BX87" s="8">
        <f>Design!F93</f>
        <v>0</v>
      </c>
      <c r="BY87" s="51" t="s">
        <v>2039</v>
      </c>
      <c r="BZ87" s="11" t="s">
        <v>3714</v>
      </c>
      <c r="CA87" s="278">
        <v>41617.67459490741</v>
      </c>
      <c r="CB87" t="s">
        <v>3901</v>
      </c>
      <c r="CC87" s="10"/>
      <c r="CD87" s="61"/>
      <c r="CE87" s="65" t="e">
        <f t="shared" si="15"/>
        <v>#VALUE!</v>
      </c>
      <c r="CF87" s="65"/>
      <c r="CG87" s="65"/>
      <c r="CH87" s="65"/>
      <c r="CI87" s="65"/>
      <c r="CJ87" s="65"/>
      <c r="CK87" s="65"/>
      <c r="CL87" s="65"/>
      <c r="CM87"/>
      <c r="CN87"/>
      <c r="CO87"/>
      <c r="CP87"/>
      <c r="CQ87"/>
      <c r="CR87"/>
      <c r="CS87"/>
      <c r="CT87"/>
      <c r="CU87"/>
      <c r="CV87" s="65"/>
      <c r="CW87" s="65"/>
      <c r="CX87" s="65"/>
      <c r="CY87" s="65"/>
      <c r="CZ87" s="65"/>
      <c r="DA87" s="65"/>
      <c r="DB87" s="141"/>
      <c r="DC87" s="141"/>
      <c r="DD87" s="141"/>
      <c r="DE87" s="141"/>
      <c r="DF87" s="141"/>
      <c r="DG87" s="141"/>
      <c r="DH87" s="141"/>
      <c r="DI87" s="141"/>
      <c r="DJ87" s="139"/>
      <c r="DK87" s="95"/>
      <c r="DL87" s="141"/>
      <c r="DM87" s="141"/>
      <c r="DN87" s="141"/>
      <c r="DO87" s="141"/>
      <c r="DP87" s="91"/>
      <c r="DQ87" s="72"/>
      <c r="DR87" s="72"/>
      <c r="DS87" s="72"/>
      <c r="DT87" s="72"/>
      <c r="DZ87" s="141"/>
      <c r="EA87" s="141"/>
      <c r="EB87" s="141"/>
      <c r="EC87" s="141"/>
      <c r="ED87" s="141"/>
      <c r="EE87" s="141"/>
      <c r="EF87" s="143"/>
      <c r="EU87" s="72"/>
    </row>
    <row r="88" spans="1:151">
      <c r="A88" s="20"/>
      <c r="B88" s="20"/>
      <c r="C88" s="312"/>
      <c r="D88" s="31" t="s">
        <v>35</v>
      </c>
      <c r="E88" s="31" t="s">
        <v>36</v>
      </c>
      <c r="F88" s="32"/>
      <c r="G88" s="33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34"/>
      <c r="AF88" s="34"/>
      <c r="AG88" s="34"/>
      <c r="AH88" s="34"/>
      <c r="AI88" s="34"/>
      <c r="AJ88" s="34"/>
      <c r="AK88" s="34"/>
      <c r="AL88" s="34"/>
      <c r="AM88" s="34"/>
      <c r="AN88" s="34"/>
      <c r="AO88" s="34"/>
      <c r="AP88" s="34"/>
      <c r="AQ88" s="75"/>
      <c r="AR88" s="34"/>
      <c r="AS88" s="34"/>
      <c r="AT88" s="110" t="s">
        <v>2404</v>
      </c>
      <c r="AU88" s="34" t="s">
        <v>2404</v>
      </c>
      <c r="AV88" s="34" t="s">
        <v>2404</v>
      </c>
      <c r="AW88" s="34"/>
      <c r="AX88" s="34"/>
      <c r="AY88" s="34"/>
      <c r="AZ88" s="34"/>
      <c r="BA88" s="34"/>
      <c r="BB88" s="34"/>
      <c r="BC88" s="124" t="s">
        <v>2404</v>
      </c>
      <c r="BD88" s="124" t="s">
        <v>2404</v>
      </c>
      <c r="BE88" s="216" t="s">
        <v>2404</v>
      </c>
      <c r="BF88" s="217" t="str">
        <f t="shared" si="26"/>
        <v>OFF</v>
      </c>
      <c r="BG88" s="34"/>
      <c r="BH88" s="34"/>
      <c r="BI88" s="34"/>
      <c r="BJ88" s="34"/>
      <c r="BK88" s="34"/>
      <c r="BL88" s="96">
        <f t="shared" ca="1" si="16"/>
        <v>6110</v>
      </c>
      <c r="BM88" s="97" t="e">
        <f t="shared" ca="1" si="17"/>
        <v>#VALUE!</v>
      </c>
      <c r="BN88" s="97">
        <f t="shared" ca="1" si="18"/>
        <v>-1E-4</v>
      </c>
      <c r="BO88" s="95" t="e">
        <f t="shared" ca="1" si="23"/>
        <v>#VALUE!</v>
      </c>
      <c r="BP88" s="7">
        <f>Design!$J94</f>
        <v>0</v>
      </c>
      <c r="BQ88" s="1" t="e">
        <f t="shared" ca="1" si="24"/>
        <v>#VALUE!</v>
      </c>
      <c r="BR88" s="19" t="e">
        <f t="shared" ca="1" si="19"/>
        <v>#VALUE!</v>
      </c>
      <c r="BS88" s="61" t="str">
        <f t="shared" ca="1" si="20"/>
        <v>=MTR|TL|TR</v>
      </c>
      <c r="BT88" s="61" t="str">
        <f t="shared" ca="1" si="21"/>
        <v>TL=0.1|TR=720.0</v>
      </c>
      <c r="BU88" s="78" t="e">
        <f t="shared" ca="1" si="22"/>
        <v>#VALUE!</v>
      </c>
      <c r="BV88" s="95">
        <f t="shared" ca="1" si="13"/>
        <v>0</v>
      </c>
      <c r="BW88" s="80">
        <f>Design!B94</f>
        <v>0.11700000000000008</v>
      </c>
      <c r="BX88" s="8">
        <f>Design!F94</f>
        <v>0</v>
      </c>
      <c r="BY88" s="51" t="s">
        <v>2040</v>
      </c>
      <c r="BZ88" s="11" t="s">
        <v>3714</v>
      </c>
      <c r="CA88" s="278">
        <v>41617.67460648148</v>
      </c>
      <c r="CB88" t="s">
        <v>3901</v>
      </c>
      <c r="CC88" s="10"/>
      <c r="CD88" s="61"/>
      <c r="CE88" s="65" t="e">
        <f t="shared" si="15"/>
        <v>#VALUE!</v>
      </c>
      <c r="CF88" s="65"/>
      <c r="CG88" s="65"/>
      <c r="CH88" s="65"/>
      <c r="CI88" s="65"/>
      <c r="CJ88" s="65"/>
      <c r="CK88" s="65"/>
      <c r="CL88" s="65"/>
      <c r="CM88"/>
      <c r="CN88"/>
      <c r="CO88"/>
      <c r="CP88"/>
      <c r="CQ88"/>
      <c r="CR88"/>
      <c r="CS88"/>
      <c r="CT88"/>
      <c r="CU88"/>
      <c r="CV88" s="65"/>
      <c r="CW88" s="65"/>
      <c r="CX88" s="65"/>
      <c r="CY88" s="65"/>
      <c r="CZ88" s="65"/>
      <c r="DA88" s="65"/>
      <c r="DB88" s="141"/>
      <c r="DC88" s="141"/>
      <c r="DD88" s="141"/>
      <c r="DE88" s="141"/>
      <c r="DF88" s="141"/>
      <c r="DG88" s="141"/>
      <c r="DH88" s="141"/>
      <c r="DI88" s="141"/>
      <c r="DJ88" s="139"/>
      <c r="DK88" s="95"/>
      <c r="DL88" s="141"/>
      <c r="DM88" s="141"/>
      <c r="DN88" s="141"/>
      <c r="DO88" s="141"/>
      <c r="DP88" s="91"/>
      <c r="DQ88" s="72"/>
      <c r="DR88" s="72"/>
      <c r="DS88" s="72"/>
      <c r="DT88" s="72"/>
      <c r="DZ88" s="141"/>
      <c r="EA88" s="141"/>
      <c r="EB88" s="141"/>
      <c r="EC88" s="141"/>
      <c r="ED88" s="141"/>
      <c r="EE88" s="141"/>
      <c r="EF88" s="143"/>
      <c r="EU88" s="72"/>
    </row>
    <row r="89" spans="1:151">
      <c r="A89" s="20"/>
      <c r="B89" s="20"/>
      <c r="C89" s="312"/>
      <c r="D89" s="31" t="s">
        <v>37</v>
      </c>
      <c r="E89" s="31" t="s">
        <v>38</v>
      </c>
      <c r="F89" s="32"/>
      <c r="G89" s="33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4"/>
      <c r="AF89" s="34"/>
      <c r="AG89" s="34"/>
      <c r="AH89" s="34"/>
      <c r="AI89" s="34"/>
      <c r="AJ89" s="34"/>
      <c r="AK89" s="34"/>
      <c r="AL89" s="34"/>
      <c r="AM89" s="34"/>
      <c r="AN89" s="34"/>
      <c r="AO89" s="34"/>
      <c r="AP89" s="34"/>
      <c r="AQ89" s="75"/>
      <c r="AR89" s="34"/>
      <c r="AS89" s="34"/>
      <c r="AT89" s="110" t="s">
        <v>2404</v>
      </c>
      <c r="AU89" s="34" t="s">
        <v>2404</v>
      </c>
      <c r="AV89" s="34" t="s">
        <v>2404</v>
      </c>
      <c r="AW89" s="34"/>
      <c r="AX89" s="34"/>
      <c r="AY89" s="34"/>
      <c r="AZ89" s="34"/>
      <c r="BA89" s="34"/>
      <c r="BB89" s="34"/>
      <c r="BC89" s="124" t="s">
        <v>2404</v>
      </c>
      <c r="BD89" s="124" t="s">
        <v>51</v>
      </c>
      <c r="BE89" s="216" t="s">
        <v>51</v>
      </c>
      <c r="BF89" s="217" t="str">
        <f t="shared" si="26"/>
        <v>-200</v>
      </c>
      <c r="BG89" s="34"/>
      <c r="BH89" s="34"/>
      <c r="BI89" s="34"/>
      <c r="BJ89" s="34"/>
      <c r="BK89" s="34"/>
      <c r="BL89" s="96">
        <f t="shared" ca="1" si="16"/>
        <v>6127</v>
      </c>
      <c r="BM89" s="97" t="e">
        <f t="shared" ca="1" si="17"/>
        <v>#VALUE!</v>
      </c>
      <c r="BN89" s="97" t="e">
        <f t="shared" ca="1" si="18"/>
        <v>#VALUE!</v>
      </c>
      <c r="BO89" s="95" t="e">
        <f t="shared" ca="1" si="23"/>
        <v>#VALUE!</v>
      </c>
      <c r="BP89" s="7">
        <f>Design!$J95</f>
        <v>0</v>
      </c>
      <c r="BQ89" s="1" t="e">
        <f t="shared" ca="1" si="24"/>
        <v>#VALUE!</v>
      </c>
      <c r="BR89" s="19" t="e">
        <f t="shared" ca="1" si="19"/>
        <v>#VALUE!</v>
      </c>
      <c r="BS89" s="61" t="str">
        <f t="shared" ca="1" si="20"/>
        <v>=MTR|TR</v>
      </c>
      <c r="BT89" s="61" t="str">
        <f t="shared" ca="1" si="21"/>
        <v>ACK</v>
      </c>
      <c r="BU89" s="78" t="e">
        <f t="shared" ca="1" si="22"/>
        <v>#VALUE!</v>
      </c>
      <c r="BV89" s="95">
        <f t="shared" ca="1" si="13"/>
        <v>0</v>
      </c>
      <c r="BW89" s="80">
        <f>Design!B95</f>
        <v>0.11850000000000008</v>
      </c>
      <c r="BX89" s="8">
        <f>Design!F95</f>
        <v>0</v>
      </c>
      <c r="BY89" s="51" t="s">
        <v>2041</v>
      </c>
      <c r="BZ89" s="11" t="s">
        <v>3857</v>
      </c>
      <c r="CA89" s="278">
        <v>41617.675578703704</v>
      </c>
      <c r="CB89" t="s">
        <v>1969</v>
      </c>
      <c r="CC89" s="10"/>
      <c r="CD89" s="61"/>
      <c r="CE89" s="65" t="e">
        <f t="shared" si="15"/>
        <v>#VALUE!</v>
      </c>
      <c r="CF89" s="65"/>
      <c r="CG89" s="65"/>
      <c r="CH89" s="65"/>
      <c r="CI89" s="65"/>
      <c r="CJ89" s="65"/>
      <c r="CK89" s="65"/>
      <c r="CL89" s="65"/>
      <c r="CM89"/>
      <c r="CN89"/>
      <c r="CO89"/>
      <c r="CP89"/>
      <c r="CQ89"/>
      <c r="CR89"/>
      <c r="CS89"/>
      <c r="CT89"/>
      <c r="CU89"/>
      <c r="CV89" s="65"/>
      <c r="CW89" s="65"/>
      <c r="CX89" s="65"/>
      <c r="CY89" s="65"/>
      <c r="CZ89" s="65"/>
      <c r="DA89" s="65"/>
      <c r="DB89" s="141"/>
      <c r="DC89" s="141"/>
      <c r="DD89" s="141"/>
      <c r="DE89" s="141"/>
      <c r="DF89" s="141"/>
      <c r="DG89" s="141"/>
      <c r="DH89" s="141"/>
      <c r="DI89" s="141"/>
      <c r="DJ89" s="139"/>
      <c r="DK89" s="95"/>
      <c r="DL89" s="141"/>
      <c r="DM89" s="141"/>
      <c r="DN89" s="141"/>
      <c r="DO89" s="141"/>
      <c r="DP89" s="91"/>
      <c r="DQ89" s="72"/>
      <c r="DR89" s="72"/>
      <c r="DS89" s="72"/>
      <c r="DT89" s="72"/>
      <c r="DZ89" s="141"/>
      <c r="EA89" s="141"/>
      <c r="EB89" s="141"/>
      <c r="EC89" s="141"/>
      <c r="ED89" s="141"/>
      <c r="EE89" s="141"/>
      <c r="EF89" s="143"/>
      <c r="EU89" s="72"/>
    </row>
    <row r="90" spans="1:151">
      <c r="A90" s="20"/>
      <c r="B90" s="20"/>
      <c r="C90" s="312"/>
      <c r="D90" s="31" t="s">
        <v>39</v>
      </c>
      <c r="E90" s="31" t="s">
        <v>40</v>
      </c>
      <c r="F90" s="32"/>
      <c r="G90" s="33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4"/>
      <c r="AF90" s="34"/>
      <c r="AG90" s="34"/>
      <c r="AH90" s="34"/>
      <c r="AI90" s="34"/>
      <c r="AJ90" s="34"/>
      <c r="AK90" s="34"/>
      <c r="AL90" s="34"/>
      <c r="AM90" s="34"/>
      <c r="AN90" s="34"/>
      <c r="AO90" s="34"/>
      <c r="AP90" s="34"/>
      <c r="AQ90" s="75"/>
      <c r="AR90" s="34"/>
      <c r="AS90" s="34"/>
      <c r="AT90" s="110" t="s">
        <v>2404</v>
      </c>
      <c r="AU90" s="34" t="s">
        <v>2404</v>
      </c>
      <c r="AV90" s="34" t="s">
        <v>2404</v>
      </c>
      <c r="AW90" s="34"/>
      <c r="AX90" s="34"/>
      <c r="AY90" s="34"/>
      <c r="AZ90" s="34"/>
      <c r="BA90" s="34"/>
      <c r="BB90" s="34"/>
      <c r="BC90" s="124" t="s">
        <v>2404</v>
      </c>
      <c r="BD90" s="124" t="s">
        <v>52</v>
      </c>
      <c r="BE90" s="216" t="s">
        <v>52</v>
      </c>
      <c r="BF90" s="217" t="str">
        <f t="shared" si="26"/>
        <v>750</v>
      </c>
      <c r="BG90" s="34"/>
      <c r="BH90" s="34"/>
      <c r="BI90" s="34"/>
      <c r="BJ90" s="34"/>
      <c r="BK90" s="34"/>
      <c r="BL90" s="96">
        <f t="shared" ca="1" si="16"/>
        <v>6129</v>
      </c>
      <c r="BM90" s="97" t="e">
        <f t="shared" ca="1" si="17"/>
        <v>#VALUE!</v>
      </c>
      <c r="BN90" s="97" t="e">
        <f t="shared" ca="1" si="18"/>
        <v>#VALUE!</v>
      </c>
      <c r="BO90" s="95" t="e">
        <f t="shared" ca="1" si="23"/>
        <v>#VALUE!</v>
      </c>
      <c r="BP90" s="7">
        <f>Design!$J96</f>
        <v>0</v>
      </c>
      <c r="BQ90" s="1" t="e">
        <f t="shared" ca="1" si="24"/>
        <v>#VALUE!</v>
      </c>
      <c r="BR90" s="19" t="e">
        <f t="shared" ca="1" si="19"/>
        <v>#VALUE!</v>
      </c>
      <c r="BS90" s="61" t="str">
        <f t="shared" ca="1" si="20"/>
        <v>=MTR|TL</v>
      </c>
      <c r="BT90" s="61" t="str">
        <f t="shared" ca="1" si="21"/>
        <v>TR=720.0</v>
      </c>
      <c r="BU90" s="78" t="e">
        <f t="shared" ca="1" si="22"/>
        <v>#VALUE!</v>
      </c>
      <c r="BV90" s="95">
        <f t="shared" ca="1" si="13"/>
        <v>0</v>
      </c>
      <c r="BW90" s="80">
        <f>Design!B96</f>
        <v>0.12000000000000008</v>
      </c>
      <c r="BX90" s="8">
        <f>Design!F96</f>
        <v>0</v>
      </c>
      <c r="BY90" s="51" t="s">
        <v>2042</v>
      </c>
      <c r="BZ90" s="11" t="s">
        <v>3715</v>
      </c>
      <c r="CA90" s="278">
        <v>41617.67559027778</v>
      </c>
      <c r="CB90" t="s">
        <v>3902</v>
      </c>
      <c r="CC90" s="10"/>
      <c r="CD90" s="61"/>
      <c r="CE90" s="65" t="e">
        <f t="shared" si="15"/>
        <v>#VALUE!</v>
      </c>
      <c r="CF90" s="65"/>
      <c r="CG90" s="65"/>
      <c r="CH90" s="65"/>
      <c r="CI90" s="65"/>
      <c r="CJ90" s="65"/>
      <c r="CK90" s="65"/>
      <c r="CL90" s="65"/>
      <c r="CM90"/>
      <c r="CN90"/>
      <c r="CO90"/>
      <c r="CP90"/>
      <c r="CQ90"/>
      <c r="CR90"/>
      <c r="CS90"/>
      <c r="CT90"/>
      <c r="CU90"/>
      <c r="CV90" s="65"/>
      <c r="CW90" s="65"/>
      <c r="CX90" s="65"/>
      <c r="CY90" s="65"/>
      <c r="CZ90" s="65"/>
      <c r="DA90" s="65"/>
      <c r="DB90" s="141"/>
      <c r="DC90" s="141"/>
      <c r="DD90" s="141"/>
      <c r="DE90" s="141"/>
      <c r="DF90" s="141"/>
      <c r="DG90" s="141"/>
      <c r="DH90" s="141"/>
      <c r="DI90" s="141"/>
      <c r="DJ90" s="139"/>
      <c r="DK90" s="95"/>
      <c r="DL90" s="141"/>
      <c r="DM90" s="141"/>
      <c r="DN90" s="141"/>
      <c r="DO90" s="141"/>
      <c r="DP90" s="91"/>
      <c r="DQ90" s="72"/>
      <c r="DR90" s="72"/>
      <c r="DS90" s="72"/>
      <c r="DT90" s="72"/>
      <c r="DZ90" s="141"/>
      <c r="EA90" s="141"/>
      <c r="EB90" s="141"/>
      <c r="EC90" s="141"/>
      <c r="ED90" s="141"/>
      <c r="EE90" s="141"/>
      <c r="EF90" s="143"/>
      <c r="EU90" s="72"/>
    </row>
    <row r="91" spans="1:151">
      <c r="A91" s="20"/>
      <c r="B91" s="20"/>
      <c r="C91" s="312"/>
      <c r="D91" s="31" t="s">
        <v>41</v>
      </c>
      <c r="E91" s="31" t="s">
        <v>42</v>
      </c>
      <c r="F91" s="32"/>
      <c r="G91" s="33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4"/>
      <c r="AF91" s="34"/>
      <c r="AG91" s="34"/>
      <c r="AH91" s="34"/>
      <c r="AI91" s="34"/>
      <c r="AJ91" s="34"/>
      <c r="AK91" s="34"/>
      <c r="AL91" s="34"/>
      <c r="AM91" s="34"/>
      <c r="AN91" s="34"/>
      <c r="AO91" s="34"/>
      <c r="AP91" s="34"/>
      <c r="AQ91" s="75"/>
      <c r="AR91" s="34"/>
      <c r="AS91" s="34"/>
      <c r="AT91" s="110" t="s">
        <v>2404</v>
      </c>
      <c r="AU91" s="34" t="s">
        <v>2404</v>
      </c>
      <c r="AV91" s="34" t="s">
        <v>2404</v>
      </c>
      <c r="AW91" s="34"/>
      <c r="AX91" s="34"/>
      <c r="AY91" s="34"/>
      <c r="AZ91" s="34"/>
      <c r="BA91" s="34"/>
      <c r="BB91" s="34"/>
      <c r="BC91" s="124" t="s">
        <v>2404</v>
      </c>
      <c r="BD91" s="124" t="s">
        <v>2404</v>
      </c>
      <c r="BE91" s="216" t="s">
        <v>2404</v>
      </c>
      <c r="BF91" s="217" t="str">
        <f t="shared" si="26"/>
        <v>OFF</v>
      </c>
      <c r="BG91" s="34"/>
      <c r="BH91" s="34"/>
      <c r="BI91" s="34"/>
      <c r="BJ91" s="34"/>
      <c r="BK91" s="34"/>
      <c r="BL91" s="96">
        <f t="shared" ca="1" si="16"/>
        <v>6130</v>
      </c>
      <c r="BM91" s="97" t="e">
        <f t="shared" ca="1" si="17"/>
        <v>#VALUE!</v>
      </c>
      <c r="BN91" s="97" t="e">
        <f t="shared" ca="1" si="18"/>
        <v>#VALUE!</v>
      </c>
      <c r="BO91" s="95" t="e">
        <f t="shared" ca="1" si="23"/>
        <v>#VALUE!</v>
      </c>
      <c r="BP91" s="7">
        <f>Design!$J97</f>
        <v>0</v>
      </c>
      <c r="BQ91" s="1" t="e">
        <f t="shared" ca="1" si="24"/>
        <v>#VALUE!</v>
      </c>
      <c r="BR91" s="19" t="e">
        <f t="shared" ca="1" si="19"/>
        <v>#VALUE!</v>
      </c>
      <c r="BS91" s="61" t="str">
        <f t="shared" ca="1" si="20"/>
        <v>=MTR|TL|TR</v>
      </c>
      <c r="BT91" s="61" t="str">
        <f t="shared" ca="1" si="21"/>
        <v>TL=0.0</v>
      </c>
      <c r="BU91" s="78" t="e">
        <f t="shared" ca="1" si="22"/>
        <v>#VALUE!</v>
      </c>
      <c r="BV91" s="95">
        <f t="shared" ca="1" si="13"/>
        <v>0</v>
      </c>
      <c r="BW91" s="80">
        <f>Design!B97</f>
        <v>0.12150000000000008</v>
      </c>
      <c r="BX91" s="8">
        <f>Design!F97</f>
        <v>0</v>
      </c>
      <c r="BY91" s="51" t="s">
        <v>2043</v>
      </c>
      <c r="BZ91" s="11" t="s">
        <v>3715</v>
      </c>
      <c r="CA91" s="278">
        <v>41617.67559027778</v>
      </c>
      <c r="CB91" t="s">
        <v>3865</v>
      </c>
      <c r="CC91" s="10"/>
      <c r="CD91" s="61"/>
      <c r="CE91" s="65" t="e">
        <f t="shared" si="15"/>
        <v>#VALUE!</v>
      </c>
      <c r="CF91" s="65"/>
      <c r="CG91" s="65"/>
      <c r="CH91" s="65"/>
      <c r="CI91" s="65"/>
      <c r="CJ91" s="65"/>
      <c r="CK91" s="65"/>
      <c r="CL91" s="65"/>
      <c r="CM91"/>
      <c r="CN91"/>
      <c r="CO91"/>
      <c r="CP91"/>
      <c r="CQ91"/>
      <c r="CR91"/>
      <c r="CS91"/>
      <c r="CT91"/>
      <c r="CU91"/>
      <c r="CV91" s="65"/>
      <c r="CW91" s="65"/>
      <c r="CX91" s="65"/>
      <c r="CY91" s="65"/>
      <c r="CZ91" s="65"/>
      <c r="DA91" s="65"/>
      <c r="DB91" s="141"/>
      <c r="DC91" s="141"/>
      <c r="DD91" s="141"/>
      <c r="DE91" s="141"/>
      <c r="DF91" s="141"/>
      <c r="DG91" s="141"/>
      <c r="DH91" s="141"/>
      <c r="DI91" s="141"/>
      <c r="DJ91" s="139"/>
      <c r="DK91" s="95"/>
      <c r="DL91" s="141"/>
      <c r="DM91" s="141"/>
      <c r="DN91" s="141"/>
      <c r="DO91" s="141"/>
      <c r="DP91" s="91"/>
      <c r="DQ91" s="72"/>
      <c r="DR91" s="72"/>
      <c r="DS91" s="72"/>
      <c r="DT91" s="72"/>
      <c r="DZ91" s="141"/>
      <c r="EA91" s="141"/>
      <c r="EB91" s="141"/>
      <c r="EC91" s="141"/>
      <c r="ED91" s="141"/>
      <c r="EE91" s="141"/>
      <c r="EF91" s="143"/>
      <c r="EU91" s="72"/>
    </row>
    <row r="92" spans="1:151">
      <c r="A92" s="20"/>
      <c r="B92" s="20"/>
      <c r="C92" s="312"/>
      <c r="D92" s="31" t="s">
        <v>43</v>
      </c>
      <c r="E92" s="31" t="s">
        <v>44</v>
      </c>
      <c r="F92" s="35"/>
      <c r="G92" s="33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4"/>
      <c r="AF92" s="34"/>
      <c r="AG92" s="34"/>
      <c r="AH92" s="34"/>
      <c r="AI92" s="34"/>
      <c r="AJ92" s="34"/>
      <c r="AK92" s="34"/>
      <c r="AL92" s="34"/>
      <c r="AM92" s="34"/>
      <c r="AN92" s="34"/>
      <c r="AO92" s="34"/>
      <c r="AP92" s="34"/>
      <c r="AQ92" s="75"/>
      <c r="AR92" s="34"/>
      <c r="AS92" s="34"/>
      <c r="AT92" s="110" t="s">
        <v>3084</v>
      </c>
      <c r="AU92" s="34" t="s">
        <v>3084</v>
      </c>
      <c r="AV92" s="34" t="s">
        <v>3084</v>
      </c>
      <c r="AW92" s="34"/>
      <c r="AX92" s="34"/>
      <c r="AY92" s="34"/>
      <c r="AZ92" s="34"/>
      <c r="BA92" s="34"/>
      <c r="BB92" s="34"/>
      <c r="BC92" s="124" t="s">
        <v>3084</v>
      </c>
      <c r="BD92" s="124" t="s">
        <v>51</v>
      </c>
      <c r="BE92" s="216" t="s">
        <v>51</v>
      </c>
      <c r="BF92" s="217" t="str">
        <f t="shared" si="26"/>
        <v>-200</v>
      </c>
      <c r="BG92" s="34"/>
      <c r="BH92" s="34"/>
      <c r="BI92" s="34"/>
      <c r="BJ92" s="34"/>
      <c r="BK92" s="34"/>
      <c r="BL92" s="96">
        <f t="shared" ca="1" si="16"/>
        <v>6140</v>
      </c>
      <c r="BM92" s="97" t="e">
        <f t="shared" ca="1" si="17"/>
        <v>#VALUE!</v>
      </c>
      <c r="BN92" s="97" t="e">
        <f t="shared" ca="1" si="18"/>
        <v>#VALUE!</v>
      </c>
      <c r="BO92" s="95" t="e">
        <f t="shared" ca="1" si="23"/>
        <v>#VALUE!</v>
      </c>
      <c r="BP92" s="7">
        <f>Design!$J98</f>
        <v>0</v>
      </c>
      <c r="BQ92" s="1" t="e">
        <f t="shared" ca="1" si="24"/>
        <v>#VALUE!</v>
      </c>
      <c r="BR92" s="19" t="e">
        <f t="shared" ca="1" si="19"/>
        <v>#VALUE!</v>
      </c>
      <c r="BS92" s="61" t="str">
        <f t="shared" ca="1" si="20"/>
        <v>=MTR|TR</v>
      </c>
      <c r="BT92" s="61" t="str">
        <f t="shared" ca="1" si="21"/>
        <v>ACK</v>
      </c>
      <c r="BU92" s="78" t="e">
        <f t="shared" ca="1" si="22"/>
        <v>#VALUE!</v>
      </c>
      <c r="BV92" s="95">
        <f t="shared" ca="1" si="13"/>
        <v>0</v>
      </c>
      <c r="BW92" s="80">
        <f>Design!B98</f>
        <v>0.12300000000000008</v>
      </c>
      <c r="BX92" s="8">
        <f>Design!F98</f>
        <v>0</v>
      </c>
      <c r="BY92" s="51" t="s">
        <v>2044</v>
      </c>
      <c r="BZ92" s="11" t="s">
        <v>3715</v>
      </c>
      <c r="CA92" s="278">
        <v>41617.67560185185</v>
      </c>
      <c r="CB92" t="s">
        <v>3865</v>
      </c>
      <c r="CC92" s="10"/>
      <c r="CD92" s="61"/>
      <c r="CE92" s="65" t="e">
        <f t="shared" si="15"/>
        <v>#VALUE!</v>
      </c>
      <c r="CF92" s="65"/>
      <c r="CG92" s="65"/>
      <c r="CH92" s="65"/>
      <c r="CI92" s="65"/>
      <c r="CJ92" s="65"/>
      <c r="CK92" s="65"/>
      <c r="CL92" s="65"/>
      <c r="CM92"/>
      <c r="CN92"/>
      <c r="CO92"/>
      <c r="CP92"/>
      <c r="CQ92"/>
      <c r="CR92"/>
      <c r="CS92"/>
      <c r="CT92"/>
      <c r="CU92"/>
      <c r="CV92" s="65"/>
      <c r="CW92" s="65"/>
      <c r="CX92" s="65"/>
      <c r="CY92" s="65"/>
      <c r="CZ92" s="65"/>
      <c r="DA92" s="65"/>
      <c r="DB92" s="141"/>
      <c r="DC92" s="141"/>
      <c r="DD92" s="141"/>
      <c r="DE92" s="141"/>
      <c r="DF92" s="141"/>
      <c r="DG92" s="141"/>
      <c r="DH92" s="141"/>
      <c r="DI92" s="141"/>
      <c r="DJ92" s="139"/>
      <c r="DK92" s="95"/>
      <c r="DL92" s="141"/>
      <c r="DM92" s="141"/>
      <c r="DN92" s="141"/>
      <c r="DO92" s="141"/>
      <c r="DP92" s="91"/>
      <c r="DQ92" s="72"/>
      <c r="DR92" s="72"/>
      <c r="DS92" s="72"/>
      <c r="DT92" s="72"/>
      <c r="DZ92" s="141"/>
      <c r="EA92" s="141"/>
      <c r="EB92" s="141"/>
      <c r="EC92" s="141"/>
      <c r="ED92" s="141"/>
      <c r="EE92" s="141"/>
      <c r="EF92" s="143"/>
      <c r="EU92" s="72"/>
    </row>
    <row r="93" spans="1:151">
      <c r="A93" s="20"/>
      <c r="B93" s="20"/>
      <c r="C93" s="313"/>
      <c r="D93" s="31" t="s">
        <v>45</v>
      </c>
      <c r="E93" s="31" t="s">
        <v>46</v>
      </c>
      <c r="F93" s="32"/>
      <c r="G93" s="33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4"/>
      <c r="AF93" s="34"/>
      <c r="AG93" s="34"/>
      <c r="AH93" s="34"/>
      <c r="AI93" s="34"/>
      <c r="AJ93" s="34"/>
      <c r="AK93" s="34"/>
      <c r="AL93" s="34"/>
      <c r="AM93" s="34"/>
      <c r="AN93" s="34"/>
      <c r="AO93" s="34"/>
      <c r="AP93" s="34"/>
      <c r="AQ93" s="75"/>
      <c r="AR93" s="34"/>
      <c r="AS93" s="34"/>
      <c r="AT93" s="110" t="s">
        <v>3085</v>
      </c>
      <c r="AU93" s="34" t="s">
        <v>3085</v>
      </c>
      <c r="AV93" s="34" t="s">
        <v>3085</v>
      </c>
      <c r="AW93" s="34"/>
      <c r="AX93" s="34"/>
      <c r="AY93" s="34"/>
      <c r="AZ93" s="34"/>
      <c r="BA93" s="34"/>
      <c r="BB93" s="34"/>
      <c r="BC93" s="124" t="s">
        <v>3085</v>
      </c>
      <c r="BD93" s="124" t="s">
        <v>52</v>
      </c>
      <c r="BE93" s="216" t="s">
        <v>52</v>
      </c>
      <c r="BF93" s="217" t="str">
        <f t="shared" si="26"/>
        <v>750</v>
      </c>
      <c r="BG93" s="34"/>
      <c r="BH93" s="34"/>
      <c r="BI93" s="34"/>
      <c r="BJ93" s="34"/>
      <c r="BK93" s="34"/>
      <c r="BL93" s="96">
        <f t="shared" ca="1" si="16"/>
        <v>6143</v>
      </c>
      <c r="BM93" s="97" t="e">
        <f t="shared" ca="1" si="17"/>
        <v>#VALUE!</v>
      </c>
      <c r="BN93" s="97" t="e">
        <f t="shared" ca="1" si="18"/>
        <v>#VALUE!</v>
      </c>
      <c r="BO93" s="95" t="e">
        <f t="shared" ca="1" si="23"/>
        <v>#VALUE!</v>
      </c>
      <c r="BP93" s="7">
        <f>Design!$J99</f>
        <v>0</v>
      </c>
      <c r="BQ93" s="1" t="e">
        <f t="shared" ca="1" si="24"/>
        <v>#VALUE!</v>
      </c>
      <c r="BR93" s="19" t="e">
        <f t="shared" ca="1" si="19"/>
        <v>#VALUE!</v>
      </c>
      <c r="BS93" s="61" t="str">
        <f t="shared" ca="1" si="20"/>
        <v>=MTR|TL</v>
      </c>
      <c r="BT93" s="61" t="str">
        <f t="shared" ca="1" si="21"/>
        <v>ACK</v>
      </c>
      <c r="BU93" s="78" t="e">
        <f t="shared" ca="1" si="22"/>
        <v>#VALUE!</v>
      </c>
      <c r="BV93" s="95">
        <f t="shared" ca="1" si="13"/>
        <v>0</v>
      </c>
      <c r="BW93" s="80">
        <f>Design!B99</f>
        <v>0.12450000000000008</v>
      </c>
      <c r="BX93" s="8">
        <f>Design!F99</f>
        <v>0</v>
      </c>
      <c r="BY93" s="51" t="s">
        <v>2045</v>
      </c>
      <c r="BZ93" s="11" t="s">
        <v>3716</v>
      </c>
      <c r="CA93" s="278">
        <v>41617.675613425927</v>
      </c>
      <c r="CB93" t="s">
        <v>3903</v>
      </c>
      <c r="CC93" s="10"/>
      <c r="CD93" s="61"/>
      <c r="CE93" s="65" t="e">
        <f t="shared" si="15"/>
        <v>#VALUE!</v>
      </c>
      <c r="CF93" s="65"/>
      <c r="CG93" s="65"/>
      <c r="CH93" s="65"/>
      <c r="CI93" s="65"/>
      <c r="CJ93" s="65"/>
      <c r="CK93" s="65"/>
      <c r="CL93" s="65"/>
      <c r="CM93"/>
      <c r="CN93"/>
      <c r="CO93"/>
      <c r="CP93"/>
      <c r="CQ93"/>
      <c r="CR93"/>
      <c r="CS93"/>
      <c r="CT93"/>
      <c r="CU93"/>
      <c r="CV93" s="65"/>
      <c r="CW93" s="65"/>
      <c r="CX93" s="65"/>
      <c r="CY93" s="65"/>
      <c r="CZ93" s="65"/>
      <c r="DA93" s="65"/>
      <c r="DB93" s="141"/>
      <c r="DC93" s="141"/>
      <c r="DD93" s="141"/>
      <c r="DE93" s="141"/>
      <c r="DF93" s="141"/>
      <c r="DG93" s="141"/>
      <c r="DH93" s="141"/>
      <c r="DI93" s="141"/>
      <c r="DJ93" s="139"/>
      <c r="DK93" s="95"/>
      <c r="DL93" s="141"/>
      <c r="DM93" s="141"/>
      <c r="DN93" s="141"/>
      <c r="DO93" s="141"/>
      <c r="DP93" s="91"/>
      <c r="DQ93" s="72"/>
      <c r="DR93" s="72"/>
      <c r="DS93" s="72"/>
      <c r="DT93" s="72"/>
      <c r="DZ93" s="141"/>
      <c r="EA93" s="141"/>
      <c r="EB93" s="141"/>
      <c r="EC93" s="141"/>
      <c r="ED93" s="141"/>
      <c r="EE93" s="141"/>
      <c r="EF93" s="143"/>
      <c r="EU93" s="72"/>
    </row>
    <row r="94" spans="1:151">
      <c r="A94" s="20"/>
      <c r="B94" s="20"/>
      <c r="C94" s="311" t="s">
        <v>3086</v>
      </c>
      <c r="D94" s="31" t="s">
        <v>3087</v>
      </c>
      <c r="E94" s="31" t="s">
        <v>3088</v>
      </c>
      <c r="F94" s="32"/>
      <c r="G94" s="33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4"/>
      <c r="AF94" s="34"/>
      <c r="AG94" s="34"/>
      <c r="AH94" s="34"/>
      <c r="AI94" s="34"/>
      <c r="AJ94" s="34"/>
      <c r="AK94" s="34"/>
      <c r="AL94" s="34"/>
      <c r="AM94" s="34"/>
      <c r="AN94" s="34"/>
      <c r="AO94" s="34"/>
      <c r="AP94" s="34"/>
      <c r="AQ94" s="75"/>
      <c r="AR94" s="34"/>
      <c r="AS94" s="34"/>
      <c r="AT94" s="110" t="s">
        <v>2478</v>
      </c>
      <c r="AU94" s="34" t="s">
        <v>2332</v>
      </c>
      <c r="AV94" s="34" t="s">
        <v>2332</v>
      </c>
      <c r="AW94" s="34"/>
      <c r="AX94" s="34"/>
      <c r="AY94" s="34"/>
      <c r="AZ94" s="34"/>
      <c r="BA94" s="34"/>
      <c r="BB94" s="34"/>
      <c r="BC94" s="120" t="s">
        <v>2331</v>
      </c>
      <c r="BD94" s="120" t="s">
        <v>2331</v>
      </c>
      <c r="BE94" s="229" t="str">
        <f>FIXED(Control!$D$23,0)&amp;" bit"</f>
        <v>250 bit</v>
      </c>
      <c r="BF94" s="229" t="str">
        <f>FIXED(Control!$D$23,0)&amp;" bit"</f>
        <v>250 bit</v>
      </c>
      <c r="BG94" s="34"/>
      <c r="BH94" s="34"/>
      <c r="BI94" s="34"/>
      <c r="BJ94" s="34"/>
      <c r="BK94" s="34"/>
      <c r="BL94" s="96">
        <f t="shared" ca="1" si="16"/>
        <v>6144</v>
      </c>
      <c r="BM94" s="97" t="e">
        <f t="shared" ca="1" si="17"/>
        <v>#VALUE!</v>
      </c>
      <c r="BN94" s="97" t="e">
        <f t="shared" ca="1" si="18"/>
        <v>#VALUE!</v>
      </c>
      <c r="BO94" s="95" t="e">
        <f t="shared" ca="1" si="23"/>
        <v>#VALUE!</v>
      </c>
      <c r="BP94" s="7">
        <f>Design!$J100</f>
        <v>0</v>
      </c>
      <c r="BQ94" s="1" t="e">
        <f t="shared" ca="1" si="24"/>
        <v>#VALUE!</v>
      </c>
      <c r="BR94" s="19" t="e">
        <f t="shared" ca="1" si="19"/>
        <v>#VALUE!</v>
      </c>
      <c r="BS94" s="61" t="str">
        <f t="shared" ca="1" si="20"/>
        <v>=MTR|TL|TR</v>
      </c>
      <c r="BT94" s="61" t="str">
        <f t="shared" ca="1" si="21"/>
        <v>TL=-39.9</v>
      </c>
      <c r="BU94" s="78" t="e">
        <f t="shared" ca="1" si="22"/>
        <v>#VALUE!</v>
      </c>
      <c r="BV94" s="95">
        <f t="shared" ca="1" si="13"/>
        <v>0</v>
      </c>
      <c r="BW94" s="80">
        <f>Design!B100</f>
        <v>0.12600000000000008</v>
      </c>
      <c r="BX94" s="8">
        <f>Design!F100</f>
        <v>0</v>
      </c>
      <c r="BY94" s="51" t="s">
        <v>2046</v>
      </c>
      <c r="BZ94" s="11" t="s">
        <v>3716</v>
      </c>
      <c r="CA94" s="278">
        <v>41617.675613425927</v>
      </c>
      <c r="CB94" t="s">
        <v>3903</v>
      </c>
      <c r="CC94" s="10"/>
      <c r="CD94" s="61"/>
      <c r="CE94" s="65" t="e">
        <f t="shared" si="15"/>
        <v>#VALUE!</v>
      </c>
      <c r="CF94" s="65"/>
      <c r="CG94" s="65"/>
      <c r="CH94" s="65"/>
      <c r="CI94" s="65"/>
      <c r="CJ94" s="65"/>
      <c r="CK94" s="65"/>
      <c r="CL94" s="65"/>
      <c r="CM94"/>
      <c r="CN94"/>
      <c r="CO94"/>
      <c r="CP94"/>
      <c r="CQ94"/>
      <c r="CR94"/>
      <c r="CS94"/>
      <c r="CT94"/>
      <c r="CU94"/>
      <c r="CV94" s="65"/>
      <c r="CW94" s="65"/>
      <c r="CX94" s="65"/>
      <c r="CY94" s="65"/>
      <c r="CZ94" s="65"/>
      <c r="DA94" s="65"/>
      <c r="DB94" s="141"/>
      <c r="DC94" s="141"/>
      <c r="DD94" s="141"/>
      <c r="DE94" s="141"/>
      <c r="DF94" s="141"/>
      <c r="DG94" s="141"/>
      <c r="DH94" s="141"/>
      <c r="DI94" s="141"/>
      <c r="DJ94" s="139"/>
      <c r="DK94" s="95"/>
      <c r="DL94" s="141"/>
      <c r="DM94" s="141"/>
      <c r="DN94" s="141"/>
      <c r="DO94" s="141"/>
      <c r="DP94" s="91"/>
      <c r="DQ94" s="72"/>
      <c r="DR94" s="72"/>
      <c r="DS94" s="72"/>
      <c r="DT94" s="72"/>
      <c r="DZ94" s="141"/>
      <c r="EA94" s="141"/>
      <c r="EB94" s="141"/>
      <c r="EC94" s="141"/>
      <c r="ED94" s="141"/>
      <c r="EE94" s="141"/>
      <c r="EF94" s="143"/>
      <c r="EU94" s="72"/>
    </row>
    <row r="95" spans="1:151">
      <c r="A95" s="20"/>
      <c r="B95" s="20"/>
      <c r="C95" s="312"/>
      <c r="D95" s="31" t="s">
        <v>3089</v>
      </c>
      <c r="E95" s="31" t="s">
        <v>3090</v>
      </c>
      <c r="F95" s="32"/>
      <c r="G95" s="33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4"/>
      <c r="AF95" s="34"/>
      <c r="AG95" s="34"/>
      <c r="AH95" s="34"/>
      <c r="AI95" s="34"/>
      <c r="AJ95" s="34"/>
      <c r="AK95" s="34"/>
      <c r="AL95" s="34"/>
      <c r="AM95" s="34"/>
      <c r="AN95" s="34"/>
      <c r="AO95" s="34"/>
      <c r="AP95" s="34"/>
      <c r="AQ95" s="75"/>
      <c r="AR95" s="34"/>
      <c r="AS95" s="34"/>
      <c r="AT95" s="110" t="s">
        <v>2335</v>
      </c>
      <c r="AU95" s="34" t="s">
        <v>2335</v>
      </c>
      <c r="AV95" s="34" t="s">
        <v>2335</v>
      </c>
      <c r="AW95" s="34"/>
      <c r="AX95" s="34"/>
      <c r="AY95" s="34"/>
      <c r="AZ95" s="34"/>
      <c r="BA95" s="34"/>
      <c r="BB95" s="34"/>
      <c r="BC95" s="124" t="s">
        <v>2335</v>
      </c>
      <c r="BD95" s="124" t="s">
        <v>2335</v>
      </c>
      <c r="BE95" s="216" t="s">
        <v>2335</v>
      </c>
      <c r="BF95" s="217" t="str">
        <f t="shared" si="26"/>
        <v>0 bit</v>
      </c>
      <c r="BG95" s="34"/>
      <c r="BH95" s="34"/>
      <c r="BI95" s="34"/>
      <c r="BJ95" s="34"/>
      <c r="BK95" s="34"/>
      <c r="BL95" s="96">
        <f t="shared" ca="1" si="16"/>
        <v>6145</v>
      </c>
      <c r="BM95" s="97" t="e">
        <f t="shared" ca="1" si="17"/>
        <v>#VALUE!</v>
      </c>
      <c r="BN95" s="97">
        <f t="shared" ca="1" si="18"/>
        <v>3.9899999999999998E-2</v>
      </c>
      <c r="BO95" s="95" t="e">
        <f t="shared" ca="1" si="23"/>
        <v>#VALUE!</v>
      </c>
      <c r="BP95" s="7">
        <f>Design!$J101</f>
        <v>0</v>
      </c>
      <c r="BQ95" s="1" t="e">
        <f t="shared" ca="1" si="24"/>
        <v>#VALUE!</v>
      </c>
      <c r="BR95" s="19" t="e">
        <f t="shared" ca="1" si="19"/>
        <v>#VALUE!</v>
      </c>
      <c r="BS95" s="61" t="str">
        <f t="shared" ca="1" si="20"/>
        <v>&amp;MTRARC|TR,-38.9,0.05|TL,39.9,0.05</v>
      </c>
      <c r="BT95" s="61" t="str">
        <f t="shared" ca="1" si="21"/>
        <v>TL=-39.9|TR=758.9</v>
      </c>
      <c r="BU95" s="78" t="e">
        <f t="shared" ca="1" si="22"/>
        <v>#VALUE!</v>
      </c>
      <c r="BV95" s="95" t="e">
        <f t="shared" ca="1" si="13"/>
        <v>#VALUE!</v>
      </c>
      <c r="BW95" s="80">
        <f>Design!B101</f>
        <v>0.12750000000000009</v>
      </c>
      <c r="BX95" s="8">
        <f>Design!F101</f>
        <v>0</v>
      </c>
      <c r="BY95" s="51" t="s">
        <v>2047</v>
      </c>
      <c r="BZ95" s="11" t="s">
        <v>3714</v>
      </c>
      <c r="CA95" s="278">
        <v>41617.675613425927</v>
      </c>
      <c r="CB95" t="s">
        <v>3904</v>
      </c>
      <c r="CC95" s="10"/>
      <c r="CD95" s="61"/>
      <c r="CE95" s="65" t="e">
        <f t="shared" si="15"/>
        <v>#VALUE!</v>
      </c>
      <c r="CF95" s="65"/>
      <c r="CG95" s="65"/>
      <c r="CH95" s="65"/>
      <c r="CI95" s="65"/>
      <c r="CJ95" s="65"/>
      <c r="CK95" s="65"/>
      <c r="CL95" s="65"/>
      <c r="CM95"/>
      <c r="CN95"/>
      <c r="CO95"/>
      <c r="CP95"/>
      <c r="CQ95"/>
      <c r="CR95"/>
      <c r="CS95"/>
      <c r="CT95"/>
      <c r="CU95"/>
      <c r="CV95" s="65"/>
      <c r="CW95" s="65"/>
      <c r="CX95" s="65"/>
      <c r="CY95" s="65"/>
      <c r="CZ95" s="65"/>
      <c r="DA95" s="65"/>
      <c r="DB95" s="141"/>
      <c r="DC95" s="141"/>
      <c r="DD95" s="141"/>
      <c r="DE95" s="141"/>
      <c r="DF95" s="141"/>
      <c r="DG95" s="141"/>
      <c r="DH95" s="141"/>
      <c r="DI95" s="141"/>
      <c r="DJ95" s="139"/>
      <c r="DK95" s="95"/>
      <c r="DL95" s="141"/>
      <c r="DM95" s="141"/>
      <c r="DN95" s="141"/>
      <c r="DO95" s="141"/>
      <c r="DP95" s="91"/>
      <c r="DQ95" s="72"/>
      <c r="DR95" s="72"/>
      <c r="DS95" s="72"/>
      <c r="DT95" s="72"/>
      <c r="DZ95" s="141"/>
      <c r="EA95" s="141"/>
      <c r="EB95" s="141"/>
      <c r="EC95" s="141"/>
      <c r="ED95" s="141"/>
      <c r="EE95" s="141"/>
      <c r="EF95" s="143"/>
      <c r="EU95" s="72"/>
    </row>
    <row r="96" spans="1:151">
      <c r="A96" s="20"/>
      <c r="B96" s="20"/>
      <c r="C96" s="312"/>
      <c r="D96" s="31" t="s">
        <v>3091</v>
      </c>
      <c r="E96" s="31" t="s">
        <v>3092</v>
      </c>
      <c r="F96" s="32"/>
      <c r="G96" s="33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4"/>
      <c r="AF96" s="34"/>
      <c r="AG96" s="34"/>
      <c r="AH96" s="34"/>
      <c r="AI96" s="34"/>
      <c r="AJ96" s="34"/>
      <c r="AK96" s="34"/>
      <c r="AL96" s="34"/>
      <c r="AM96" s="34"/>
      <c r="AN96" s="34"/>
      <c r="AO96" s="34"/>
      <c r="AP96" s="34"/>
      <c r="AQ96" s="75"/>
      <c r="AR96" s="34"/>
      <c r="AS96" s="34"/>
      <c r="AT96" s="110" t="s">
        <v>3093</v>
      </c>
      <c r="AU96" s="34" t="s">
        <v>3093</v>
      </c>
      <c r="AV96" s="34" t="s">
        <v>3093</v>
      </c>
      <c r="AW96" s="34"/>
      <c r="AX96" s="34"/>
      <c r="AY96" s="34"/>
      <c r="AZ96" s="34"/>
      <c r="BA96" s="34"/>
      <c r="BB96" s="34"/>
      <c r="BC96" s="124" t="s">
        <v>3093</v>
      </c>
      <c r="BD96" s="124" t="s">
        <v>3093</v>
      </c>
      <c r="BE96" s="216" t="s">
        <v>3093</v>
      </c>
      <c r="BF96" s="217" t="str">
        <f t="shared" si="26"/>
        <v>800</v>
      </c>
      <c r="BG96" s="34"/>
      <c r="BH96" s="34"/>
      <c r="BI96" s="34"/>
      <c r="BJ96" s="34"/>
      <c r="BK96" s="34"/>
      <c r="BL96" s="96">
        <f t="shared" ca="1" si="16"/>
        <v>6147</v>
      </c>
      <c r="BM96" s="97" t="e">
        <f t="shared" ca="1" si="17"/>
        <v>#VALUE!</v>
      </c>
      <c r="BN96" s="97" t="e">
        <f t="shared" ca="1" si="18"/>
        <v>#VALUE!</v>
      </c>
      <c r="BO96" s="95" t="e">
        <f t="shared" ca="1" si="23"/>
        <v>#VALUE!</v>
      </c>
      <c r="BP96" s="7">
        <f>Design!$J102</f>
        <v>0</v>
      </c>
      <c r="BQ96" s="1" t="e">
        <f t="shared" ca="1" si="24"/>
        <v>#VALUE!</v>
      </c>
      <c r="BR96" s="19" t="e">
        <f t="shared" ca="1" si="19"/>
        <v>#VALUE!</v>
      </c>
      <c r="BS96" s="61" t="str">
        <f t="shared" ca="1" si="20"/>
        <v>=MTR|TR</v>
      </c>
      <c r="BT96" s="61" t="str">
        <f t="shared" ca="1" si="21"/>
        <v>TR=720.1</v>
      </c>
      <c r="BU96" s="78" t="e">
        <f t="shared" ca="1" si="22"/>
        <v>#VALUE!</v>
      </c>
      <c r="BV96" s="95">
        <f t="shared" ca="1" si="13"/>
        <v>0</v>
      </c>
      <c r="BW96" s="80">
        <f>Design!B102</f>
        <v>0.12900000000000009</v>
      </c>
      <c r="BX96" s="8">
        <f>Design!F102</f>
        <v>0</v>
      </c>
      <c r="BY96" s="51" t="s">
        <v>2048</v>
      </c>
      <c r="BZ96" s="11" t="s">
        <v>3905</v>
      </c>
      <c r="CA96" s="278">
        <v>41617.675625000003</v>
      </c>
      <c r="CB96" t="s">
        <v>1969</v>
      </c>
      <c r="CC96" s="10"/>
      <c r="CD96" s="61"/>
      <c r="CE96" s="65" t="e">
        <f t="shared" si="15"/>
        <v>#VALUE!</v>
      </c>
      <c r="CF96" s="65"/>
      <c r="CG96" s="65"/>
      <c r="CH96" s="65"/>
      <c r="CI96" s="65"/>
      <c r="CJ96" s="65"/>
      <c r="CK96" s="65"/>
      <c r="CL96" s="65"/>
      <c r="CM96"/>
      <c r="CN96"/>
      <c r="CO96"/>
      <c r="CP96"/>
      <c r="CQ96"/>
      <c r="CR96"/>
      <c r="CS96"/>
      <c r="CT96"/>
      <c r="CU96"/>
      <c r="CV96" s="65"/>
      <c r="CW96" s="65"/>
      <c r="CX96" s="65"/>
      <c r="CY96" s="65"/>
      <c r="CZ96" s="65"/>
      <c r="DA96" s="65"/>
      <c r="DB96" s="141"/>
      <c r="DC96" s="141"/>
      <c r="DD96" s="141"/>
      <c r="DE96" s="141"/>
      <c r="DF96" s="141"/>
      <c r="DG96" s="141"/>
      <c r="DH96" s="141"/>
      <c r="DI96" s="141"/>
      <c r="DJ96" s="139"/>
      <c r="DK96" s="95"/>
      <c r="DL96" s="141"/>
      <c r="DM96" s="141"/>
      <c r="DN96" s="141"/>
      <c r="DO96" s="141"/>
      <c r="DP96" s="91"/>
      <c r="DQ96" s="72"/>
      <c r="DR96" s="72"/>
      <c r="DS96" s="72"/>
      <c r="DT96" s="72"/>
      <c r="DZ96" s="141"/>
      <c r="EA96" s="141"/>
      <c r="EB96" s="141"/>
      <c r="EC96" s="141"/>
      <c r="ED96" s="141"/>
      <c r="EE96" s="141"/>
      <c r="EF96" s="143"/>
      <c r="EU96" s="72"/>
    </row>
    <row r="97" spans="1:151">
      <c r="A97" s="20"/>
      <c r="B97" s="20"/>
      <c r="C97" s="312"/>
      <c r="D97" s="31" t="s">
        <v>1633</v>
      </c>
      <c r="E97" s="31" t="s">
        <v>1634</v>
      </c>
      <c r="F97" s="32"/>
      <c r="G97" s="33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34"/>
      <c r="AG97" s="34"/>
      <c r="AH97" s="34"/>
      <c r="AI97" s="34"/>
      <c r="AJ97" s="34"/>
      <c r="AK97" s="34"/>
      <c r="AL97" s="34"/>
      <c r="AM97" s="34"/>
      <c r="AN97" s="34"/>
      <c r="AO97" s="34"/>
      <c r="AP97" s="34"/>
      <c r="AQ97" s="75"/>
      <c r="AR97" s="34"/>
      <c r="AS97" s="34"/>
      <c r="AT97" s="110" t="s">
        <v>3093</v>
      </c>
      <c r="AU97" s="34" t="s">
        <v>3093</v>
      </c>
      <c r="AV97" s="34" t="s">
        <v>3093</v>
      </c>
      <c r="AW97" s="34"/>
      <c r="AX97" s="34"/>
      <c r="AY97" s="34"/>
      <c r="AZ97" s="34"/>
      <c r="BA97" s="34"/>
      <c r="BB97" s="34"/>
      <c r="BC97" s="124" t="s">
        <v>3093</v>
      </c>
      <c r="BD97" s="124" t="s">
        <v>3093</v>
      </c>
      <c r="BE97" s="216" t="s">
        <v>3093</v>
      </c>
      <c r="BF97" s="217" t="str">
        <f t="shared" si="26"/>
        <v>800</v>
      </c>
      <c r="BG97" s="34"/>
      <c r="BH97" s="34"/>
      <c r="BI97" s="34"/>
      <c r="BJ97" s="34"/>
      <c r="BK97" s="34"/>
      <c r="BL97" s="96">
        <f t="shared" ca="1" si="16"/>
        <v>6148</v>
      </c>
      <c r="BM97" s="97" t="e">
        <f t="shared" ca="1" si="17"/>
        <v>#VALUE!</v>
      </c>
      <c r="BN97" s="97" t="e">
        <f t="shared" ca="1" si="18"/>
        <v>#VALUE!</v>
      </c>
      <c r="BO97" s="95" t="e">
        <f t="shared" ca="1" si="23"/>
        <v>#VALUE!</v>
      </c>
      <c r="BP97" s="7">
        <f>Design!$J103</f>
        <v>0</v>
      </c>
      <c r="BQ97" s="1" t="e">
        <f t="shared" ca="1" si="24"/>
        <v>#VALUE!</v>
      </c>
      <c r="BR97" s="19" t="e">
        <f t="shared" ca="1" si="19"/>
        <v>#VALUE!</v>
      </c>
      <c r="BS97" s="61" t="str">
        <f t="shared" ca="1" si="20"/>
        <v>=MTR|TL</v>
      </c>
      <c r="BT97" s="61" t="str">
        <f t="shared" ca="1" si="21"/>
        <v>TL=-0.1</v>
      </c>
      <c r="BU97" s="78" t="e">
        <f t="shared" ca="1" si="22"/>
        <v>#VALUE!</v>
      </c>
      <c r="BV97" s="95">
        <f t="shared" ca="1" si="13"/>
        <v>0</v>
      </c>
      <c r="BW97" s="80">
        <f>Design!B103</f>
        <v>0.13050000000000009</v>
      </c>
      <c r="BX97" s="8">
        <f>Design!F103</f>
        <v>0</v>
      </c>
      <c r="BY97" s="51" t="s">
        <v>2049</v>
      </c>
      <c r="BZ97" s="11" t="s">
        <v>3715</v>
      </c>
      <c r="CA97" s="278">
        <v>41617.675636574073</v>
      </c>
      <c r="CB97" t="s">
        <v>3906</v>
      </c>
      <c r="CC97" s="10"/>
      <c r="CD97" s="61"/>
      <c r="CE97" s="65" t="e">
        <f t="shared" si="15"/>
        <v>#VALUE!</v>
      </c>
      <c r="CF97" s="65"/>
      <c r="CG97" s="65"/>
      <c r="CH97" s="65"/>
      <c r="CI97" s="65"/>
      <c r="CJ97" s="65"/>
      <c r="CK97" s="65"/>
      <c r="CL97" s="65"/>
      <c r="CM97"/>
      <c r="CN97"/>
      <c r="CO97"/>
      <c r="CP97"/>
      <c r="CQ97"/>
      <c r="CR97"/>
      <c r="CS97"/>
      <c r="CT97"/>
      <c r="CU97"/>
      <c r="CV97" s="65"/>
      <c r="CW97" s="65"/>
      <c r="CX97" s="65"/>
      <c r="CY97" s="65"/>
      <c r="CZ97" s="65"/>
      <c r="DA97" s="65"/>
      <c r="DB97" s="141"/>
      <c r="DC97" s="141"/>
      <c r="DD97" s="141"/>
      <c r="DE97" s="141"/>
      <c r="DF97" s="141"/>
      <c r="DG97" s="141"/>
      <c r="DH97" s="141"/>
      <c r="DI97" s="141"/>
      <c r="DJ97" s="139"/>
      <c r="DK97" s="95"/>
      <c r="DL97" s="141"/>
      <c r="DM97" s="141"/>
      <c r="DN97" s="141"/>
      <c r="DO97" s="141"/>
      <c r="DP97" s="91"/>
      <c r="DQ97" s="72"/>
      <c r="DR97" s="72"/>
      <c r="DS97" s="72"/>
      <c r="DT97" s="72"/>
      <c r="DZ97" s="141"/>
      <c r="EA97" s="141"/>
      <c r="EB97" s="141"/>
      <c r="EC97" s="141"/>
      <c r="ED97" s="141"/>
      <c r="EE97" s="141"/>
      <c r="EF97" s="143"/>
      <c r="EU97" s="72"/>
    </row>
    <row r="98" spans="1:151">
      <c r="A98" s="20"/>
      <c r="B98" s="20"/>
      <c r="C98" s="313"/>
      <c r="D98" s="31" t="s">
        <v>1636</v>
      </c>
      <c r="E98" s="31" t="s">
        <v>1637</v>
      </c>
      <c r="F98" s="32"/>
      <c r="G98" s="33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4"/>
      <c r="AF98" s="34"/>
      <c r="AG98" s="34"/>
      <c r="AH98" s="34"/>
      <c r="AI98" s="34"/>
      <c r="AJ98" s="34"/>
      <c r="AK98" s="34"/>
      <c r="AL98" s="34"/>
      <c r="AM98" s="34"/>
      <c r="AN98" s="34"/>
      <c r="AO98" s="34"/>
      <c r="AP98" s="34"/>
      <c r="AQ98" s="75"/>
      <c r="AR98" s="34"/>
      <c r="AS98" s="34"/>
      <c r="AT98" s="110" t="s">
        <v>2404</v>
      </c>
      <c r="AU98" s="34" t="s">
        <v>2404</v>
      </c>
      <c r="AV98" s="34" t="s">
        <v>2404</v>
      </c>
      <c r="AW98" s="34"/>
      <c r="AX98" s="34"/>
      <c r="AY98" s="34"/>
      <c r="AZ98" s="34"/>
      <c r="BA98" s="34"/>
      <c r="BB98" s="34"/>
      <c r="BC98" s="124" t="s">
        <v>2404</v>
      </c>
      <c r="BD98" s="124" t="s">
        <v>2404</v>
      </c>
      <c r="BE98" s="216" t="s">
        <v>2404</v>
      </c>
      <c r="BF98" s="217" t="str">
        <f t="shared" si="26"/>
        <v>OFF</v>
      </c>
      <c r="BG98" s="34"/>
      <c r="BH98" s="34"/>
      <c r="BI98" s="34"/>
      <c r="BJ98" s="34"/>
      <c r="BK98" s="34"/>
      <c r="BL98" s="96">
        <f t="shared" ca="1" si="16"/>
        <v>6149</v>
      </c>
      <c r="BM98" s="97" t="e">
        <f t="shared" ca="1" si="17"/>
        <v>#VALUE!</v>
      </c>
      <c r="BN98" s="97">
        <f t="shared" ca="1" si="18"/>
        <v>1E-4</v>
      </c>
      <c r="BO98" s="95" t="e">
        <f t="shared" ca="1" si="23"/>
        <v>#VALUE!</v>
      </c>
      <c r="BP98" s="7">
        <f>Design!$J104</f>
        <v>0</v>
      </c>
      <c r="BQ98" s="1" t="e">
        <f t="shared" ca="1" si="24"/>
        <v>#VALUE!</v>
      </c>
      <c r="BR98" s="19" t="e">
        <f t="shared" ca="1" si="19"/>
        <v>#VALUE!</v>
      </c>
      <c r="BS98" s="61" t="str">
        <f t="shared" ca="1" si="20"/>
        <v>=MTR|TR</v>
      </c>
      <c r="BT98" s="61" t="str">
        <f t="shared" ca="1" si="21"/>
        <v>TL=-0.1|TR=720.1</v>
      </c>
      <c r="BU98" s="78" t="e">
        <f t="shared" ca="1" si="22"/>
        <v>#VALUE!</v>
      </c>
      <c r="BV98" s="95">
        <f t="shared" ca="1" si="13"/>
        <v>0</v>
      </c>
      <c r="BW98" s="80">
        <f>Design!B104</f>
        <v>0.13200000000000009</v>
      </c>
      <c r="BX98" s="8">
        <f>Design!F104</f>
        <v>0</v>
      </c>
      <c r="BY98" s="51" t="s">
        <v>2050</v>
      </c>
      <c r="BZ98" s="11" t="s">
        <v>3715</v>
      </c>
      <c r="CA98" s="278">
        <v>41617.67564814815</v>
      </c>
      <c r="CB98" t="s">
        <v>3907</v>
      </c>
      <c r="CC98" s="10"/>
      <c r="CD98" s="61"/>
      <c r="CE98" s="65" t="e">
        <f t="shared" si="15"/>
        <v>#VALUE!</v>
      </c>
      <c r="CF98" s="65"/>
      <c r="CG98" s="65"/>
      <c r="CH98" s="65"/>
      <c r="CI98" s="65"/>
      <c r="CJ98" s="65"/>
      <c r="CK98" s="65"/>
      <c r="CL98" s="65"/>
      <c r="CM98"/>
      <c r="CN98"/>
      <c r="CO98"/>
      <c r="CP98"/>
      <c r="CQ98"/>
      <c r="CR98"/>
      <c r="CS98"/>
      <c r="CT98"/>
      <c r="CU98"/>
      <c r="CV98" s="65"/>
      <c r="CW98" s="65"/>
      <c r="CX98" s="65"/>
      <c r="CY98" s="65"/>
      <c r="CZ98" s="65"/>
      <c r="DA98" s="65"/>
      <c r="DB98" s="141"/>
      <c r="DC98" s="141"/>
      <c r="DD98" s="141"/>
      <c r="DE98" s="141"/>
      <c r="DF98" s="141"/>
      <c r="DG98" s="141"/>
      <c r="DH98" s="141"/>
      <c r="DI98" s="141"/>
      <c r="DJ98" s="139"/>
      <c r="DK98" s="95"/>
      <c r="DL98" s="141"/>
      <c r="DM98" s="141"/>
      <c r="DN98" s="141"/>
      <c r="DO98" s="141"/>
      <c r="DP98" s="91"/>
      <c r="DQ98" s="72"/>
      <c r="DR98" s="72"/>
      <c r="DS98" s="72"/>
      <c r="DT98" s="72"/>
      <c r="DZ98" s="141"/>
      <c r="EA98" s="141"/>
      <c r="EB98" s="141"/>
      <c r="EC98" s="141"/>
      <c r="ED98" s="141"/>
      <c r="EE98" s="141"/>
      <c r="EF98" s="143"/>
      <c r="EU98" s="72"/>
    </row>
    <row r="99" spans="1:151">
      <c r="A99" s="20"/>
      <c r="B99" s="20"/>
      <c r="C99" s="311" t="s">
        <v>2471</v>
      </c>
      <c r="D99" s="31" t="s">
        <v>2472</v>
      </c>
      <c r="E99" s="31" t="s">
        <v>2473</v>
      </c>
      <c r="F99" s="32"/>
      <c r="G99" s="33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4"/>
      <c r="AF99" s="34"/>
      <c r="AG99" s="34"/>
      <c r="AH99" s="34"/>
      <c r="AI99" s="34"/>
      <c r="AJ99" s="34"/>
      <c r="AK99" s="34"/>
      <c r="AL99" s="34"/>
      <c r="AM99" s="75"/>
      <c r="AN99" s="75"/>
      <c r="AO99" s="75"/>
      <c r="AP99" s="75"/>
      <c r="AQ99" s="75"/>
      <c r="AR99" s="34"/>
      <c r="AS99" s="34"/>
      <c r="AT99" s="110" t="s">
        <v>2404</v>
      </c>
      <c r="AU99" s="34" t="s">
        <v>1754</v>
      </c>
      <c r="AV99" s="34" t="s">
        <v>1754</v>
      </c>
      <c r="AW99" s="34"/>
      <c r="AX99" s="34"/>
      <c r="AY99" s="34"/>
      <c r="AZ99" s="34"/>
      <c r="BA99" s="34"/>
      <c r="BB99" s="34"/>
      <c r="BC99" s="124" t="s">
        <v>1754</v>
      </c>
      <c r="BD99" s="124" t="s">
        <v>1754</v>
      </c>
      <c r="BE99" s="216" t="s">
        <v>1754</v>
      </c>
      <c r="BF99" s="217" t="str">
        <f t="shared" si="26"/>
        <v>2.0</v>
      </c>
      <c r="BG99" s="34"/>
      <c r="BH99" s="34"/>
      <c r="BI99" s="34"/>
      <c r="BJ99" s="34"/>
      <c r="BK99" s="34"/>
      <c r="BL99" s="96">
        <f t="shared" ca="1" si="16"/>
        <v>6150</v>
      </c>
      <c r="BM99" s="97" t="e">
        <f t="shared" ca="1" si="17"/>
        <v>#VALUE!</v>
      </c>
      <c r="BN99" s="97" t="e">
        <f t="shared" ca="1" si="18"/>
        <v>#VALUE!</v>
      </c>
      <c r="BO99" s="95" t="e">
        <f t="shared" ca="1" si="23"/>
        <v>#VALUE!</v>
      </c>
      <c r="BP99" s="7">
        <f>Design!$J105</f>
        <v>0</v>
      </c>
      <c r="BQ99" s="1" t="e">
        <f t="shared" ca="1" si="24"/>
        <v>#VALUE!</v>
      </c>
      <c r="BR99" s="19" t="e">
        <f t="shared" ca="1" si="19"/>
        <v>#VALUE!</v>
      </c>
      <c r="BS99" s="61" t="str">
        <f t="shared" ca="1" si="20"/>
        <v>=MTR|TL|TR</v>
      </c>
      <c r="BT99" s="61" t="str">
        <f t="shared" ca="1" si="21"/>
        <v>TR=720.1</v>
      </c>
      <c r="BU99" s="78" t="e">
        <f t="shared" ca="1" si="22"/>
        <v>#VALUE!</v>
      </c>
      <c r="BV99" s="95">
        <f t="shared" ca="1" si="13"/>
        <v>0</v>
      </c>
      <c r="BW99" s="80">
        <f>Design!B105</f>
        <v>0.13350000000000009</v>
      </c>
      <c r="BX99" s="8">
        <f>Design!F105</f>
        <v>0</v>
      </c>
      <c r="BY99" s="51" t="s">
        <v>2051</v>
      </c>
      <c r="BZ99" s="11" t="s">
        <v>3715</v>
      </c>
      <c r="CA99" s="278">
        <v>41617.67564814815</v>
      </c>
      <c r="CB99" t="s">
        <v>3908</v>
      </c>
      <c r="CC99" s="10"/>
      <c r="CD99" s="61"/>
      <c r="CE99" s="65" t="e">
        <f t="shared" si="15"/>
        <v>#VALUE!</v>
      </c>
      <c r="CF99" s="65"/>
      <c r="CG99" s="65"/>
      <c r="CH99" s="65"/>
      <c r="CI99" s="65"/>
      <c r="CJ99" s="65"/>
      <c r="CK99" s="65"/>
      <c r="CL99" s="65"/>
      <c r="CM99"/>
      <c r="CN99"/>
      <c r="CO99"/>
      <c r="CP99"/>
      <c r="CQ99"/>
      <c r="CR99"/>
      <c r="CS99"/>
      <c r="CT99"/>
      <c r="CU99"/>
      <c r="CV99" s="65"/>
      <c r="CW99" s="65"/>
      <c r="CX99" s="65"/>
      <c r="CY99" s="65"/>
      <c r="CZ99" s="65"/>
      <c r="DA99" s="65"/>
      <c r="DB99" s="141"/>
      <c r="DC99" s="141"/>
      <c r="DD99" s="141"/>
      <c r="DE99" s="141"/>
      <c r="DF99" s="141"/>
      <c r="DG99" s="141"/>
      <c r="DH99" s="141"/>
      <c r="DI99" s="141"/>
      <c r="DJ99" s="139"/>
      <c r="DK99" s="95"/>
      <c r="DL99" s="141"/>
      <c r="DM99" s="141"/>
      <c r="DN99" s="141"/>
      <c r="DO99" s="141"/>
      <c r="DP99" s="91"/>
      <c r="DQ99" s="72"/>
      <c r="DR99" s="72"/>
      <c r="DS99" s="72"/>
      <c r="DT99" s="72"/>
      <c r="DZ99" s="141"/>
      <c r="EA99" s="141"/>
      <c r="EB99" s="141"/>
      <c r="EC99" s="141"/>
      <c r="ED99" s="141"/>
      <c r="EE99" s="141"/>
      <c r="EF99" s="143"/>
      <c r="EU99" s="72"/>
    </row>
    <row r="100" spans="1:151">
      <c r="A100" s="20"/>
      <c r="B100" s="20"/>
      <c r="C100" s="312"/>
      <c r="D100" s="31" t="s">
        <v>2474</v>
      </c>
      <c r="E100" s="31" t="s">
        <v>2475</v>
      </c>
      <c r="F100" s="32"/>
      <c r="G100" s="33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4"/>
      <c r="AF100" s="34"/>
      <c r="AG100" s="34"/>
      <c r="AH100" s="34"/>
      <c r="AI100" s="34"/>
      <c r="AJ100" s="34"/>
      <c r="AK100" s="34"/>
      <c r="AL100" s="34"/>
      <c r="AM100" s="34"/>
      <c r="AN100" s="34"/>
      <c r="AO100" s="34"/>
      <c r="AP100" s="34"/>
      <c r="AQ100" s="34"/>
      <c r="AR100" s="34"/>
      <c r="AS100" s="34"/>
      <c r="AT100" s="110" t="s">
        <v>2404</v>
      </c>
      <c r="AU100" s="34" t="s">
        <v>2476</v>
      </c>
      <c r="AV100" s="34" t="s">
        <v>2476</v>
      </c>
      <c r="AW100" s="34"/>
      <c r="AX100" s="34"/>
      <c r="AY100" s="34"/>
      <c r="AZ100" s="34"/>
      <c r="BA100" s="34"/>
      <c r="BB100" s="34"/>
      <c r="BC100" s="124" t="s">
        <v>2476</v>
      </c>
      <c r="BD100" s="124" t="s">
        <v>2476</v>
      </c>
      <c r="BE100" s="216" t="s">
        <v>2476</v>
      </c>
      <c r="BF100" s="217" t="str">
        <f t="shared" si="26"/>
        <v>NORMAL</v>
      </c>
      <c r="BG100" s="34"/>
      <c r="BH100" s="34"/>
      <c r="BI100" s="34"/>
      <c r="BJ100" s="34"/>
      <c r="BK100" s="34"/>
      <c r="BL100" s="96">
        <f t="shared" ca="1" si="16"/>
        <v>6165</v>
      </c>
      <c r="BM100" s="97" t="e">
        <f t="shared" ca="1" si="17"/>
        <v>#VALUE!</v>
      </c>
      <c r="BN100" s="97" t="e">
        <f t="shared" ca="1" si="18"/>
        <v>#VALUE!</v>
      </c>
      <c r="BO100" s="95" t="e">
        <f t="shared" ca="1" si="23"/>
        <v>#VALUE!</v>
      </c>
      <c r="BP100" s="7">
        <f>Design!$J106</f>
        <v>0</v>
      </c>
      <c r="BQ100" s="1" t="e">
        <f t="shared" ca="1" si="24"/>
        <v>#VALUE!</v>
      </c>
      <c r="BR100" s="19" t="e">
        <f t="shared" ca="1" si="19"/>
        <v>#VALUE!</v>
      </c>
      <c r="BS100" s="61" t="str">
        <f t="shared" ca="1" si="20"/>
        <v>=INF|SERNUM</v>
      </c>
      <c r="BT100" s="61" t="str">
        <f t="shared" ca="1" si="21"/>
        <v>MODELNAME=FSM-100P+</v>
      </c>
      <c r="BU100" s="78" t="e">
        <f t="shared" ca="1" si="22"/>
        <v>#VALUE!</v>
      </c>
      <c r="BV100" s="95">
        <f t="shared" ca="1" si="13"/>
        <v>0</v>
      </c>
      <c r="BW100" s="80">
        <f>Design!B106</f>
        <v>0.13500000000000009</v>
      </c>
      <c r="BX100" s="8">
        <f>Design!F106</f>
        <v>0</v>
      </c>
      <c r="BY100" s="51" t="s">
        <v>2052</v>
      </c>
      <c r="BZ100" s="11" t="s">
        <v>3715</v>
      </c>
      <c r="CA100" s="278">
        <v>41617.675659722219</v>
      </c>
      <c r="CB100" t="s">
        <v>3908</v>
      </c>
      <c r="CC100" s="10"/>
      <c r="CD100" s="61"/>
      <c r="CE100" s="65" t="e">
        <f t="shared" si="15"/>
        <v>#VALUE!</v>
      </c>
      <c r="CF100" s="65"/>
      <c r="CG100" s="65"/>
      <c r="CH100" s="65"/>
      <c r="CI100" s="65"/>
      <c r="CJ100" s="65"/>
      <c r="CK100" s="65"/>
      <c r="CL100" s="65"/>
      <c r="CM100"/>
      <c r="CN100"/>
      <c r="CO100"/>
      <c r="CP100"/>
      <c r="CQ100"/>
      <c r="CR100"/>
      <c r="CS100"/>
      <c r="CT100"/>
      <c r="CU100"/>
      <c r="CV100" s="65"/>
      <c r="CW100" s="65"/>
      <c r="CX100" s="65"/>
      <c r="CY100" s="65"/>
      <c r="CZ100" s="65"/>
      <c r="DA100" s="65"/>
      <c r="DB100" s="141"/>
      <c r="DC100" s="141"/>
      <c r="DD100" s="141"/>
      <c r="DE100" s="141"/>
      <c r="DF100" s="141"/>
      <c r="DG100" s="141"/>
      <c r="DH100" s="141"/>
      <c r="DI100" s="141"/>
      <c r="DJ100" s="139"/>
      <c r="DK100" s="95"/>
      <c r="DL100" s="141"/>
      <c r="DM100" s="141"/>
      <c r="DN100" s="141"/>
      <c r="DO100" s="141"/>
      <c r="DP100" s="91"/>
      <c r="DQ100" s="72"/>
      <c r="DR100" s="72"/>
      <c r="DS100" s="72"/>
      <c r="DT100" s="72"/>
      <c r="DZ100" s="141"/>
      <c r="EA100" s="141"/>
      <c r="EB100" s="141"/>
      <c r="EC100" s="141"/>
      <c r="ED100" s="141"/>
      <c r="EE100" s="141"/>
      <c r="EF100" s="143"/>
      <c r="EU100" s="72"/>
    </row>
    <row r="101" spans="1:151">
      <c r="A101" s="20"/>
      <c r="B101" s="20"/>
      <c r="C101" s="312"/>
      <c r="D101" s="31" t="s">
        <v>2530</v>
      </c>
      <c r="E101" s="31" t="s">
        <v>2531</v>
      </c>
      <c r="F101" s="32"/>
      <c r="G101" s="33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4"/>
      <c r="AF101" s="34"/>
      <c r="AG101" s="34"/>
      <c r="AH101" s="34"/>
      <c r="AI101" s="34"/>
      <c r="AJ101" s="34"/>
      <c r="AK101" s="34"/>
      <c r="AL101" s="34"/>
      <c r="AM101" s="75"/>
      <c r="AN101" s="75"/>
      <c r="AO101" s="75"/>
      <c r="AP101" s="75"/>
      <c r="AQ101" s="75"/>
      <c r="AR101" s="34"/>
      <c r="AS101" s="34"/>
      <c r="AT101" s="110" t="s">
        <v>2404</v>
      </c>
      <c r="AU101" s="34" t="s">
        <v>2394</v>
      </c>
      <c r="AV101" s="34" t="s">
        <v>2394</v>
      </c>
      <c r="AW101" s="34"/>
      <c r="AX101" s="34"/>
      <c r="AY101" s="34"/>
      <c r="AZ101" s="34"/>
      <c r="BA101" s="34"/>
      <c r="BB101" s="34"/>
      <c r="BC101" s="124" t="s">
        <v>2394</v>
      </c>
      <c r="BD101" s="124" t="s">
        <v>1751</v>
      </c>
      <c r="BE101" s="216" t="s">
        <v>2394</v>
      </c>
      <c r="BF101" s="217" t="str">
        <f t="shared" si="26"/>
        <v>1.00</v>
      </c>
      <c r="BG101" s="34"/>
      <c r="BH101" s="34"/>
      <c r="BI101" s="34"/>
      <c r="BJ101" s="34"/>
      <c r="BK101" s="34"/>
      <c r="BL101" s="96">
        <f t="shared" ca="1" si="16"/>
        <v>6177</v>
      </c>
      <c r="BM101" s="97" t="e">
        <f t="shared" ca="1" si="17"/>
        <v>#VALUE!</v>
      </c>
      <c r="BN101" s="97" t="e">
        <f t="shared" ca="1" si="18"/>
        <v>#VALUE!</v>
      </c>
      <c r="BO101" s="95" t="e">
        <f t="shared" ca="1" si="23"/>
        <v>#VALUE!</v>
      </c>
      <c r="BP101" s="7">
        <f>Design!$J107</f>
        <v>0</v>
      </c>
      <c r="BQ101" s="1" t="e">
        <f t="shared" ca="1" si="24"/>
        <v>#VALUE!</v>
      </c>
      <c r="BR101" s="19" t="e">
        <f t="shared" ca="1" si="19"/>
        <v>#VALUE!</v>
      </c>
      <c r="BS101" s="61" t="str">
        <f t="shared" ca="1" si="20"/>
        <v>=MTR|TR</v>
      </c>
      <c r="BT101" s="61" t="str">
        <f t="shared" ca="1" si="21"/>
        <v>ACK</v>
      </c>
      <c r="BU101" s="78" t="e">
        <f t="shared" ca="1" si="22"/>
        <v>#VALUE!</v>
      </c>
      <c r="BV101" s="95">
        <f t="shared" ca="1" si="13"/>
        <v>0</v>
      </c>
      <c r="BW101" s="80">
        <f>Design!B107</f>
        <v>0.13650000000000009</v>
      </c>
      <c r="BX101" s="8">
        <f>Design!F107</f>
        <v>0</v>
      </c>
      <c r="BY101" s="51" t="s">
        <v>2053</v>
      </c>
      <c r="BZ101" s="11" t="s">
        <v>3716</v>
      </c>
      <c r="CA101" s="278">
        <v>41617.675671296296</v>
      </c>
      <c r="CB101" t="s">
        <v>3900</v>
      </c>
      <c r="CC101" s="10"/>
      <c r="CD101" s="61"/>
      <c r="CE101" s="65" t="e">
        <f t="shared" si="15"/>
        <v>#VALUE!</v>
      </c>
      <c r="CF101" s="65"/>
      <c r="CG101" s="65"/>
      <c r="CH101" s="65"/>
      <c r="CI101" s="65"/>
      <c r="CJ101" s="65"/>
      <c r="CK101" s="65"/>
      <c r="CL101" s="65"/>
      <c r="CM101"/>
      <c r="CN101"/>
      <c r="CO101"/>
      <c r="CP101"/>
      <c r="CQ101"/>
      <c r="CR101"/>
      <c r="CS101"/>
      <c r="CT101"/>
      <c r="CU101"/>
      <c r="CV101" s="65"/>
      <c r="CW101" s="65"/>
      <c r="CX101" s="65"/>
      <c r="CY101" s="65"/>
      <c r="CZ101" s="65"/>
      <c r="DA101" s="65"/>
      <c r="DB101" s="141"/>
      <c r="DC101" s="141"/>
      <c r="DD101" s="141"/>
      <c r="DE101" s="141"/>
      <c r="DF101" s="141"/>
      <c r="DG101" s="141"/>
      <c r="DH101" s="141"/>
      <c r="DI101" s="141"/>
      <c r="DJ101" s="139"/>
      <c r="DK101" s="95"/>
      <c r="DL101" s="141"/>
      <c r="DM101" s="141"/>
      <c r="DN101" s="141"/>
      <c r="DO101" s="141"/>
      <c r="DP101" s="91"/>
      <c r="DQ101" s="72"/>
      <c r="DR101" s="72"/>
      <c r="DS101" s="72"/>
      <c r="DT101" s="72"/>
      <c r="DZ101" s="141"/>
      <c r="EA101" s="141"/>
      <c r="EB101" s="141"/>
      <c r="EC101" s="141"/>
      <c r="ED101" s="141"/>
      <c r="EE101" s="141"/>
      <c r="EF101" s="143"/>
      <c r="EU101" s="72"/>
    </row>
    <row r="102" spans="1:151">
      <c r="A102" s="20"/>
      <c r="B102" s="20"/>
      <c r="C102" s="312"/>
      <c r="D102" s="31" t="s">
        <v>2532</v>
      </c>
      <c r="E102" s="31" t="s">
        <v>2533</v>
      </c>
      <c r="F102" s="32"/>
      <c r="G102" s="33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4"/>
      <c r="AF102" s="34"/>
      <c r="AG102" s="34"/>
      <c r="AH102" s="34"/>
      <c r="AI102" s="34"/>
      <c r="AJ102" s="34"/>
      <c r="AK102" s="34"/>
      <c r="AL102" s="34"/>
      <c r="AM102" s="75"/>
      <c r="AN102" s="75"/>
      <c r="AO102" s="75"/>
      <c r="AP102" s="75"/>
      <c r="AQ102" s="75"/>
      <c r="AR102" s="34"/>
      <c r="AS102" s="34"/>
      <c r="AT102" s="110" t="s">
        <v>1752</v>
      </c>
      <c r="AU102" s="34" t="s">
        <v>1752</v>
      </c>
      <c r="AV102" s="34" t="s">
        <v>1752</v>
      </c>
      <c r="AW102" s="34"/>
      <c r="AX102" s="34"/>
      <c r="AY102" s="34"/>
      <c r="AZ102" s="34"/>
      <c r="BA102" s="34"/>
      <c r="BB102" s="34"/>
      <c r="BC102" s="124" t="s">
        <v>1752</v>
      </c>
      <c r="BD102" s="124" t="s">
        <v>1752</v>
      </c>
      <c r="BE102" s="216" t="s">
        <v>2404</v>
      </c>
      <c r="BF102" s="216" t="s">
        <v>2404</v>
      </c>
      <c r="BG102" s="34"/>
      <c r="BH102" s="34"/>
      <c r="BI102" s="34"/>
      <c r="BJ102" s="34"/>
      <c r="BK102" s="34"/>
      <c r="BL102" s="96">
        <f t="shared" ca="1" si="16"/>
        <v>6180</v>
      </c>
      <c r="BM102" s="97" t="e">
        <f t="shared" ca="1" si="17"/>
        <v>#VALUE!</v>
      </c>
      <c r="BN102" s="97" t="e">
        <f t="shared" ca="1" si="18"/>
        <v>#VALUE!</v>
      </c>
      <c r="BO102" s="95" t="e">
        <f t="shared" ca="1" si="23"/>
        <v>#VALUE!</v>
      </c>
      <c r="BP102" s="7">
        <f>Design!$J108</f>
        <v>0</v>
      </c>
      <c r="BQ102" s="1" t="e">
        <f t="shared" ca="1" si="24"/>
        <v>#VALUE!</v>
      </c>
      <c r="BR102" s="19" t="e">
        <f t="shared" ca="1" si="19"/>
        <v>#VALUE!</v>
      </c>
      <c r="BS102" s="61" t="str">
        <f t="shared" ca="1" si="20"/>
        <v>=MTR|TL</v>
      </c>
      <c r="BT102" s="61" t="str">
        <f t="shared" ca="1" si="21"/>
        <v>ACK</v>
      </c>
      <c r="BU102" s="78" t="e">
        <f t="shared" ca="1" si="22"/>
        <v>#VALUE!</v>
      </c>
      <c r="BV102" s="95">
        <f t="shared" ca="1" si="13"/>
        <v>0</v>
      </c>
      <c r="BW102" s="80">
        <f>Design!B108</f>
        <v>0.13800000000000009</v>
      </c>
      <c r="BX102" s="8">
        <f>Design!F108</f>
        <v>0</v>
      </c>
      <c r="BY102" s="51" t="s">
        <v>2054</v>
      </c>
      <c r="BZ102" s="11" t="s">
        <v>3716</v>
      </c>
      <c r="CA102" s="278">
        <v>41617.675671296296</v>
      </c>
      <c r="CB102" t="s">
        <v>3900</v>
      </c>
      <c r="CC102" s="10"/>
      <c r="CD102" s="61"/>
      <c r="CE102" s="65" t="e">
        <f t="shared" si="15"/>
        <v>#VALUE!</v>
      </c>
      <c r="CF102" s="65"/>
      <c r="CG102" s="65"/>
      <c r="CH102" s="65"/>
      <c r="CI102" s="65"/>
      <c r="CJ102" s="65"/>
      <c r="CK102" s="65"/>
      <c r="CL102" s="65"/>
      <c r="CM102"/>
      <c r="CN102"/>
      <c r="CO102"/>
      <c r="CP102"/>
      <c r="CQ102"/>
      <c r="CR102"/>
      <c r="CS102"/>
      <c r="CT102"/>
      <c r="CU102"/>
      <c r="CV102" s="65"/>
      <c r="CW102" s="65"/>
      <c r="CX102" s="65"/>
      <c r="CY102" s="65"/>
      <c r="CZ102" s="65"/>
      <c r="DA102" s="65"/>
      <c r="DB102" s="141"/>
      <c r="DC102" s="141"/>
      <c r="DD102" s="141"/>
      <c r="DE102" s="141"/>
      <c r="DF102" s="141"/>
      <c r="DG102" s="141"/>
      <c r="DH102" s="141"/>
      <c r="DI102" s="141"/>
      <c r="DJ102" s="139"/>
      <c r="DK102" s="95"/>
      <c r="DL102" s="141"/>
      <c r="DM102" s="141"/>
      <c r="DN102" s="141"/>
      <c r="DO102" s="141"/>
      <c r="DP102" s="91"/>
      <c r="DQ102" s="72"/>
      <c r="DR102" s="72"/>
      <c r="DS102" s="72"/>
      <c r="DT102" s="72"/>
      <c r="DZ102" s="141"/>
      <c r="EA102" s="141"/>
      <c r="EB102" s="141"/>
      <c r="EC102" s="141"/>
      <c r="ED102" s="141"/>
      <c r="EE102" s="141"/>
      <c r="EF102" s="143"/>
      <c r="EU102" s="72"/>
    </row>
    <row r="103" spans="1:151">
      <c r="A103" s="20"/>
      <c r="B103" s="20"/>
      <c r="C103" s="312"/>
      <c r="D103" s="31" t="s">
        <v>2534</v>
      </c>
      <c r="E103" s="31" t="s">
        <v>2535</v>
      </c>
      <c r="F103" s="32"/>
      <c r="G103" s="33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4"/>
      <c r="AF103" s="34"/>
      <c r="AG103" s="34"/>
      <c r="AH103" s="34"/>
      <c r="AI103" s="34"/>
      <c r="AJ103" s="34"/>
      <c r="AK103" s="34"/>
      <c r="AL103" s="34"/>
      <c r="AM103" s="75"/>
      <c r="AN103" s="75"/>
      <c r="AO103" s="75"/>
      <c r="AP103" s="75"/>
      <c r="AQ103" s="75"/>
      <c r="AR103" s="34"/>
      <c r="AS103" s="34"/>
      <c r="AT103" s="110" t="s">
        <v>2404</v>
      </c>
      <c r="AU103" s="34" t="s">
        <v>2404</v>
      </c>
      <c r="AV103" s="34" t="s">
        <v>2404</v>
      </c>
      <c r="AW103" s="34"/>
      <c r="AX103" s="34"/>
      <c r="AY103" s="34"/>
      <c r="AZ103" s="34"/>
      <c r="BA103" s="34"/>
      <c r="BB103" s="34"/>
      <c r="BC103" s="124" t="s">
        <v>2404</v>
      </c>
      <c r="BD103" s="124" t="s">
        <v>2404</v>
      </c>
      <c r="BE103" s="216" t="s">
        <v>2404</v>
      </c>
      <c r="BF103" s="216" t="s">
        <v>2404</v>
      </c>
      <c r="BG103" s="34"/>
      <c r="BH103" s="34"/>
      <c r="BI103" s="34"/>
      <c r="BJ103" s="34"/>
      <c r="BK103" s="34"/>
      <c r="BL103" s="96">
        <f t="shared" ca="1" si="16"/>
        <v>6181</v>
      </c>
      <c r="BM103" s="97" t="e">
        <f t="shared" ca="1" si="17"/>
        <v>#VALUE!</v>
      </c>
      <c r="BN103" s="97" t="e">
        <f t="shared" ca="1" si="18"/>
        <v>#VALUE!</v>
      </c>
      <c r="BO103" s="95" t="e">
        <f t="shared" ca="1" si="23"/>
        <v>#VALUE!</v>
      </c>
      <c r="BP103" s="7">
        <f>Design!$J109</f>
        <v>0</v>
      </c>
      <c r="BQ103" s="1" t="e">
        <f t="shared" ca="1" si="24"/>
        <v>#VALUE!</v>
      </c>
      <c r="BR103" s="19" t="e">
        <f t="shared" ca="1" si="19"/>
        <v>#VALUE!</v>
      </c>
      <c r="BS103" s="61" t="str">
        <f t="shared" ca="1" si="20"/>
        <v>=MTR|TL|TR</v>
      </c>
      <c r="BT103" s="61" t="str">
        <f t="shared" ca="1" si="21"/>
        <v>TL=-40.9</v>
      </c>
      <c r="BU103" s="78" t="e">
        <f t="shared" ca="1" si="22"/>
        <v>#VALUE!</v>
      </c>
      <c r="BV103" s="95">
        <f t="shared" ca="1" si="13"/>
        <v>0</v>
      </c>
      <c r="BW103" s="80">
        <f>Design!B109</f>
        <v>0.1395000000000001</v>
      </c>
      <c r="BX103" s="8">
        <f>Design!F109</f>
        <v>0</v>
      </c>
      <c r="BY103" s="51" t="s">
        <v>2055</v>
      </c>
      <c r="BZ103" s="11" t="s">
        <v>3714</v>
      </c>
      <c r="CA103" s="278">
        <v>41617.675671296296</v>
      </c>
      <c r="CB103" t="s">
        <v>3909</v>
      </c>
      <c r="CC103" s="10"/>
      <c r="CD103" s="61"/>
      <c r="CE103" s="65" t="e">
        <f t="shared" si="15"/>
        <v>#VALUE!</v>
      </c>
      <c r="CF103" s="65"/>
      <c r="CG103" s="65"/>
      <c r="CH103" s="65"/>
      <c r="CI103" s="65"/>
      <c r="CJ103" s="65"/>
      <c r="CK103" s="65"/>
      <c r="CL103" s="65"/>
      <c r="CM103"/>
      <c r="CN103"/>
      <c r="CO103"/>
      <c r="CP103"/>
      <c r="CQ103"/>
      <c r="CR103"/>
      <c r="CS103"/>
      <c r="CT103"/>
      <c r="CU103"/>
      <c r="CV103" s="65"/>
      <c r="CW103" s="65"/>
      <c r="CX103" s="65"/>
      <c r="CY103" s="65"/>
      <c r="CZ103" s="65"/>
      <c r="DA103" s="65"/>
      <c r="DB103" s="141"/>
      <c r="DC103" s="141"/>
      <c r="DD103" s="141"/>
      <c r="DE103" s="141"/>
      <c r="DF103" s="141"/>
      <c r="DG103" s="141"/>
      <c r="DH103" s="141"/>
      <c r="DI103" s="141"/>
      <c r="DJ103" s="139"/>
      <c r="DK103" s="95"/>
      <c r="DL103" s="141"/>
      <c r="DM103" s="141"/>
      <c r="DN103" s="141"/>
      <c r="DO103" s="141"/>
      <c r="DP103" s="91"/>
      <c r="DQ103" s="72"/>
      <c r="DR103" s="72"/>
      <c r="DS103" s="72"/>
      <c r="DT103" s="72"/>
      <c r="DZ103" s="141"/>
      <c r="EA103" s="141"/>
      <c r="EB103" s="141"/>
      <c r="EC103" s="141"/>
      <c r="ED103" s="141"/>
      <c r="EE103" s="141"/>
      <c r="EF103" s="143"/>
      <c r="EU103" s="72"/>
    </row>
    <row r="104" spans="1:151">
      <c r="A104" s="20"/>
      <c r="B104" s="20"/>
      <c r="C104" s="312"/>
      <c r="D104" s="31" t="s">
        <v>1559</v>
      </c>
      <c r="E104" s="31" t="s">
        <v>1560</v>
      </c>
      <c r="F104" s="32"/>
      <c r="G104" s="33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4"/>
      <c r="AF104" s="34"/>
      <c r="AG104" s="34"/>
      <c r="AH104" s="34"/>
      <c r="AI104" s="34"/>
      <c r="AJ104" s="34"/>
      <c r="AK104" s="34"/>
      <c r="AL104" s="34"/>
      <c r="AM104" s="34"/>
      <c r="AN104" s="34"/>
      <c r="AO104" s="75"/>
      <c r="AP104" s="75"/>
      <c r="AQ104" s="75"/>
      <c r="AR104" s="34"/>
      <c r="AS104" s="34"/>
      <c r="AT104" s="110" t="s">
        <v>2404</v>
      </c>
      <c r="AU104" s="34" t="s">
        <v>2404</v>
      </c>
      <c r="AV104" s="34" t="s">
        <v>2404</v>
      </c>
      <c r="AW104" s="34"/>
      <c r="AX104" s="34"/>
      <c r="AY104" s="34"/>
      <c r="AZ104" s="34"/>
      <c r="BA104" s="34"/>
      <c r="BB104" s="34"/>
      <c r="BC104" s="124" t="s">
        <v>2404</v>
      </c>
      <c r="BD104" s="124" t="s">
        <v>2404</v>
      </c>
      <c r="BE104" s="216" t="s">
        <v>2404</v>
      </c>
      <c r="BF104" s="216" t="s">
        <v>2404</v>
      </c>
      <c r="BG104" s="34"/>
      <c r="BH104" s="34"/>
      <c r="BI104" s="34"/>
      <c r="BJ104" s="34"/>
      <c r="BK104" s="34"/>
      <c r="BL104" s="96">
        <f t="shared" ca="1" si="16"/>
        <v>6183</v>
      </c>
      <c r="BM104" s="97" t="e">
        <f t="shared" ca="1" si="17"/>
        <v>#VALUE!</v>
      </c>
      <c r="BN104" s="97" t="e">
        <f t="shared" ca="1" si="18"/>
        <v>#VALUE!</v>
      </c>
      <c r="BO104" s="95" t="e">
        <f t="shared" ca="1" si="23"/>
        <v>#VALUE!</v>
      </c>
      <c r="BP104" s="7">
        <f>Design!$J110</f>
        <v>0</v>
      </c>
      <c r="BQ104" s="1" t="e">
        <f t="shared" ca="1" si="24"/>
        <v>#VALUE!</v>
      </c>
      <c r="BR104" s="19" t="e">
        <f t="shared" ca="1" si="19"/>
        <v>#VALUE!</v>
      </c>
      <c r="BS104" s="61" t="str">
        <f t="shared" ca="1" si="20"/>
        <v>=MTR|TL|TR</v>
      </c>
      <c r="BT104" s="61" t="str">
        <f t="shared" ca="1" si="21"/>
        <v>TR=756.0</v>
      </c>
      <c r="BU104" s="78" t="e">
        <f t="shared" ca="1" si="22"/>
        <v>#VALUE!</v>
      </c>
      <c r="BV104" s="95">
        <f t="shared" ca="1" si="13"/>
        <v>0</v>
      </c>
      <c r="BW104" s="80">
        <f>Design!B110</f>
        <v>0.1410000000000001</v>
      </c>
      <c r="BX104" s="8">
        <f>Design!F110</f>
        <v>0</v>
      </c>
      <c r="BY104" s="51" t="s">
        <v>2056</v>
      </c>
      <c r="BZ104" s="11" t="s">
        <v>3910</v>
      </c>
      <c r="CA104" s="278">
        <v>41617.675983796296</v>
      </c>
      <c r="CB104" t="s">
        <v>1969</v>
      </c>
      <c r="CC104" s="10"/>
      <c r="CD104" s="61"/>
      <c r="CE104" s="65" t="e">
        <f t="shared" si="15"/>
        <v>#VALUE!</v>
      </c>
      <c r="CF104" s="65"/>
      <c r="CG104" s="65"/>
      <c r="CH104" s="65"/>
      <c r="CI104" s="65"/>
      <c r="CJ104" s="65"/>
      <c r="CK104" s="65"/>
      <c r="CL104" s="65"/>
      <c r="CM104"/>
      <c r="CN104"/>
      <c r="CO104"/>
      <c r="CP104"/>
      <c r="CQ104"/>
      <c r="CR104"/>
      <c r="CS104"/>
      <c r="CT104"/>
      <c r="CU104"/>
      <c r="CV104" s="65"/>
      <c r="CW104" s="65"/>
      <c r="CX104" s="65"/>
      <c r="CY104" s="65"/>
      <c r="CZ104" s="65"/>
      <c r="DA104" s="65"/>
      <c r="DB104" s="141"/>
      <c r="DC104" s="141"/>
      <c r="DD104" s="141"/>
      <c r="DE104" s="141"/>
      <c r="DF104" s="141"/>
      <c r="DG104" s="141"/>
      <c r="DH104" s="141"/>
      <c r="DI104" s="141"/>
      <c r="DJ104" s="139"/>
      <c r="DK104" s="95"/>
      <c r="DL104" s="141"/>
      <c r="DM104" s="141"/>
      <c r="DN104" s="141"/>
      <c r="DO104" s="141"/>
      <c r="DP104" s="91"/>
      <c r="DQ104" s="72"/>
      <c r="DR104" s="72"/>
      <c r="DS104" s="72"/>
      <c r="DT104" s="72"/>
      <c r="DZ104" s="141"/>
      <c r="EA104" s="141"/>
      <c r="EB104" s="141"/>
      <c r="EC104" s="141"/>
      <c r="ED104" s="141"/>
      <c r="EE104" s="141"/>
      <c r="EF104" s="143"/>
      <c r="EU104" s="72"/>
    </row>
    <row r="105" spans="1:151">
      <c r="A105" s="20"/>
      <c r="B105" s="20"/>
      <c r="C105" s="312"/>
      <c r="D105" s="31" t="s">
        <v>1561</v>
      </c>
      <c r="E105" s="31" t="s">
        <v>1562</v>
      </c>
      <c r="F105" s="32"/>
      <c r="G105" s="33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4"/>
      <c r="AF105" s="34"/>
      <c r="AG105" s="34"/>
      <c r="AH105" s="34"/>
      <c r="AI105" s="34"/>
      <c r="AJ105" s="34"/>
      <c r="AK105" s="34"/>
      <c r="AL105" s="34"/>
      <c r="AM105" s="34"/>
      <c r="AN105" s="34"/>
      <c r="AO105" s="34"/>
      <c r="AP105" s="34"/>
      <c r="AQ105" s="34"/>
      <c r="AR105" s="34"/>
      <c r="AS105" s="34"/>
      <c r="AT105" s="110" t="s">
        <v>2404</v>
      </c>
      <c r="AU105" s="34" t="s">
        <v>1563</v>
      </c>
      <c r="AV105" s="34" t="s">
        <v>1563</v>
      </c>
      <c r="AW105" s="34"/>
      <c r="AX105" s="34"/>
      <c r="AY105" s="34"/>
      <c r="AZ105" s="34"/>
      <c r="BA105" s="34"/>
      <c r="BB105" s="34"/>
      <c r="BC105" s="124" t="s">
        <v>1563</v>
      </c>
      <c r="BD105" s="124" t="s">
        <v>1563</v>
      </c>
      <c r="BE105" s="216" t="s">
        <v>2404</v>
      </c>
      <c r="BF105" s="216" t="s">
        <v>2404</v>
      </c>
      <c r="BG105" s="34"/>
      <c r="BH105" s="34"/>
      <c r="BI105" s="34"/>
      <c r="BJ105" s="34"/>
      <c r="BK105" s="34"/>
      <c r="BL105" s="96">
        <f t="shared" ca="1" si="16"/>
        <v>6185</v>
      </c>
      <c r="BM105" s="97" t="e">
        <f t="shared" ca="1" si="17"/>
        <v>#VALUE!</v>
      </c>
      <c r="BN105" s="97">
        <f t="shared" ca="1" si="18"/>
        <v>4.0899999999999999E-2</v>
      </c>
      <c r="BO105" s="95" t="e">
        <f t="shared" ca="1" si="23"/>
        <v>#VALUE!</v>
      </c>
      <c r="BP105" s="7">
        <f>Design!$J111</f>
        <v>0</v>
      </c>
      <c r="BQ105" s="1" t="e">
        <f t="shared" ca="1" si="24"/>
        <v>#VALUE!</v>
      </c>
      <c r="BR105" s="19" t="e">
        <f t="shared" ca="1" si="19"/>
        <v>#VALUE!</v>
      </c>
      <c r="BS105" s="61" t="str">
        <f t="shared" ca="1" si="20"/>
        <v>&amp;MTRARC|TR,-36.0,0.05|TL,40.9,0.05</v>
      </c>
      <c r="BT105" s="61" t="str">
        <f t="shared" ca="1" si="21"/>
        <v>TL=-40.9|TR=756.0</v>
      </c>
      <c r="BU105" s="78" t="e">
        <f t="shared" ca="1" si="22"/>
        <v>#VALUE!</v>
      </c>
      <c r="BV105" s="95" t="e">
        <f t="shared" ca="1" si="13"/>
        <v>#VALUE!</v>
      </c>
      <c r="BW105" s="80">
        <f>Design!B111</f>
        <v>0.1425000000000001</v>
      </c>
      <c r="BX105" s="8">
        <f>Design!F111</f>
        <v>0</v>
      </c>
      <c r="BY105" s="51" t="s">
        <v>2057</v>
      </c>
      <c r="BZ105" s="11" t="s">
        <v>3715</v>
      </c>
      <c r="CA105" s="278">
        <v>41617.675995370373</v>
      </c>
      <c r="CB105" t="s">
        <v>3911</v>
      </c>
      <c r="CC105" s="10"/>
      <c r="CD105" s="61"/>
      <c r="CE105" s="65" t="e">
        <f t="shared" si="15"/>
        <v>#VALUE!</v>
      </c>
      <c r="CF105" s="65"/>
      <c r="CG105" s="65"/>
      <c r="CH105" s="65"/>
      <c r="CI105" s="65"/>
      <c r="CJ105" s="65"/>
      <c r="CK105" s="65"/>
      <c r="CL105" s="65"/>
      <c r="CM105"/>
      <c r="CN105"/>
      <c r="CO105"/>
      <c r="CP105"/>
      <c r="CQ105"/>
      <c r="CR105"/>
      <c r="CS105"/>
      <c r="CT105"/>
      <c r="CU105"/>
      <c r="CV105" s="65"/>
      <c r="CW105" s="65"/>
      <c r="CX105" s="65"/>
      <c r="CY105" s="65"/>
      <c r="CZ105" s="65"/>
      <c r="DA105" s="65"/>
      <c r="DB105" s="141"/>
      <c r="DC105" s="141"/>
      <c r="DD105" s="141"/>
      <c r="DE105" s="141"/>
      <c r="DF105" s="141"/>
      <c r="DG105" s="141"/>
      <c r="DH105" s="141"/>
      <c r="DI105" s="141"/>
      <c r="DJ105" s="139"/>
      <c r="DK105" s="95"/>
      <c r="DL105" s="141"/>
      <c r="DM105" s="141"/>
      <c r="DN105" s="141"/>
      <c r="DO105" s="141"/>
      <c r="DP105" s="91"/>
      <c r="DQ105" s="72"/>
      <c r="DR105" s="72"/>
      <c r="DS105" s="72"/>
      <c r="DT105" s="72"/>
      <c r="DZ105" s="141"/>
      <c r="EA105" s="141"/>
      <c r="EB105" s="141"/>
      <c r="EC105" s="141"/>
      <c r="ED105" s="141"/>
      <c r="EE105" s="141"/>
      <c r="EF105" s="143"/>
      <c r="EU105" s="72"/>
    </row>
    <row r="106" spans="1:151">
      <c r="A106" s="20"/>
      <c r="B106" s="20"/>
      <c r="C106" s="312"/>
      <c r="D106" s="31" t="s">
        <v>1564</v>
      </c>
      <c r="E106" s="31" t="s">
        <v>1565</v>
      </c>
      <c r="F106" s="32"/>
      <c r="G106" s="33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4"/>
      <c r="AF106" s="34"/>
      <c r="AG106" s="34"/>
      <c r="AH106" s="34"/>
      <c r="AI106" s="34"/>
      <c r="AJ106" s="34"/>
      <c r="AK106" s="34"/>
      <c r="AL106" s="34"/>
      <c r="AM106" s="34"/>
      <c r="AN106" s="34"/>
      <c r="AO106" s="34"/>
      <c r="AP106" s="34"/>
      <c r="AQ106" s="34"/>
      <c r="AR106" s="34"/>
      <c r="AS106" s="34"/>
      <c r="AT106" s="110" t="s">
        <v>2404</v>
      </c>
      <c r="AU106" s="34" t="s">
        <v>1563</v>
      </c>
      <c r="AV106" s="34" t="s">
        <v>1563</v>
      </c>
      <c r="AW106" s="34"/>
      <c r="AX106" s="34"/>
      <c r="AY106" s="34"/>
      <c r="AZ106" s="34"/>
      <c r="BA106" s="34"/>
      <c r="BB106" s="34"/>
      <c r="BC106" s="124" t="s">
        <v>1563</v>
      </c>
      <c r="BD106" s="124" t="s">
        <v>1563</v>
      </c>
      <c r="BE106" s="216" t="s">
        <v>2404</v>
      </c>
      <c r="BF106" s="216" t="s">
        <v>2404</v>
      </c>
      <c r="BG106" s="34"/>
      <c r="BH106" s="34"/>
      <c r="BI106" s="34"/>
      <c r="BJ106" s="34"/>
      <c r="BK106" s="34"/>
      <c r="BL106" s="96">
        <f t="shared" ca="1" si="16"/>
        <v>6186</v>
      </c>
      <c r="BM106" s="97" t="e">
        <f t="shared" ca="1" si="17"/>
        <v>#VALUE!</v>
      </c>
      <c r="BN106" s="97" t="e">
        <f t="shared" ca="1" si="18"/>
        <v>#VALUE!</v>
      </c>
      <c r="BO106" s="95" t="e">
        <f t="shared" ca="1" si="23"/>
        <v>#VALUE!</v>
      </c>
      <c r="BP106" s="7">
        <f>Design!$J112</f>
        <v>0</v>
      </c>
      <c r="BQ106" s="1" t="e">
        <f t="shared" ca="1" si="24"/>
        <v>#VALUE!</v>
      </c>
      <c r="BR106" s="19" t="e">
        <f t="shared" ca="1" si="19"/>
        <v>#VALUE!</v>
      </c>
      <c r="BS106" s="61" t="str">
        <f t="shared" ca="1" si="20"/>
        <v>=MTR|TR</v>
      </c>
      <c r="BT106" s="61" t="str">
        <f t="shared" ca="1" si="21"/>
        <v>TR=720.0</v>
      </c>
      <c r="BU106" s="78" t="e">
        <f t="shared" ca="1" si="22"/>
        <v>#VALUE!</v>
      </c>
      <c r="BV106" s="95">
        <f t="shared" ca="1" si="13"/>
        <v>0</v>
      </c>
      <c r="BW106" s="80">
        <f>Design!B112</f>
        <v>0.1440000000000001</v>
      </c>
      <c r="BX106" s="8">
        <f>Design!F112</f>
        <v>0</v>
      </c>
      <c r="BY106" s="51" t="s">
        <v>1902</v>
      </c>
      <c r="BZ106" s="11" t="s">
        <v>3715</v>
      </c>
      <c r="CA106" s="278">
        <v>41617.676006944443</v>
      </c>
      <c r="CB106" t="s">
        <v>3912</v>
      </c>
      <c r="CC106" s="10"/>
      <c r="CD106" s="61"/>
      <c r="CE106" s="65" t="e">
        <f t="shared" si="15"/>
        <v>#VALUE!</v>
      </c>
      <c r="CF106" s="65"/>
      <c r="CG106" s="65"/>
      <c r="CH106" s="65"/>
      <c r="CI106" s="65"/>
      <c r="CJ106" s="65"/>
      <c r="CK106" s="65"/>
      <c r="CL106" s="65"/>
      <c r="CM106"/>
      <c r="CN106"/>
      <c r="CO106"/>
      <c r="CP106"/>
      <c r="CQ106"/>
      <c r="CR106"/>
      <c r="CS106"/>
      <c r="CT106"/>
      <c r="CU106"/>
      <c r="CV106" s="65"/>
      <c r="CW106" s="65"/>
      <c r="CX106" s="65"/>
      <c r="CY106" s="65"/>
      <c r="CZ106" s="65"/>
      <c r="DA106" s="65"/>
      <c r="DB106" s="141"/>
      <c r="DC106" s="141"/>
      <c r="DD106" s="141"/>
      <c r="DE106" s="141"/>
      <c r="DF106" s="141"/>
      <c r="DG106" s="141"/>
      <c r="DH106" s="141"/>
      <c r="DI106" s="141"/>
      <c r="DJ106" s="139"/>
      <c r="DK106" s="95"/>
      <c r="DL106" s="141"/>
      <c r="DM106" s="141"/>
      <c r="DN106" s="141"/>
      <c r="DO106" s="141"/>
      <c r="DP106" s="91"/>
      <c r="DQ106" s="72"/>
      <c r="DR106" s="72"/>
      <c r="DS106" s="72"/>
      <c r="DT106" s="72"/>
      <c r="DZ106" s="141"/>
      <c r="EA106" s="141"/>
      <c r="EB106" s="141"/>
      <c r="EC106" s="141"/>
      <c r="ED106" s="141"/>
      <c r="EE106" s="141"/>
      <c r="EF106" s="143"/>
      <c r="EU106" s="72"/>
    </row>
    <row r="107" spans="1:151">
      <c r="A107" s="20"/>
      <c r="B107" s="20"/>
      <c r="C107" s="312"/>
      <c r="D107" s="31" t="s">
        <v>1566</v>
      </c>
      <c r="E107" s="31" t="s">
        <v>1496</v>
      </c>
      <c r="F107" s="32"/>
      <c r="G107" s="33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4"/>
      <c r="AF107" s="34"/>
      <c r="AG107" s="34"/>
      <c r="AH107" s="34"/>
      <c r="AI107" s="34"/>
      <c r="AJ107" s="34"/>
      <c r="AK107" s="34"/>
      <c r="AL107" s="34"/>
      <c r="AM107" s="34"/>
      <c r="AN107" s="34"/>
      <c r="AO107" s="34"/>
      <c r="AP107" s="34"/>
      <c r="AQ107" s="34"/>
      <c r="AR107" s="34"/>
      <c r="AS107" s="34"/>
      <c r="AT107" s="110" t="s">
        <v>2404</v>
      </c>
      <c r="AU107" s="34" t="s">
        <v>1563</v>
      </c>
      <c r="AV107" s="34" t="s">
        <v>1563</v>
      </c>
      <c r="AW107" s="34"/>
      <c r="AX107" s="34"/>
      <c r="AY107" s="34"/>
      <c r="AZ107" s="34"/>
      <c r="BA107" s="34"/>
      <c r="BB107" s="34"/>
      <c r="BC107" s="124" t="s">
        <v>1563</v>
      </c>
      <c r="BD107" s="124" t="s">
        <v>1563</v>
      </c>
      <c r="BE107" s="216" t="s">
        <v>2404</v>
      </c>
      <c r="BF107" s="216" t="s">
        <v>2404</v>
      </c>
      <c r="BG107" s="34"/>
      <c r="BH107" s="34"/>
      <c r="BI107" s="34"/>
      <c r="BJ107" s="34"/>
      <c r="BK107" s="34"/>
      <c r="BL107" s="96">
        <f t="shared" ca="1" si="16"/>
        <v>6188</v>
      </c>
      <c r="BM107" s="97" t="e">
        <f t="shared" ca="1" si="17"/>
        <v>#VALUE!</v>
      </c>
      <c r="BN107" s="97" t="e">
        <f t="shared" ca="1" si="18"/>
        <v>#VALUE!</v>
      </c>
      <c r="BO107" s="95" t="e">
        <f t="shared" ca="1" si="23"/>
        <v>#VALUE!</v>
      </c>
      <c r="BP107" s="7">
        <f>Design!$J113</f>
        <v>0</v>
      </c>
      <c r="BQ107" s="1" t="e">
        <f t="shared" ca="1" si="24"/>
        <v>#VALUE!</v>
      </c>
      <c r="BR107" s="19" t="e">
        <f t="shared" ca="1" si="19"/>
        <v>#VALUE!</v>
      </c>
      <c r="BS107" s="61" t="str">
        <f t="shared" ca="1" si="20"/>
        <v>=MTR|TL</v>
      </c>
      <c r="BT107" s="61" t="str">
        <f t="shared" ref="BT107:BT138" ca="1" si="27">OFFSET(CB$11,(ROW()-10)*2+BT$8,0)</f>
        <v>TL=-0.1</v>
      </c>
      <c r="BU107" s="78" t="e">
        <f t="shared" ca="1" si="22"/>
        <v>#VALUE!</v>
      </c>
      <c r="BV107" s="95">
        <f t="shared" ca="1" si="13"/>
        <v>0</v>
      </c>
      <c r="BW107" s="80">
        <f>Design!B113</f>
        <v>0.1455000000000001</v>
      </c>
      <c r="BX107" s="8">
        <f>Design!F113</f>
        <v>0</v>
      </c>
      <c r="BY107" s="51" t="s">
        <v>2058</v>
      </c>
      <c r="BZ107" s="11" t="s">
        <v>3715</v>
      </c>
      <c r="CA107" s="278">
        <v>41617.676006944443</v>
      </c>
      <c r="CB107" t="s">
        <v>3912</v>
      </c>
      <c r="CC107" s="10"/>
      <c r="CD107" s="61"/>
      <c r="CE107" s="65" t="e">
        <f t="shared" si="15"/>
        <v>#VALUE!</v>
      </c>
      <c r="CF107" s="65"/>
      <c r="CG107" s="65"/>
      <c r="CH107" s="65"/>
      <c r="CI107" s="65"/>
      <c r="CJ107" s="65"/>
      <c r="CK107" s="65"/>
      <c r="CL107" s="65"/>
      <c r="CM107"/>
      <c r="CN107"/>
      <c r="CO107"/>
      <c r="CP107"/>
      <c r="CQ107"/>
      <c r="CR107"/>
      <c r="CS107"/>
      <c r="CT107"/>
      <c r="CU107"/>
      <c r="CV107" s="65"/>
      <c r="CW107" s="65"/>
      <c r="CX107" s="65"/>
      <c r="CY107" s="65"/>
      <c r="CZ107" s="65"/>
      <c r="DA107" s="65"/>
      <c r="DB107" s="141"/>
      <c r="DC107" s="141"/>
      <c r="DD107" s="141"/>
      <c r="DE107" s="141"/>
      <c r="DF107" s="141"/>
      <c r="DG107" s="141"/>
      <c r="DH107" s="141"/>
      <c r="DI107" s="141"/>
      <c r="DJ107" s="139"/>
      <c r="DK107" s="95"/>
      <c r="DL107" s="141"/>
      <c r="DM107" s="141"/>
      <c r="DN107" s="141"/>
      <c r="DO107" s="141"/>
      <c r="DP107" s="91"/>
      <c r="DQ107" s="72"/>
      <c r="DR107" s="72"/>
      <c r="DS107" s="72"/>
      <c r="DT107" s="72"/>
      <c r="DZ107" s="141"/>
      <c r="EA107" s="141"/>
      <c r="EB107" s="141"/>
      <c r="EC107" s="141"/>
      <c r="ED107" s="141"/>
      <c r="EE107" s="141"/>
      <c r="EF107" s="143"/>
      <c r="EU107" s="72"/>
    </row>
    <row r="108" spans="1:151">
      <c r="A108" s="20"/>
      <c r="B108" s="20"/>
      <c r="C108" s="313"/>
      <c r="D108" s="31" t="s">
        <v>1497</v>
      </c>
      <c r="E108" s="31" t="s">
        <v>1498</v>
      </c>
      <c r="F108" s="32"/>
      <c r="G108" s="33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4"/>
      <c r="AF108" s="34"/>
      <c r="AG108" s="34"/>
      <c r="AH108" s="34"/>
      <c r="AI108" s="34"/>
      <c r="AJ108" s="34"/>
      <c r="AK108" s="34"/>
      <c r="AL108" s="34"/>
      <c r="AM108" s="34"/>
      <c r="AN108" s="34"/>
      <c r="AO108" s="34"/>
      <c r="AP108" s="34"/>
      <c r="AQ108" s="34"/>
      <c r="AR108" s="34"/>
      <c r="AS108" s="34"/>
      <c r="AT108" s="110" t="s">
        <v>2404</v>
      </c>
      <c r="AU108" s="34" t="s">
        <v>1563</v>
      </c>
      <c r="AV108" s="34" t="s">
        <v>1563</v>
      </c>
      <c r="AW108" s="34"/>
      <c r="AX108" s="34"/>
      <c r="AY108" s="34"/>
      <c r="AZ108" s="34"/>
      <c r="BA108" s="34"/>
      <c r="BB108" s="34"/>
      <c r="BC108" s="124" t="s">
        <v>1563</v>
      </c>
      <c r="BD108" s="124" t="s">
        <v>1563</v>
      </c>
      <c r="BE108" s="216" t="s">
        <v>2404</v>
      </c>
      <c r="BF108" s="216" t="s">
        <v>2404</v>
      </c>
      <c r="BG108" s="34"/>
      <c r="BH108" s="34"/>
      <c r="BI108" s="34"/>
      <c r="BJ108" s="34"/>
      <c r="BK108" s="34"/>
      <c r="BL108" s="96">
        <f t="shared" ca="1" si="16"/>
        <v>6189</v>
      </c>
      <c r="BM108" s="97" t="e">
        <f t="shared" ca="1" si="17"/>
        <v>#VALUE!</v>
      </c>
      <c r="BN108" s="97">
        <f t="shared" ca="1" si="18"/>
        <v>1E-4</v>
      </c>
      <c r="BO108" s="95" t="e">
        <f t="shared" ca="1" si="23"/>
        <v>#VALUE!</v>
      </c>
      <c r="BP108" s="7">
        <f>Design!$J114</f>
        <v>0</v>
      </c>
      <c r="BQ108" s="1" t="e">
        <f t="shared" ca="1" si="24"/>
        <v>#VALUE!</v>
      </c>
      <c r="BR108" s="19" t="e">
        <f t="shared" ca="1" si="19"/>
        <v>#VALUE!</v>
      </c>
      <c r="BS108" s="61" t="str">
        <f t="shared" ca="1" si="20"/>
        <v>=MTR|ZL|ZR|ZSWP</v>
      </c>
      <c r="BT108" s="61" t="str">
        <f t="shared" ca="1" si="27"/>
        <v>TL=-0.1|TR=720.0</v>
      </c>
      <c r="BU108" s="78" t="e">
        <f t="shared" ca="1" si="22"/>
        <v>#VALUE!</v>
      </c>
      <c r="BV108" s="95">
        <f t="shared" ca="1" si="13"/>
        <v>0</v>
      </c>
      <c r="BW108" s="80">
        <f>Design!B114</f>
        <v>0.1470000000000001</v>
      </c>
      <c r="BX108" s="8">
        <f>Design!F114</f>
        <v>0</v>
      </c>
      <c r="BY108" s="51" t="s">
        <v>2059</v>
      </c>
      <c r="BZ108" s="11" t="s">
        <v>3716</v>
      </c>
      <c r="CA108" s="278">
        <v>41617.676018518519</v>
      </c>
      <c r="CB108" t="s">
        <v>3913</v>
      </c>
      <c r="CC108" s="10"/>
      <c r="CD108" s="61"/>
      <c r="CE108" s="65" t="e">
        <f t="shared" si="15"/>
        <v>#VALUE!</v>
      </c>
      <c r="CF108" s="65"/>
      <c r="CG108" s="65"/>
      <c r="CH108" s="65"/>
      <c r="CI108" s="65"/>
      <c r="CJ108" s="65"/>
      <c r="CK108" s="65"/>
      <c r="CL108" s="65"/>
      <c r="CM108"/>
      <c r="CN108"/>
      <c r="CO108"/>
      <c r="CP108"/>
      <c r="CQ108"/>
      <c r="CR108"/>
      <c r="CS108"/>
      <c r="CT108"/>
      <c r="CU108"/>
      <c r="CV108" s="65"/>
      <c r="CW108" s="65"/>
      <c r="CX108" s="65"/>
      <c r="CY108" s="65"/>
      <c r="CZ108" s="65"/>
      <c r="DA108" s="65"/>
      <c r="DB108" s="141"/>
      <c r="DC108" s="141"/>
      <c r="DD108" s="141"/>
      <c r="DE108" s="141"/>
      <c r="DF108" s="141"/>
      <c r="DG108" s="141"/>
      <c r="DH108" s="141"/>
      <c r="DI108" s="141"/>
      <c r="DJ108" s="139"/>
      <c r="DK108" s="95"/>
      <c r="DL108" s="141"/>
      <c r="DM108" s="141"/>
      <c r="DN108" s="141"/>
      <c r="DO108" s="141"/>
      <c r="DP108" s="91"/>
      <c r="DQ108" s="72"/>
      <c r="DR108" s="72"/>
      <c r="DS108" s="72"/>
      <c r="DT108" s="72"/>
      <c r="DZ108" s="141"/>
      <c r="EA108" s="141"/>
      <c r="EB108" s="141"/>
      <c r="EC108" s="141"/>
      <c r="ED108" s="141"/>
      <c r="EE108" s="141"/>
      <c r="EF108" s="143"/>
      <c r="EU108" s="72"/>
    </row>
    <row r="109" spans="1:151">
      <c r="A109" s="20"/>
      <c r="B109" s="20"/>
      <c r="C109" s="311" t="s">
        <v>1499</v>
      </c>
      <c r="D109" s="31" t="s">
        <v>1500</v>
      </c>
      <c r="E109" s="31" t="s">
        <v>1501</v>
      </c>
      <c r="F109" s="32"/>
      <c r="G109" s="33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4"/>
      <c r="AF109" s="34"/>
      <c r="AG109" s="34"/>
      <c r="AH109" s="34"/>
      <c r="AI109" s="34"/>
      <c r="AJ109" s="34"/>
      <c r="AK109" s="34"/>
      <c r="AL109" s="34"/>
      <c r="AM109" s="34"/>
      <c r="AN109" s="34"/>
      <c r="AO109" s="34"/>
      <c r="AP109" s="34"/>
      <c r="AQ109" s="75"/>
      <c r="AR109" s="34"/>
      <c r="AS109" s="34"/>
      <c r="AT109" s="110" t="s">
        <v>2399</v>
      </c>
      <c r="AU109" s="34" t="s">
        <v>2399</v>
      </c>
      <c r="AV109" s="34" t="s">
        <v>2399</v>
      </c>
      <c r="AW109" s="34"/>
      <c r="AX109" s="124"/>
      <c r="AY109" s="34"/>
      <c r="AZ109" s="34"/>
      <c r="BA109" s="34"/>
      <c r="BB109" s="34"/>
      <c r="BC109" s="124" t="s">
        <v>2399</v>
      </c>
      <c r="BD109" s="124" t="s">
        <v>2399</v>
      </c>
      <c r="BE109" s="216" t="s">
        <v>2399</v>
      </c>
      <c r="BF109" s="228">
        <f>INT((BF$3+BF$5)/BF$119)</f>
        <v>1585</v>
      </c>
      <c r="BG109" s="34"/>
      <c r="BH109" s="34"/>
      <c r="BI109" s="34"/>
      <c r="BJ109" s="34"/>
      <c r="BK109" s="34"/>
      <c r="BL109" s="96">
        <f t="shared" ca="1" si="16"/>
        <v>6232</v>
      </c>
      <c r="BM109" s="97" t="e">
        <f t="shared" ca="1" si="17"/>
        <v>#VALUE!</v>
      </c>
      <c r="BN109" s="97">
        <f t="shared" ca="1" si="18"/>
        <v>1E-4</v>
      </c>
      <c r="BO109" s="95" t="e">
        <f t="shared" ca="1" si="23"/>
        <v>#VALUE!</v>
      </c>
      <c r="BP109" s="7">
        <f>Design!$J115</f>
        <v>0</v>
      </c>
      <c r="BQ109" s="1" t="e">
        <f t="shared" ca="1" si="24"/>
        <v>#VALUE!</v>
      </c>
      <c r="BR109" s="19" t="e">
        <f t="shared" ca="1" si="19"/>
        <v>#VALUE!</v>
      </c>
      <c r="BS109" s="61" t="str">
        <f t="shared" ca="1" si="20"/>
        <v>=INF|MODELNAME</v>
      </c>
      <c r="BT109" s="61" t="str">
        <f t="shared" ca="1" si="27"/>
        <v>TL=-0.1|TR=720.0</v>
      </c>
      <c r="BU109" s="78" t="e">
        <f t="shared" ca="1" si="22"/>
        <v>#VALUE!</v>
      </c>
      <c r="BV109" s="95">
        <f t="shared" ca="1" si="13"/>
        <v>0</v>
      </c>
      <c r="BW109" s="80">
        <f>Design!B115</f>
        <v>0.1485000000000001</v>
      </c>
      <c r="BX109" s="8">
        <f>Design!F115</f>
        <v>0</v>
      </c>
      <c r="BY109" s="51" t="s">
        <v>2060</v>
      </c>
      <c r="BZ109" s="11" t="s">
        <v>3716</v>
      </c>
      <c r="CA109" s="278">
        <v>41617.676018518519</v>
      </c>
      <c r="CB109" t="s">
        <v>3913</v>
      </c>
      <c r="CC109" s="10"/>
      <c r="CD109" s="61"/>
      <c r="CE109" s="65" t="e">
        <f t="shared" si="15"/>
        <v>#VALUE!</v>
      </c>
      <c r="CF109" s="65"/>
      <c r="CG109" s="65"/>
      <c r="CH109" s="65"/>
      <c r="CI109" s="65"/>
      <c r="CJ109" s="65"/>
      <c r="CK109" s="65"/>
      <c r="CL109" s="65"/>
      <c r="CM109"/>
      <c r="CN109"/>
      <c r="CO109"/>
      <c r="CP109"/>
      <c r="CQ109"/>
      <c r="CR109"/>
      <c r="CS109"/>
      <c r="CT109"/>
      <c r="CU109"/>
      <c r="CV109" s="65"/>
      <c r="CW109" s="65"/>
      <c r="CX109" s="65"/>
      <c r="CY109" s="65"/>
      <c r="CZ109" s="65"/>
      <c r="DA109" s="65"/>
      <c r="DB109" s="141"/>
      <c r="DC109" s="141"/>
      <c r="DD109" s="141"/>
      <c r="DE109" s="141"/>
      <c r="DF109" s="141"/>
      <c r="DG109" s="141"/>
      <c r="DH109" s="141"/>
      <c r="DI109" s="141"/>
      <c r="DJ109" s="139"/>
      <c r="DK109" s="95"/>
      <c r="DL109" s="141"/>
      <c r="DM109" s="141"/>
      <c r="DN109" s="141"/>
      <c r="DO109" s="141"/>
      <c r="DP109" s="91"/>
      <c r="DQ109" s="72"/>
      <c r="DR109" s="72"/>
      <c r="DS109" s="72"/>
      <c r="DT109" s="72"/>
      <c r="DZ109" s="141"/>
      <c r="EA109" s="141"/>
      <c r="EB109" s="141"/>
      <c r="EC109" s="141"/>
      <c r="ED109" s="141"/>
      <c r="EE109" s="141"/>
      <c r="EF109" s="143"/>
      <c r="EU109" s="72"/>
    </row>
    <row r="110" spans="1:151">
      <c r="A110" s="20"/>
      <c r="B110" s="20"/>
      <c r="C110" s="312"/>
      <c r="D110" s="31" t="s">
        <v>1502</v>
      </c>
      <c r="E110" s="31" t="s">
        <v>1503</v>
      </c>
      <c r="F110" s="32"/>
      <c r="G110" s="33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4"/>
      <c r="AF110" s="34"/>
      <c r="AG110" s="34"/>
      <c r="AH110" s="34"/>
      <c r="AI110" s="34"/>
      <c r="AJ110" s="34"/>
      <c r="AK110" s="34"/>
      <c r="AL110" s="34"/>
      <c r="AM110" s="34"/>
      <c r="AN110" s="34"/>
      <c r="AO110" s="34"/>
      <c r="AP110" s="34"/>
      <c r="AQ110" s="75"/>
      <c r="AR110" s="34"/>
      <c r="AS110" s="34"/>
      <c r="AT110" s="110" t="s">
        <v>2814</v>
      </c>
      <c r="AU110" s="34" t="s">
        <v>2399</v>
      </c>
      <c r="AV110" s="34" t="s">
        <v>2341</v>
      </c>
      <c r="AW110" s="34"/>
      <c r="AX110" s="120"/>
      <c r="AY110" s="34"/>
      <c r="AZ110" s="34"/>
      <c r="BA110" s="34"/>
      <c r="BB110" s="34"/>
      <c r="BC110" s="120" t="s">
        <v>2399</v>
      </c>
      <c r="BD110" s="120">
        <v>0</v>
      </c>
      <c r="BE110" s="216" t="s">
        <v>2399</v>
      </c>
      <c r="BF110" s="232">
        <f>BF$109+(400/BF119)</f>
        <v>2085</v>
      </c>
      <c r="BG110" s="34"/>
      <c r="BH110" s="34"/>
      <c r="BI110" s="34"/>
      <c r="BJ110" s="34"/>
      <c r="BK110" s="34"/>
      <c r="BL110" s="96">
        <f t="shared" ca="1" si="16"/>
        <v>-9249</v>
      </c>
      <c r="BM110" s="97">
        <f t="shared" ca="1" si="17"/>
        <v>0</v>
      </c>
      <c r="BN110" s="97">
        <f t="shared" ca="1" si="18"/>
        <v>0</v>
      </c>
      <c r="BO110" s="95" t="e">
        <f t="shared" ca="1" si="23"/>
        <v>#VALUE!</v>
      </c>
      <c r="BP110" s="7">
        <f>Design!$J116</f>
        <v>0</v>
      </c>
      <c r="BQ110" s="1" t="e">
        <f t="shared" ca="1" si="24"/>
        <v>#VALUE!</v>
      </c>
      <c r="BR110" s="19">
        <f t="shared" ca="1" si="19"/>
        <v>0</v>
      </c>
      <c r="BS110" s="61" t="str">
        <f t="shared" ca="1" si="20"/>
        <v>=INF|SERNUM</v>
      </c>
      <c r="BT110" s="61" t="str">
        <f t="shared" ca="1" si="27"/>
        <v>ZL=0.0|ZR=0.0|ZSWP=0.0</v>
      </c>
      <c r="BU110" s="78">
        <f t="shared" ca="1" si="22"/>
        <v>-4</v>
      </c>
      <c r="BV110" s="95">
        <f t="shared" ref="BV110:BV173" ca="1" si="28">1*(IF(LEN(BS110)&lt;16,0,RIGHT(BS110,5)))</f>
        <v>0</v>
      </c>
      <c r="BW110" s="80">
        <f>Design!B116</f>
        <v>0.15000000000000011</v>
      </c>
      <c r="BX110" s="8">
        <f>Design!F116</f>
        <v>0</v>
      </c>
      <c r="BY110" s="51" t="s">
        <v>2061</v>
      </c>
      <c r="BZ110" s="11" t="s">
        <v>3714</v>
      </c>
      <c r="CA110" s="278">
        <v>41617.676018518519</v>
      </c>
      <c r="CB110" t="s">
        <v>3914</v>
      </c>
      <c r="CC110" s="10"/>
      <c r="CD110" s="61"/>
      <c r="CE110" s="65" t="e">
        <f t="shared" si="15"/>
        <v>#VALUE!</v>
      </c>
      <c r="CF110" s="65"/>
      <c r="CG110" s="65"/>
      <c r="CH110" s="65"/>
      <c r="CI110" s="65"/>
      <c r="CJ110" s="65"/>
      <c r="CK110" s="65"/>
      <c r="CL110" s="65"/>
      <c r="CM110"/>
      <c r="CN110"/>
      <c r="CO110"/>
      <c r="CP110"/>
      <c r="CQ110"/>
      <c r="CR110"/>
      <c r="CS110"/>
      <c r="CT110"/>
      <c r="CU110"/>
      <c r="CV110" s="65"/>
      <c r="CW110" s="65"/>
      <c r="CX110" s="65"/>
      <c r="CY110" s="65"/>
      <c r="CZ110" s="65"/>
      <c r="DA110" s="65"/>
      <c r="DB110" s="141"/>
      <c r="DC110" s="141"/>
      <c r="DD110" s="141"/>
      <c r="DE110" s="141"/>
      <c r="DF110" s="141"/>
      <c r="DG110" s="141"/>
      <c r="DH110" s="141"/>
      <c r="DI110" s="141"/>
      <c r="DJ110" s="139"/>
      <c r="DK110" s="95"/>
      <c r="DL110" s="141"/>
      <c r="DM110" s="141"/>
      <c r="DN110" s="141"/>
      <c r="DO110" s="141"/>
      <c r="DP110" s="91"/>
      <c r="DQ110" s="72"/>
      <c r="DR110" s="72"/>
      <c r="DS110" s="72"/>
      <c r="DT110" s="72"/>
      <c r="DZ110" s="141"/>
      <c r="EA110" s="141"/>
      <c r="EB110" s="141"/>
      <c r="EC110" s="141"/>
      <c r="ED110" s="141"/>
      <c r="EE110" s="141"/>
      <c r="EF110" s="143"/>
      <c r="EU110" s="72"/>
    </row>
    <row r="111" spans="1:151">
      <c r="A111" s="20"/>
      <c r="B111" s="20"/>
      <c r="C111" s="312"/>
      <c r="D111" s="31" t="s">
        <v>2284</v>
      </c>
      <c r="E111" s="31" t="s">
        <v>1449</v>
      </c>
      <c r="F111" s="32"/>
      <c r="G111" s="33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4"/>
      <c r="AF111" s="34"/>
      <c r="AG111" s="34"/>
      <c r="AH111" s="34"/>
      <c r="AI111" s="34"/>
      <c r="AJ111" s="34"/>
      <c r="AK111" s="34"/>
      <c r="AL111" s="34"/>
      <c r="AM111" s="34"/>
      <c r="AN111" s="34"/>
      <c r="AO111" s="34"/>
      <c r="AP111" s="34"/>
      <c r="AQ111" s="75"/>
      <c r="AR111" s="34"/>
      <c r="AS111" s="34"/>
      <c r="AT111" s="110" t="s">
        <v>2286</v>
      </c>
      <c r="AU111" s="34" t="s">
        <v>2286</v>
      </c>
      <c r="AV111" s="34" t="s">
        <v>2286</v>
      </c>
      <c r="AW111" s="34"/>
      <c r="AX111" s="124"/>
      <c r="AY111" s="34"/>
      <c r="AZ111" s="34"/>
      <c r="BA111" s="34"/>
      <c r="BB111" s="34"/>
      <c r="BC111" s="124" t="s">
        <v>1448</v>
      </c>
      <c r="BD111" s="124" t="s">
        <v>1448</v>
      </c>
      <c r="BE111" s="34" t="s">
        <v>1448</v>
      </c>
      <c r="BF111" s="34" t="s">
        <v>1448</v>
      </c>
      <c r="BG111" s="34"/>
      <c r="BH111" s="34"/>
      <c r="BI111" s="34"/>
      <c r="BJ111" s="34"/>
      <c r="BK111" s="34"/>
      <c r="BL111" s="96">
        <f t="shared" ca="1" si="16"/>
        <v>-9162</v>
      </c>
      <c r="BM111" s="97" t="e">
        <f t="shared" ca="1" si="17"/>
        <v>#VALUE!</v>
      </c>
      <c r="BN111" s="97" t="e">
        <f t="shared" ca="1" si="18"/>
        <v>#VALUE!</v>
      </c>
      <c r="BO111" s="95" t="e">
        <f t="shared" ca="1" si="23"/>
        <v>#VALUE!</v>
      </c>
      <c r="BP111" s="7">
        <f>Design!$J117</f>
        <v>0</v>
      </c>
      <c r="BQ111" s="1" t="e">
        <f t="shared" ca="1" si="24"/>
        <v>#VALUE!</v>
      </c>
      <c r="BR111" s="19" t="e">
        <f t="shared" ca="1" si="19"/>
        <v>#VALUE!</v>
      </c>
      <c r="BS111" s="61" t="str">
        <f t="shared" ca="1" si="20"/>
        <v>=INF|SERNUM</v>
      </c>
      <c r="BT111" s="61" t="str">
        <f t="shared" ca="1" si="27"/>
        <v>MODELNAME=FSM-100P</v>
      </c>
      <c r="BU111" s="78" t="e">
        <f t="shared" ca="1" si="22"/>
        <v>#VALUE!</v>
      </c>
      <c r="BV111" s="95">
        <f t="shared" ca="1" si="28"/>
        <v>0</v>
      </c>
      <c r="BW111" s="80">
        <f>Design!B117</f>
        <v>0.15150000000000011</v>
      </c>
      <c r="BX111" s="8">
        <f>Design!F117</f>
        <v>0</v>
      </c>
      <c r="BY111" s="51" t="s">
        <v>2062</v>
      </c>
      <c r="BZ111" s="11" t="s">
        <v>3915</v>
      </c>
      <c r="CA111" s="278">
        <v>41617.676030092596</v>
      </c>
      <c r="CB111" t="s">
        <v>1969</v>
      </c>
      <c r="CC111" s="10"/>
      <c r="CD111" s="61"/>
      <c r="CE111" s="65" t="e">
        <f t="shared" si="15"/>
        <v>#VALUE!</v>
      </c>
      <c r="CF111" s="65"/>
      <c r="CG111" s="65"/>
      <c r="CH111" s="65"/>
      <c r="CI111" s="65"/>
      <c r="CJ111" s="65"/>
      <c r="CK111" s="65"/>
      <c r="CL111" s="65"/>
      <c r="CM111"/>
      <c r="CN111"/>
      <c r="CO111"/>
      <c r="CP111"/>
      <c r="CQ111"/>
      <c r="CR111"/>
      <c r="CS111"/>
      <c r="CT111"/>
      <c r="CU111"/>
      <c r="CV111" s="65"/>
      <c r="CW111" s="65"/>
      <c r="CX111" s="65"/>
      <c r="CY111" s="65"/>
      <c r="CZ111" s="65"/>
      <c r="DA111" s="65"/>
      <c r="DB111" s="141"/>
      <c r="DC111" s="141"/>
      <c r="DD111" s="141"/>
      <c r="DE111" s="141"/>
      <c r="DF111" s="141"/>
      <c r="DG111" s="141"/>
      <c r="DH111" s="141"/>
      <c r="DI111" s="141"/>
      <c r="DJ111" s="139"/>
      <c r="DK111" s="95"/>
      <c r="DL111" s="141"/>
      <c r="DM111" s="141"/>
      <c r="DN111" s="141"/>
      <c r="DO111" s="141"/>
      <c r="DP111" s="91"/>
      <c r="DQ111" s="72"/>
      <c r="DR111" s="72"/>
      <c r="DS111" s="72"/>
      <c r="DT111" s="72"/>
      <c r="DZ111" s="141"/>
      <c r="EA111" s="141"/>
      <c r="EB111" s="141"/>
      <c r="EC111" s="141"/>
      <c r="ED111" s="141"/>
      <c r="EE111" s="141"/>
      <c r="EF111" s="143"/>
      <c r="EU111" s="72"/>
    </row>
    <row r="112" spans="1:151">
      <c r="A112" s="20"/>
      <c r="B112" s="20"/>
      <c r="C112" s="312"/>
      <c r="D112" s="31" t="s">
        <v>2285</v>
      </c>
      <c r="E112" s="31" t="s">
        <v>1450</v>
      </c>
      <c r="F112" s="32"/>
      <c r="G112" s="33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4"/>
      <c r="AF112" s="34"/>
      <c r="AG112" s="34"/>
      <c r="AH112" s="34"/>
      <c r="AI112" s="34"/>
      <c r="AJ112" s="34"/>
      <c r="AK112" s="34"/>
      <c r="AL112" s="34"/>
      <c r="AM112" s="34"/>
      <c r="AN112" s="34"/>
      <c r="AO112" s="34"/>
      <c r="AP112" s="34"/>
      <c r="AQ112" s="75"/>
      <c r="AR112" s="34"/>
      <c r="AS112" s="34"/>
      <c r="AT112" s="110" t="s">
        <v>2286</v>
      </c>
      <c r="AU112" s="34" t="s">
        <v>2286</v>
      </c>
      <c r="AV112" s="34" t="s">
        <v>2286</v>
      </c>
      <c r="AW112" s="34"/>
      <c r="AX112" s="124"/>
      <c r="AY112" s="34"/>
      <c r="AZ112" s="34"/>
      <c r="BA112" s="34"/>
      <c r="BB112" s="34"/>
      <c r="BC112" s="120" t="s">
        <v>1448</v>
      </c>
      <c r="BD112" s="120" t="s">
        <v>1448</v>
      </c>
      <c r="BE112" s="34" t="s">
        <v>1448</v>
      </c>
      <c r="BF112" s="34" t="s">
        <v>1448</v>
      </c>
      <c r="BG112" s="34"/>
      <c r="BH112" s="34"/>
      <c r="BI112" s="34"/>
      <c r="BJ112" s="34"/>
      <c r="BK112" s="34"/>
      <c r="BL112" s="96">
        <f t="shared" ca="1" si="16"/>
        <v>-8743</v>
      </c>
      <c r="BM112" s="97" t="e">
        <f t="shared" ca="1" si="17"/>
        <v>#VALUE!</v>
      </c>
      <c r="BN112" s="97" t="e">
        <f t="shared" ca="1" si="18"/>
        <v>#VALUE!</v>
      </c>
      <c r="BO112" s="95" t="e">
        <f t="shared" ca="1" si="23"/>
        <v>#VALUE!</v>
      </c>
      <c r="BP112" s="7">
        <f>Design!$J118</f>
        <v>0</v>
      </c>
      <c r="BQ112" s="1" t="e">
        <f t="shared" ca="1" si="24"/>
        <v>#VALUE!</v>
      </c>
      <c r="BR112" s="19" t="e">
        <f t="shared" ca="1" si="19"/>
        <v>#VALUE!</v>
      </c>
      <c r="BS112" s="61" t="str">
        <f t="shared" ca="1" si="20"/>
        <v>=INF|SERNUM</v>
      </c>
      <c r="BT112" s="61" t="str">
        <f t="shared" ca="1" si="27"/>
        <v>MODELNAME=FSM-100P</v>
      </c>
      <c r="BU112" s="78" t="e">
        <f t="shared" ca="1" si="22"/>
        <v>#VALUE!</v>
      </c>
      <c r="BV112" s="95">
        <f t="shared" ca="1" si="28"/>
        <v>0</v>
      </c>
      <c r="BW112" s="80">
        <f>Design!B118</f>
        <v>0.15300000000000011</v>
      </c>
      <c r="BX112" s="8">
        <f>Design!F118</f>
        <v>0</v>
      </c>
      <c r="BY112" s="51" t="s">
        <v>2063</v>
      </c>
      <c r="BZ112" s="11" t="s">
        <v>3715</v>
      </c>
      <c r="CA112" s="278">
        <v>41617.676041666666</v>
      </c>
      <c r="CB112" t="s">
        <v>3916</v>
      </c>
      <c r="CC112" s="10"/>
      <c r="CD112" s="61"/>
      <c r="CE112" s="65" t="e">
        <f t="shared" si="15"/>
        <v>#VALUE!</v>
      </c>
      <c r="CF112" s="65"/>
      <c r="CG112" s="65"/>
      <c r="CH112" s="65"/>
      <c r="CI112" s="65"/>
      <c r="CJ112" s="65"/>
      <c r="CK112" s="65"/>
      <c r="CL112" s="65"/>
      <c r="CM112"/>
      <c r="CN112"/>
      <c r="CO112"/>
      <c r="CP112"/>
      <c r="CQ112"/>
      <c r="CR112"/>
      <c r="CS112"/>
      <c r="CT112"/>
      <c r="CU112"/>
      <c r="CV112" s="65"/>
      <c r="CW112" s="65"/>
      <c r="CX112" s="65"/>
      <c r="CY112" s="65"/>
      <c r="CZ112" s="65"/>
      <c r="DA112" s="65"/>
      <c r="DB112" s="141"/>
      <c r="DC112" s="141"/>
      <c r="DD112" s="141"/>
      <c r="DE112" s="141"/>
      <c r="DF112" s="141"/>
      <c r="DG112" s="141"/>
      <c r="DH112" s="141"/>
      <c r="DI112" s="141"/>
      <c r="DJ112" s="139"/>
      <c r="DK112" s="95"/>
      <c r="DL112" s="141"/>
      <c r="DM112" s="141"/>
      <c r="DN112" s="141"/>
      <c r="DO112" s="141"/>
      <c r="DP112" s="91"/>
      <c r="DQ112" s="72"/>
      <c r="DR112" s="72"/>
      <c r="DS112" s="72"/>
      <c r="DT112" s="72"/>
      <c r="DZ112" s="141"/>
      <c r="EA112" s="141"/>
      <c r="EB112" s="141"/>
      <c r="EC112" s="141"/>
      <c r="ED112" s="141"/>
      <c r="EE112" s="141"/>
      <c r="EF112" s="143"/>
      <c r="EU112" s="72"/>
    </row>
    <row r="113" spans="1:151">
      <c r="A113" s="20"/>
      <c r="B113" s="20"/>
      <c r="C113" s="312"/>
      <c r="D113" s="31" t="s">
        <v>1505</v>
      </c>
      <c r="E113" s="31" t="s">
        <v>1506</v>
      </c>
      <c r="F113" s="32"/>
      <c r="G113" s="33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4"/>
      <c r="AF113" s="34"/>
      <c r="AG113" s="34"/>
      <c r="AH113" s="34"/>
      <c r="AI113" s="34"/>
      <c r="AJ113" s="34"/>
      <c r="AK113" s="34"/>
      <c r="AL113" s="34"/>
      <c r="AM113" s="34"/>
      <c r="AN113" s="34"/>
      <c r="AO113" s="34"/>
      <c r="AP113" s="34"/>
      <c r="AQ113" s="75"/>
      <c r="AR113" s="34"/>
      <c r="AS113" s="34"/>
      <c r="AT113" s="110" t="s">
        <v>2478</v>
      </c>
      <c r="AU113" s="34" t="s">
        <v>2335</v>
      </c>
      <c r="AV113" s="34" t="s">
        <v>2332</v>
      </c>
      <c r="AW113" s="34"/>
      <c r="AX113" s="120"/>
      <c r="AY113" s="34"/>
      <c r="AZ113" s="34"/>
      <c r="BA113" s="34"/>
      <c r="BB113" s="34"/>
      <c r="BC113" s="120" t="s">
        <v>2331</v>
      </c>
      <c r="BD113" s="120" t="s">
        <v>2331</v>
      </c>
      <c r="BE113" s="216" t="s">
        <v>2331</v>
      </c>
      <c r="BF113" s="229" t="str">
        <f>FIXED(Control!$D$23,0)&amp;" bit"</f>
        <v>250 bit</v>
      </c>
      <c r="BG113" s="34"/>
      <c r="BH113" s="34"/>
      <c r="BI113" s="34"/>
      <c r="BJ113" s="34"/>
      <c r="BK113" s="34"/>
      <c r="BL113" s="96">
        <f t="shared" ca="1" si="16"/>
        <v>5316</v>
      </c>
      <c r="BM113" s="97" t="e">
        <f t="shared" ca="1" si="17"/>
        <v>#VALUE!</v>
      </c>
      <c r="BN113" s="97" t="e">
        <f t="shared" ca="1" si="18"/>
        <v>#VALUE!</v>
      </c>
      <c r="BO113" s="95" t="e">
        <f t="shared" ca="1" si="23"/>
        <v>#VALUE!</v>
      </c>
      <c r="BP113" s="7">
        <f>Design!$J119</f>
        <v>0</v>
      </c>
      <c r="BQ113" s="1" t="e">
        <f t="shared" ca="1" si="24"/>
        <v>#VALUE!</v>
      </c>
      <c r="BR113" s="19" t="e">
        <f t="shared" ca="1" si="19"/>
        <v>#VALUE!</v>
      </c>
      <c r="BS113" s="61">
        <f t="shared" ca="1" si="20"/>
        <v>0</v>
      </c>
      <c r="BT113" s="61" t="str">
        <f t="shared" ca="1" si="27"/>
        <v>ACK</v>
      </c>
      <c r="BU113" s="78" t="e">
        <f t="shared" ca="1" si="22"/>
        <v>#VALUE!</v>
      </c>
      <c r="BV113" s="95">
        <f t="shared" ca="1" si="28"/>
        <v>0</v>
      </c>
      <c r="BW113" s="80">
        <f>Design!B119</f>
        <v>0.15450000000000011</v>
      </c>
      <c r="BX113" s="8">
        <f>Design!F119</f>
        <v>0</v>
      </c>
      <c r="BY113" s="51" t="s">
        <v>2064</v>
      </c>
      <c r="BZ113" s="11" t="s">
        <v>3715</v>
      </c>
      <c r="CA113" s="278">
        <v>41617.676041666666</v>
      </c>
      <c r="CB113" t="s">
        <v>3717</v>
      </c>
      <c r="CC113" s="10"/>
      <c r="CD113" s="61"/>
      <c r="CE113" s="65" t="e">
        <f t="shared" si="15"/>
        <v>#VALUE!</v>
      </c>
      <c r="CF113" s="65"/>
      <c r="CG113" s="65"/>
      <c r="CH113" s="65"/>
      <c r="CI113" s="65"/>
      <c r="CJ113" s="65"/>
      <c r="CK113" s="65"/>
      <c r="CL113" s="65"/>
      <c r="CM113"/>
      <c r="CN113"/>
      <c r="CO113"/>
      <c r="CP113"/>
      <c r="CQ113"/>
      <c r="CR113"/>
      <c r="CS113"/>
      <c r="CT113"/>
      <c r="CU113"/>
      <c r="CV113" s="65"/>
      <c r="CW113" s="65"/>
      <c r="CX113" s="65"/>
      <c r="CY113" s="65"/>
      <c r="CZ113" s="65"/>
      <c r="DA113" s="65"/>
      <c r="DB113" s="141"/>
      <c r="DC113" s="141"/>
      <c r="DD113" s="141"/>
      <c r="DE113" s="141"/>
      <c r="DF113" s="141"/>
      <c r="DG113" s="141"/>
      <c r="DH113" s="141"/>
      <c r="DI113" s="141"/>
      <c r="DJ113" s="139"/>
      <c r="DK113" s="95"/>
      <c r="DL113" s="141"/>
      <c r="DM113" s="141"/>
      <c r="DN113" s="141"/>
      <c r="DO113" s="141"/>
      <c r="DP113" s="91"/>
      <c r="DQ113" s="72"/>
      <c r="DR113" s="72"/>
      <c r="DS113" s="72"/>
      <c r="DT113" s="72"/>
      <c r="DZ113" s="141"/>
      <c r="EA113" s="141"/>
      <c r="EB113" s="141"/>
      <c r="EC113" s="141"/>
      <c r="ED113" s="141"/>
      <c r="EE113" s="141"/>
      <c r="EF113" s="143"/>
      <c r="EU113" s="72"/>
    </row>
    <row r="114" spans="1:151">
      <c r="A114" s="20"/>
      <c r="B114" s="20"/>
      <c r="C114" s="312"/>
      <c r="D114" s="31" t="s">
        <v>1507</v>
      </c>
      <c r="E114" s="31" t="s">
        <v>1269</v>
      </c>
      <c r="F114" s="32"/>
      <c r="G114" s="33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4"/>
      <c r="AF114" s="34"/>
      <c r="AG114" s="34"/>
      <c r="AH114" s="34"/>
      <c r="AI114" s="34"/>
      <c r="AJ114" s="34"/>
      <c r="AK114" s="34"/>
      <c r="AL114" s="34"/>
      <c r="AM114" s="34"/>
      <c r="AN114" s="34"/>
      <c r="AO114" s="34"/>
      <c r="AP114" s="34"/>
      <c r="AQ114" s="75"/>
      <c r="AR114" s="34"/>
      <c r="AS114" s="34"/>
      <c r="AT114" s="110" t="s">
        <v>2335</v>
      </c>
      <c r="AU114" s="34" t="s">
        <v>2335</v>
      </c>
      <c r="AV114" s="34" t="s">
        <v>2335</v>
      </c>
      <c r="AW114" s="34"/>
      <c r="AX114" s="120"/>
      <c r="AY114" s="34"/>
      <c r="AZ114" s="34"/>
      <c r="BA114" s="34"/>
      <c r="BB114" s="34"/>
      <c r="BC114" s="120" t="s">
        <v>2335</v>
      </c>
      <c r="BD114" s="120" t="s">
        <v>2335</v>
      </c>
      <c r="BE114" s="216" t="s">
        <v>2335</v>
      </c>
      <c r="BF114" s="229" t="str">
        <f>IF((Control!$D$23+Control!$D$20+(400-Control!$A$22))&gt;1000, 1000-Control!$D$23, Control!$D$20+(400-Control!$A$22))&amp;" bit"</f>
        <v>70 bit</v>
      </c>
      <c r="BG114" s="34"/>
      <c r="BH114" s="34"/>
      <c r="BI114" s="34"/>
      <c r="BJ114" s="34"/>
      <c r="BK114" s="34"/>
      <c r="BL114" s="96">
        <f t="shared" ca="1" si="16"/>
        <v>5318</v>
      </c>
      <c r="BM114" s="97" t="e">
        <f t="shared" ca="1" si="17"/>
        <v>#VALUE!</v>
      </c>
      <c r="BN114" s="97" t="e">
        <f t="shared" ca="1" si="18"/>
        <v>#VALUE!</v>
      </c>
      <c r="BO114" s="95" t="e">
        <f t="shared" ca="1" si="23"/>
        <v>#VALUE!</v>
      </c>
      <c r="BP114" s="7">
        <f>Design!$J120</f>
        <v>0</v>
      </c>
      <c r="BQ114" s="1" t="e">
        <f t="shared" ca="1" si="24"/>
        <v>#VALUE!</v>
      </c>
      <c r="BR114" s="19" t="e">
        <f t="shared" ca="1" si="19"/>
        <v>#VALUE!</v>
      </c>
      <c r="BS114" s="61">
        <f t="shared" ca="1" si="20"/>
        <v>0</v>
      </c>
      <c r="BT114" s="61" t="str">
        <f t="shared" ca="1" si="27"/>
        <v>ACK</v>
      </c>
      <c r="BU114" s="78" t="e">
        <f t="shared" ca="1" si="22"/>
        <v>#VALUE!</v>
      </c>
      <c r="BV114" s="95">
        <f t="shared" ca="1" si="28"/>
        <v>0</v>
      </c>
      <c r="BW114" s="80">
        <f>Design!B120</f>
        <v>0.15600000000000011</v>
      </c>
      <c r="BX114" s="8">
        <f>Design!F120</f>
        <v>0</v>
      </c>
      <c r="BY114" s="51" t="s">
        <v>2065</v>
      </c>
      <c r="BZ114" s="11" t="s">
        <v>3715</v>
      </c>
      <c r="CA114" s="278">
        <v>41617.676053240742</v>
      </c>
      <c r="CB114" t="s">
        <v>3717</v>
      </c>
      <c r="CC114" s="10"/>
      <c r="CD114" s="61"/>
      <c r="CE114" s="65" t="e">
        <f t="shared" si="15"/>
        <v>#VALUE!</v>
      </c>
      <c r="CF114" s="65"/>
      <c r="CG114" s="65"/>
      <c r="CH114" s="65"/>
      <c r="CI114" s="65"/>
      <c r="CJ114" s="65"/>
      <c r="CK114" s="65"/>
      <c r="CL114" s="65"/>
      <c r="CM114"/>
      <c r="CN114"/>
      <c r="CO114"/>
      <c r="CP114"/>
      <c r="CQ114"/>
      <c r="CR114"/>
      <c r="CS114"/>
      <c r="CT114"/>
      <c r="CU114"/>
      <c r="CV114" s="65"/>
      <c r="CW114" s="65"/>
      <c r="CX114" s="65"/>
      <c r="CY114" s="65"/>
      <c r="CZ114" s="65"/>
      <c r="DA114" s="65"/>
      <c r="DB114" s="141"/>
      <c r="DC114" s="141"/>
      <c r="DD114" s="141"/>
      <c r="DE114" s="141"/>
      <c r="DF114" s="141"/>
      <c r="DG114" s="141"/>
      <c r="DH114" s="141"/>
      <c r="DI114" s="141"/>
      <c r="DJ114" s="139"/>
      <c r="DK114" s="95"/>
      <c r="DL114" s="141"/>
      <c r="DM114" s="141"/>
      <c r="DN114" s="141"/>
      <c r="DO114" s="141"/>
      <c r="DP114" s="91"/>
      <c r="DQ114" s="72"/>
      <c r="DR114" s="72"/>
      <c r="DS114" s="72"/>
      <c r="DT114" s="72"/>
      <c r="DZ114" s="141"/>
      <c r="EA114" s="141"/>
      <c r="EB114" s="141"/>
      <c r="EC114" s="141"/>
      <c r="ED114" s="141"/>
      <c r="EE114" s="141"/>
      <c r="EF114" s="143"/>
      <c r="EU114" s="72"/>
    </row>
    <row r="115" spans="1:151">
      <c r="A115" s="20"/>
      <c r="B115" s="20"/>
      <c r="C115" s="312"/>
      <c r="D115" s="31" t="s">
        <v>1270</v>
      </c>
      <c r="E115" s="31" t="s">
        <v>1271</v>
      </c>
      <c r="F115" s="32"/>
      <c r="G115" s="33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4"/>
      <c r="AF115" s="34"/>
      <c r="AG115" s="34"/>
      <c r="AH115" s="34"/>
      <c r="AI115" s="34"/>
      <c r="AJ115" s="34"/>
      <c r="AK115" s="34"/>
      <c r="AL115" s="34"/>
      <c r="AM115" s="34"/>
      <c r="AN115" s="34"/>
      <c r="AO115" s="34"/>
      <c r="AP115" s="34"/>
      <c r="AQ115" s="75"/>
      <c r="AR115" s="34"/>
      <c r="AS115" s="34"/>
      <c r="AT115" s="110" t="s">
        <v>2945</v>
      </c>
      <c r="AU115" s="34" t="s">
        <v>1272</v>
      </c>
      <c r="AV115" s="34" t="s">
        <v>2404</v>
      </c>
      <c r="AW115" s="34"/>
      <c r="AX115" s="124"/>
      <c r="AY115" s="34"/>
      <c r="AZ115" s="34"/>
      <c r="BA115" s="34"/>
      <c r="BB115" s="34"/>
      <c r="BC115" s="120" t="s">
        <v>2404</v>
      </c>
      <c r="BD115" s="120" t="s">
        <v>2404</v>
      </c>
      <c r="BE115" s="216" t="s">
        <v>2902</v>
      </c>
      <c r="BF115" s="216" t="s">
        <v>2902</v>
      </c>
      <c r="BG115" s="34"/>
      <c r="BH115" s="34"/>
      <c r="BI115" s="34"/>
      <c r="BJ115" s="34"/>
      <c r="BK115" s="34"/>
      <c r="BL115" s="96">
        <f t="shared" ca="1" si="16"/>
        <v>5318</v>
      </c>
      <c r="BM115" s="97" t="e">
        <f t="shared" ca="1" si="17"/>
        <v>#VALUE!</v>
      </c>
      <c r="BN115" s="97" t="e">
        <f t="shared" ca="1" si="18"/>
        <v>#VALUE!</v>
      </c>
      <c r="BO115" s="95" t="e">
        <f t="shared" ca="1" si="23"/>
        <v>#VALUE!</v>
      </c>
      <c r="BP115" s="7">
        <f>Design!$J121</f>
        <v>0</v>
      </c>
      <c r="BQ115" s="1" t="e">
        <f t="shared" ca="1" si="24"/>
        <v>#VALUE!</v>
      </c>
      <c r="BR115" s="19" t="e">
        <f t="shared" ca="1" si="19"/>
        <v>#VALUE!</v>
      </c>
      <c r="BS115" s="61">
        <f t="shared" ca="1" si="20"/>
        <v>0</v>
      </c>
      <c r="BT115" s="61" t="str">
        <f t="shared" ca="1" si="27"/>
        <v>TR=1465.4</v>
      </c>
      <c r="BU115" s="78" t="e">
        <f t="shared" ca="1" si="22"/>
        <v>#VALUE!</v>
      </c>
      <c r="BV115" s="95">
        <f t="shared" ca="1" si="28"/>
        <v>0</v>
      </c>
      <c r="BW115" s="80">
        <f>Design!B121</f>
        <v>0.15750000000000011</v>
      </c>
      <c r="BX115" s="8">
        <f>Design!F121</f>
        <v>0</v>
      </c>
      <c r="BY115" s="51" t="s">
        <v>2066</v>
      </c>
      <c r="BZ115" s="11" t="s">
        <v>3716</v>
      </c>
      <c r="CA115" s="278">
        <v>41617.676053240742</v>
      </c>
      <c r="CB115" t="s">
        <v>3884</v>
      </c>
      <c r="CC115" s="10"/>
      <c r="CD115" s="61"/>
      <c r="CE115" s="65" t="e">
        <f t="shared" si="15"/>
        <v>#VALUE!</v>
      </c>
      <c r="CF115" s="65"/>
      <c r="CG115" s="65"/>
      <c r="CH115" s="65"/>
      <c r="CI115" s="65"/>
      <c r="CJ115" s="65"/>
      <c r="CK115" s="65"/>
      <c r="CL115" s="65"/>
      <c r="CM115"/>
      <c r="CN115"/>
      <c r="CO115"/>
      <c r="CP115"/>
      <c r="CQ115"/>
      <c r="CR115"/>
      <c r="CS115"/>
      <c r="CT115"/>
      <c r="CU115"/>
      <c r="CV115" s="65"/>
      <c r="CW115" s="65"/>
      <c r="CX115" s="65"/>
      <c r="CY115" s="65"/>
      <c r="CZ115" s="65"/>
      <c r="DA115" s="65"/>
      <c r="DB115" s="141"/>
      <c r="DC115" s="141"/>
      <c r="DD115" s="141"/>
      <c r="DE115" s="141"/>
      <c r="DF115" s="141"/>
      <c r="DG115" s="141"/>
      <c r="DH115" s="141"/>
      <c r="DI115" s="141"/>
      <c r="DJ115" s="139"/>
      <c r="DK115" s="95"/>
      <c r="DL115" s="141"/>
      <c r="DM115" s="141"/>
      <c r="DN115" s="141"/>
      <c r="DO115" s="141"/>
      <c r="DP115" s="91"/>
      <c r="DQ115" s="72"/>
      <c r="DR115" s="72"/>
      <c r="DS115" s="72"/>
      <c r="DT115" s="72"/>
      <c r="DZ115" s="141"/>
      <c r="EA115" s="141"/>
      <c r="EB115" s="141"/>
      <c r="EC115" s="141"/>
      <c r="ED115" s="141"/>
      <c r="EE115" s="141"/>
      <c r="EF115" s="143"/>
      <c r="EU115" s="72"/>
    </row>
    <row r="116" spans="1:151">
      <c r="A116" s="20"/>
      <c r="B116" s="20"/>
      <c r="C116" s="312"/>
      <c r="D116" s="31" t="s">
        <v>1273</v>
      </c>
      <c r="E116" s="31" t="s">
        <v>1274</v>
      </c>
      <c r="F116" s="32"/>
      <c r="G116" s="33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34"/>
      <c r="AG116" s="34"/>
      <c r="AH116" s="34"/>
      <c r="AI116" s="34"/>
      <c r="AJ116" s="34"/>
      <c r="AK116" s="34"/>
      <c r="AL116" s="34"/>
      <c r="AM116" s="34"/>
      <c r="AN116" s="34"/>
      <c r="AO116" s="34"/>
      <c r="AP116" s="34"/>
      <c r="AQ116" s="75"/>
      <c r="AR116" s="34"/>
      <c r="AS116" s="34"/>
      <c r="AT116" s="110" t="s">
        <v>1276</v>
      </c>
      <c r="AU116" s="34" t="s">
        <v>1276</v>
      </c>
      <c r="AV116" s="34" t="s">
        <v>1276</v>
      </c>
      <c r="AW116" s="34"/>
      <c r="AX116" s="124"/>
      <c r="AY116" s="34"/>
      <c r="AZ116" s="34"/>
      <c r="BA116" s="34"/>
      <c r="BB116" s="34"/>
      <c r="BC116" s="124" t="s">
        <v>1275</v>
      </c>
      <c r="BD116" s="124" t="s">
        <v>1275</v>
      </c>
      <c r="BE116" s="34" t="s">
        <v>1275</v>
      </c>
      <c r="BF116" s="34" t="s">
        <v>1275</v>
      </c>
      <c r="BG116" s="34"/>
      <c r="BH116" s="34"/>
      <c r="BI116" s="34"/>
      <c r="BJ116" s="34"/>
      <c r="BK116" s="34"/>
      <c r="BL116" s="96">
        <f t="shared" ca="1" si="16"/>
        <v>5319</v>
      </c>
      <c r="BM116" s="97" t="e">
        <f t="shared" ca="1" si="17"/>
        <v>#VALUE!</v>
      </c>
      <c r="BN116" s="97" t="e">
        <f t="shared" ca="1" si="18"/>
        <v>#VALUE!</v>
      </c>
      <c r="BO116" s="95" t="e">
        <f t="shared" ca="1" si="23"/>
        <v>#VALUE!</v>
      </c>
      <c r="BP116" s="7">
        <f>Design!$J122</f>
        <v>0</v>
      </c>
      <c r="BQ116" s="1" t="e">
        <f t="shared" ca="1" si="24"/>
        <v>#VALUE!</v>
      </c>
      <c r="BR116" s="19" t="e">
        <f t="shared" ca="1" si="19"/>
        <v>#VALUE!</v>
      </c>
      <c r="BS116" s="61">
        <f t="shared" ca="1" si="20"/>
        <v>0</v>
      </c>
      <c r="BT116" s="61" t="str">
        <f t="shared" ca="1" si="27"/>
        <v>TR=1442.3</v>
      </c>
      <c r="BU116" s="78" t="e">
        <f t="shared" ca="1" si="22"/>
        <v>#VALUE!</v>
      </c>
      <c r="BV116" s="95">
        <f t="shared" ca="1" si="28"/>
        <v>0</v>
      </c>
      <c r="BW116" s="80">
        <f>Design!B122</f>
        <v>0.15900000000000011</v>
      </c>
      <c r="BX116" s="8">
        <f>Design!F122</f>
        <v>0</v>
      </c>
      <c r="BY116" s="51" t="s">
        <v>2067</v>
      </c>
      <c r="BZ116" s="11" t="s">
        <v>3716</v>
      </c>
      <c r="CA116" s="278">
        <v>41617.676064814812</v>
      </c>
      <c r="CB116" t="s">
        <v>3884</v>
      </c>
      <c r="CC116" s="10"/>
      <c r="CD116" s="61"/>
      <c r="CE116" s="65" t="e">
        <f t="shared" si="15"/>
        <v>#VALUE!</v>
      </c>
      <c r="CF116" s="65"/>
      <c r="CG116" s="65"/>
      <c r="CH116" s="65"/>
      <c r="CI116" s="65"/>
      <c r="CJ116" s="65"/>
      <c r="CK116" s="65"/>
      <c r="CL116" s="65"/>
      <c r="CM116"/>
      <c r="CN116"/>
      <c r="CO116"/>
      <c r="CP116"/>
      <c r="CQ116"/>
      <c r="CR116"/>
      <c r="CS116"/>
      <c r="CT116"/>
      <c r="CU116"/>
      <c r="CV116" s="65"/>
      <c r="CW116" s="65"/>
      <c r="CX116" s="65"/>
      <c r="CY116" s="65"/>
      <c r="CZ116" s="65"/>
      <c r="DA116" s="65"/>
      <c r="DB116" s="141"/>
      <c r="DC116" s="141"/>
      <c r="DD116" s="141"/>
      <c r="DE116" s="141"/>
      <c r="DF116" s="141"/>
      <c r="DG116" s="141"/>
      <c r="DH116" s="141"/>
      <c r="DI116" s="141"/>
      <c r="DJ116" s="139"/>
      <c r="DK116" s="95"/>
      <c r="DL116" s="141"/>
      <c r="DM116" s="141"/>
      <c r="DN116" s="141"/>
      <c r="DO116" s="141"/>
      <c r="DP116" s="91"/>
      <c r="DQ116" s="72"/>
      <c r="DR116" s="72"/>
      <c r="DS116" s="72"/>
      <c r="DT116" s="72"/>
      <c r="DZ116" s="141"/>
      <c r="EA116" s="141"/>
      <c r="EB116" s="141"/>
      <c r="EC116" s="141"/>
      <c r="ED116" s="141"/>
      <c r="EE116" s="141"/>
      <c r="EF116" s="143"/>
      <c r="EU116" s="72"/>
    </row>
    <row r="117" spans="1:151">
      <c r="A117" s="20"/>
      <c r="B117" s="20"/>
      <c r="C117" s="312"/>
      <c r="D117" s="31" t="s">
        <v>1277</v>
      </c>
      <c r="E117" s="31" t="s">
        <v>1278</v>
      </c>
      <c r="F117" s="32"/>
      <c r="G117" s="33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34"/>
      <c r="AG117" s="34"/>
      <c r="AH117" s="34"/>
      <c r="AI117" s="34"/>
      <c r="AJ117" s="34"/>
      <c r="AK117" s="34"/>
      <c r="AL117" s="34"/>
      <c r="AM117" s="34"/>
      <c r="AN117" s="34"/>
      <c r="AO117" s="34"/>
      <c r="AP117" s="34"/>
      <c r="AQ117" s="75"/>
      <c r="AR117" s="34"/>
      <c r="AS117" s="34"/>
      <c r="AT117" s="110" t="s">
        <v>2399</v>
      </c>
      <c r="AU117" s="34" t="s">
        <v>2399</v>
      </c>
      <c r="AV117" s="34" t="s">
        <v>2399</v>
      </c>
      <c r="AW117" s="34"/>
      <c r="AX117" s="124"/>
      <c r="AY117" s="34"/>
      <c r="AZ117" s="34"/>
      <c r="BA117" s="34"/>
      <c r="BB117" s="34"/>
      <c r="BC117" s="120" t="s">
        <v>2399</v>
      </c>
      <c r="BD117" s="120">
        <v>0</v>
      </c>
      <c r="BE117" s="216" t="s">
        <v>2399</v>
      </c>
      <c r="BF117" s="216" t="s">
        <v>2399</v>
      </c>
      <c r="BG117" s="34"/>
      <c r="BH117" s="34"/>
      <c r="BI117" s="34"/>
      <c r="BJ117" s="34"/>
      <c r="BK117" s="34"/>
      <c r="BL117" s="96">
        <f t="shared" ca="1" si="16"/>
        <v>5320</v>
      </c>
      <c r="BM117" s="97" t="e">
        <f t="shared" ca="1" si="17"/>
        <v>#VALUE!</v>
      </c>
      <c r="BN117" s="97" t="e">
        <f t="shared" ca="1" si="18"/>
        <v>#VALUE!</v>
      </c>
      <c r="BO117" s="95" t="e">
        <f t="shared" ca="1" si="23"/>
        <v>#VALUE!</v>
      </c>
      <c r="BP117" s="7">
        <f>Design!$J123</f>
        <v>0</v>
      </c>
      <c r="BQ117" s="1" t="e">
        <f t="shared" ca="1" si="24"/>
        <v>#VALUE!</v>
      </c>
      <c r="BR117" s="19" t="e">
        <f t="shared" ca="1" si="19"/>
        <v>#VALUE!</v>
      </c>
      <c r="BS117" s="61">
        <f t="shared" ca="1" si="20"/>
        <v>0</v>
      </c>
      <c r="BT117" s="61" t="str">
        <f t="shared" ca="1" si="27"/>
        <v>TL=1406.2</v>
      </c>
      <c r="BU117" s="78" t="e">
        <f t="shared" ca="1" si="22"/>
        <v>#VALUE!</v>
      </c>
      <c r="BV117" s="95">
        <f t="shared" ca="1" si="28"/>
        <v>0</v>
      </c>
      <c r="BW117" s="80">
        <f>Design!B123</f>
        <v>0.16050000000000011</v>
      </c>
      <c r="BX117" s="8">
        <f>Design!F123</f>
        <v>0</v>
      </c>
      <c r="BY117" s="51" t="s">
        <v>2068</v>
      </c>
      <c r="BZ117" s="11" t="s">
        <v>3714</v>
      </c>
      <c r="CA117" s="278">
        <v>41617.676064814812</v>
      </c>
      <c r="CB117" t="s">
        <v>3407</v>
      </c>
      <c r="CC117" s="10"/>
      <c r="CD117" s="61"/>
      <c r="CE117" s="65" t="e">
        <f t="shared" si="15"/>
        <v>#VALUE!</v>
      </c>
      <c r="CF117" s="65"/>
      <c r="CG117" s="65"/>
      <c r="CH117" s="65"/>
      <c r="CI117" s="65"/>
      <c r="CJ117" s="65"/>
      <c r="CK117" s="65"/>
      <c r="CL117" s="65"/>
      <c r="CM117"/>
      <c r="CN117"/>
      <c r="CO117"/>
      <c r="CP117"/>
      <c r="CQ117"/>
      <c r="CR117"/>
      <c r="CS117"/>
      <c r="CT117"/>
      <c r="CU117"/>
      <c r="CV117" s="65"/>
      <c r="CW117" s="65"/>
      <c r="CX117" s="65"/>
      <c r="CY117" s="65"/>
      <c r="CZ117" s="65"/>
      <c r="DA117" s="65"/>
      <c r="DB117" s="141"/>
      <c r="DC117" s="141"/>
      <c r="DD117" s="141"/>
      <c r="DE117" s="141"/>
      <c r="DF117" s="141"/>
      <c r="DG117" s="141"/>
      <c r="DH117" s="141"/>
      <c r="DI117" s="141"/>
      <c r="DJ117" s="139"/>
      <c r="DK117" s="95"/>
      <c r="DL117" s="141"/>
      <c r="DM117" s="141"/>
      <c r="DN117" s="141"/>
      <c r="DO117" s="141"/>
      <c r="DP117" s="91"/>
      <c r="DQ117" s="72"/>
      <c r="DR117" s="72"/>
      <c r="DS117" s="72"/>
      <c r="DT117" s="72"/>
      <c r="DZ117" s="141"/>
      <c r="EA117" s="141"/>
      <c r="EB117" s="141"/>
      <c r="EC117" s="141"/>
      <c r="ED117" s="141"/>
      <c r="EE117" s="141"/>
      <c r="EF117" s="143"/>
      <c r="EU117" s="72"/>
    </row>
    <row r="118" spans="1:151">
      <c r="A118" s="20"/>
      <c r="B118" s="20"/>
      <c r="C118" s="312"/>
      <c r="D118" s="31" t="s">
        <v>1279</v>
      </c>
      <c r="E118" s="31" t="s">
        <v>1280</v>
      </c>
      <c r="F118" s="32"/>
      <c r="G118" s="33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4"/>
      <c r="AF118" s="34"/>
      <c r="AG118" s="34"/>
      <c r="AH118" s="34"/>
      <c r="AI118" s="34"/>
      <c r="AJ118" s="34"/>
      <c r="AK118" s="34"/>
      <c r="AL118" s="34"/>
      <c r="AM118" s="34"/>
      <c r="AN118" s="34"/>
      <c r="AO118" s="34"/>
      <c r="AP118" s="34"/>
      <c r="AQ118" s="75"/>
      <c r="AR118" s="34"/>
      <c r="AS118" s="34"/>
      <c r="AT118" s="110" t="s">
        <v>1985</v>
      </c>
      <c r="AU118" s="34" t="s">
        <v>2661</v>
      </c>
      <c r="AV118" s="34" t="s">
        <v>2399</v>
      </c>
      <c r="AW118" s="34"/>
      <c r="AX118" s="120"/>
      <c r="AY118" s="34"/>
      <c r="AZ118" s="34"/>
      <c r="BA118" s="34"/>
      <c r="BB118" s="34"/>
      <c r="BC118" s="120" t="s">
        <v>2399</v>
      </c>
      <c r="BD118" s="120">
        <v>0</v>
      </c>
      <c r="BE118" s="216" t="s">
        <v>1907</v>
      </c>
      <c r="BF118" s="232">
        <f>BF$110</f>
        <v>2085</v>
      </c>
      <c r="BG118" s="34"/>
      <c r="BH118" s="34"/>
      <c r="BI118" s="34"/>
      <c r="BJ118" s="34"/>
      <c r="BK118" s="34"/>
      <c r="BL118" s="96">
        <f t="shared" ca="1" si="16"/>
        <v>5320</v>
      </c>
      <c r="BM118" s="97" t="e">
        <f t="shared" ca="1" si="17"/>
        <v>#VALUE!</v>
      </c>
      <c r="BN118" s="97">
        <f t="shared" ca="1" si="18"/>
        <v>-1.4062000000000001</v>
      </c>
      <c r="BO118" s="95" t="e">
        <f t="shared" ca="1" si="23"/>
        <v>#VALUE!</v>
      </c>
      <c r="BP118" s="7">
        <f>Design!$J124</f>
        <v>0</v>
      </c>
      <c r="BQ118" s="1" t="e">
        <f t="shared" ca="1" si="24"/>
        <v>#VALUE!</v>
      </c>
      <c r="BR118" s="19" t="e">
        <f t="shared" ca="1" si="19"/>
        <v>#VALUE!</v>
      </c>
      <c r="BS118" s="61">
        <f t="shared" ca="1" si="20"/>
        <v>0</v>
      </c>
      <c r="BT118" s="61" t="str">
        <f t="shared" ca="1" si="27"/>
        <v>TL=1406.2|TR=1442.3</v>
      </c>
      <c r="BU118" s="78" t="e">
        <f t="shared" ca="1" si="22"/>
        <v>#VALUE!</v>
      </c>
      <c r="BV118" s="95">
        <f t="shared" ca="1" si="28"/>
        <v>0</v>
      </c>
      <c r="BW118" s="80">
        <f>Design!B124</f>
        <v>0.16200000000000012</v>
      </c>
      <c r="BX118" s="8">
        <f>Design!F124</f>
        <v>0</v>
      </c>
      <c r="BY118" s="51" t="s">
        <v>2069</v>
      </c>
      <c r="BZ118" s="11" t="s">
        <v>3910</v>
      </c>
      <c r="CA118" s="278">
        <v>41617.676087962966</v>
      </c>
      <c r="CB118" t="s">
        <v>1969</v>
      </c>
      <c r="CC118" s="10"/>
      <c r="CD118" s="61"/>
      <c r="CE118" s="65" t="e">
        <f t="shared" si="15"/>
        <v>#VALUE!</v>
      </c>
      <c r="CF118" s="65"/>
      <c r="CG118" s="65"/>
      <c r="CH118" s="65"/>
      <c r="CI118" s="65"/>
      <c r="CJ118" s="65"/>
      <c r="CK118" s="65"/>
      <c r="CL118" s="65"/>
      <c r="CM118"/>
      <c r="CN118"/>
      <c r="CO118"/>
      <c r="CP118"/>
      <c r="CQ118"/>
      <c r="CR118"/>
      <c r="CS118"/>
      <c r="CT118"/>
      <c r="CU118"/>
      <c r="CV118" s="65"/>
      <c r="CW118" s="65"/>
      <c r="CX118" s="65"/>
      <c r="CY118" s="65"/>
      <c r="CZ118" s="65"/>
      <c r="DA118" s="65"/>
      <c r="DB118" s="141"/>
      <c r="DC118" s="141"/>
      <c r="DD118" s="141"/>
      <c r="DE118" s="141"/>
      <c r="DF118" s="141"/>
      <c r="DG118" s="141"/>
      <c r="DH118" s="141"/>
      <c r="DI118" s="141"/>
      <c r="DJ118" s="139"/>
      <c r="DK118" s="95"/>
      <c r="DL118" s="141"/>
      <c r="DM118" s="141"/>
      <c r="DN118" s="141"/>
      <c r="DO118" s="141"/>
      <c r="DP118" s="91"/>
      <c r="DQ118" s="72"/>
      <c r="DR118" s="72"/>
      <c r="DS118" s="72"/>
      <c r="DT118" s="72"/>
      <c r="DZ118" s="141"/>
      <c r="EA118" s="141"/>
      <c r="EB118" s="141"/>
      <c r="EC118" s="141"/>
      <c r="ED118" s="141"/>
      <c r="EE118" s="141"/>
      <c r="EF118" s="143"/>
      <c r="EU118" s="72"/>
    </row>
    <row r="119" spans="1:151">
      <c r="A119" s="20"/>
      <c r="B119" s="20"/>
      <c r="C119" s="312"/>
      <c r="D119" s="31" t="s">
        <v>1281</v>
      </c>
      <c r="E119" s="31" t="s">
        <v>1282</v>
      </c>
      <c r="F119" s="32"/>
      <c r="G119" s="33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4"/>
      <c r="AF119" s="34"/>
      <c r="AG119" s="34"/>
      <c r="AH119" s="34"/>
      <c r="AI119" s="34"/>
      <c r="AJ119" s="34"/>
      <c r="AK119" s="34"/>
      <c r="AL119" s="34"/>
      <c r="AM119" s="34"/>
      <c r="AN119" s="34"/>
      <c r="AO119" s="34"/>
      <c r="AP119" s="34"/>
      <c r="AQ119" s="75"/>
      <c r="AR119" s="34"/>
      <c r="AS119" s="34"/>
      <c r="AT119" s="110" t="s">
        <v>1283</v>
      </c>
      <c r="AU119" s="34" t="s">
        <v>1283</v>
      </c>
      <c r="AV119" s="34" t="s">
        <v>1283</v>
      </c>
      <c r="AW119" s="34"/>
      <c r="AX119" s="120"/>
      <c r="AY119" s="34"/>
      <c r="AZ119" s="34"/>
      <c r="BA119" s="34"/>
      <c r="BB119" s="34"/>
      <c r="BC119" s="120" t="s">
        <v>1283</v>
      </c>
      <c r="BD119" s="120">
        <v>0.1</v>
      </c>
      <c r="BE119" s="216" t="s">
        <v>2394</v>
      </c>
      <c r="BF119" s="216" t="s">
        <v>1763</v>
      </c>
      <c r="BG119" s="34"/>
      <c r="BH119" s="34"/>
      <c r="BI119" s="34"/>
      <c r="BJ119" s="34"/>
      <c r="BK119" s="34"/>
      <c r="BL119" s="96">
        <f t="shared" ca="1" si="16"/>
        <v>5349</v>
      </c>
      <c r="BM119" s="97" t="e">
        <f t="shared" ca="1" si="17"/>
        <v>#VALUE!</v>
      </c>
      <c r="BN119" s="97" t="e">
        <f t="shared" ca="1" si="18"/>
        <v>#VALUE!</v>
      </c>
      <c r="BO119" s="95" t="e">
        <f t="shared" ca="1" si="23"/>
        <v>#VALUE!</v>
      </c>
      <c r="BP119" s="7">
        <f>Design!$J125</f>
        <v>0</v>
      </c>
      <c r="BQ119" s="1" t="e">
        <f t="shared" ca="1" si="24"/>
        <v>#VALUE!</v>
      </c>
      <c r="BR119" s="19" t="e">
        <f t="shared" ca="1" si="19"/>
        <v>#VALUE!</v>
      </c>
      <c r="BS119" s="61">
        <f t="shared" ca="1" si="20"/>
        <v>0</v>
      </c>
      <c r="BT119" s="61" t="str">
        <f t="shared" ca="1" si="27"/>
        <v>TR=1456.2</v>
      </c>
      <c r="BU119" s="78" t="e">
        <f t="shared" ca="1" si="22"/>
        <v>#VALUE!</v>
      </c>
      <c r="BV119" s="95">
        <f t="shared" ca="1" si="28"/>
        <v>0</v>
      </c>
      <c r="BW119" s="80">
        <f>Design!B125</f>
        <v>0.16350000000000012</v>
      </c>
      <c r="BX119" s="8">
        <f>Design!F125</f>
        <v>0</v>
      </c>
      <c r="BY119" s="51" t="s">
        <v>2070</v>
      </c>
      <c r="BZ119" s="11" t="s">
        <v>3715</v>
      </c>
      <c r="CA119" s="278">
        <v>41617.676099537035</v>
      </c>
      <c r="CB119" t="s">
        <v>3917</v>
      </c>
      <c r="CC119" s="10"/>
      <c r="CD119" s="61"/>
      <c r="CE119" s="65" t="e">
        <f t="shared" si="15"/>
        <v>#VALUE!</v>
      </c>
      <c r="CF119" s="65"/>
      <c r="CG119" s="65"/>
      <c r="CH119" s="65"/>
      <c r="CI119" s="65"/>
      <c r="CJ119" s="65"/>
      <c r="CK119" s="65"/>
      <c r="CL119" s="65"/>
      <c r="CM119"/>
      <c r="CN119"/>
      <c r="CO119"/>
      <c r="CP119"/>
      <c r="CQ119"/>
      <c r="CR119"/>
      <c r="CS119"/>
      <c r="CT119"/>
      <c r="CU119"/>
      <c r="CV119" s="65"/>
      <c r="CW119" s="65"/>
      <c r="CX119" s="65"/>
      <c r="CY119" s="65"/>
      <c r="CZ119" s="65"/>
      <c r="DA119" s="65"/>
      <c r="DB119" s="141"/>
      <c r="DC119" s="141"/>
      <c r="DD119" s="141"/>
      <c r="DE119" s="141"/>
      <c r="DF119" s="141"/>
      <c r="DG119" s="141"/>
      <c r="DH119" s="141"/>
      <c r="DI119" s="141"/>
      <c r="DJ119" s="139"/>
      <c r="DK119" s="95"/>
      <c r="DL119" s="141"/>
      <c r="DM119" s="141"/>
      <c r="DN119" s="141"/>
      <c r="DO119" s="141"/>
      <c r="DP119" s="91"/>
      <c r="DQ119" s="72"/>
      <c r="DR119" s="72"/>
      <c r="DS119" s="72"/>
      <c r="DT119" s="72"/>
      <c r="DZ119" s="141"/>
      <c r="EA119" s="141"/>
      <c r="EB119" s="141"/>
      <c r="EC119" s="141"/>
      <c r="ED119" s="141"/>
      <c r="EE119" s="141"/>
      <c r="EF119" s="143"/>
      <c r="EU119" s="72"/>
    </row>
    <row r="120" spans="1:151">
      <c r="A120" s="20"/>
      <c r="B120" s="20"/>
      <c r="C120" s="312"/>
      <c r="D120" s="31" t="s">
        <v>1649</v>
      </c>
      <c r="E120" s="31" t="s">
        <v>1650</v>
      </c>
      <c r="F120" s="32"/>
      <c r="G120" s="33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40"/>
      <c r="AF120" s="34"/>
      <c r="AG120" s="40"/>
      <c r="AH120" s="40"/>
      <c r="AI120" s="40"/>
      <c r="AJ120" s="40"/>
      <c r="AK120" s="40"/>
      <c r="AL120" s="40"/>
      <c r="AM120" s="40"/>
      <c r="AN120" s="40"/>
      <c r="AO120" s="34"/>
      <c r="AP120" s="34"/>
      <c r="AQ120" s="75"/>
      <c r="AR120" s="34"/>
      <c r="AS120" s="34"/>
      <c r="AT120" s="110" t="s">
        <v>1651</v>
      </c>
      <c r="AU120" s="34" t="s">
        <v>1651</v>
      </c>
      <c r="AV120" s="34" t="s">
        <v>1651</v>
      </c>
      <c r="AW120" s="34"/>
      <c r="AX120" s="130"/>
      <c r="AY120" s="34"/>
      <c r="AZ120" s="34"/>
      <c r="BA120" s="34"/>
      <c r="BB120" s="34"/>
      <c r="BC120" s="130" t="s">
        <v>2901</v>
      </c>
      <c r="BD120" s="130">
        <v>0</v>
      </c>
      <c r="BE120" s="216" t="s">
        <v>2901</v>
      </c>
      <c r="BF120" s="216" t="s">
        <v>2901</v>
      </c>
      <c r="BG120" s="34"/>
      <c r="BH120" s="34"/>
      <c r="BI120" s="34"/>
      <c r="BJ120" s="34"/>
      <c r="BK120" s="34"/>
      <c r="BL120" s="96">
        <f t="shared" ca="1" si="16"/>
        <v>5350</v>
      </c>
      <c r="BM120" s="97" t="e">
        <f t="shared" ca="1" si="17"/>
        <v>#VALUE!</v>
      </c>
      <c r="BN120" s="97" t="e">
        <f t="shared" ca="1" si="18"/>
        <v>#VALUE!</v>
      </c>
      <c r="BO120" s="95" t="e">
        <f t="shared" ca="1" si="23"/>
        <v>#VALUE!</v>
      </c>
      <c r="BP120" s="7">
        <f>Design!$J126</f>
        <v>0</v>
      </c>
      <c r="BQ120" s="1" t="e">
        <f t="shared" ca="1" si="24"/>
        <v>#VALUE!</v>
      </c>
      <c r="BR120" s="19" t="e">
        <f t="shared" ca="1" si="19"/>
        <v>#VALUE!</v>
      </c>
      <c r="BS120" s="61">
        <f t="shared" ca="1" si="20"/>
        <v>0</v>
      </c>
      <c r="BT120" s="61" t="str">
        <f t="shared" ca="1" si="27"/>
        <v>TR=1475.7</v>
      </c>
      <c r="BU120" s="78" t="e">
        <f t="shared" ca="1" si="22"/>
        <v>#VALUE!</v>
      </c>
      <c r="BV120" s="95">
        <f t="shared" ca="1" si="28"/>
        <v>0</v>
      </c>
      <c r="BW120" s="80">
        <f>Design!B126</f>
        <v>0.16500000000000012</v>
      </c>
      <c r="BX120" s="8">
        <f>Design!F126</f>
        <v>0</v>
      </c>
      <c r="BY120" s="51" t="s">
        <v>2071</v>
      </c>
      <c r="BZ120" s="11" t="s">
        <v>3715</v>
      </c>
      <c r="CA120" s="278">
        <v>41617.676099537035</v>
      </c>
      <c r="CB120" t="s">
        <v>3918</v>
      </c>
      <c r="CC120" s="10"/>
      <c r="CD120" s="61"/>
      <c r="CE120" s="65" t="e">
        <f t="shared" si="15"/>
        <v>#VALUE!</v>
      </c>
      <c r="CF120" s="65"/>
      <c r="CG120" s="65"/>
      <c r="CH120" s="65"/>
      <c r="CI120" s="65"/>
      <c r="CJ120" s="65"/>
      <c r="CK120" s="65"/>
      <c r="CL120" s="65"/>
      <c r="CM120"/>
      <c r="CN120"/>
      <c r="CO120"/>
      <c r="CP120"/>
      <c r="CQ120"/>
      <c r="CR120"/>
      <c r="CS120"/>
      <c r="CT120"/>
      <c r="CU120"/>
      <c r="CV120" s="65"/>
      <c r="CW120" s="65"/>
      <c r="CX120" s="65"/>
      <c r="CY120" s="65"/>
      <c r="CZ120" s="65"/>
      <c r="DA120" s="65"/>
      <c r="DB120" s="141"/>
      <c r="DC120" s="141"/>
      <c r="DD120" s="141"/>
      <c r="DE120" s="141"/>
      <c r="DF120" s="141"/>
      <c r="DG120" s="141"/>
      <c r="DH120" s="141"/>
      <c r="DI120" s="141"/>
      <c r="DJ120" s="139"/>
      <c r="DK120" s="95"/>
      <c r="DL120" s="141"/>
      <c r="DM120" s="141"/>
      <c r="DN120" s="141"/>
      <c r="DO120" s="141"/>
      <c r="DP120" s="91"/>
      <c r="DQ120" s="72"/>
      <c r="DR120" s="72"/>
      <c r="DS120" s="72"/>
      <c r="DT120" s="72"/>
      <c r="DZ120" s="141"/>
      <c r="EA120" s="141"/>
      <c r="EB120" s="141"/>
      <c r="EC120" s="141"/>
      <c r="ED120" s="141"/>
      <c r="EE120" s="141"/>
      <c r="EF120" s="143"/>
      <c r="EU120" s="72"/>
    </row>
    <row r="121" spans="1:151">
      <c r="A121" s="20"/>
      <c r="B121" s="20"/>
      <c r="C121" s="312"/>
      <c r="D121" s="31" t="s">
        <v>1652</v>
      </c>
      <c r="E121" s="31" t="s">
        <v>1159</v>
      </c>
      <c r="F121" s="32"/>
      <c r="G121" s="33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4"/>
      <c r="AF121" s="34"/>
      <c r="AG121" s="34"/>
      <c r="AH121" s="34"/>
      <c r="AI121" s="34"/>
      <c r="AJ121" s="34"/>
      <c r="AK121" s="34"/>
      <c r="AL121" s="34"/>
      <c r="AM121" s="34"/>
      <c r="AN121" s="34"/>
      <c r="AO121" s="34"/>
      <c r="AP121" s="34"/>
      <c r="AQ121" s="75"/>
      <c r="AR121" s="34"/>
      <c r="AS121" s="34"/>
      <c r="AT121" s="110" t="s">
        <v>2404</v>
      </c>
      <c r="AU121" s="34" t="s">
        <v>2404</v>
      </c>
      <c r="AV121" s="34" t="s">
        <v>2404</v>
      </c>
      <c r="AW121" s="34"/>
      <c r="AX121" s="124"/>
      <c r="AY121" s="34"/>
      <c r="AZ121" s="34"/>
      <c r="BA121" s="34"/>
      <c r="BB121" s="34"/>
      <c r="BC121" s="124" t="s">
        <v>2404</v>
      </c>
      <c r="BD121" s="124" t="s">
        <v>2404</v>
      </c>
      <c r="BE121" s="216" t="s">
        <v>2404</v>
      </c>
      <c r="BF121" s="216" t="s">
        <v>2945</v>
      </c>
      <c r="BG121" s="34"/>
      <c r="BH121" s="34"/>
      <c r="BI121" s="34"/>
      <c r="BJ121" s="34"/>
      <c r="BK121" s="34"/>
      <c r="BL121" s="96">
        <f t="shared" ca="1" si="16"/>
        <v>5360</v>
      </c>
      <c r="BM121" s="97" t="e">
        <f t="shared" ca="1" si="17"/>
        <v>#VALUE!</v>
      </c>
      <c r="BN121" s="97" t="e">
        <f t="shared" ca="1" si="18"/>
        <v>#VALUE!</v>
      </c>
      <c r="BO121" s="95" t="e">
        <f t="shared" ca="1" si="23"/>
        <v>#VALUE!</v>
      </c>
      <c r="BP121" s="7">
        <f>Design!$J127</f>
        <v>0</v>
      </c>
      <c r="BQ121" s="1" t="e">
        <f t="shared" ca="1" si="24"/>
        <v>#VALUE!</v>
      </c>
      <c r="BR121" s="19" t="e">
        <f t="shared" ca="1" si="19"/>
        <v>#VALUE!</v>
      </c>
      <c r="BS121" s="61">
        <f t="shared" ca="1" si="20"/>
        <v>0</v>
      </c>
      <c r="BT121" s="61" t="str">
        <f t="shared" ca="1" si="27"/>
        <v>ACK</v>
      </c>
      <c r="BU121" s="78" t="e">
        <f t="shared" ca="1" si="22"/>
        <v>#VALUE!</v>
      </c>
      <c r="BV121" s="95">
        <f t="shared" ca="1" si="28"/>
        <v>0</v>
      </c>
      <c r="BW121" s="80">
        <f>Design!B127</f>
        <v>0.16650000000000012</v>
      </c>
      <c r="BX121" s="8">
        <f>Design!F127</f>
        <v>0</v>
      </c>
      <c r="BY121" s="51" t="s">
        <v>2072</v>
      </c>
      <c r="BZ121" s="11" t="s">
        <v>3715</v>
      </c>
      <c r="CA121" s="278">
        <v>41617.676111111112</v>
      </c>
      <c r="CB121" t="s">
        <v>3918</v>
      </c>
      <c r="CC121" s="10"/>
      <c r="CD121" s="61"/>
      <c r="CE121" s="65" t="e">
        <f t="shared" si="15"/>
        <v>#VALUE!</v>
      </c>
      <c r="CF121" s="65"/>
      <c r="CG121" s="65"/>
      <c r="CH121" s="65"/>
      <c r="CI121" s="65"/>
      <c r="CJ121" s="65"/>
      <c r="CK121" s="65"/>
      <c r="CL121" s="65"/>
      <c r="CM121"/>
      <c r="CN121"/>
      <c r="CO121"/>
      <c r="CP121"/>
      <c r="CQ121"/>
      <c r="CR121"/>
      <c r="CS121"/>
      <c r="CT121"/>
      <c r="CU121"/>
      <c r="CV121" s="65"/>
      <c r="CW121" s="65"/>
      <c r="CX121" s="65"/>
      <c r="CY121" s="65"/>
      <c r="CZ121" s="65"/>
      <c r="DA121" s="65"/>
      <c r="DB121" s="141"/>
      <c r="DC121" s="141"/>
      <c r="DD121" s="141"/>
      <c r="DE121" s="141"/>
      <c r="DF121" s="141"/>
      <c r="DG121" s="141"/>
      <c r="DH121" s="141"/>
      <c r="DI121" s="141"/>
      <c r="DJ121" s="139"/>
      <c r="DK121" s="95"/>
      <c r="DL121" s="141"/>
      <c r="DM121" s="141"/>
      <c r="DN121" s="141"/>
      <c r="DO121" s="141"/>
      <c r="DP121" s="91"/>
      <c r="DQ121" s="72"/>
      <c r="DR121" s="72"/>
      <c r="DS121" s="72"/>
      <c r="DT121" s="72"/>
      <c r="DZ121" s="141"/>
      <c r="EA121" s="141"/>
      <c r="EB121" s="141"/>
      <c r="EC121" s="141"/>
      <c r="ED121" s="141"/>
      <c r="EE121" s="141"/>
      <c r="EF121" s="143"/>
      <c r="EU121" s="72"/>
    </row>
    <row r="122" spans="1:151">
      <c r="A122" s="20"/>
      <c r="B122" s="20"/>
      <c r="C122" s="312"/>
      <c r="D122" s="31" t="s">
        <v>1160</v>
      </c>
      <c r="E122" s="31" t="s">
        <v>1161</v>
      </c>
      <c r="F122" s="32"/>
      <c r="G122" s="33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4"/>
      <c r="AF122" s="34"/>
      <c r="AG122" s="34"/>
      <c r="AH122" s="34"/>
      <c r="AI122" s="34"/>
      <c r="AJ122" s="34"/>
      <c r="AK122" s="34"/>
      <c r="AL122" s="34"/>
      <c r="AM122" s="34"/>
      <c r="AN122" s="34"/>
      <c r="AO122" s="34"/>
      <c r="AP122" s="34"/>
      <c r="AQ122" s="75"/>
      <c r="AR122" s="34"/>
      <c r="AS122" s="34"/>
      <c r="AT122" s="110" t="s">
        <v>1276</v>
      </c>
      <c r="AU122" s="34" t="s">
        <v>1276</v>
      </c>
      <c r="AV122" s="34" t="s">
        <v>1276</v>
      </c>
      <c r="AW122" s="34"/>
      <c r="AX122" s="124"/>
      <c r="AY122" s="34"/>
      <c r="AZ122" s="34"/>
      <c r="BA122" s="34"/>
      <c r="BB122" s="34"/>
      <c r="BC122" s="120" t="s">
        <v>1275</v>
      </c>
      <c r="BD122" s="120" t="s">
        <v>1275</v>
      </c>
      <c r="BE122" s="216" t="s">
        <v>1275</v>
      </c>
      <c r="BF122" s="34" t="s">
        <v>1276</v>
      </c>
      <c r="BG122" s="34"/>
      <c r="BH122" s="34"/>
      <c r="BI122" s="34"/>
      <c r="BJ122" s="34"/>
      <c r="BK122" s="34"/>
      <c r="BL122" s="96">
        <f t="shared" ca="1" si="16"/>
        <v>5361</v>
      </c>
      <c r="BM122" s="97" t="e">
        <f t="shared" ca="1" si="17"/>
        <v>#VALUE!</v>
      </c>
      <c r="BN122" s="97" t="e">
        <f t="shared" ca="1" si="18"/>
        <v>#VALUE!</v>
      </c>
      <c r="BO122" s="95" t="e">
        <f t="shared" ca="1" si="23"/>
        <v>#VALUE!</v>
      </c>
      <c r="BP122" s="7">
        <f>Design!$J128</f>
        <v>0</v>
      </c>
      <c r="BQ122" s="1" t="e">
        <f t="shared" ca="1" si="24"/>
        <v>#VALUE!</v>
      </c>
      <c r="BR122" s="19" t="e">
        <f t="shared" ca="1" si="19"/>
        <v>#VALUE!</v>
      </c>
      <c r="BS122" s="61">
        <f t="shared" ca="1" si="20"/>
        <v>0</v>
      </c>
      <c r="BT122" s="61" t="str">
        <f t="shared" ca="1" si="27"/>
        <v>TR=1437.3</v>
      </c>
      <c r="BU122" s="78" t="e">
        <f t="shared" ca="1" si="22"/>
        <v>#VALUE!</v>
      </c>
      <c r="BV122" s="95">
        <f t="shared" ca="1" si="28"/>
        <v>0</v>
      </c>
      <c r="BW122" s="80">
        <f>Design!B128</f>
        <v>0.16800000000000012</v>
      </c>
      <c r="BX122" s="8">
        <f>Design!F128</f>
        <v>0</v>
      </c>
      <c r="BY122" s="51" t="s">
        <v>2073</v>
      </c>
      <c r="BZ122" s="11" t="s">
        <v>3716</v>
      </c>
      <c r="CA122" s="278">
        <v>41617.676122685189</v>
      </c>
      <c r="CB122" t="s">
        <v>3919</v>
      </c>
      <c r="CC122" s="10"/>
      <c r="CD122" s="61"/>
      <c r="CE122" s="65" t="e">
        <f t="shared" si="15"/>
        <v>#VALUE!</v>
      </c>
      <c r="CF122" s="65"/>
      <c r="CG122" s="65"/>
      <c r="CH122" s="65"/>
      <c r="CI122" s="65"/>
      <c r="CJ122" s="65"/>
      <c r="CK122" s="65"/>
      <c r="CL122" s="65"/>
      <c r="CM122"/>
      <c r="CN122"/>
      <c r="CO122"/>
      <c r="CP122"/>
      <c r="CQ122"/>
      <c r="CR122"/>
      <c r="CS122"/>
      <c r="CT122"/>
      <c r="CU122"/>
      <c r="CV122" s="65"/>
      <c r="CW122" s="65"/>
      <c r="CX122" s="65"/>
      <c r="CY122" s="65"/>
      <c r="CZ122" s="65"/>
      <c r="DA122" s="65"/>
      <c r="DB122" s="141"/>
      <c r="DC122" s="141"/>
      <c r="DD122" s="141"/>
      <c r="DE122" s="141"/>
      <c r="DF122" s="141"/>
      <c r="DG122" s="141"/>
      <c r="DH122" s="141"/>
      <c r="DI122" s="141"/>
      <c r="DJ122" s="139"/>
      <c r="DK122" s="95"/>
      <c r="DL122" s="141"/>
      <c r="DM122" s="141"/>
      <c r="DN122" s="141"/>
      <c r="DO122" s="141"/>
      <c r="DP122" s="91"/>
      <c r="DQ122" s="72"/>
      <c r="DR122" s="72"/>
      <c r="DS122" s="72"/>
      <c r="DT122" s="72"/>
      <c r="DZ122" s="141"/>
      <c r="EA122" s="141"/>
      <c r="EB122" s="141"/>
      <c r="EC122" s="141"/>
      <c r="ED122" s="141"/>
      <c r="EE122" s="141"/>
      <c r="EF122" s="143"/>
      <c r="EU122" s="72"/>
    </row>
    <row r="123" spans="1:151">
      <c r="A123" s="20"/>
      <c r="B123" s="20"/>
      <c r="C123" s="312"/>
      <c r="D123" s="31" t="s">
        <v>1162</v>
      </c>
      <c r="E123" s="31" t="s">
        <v>1163</v>
      </c>
      <c r="F123" s="32"/>
      <c r="G123" s="33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4"/>
      <c r="AF123" s="34"/>
      <c r="AG123" s="34"/>
      <c r="AH123" s="34"/>
      <c r="AI123" s="34"/>
      <c r="AJ123" s="34"/>
      <c r="AK123" s="34"/>
      <c r="AL123" s="34"/>
      <c r="AM123" s="34"/>
      <c r="AN123" s="34"/>
      <c r="AO123" s="34"/>
      <c r="AP123" s="34"/>
      <c r="AQ123" s="75"/>
      <c r="AR123" s="34"/>
      <c r="AS123" s="34"/>
      <c r="AT123" s="110" t="s">
        <v>2399</v>
      </c>
      <c r="AU123" s="34" t="s">
        <v>2399</v>
      </c>
      <c r="AV123" s="34" t="s">
        <v>2399</v>
      </c>
      <c r="AW123" s="34"/>
      <c r="AX123" s="124"/>
      <c r="AY123" s="34"/>
      <c r="AZ123" s="34"/>
      <c r="BA123" s="34"/>
      <c r="BB123" s="34"/>
      <c r="BC123" s="120" t="s">
        <v>2399</v>
      </c>
      <c r="BD123" s="120">
        <v>0</v>
      </c>
      <c r="BE123" s="216" t="s">
        <v>2399</v>
      </c>
      <c r="BF123" s="216" t="s">
        <v>2399</v>
      </c>
      <c r="BG123" s="34"/>
      <c r="BH123" s="34"/>
      <c r="BI123" s="34"/>
      <c r="BJ123" s="34"/>
      <c r="BK123" s="34"/>
      <c r="BL123" s="96">
        <f t="shared" ca="1" si="16"/>
        <v>5362</v>
      </c>
      <c r="BM123" s="97" t="e">
        <f t="shared" ca="1" si="17"/>
        <v>#VALUE!</v>
      </c>
      <c r="BN123" s="97" t="e">
        <f t="shared" ca="1" si="18"/>
        <v>#VALUE!</v>
      </c>
      <c r="BO123" s="95" t="e">
        <f t="shared" ca="1" si="23"/>
        <v>#VALUE!</v>
      </c>
      <c r="BP123" s="7">
        <f>Design!$J129</f>
        <v>0</v>
      </c>
      <c r="BQ123" s="1" t="e">
        <f t="shared" ca="1" si="24"/>
        <v>#VALUE!</v>
      </c>
      <c r="BR123" s="19" t="e">
        <f t="shared" ca="1" si="19"/>
        <v>#VALUE!</v>
      </c>
      <c r="BS123" s="61">
        <f t="shared" ca="1" si="20"/>
        <v>0</v>
      </c>
      <c r="BT123" s="61" t="str">
        <f t="shared" ca="1" si="27"/>
        <v>TR=1387.0</v>
      </c>
      <c r="BU123" s="78" t="e">
        <f t="shared" ca="1" si="22"/>
        <v>#VALUE!</v>
      </c>
      <c r="BV123" s="95">
        <f t="shared" ca="1" si="28"/>
        <v>0</v>
      </c>
      <c r="BW123" s="80">
        <f>Design!B129</f>
        <v>0.16950000000000012</v>
      </c>
      <c r="BX123" s="8">
        <f>Design!F129</f>
        <v>0</v>
      </c>
      <c r="BY123" s="51" t="s">
        <v>2074</v>
      </c>
      <c r="BZ123" s="11" t="s">
        <v>3716</v>
      </c>
      <c r="CA123" s="278">
        <v>41617.676122685189</v>
      </c>
      <c r="CB123" t="s">
        <v>3919</v>
      </c>
      <c r="CC123" s="10"/>
      <c r="CD123" s="61"/>
      <c r="CE123" s="65" t="e">
        <f t="shared" si="15"/>
        <v>#VALUE!</v>
      </c>
      <c r="CF123" s="65"/>
      <c r="CG123" s="65"/>
      <c r="CH123" s="65"/>
      <c r="CI123" s="65"/>
      <c r="CJ123" s="65"/>
      <c r="CK123" s="65"/>
      <c r="CL123" s="65"/>
      <c r="CM123"/>
      <c r="CN123"/>
      <c r="CO123"/>
      <c r="CP123"/>
      <c r="CQ123"/>
      <c r="CR123"/>
      <c r="CS123"/>
      <c r="CT123"/>
      <c r="CU123"/>
      <c r="CV123" s="65"/>
      <c r="CW123" s="65"/>
      <c r="CX123" s="65"/>
      <c r="CY123" s="65"/>
      <c r="CZ123" s="65"/>
      <c r="DA123" s="65"/>
      <c r="DB123" s="141"/>
      <c r="DC123" s="141"/>
      <c r="DD123" s="141"/>
      <c r="DE123" s="141"/>
      <c r="DF123" s="141"/>
      <c r="DG123" s="141"/>
      <c r="DH123" s="141"/>
      <c r="DI123" s="141"/>
      <c r="DJ123" s="139"/>
      <c r="DK123" s="95"/>
      <c r="DL123" s="141"/>
      <c r="DM123" s="141"/>
      <c r="DN123" s="141"/>
      <c r="DO123" s="141"/>
      <c r="DP123" s="91"/>
      <c r="DQ123" s="72"/>
      <c r="DR123" s="72"/>
      <c r="DS123" s="72"/>
      <c r="DT123" s="72"/>
      <c r="DZ123" s="141"/>
      <c r="EA123" s="141"/>
      <c r="EB123" s="141"/>
      <c r="EC123" s="141"/>
      <c r="ED123" s="141"/>
      <c r="EE123" s="141"/>
      <c r="EF123" s="143"/>
      <c r="EU123" s="72"/>
    </row>
    <row r="124" spans="1:151">
      <c r="A124" s="20"/>
      <c r="B124" s="20"/>
      <c r="C124" s="312"/>
      <c r="D124" s="31" t="s">
        <v>1164</v>
      </c>
      <c r="E124" s="31" t="s">
        <v>1165</v>
      </c>
      <c r="F124" s="32"/>
      <c r="G124" s="33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4"/>
      <c r="AF124" s="34"/>
      <c r="AG124" s="34"/>
      <c r="AH124" s="34"/>
      <c r="AI124" s="34"/>
      <c r="AJ124" s="34"/>
      <c r="AK124" s="34"/>
      <c r="AL124" s="34"/>
      <c r="AM124" s="34"/>
      <c r="AN124" s="34"/>
      <c r="AO124" s="34"/>
      <c r="AP124" s="34"/>
      <c r="AQ124" s="75"/>
      <c r="AR124" s="34"/>
      <c r="AS124" s="34"/>
      <c r="AT124" s="110" t="s">
        <v>2399</v>
      </c>
      <c r="AU124" s="34" t="s">
        <v>2399</v>
      </c>
      <c r="AV124" s="34" t="s">
        <v>2399</v>
      </c>
      <c r="AW124" s="34"/>
      <c r="AX124" s="120"/>
      <c r="AY124" s="34"/>
      <c r="AZ124" s="34"/>
      <c r="BA124" s="34"/>
      <c r="BB124" s="34"/>
      <c r="BC124" s="120" t="s">
        <v>2399</v>
      </c>
      <c r="BD124" s="120">
        <v>0</v>
      </c>
      <c r="BE124" s="216" t="s">
        <v>2399</v>
      </c>
      <c r="BF124" s="228">
        <f>BF$109</f>
        <v>1585</v>
      </c>
      <c r="BG124" s="34"/>
      <c r="BH124" s="34"/>
      <c r="BI124" s="34"/>
      <c r="BJ124" s="34"/>
      <c r="BK124" s="34"/>
      <c r="BL124" s="96">
        <f t="shared" ca="1" si="16"/>
        <v>5363</v>
      </c>
      <c r="BM124" s="97" t="e">
        <f t="shared" ca="1" si="17"/>
        <v>#VALUE!</v>
      </c>
      <c r="BN124" s="97" t="e">
        <f t="shared" ca="1" si="18"/>
        <v>#VALUE!</v>
      </c>
      <c r="BO124" s="95" t="e">
        <f t="shared" ca="1" si="23"/>
        <v>#VALUE!</v>
      </c>
      <c r="BP124" s="7">
        <f>Design!$J130</f>
        <v>0</v>
      </c>
      <c r="BQ124" s="1" t="e">
        <f t="shared" ca="1" si="24"/>
        <v>#VALUE!</v>
      </c>
      <c r="BR124" s="19" t="e">
        <f t="shared" ca="1" si="19"/>
        <v>#VALUE!</v>
      </c>
      <c r="BS124" s="61">
        <f t="shared" ca="1" si="20"/>
        <v>0</v>
      </c>
      <c r="BT124" s="61" t="str">
        <f t="shared" ca="1" si="27"/>
        <v>TR=1341.2</v>
      </c>
      <c r="BU124" s="78" t="e">
        <f t="shared" ca="1" si="22"/>
        <v>#VALUE!</v>
      </c>
      <c r="BV124" s="95">
        <f t="shared" ca="1" si="28"/>
        <v>0</v>
      </c>
      <c r="BW124" s="80">
        <f>Design!B130</f>
        <v>0.17100000000000012</v>
      </c>
      <c r="BX124" s="8">
        <f>Design!F130</f>
        <v>0</v>
      </c>
      <c r="BY124" s="51" t="s">
        <v>2075</v>
      </c>
      <c r="BZ124" s="11" t="s">
        <v>3714</v>
      </c>
      <c r="CA124" s="278">
        <v>41617.676122685189</v>
      </c>
      <c r="CB124" t="s">
        <v>3920</v>
      </c>
      <c r="CC124" s="10"/>
      <c r="CD124" s="61"/>
      <c r="CE124" s="65" t="e">
        <f t="shared" si="15"/>
        <v>#VALUE!</v>
      </c>
      <c r="CF124" s="65"/>
      <c r="CG124" s="65"/>
      <c r="CH124" s="65"/>
      <c r="CI124" s="65"/>
      <c r="CJ124" s="65"/>
      <c r="CK124" s="65"/>
      <c r="CL124" s="65"/>
      <c r="CM124"/>
      <c r="CN124"/>
      <c r="CO124"/>
      <c r="CP124"/>
      <c r="CQ124"/>
      <c r="CR124"/>
      <c r="CS124"/>
      <c r="CT124"/>
      <c r="CU124"/>
      <c r="CV124" s="65"/>
      <c r="CW124" s="65"/>
      <c r="CX124" s="65"/>
      <c r="CY124" s="65"/>
      <c r="CZ124" s="65"/>
      <c r="DA124" s="65"/>
      <c r="DB124" s="141"/>
      <c r="DC124" s="141"/>
      <c r="DD124" s="141"/>
      <c r="DE124" s="141"/>
      <c r="DF124" s="141"/>
      <c r="DG124" s="141"/>
      <c r="DH124" s="141"/>
      <c r="DI124" s="141"/>
      <c r="DJ124" s="139"/>
      <c r="DK124" s="95"/>
      <c r="DL124" s="141"/>
      <c r="DM124" s="141"/>
      <c r="DN124" s="141"/>
      <c r="DO124" s="141"/>
      <c r="DP124" s="91"/>
      <c r="DQ124" s="72"/>
      <c r="DR124" s="72"/>
      <c r="DS124" s="72"/>
      <c r="DT124" s="72"/>
      <c r="DZ124" s="141"/>
      <c r="EA124" s="141"/>
      <c r="EB124" s="141"/>
      <c r="EC124" s="141"/>
      <c r="ED124" s="141"/>
      <c r="EE124" s="141"/>
      <c r="EF124" s="143"/>
      <c r="EU124" s="72"/>
    </row>
    <row r="125" spans="1:151">
      <c r="A125" s="20"/>
      <c r="B125" s="20"/>
      <c r="C125" s="312"/>
      <c r="D125" s="31" t="s">
        <v>1166</v>
      </c>
      <c r="E125" s="31" t="s">
        <v>1167</v>
      </c>
      <c r="F125" s="32"/>
      <c r="G125" s="33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34"/>
      <c r="AF125" s="34"/>
      <c r="AG125" s="34"/>
      <c r="AH125" s="34"/>
      <c r="AI125" s="34"/>
      <c r="AJ125" s="34"/>
      <c r="AK125" s="34"/>
      <c r="AL125" s="34"/>
      <c r="AM125" s="34"/>
      <c r="AN125" s="34"/>
      <c r="AO125" s="34"/>
      <c r="AP125" s="34"/>
      <c r="AQ125" s="75"/>
      <c r="AR125" s="34"/>
      <c r="AS125" s="34"/>
      <c r="AT125" s="110" t="s">
        <v>1283</v>
      </c>
      <c r="AU125" s="34" t="s">
        <v>1283</v>
      </c>
      <c r="AV125" s="34" t="s">
        <v>1283</v>
      </c>
      <c r="AW125" s="34"/>
      <c r="AX125" s="120"/>
      <c r="AY125" s="34"/>
      <c r="AZ125" s="34"/>
      <c r="BA125" s="34"/>
      <c r="BB125" s="34"/>
      <c r="BC125" s="120" t="s">
        <v>1283</v>
      </c>
      <c r="BD125" s="120">
        <v>0.1</v>
      </c>
      <c r="BE125" s="216" t="s">
        <v>1283</v>
      </c>
      <c r="BF125" s="232" t="str">
        <f>BF$119</f>
        <v>0.800</v>
      </c>
      <c r="BG125" s="34"/>
      <c r="BH125" s="34"/>
      <c r="BI125" s="34"/>
      <c r="BJ125" s="34"/>
      <c r="BK125" s="34"/>
      <c r="BL125" s="96">
        <f t="shared" ca="1" si="16"/>
        <v>5363</v>
      </c>
      <c r="BM125" s="97" t="e">
        <f t="shared" ca="1" si="17"/>
        <v>#VALUE!</v>
      </c>
      <c r="BN125" s="97">
        <f t="shared" ca="1" si="18"/>
        <v>-1.3050999999999999</v>
      </c>
      <c r="BO125" s="95" t="e">
        <f t="shared" ca="1" si="23"/>
        <v>#VALUE!</v>
      </c>
      <c r="BP125" s="7">
        <f>Design!$J131</f>
        <v>0</v>
      </c>
      <c r="BQ125" s="1" t="e">
        <f t="shared" ca="1" si="24"/>
        <v>#VALUE!</v>
      </c>
      <c r="BR125" s="19" t="e">
        <f t="shared" ca="1" si="19"/>
        <v>#VALUE!</v>
      </c>
      <c r="BS125" s="61">
        <f t="shared" ca="1" si="20"/>
        <v>0</v>
      </c>
      <c r="BT125" s="61" t="str">
        <f t="shared" ca="1" si="27"/>
        <v>TL=1305.1|TR=1341.2</v>
      </c>
      <c r="BU125" s="78" t="e">
        <f t="shared" ca="1" si="22"/>
        <v>#VALUE!</v>
      </c>
      <c r="BV125" s="95">
        <f t="shared" ca="1" si="28"/>
        <v>0</v>
      </c>
      <c r="BW125" s="80">
        <f>Design!B131</f>
        <v>0.17250000000000013</v>
      </c>
      <c r="BX125" s="8">
        <f>Design!F131</f>
        <v>0</v>
      </c>
      <c r="BY125" s="51" t="s">
        <v>2076</v>
      </c>
      <c r="BZ125" s="11" t="s">
        <v>3921</v>
      </c>
      <c r="CA125" s="278">
        <v>41617.676134259258</v>
      </c>
      <c r="CB125" t="s">
        <v>1969</v>
      </c>
      <c r="CC125" s="10"/>
      <c r="CD125" s="61"/>
      <c r="CE125" s="65" t="e">
        <f t="shared" si="15"/>
        <v>#VALUE!</v>
      </c>
      <c r="CF125" s="65"/>
      <c r="CG125" s="65"/>
      <c r="CH125" s="65"/>
      <c r="CI125" s="65"/>
      <c r="CJ125" s="65"/>
      <c r="CK125" s="65"/>
      <c r="CL125" s="65"/>
      <c r="CM125"/>
      <c r="CN125"/>
      <c r="CO125"/>
      <c r="CP125"/>
      <c r="CQ125"/>
      <c r="CR125"/>
      <c r="CS125"/>
      <c r="CT125"/>
      <c r="CU125"/>
      <c r="CV125" s="65"/>
      <c r="CW125" s="65"/>
      <c r="CX125" s="65"/>
      <c r="CY125" s="65"/>
      <c r="CZ125" s="65"/>
      <c r="DA125" s="65"/>
      <c r="DB125" s="141"/>
      <c r="DC125" s="141"/>
      <c r="DD125" s="141"/>
      <c r="DE125" s="141"/>
      <c r="DF125" s="141"/>
      <c r="DG125" s="141"/>
      <c r="DH125" s="141"/>
      <c r="DI125" s="141"/>
      <c r="DJ125" s="139"/>
      <c r="DK125" s="95"/>
      <c r="DL125" s="141"/>
      <c r="DM125" s="141"/>
      <c r="DN125" s="141"/>
      <c r="DO125" s="141"/>
      <c r="DP125" s="91"/>
      <c r="DQ125" s="72"/>
      <c r="DR125" s="72"/>
      <c r="DS125" s="72"/>
      <c r="DT125" s="72"/>
      <c r="DZ125" s="141"/>
      <c r="EA125" s="141"/>
      <c r="EB125" s="141"/>
      <c r="EC125" s="141"/>
      <c r="ED125" s="141"/>
      <c r="EE125" s="141"/>
      <c r="EF125" s="143"/>
      <c r="EU125" s="72"/>
    </row>
    <row r="126" spans="1:151">
      <c r="A126" s="20"/>
      <c r="B126" s="20"/>
      <c r="C126" s="312"/>
      <c r="D126" s="31" t="s">
        <v>1168</v>
      </c>
      <c r="E126" s="31" t="s">
        <v>1169</v>
      </c>
      <c r="F126" s="32"/>
      <c r="G126" s="33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34"/>
      <c r="AF126" s="34"/>
      <c r="AG126" s="34"/>
      <c r="AH126" s="34"/>
      <c r="AI126" s="34"/>
      <c r="AJ126" s="34"/>
      <c r="AK126" s="34"/>
      <c r="AL126" s="34"/>
      <c r="AM126" s="34"/>
      <c r="AN126" s="34"/>
      <c r="AO126" s="34"/>
      <c r="AP126" s="34"/>
      <c r="AQ126" s="75"/>
      <c r="AR126" s="34"/>
      <c r="AS126" s="34"/>
      <c r="AT126" s="110" t="s">
        <v>1651</v>
      </c>
      <c r="AU126" s="34" t="s">
        <v>1651</v>
      </c>
      <c r="AV126" s="34" t="s">
        <v>1651</v>
      </c>
      <c r="AW126" s="34"/>
      <c r="AX126" s="129"/>
      <c r="AY126" s="34"/>
      <c r="AZ126" s="34"/>
      <c r="BA126" s="34"/>
      <c r="BB126" s="34"/>
      <c r="BC126" s="129" t="s">
        <v>2901</v>
      </c>
      <c r="BD126" s="129">
        <v>0</v>
      </c>
      <c r="BE126" s="216" t="s">
        <v>2901</v>
      </c>
      <c r="BF126" s="216" t="s">
        <v>2901</v>
      </c>
      <c r="BG126" s="34"/>
      <c r="BH126" s="34"/>
      <c r="BI126" s="34"/>
      <c r="BJ126" s="34"/>
      <c r="BK126" s="34"/>
      <c r="BL126" s="96">
        <f t="shared" ca="1" si="16"/>
        <v>5368</v>
      </c>
      <c r="BM126" s="97" t="e">
        <f t="shared" ca="1" si="17"/>
        <v>#VALUE!</v>
      </c>
      <c r="BN126" s="97" t="e">
        <f t="shared" ca="1" si="18"/>
        <v>#VALUE!</v>
      </c>
      <c r="BO126" s="95" t="e">
        <f t="shared" ca="1" si="23"/>
        <v>#VALUE!</v>
      </c>
      <c r="BP126" s="7">
        <f>Design!$J132</f>
        <v>0</v>
      </c>
      <c r="BQ126" s="1" t="e">
        <f t="shared" ca="1" si="24"/>
        <v>#VALUE!</v>
      </c>
      <c r="BR126" s="19" t="e">
        <f t="shared" ca="1" si="19"/>
        <v>#VALUE!</v>
      </c>
      <c r="BS126" s="61">
        <f t="shared" ca="1" si="20"/>
        <v>0</v>
      </c>
      <c r="BT126" s="61" t="str">
        <f t="shared" ca="1" si="27"/>
        <v>TL=1289.4</v>
      </c>
      <c r="BU126" s="78" t="e">
        <f t="shared" ca="1" si="22"/>
        <v>#VALUE!</v>
      </c>
      <c r="BV126" s="95">
        <f t="shared" ca="1" si="28"/>
        <v>0</v>
      </c>
      <c r="BW126" s="80">
        <f>Design!B132</f>
        <v>0.17400000000000013</v>
      </c>
      <c r="BX126" s="8">
        <f>Design!F132</f>
        <v>0</v>
      </c>
      <c r="BY126" s="51" t="s">
        <v>2077</v>
      </c>
      <c r="BZ126" s="11" t="s">
        <v>3715</v>
      </c>
      <c r="CA126" s="278">
        <v>41617.676134259258</v>
      </c>
      <c r="CB126" t="s">
        <v>3922</v>
      </c>
      <c r="CC126" s="10"/>
      <c r="CD126" s="61"/>
      <c r="CE126" s="65" t="e">
        <f t="shared" si="15"/>
        <v>#VALUE!</v>
      </c>
      <c r="CF126" s="65"/>
      <c r="CG126" s="65"/>
      <c r="CH126" s="65"/>
      <c r="CI126" s="65"/>
      <c r="CJ126" s="65"/>
      <c r="CK126" s="65"/>
      <c r="CL126" s="65"/>
      <c r="CM126"/>
      <c r="CN126"/>
      <c r="CO126"/>
      <c r="CP126"/>
      <c r="CQ126"/>
      <c r="CR126"/>
      <c r="CS126"/>
      <c r="CT126"/>
      <c r="CU126"/>
      <c r="CV126" s="65"/>
      <c r="CW126" s="65"/>
      <c r="CX126" s="65"/>
      <c r="CY126" s="65"/>
      <c r="CZ126" s="65"/>
      <c r="DA126" s="65"/>
      <c r="DB126" s="141"/>
      <c r="DC126" s="141"/>
      <c r="DD126" s="141"/>
      <c r="DE126" s="141"/>
      <c r="DF126" s="141"/>
      <c r="DG126" s="141"/>
      <c r="DH126" s="141"/>
      <c r="DI126" s="141"/>
      <c r="DJ126" s="139"/>
      <c r="DK126" s="95"/>
      <c r="DL126" s="141"/>
      <c r="DM126" s="141"/>
      <c r="DN126" s="141"/>
      <c r="DO126" s="141"/>
      <c r="DP126" s="91"/>
      <c r="DQ126" s="72"/>
      <c r="DR126" s="72"/>
      <c r="DS126" s="72"/>
      <c r="DT126" s="72"/>
      <c r="DZ126" s="141"/>
      <c r="EA126" s="141"/>
      <c r="EB126" s="141"/>
      <c r="EC126" s="141"/>
      <c r="ED126" s="141"/>
      <c r="EE126" s="141"/>
      <c r="EF126" s="143"/>
      <c r="EU126" s="72"/>
    </row>
    <row r="127" spans="1:151">
      <c r="A127" s="20"/>
      <c r="B127" s="20"/>
      <c r="C127" s="312"/>
      <c r="D127" s="31" t="s">
        <v>2408</v>
      </c>
      <c r="E127" s="31" t="s">
        <v>2409</v>
      </c>
      <c r="F127" s="32"/>
      <c r="G127" s="33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34"/>
      <c r="AF127" s="34"/>
      <c r="AG127" s="34"/>
      <c r="AH127" s="34"/>
      <c r="AI127" s="34"/>
      <c r="AJ127" s="34"/>
      <c r="AK127" s="34"/>
      <c r="AL127" s="34"/>
      <c r="AM127" s="34"/>
      <c r="AN127" s="34"/>
      <c r="AO127" s="34"/>
      <c r="AP127" s="34"/>
      <c r="AQ127" s="75"/>
      <c r="AR127" s="34"/>
      <c r="AS127" s="34"/>
      <c r="AT127" s="110" t="s">
        <v>2404</v>
      </c>
      <c r="AU127" s="34" t="s">
        <v>2404</v>
      </c>
      <c r="AV127" s="34" t="s">
        <v>2404</v>
      </c>
      <c r="AW127" s="34"/>
      <c r="AX127" s="124"/>
      <c r="AY127" s="34"/>
      <c r="AZ127" s="34"/>
      <c r="BA127" s="34"/>
      <c r="BB127" s="34"/>
      <c r="BC127" s="124" t="s">
        <v>2404</v>
      </c>
      <c r="BD127" s="124" t="s">
        <v>2404</v>
      </c>
      <c r="BE127" s="216" t="s">
        <v>2404</v>
      </c>
      <c r="BF127" s="216" t="s">
        <v>2404</v>
      </c>
      <c r="BG127" s="34"/>
      <c r="BH127" s="34"/>
      <c r="BI127" s="34"/>
      <c r="BJ127" s="34"/>
      <c r="BK127" s="34"/>
      <c r="BL127" s="96">
        <f t="shared" ca="1" si="16"/>
        <v>5369</v>
      </c>
      <c r="BM127" s="97" t="e">
        <f t="shared" ca="1" si="17"/>
        <v>#VALUE!</v>
      </c>
      <c r="BN127" s="97" t="e">
        <f t="shared" ca="1" si="18"/>
        <v>#VALUE!</v>
      </c>
      <c r="BO127" s="95" t="e">
        <f t="shared" ca="1" si="23"/>
        <v>#VALUE!</v>
      </c>
      <c r="BP127" s="7">
        <f>Design!$J133</f>
        <v>0</v>
      </c>
      <c r="BQ127" s="1" t="e">
        <f t="shared" ca="1" si="24"/>
        <v>#VALUE!</v>
      </c>
      <c r="BR127" s="19" t="e">
        <f t="shared" ca="1" si="19"/>
        <v>#VALUE!</v>
      </c>
      <c r="BS127" s="61">
        <f t="shared" ca="1" si="20"/>
        <v>0</v>
      </c>
      <c r="BT127" s="61" t="str">
        <f t="shared" ca="1" si="27"/>
        <v>TL=1238.8</v>
      </c>
      <c r="BU127" s="78" t="e">
        <f t="shared" ca="1" si="22"/>
        <v>#VALUE!</v>
      </c>
      <c r="BV127" s="95">
        <f t="shared" ca="1" si="28"/>
        <v>0</v>
      </c>
      <c r="BW127" s="80">
        <f>Design!B133</f>
        <v>0.17550000000000013</v>
      </c>
      <c r="BX127" s="8">
        <f>Design!F133</f>
        <v>0</v>
      </c>
      <c r="BY127" s="51" t="s">
        <v>2078</v>
      </c>
      <c r="BZ127" s="11" t="s">
        <v>3715</v>
      </c>
      <c r="CA127" s="278">
        <v>41617.676145833335</v>
      </c>
      <c r="CB127" t="s">
        <v>3717</v>
      </c>
      <c r="CC127" s="10"/>
      <c r="CD127" s="61"/>
      <c r="CE127" s="65" t="e">
        <f t="shared" si="15"/>
        <v>#VALUE!</v>
      </c>
      <c r="CF127" s="65"/>
      <c r="CG127" s="65"/>
      <c r="CH127" s="65"/>
      <c r="CI127" s="65"/>
      <c r="CJ127" s="65"/>
      <c r="CK127" s="65"/>
      <c r="CL127" s="65"/>
      <c r="CM127"/>
      <c r="CN127"/>
      <c r="CO127"/>
      <c r="CP127"/>
      <c r="CQ127"/>
      <c r="CR127"/>
      <c r="CS127"/>
      <c r="CT127"/>
      <c r="CU127"/>
      <c r="CV127" s="65"/>
      <c r="CW127" s="65"/>
      <c r="CX127" s="65"/>
      <c r="CY127" s="65"/>
      <c r="CZ127" s="65"/>
      <c r="DA127" s="65"/>
      <c r="DB127" s="141"/>
      <c r="DC127" s="141"/>
      <c r="DD127" s="141"/>
      <c r="DE127" s="141"/>
      <c r="DF127" s="141"/>
      <c r="DG127" s="141"/>
      <c r="DH127" s="141"/>
      <c r="DI127" s="141"/>
      <c r="DJ127" s="139"/>
      <c r="DK127" s="95"/>
      <c r="DL127" s="141"/>
      <c r="DM127" s="141"/>
      <c r="DN127" s="141"/>
      <c r="DO127" s="141"/>
      <c r="DP127" s="91"/>
      <c r="DQ127" s="72"/>
      <c r="DR127" s="72"/>
      <c r="DS127" s="72"/>
      <c r="DT127" s="72"/>
      <c r="DZ127" s="141"/>
      <c r="EA127" s="141"/>
      <c r="EB127" s="141"/>
      <c r="EC127" s="141"/>
      <c r="ED127" s="141"/>
      <c r="EE127" s="141"/>
      <c r="EF127" s="143"/>
      <c r="EU127" s="72"/>
    </row>
    <row r="128" spans="1:151">
      <c r="A128" s="20"/>
      <c r="B128" s="20"/>
      <c r="C128" s="312"/>
      <c r="D128" s="31" t="s">
        <v>2410</v>
      </c>
      <c r="E128" s="31" t="s">
        <v>2411</v>
      </c>
      <c r="F128" s="32"/>
      <c r="G128" s="33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34"/>
      <c r="AF128" s="34"/>
      <c r="AG128" s="34"/>
      <c r="AH128" s="34"/>
      <c r="AI128" s="34"/>
      <c r="AJ128" s="34"/>
      <c r="AK128" s="34"/>
      <c r="AL128" s="34"/>
      <c r="AM128" s="34"/>
      <c r="AN128" s="34"/>
      <c r="AO128" s="34"/>
      <c r="AP128" s="34"/>
      <c r="AQ128" s="75"/>
      <c r="AR128" s="34"/>
      <c r="AS128" s="34"/>
      <c r="AT128" s="110" t="s">
        <v>1276</v>
      </c>
      <c r="AU128" s="34" t="s">
        <v>1276</v>
      </c>
      <c r="AV128" s="34" t="s">
        <v>1276</v>
      </c>
      <c r="AW128" s="34"/>
      <c r="AX128" s="124"/>
      <c r="AY128" s="34"/>
      <c r="AZ128" s="34"/>
      <c r="BA128" s="34"/>
      <c r="BB128" s="34"/>
      <c r="BC128" s="124" t="s">
        <v>1275</v>
      </c>
      <c r="BD128" s="124" t="s">
        <v>1275</v>
      </c>
      <c r="BE128" s="216" t="s">
        <v>1275</v>
      </c>
      <c r="BF128" s="216" t="s">
        <v>1275</v>
      </c>
      <c r="BG128" s="34"/>
      <c r="BH128" s="34"/>
      <c r="BI128" s="34"/>
      <c r="BJ128" s="34"/>
      <c r="BK128" s="34"/>
      <c r="BL128" s="96">
        <f t="shared" ca="1" si="16"/>
        <v>5370</v>
      </c>
      <c r="BM128" s="97" t="e">
        <f t="shared" ca="1" si="17"/>
        <v>#VALUE!</v>
      </c>
      <c r="BN128" s="97" t="e">
        <f t="shared" ca="1" si="18"/>
        <v>#VALUE!</v>
      </c>
      <c r="BO128" s="95" t="e">
        <f t="shared" ca="1" si="23"/>
        <v>#VALUE!</v>
      </c>
      <c r="BP128" s="7">
        <f>Design!$J134</f>
        <v>0</v>
      </c>
      <c r="BQ128" s="1" t="e">
        <f t="shared" ca="1" si="24"/>
        <v>#VALUE!</v>
      </c>
      <c r="BR128" s="19" t="e">
        <f t="shared" ca="1" si="19"/>
        <v>#VALUE!</v>
      </c>
      <c r="BS128" s="61">
        <f t="shared" ca="1" si="20"/>
        <v>0</v>
      </c>
      <c r="BT128" s="61" t="str">
        <f t="shared" ca="1" si="27"/>
        <v>TL=1188.5</v>
      </c>
      <c r="BU128" s="78" t="e">
        <f t="shared" ca="1" si="22"/>
        <v>#VALUE!</v>
      </c>
      <c r="BV128" s="95">
        <f t="shared" ca="1" si="28"/>
        <v>0</v>
      </c>
      <c r="BW128" s="80">
        <f>Design!B134</f>
        <v>0.17700000000000013</v>
      </c>
      <c r="BX128" s="8">
        <f>Design!F134</f>
        <v>0</v>
      </c>
      <c r="BY128" s="51" t="s">
        <v>2079</v>
      </c>
      <c r="BZ128" s="11" t="s">
        <v>3715</v>
      </c>
      <c r="CA128" s="278">
        <v>41617.676145833335</v>
      </c>
      <c r="CB128" t="s">
        <v>3717</v>
      </c>
      <c r="CC128" s="10"/>
      <c r="CD128" s="61"/>
      <c r="CE128" s="65" t="e">
        <f t="shared" si="15"/>
        <v>#VALUE!</v>
      </c>
      <c r="CF128" s="65"/>
      <c r="CG128" s="65"/>
      <c r="CH128" s="65"/>
      <c r="CI128" s="65"/>
      <c r="CJ128" s="65"/>
      <c r="CK128" s="65"/>
      <c r="CL128" s="65"/>
      <c r="CM128"/>
      <c r="CN128"/>
      <c r="CO128"/>
      <c r="CP128"/>
      <c r="CQ128"/>
      <c r="CR128"/>
      <c r="CS128"/>
      <c r="CT128"/>
      <c r="CU128"/>
      <c r="CV128" s="65"/>
      <c r="CW128" s="65"/>
      <c r="CX128" s="65"/>
      <c r="CY128" s="65"/>
      <c r="CZ128" s="65"/>
      <c r="DA128" s="65"/>
      <c r="DB128" s="141"/>
      <c r="DC128" s="141"/>
      <c r="DD128" s="141"/>
      <c r="DE128" s="141"/>
      <c r="DF128" s="141"/>
      <c r="DG128" s="141"/>
      <c r="DH128" s="141"/>
      <c r="DI128" s="141"/>
      <c r="DJ128" s="139"/>
      <c r="DK128" s="95"/>
      <c r="DL128" s="141"/>
      <c r="DM128" s="141"/>
      <c r="DN128" s="141"/>
      <c r="DO128" s="141"/>
      <c r="DP128" s="91"/>
      <c r="DQ128" s="72"/>
      <c r="DR128" s="72"/>
      <c r="DS128" s="72"/>
      <c r="DT128" s="72"/>
      <c r="DZ128" s="141"/>
      <c r="EA128" s="141"/>
      <c r="EB128" s="141"/>
      <c r="EC128" s="141"/>
      <c r="ED128" s="141"/>
      <c r="EE128" s="141"/>
      <c r="EF128" s="143"/>
      <c r="EU128" s="72"/>
    </row>
    <row r="129" spans="1:151">
      <c r="A129" s="20"/>
      <c r="B129" s="20"/>
      <c r="C129" s="312"/>
      <c r="D129" s="31" t="s">
        <v>2412</v>
      </c>
      <c r="E129" s="31" t="s">
        <v>2413</v>
      </c>
      <c r="F129" s="32"/>
      <c r="G129" s="33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34"/>
      <c r="AF129" s="34"/>
      <c r="AG129" s="34"/>
      <c r="AH129" s="34"/>
      <c r="AI129" s="34"/>
      <c r="AJ129" s="34"/>
      <c r="AK129" s="34"/>
      <c r="AL129" s="34"/>
      <c r="AM129" s="34"/>
      <c r="AN129" s="34"/>
      <c r="AO129" s="34"/>
      <c r="AP129" s="34"/>
      <c r="AQ129" s="75"/>
      <c r="AR129" s="34"/>
      <c r="AS129" s="34"/>
      <c r="AT129" s="110" t="s">
        <v>2399</v>
      </c>
      <c r="AU129" s="34" t="s">
        <v>2399</v>
      </c>
      <c r="AV129" s="34" t="s">
        <v>2399</v>
      </c>
      <c r="AW129" s="34"/>
      <c r="AX129" s="124"/>
      <c r="AY129" s="34"/>
      <c r="AZ129" s="34"/>
      <c r="BA129" s="34"/>
      <c r="BB129" s="34"/>
      <c r="BC129" s="124" t="s">
        <v>2399</v>
      </c>
      <c r="BD129" s="124" t="s">
        <v>2399</v>
      </c>
      <c r="BE129" s="216" t="s">
        <v>2399</v>
      </c>
      <c r="BF129" s="216" t="s">
        <v>2399</v>
      </c>
      <c r="BG129" s="34"/>
      <c r="BH129" s="34"/>
      <c r="BI129" s="34"/>
      <c r="BJ129" s="34"/>
      <c r="BK129" s="34"/>
      <c r="BL129" s="96">
        <f t="shared" ca="1" si="16"/>
        <v>5371</v>
      </c>
      <c r="BM129" s="97" t="e">
        <f t="shared" ca="1" si="17"/>
        <v>#VALUE!</v>
      </c>
      <c r="BN129" s="97" t="e">
        <f t="shared" ca="1" si="18"/>
        <v>#VALUE!</v>
      </c>
      <c r="BO129" s="95" t="e">
        <f t="shared" ca="1" si="23"/>
        <v>#VALUE!</v>
      </c>
      <c r="BP129" s="7">
        <f>Design!$J135</f>
        <v>0</v>
      </c>
      <c r="BQ129" s="1" t="e">
        <f t="shared" ca="1" si="24"/>
        <v>#VALUE!</v>
      </c>
      <c r="BR129" s="19" t="e">
        <f t="shared" ca="1" si="19"/>
        <v>#VALUE!</v>
      </c>
      <c r="BS129" s="61">
        <f t="shared" ca="1" si="20"/>
        <v>0</v>
      </c>
      <c r="BT129" s="61" t="str">
        <f t="shared" ca="1" si="27"/>
        <v>TL=1170.2</v>
      </c>
      <c r="BU129" s="78" t="e">
        <f t="shared" ca="1" si="22"/>
        <v>#VALUE!</v>
      </c>
      <c r="BV129" s="95">
        <f t="shared" ca="1" si="28"/>
        <v>0</v>
      </c>
      <c r="BW129" s="80">
        <f>Design!B135</f>
        <v>0.17850000000000013</v>
      </c>
      <c r="BX129" s="8">
        <f>Design!F135</f>
        <v>0</v>
      </c>
      <c r="BY129" s="51" t="s">
        <v>2080</v>
      </c>
      <c r="BZ129" s="11" t="s">
        <v>3716</v>
      </c>
      <c r="CA129" s="278">
        <v>41617.676157407404</v>
      </c>
      <c r="CB129" t="s">
        <v>3884</v>
      </c>
      <c r="CC129" s="10"/>
      <c r="CD129" s="61"/>
      <c r="CE129" s="65" t="e">
        <f t="shared" si="15"/>
        <v>#VALUE!</v>
      </c>
      <c r="CF129" s="65"/>
      <c r="CG129" s="65"/>
      <c r="CH129" s="65"/>
      <c r="CI129" s="65"/>
      <c r="CJ129" s="65"/>
      <c r="CK129" s="65"/>
      <c r="CL129" s="65"/>
      <c r="CM129"/>
      <c r="CN129"/>
      <c r="CO129"/>
      <c r="CP129"/>
      <c r="CQ129"/>
      <c r="CR129"/>
      <c r="CS129"/>
      <c r="CT129"/>
      <c r="CU129"/>
      <c r="CV129" s="65"/>
      <c r="CW129" s="65"/>
      <c r="CX129" s="65"/>
      <c r="CY129" s="65"/>
      <c r="CZ129" s="65"/>
      <c r="DA129" s="65"/>
      <c r="DB129" s="141"/>
      <c r="DC129" s="141"/>
      <c r="DD129" s="141"/>
      <c r="DE129" s="141"/>
      <c r="DF129" s="141"/>
      <c r="DG129" s="141"/>
      <c r="DH129" s="141"/>
      <c r="DI129" s="141"/>
      <c r="DJ129" s="139"/>
      <c r="DK129" s="95"/>
      <c r="DL129" s="141"/>
      <c r="DM129" s="141"/>
      <c r="DN129" s="141"/>
      <c r="DO129" s="141"/>
      <c r="DP129" s="91"/>
      <c r="DQ129" s="72"/>
      <c r="DR129" s="72"/>
      <c r="DS129" s="72"/>
      <c r="DT129" s="72"/>
      <c r="DZ129" s="141"/>
      <c r="EA129" s="141"/>
      <c r="EB129" s="141"/>
      <c r="EC129" s="141"/>
      <c r="ED129" s="141"/>
      <c r="EE129" s="141"/>
      <c r="EF129" s="143"/>
      <c r="EU129" s="72"/>
    </row>
    <row r="130" spans="1:151">
      <c r="A130" s="20"/>
      <c r="B130" s="20"/>
      <c r="C130" s="312"/>
      <c r="D130" s="31" t="s">
        <v>2414</v>
      </c>
      <c r="E130" s="31" t="s">
        <v>2415</v>
      </c>
      <c r="F130" s="32"/>
      <c r="G130" s="33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  <c r="X130" s="34"/>
      <c r="Y130" s="34"/>
      <c r="Z130" s="34"/>
      <c r="AA130" s="34"/>
      <c r="AB130" s="34"/>
      <c r="AC130" s="34"/>
      <c r="AD130" s="34"/>
      <c r="AE130" s="34"/>
      <c r="AF130" s="34"/>
      <c r="AG130" s="34"/>
      <c r="AH130" s="34"/>
      <c r="AI130" s="34"/>
      <c r="AJ130" s="34"/>
      <c r="AK130" s="34"/>
      <c r="AL130" s="34"/>
      <c r="AM130" s="34"/>
      <c r="AN130" s="34"/>
      <c r="AO130" s="34"/>
      <c r="AP130" s="34"/>
      <c r="AQ130" s="75"/>
      <c r="AR130" s="34"/>
      <c r="AS130" s="34"/>
      <c r="AT130" s="110" t="s">
        <v>2399</v>
      </c>
      <c r="AU130" s="34" t="s">
        <v>2399</v>
      </c>
      <c r="AV130" s="34" t="s">
        <v>2399</v>
      </c>
      <c r="AW130" s="34"/>
      <c r="AX130" s="124"/>
      <c r="AY130" s="34"/>
      <c r="AZ130" s="34"/>
      <c r="BA130" s="34"/>
      <c r="BB130" s="34"/>
      <c r="BC130" s="124" t="s">
        <v>2399</v>
      </c>
      <c r="BD130" s="124" t="s">
        <v>2399</v>
      </c>
      <c r="BE130" s="216" t="s">
        <v>2399</v>
      </c>
      <c r="BF130" s="216" t="s">
        <v>2399</v>
      </c>
      <c r="BG130" s="34"/>
      <c r="BH130" s="34"/>
      <c r="BI130" s="34"/>
      <c r="BJ130" s="34"/>
      <c r="BK130" s="34"/>
      <c r="BL130" s="96">
        <f t="shared" ca="1" si="16"/>
        <v>5378</v>
      </c>
      <c r="BM130" s="97" t="e">
        <f t="shared" ca="1" si="17"/>
        <v>#VALUE!</v>
      </c>
      <c r="BN130" s="97" t="e">
        <f t="shared" ca="1" si="18"/>
        <v>#VALUE!</v>
      </c>
      <c r="BO130" s="95" t="e">
        <f t="shared" ca="1" si="23"/>
        <v>#VALUE!</v>
      </c>
      <c r="BP130" s="7">
        <f>Design!$J136</f>
        <v>0</v>
      </c>
      <c r="BQ130" s="1" t="e">
        <f t="shared" ca="1" si="24"/>
        <v>#VALUE!</v>
      </c>
      <c r="BR130" s="19" t="e">
        <f t="shared" ca="1" si="19"/>
        <v>#VALUE!</v>
      </c>
      <c r="BS130" s="61">
        <f t="shared" ca="1" si="20"/>
        <v>0</v>
      </c>
      <c r="BT130" s="61" t="str">
        <f t="shared" ca="1" si="27"/>
        <v>ACK</v>
      </c>
      <c r="BU130" s="78" t="e">
        <f t="shared" ca="1" si="22"/>
        <v>#VALUE!</v>
      </c>
      <c r="BV130" s="95">
        <f t="shared" ca="1" si="28"/>
        <v>0</v>
      </c>
      <c r="BW130" s="80">
        <f>Design!B136</f>
        <v>0.18000000000000013</v>
      </c>
      <c r="BX130" s="8">
        <f>Design!F136</f>
        <v>0</v>
      </c>
      <c r="BY130" s="51" t="s">
        <v>2081</v>
      </c>
      <c r="BZ130" s="11" t="s">
        <v>3716</v>
      </c>
      <c r="CA130" s="278">
        <v>41617.676157407404</v>
      </c>
      <c r="CB130" t="s">
        <v>3884</v>
      </c>
      <c r="CC130" s="10"/>
      <c r="CD130" s="61"/>
      <c r="CE130" s="65" t="e">
        <f t="shared" si="15"/>
        <v>#VALUE!</v>
      </c>
      <c r="CF130" s="65"/>
      <c r="CG130" s="65"/>
      <c r="CH130" s="65"/>
      <c r="CI130" s="65"/>
      <c r="CJ130" s="65"/>
      <c r="CK130" s="65"/>
      <c r="CL130" s="65"/>
      <c r="CM130"/>
      <c r="CN130"/>
      <c r="CO130"/>
      <c r="CP130"/>
      <c r="CQ130"/>
      <c r="CR130"/>
      <c r="CS130"/>
      <c r="CT130"/>
      <c r="CU130"/>
      <c r="CV130" s="65"/>
      <c r="CW130" s="65"/>
      <c r="CX130" s="65"/>
      <c r="CY130" s="65"/>
      <c r="CZ130" s="65"/>
      <c r="DA130" s="65"/>
      <c r="DB130" s="141"/>
      <c r="DC130" s="141"/>
      <c r="DD130" s="141"/>
      <c r="DE130" s="141"/>
      <c r="DF130" s="141"/>
      <c r="DG130" s="141"/>
      <c r="DH130" s="141"/>
      <c r="DI130" s="141"/>
      <c r="DJ130" s="139"/>
      <c r="DK130" s="95"/>
      <c r="DL130" s="141"/>
      <c r="DM130" s="141"/>
      <c r="DN130" s="141"/>
      <c r="DO130" s="141"/>
      <c r="DP130" s="91"/>
      <c r="DQ130" s="72"/>
      <c r="DR130" s="72"/>
      <c r="DS130" s="72"/>
      <c r="DT130" s="72"/>
      <c r="DZ130" s="141"/>
      <c r="EA130" s="141"/>
      <c r="EB130" s="141"/>
      <c r="EC130" s="141"/>
      <c r="ED130" s="141"/>
      <c r="EE130" s="141"/>
      <c r="EF130" s="143"/>
      <c r="EU130" s="72"/>
    </row>
    <row r="131" spans="1:151">
      <c r="A131" s="20"/>
      <c r="B131" s="20"/>
      <c r="C131" s="312"/>
      <c r="D131" s="31" t="s">
        <v>2416</v>
      </c>
      <c r="E131" s="31" t="s">
        <v>2417</v>
      </c>
      <c r="F131" s="32"/>
      <c r="G131" s="33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4"/>
      <c r="X131" s="34"/>
      <c r="Y131" s="34"/>
      <c r="Z131" s="34"/>
      <c r="AA131" s="34"/>
      <c r="AB131" s="34"/>
      <c r="AC131" s="34"/>
      <c r="AD131" s="34"/>
      <c r="AE131" s="34"/>
      <c r="AF131" s="34"/>
      <c r="AG131" s="34"/>
      <c r="AH131" s="34"/>
      <c r="AI131" s="34"/>
      <c r="AJ131" s="34"/>
      <c r="AK131" s="34"/>
      <c r="AL131" s="34"/>
      <c r="AM131" s="34"/>
      <c r="AN131" s="34"/>
      <c r="AO131" s="34"/>
      <c r="AP131" s="34"/>
      <c r="AQ131" s="75"/>
      <c r="AR131" s="34"/>
      <c r="AS131" s="34"/>
      <c r="AT131" s="110" t="s">
        <v>1283</v>
      </c>
      <c r="AU131" s="34" t="s">
        <v>1283</v>
      </c>
      <c r="AV131" s="34" t="s">
        <v>1283</v>
      </c>
      <c r="AW131" s="34"/>
      <c r="AX131" s="124"/>
      <c r="AY131" s="34"/>
      <c r="AZ131" s="34"/>
      <c r="BA131" s="34"/>
      <c r="BB131" s="34"/>
      <c r="BC131" s="124" t="s">
        <v>1283</v>
      </c>
      <c r="BD131" s="124" t="s">
        <v>1283</v>
      </c>
      <c r="BE131" s="216" t="s">
        <v>1283</v>
      </c>
      <c r="BF131" s="216" t="s">
        <v>1283</v>
      </c>
      <c r="BG131" s="34"/>
      <c r="BH131" s="34"/>
      <c r="BI131" s="34"/>
      <c r="BJ131" s="34"/>
      <c r="BK131" s="34"/>
      <c r="BL131" s="96">
        <f t="shared" ca="1" si="16"/>
        <v>5379</v>
      </c>
      <c r="BM131" s="97" t="e">
        <f t="shared" ca="1" si="17"/>
        <v>#VALUE!</v>
      </c>
      <c r="BN131" s="97" t="e">
        <f t="shared" ca="1" si="18"/>
        <v>#VALUE!</v>
      </c>
      <c r="BO131" s="95" t="e">
        <f t="shared" ca="1" si="23"/>
        <v>#VALUE!</v>
      </c>
      <c r="BP131" s="7">
        <f>Design!$J137</f>
        <v>0</v>
      </c>
      <c r="BQ131" s="1" t="e">
        <f t="shared" ca="1" si="24"/>
        <v>#VALUE!</v>
      </c>
      <c r="BR131" s="19" t="e">
        <f t="shared" ca="1" si="19"/>
        <v>#VALUE!</v>
      </c>
      <c r="BS131" s="61">
        <f t="shared" ca="1" si="20"/>
        <v>0</v>
      </c>
      <c r="BT131" s="61" t="str">
        <f t="shared" ca="1" si="27"/>
        <v>TL=1130.8</v>
      </c>
      <c r="BU131" s="78" t="e">
        <f t="shared" ca="1" si="22"/>
        <v>#VALUE!</v>
      </c>
      <c r="BV131" s="95">
        <f t="shared" ca="1" si="28"/>
        <v>0</v>
      </c>
      <c r="BW131" s="80">
        <f>Design!B137</f>
        <v>0.18150000000000013</v>
      </c>
      <c r="BX131" s="8">
        <f>Design!F137</f>
        <v>0</v>
      </c>
      <c r="BY131" s="51" t="s">
        <v>2965</v>
      </c>
      <c r="BZ131" s="11" t="s">
        <v>3714</v>
      </c>
      <c r="CA131" s="278">
        <v>41617.676168981481</v>
      </c>
      <c r="CB131" t="s">
        <v>3407</v>
      </c>
      <c r="CC131" s="10"/>
      <c r="CD131" s="61"/>
      <c r="CE131" s="65" t="e">
        <f t="shared" si="15"/>
        <v>#VALUE!</v>
      </c>
      <c r="CF131" s="65"/>
      <c r="CG131" s="65"/>
      <c r="CH131" s="65"/>
      <c r="CI131" s="65"/>
      <c r="CJ131" s="65"/>
      <c r="CK131" s="65"/>
      <c r="CL131" s="65"/>
      <c r="CM131"/>
      <c r="CN131"/>
      <c r="CO131"/>
      <c r="CP131"/>
      <c r="CQ131"/>
      <c r="CR131"/>
      <c r="CS131"/>
      <c r="CT131"/>
      <c r="CU131"/>
      <c r="CV131" s="65"/>
      <c r="CW131" s="65"/>
      <c r="CX131" s="65"/>
      <c r="CY131" s="65"/>
      <c r="CZ131" s="65"/>
      <c r="DA131" s="65"/>
      <c r="DB131" s="141"/>
      <c r="DC131" s="141"/>
      <c r="DD131" s="141"/>
      <c r="DE131" s="141"/>
      <c r="DF131" s="141"/>
      <c r="DG131" s="141"/>
      <c r="DH131" s="141"/>
      <c r="DI131" s="141"/>
      <c r="DJ131" s="139"/>
      <c r="DK131" s="95"/>
      <c r="DL131" s="141"/>
      <c r="DM131" s="141"/>
      <c r="DN131" s="141"/>
      <c r="DO131" s="141"/>
      <c r="DP131" s="91"/>
      <c r="DQ131" s="72"/>
      <c r="DR131" s="72"/>
      <c r="DS131" s="72"/>
      <c r="DT131" s="72"/>
      <c r="DZ131" s="141"/>
      <c r="EA131" s="141"/>
      <c r="EB131" s="141"/>
      <c r="EC131" s="141"/>
      <c r="ED131" s="141"/>
      <c r="EE131" s="141"/>
      <c r="EF131" s="143"/>
      <c r="EU131" s="72"/>
    </row>
    <row r="132" spans="1:151">
      <c r="A132" s="20"/>
      <c r="B132" s="20"/>
      <c r="C132" s="312"/>
      <c r="D132" s="31" t="s">
        <v>2418</v>
      </c>
      <c r="E132" s="31" t="s">
        <v>2419</v>
      </c>
      <c r="F132" s="32"/>
      <c r="G132" s="33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4"/>
      <c r="X132" s="34"/>
      <c r="Y132" s="34"/>
      <c r="Z132" s="34"/>
      <c r="AA132" s="34"/>
      <c r="AB132" s="34"/>
      <c r="AC132" s="34"/>
      <c r="AD132" s="34"/>
      <c r="AE132" s="34"/>
      <c r="AF132" s="34"/>
      <c r="AG132" s="34"/>
      <c r="AH132" s="34"/>
      <c r="AI132" s="34"/>
      <c r="AJ132" s="34"/>
      <c r="AK132" s="34"/>
      <c r="AL132" s="34"/>
      <c r="AM132" s="34"/>
      <c r="AN132" s="34"/>
      <c r="AO132" s="34"/>
      <c r="AP132" s="34"/>
      <c r="AQ132" s="75"/>
      <c r="AR132" s="34"/>
      <c r="AS132" s="34"/>
      <c r="AT132" s="110" t="s">
        <v>1651</v>
      </c>
      <c r="AU132" s="34" t="s">
        <v>1651</v>
      </c>
      <c r="AV132" s="34" t="s">
        <v>1651</v>
      </c>
      <c r="AW132" s="34"/>
      <c r="AX132" s="124"/>
      <c r="AY132" s="34"/>
      <c r="AZ132" s="34"/>
      <c r="BA132" s="34"/>
      <c r="BB132" s="34"/>
      <c r="BC132" s="124" t="s">
        <v>2901</v>
      </c>
      <c r="BD132" s="124" t="s">
        <v>2901</v>
      </c>
      <c r="BE132" s="216" t="s">
        <v>2901</v>
      </c>
      <c r="BF132" s="216" t="s">
        <v>2901</v>
      </c>
      <c r="BG132" s="34"/>
      <c r="BH132" s="34"/>
      <c r="BI132" s="34"/>
      <c r="BJ132" s="34"/>
      <c r="BK132" s="34"/>
      <c r="BL132" s="96">
        <f t="shared" ca="1" si="16"/>
        <v>5380</v>
      </c>
      <c r="BM132" s="97" t="e">
        <f t="shared" ca="1" si="17"/>
        <v>#VALUE!</v>
      </c>
      <c r="BN132" s="97" t="e">
        <f t="shared" ca="1" si="18"/>
        <v>#VALUE!</v>
      </c>
      <c r="BO132" s="95" t="e">
        <f t="shared" ca="1" si="23"/>
        <v>#VALUE!</v>
      </c>
      <c r="BP132" s="7">
        <f>Design!$J138</f>
        <v>0</v>
      </c>
      <c r="BQ132" s="1" t="e">
        <f t="shared" ca="1" si="24"/>
        <v>#VALUE!</v>
      </c>
      <c r="BR132" s="19" t="e">
        <f t="shared" ca="1" si="19"/>
        <v>#VALUE!</v>
      </c>
      <c r="BS132" s="61">
        <f t="shared" ca="1" si="20"/>
        <v>0</v>
      </c>
      <c r="BT132" s="61" t="str">
        <f t="shared" ca="1" si="27"/>
        <v>TL=1080.6</v>
      </c>
      <c r="BU132" s="78" t="e">
        <f t="shared" ca="1" si="22"/>
        <v>#VALUE!</v>
      </c>
      <c r="BV132" s="95">
        <f t="shared" ca="1" si="28"/>
        <v>0</v>
      </c>
      <c r="BW132" s="80">
        <f>Design!B138</f>
        <v>0.18300000000000013</v>
      </c>
      <c r="BX132" s="8">
        <f>Design!F138</f>
        <v>0</v>
      </c>
      <c r="BY132" s="51" t="s">
        <v>2082</v>
      </c>
      <c r="BZ132" s="11" t="s">
        <v>3714</v>
      </c>
      <c r="CA132" s="278">
        <v>41617.676435185182</v>
      </c>
      <c r="CB132" t="s">
        <v>3407</v>
      </c>
      <c r="CC132" s="10"/>
      <c r="CD132" s="61"/>
      <c r="CE132" s="65" t="e">
        <f t="shared" si="15"/>
        <v>#VALUE!</v>
      </c>
      <c r="CF132" s="65"/>
      <c r="CG132" s="65"/>
      <c r="CH132" s="65"/>
      <c r="CI132" s="65"/>
      <c r="CJ132" s="65"/>
      <c r="CK132" s="65"/>
      <c r="CL132" s="65"/>
      <c r="CM132"/>
      <c r="CN132"/>
      <c r="CO132"/>
      <c r="CP132"/>
      <c r="CQ132"/>
      <c r="CR132"/>
      <c r="CS132"/>
      <c r="CT132"/>
      <c r="CU132"/>
      <c r="CV132" s="65"/>
      <c r="CW132" s="65"/>
      <c r="CX132" s="65"/>
      <c r="CY132" s="65"/>
      <c r="CZ132" s="65"/>
      <c r="DA132" s="65"/>
      <c r="DB132" s="141"/>
      <c r="DC132" s="141"/>
      <c r="DD132" s="141"/>
      <c r="DE132" s="141"/>
      <c r="DF132" s="141"/>
      <c r="DG132" s="141"/>
      <c r="DH132" s="141"/>
      <c r="DI132" s="141"/>
      <c r="DJ132" s="139"/>
      <c r="DK132" s="95"/>
      <c r="DL132" s="141"/>
      <c r="DM132" s="141"/>
      <c r="DN132" s="141"/>
      <c r="DO132" s="141"/>
      <c r="DP132" s="91"/>
      <c r="DQ132" s="72"/>
      <c r="DR132" s="72"/>
      <c r="DS132" s="72"/>
      <c r="DT132" s="72"/>
      <c r="DZ132" s="141"/>
      <c r="EA132" s="141"/>
      <c r="EB132" s="141"/>
      <c r="EC132" s="141"/>
      <c r="ED132" s="141"/>
      <c r="EE132" s="141"/>
      <c r="EF132" s="143"/>
      <c r="EU132" s="72"/>
    </row>
    <row r="133" spans="1:151">
      <c r="A133" s="20"/>
      <c r="B133" s="20"/>
      <c r="C133" s="312"/>
      <c r="D133" s="31" t="s">
        <v>2420</v>
      </c>
      <c r="E133" s="31" t="s">
        <v>2421</v>
      </c>
      <c r="F133" s="32"/>
      <c r="G133" s="33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4"/>
      <c r="X133" s="34"/>
      <c r="Y133" s="34"/>
      <c r="Z133" s="34"/>
      <c r="AA133" s="34"/>
      <c r="AB133" s="34"/>
      <c r="AC133" s="34"/>
      <c r="AD133" s="34"/>
      <c r="AE133" s="34"/>
      <c r="AF133" s="34"/>
      <c r="AG133" s="34"/>
      <c r="AH133" s="34"/>
      <c r="AI133" s="34"/>
      <c r="AJ133" s="34"/>
      <c r="AK133" s="34"/>
      <c r="AL133" s="34"/>
      <c r="AM133" s="34"/>
      <c r="AN133" s="34"/>
      <c r="AO133" s="34"/>
      <c r="AP133" s="34"/>
      <c r="AQ133" s="75"/>
      <c r="AR133" s="34"/>
      <c r="AS133" s="34"/>
      <c r="AT133" s="110" t="s">
        <v>2404</v>
      </c>
      <c r="AU133" s="34" t="s">
        <v>2404</v>
      </c>
      <c r="AV133" s="34" t="s">
        <v>2404</v>
      </c>
      <c r="AW133" s="34"/>
      <c r="AX133" s="124"/>
      <c r="AY133" s="34"/>
      <c r="AZ133" s="34"/>
      <c r="BA133" s="34"/>
      <c r="BB133" s="34"/>
      <c r="BC133" s="124" t="s">
        <v>2404</v>
      </c>
      <c r="BD133" s="124" t="s">
        <v>2404</v>
      </c>
      <c r="BE133" s="216" t="s">
        <v>2404</v>
      </c>
      <c r="BF133" s="216" t="s">
        <v>2404</v>
      </c>
      <c r="BG133" s="34"/>
      <c r="BH133" s="34"/>
      <c r="BI133" s="34"/>
      <c r="BJ133" s="34"/>
      <c r="BK133" s="34"/>
      <c r="BL133" s="96">
        <f t="shared" ca="1" si="16"/>
        <v>5381</v>
      </c>
      <c r="BM133" s="97" t="e">
        <f t="shared" ca="1" si="17"/>
        <v>#VALUE!</v>
      </c>
      <c r="BN133" s="97" t="e">
        <f t="shared" ca="1" si="18"/>
        <v>#VALUE!</v>
      </c>
      <c r="BO133" s="95" t="e">
        <f t="shared" ca="1" si="23"/>
        <v>#VALUE!</v>
      </c>
      <c r="BP133" s="7">
        <f>Design!$J139</f>
        <v>0</v>
      </c>
      <c r="BQ133" s="1" t="e">
        <f t="shared" ca="1" si="24"/>
        <v>#VALUE!</v>
      </c>
      <c r="BR133" s="19" t="e">
        <f t="shared" ca="1" si="19"/>
        <v>#VALUE!</v>
      </c>
      <c r="BS133" s="61">
        <f t="shared" ca="1" si="20"/>
        <v>0</v>
      </c>
      <c r="BT133" s="61" t="str">
        <f t="shared" ca="1" si="27"/>
        <v>TL=1032.0</v>
      </c>
      <c r="BU133" s="78" t="e">
        <f t="shared" ca="1" si="22"/>
        <v>#VALUE!</v>
      </c>
      <c r="BV133" s="95">
        <f t="shared" ca="1" si="28"/>
        <v>0</v>
      </c>
      <c r="BW133" s="80">
        <f>Design!B139</f>
        <v>0.18450000000000014</v>
      </c>
      <c r="BX133" s="8">
        <f>Design!F139</f>
        <v>0</v>
      </c>
      <c r="BY133" s="51" t="s">
        <v>3148</v>
      </c>
      <c r="BZ133" s="11" t="s">
        <v>3714</v>
      </c>
      <c r="CA133" s="278">
        <v>41617.676446759258</v>
      </c>
      <c r="CB133" t="s">
        <v>3407</v>
      </c>
      <c r="CC133" s="10"/>
      <c r="CD133" s="61"/>
      <c r="CE133" s="65" t="e">
        <f t="shared" si="15"/>
        <v>#VALUE!</v>
      </c>
      <c r="CF133" s="65"/>
      <c r="CG133" s="65"/>
      <c r="CH133" s="65"/>
      <c r="CI133" s="65"/>
      <c r="CJ133" s="65"/>
      <c r="CK133" s="65"/>
      <c r="CL133" s="65"/>
      <c r="CM133"/>
      <c r="CN133"/>
      <c r="CO133"/>
      <c r="CP133"/>
      <c r="CQ133"/>
      <c r="CR133"/>
      <c r="CS133"/>
      <c r="CT133"/>
      <c r="CU133"/>
      <c r="CV133" s="65"/>
      <c r="CW133" s="65"/>
      <c r="CX133" s="65"/>
      <c r="CY133" s="65"/>
      <c r="CZ133" s="65"/>
      <c r="DA133" s="65"/>
      <c r="DB133" s="141"/>
      <c r="DC133" s="141"/>
      <c r="DD133" s="141"/>
      <c r="DE133" s="141"/>
      <c r="DF133" s="141"/>
      <c r="DG133" s="141"/>
      <c r="DH133" s="141"/>
      <c r="DI133" s="141"/>
      <c r="DJ133" s="139"/>
      <c r="DK133" s="95"/>
      <c r="DL133" s="141"/>
      <c r="DM133" s="141"/>
      <c r="DN133" s="141"/>
      <c r="DO133" s="141"/>
      <c r="DP133" s="91"/>
      <c r="DQ133" s="72"/>
      <c r="DR133" s="72"/>
      <c r="DS133" s="72"/>
      <c r="DT133" s="72"/>
      <c r="DZ133" s="141"/>
      <c r="EA133" s="141"/>
      <c r="EB133" s="141"/>
      <c r="EC133" s="141"/>
      <c r="ED133" s="141"/>
      <c r="EE133" s="141"/>
      <c r="EF133" s="143"/>
      <c r="EU133" s="72"/>
    </row>
    <row r="134" spans="1:151">
      <c r="A134" s="20"/>
      <c r="B134" s="20"/>
      <c r="C134" s="312"/>
      <c r="D134" s="31" t="s">
        <v>2422</v>
      </c>
      <c r="E134" s="31" t="s">
        <v>2423</v>
      </c>
      <c r="F134" s="32"/>
      <c r="G134" s="33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4"/>
      <c r="X134" s="34"/>
      <c r="Y134" s="34"/>
      <c r="Z134" s="34"/>
      <c r="AA134" s="34"/>
      <c r="AB134" s="34"/>
      <c r="AC134" s="34"/>
      <c r="AD134" s="34"/>
      <c r="AE134" s="34"/>
      <c r="AF134" s="34"/>
      <c r="AG134" s="34"/>
      <c r="AH134" s="34"/>
      <c r="AI134" s="34"/>
      <c r="AJ134" s="34"/>
      <c r="AK134" s="34"/>
      <c r="AL134" s="34"/>
      <c r="AM134" s="34"/>
      <c r="AN134" s="34"/>
      <c r="AO134" s="34"/>
      <c r="AP134" s="34"/>
      <c r="AQ134" s="75"/>
      <c r="AR134" s="34"/>
      <c r="AS134" s="34"/>
      <c r="AT134" s="110" t="s">
        <v>1276</v>
      </c>
      <c r="AU134" s="34" t="s">
        <v>1276</v>
      </c>
      <c r="AV134" s="34" t="s">
        <v>1276</v>
      </c>
      <c r="AW134" s="34"/>
      <c r="AX134" s="124"/>
      <c r="AY134" s="34"/>
      <c r="AZ134" s="34"/>
      <c r="BA134" s="34"/>
      <c r="BB134" s="34"/>
      <c r="BC134" s="124" t="s">
        <v>1275</v>
      </c>
      <c r="BD134" s="124" t="s">
        <v>1275</v>
      </c>
      <c r="BE134" s="216" t="s">
        <v>1275</v>
      </c>
      <c r="BF134" s="216" t="s">
        <v>1275</v>
      </c>
      <c r="BG134" s="34"/>
      <c r="BH134" s="34"/>
      <c r="BI134" s="34"/>
      <c r="BJ134" s="34"/>
      <c r="BK134" s="34"/>
      <c r="BL134" s="96">
        <f t="shared" ca="1" si="16"/>
        <v>5381</v>
      </c>
      <c r="BM134" s="97" t="e">
        <f t="shared" ca="1" si="17"/>
        <v>#VALUE!</v>
      </c>
      <c r="BN134" s="97">
        <f t="shared" ca="1" si="18"/>
        <v>-1.032</v>
      </c>
      <c r="BO134" s="95" t="e">
        <f t="shared" ca="1" si="23"/>
        <v>#VALUE!</v>
      </c>
      <c r="BP134" s="7">
        <f>Design!$J140</f>
        <v>0</v>
      </c>
      <c r="BQ134" s="1" t="e">
        <f t="shared" ca="1" si="24"/>
        <v>#VALUE!</v>
      </c>
      <c r="BR134" s="19" t="e">
        <f t="shared" ca="1" si="19"/>
        <v>#VALUE!</v>
      </c>
      <c r="BS134" s="61">
        <f t="shared" ca="1" si="20"/>
        <v>0</v>
      </c>
      <c r="BT134" s="61" t="str">
        <f t="shared" ca="1" si="27"/>
        <v>TL=1032.0|TR=1206.3</v>
      </c>
      <c r="BU134" s="78" t="e">
        <f t="shared" ca="1" si="22"/>
        <v>#VALUE!</v>
      </c>
      <c r="BV134" s="95">
        <f t="shared" ca="1" si="28"/>
        <v>0</v>
      </c>
      <c r="BW134" s="80">
        <f>Design!B140</f>
        <v>0.18600000000000014</v>
      </c>
      <c r="BX134" s="8">
        <f>Design!F140</f>
        <v>0</v>
      </c>
      <c r="BY134" s="51" t="s">
        <v>3149</v>
      </c>
      <c r="BZ134" s="11" t="s">
        <v>10</v>
      </c>
      <c r="CA134" s="278">
        <v>41617.676458333335</v>
      </c>
      <c r="CB134" t="s">
        <v>1969</v>
      </c>
      <c r="CC134" s="10"/>
      <c r="CD134" s="61"/>
      <c r="CE134" s="65" t="e">
        <f t="shared" si="15"/>
        <v>#VALUE!</v>
      </c>
      <c r="CF134" s="65"/>
      <c r="CG134" s="65"/>
      <c r="CH134" s="65"/>
      <c r="CI134" s="65"/>
      <c r="CJ134" s="65"/>
      <c r="CK134" s="65"/>
      <c r="CL134" s="65"/>
      <c r="CM134"/>
      <c r="CN134"/>
      <c r="CO134"/>
      <c r="CP134"/>
      <c r="CQ134"/>
      <c r="CR134"/>
      <c r="CS134"/>
      <c r="CT134"/>
      <c r="CU134"/>
      <c r="CV134" s="65"/>
      <c r="CW134" s="65"/>
      <c r="CX134" s="65"/>
      <c r="CY134" s="65"/>
      <c r="CZ134" s="65"/>
      <c r="DA134" s="65"/>
      <c r="DB134" s="141"/>
      <c r="DC134" s="141"/>
      <c r="DD134" s="141"/>
      <c r="DE134" s="141"/>
      <c r="DF134" s="141"/>
      <c r="DG134" s="141"/>
      <c r="DH134" s="141"/>
      <c r="DI134" s="141"/>
      <c r="DJ134" s="139"/>
      <c r="DK134" s="95"/>
      <c r="DL134" s="141"/>
      <c r="DM134" s="141"/>
      <c r="DN134" s="141"/>
      <c r="DO134" s="141"/>
      <c r="DP134" s="91"/>
      <c r="DQ134" s="72"/>
      <c r="DR134" s="72"/>
      <c r="DS134" s="72"/>
      <c r="DT134" s="72"/>
      <c r="DZ134" s="141"/>
      <c r="EA134" s="141"/>
      <c r="EB134" s="141"/>
      <c r="EC134" s="141"/>
      <c r="ED134" s="141"/>
      <c r="EE134" s="141"/>
      <c r="EF134" s="143"/>
      <c r="EU134" s="72"/>
    </row>
    <row r="135" spans="1:151">
      <c r="A135" s="20"/>
      <c r="B135" s="20"/>
      <c r="C135" s="312"/>
      <c r="D135" s="31" t="s">
        <v>1640</v>
      </c>
      <c r="E135" s="31" t="s">
        <v>1641</v>
      </c>
      <c r="F135" s="32"/>
      <c r="G135" s="33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4"/>
      <c r="X135" s="34"/>
      <c r="Y135" s="34"/>
      <c r="Z135" s="34"/>
      <c r="AA135" s="34"/>
      <c r="AB135" s="34"/>
      <c r="AC135" s="34"/>
      <c r="AD135" s="34"/>
      <c r="AE135" s="34"/>
      <c r="AF135" s="34"/>
      <c r="AG135" s="34"/>
      <c r="AH135" s="34"/>
      <c r="AI135" s="34"/>
      <c r="AJ135" s="34"/>
      <c r="AK135" s="34"/>
      <c r="AL135" s="34"/>
      <c r="AM135" s="34"/>
      <c r="AN135" s="34"/>
      <c r="AO135" s="34"/>
      <c r="AP135" s="34"/>
      <c r="AQ135" s="75"/>
      <c r="AR135" s="34"/>
      <c r="AS135" s="34"/>
      <c r="AT135" s="110" t="s">
        <v>2399</v>
      </c>
      <c r="AU135" s="34" t="s">
        <v>2399</v>
      </c>
      <c r="AV135" s="34" t="s">
        <v>2399</v>
      </c>
      <c r="AW135" s="34"/>
      <c r="AX135" s="124"/>
      <c r="AY135" s="34"/>
      <c r="AZ135" s="34"/>
      <c r="BA135" s="34"/>
      <c r="BB135" s="34"/>
      <c r="BC135" s="124" t="s">
        <v>2399</v>
      </c>
      <c r="BD135" s="124" t="s">
        <v>2399</v>
      </c>
      <c r="BE135" s="216" t="s">
        <v>2399</v>
      </c>
      <c r="BF135" s="216" t="s">
        <v>2399</v>
      </c>
      <c r="BG135" s="34"/>
      <c r="BH135" s="34"/>
      <c r="BI135" s="34"/>
      <c r="BJ135" s="34"/>
      <c r="BK135" s="34"/>
      <c r="BL135" s="96">
        <f t="shared" ca="1" si="16"/>
        <v>5386</v>
      </c>
      <c r="BM135" s="97" t="e">
        <f t="shared" ca="1" si="17"/>
        <v>#VALUE!</v>
      </c>
      <c r="BN135" s="97" t="e">
        <f t="shared" ca="1" si="18"/>
        <v>#VALUE!</v>
      </c>
      <c r="BO135" s="95" t="e">
        <f t="shared" ca="1" si="23"/>
        <v>#VALUE!</v>
      </c>
      <c r="BP135" s="7">
        <f>Design!$J141</f>
        <v>0</v>
      </c>
      <c r="BQ135" s="1" t="e">
        <f t="shared" ca="1" si="24"/>
        <v>#VALUE!</v>
      </c>
      <c r="BR135" s="19" t="e">
        <f t="shared" ca="1" si="19"/>
        <v>#VALUE!</v>
      </c>
      <c r="BS135" s="61">
        <f t="shared" ca="1" si="20"/>
        <v>0</v>
      </c>
      <c r="BT135" s="61" t="str">
        <f t="shared" ca="1" si="27"/>
        <v>TR=1192.4</v>
      </c>
      <c r="BU135" s="78" t="e">
        <f t="shared" ca="1" si="22"/>
        <v>#VALUE!</v>
      </c>
      <c r="BV135" s="95">
        <f t="shared" ca="1" si="28"/>
        <v>0</v>
      </c>
      <c r="BW135" s="80">
        <f>Design!B141</f>
        <v>0.18750000000000014</v>
      </c>
      <c r="BX135" s="8">
        <f>Design!F141</f>
        <v>0</v>
      </c>
      <c r="BY135" s="51" t="s">
        <v>3150</v>
      </c>
      <c r="BZ135" s="11" t="s">
        <v>2685</v>
      </c>
      <c r="CA135" s="278">
        <v>41617.676550925928</v>
      </c>
      <c r="CB135" t="s">
        <v>1969</v>
      </c>
      <c r="CC135" s="10"/>
      <c r="CD135" s="61"/>
      <c r="CE135" s="65" t="e">
        <f t="shared" si="15"/>
        <v>#VALUE!</v>
      </c>
      <c r="CF135" s="65"/>
      <c r="CG135" s="65"/>
      <c r="CH135" s="65"/>
      <c r="CI135" s="65"/>
      <c r="CJ135" s="65"/>
      <c r="CK135" s="65"/>
      <c r="CL135" s="65"/>
      <c r="CM135"/>
      <c r="CN135"/>
      <c r="CO135"/>
      <c r="CP135"/>
      <c r="CQ135"/>
      <c r="CR135"/>
      <c r="CS135"/>
      <c r="CT135"/>
      <c r="CU135"/>
      <c r="CV135" s="65"/>
      <c r="CW135" s="65"/>
      <c r="CX135" s="65"/>
      <c r="CY135" s="65"/>
      <c r="CZ135" s="65"/>
      <c r="DA135" s="65"/>
      <c r="DB135" s="141"/>
      <c r="DC135" s="141"/>
      <c r="DD135" s="141"/>
      <c r="DE135" s="141"/>
      <c r="DF135" s="141"/>
      <c r="DG135" s="141"/>
      <c r="DH135" s="141"/>
      <c r="DI135" s="141"/>
      <c r="DJ135" s="139"/>
      <c r="DK135" s="95"/>
      <c r="DL135" s="141"/>
      <c r="DM135" s="141"/>
      <c r="DN135" s="141"/>
      <c r="DO135" s="141"/>
      <c r="DP135" s="91"/>
      <c r="DQ135" s="72"/>
      <c r="DR135" s="72"/>
      <c r="DS135" s="72"/>
      <c r="DT135" s="72"/>
      <c r="DZ135" s="141"/>
      <c r="EA135" s="141"/>
      <c r="EB135" s="141"/>
      <c r="EC135" s="141"/>
      <c r="ED135" s="141"/>
      <c r="EE135" s="141"/>
      <c r="EF135" s="143"/>
      <c r="EU135" s="72"/>
    </row>
    <row r="136" spans="1:151">
      <c r="A136" s="20"/>
      <c r="B136" s="20"/>
      <c r="C136" s="312"/>
      <c r="D136" s="31" t="s">
        <v>1642</v>
      </c>
      <c r="E136" s="31" t="s">
        <v>1643</v>
      </c>
      <c r="F136" s="32"/>
      <c r="G136" s="33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4"/>
      <c r="X136" s="34"/>
      <c r="Y136" s="34"/>
      <c r="Z136" s="34"/>
      <c r="AA136" s="34"/>
      <c r="AB136" s="34"/>
      <c r="AC136" s="34"/>
      <c r="AD136" s="34"/>
      <c r="AE136" s="34"/>
      <c r="AF136" s="34"/>
      <c r="AG136" s="34"/>
      <c r="AH136" s="34"/>
      <c r="AI136" s="34"/>
      <c r="AJ136" s="34"/>
      <c r="AK136" s="34"/>
      <c r="AL136" s="34"/>
      <c r="AM136" s="34"/>
      <c r="AN136" s="34"/>
      <c r="AO136" s="34"/>
      <c r="AP136" s="34"/>
      <c r="AQ136" s="75"/>
      <c r="AR136" s="34"/>
      <c r="AS136" s="34"/>
      <c r="AT136" s="110" t="s">
        <v>2399</v>
      </c>
      <c r="AU136" s="34" t="s">
        <v>2399</v>
      </c>
      <c r="AV136" s="34" t="s">
        <v>2399</v>
      </c>
      <c r="AW136" s="34"/>
      <c r="AX136" s="124"/>
      <c r="AY136" s="34"/>
      <c r="AZ136" s="34"/>
      <c r="BA136" s="34"/>
      <c r="BB136" s="34"/>
      <c r="BC136" s="124" t="s">
        <v>2399</v>
      </c>
      <c r="BD136" s="124" t="s">
        <v>2399</v>
      </c>
      <c r="BE136" s="216" t="s">
        <v>2399</v>
      </c>
      <c r="BF136" s="216" t="s">
        <v>2399</v>
      </c>
      <c r="BG136" s="34"/>
      <c r="BH136" s="34"/>
      <c r="BI136" s="34"/>
      <c r="BJ136" s="34"/>
      <c r="BK136" s="34"/>
      <c r="BL136" s="96">
        <f t="shared" ca="1" si="16"/>
        <v>5387</v>
      </c>
      <c r="BM136" s="97" t="e">
        <f t="shared" ca="1" si="17"/>
        <v>#VALUE!</v>
      </c>
      <c r="BN136" s="97" t="e">
        <f t="shared" ca="1" si="18"/>
        <v>#VALUE!</v>
      </c>
      <c r="BO136" s="95" t="e">
        <f t="shared" ca="1" si="23"/>
        <v>#VALUE!</v>
      </c>
      <c r="BP136" s="7">
        <f>Design!$J142</f>
        <v>0</v>
      </c>
      <c r="BQ136" s="1" t="e">
        <f t="shared" ca="1" si="24"/>
        <v>#VALUE!</v>
      </c>
      <c r="BR136" s="19" t="e">
        <f t="shared" ca="1" si="19"/>
        <v>#VALUE!</v>
      </c>
      <c r="BS136" s="61">
        <f t="shared" ca="1" si="20"/>
        <v>0</v>
      </c>
      <c r="BT136" s="61" t="str">
        <f t="shared" ca="1" si="27"/>
        <v>TR=1141.8</v>
      </c>
      <c r="BU136" s="78" t="e">
        <f t="shared" ca="1" si="22"/>
        <v>#VALUE!</v>
      </c>
      <c r="BV136" s="95">
        <f t="shared" ca="1" si="28"/>
        <v>0</v>
      </c>
      <c r="BW136" s="80">
        <f>Design!B142</f>
        <v>0.18900000000000014</v>
      </c>
      <c r="BX136" s="8">
        <f>Design!F142</f>
        <v>0</v>
      </c>
      <c r="BY136" s="51" t="s">
        <v>3151</v>
      </c>
      <c r="BZ136" s="11" t="s">
        <v>3714</v>
      </c>
      <c r="CA136" s="278">
        <v>41617.67659722222</v>
      </c>
      <c r="CB136" t="s">
        <v>3923</v>
      </c>
      <c r="CC136" s="10"/>
      <c r="CD136" s="61"/>
      <c r="CE136" s="65" t="e">
        <f t="shared" si="15"/>
        <v>#VALUE!</v>
      </c>
      <c r="CF136" s="65"/>
      <c r="CG136" s="65"/>
      <c r="CH136" s="65"/>
      <c r="CI136" s="65"/>
      <c r="CJ136" s="65"/>
      <c r="CK136" s="65"/>
      <c r="CL136" s="65"/>
      <c r="CM136"/>
      <c r="CN136"/>
      <c r="CO136"/>
      <c r="CP136"/>
      <c r="CQ136"/>
      <c r="CR136"/>
      <c r="CS136"/>
      <c r="CT136"/>
      <c r="CU136"/>
      <c r="CV136" s="65"/>
      <c r="CW136" s="65"/>
      <c r="CX136" s="65"/>
      <c r="CY136" s="65"/>
      <c r="CZ136" s="65"/>
      <c r="DA136" s="65"/>
      <c r="DB136" s="141"/>
      <c r="DC136" s="141"/>
      <c r="DD136" s="141"/>
      <c r="DE136" s="141"/>
      <c r="DF136" s="141"/>
      <c r="DG136" s="141"/>
      <c r="DH136" s="141"/>
      <c r="DI136" s="141"/>
      <c r="DJ136" s="139"/>
      <c r="DK136" s="95"/>
      <c r="DL136" s="141"/>
      <c r="DM136" s="141"/>
      <c r="DN136" s="141"/>
      <c r="DO136" s="141"/>
      <c r="DP136" s="91"/>
      <c r="DQ136" s="72"/>
      <c r="DR136" s="72"/>
      <c r="DS136" s="72"/>
      <c r="DT136" s="72"/>
      <c r="DZ136" s="141"/>
      <c r="EA136" s="141"/>
      <c r="EB136" s="141"/>
      <c r="EC136" s="141"/>
      <c r="ED136" s="141"/>
      <c r="EE136" s="141"/>
      <c r="EF136" s="143"/>
      <c r="EU136" s="72"/>
    </row>
    <row r="137" spans="1:151">
      <c r="A137" s="20"/>
      <c r="B137" s="20"/>
      <c r="C137" s="312"/>
      <c r="D137" s="31" t="s">
        <v>1644</v>
      </c>
      <c r="E137" s="31" t="s">
        <v>1645</v>
      </c>
      <c r="F137" s="32"/>
      <c r="G137" s="33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4"/>
      <c r="X137" s="34"/>
      <c r="Y137" s="34"/>
      <c r="Z137" s="34"/>
      <c r="AA137" s="34"/>
      <c r="AB137" s="34"/>
      <c r="AC137" s="34"/>
      <c r="AD137" s="34"/>
      <c r="AE137" s="34"/>
      <c r="AF137" s="34"/>
      <c r="AG137" s="34"/>
      <c r="AH137" s="34"/>
      <c r="AI137" s="34"/>
      <c r="AJ137" s="34"/>
      <c r="AK137" s="34"/>
      <c r="AL137" s="34"/>
      <c r="AM137" s="34"/>
      <c r="AN137" s="34"/>
      <c r="AO137" s="34"/>
      <c r="AP137" s="34"/>
      <c r="AQ137" s="75"/>
      <c r="AR137" s="34"/>
      <c r="AS137" s="34"/>
      <c r="AT137" s="110" t="s">
        <v>1283</v>
      </c>
      <c r="AU137" s="34" t="s">
        <v>1283</v>
      </c>
      <c r="AV137" s="34" t="s">
        <v>1283</v>
      </c>
      <c r="AW137" s="34"/>
      <c r="AX137" s="124"/>
      <c r="AY137" s="34"/>
      <c r="AZ137" s="34"/>
      <c r="BA137" s="34"/>
      <c r="BB137" s="34"/>
      <c r="BC137" s="124" t="s">
        <v>1283</v>
      </c>
      <c r="BD137" s="124" t="s">
        <v>1283</v>
      </c>
      <c r="BE137" s="216" t="s">
        <v>1283</v>
      </c>
      <c r="BF137" s="216" t="s">
        <v>1283</v>
      </c>
      <c r="BG137" s="34"/>
      <c r="BH137" s="34"/>
      <c r="BI137" s="34"/>
      <c r="BJ137" s="34"/>
      <c r="BK137" s="34"/>
      <c r="BL137" s="96">
        <f t="shared" ca="1" si="16"/>
        <v>5388</v>
      </c>
      <c r="BM137" s="97" t="e">
        <f t="shared" ca="1" si="17"/>
        <v>#VALUE!</v>
      </c>
      <c r="BN137" s="97" t="e">
        <f t="shared" ca="1" si="18"/>
        <v>#VALUE!</v>
      </c>
      <c r="BO137" s="95" t="e">
        <f t="shared" ca="1" si="23"/>
        <v>#VALUE!</v>
      </c>
      <c r="BP137" s="7">
        <f>Design!$J143</f>
        <v>0</v>
      </c>
      <c r="BQ137" s="1" t="e">
        <f t="shared" ca="1" si="24"/>
        <v>#VALUE!</v>
      </c>
      <c r="BR137" s="19" t="e">
        <f t="shared" ca="1" si="19"/>
        <v>#VALUE!</v>
      </c>
      <c r="BS137" s="61">
        <f t="shared" ca="1" si="20"/>
        <v>0</v>
      </c>
      <c r="BT137" s="61" t="str">
        <f t="shared" ca="1" si="27"/>
        <v>TR=1091.5</v>
      </c>
      <c r="BU137" s="78" t="e">
        <f t="shared" ca="1" si="22"/>
        <v>#VALUE!</v>
      </c>
      <c r="BV137" s="95">
        <f t="shared" ca="1" si="28"/>
        <v>0</v>
      </c>
      <c r="BW137" s="80">
        <f>Design!B143</f>
        <v>0.19050000000000014</v>
      </c>
      <c r="BX137" s="8">
        <f>Design!F143</f>
        <v>0</v>
      </c>
      <c r="BY137" s="51" t="s">
        <v>3152</v>
      </c>
      <c r="BZ137" s="11" t="s">
        <v>3714</v>
      </c>
      <c r="CA137" s="278">
        <v>41617.676608796297</v>
      </c>
      <c r="CB137" t="s">
        <v>3923</v>
      </c>
      <c r="CC137" s="10"/>
      <c r="CD137" s="61"/>
      <c r="CE137" s="65" t="e">
        <f t="shared" ref="CE137:CE200" si="29">IF(ROW()=7,VALUE(SUBSTITUTE(MID(CE$1,SEARCH("X=",CE$1)+2,5),",","")&amp;TEXT(SEARCH("X=",CE$1)+4,"00000")),VALUE(SUBSTITUTE(MID(CE$1,SEARCH(",",CE$1,VALUE(RIGHT(TEXT(CE136,"0.000000"),5)))+1,5),",","")&amp;TEXT(SEARCH(",",CE$1,VALUE(RIGHT(TEXT(CE136,"0.000000"),5)))+3,"00000")))</f>
        <v>#VALUE!</v>
      </c>
      <c r="CF137" s="65"/>
      <c r="CG137" s="65"/>
      <c r="CH137" s="65"/>
      <c r="CI137" s="65"/>
      <c r="CJ137" s="65"/>
      <c r="CK137" s="65"/>
      <c r="CL137" s="65"/>
      <c r="CM137"/>
      <c r="CN137"/>
      <c r="CO137"/>
      <c r="CP137"/>
      <c r="CQ137"/>
      <c r="CR137"/>
      <c r="CS137"/>
      <c r="CT137"/>
      <c r="CU137"/>
      <c r="CV137" s="65"/>
      <c r="CW137" s="65"/>
      <c r="CX137" s="65"/>
      <c r="CY137" s="65"/>
      <c r="CZ137" s="65"/>
      <c r="DA137" s="65"/>
      <c r="DB137" s="141"/>
      <c r="DC137" s="141"/>
      <c r="DD137" s="141"/>
      <c r="DE137" s="141"/>
      <c r="DF137" s="141"/>
      <c r="DG137" s="141"/>
      <c r="DH137" s="141"/>
      <c r="DI137" s="141"/>
      <c r="DJ137" s="139"/>
      <c r="DK137" s="95"/>
      <c r="DL137" s="141"/>
      <c r="DM137" s="141"/>
      <c r="DN137" s="141"/>
      <c r="DO137" s="141"/>
      <c r="DP137" s="91"/>
      <c r="DQ137" s="72"/>
      <c r="DR137" s="72"/>
      <c r="DS137" s="72"/>
      <c r="DT137" s="72"/>
      <c r="DZ137" s="141"/>
      <c r="EA137" s="141"/>
      <c r="EB137" s="141"/>
      <c r="EC137" s="141"/>
      <c r="ED137" s="141"/>
      <c r="EE137" s="141"/>
      <c r="EF137" s="143"/>
      <c r="EU137" s="72"/>
    </row>
    <row r="138" spans="1:151">
      <c r="A138" s="20"/>
      <c r="B138" s="20"/>
      <c r="C138" s="312"/>
      <c r="D138" s="31" t="s">
        <v>1646</v>
      </c>
      <c r="E138" s="31" t="s">
        <v>1647</v>
      </c>
      <c r="F138" s="32"/>
      <c r="G138" s="33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4"/>
      <c r="X138" s="34"/>
      <c r="Y138" s="34"/>
      <c r="Z138" s="34"/>
      <c r="AA138" s="34"/>
      <c r="AB138" s="34"/>
      <c r="AC138" s="34"/>
      <c r="AD138" s="34"/>
      <c r="AE138" s="34"/>
      <c r="AF138" s="34"/>
      <c r="AG138" s="34"/>
      <c r="AH138" s="34"/>
      <c r="AI138" s="34"/>
      <c r="AJ138" s="34"/>
      <c r="AK138" s="34"/>
      <c r="AL138" s="34"/>
      <c r="AM138" s="34"/>
      <c r="AN138" s="34"/>
      <c r="AO138" s="34"/>
      <c r="AP138" s="34"/>
      <c r="AQ138" s="75"/>
      <c r="AR138" s="34"/>
      <c r="AS138" s="34"/>
      <c r="AT138" s="110" t="s">
        <v>1651</v>
      </c>
      <c r="AU138" s="34" t="s">
        <v>1651</v>
      </c>
      <c r="AV138" s="34" t="s">
        <v>1651</v>
      </c>
      <c r="AW138" s="34"/>
      <c r="AX138" s="124"/>
      <c r="AY138" s="34"/>
      <c r="AZ138" s="34"/>
      <c r="BA138" s="34"/>
      <c r="BB138" s="34"/>
      <c r="BC138" s="124" t="s">
        <v>2901</v>
      </c>
      <c r="BD138" s="124" t="s">
        <v>2901</v>
      </c>
      <c r="BE138" s="216" t="s">
        <v>2901</v>
      </c>
      <c r="BF138" s="216" t="s">
        <v>2901</v>
      </c>
      <c r="BG138" s="34"/>
      <c r="BH138" s="34"/>
      <c r="BI138" s="34"/>
      <c r="BJ138" s="34"/>
      <c r="BK138" s="34"/>
      <c r="BL138" s="96">
        <f t="shared" ref="BL138:BL201" ca="1" si="30">(HOUR(OFFSET(CA$11,(ROW()-10)*2+BT$8,0))-HOUR(CA$7))*3600+(MINUTE(OFFSET(CA$11,(ROW()-10)*2+BT$8,0))-MINUTE(CA$7))*60+SECOND(OFFSET(CA$11,(ROW()-10)*2+BT$8,0))-SECOND(CA$7)-BL$7</f>
        <v>5389</v>
      </c>
      <c r="BM138" s="97" t="e">
        <f t="shared" ref="BM138:BM201" ca="1" si="31">-(RIGHT(BT138,LEN(BT138)-SEARCH("SWP",BT138,4)-3)-CC$7)/1000</f>
        <v>#VALUE!</v>
      </c>
      <c r="BN138" s="97" t="e">
        <f t="shared" ref="BN138:BN201" ca="1" si="32">-(MID(BT138,SEARCH("=",BT138)+1,SEARCH("=",BT138,4)-7)-CD$6)/1000</f>
        <v>#VALUE!</v>
      </c>
      <c r="BO138" s="95" t="e">
        <f t="shared" ca="1" si="23"/>
        <v>#VALUE!</v>
      </c>
      <c r="BP138" s="7">
        <f>Design!$J144</f>
        <v>0</v>
      </c>
      <c r="BQ138" s="1" t="e">
        <f t="shared" ca="1" si="24"/>
        <v>#VALUE!</v>
      </c>
      <c r="BR138" s="19" t="e">
        <f t="shared" ca="1" si="19"/>
        <v>#VALUE!</v>
      </c>
      <c r="BS138" s="61">
        <f t="shared" ca="1" si="20"/>
        <v>0</v>
      </c>
      <c r="BT138" s="61" t="str">
        <f t="shared" ca="1" si="27"/>
        <v>TR=1041.2</v>
      </c>
      <c r="BU138" s="78" t="e">
        <f t="shared" ca="1" si="22"/>
        <v>#VALUE!</v>
      </c>
      <c r="BV138" s="95">
        <f t="shared" ca="1" si="28"/>
        <v>0</v>
      </c>
      <c r="BW138" s="80">
        <f>Design!B144</f>
        <v>0.19200000000000014</v>
      </c>
      <c r="BX138" s="8">
        <f>Design!F144</f>
        <v>0</v>
      </c>
      <c r="BY138" s="51" t="s">
        <v>3153</v>
      </c>
      <c r="BZ138" s="11" t="s">
        <v>3924</v>
      </c>
      <c r="CA138" s="278">
        <v>41617.676620370374</v>
      </c>
      <c r="CB138" t="s">
        <v>1969</v>
      </c>
      <c r="CC138" s="10"/>
      <c r="CD138" s="61"/>
      <c r="CE138" s="65" t="e">
        <f t="shared" si="29"/>
        <v>#VALUE!</v>
      </c>
      <c r="CF138" s="65"/>
      <c r="CG138" s="65"/>
      <c r="CH138" s="65"/>
      <c r="CI138" s="65"/>
      <c r="CJ138" s="65"/>
      <c r="CK138" s="65"/>
      <c r="CL138" s="65"/>
      <c r="CM138"/>
      <c r="CN138"/>
      <c r="CO138"/>
      <c r="CP138"/>
      <c r="CQ138"/>
      <c r="CR138"/>
      <c r="CS138"/>
      <c r="CT138"/>
      <c r="CU138"/>
      <c r="CV138" s="65"/>
      <c r="CW138" s="65"/>
      <c r="CX138" s="65"/>
      <c r="CY138" s="65"/>
      <c r="CZ138" s="65"/>
      <c r="DA138" s="65"/>
      <c r="DB138" s="141"/>
      <c r="DC138" s="141"/>
      <c r="DD138" s="141"/>
      <c r="DE138" s="141"/>
      <c r="DF138" s="141"/>
      <c r="DG138" s="141"/>
      <c r="DH138" s="141"/>
      <c r="DI138" s="141"/>
      <c r="DJ138" s="139"/>
      <c r="DK138" s="95"/>
      <c r="DL138" s="141"/>
      <c r="DM138" s="141"/>
      <c r="DN138" s="141"/>
      <c r="DO138" s="141"/>
      <c r="DP138" s="91"/>
      <c r="DQ138" s="72"/>
      <c r="DR138" s="72"/>
      <c r="DS138" s="72"/>
      <c r="DT138" s="72"/>
      <c r="DZ138" s="141"/>
      <c r="EA138" s="141"/>
      <c r="EB138" s="141"/>
      <c r="EC138" s="141"/>
      <c r="ED138" s="141"/>
      <c r="EE138" s="141"/>
      <c r="EF138" s="143"/>
      <c r="EU138" s="72"/>
    </row>
    <row r="139" spans="1:151">
      <c r="A139" s="20"/>
      <c r="B139" s="20"/>
      <c r="C139" s="312"/>
      <c r="D139" s="31" t="s">
        <v>1648</v>
      </c>
      <c r="E139" s="31" t="s">
        <v>2085</v>
      </c>
      <c r="F139" s="32"/>
      <c r="G139" s="33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4"/>
      <c r="X139" s="34"/>
      <c r="Y139" s="34"/>
      <c r="Z139" s="34"/>
      <c r="AA139" s="34"/>
      <c r="AB139" s="34"/>
      <c r="AC139" s="34"/>
      <c r="AD139" s="34"/>
      <c r="AE139" s="34"/>
      <c r="AF139" s="34"/>
      <c r="AG139" s="34"/>
      <c r="AH139" s="34"/>
      <c r="AI139" s="34"/>
      <c r="AJ139" s="34"/>
      <c r="AK139" s="34"/>
      <c r="AL139" s="34"/>
      <c r="AM139" s="34"/>
      <c r="AN139" s="34"/>
      <c r="AO139" s="34"/>
      <c r="AP139" s="34"/>
      <c r="AQ139" s="75"/>
      <c r="AR139" s="34"/>
      <c r="AS139" s="34"/>
      <c r="AT139" s="110" t="s">
        <v>2404</v>
      </c>
      <c r="AU139" s="34" t="s">
        <v>2404</v>
      </c>
      <c r="AV139" s="34" t="s">
        <v>2404</v>
      </c>
      <c r="AW139" s="34"/>
      <c r="AX139" s="124"/>
      <c r="AY139" s="34"/>
      <c r="AZ139" s="34"/>
      <c r="BA139" s="34"/>
      <c r="BB139" s="34"/>
      <c r="BC139" s="124" t="s">
        <v>2404</v>
      </c>
      <c r="BD139" s="124" t="s">
        <v>2404</v>
      </c>
      <c r="BE139" s="216" t="s">
        <v>2404</v>
      </c>
      <c r="BF139" s="216" t="s">
        <v>2404</v>
      </c>
      <c r="BG139" s="34"/>
      <c r="BH139" s="34"/>
      <c r="BI139" s="34"/>
      <c r="BJ139" s="34"/>
      <c r="BK139" s="34"/>
      <c r="BL139" s="96">
        <f t="shared" ca="1" si="30"/>
        <v>5390</v>
      </c>
      <c r="BM139" s="97" t="e">
        <f t="shared" ca="1" si="31"/>
        <v>#VALUE!</v>
      </c>
      <c r="BN139" s="97" t="e">
        <f t="shared" ca="1" si="32"/>
        <v>#VALUE!</v>
      </c>
      <c r="BO139" s="95" t="e">
        <f t="shared" ca="1" si="23"/>
        <v>#VALUE!</v>
      </c>
      <c r="BP139" s="7">
        <f>Design!$J145</f>
        <v>0</v>
      </c>
      <c r="BQ139" s="1" t="e">
        <f t="shared" ca="1" si="24"/>
        <v>#VALUE!</v>
      </c>
      <c r="BR139" s="19" t="e">
        <f t="shared" ref="BR139:BR202" ca="1" si="33">ABS(MID(BT139,SEARCH("=",BT139,4)+1,SEARCH("S",BT139)-SEARCH("=",BT139,4)-3)-CD$7)/1000</f>
        <v>#VALUE!</v>
      </c>
      <c r="BS139" s="61">
        <f t="shared" ref="BS139:BS202" ca="1" si="34">OFFSET(BZ$11,(ROW()-9)*2-1+BT$8,0)</f>
        <v>0</v>
      </c>
      <c r="BT139" s="61" t="str">
        <f t="shared" ref="BT139:BT151" ca="1" si="35">OFFSET(CB$11,(ROW()-10)*2+BT$8,0)</f>
        <v>TR=990.9</v>
      </c>
      <c r="BU139" s="78" t="e">
        <f t="shared" ref="BU139:BU202" ca="1" si="36">(BU$8-(MID(BT139,SEARCH("=",BT139)+1,SEARCH("=",BT139,4)-7))-(RIGHT(BT139,LEN(BT139)-SEARCH("SWP",BT139,4)-3)))/1000</f>
        <v>#VALUE!</v>
      </c>
      <c r="BV139" s="95">
        <f t="shared" ca="1" si="28"/>
        <v>0</v>
      </c>
      <c r="BW139" s="80">
        <f>Design!B145</f>
        <v>0.19350000000000014</v>
      </c>
      <c r="BX139" s="8">
        <f>Design!F145</f>
        <v>0</v>
      </c>
      <c r="BY139" s="51" t="s">
        <v>1703</v>
      </c>
      <c r="BZ139" s="11" t="s">
        <v>3714</v>
      </c>
      <c r="CA139" s="278">
        <v>41617.676655092589</v>
      </c>
      <c r="CB139" t="s">
        <v>3925</v>
      </c>
      <c r="CC139" s="10"/>
      <c r="CD139" s="61"/>
      <c r="CE139" s="65" t="e">
        <f t="shared" si="29"/>
        <v>#VALUE!</v>
      </c>
      <c r="CF139" s="65"/>
      <c r="CG139" s="65"/>
      <c r="CH139" s="65"/>
      <c r="CI139" s="65"/>
      <c r="CJ139" s="65"/>
      <c r="CK139" s="65"/>
      <c r="CL139" s="65"/>
      <c r="CM139"/>
      <c r="CN139"/>
      <c r="CO139"/>
      <c r="CP139"/>
      <c r="CQ139"/>
      <c r="CR139"/>
      <c r="CS139"/>
      <c r="CT139"/>
      <c r="CU139"/>
      <c r="CV139" s="65"/>
      <c r="CW139" s="65"/>
      <c r="CX139" s="65"/>
      <c r="CY139" s="65"/>
      <c r="CZ139" s="65"/>
      <c r="DA139" s="65"/>
      <c r="DB139" s="141"/>
      <c r="DC139" s="141"/>
      <c r="DD139" s="141"/>
      <c r="DE139" s="141"/>
      <c r="DF139" s="141"/>
      <c r="DG139" s="141"/>
      <c r="DH139" s="141"/>
      <c r="DI139" s="141"/>
      <c r="DJ139" s="139"/>
      <c r="DK139" s="95"/>
      <c r="DL139" s="141"/>
      <c r="DM139" s="141"/>
      <c r="DN139" s="141"/>
      <c r="DO139" s="141"/>
      <c r="DP139" s="91"/>
      <c r="DQ139" s="72"/>
      <c r="DR139" s="72"/>
      <c r="DS139" s="72"/>
      <c r="DT139" s="72"/>
      <c r="DZ139" s="141"/>
      <c r="EA139" s="141"/>
      <c r="EB139" s="141"/>
      <c r="EC139" s="141"/>
      <c r="ED139" s="141"/>
      <c r="EE139" s="141"/>
      <c r="EF139" s="143"/>
      <c r="EU139" s="72"/>
    </row>
    <row r="140" spans="1:151">
      <c r="A140" s="20"/>
      <c r="B140" s="20"/>
      <c r="C140" s="312"/>
      <c r="D140" s="31" t="s">
        <v>2086</v>
      </c>
      <c r="E140" s="31" t="s">
        <v>2087</v>
      </c>
      <c r="F140" s="32"/>
      <c r="G140" s="33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4"/>
      <c r="X140" s="34"/>
      <c r="Y140" s="34"/>
      <c r="Z140" s="34"/>
      <c r="AA140" s="34"/>
      <c r="AB140" s="34"/>
      <c r="AC140" s="34"/>
      <c r="AD140" s="34"/>
      <c r="AE140" s="34"/>
      <c r="AF140" s="34"/>
      <c r="AG140" s="34"/>
      <c r="AH140" s="34"/>
      <c r="AI140" s="34"/>
      <c r="AJ140" s="34"/>
      <c r="AK140" s="34"/>
      <c r="AL140" s="34"/>
      <c r="AM140" s="34"/>
      <c r="AN140" s="34"/>
      <c r="AO140" s="34"/>
      <c r="AP140" s="34"/>
      <c r="AQ140" s="75"/>
      <c r="AR140" s="34"/>
      <c r="AS140" s="34"/>
      <c r="AT140" s="110" t="s">
        <v>2746</v>
      </c>
      <c r="AU140" s="34" t="s">
        <v>2746</v>
      </c>
      <c r="AV140" s="34" t="s">
        <v>2746</v>
      </c>
      <c r="AW140" s="34"/>
      <c r="AX140" s="124"/>
      <c r="AY140" s="34"/>
      <c r="AZ140" s="34"/>
      <c r="BA140" s="34"/>
      <c r="BB140" s="34"/>
      <c r="BC140" s="124" t="s">
        <v>2746</v>
      </c>
      <c r="BD140" s="124" t="s">
        <v>2746</v>
      </c>
      <c r="BE140" s="216" t="s">
        <v>2746</v>
      </c>
      <c r="BF140" s="216" t="s">
        <v>2746</v>
      </c>
      <c r="BG140" s="34"/>
      <c r="BH140" s="34"/>
      <c r="BI140" s="34"/>
      <c r="BJ140" s="34"/>
      <c r="BK140" s="34"/>
      <c r="BL140" s="96">
        <f t="shared" ca="1" si="30"/>
        <v>5391</v>
      </c>
      <c r="BM140" s="97" t="e">
        <f t="shared" ca="1" si="31"/>
        <v>#VALUE!</v>
      </c>
      <c r="BN140" s="97" t="e">
        <f t="shared" ca="1" si="32"/>
        <v>#VALUE!</v>
      </c>
      <c r="BO140" s="95" t="e">
        <f t="shared" ca="1" si="23"/>
        <v>#VALUE!</v>
      </c>
      <c r="BP140" s="7">
        <f>Design!$J146</f>
        <v>0</v>
      </c>
      <c r="BQ140" s="1" t="e">
        <f t="shared" ca="1" si="24"/>
        <v>#VALUE!</v>
      </c>
      <c r="BR140" s="19" t="e">
        <f t="shared" ca="1" si="33"/>
        <v>#VALUE!</v>
      </c>
      <c r="BS140" s="61">
        <f t="shared" ca="1" si="34"/>
        <v>0</v>
      </c>
      <c r="BT140" s="61" t="str">
        <f t="shared" ca="1" si="35"/>
        <v>TR=969.0</v>
      </c>
      <c r="BU140" s="78" t="e">
        <f t="shared" ca="1" si="36"/>
        <v>#VALUE!</v>
      </c>
      <c r="BV140" s="95">
        <f t="shared" ca="1" si="28"/>
        <v>0</v>
      </c>
      <c r="BW140" s="80">
        <f>Design!B146</f>
        <v>0.19500000000000015</v>
      </c>
      <c r="BX140" s="8">
        <f>Design!F146</f>
        <v>0</v>
      </c>
      <c r="BY140" s="51" t="s">
        <v>3154</v>
      </c>
      <c r="BZ140" s="11" t="s">
        <v>3714</v>
      </c>
      <c r="CA140" s="278">
        <v>41617.676666666666</v>
      </c>
      <c r="CB140" t="s">
        <v>3926</v>
      </c>
      <c r="CC140" s="10"/>
      <c r="CD140" s="61"/>
      <c r="CE140" s="65" t="e">
        <f t="shared" si="29"/>
        <v>#VALUE!</v>
      </c>
      <c r="CF140" s="65"/>
      <c r="CG140" s="65"/>
      <c r="CH140" s="65"/>
      <c r="CI140" s="65"/>
      <c r="CJ140" s="65"/>
      <c r="CK140" s="65"/>
      <c r="CL140" s="65"/>
      <c r="CM140"/>
      <c r="CN140"/>
      <c r="CO140"/>
      <c r="CP140"/>
      <c r="CQ140"/>
      <c r="CR140"/>
      <c r="CS140"/>
      <c r="CT140"/>
      <c r="CU140"/>
      <c r="CV140" s="65"/>
      <c r="CW140" s="65"/>
      <c r="CX140" s="65"/>
      <c r="CY140" s="65"/>
      <c r="CZ140" s="65"/>
      <c r="DA140" s="65"/>
      <c r="DB140" s="141"/>
      <c r="DC140" s="141"/>
      <c r="DD140" s="141"/>
      <c r="DE140" s="141"/>
      <c r="DF140" s="141"/>
      <c r="DG140" s="141"/>
      <c r="DH140" s="141"/>
      <c r="DI140" s="141"/>
      <c r="DJ140" s="139"/>
      <c r="DK140" s="95"/>
      <c r="DL140" s="141"/>
      <c r="DM140" s="141"/>
      <c r="DN140" s="141"/>
      <c r="DO140" s="141"/>
      <c r="DP140" s="91"/>
      <c r="DQ140" s="72"/>
      <c r="DR140" s="72"/>
      <c r="DS140" s="72"/>
      <c r="DT140" s="72"/>
      <c r="DZ140" s="141"/>
      <c r="EA140" s="141"/>
      <c r="EB140" s="141"/>
      <c r="EC140" s="141"/>
      <c r="ED140" s="141"/>
      <c r="EE140" s="141"/>
      <c r="EF140" s="143"/>
      <c r="EU140" s="72"/>
    </row>
    <row r="141" spans="1:151">
      <c r="A141" s="20"/>
      <c r="B141" s="20"/>
      <c r="C141" s="312"/>
      <c r="D141" s="31" t="s">
        <v>63</v>
      </c>
      <c r="E141" s="31" t="s">
        <v>64</v>
      </c>
      <c r="F141" s="35"/>
      <c r="G141" s="33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4"/>
      <c r="X141" s="34"/>
      <c r="Y141" s="34"/>
      <c r="Z141" s="34"/>
      <c r="AA141" s="34"/>
      <c r="AB141" s="34"/>
      <c r="AC141" s="34"/>
      <c r="AD141" s="34"/>
      <c r="AE141" s="34"/>
      <c r="AF141" s="34"/>
      <c r="AG141" s="34"/>
      <c r="AH141" s="34"/>
      <c r="AI141" s="34"/>
      <c r="AJ141" s="34"/>
      <c r="AK141" s="34"/>
      <c r="AL141" s="34"/>
      <c r="AM141" s="34"/>
      <c r="AN141" s="34"/>
      <c r="AO141" s="34"/>
      <c r="AP141" s="34"/>
      <c r="AQ141" s="75"/>
      <c r="AR141" s="34"/>
      <c r="AS141" s="34"/>
      <c r="AT141" s="110" t="s">
        <v>2088</v>
      </c>
      <c r="AU141" s="34" t="s">
        <v>2088</v>
      </c>
      <c r="AV141" s="34" t="s">
        <v>2088</v>
      </c>
      <c r="AW141" s="34"/>
      <c r="AX141" s="124"/>
      <c r="AY141" s="34"/>
      <c r="AZ141" s="34"/>
      <c r="BA141" s="34"/>
      <c r="BB141" s="34"/>
      <c r="BC141" s="124" t="s">
        <v>1529</v>
      </c>
      <c r="BD141" s="124" t="s">
        <v>1529</v>
      </c>
      <c r="BE141" s="216" t="s">
        <v>1529</v>
      </c>
      <c r="BF141" s="216" t="s">
        <v>1529</v>
      </c>
      <c r="BG141" s="34"/>
      <c r="BH141" s="34"/>
      <c r="BI141" s="34"/>
      <c r="BJ141" s="34"/>
      <c r="BK141" s="34"/>
      <c r="BL141" s="96">
        <f t="shared" ca="1" si="30"/>
        <v>5394</v>
      </c>
      <c r="BM141" s="97" t="e">
        <f t="shared" ca="1" si="31"/>
        <v>#VALUE!</v>
      </c>
      <c r="BN141" s="97" t="e">
        <f t="shared" ca="1" si="32"/>
        <v>#VALUE!</v>
      </c>
      <c r="BO141" s="95" t="e">
        <f t="shared" ref="BO141:BO204" ca="1" si="37">IF(BN141=0,(AVERAGE(BM140:BM143)-AVERAGE(BM139:BM142))/(AVERAGE(BL140:BL143)-AVERAGE(BL139:BL142)),(AVERAGE(BM140:BM143)-AVERAGE(BN139:BN142))/(AVERAGE(BL140:BL143)-AVERAGE(BL139:BL142)))</f>
        <v>#VALUE!</v>
      </c>
      <c r="BP141" s="7">
        <f>Design!$J147</f>
        <v>0</v>
      </c>
      <c r="BQ141" s="1" t="e">
        <f t="shared" ref="BQ141:BQ204" ca="1" si="38">(AVERAGE(BR140:BR143)-AVERAGE(BR139:BR142))/(AVERAGE(BL140:BL143)-AVERAGE(BL139:BL142))</f>
        <v>#VALUE!</v>
      </c>
      <c r="BR141" s="19" t="e">
        <f t="shared" ca="1" si="33"/>
        <v>#VALUE!</v>
      </c>
      <c r="BS141" s="61">
        <f t="shared" ca="1" si="34"/>
        <v>0</v>
      </c>
      <c r="BT141" s="61" t="str">
        <f t="shared" ca="1" si="35"/>
        <v>ACK</v>
      </c>
      <c r="BU141" s="78" t="e">
        <f t="shared" ca="1" si="36"/>
        <v>#VALUE!</v>
      </c>
      <c r="BV141" s="95">
        <f t="shared" ca="1" si="28"/>
        <v>0</v>
      </c>
      <c r="BW141" s="80">
        <f>Design!B147</f>
        <v>0.19650000000000015</v>
      </c>
      <c r="BX141" s="8">
        <f>Design!F147</f>
        <v>0</v>
      </c>
      <c r="BY141" s="51" t="s">
        <v>3155</v>
      </c>
      <c r="BZ141" s="11" t="s">
        <v>3927</v>
      </c>
      <c r="CA141" s="278">
        <v>41617.676678240743</v>
      </c>
      <c r="CB141" t="s">
        <v>1969</v>
      </c>
      <c r="CC141" s="10"/>
      <c r="CD141" s="61"/>
      <c r="CE141" s="65" t="e">
        <f t="shared" si="29"/>
        <v>#VALUE!</v>
      </c>
      <c r="CF141" s="65"/>
      <c r="CG141" s="65"/>
      <c r="CH141" s="65"/>
      <c r="CI141" s="65"/>
      <c r="CJ141" s="65"/>
      <c r="CK141" s="65"/>
      <c r="CL141" s="65"/>
      <c r="CM141"/>
      <c r="CN141"/>
      <c r="CO141"/>
      <c r="CP141"/>
      <c r="CQ141"/>
      <c r="CR141"/>
      <c r="CS141"/>
      <c r="CT141"/>
      <c r="CU141"/>
      <c r="CV141" s="65"/>
      <c r="CW141" s="65"/>
      <c r="CX141" s="65"/>
      <c r="CY141" s="65"/>
      <c r="CZ141" s="65"/>
      <c r="DA141" s="65"/>
      <c r="DB141" s="141"/>
      <c r="DC141" s="141"/>
      <c r="DD141" s="141"/>
      <c r="DE141" s="141"/>
      <c r="DF141" s="141"/>
      <c r="DG141" s="141"/>
      <c r="DH141" s="141"/>
      <c r="DI141" s="141"/>
      <c r="DJ141" s="139"/>
      <c r="DK141" s="95"/>
      <c r="DL141" s="141"/>
      <c r="DM141" s="141"/>
      <c r="DN141" s="141"/>
      <c r="DO141" s="141"/>
      <c r="DP141" s="91"/>
      <c r="DQ141" s="72"/>
      <c r="DR141" s="72"/>
      <c r="DS141" s="72"/>
      <c r="DT141" s="72"/>
      <c r="DZ141" s="141"/>
      <c r="EA141" s="141"/>
      <c r="EB141" s="141"/>
      <c r="EC141" s="141"/>
      <c r="ED141" s="141"/>
      <c r="EE141" s="141"/>
      <c r="EF141" s="143"/>
      <c r="EU141" s="72"/>
    </row>
    <row r="142" spans="1:151">
      <c r="A142" s="20"/>
      <c r="B142" s="20"/>
      <c r="C142" s="312"/>
      <c r="D142" s="31" t="s">
        <v>2089</v>
      </c>
      <c r="E142" s="31" t="s">
        <v>2090</v>
      </c>
      <c r="F142" s="32"/>
      <c r="G142" s="33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4"/>
      <c r="X142" s="34"/>
      <c r="Y142" s="34"/>
      <c r="Z142" s="34"/>
      <c r="AA142" s="34"/>
      <c r="AB142" s="34"/>
      <c r="AC142" s="34"/>
      <c r="AD142" s="34"/>
      <c r="AE142" s="34"/>
      <c r="AF142" s="34"/>
      <c r="AG142" s="34"/>
      <c r="AH142" s="34"/>
      <c r="AI142" s="34"/>
      <c r="AJ142" s="34"/>
      <c r="AK142" s="34"/>
      <c r="AL142" s="34"/>
      <c r="AM142" s="34"/>
      <c r="AN142" s="34"/>
      <c r="AO142" s="34"/>
      <c r="AP142" s="34"/>
      <c r="AQ142" s="75"/>
      <c r="AR142" s="34"/>
      <c r="AS142" s="34"/>
      <c r="AT142" s="110" t="s">
        <v>2746</v>
      </c>
      <c r="AU142" s="34" t="s">
        <v>2746</v>
      </c>
      <c r="AV142" s="34" t="s">
        <v>2746</v>
      </c>
      <c r="AW142" s="34"/>
      <c r="AX142" s="124"/>
      <c r="AY142" s="34"/>
      <c r="AZ142" s="34"/>
      <c r="BA142" s="34"/>
      <c r="BB142" s="34"/>
      <c r="BC142" s="124" t="s">
        <v>2746</v>
      </c>
      <c r="BD142" s="124" t="s">
        <v>2746</v>
      </c>
      <c r="BE142" s="216" t="s">
        <v>2746</v>
      </c>
      <c r="BF142" s="216" t="s">
        <v>2746</v>
      </c>
      <c r="BG142" s="34"/>
      <c r="BH142" s="34"/>
      <c r="BI142" s="34"/>
      <c r="BJ142" s="34"/>
      <c r="BK142" s="34"/>
      <c r="BL142" s="96">
        <f t="shared" ca="1" si="30"/>
        <v>5396</v>
      </c>
      <c r="BM142" s="97" t="e">
        <f t="shared" ca="1" si="31"/>
        <v>#VALUE!</v>
      </c>
      <c r="BN142" s="97" t="e">
        <f t="shared" ca="1" si="32"/>
        <v>#VALUE!</v>
      </c>
      <c r="BO142" s="95" t="e">
        <f t="shared" ca="1" si="37"/>
        <v>#VALUE!</v>
      </c>
      <c r="BP142" s="7">
        <f>Design!$J148</f>
        <v>0</v>
      </c>
      <c r="BQ142" s="1" t="e">
        <f t="shared" ca="1" si="38"/>
        <v>#VALUE!</v>
      </c>
      <c r="BR142" s="19" t="e">
        <f t="shared" ca="1" si="33"/>
        <v>#VALUE!</v>
      </c>
      <c r="BS142" s="61">
        <f t="shared" ca="1" si="34"/>
        <v>0</v>
      </c>
      <c r="BT142" s="61" t="str">
        <f t="shared" ca="1" si="35"/>
        <v>ACK</v>
      </c>
      <c r="BU142" s="78" t="e">
        <f t="shared" ca="1" si="36"/>
        <v>#VALUE!</v>
      </c>
      <c r="BV142" s="95">
        <f t="shared" ca="1" si="28"/>
        <v>0</v>
      </c>
      <c r="BW142" s="80">
        <f>Design!B148</f>
        <v>0.19800000000000015</v>
      </c>
      <c r="BX142" s="8">
        <f>Design!F148</f>
        <v>0</v>
      </c>
      <c r="BY142" s="51" t="s">
        <v>3156</v>
      </c>
      <c r="BZ142" s="11" t="s">
        <v>3910</v>
      </c>
      <c r="CA142" s="278">
        <v>41617.676736111112</v>
      </c>
      <c r="CB142" t="s">
        <v>1969</v>
      </c>
      <c r="CC142" s="10"/>
      <c r="CD142" s="61"/>
      <c r="CE142" s="65" t="e">
        <f t="shared" si="29"/>
        <v>#VALUE!</v>
      </c>
      <c r="CF142" s="65"/>
      <c r="CG142" s="65"/>
      <c r="CH142" s="65"/>
      <c r="CI142" s="65"/>
      <c r="CJ142" s="65"/>
      <c r="CK142" s="65"/>
      <c r="CL142" s="65"/>
      <c r="CM142"/>
      <c r="CN142"/>
      <c r="CO142"/>
      <c r="CP142"/>
      <c r="CQ142"/>
      <c r="CR142"/>
      <c r="CS142"/>
      <c r="CT142"/>
      <c r="CU142"/>
      <c r="CV142" s="65"/>
      <c r="CW142" s="65"/>
      <c r="CX142" s="65"/>
      <c r="CY142" s="65"/>
      <c r="CZ142" s="65"/>
      <c r="DA142" s="65"/>
      <c r="DB142" s="141"/>
      <c r="DC142" s="141"/>
      <c r="DD142" s="141"/>
      <c r="DE142" s="141"/>
      <c r="DF142" s="141"/>
      <c r="DG142" s="141"/>
      <c r="DH142" s="141"/>
      <c r="DI142" s="141"/>
      <c r="DJ142" s="139"/>
      <c r="DK142" s="95"/>
      <c r="DL142" s="141"/>
      <c r="DM142" s="141"/>
      <c r="DN142" s="141"/>
      <c r="DO142" s="141"/>
      <c r="DP142" s="91"/>
      <c r="DQ142" s="72"/>
      <c r="DR142" s="72"/>
      <c r="DS142" s="72"/>
      <c r="DT142" s="72"/>
      <c r="DZ142" s="141"/>
      <c r="EA142" s="141"/>
      <c r="EB142" s="141"/>
      <c r="EC142" s="141"/>
      <c r="ED142" s="141"/>
      <c r="EE142" s="141"/>
      <c r="EF142" s="143"/>
      <c r="EU142" s="72"/>
    </row>
    <row r="143" spans="1:151">
      <c r="A143" s="20"/>
      <c r="B143" s="20"/>
      <c r="C143" s="312"/>
      <c r="D143" s="31" t="s">
        <v>2091</v>
      </c>
      <c r="E143" s="31" t="s">
        <v>2092</v>
      </c>
      <c r="F143" s="35"/>
      <c r="G143" s="33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4"/>
      <c r="X143" s="34"/>
      <c r="Y143" s="34"/>
      <c r="Z143" s="34"/>
      <c r="AA143" s="34"/>
      <c r="AB143" s="34"/>
      <c r="AC143" s="34"/>
      <c r="AD143" s="34"/>
      <c r="AE143" s="34"/>
      <c r="AF143" s="34"/>
      <c r="AG143" s="34"/>
      <c r="AH143" s="34"/>
      <c r="AI143" s="34"/>
      <c r="AJ143" s="34"/>
      <c r="AK143" s="34"/>
      <c r="AL143" s="34"/>
      <c r="AM143" s="34"/>
      <c r="AN143" s="34"/>
      <c r="AO143" s="34"/>
      <c r="AP143" s="34"/>
      <c r="AQ143" s="75"/>
      <c r="AR143" s="34"/>
      <c r="AS143" s="34"/>
      <c r="AT143" s="110" t="s">
        <v>2396</v>
      </c>
      <c r="AU143" s="34" t="s">
        <v>2396</v>
      </c>
      <c r="AV143" s="34" t="s">
        <v>2396</v>
      </c>
      <c r="AW143" s="34"/>
      <c r="AX143" s="124"/>
      <c r="AY143" s="34"/>
      <c r="AZ143" s="34"/>
      <c r="BA143" s="34"/>
      <c r="BB143" s="34"/>
      <c r="BC143" s="124" t="s">
        <v>2396</v>
      </c>
      <c r="BD143" s="124" t="s">
        <v>2396</v>
      </c>
      <c r="BE143" s="216" t="s">
        <v>2396</v>
      </c>
      <c r="BF143" s="216" t="s">
        <v>2396</v>
      </c>
      <c r="BG143" s="34"/>
      <c r="BH143" s="34"/>
      <c r="BI143" s="34"/>
      <c r="BJ143" s="34"/>
      <c r="BK143" s="34"/>
      <c r="BL143" s="96">
        <f t="shared" ca="1" si="30"/>
        <v>5396</v>
      </c>
      <c r="BM143" s="97" t="e">
        <f t="shared" ca="1" si="31"/>
        <v>#VALUE!</v>
      </c>
      <c r="BN143" s="97" t="e">
        <f t="shared" ca="1" si="32"/>
        <v>#VALUE!</v>
      </c>
      <c r="BO143" s="95" t="e">
        <f t="shared" ca="1" si="37"/>
        <v>#VALUE!</v>
      </c>
      <c r="BP143" s="7">
        <f>Design!$J149</f>
        <v>0</v>
      </c>
      <c r="BQ143" s="1" t="e">
        <f t="shared" ca="1" si="38"/>
        <v>#VALUE!</v>
      </c>
      <c r="BR143" s="19" t="e">
        <f t="shared" ca="1" si="33"/>
        <v>#VALUE!</v>
      </c>
      <c r="BS143" s="61">
        <f t="shared" ca="1" si="34"/>
        <v>0</v>
      </c>
      <c r="BT143" s="61" t="str">
        <f t="shared" ca="1" si="35"/>
        <v>TR=1018.1</v>
      </c>
      <c r="BU143" s="78" t="e">
        <f t="shared" ca="1" si="36"/>
        <v>#VALUE!</v>
      </c>
      <c r="BV143" s="95">
        <f t="shared" ca="1" si="28"/>
        <v>0</v>
      </c>
      <c r="BW143" s="80">
        <f>Design!B149</f>
        <v>0.19950000000000015</v>
      </c>
      <c r="BX143" s="8">
        <f>Design!F149</f>
        <v>0</v>
      </c>
      <c r="BY143" s="51" t="s">
        <v>1468</v>
      </c>
      <c r="BZ143" s="11" t="s">
        <v>3715</v>
      </c>
      <c r="CA143" s="278">
        <v>41617.676747685182</v>
      </c>
      <c r="CB143" t="s">
        <v>3928</v>
      </c>
      <c r="CC143" s="10"/>
      <c r="CD143" s="61"/>
      <c r="CE143" s="65" t="e">
        <f t="shared" si="29"/>
        <v>#VALUE!</v>
      </c>
      <c r="CF143" s="65"/>
      <c r="CG143" s="65"/>
      <c r="CH143" s="65"/>
      <c r="CI143" s="65"/>
      <c r="CJ143" s="65"/>
      <c r="CK143" s="65"/>
      <c r="CL143" s="65"/>
      <c r="CM143"/>
      <c r="CN143"/>
      <c r="CO143"/>
      <c r="CP143"/>
      <c r="CQ143"/>
      <c r="CR143"/>
      <c r="CS143"/>
      <c r="CT143"/>
      <c r="CU143"/>
      <c r="CV143" s="65"/>
      <c r="CW143" s="65"/>
      <c r="CX143" s="65"/>
      <c r="CY143" s="65"/>
      <c r="CZ143" s="65"/>
      <c r="DA143" s="65"/>
      <c r="DB143" s="141"/>
      <c r="DC143" s="141"/>
      <c r="DD143" s="141"/>
      <c r="DE143" s="141"/>
      <c r="DF143" s="141"/>
      <c r="DG143" s="141"/>
      <c r="DH143" s="141"/>
      <c r="DI143" s="141"/>
      <c r="DJ143" s="139"/>
      <c r="DK143" s="95"/>
      <c r="DL143" s="141"/>
      <c r="DM143" s="141"/>
      <c r="DN143" s="141"/>
      <c r="DO143" s="141"/>
      <c r="DP143" s="91"/>
      <c r="DQ143" s="72"/>
      <c r="DR143" s="72"/>
      <c r="DS143" s="72"/>
      <c r="DT143" s="72"/>
      <c r="DZ143" s="141"/>
      <c r="EA143" s="141"/>
      <c r="EB143" s="141"/>
      <c r="EC143" s="141"/>
      <c r="ED143" s="141"/>
      <c r="EE143" s="141"/>
      <c r="EF143" s="143"/>
      <c r="EU143" s="72"/>
    </row>
    <row r="144" spans="1:151">
      <c r="A144" s="20"/>
      <c r="B144" s="20"/>
      <c r="C144" s="312"/>
      <c r="D144" s="31" t="s">
        <v>2093</v>
      </c>
      <c r="E144" s="31" t="s">
        <v>2094</v>
      </c>
      <c r="F144" s="32"/>
      <c r="G144" s="33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4"/>
      <c r="X144" s="34"/>
      <c r="Y144" s="34"/>
      <c r="Z144" s="34"/>
      <c r="AA144" s="34"/>
      <c r="AB144" s="34"/>
      <c r="AC144" s="34"/>
      <c r="AD144" s="34"/>
      <c r="AE144" s="34"/>
      <c r="AF144" s="34"/>
      <c r="AG144" s="34"/>
      <c r="AH144" s="34"/>
      <c r="AI144" s="34"/>
      <c r="AJ144" s="34"/>
      <c r="AK144" s="34"/>
      <c r="AL144" s="34"/>
      <c r="AM144" s="34"/>
      <c r="AN144" s="34"/>
      <c r="AO144" s="34"/>
      <c r="AP144" s="34"/>
      <c r="AQ144" s="75"/>
      <c r="AR144" s="34"/>
      <c r="AS144" s="34"/>
      <c r="AT144" s="110" t="s">
        <v>2095</v>
      </c>
      <c r="AU144" s="34" t="s">
        <v>2095</v>
      </c>
      <c r="AV144" s="34" t="s">
        <v>2095</v>
      </c>
      <c r="AW144" s="34"/>
      <c r="AX144" s="124"/>
      <c r="AY144" s="34"/>
      <c r="AZ144" s="34"/>
      <c r="BA144" s="34"/>
      <c r="BB144" s="34"/>
      <c r="BC144" s="124" t="s">
        <v>2095</v>
      </c>
      <c r="BD144" s="124" t="s">
        <v>2095</v>
      </c>
      <c r="BE144" s="216" t="s">
        <v>2095</v>
      </c>
      <c r="BF144" s="216" t="s">
        <v>2095</v>
      </c>
      <c r="BG144" s="34"/>
      <c r="BH144" s="34"/>
      <c r="BI144" s="34"/>
      <c r="BJ144" s="34"/>
      <c r="BK144" s="34"/>
      <c r="BL144" s="96">
        <f t="shared" ca="1" si="30"/>
        <v>5397</v>
      </c>
      <c r="BM144" s="97" t="e">
        <f t="shared" ca="1" si="31"/>
        <v>#VALUE!</v>
      </c>
      <c r="BN144" s="97" t="e">
        <f t="shared" ca="1" si="32"/>
        <v>#VALUE!</v>
      </c>
      <c r="BO144" s="95" t="e">
        <f t="shared" ca="1" si="37"/>
        <v>#VALUE!</v>
      </c>
      <c r="BP144" s="7">
        <f>Design!$J150</f>
        <v>0</v>
      </c>
      <c r="BQ144" s="1" t="e">
        <f t="shared" ca="1" si="38"/>
        <v>#VALUE!</v>
      </c>
      <c r="BR144" s="19" t="e">
        <f t="shared" ca="1" si="33"/>
        <v>#VALUE!</v>
      </c>
      <c r="BS144" s="61">
        <f t="shared" ca="1" si="34"/>
        <v>0</v>
      </c>
      <c r="BT144" s="61" t="str">
        <f t="shared" ca="1" si="35"/>
        <v>TR=967.6</v>
      </c>
      <c r="BU144" s="78" t="e">
        <f t="shared" ca="1" si="36"/>
        <v>#VALUE!</v>
      </c>
      <c r="BV144" s="95">
        <f t="shared" ca="1" si="28"/>
        <v>0</v>
      </c>
      <c r="BW144" s="80">
        <f>Design!B150</f>
        <v>0.20100000000000015</v>
      </c>
      <c r="BX144" s="8">
        <f>Design!F150</f>
        <v>0</v>
      </c>
      <c r="BY144" s="51" t="s">
        <v>1469</v>
      </c>
      <c r="BZ144" s="11" t="s">
        <v>3715</v>
      </c>
      <c r="CA144" s="278">
        <v>41617.676747685182</v>
      </c>
      <c r="CB144" t="s">
        <v>3928</v>
      </c>
      <c r="CC144" s="10"/>
      <c r="CD144" s="61"/>
      <c r="CE144" s="65" t="e">
        <f t="shared" si="29"/>
        <v>#VALUE!</v>
      </c>
      <c r="CF144" s="65"/>
      <c r="CG144" s="65"/>
      <c r="CH144" s="65"/>
      <c r="CI144" s="65"/>
      <c r="CJ144" s="65"/>
      <c r="CK144" s="65"/>
      <c r="CL144" s="65"/>
      <c r="CM144"/>
      <c r="CN144"/>
      <c r="CO144"/>
      <c r="CP144"/>
      <c r="CQ144"/>
      <c r="CR144"/>
      <c r="CS144"/>
      <c r="CT144"/>
      <c r="CU144"/>
      <c r="CV144" s="65"/>
      <c r="CW144" s="65"/>
      <c r="CX144" s="65"/>
      <c r="CY144" s="65"/>
      <c r="CZ144" s="65"/>
      <c r="DA144" s="65"/>
      <c r="DB144" s="141"/>
      <c r="DC144" s="141"/>
      <c r="DD144" s="141"/>
      <c r="DE144" s="141"/>
      <c r="DF144" s="141"/>
      <c r="DG144" s="141"/>
      <c r="DH144" s="141"/>
      <c r="DI144" s="141"/>
      <c r="DJ144" s="139"/>
      <c r="DK144" s="95"/>
      <c r="DL144" s="141"/>
      <c r="DM144" s="141"/>
      <c r="DN144" s="141"/>
      <c r="DO144" s="141"/>
      <c r="DP144" s="91"/>
      <c r="DQ144" s="72"/>
      <c r="DR144" s="72"/>
      <c r="DS144" s="72"/>
      <c r="DT144" s="72"/>
      <c r="DZ144" s="141"/>
      <c r="EA144" s="141"/>
      <c r="EB144" s="141"/>
      <c r="EC144" s="141"/>
      <c r="ED144" s="141"/>
      <c r="EE144" s="141"/>
      <c r="EF144" s="143"/>
      <c r="EU144" s="72"/>
    </row>
    <row r="145" spans="1:151">
      <c r="A145" s="20"/>
      <c r="B145" s="20"/>
      <c r="C145" s="312"/>
      <c r="D145" s="31" t="s">
        <v>2096</v>
      </c>
      <c r="E145" s="31" t="s">
        <v>2097</v>
      </c>
      <c r="F145" s="32"/>
      <c r="G145" s="33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4"/>
      <c r="X145" s="34"/>
      <c r="Y145" s="34"/>
      <c r="Z145" s="34"/>
      <c r="AA145" s="34"/>
      <c r="AB145" s="34"/>
      <c r="AC145" s="34"/>
      <c r="AD145" s="34"/>
      <c r="AE145" s="34"/>
      <c r="AF145" s="34"/>
      <c r="AG145" s="34"/>
      <c r="AH145" s="34"/>
      <c r="AI145" s="34"/>
      <c r="AJ145" s="34"/>
      <c r="AK145" s="34"/>
      <c r="AL145" s="34"/>
      <c r="AM145" s="34"/>
      <c r="AN145" s="34"/>
      <c r="AO145" s="34"/>
      <c r="AP145" s="34"/>
      <c r="AQ145" s="75"/>
      <c r="AR145" s="34"/>
      <c r="AS145" s="34"/>
      <c r="AT145" s="110" t="s">
        <v>2396</v>
      </c>
      <c r="AU145" s="34" t="s">
        <v>2396</v>
      </c>
      <c r="AV145" s="34" t="s">
        <v>2396</v>
      </c>
      <c r="AW145" s="34"/>
      <c r="AX145" s="124"/>
      <c r="AY145" s="34"/>
      <c r="AZ145" s="34"/>
      <c r="BA145" s="34"/>
      <c r="BB145" s="34"/>
      <c r="BC145" s="124" t="s">
        <v>2867</v>
      </c>
      <c r="BD145" s="124" t="s">
        <v>2867</v>
      </c>
      <c r="BE145" s="216" t="s">
        <v>2867</v>
      </c>
      <c r="BF145" s="216" t="s">
        <v>2867</v>
      </c>
      <c r="BG145" s="34"/>
      <c r="BH145" s="34"/>
      <c r="BI145" s="34"/>
      <c r="BJ145" s="34"/>
      <c r="BK145" s="34"/>
      <c r="BL145" s="96">
        <f t="shared" ca="1" si="30"/>
        <v>5398</v>
      </c>
      <c r="BM145" s="97" t="e">
        <f t="shared" ca="1" si="31"/>
        <v>#VALUE!</v>
      </c>
      <c r="BN145" s="97" t="e">
        <f t="shared" ca="1" si="32"/>
        <v>#VALUE!</v>
      </c>
      <c r="BO145" s="95" t="e">
        <f t="shared" ca="1" si="37"/>
        <v>#VALUE!</v>
      </c>
      <c r="BP145" s="7">
        <f>Design!$J151</f>
        <v>0</v>
      </c>
      <c r="BQ145" s="1" t="e">
        <f t="shared" ca="1" si="38"/>
        <v>#VALUE!</v>
      </c>
      <c r="BR145" s="19" t="e">
        <f t="shared" ca="1" si="33"/>
        <v>#VALUE!</v>
      </c>
      <c r="BS145" s="61">
        <f t="shared" ca="1" si="34"/>
        <v>0</v>
      </c>
      <c r="BT145" s="61" t="str">
        <f t="shared" ca="1" si="35"/>
        <v>TR=917.6</v>
      </c>
      <c r="BU145" s="78" t="e">
        <f t="shared" ca="1" si="36"/>
        <v>#VALUE!</v>
      </c>
      <c r="BV145" s="95">
        <f t="shared" ca="1" si="28"/>
        <v>0</v>
      </c>
      <c r="BW145" s="80">
        <f>Design!B151</f>
        <v>0.20250000000000015</v>
      </c>
      <c r="BX145" s="8">
        <f>Design!F151</f>
        <v>0</v>
      </c>
      <c r="BY145" s="51" t="s">
        <v>1470</v>
      </c>
      <c r="BZ145" s="11" t="s">
        <v>3716</v>
      </c>
      <c r="CA145" s="278">
        <v>41617.676759259259</v>
      </c>
      <c r="CB145" t="s">
        <v>3929</v>
      </c>
      <c r="CC145" s="10"/>
      <c r="CD145" s="61"/>
      <c r="CE145" s="65" t="e">
        <f t="shared" si="29"/>
        <v>#VALUE!</v>
      </c>
      <c r="CF145" s="65"/>
      <c r="CG145" s="65"/>
      <c r="CH145" s="65"/>
      <c r="CI145" s="65"/>
      <c r="CJ145" s="65"/>
      <c r="CK145" s="65"/>
      <c r="CL145" s="65"/>
      <c r="CM145"/>
      <c r="CN145"/>
      <c r="CO145"/>
      <c r="CP145"/>
      <c r="CQ145"/>
      <c r="CR145"/>
      <c r="CS145"/>
      <c r="CT145"/>
      <c r="CU145"/>
      <c r="CV145" s="65"/>
      <c r="CW145" s="65"/>
      <c r="CX145" s="65"/>
      <c r="CY145" s="65"/>
      <c r="CZ145" s="65"/>
      <c r="DA145" s="65"/>
      <c r="DB145" s="141"/>
      <c r="DC145" s="141"/>
      <c r="DD145" s="141"/>
      <c r="DE145" s="141"/>
      <c r="DF145" s="141"/>
      <c r="DG145" s="141"/>
      <c r="DH145" s="141"/>
      <c r="DI145" s="141"/>
      <c r="DJ145" s="139"/>
      <c r="DK145" s="95"/>
      <c r="DL145" s="141"/>
      <c r="DM145" s="141"/>
      <c r="DN145" s="141"/>
      <c r="DO145" s="141"/>
      <c r="DP145" s="91"/>
      <c r="DQ145" s="72"/>
      <c r="DR145" s="72"/>
      <c r="DS145" s="72"/>
      <c r="DT145" s="72"/>
      <c r="DZ145" s="141"/>
      <c r="EA145" s="141"/>
      <c r="EB145" s="141"/>
      <c r="EC145" s="141"/>
      <c r="ED145" s="141"/>
      <c r="EE145" s="141"/>
      <c r="EF145" s="143"/>
      <c r="EU145" s="72"/>
    </row>
    <row r="146" spans="1:151">
      <c r="A146" s="20"/>
      <c r="B146" s="20"/>
      <c r="C146" s="312"/>
      <c r="D146" s="31" t="s">
        <v>2098</v>
      </c>
      <c r="E146" s="31" t="s">
        <v>1714</v>
      </c>
      <c r="F146" s="35"/>
      <c r="G146" s="33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4"/>
      <c r="X146" s="34"/>
      <c r="Y146" s="34"/>
      <c r="Z146" s="34"/>
      <c r="AA146" s="34"/>
      <c r="AB146" s="34"/>
      <c r="AC146" s="34"/>
      <c r="AD146" s="34"/>
      <c r="AE146" s="34"/>
      <c r="AF146" s="34"/>
      <c r="AG146" s="34"/>
      <c r="AH146" s="34"/>
      <c r="AI146" s="34"/>
      <c r="AJ146" s="34"/>
      <c r="AK146" s="34"/>
      <c r="AL146" s="34"/>
      <c r="AM146" s="34"/>
      <c r="AN146" s="34"/>
      <c r="AO146" s="34"/>
      <c r="AP146" s="34"/>
      <c r="AQ146" s="75"/>
      <c r="AR146" s="34"/>
      <c r="AS146" s="34"/>
      <c r="AT146" s="110" t="s">
        <v>2095</v>
      </c>
      <c r="AU146" s="34" t="s">
        <v>2095</v>
      </c>
      <c r="AV146" s="34" t="s">
        <v>2095</v>
      </c>
      <c r="AW146" s="34"/>
      <c r="AX146" s="124"/>
      <c r="AY146" s="34"/>
      <c r="AZ146" s="34"/>
      <c r="BA146" s="34"/>
      <c r="BB146" s="34"/>
      <c r="BC146" s="124" t="s">
        <v>2868</v>
      </c>
      <c r="BD146" s="124" t="s">
        <v>2868</v>
      </c>
      <c r="BE146" s="216" t="s">
        <v>2868</v>
      </c>
      <c r="BF146" s="216" t="s">
        <v>2868</v>
      </c>
      <c r="BG146" s="34"/>
      <c r="BH146" s="34"/>
      <c r="BI146" s="34"/>
      <c r="BJ146" s="34"/>
      <c r="BK146" s="34"/>
      <c r="BL146" s="96">
        <f t="shared" ca="1" si="30"/>
        <v>5399</v>
      </c>
      <c r="BM146" s="97" t="e">
        <f t="shared" ca="1" si="31"/>
        <v>#VALUE!</v>
      </c>
      <c r="BN146" s="97" t="e">
        <f t="shared" ca="1" si="32"/>
        <v>#VALUE!</v>
      </c>
      <c r="BO146" s="95" t="e">
        <f t="shared" ca="1" si="37"/>
        <v>#VALUE!</v>
      </c>
      <c r="BP146" s="7">
        <f>Design!$J152</f>
        <v>0</v>
      </c>
      <c r="BQ146" s="1" t="e">
        <f t="shared" ca="1" si="38"/>
        <v>#VALUE!</v>
      </c>
      <c r="BR146" s="19" t="e">
        <f t="shared" ca="1" si="33"/>
        <v>#VALUE!</v>
      </c>
      <c r="BS146" s="61">
        <f t="shared" ca="1" si="34"/>
        <v>0</v>
      </c>
      <c r="BT146" s="61" t="str">
        <f t="shared" ca="1" si="35"/>
        <v>TR=867.3</v>
      </c>
      <c r="BU146" s="78" t="e">
        <f t="shared" ca="1" si="36"/>
        <v>#VALUE!</v>
      </c>
      <c r="BV146" s="95">
        <f t="shared" ca="1" si="28"/>
        <v>0</v>
      </c>
      <c r="BW146" s="80">
        <f>Design!B152</f>
        <v>0.20400000000000015</v>
      </c>
      <c r="BX146" s="8">
        <f>Design!F152</f>
        <v>0</v>
      </c>
      <c r="BY146" s="51" t="s">
        <v>1471</v>
      </c>
      <c r="BZ146" s="11" t="s">
        <v>3716</v>
      </c>
      <c r="CA146" s="278">
        <v>41617.676759259259</v>
      </c>
      <c r="CB146" t="s">
        <v>3929</v>
      </c>
      <c r="CC146" s="10"/>
      <c r="CD146" s="61"/>
      <c r="CE146" s="65" t="e">
        <f t="shared" si="29"/>
        <v>#VALUE!</v>
      </c>
      <c r="CF146" s="65"/>
      <c r="CG146" s="65"/>
      <c r="CH146" s="65"/>
      <c r="CI146" s="65"/>
      <c r="CJ146" s="65"/>
      <c r="CK146" s="65"/>
      <c r="CL146" s="65"/>
      <c r="CM146"/>
      <c r="CN146"/>
      <c r="CO146"/>
      <c r="CP146"/>
      <c r="CQ146"/>
      <c r="CR146"/>
      <c r="CS146"/>
      <c r="CT146"/>
      <c r="CU146"/>
      <c r="CV146" s="65"/>
      <c r="CW146" s="65"/>
      <c r="CX146" s="65"/>
      <c r="CY146" s="65"/>
      <c r="CZ146" s="65"/>
      <c r="DA146" s="65"/>
      <c r="DB146" s="141"/>
      <c r="DC146" s="141"/>
      <c r="DD146" s="141"/>
      <c r="DE146" s="141"/>
      <c r="DF146" s="141"/>
      <c r="DG146" s="141"/>
      <c r="DH146" s="141"/>
      <c r="DI146" s="141"/>
      <c r="DJ146" s="139"/>
      <c r="DK146" s="95"/>
      <c r="DL146" s="141"/>
      <c r="DM146" s="141"/>
      <c r="DN146" s="141"/>
      <c r="DO146" s="141"/>
      <c r="DP146" s="91"/>
      <c r="DQ146" s="72"/>
      <c r="DR146" s="72"/>
      <c r="DS146" s="72"/>
      <c r="DT146" s="72"/>
      <c r="DZ146" s="141"/>
      <c r="EA146" s="141"/>
      <c r="EB146" s="141"/>
      <c r="EC146" s="141"/>
      <c r="ED146" s="141"/>
      <c r="EE146" s="141"/>
      <c r="EF146" s="143"/>
      <c r="EU146" s="72"/>
    </row>
    <row r="147" spans="1:151">
      <c r="A147" s="20"/>
      <c r="B147" s="20"/>
      <c r="C147" s="312"/>
      <c r="D147" s="31" t="s">
        <v>1715</v>
      </c>
      <c r="E147" s="31" t="s">
        <v>1716</v>
      </c>
      <c r="F147" s="32"/>
      <c r="G147" s="33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34"/>
      <c r="AA147" s="34"/>
      <c r="AB147" s="34"/>
      <c r="AC147" s="34"/>
      <c r="AD147" s="34"/>
      <c r="AE147" s="34"/>
      <c r="AF147" s="34"/>
      <c r="AG147" s="34"/>
      <c r="AH147" s="34"/>
      <c r="AI147" s="34"/>
      <c r="AJ147" s="34"/>
      <c r="AK147" s="34"/>
      <c r="AL147" s="34"/>
      <c r="AM147" s="34"/>
      <c r="AN147" s="34"/>
      <c r="AO147" s="34"/>
      <c r="AP147" s="34"/>
      <c r="AQ147" s="75"/>
      <c r="AR147" s="34"/>
      <c r="AS147" s="34"/>
      <c r="AT147" s="110" t="s">
        <v>1546</v>
      </c>
      <c r="AU147" s="34" t="s">
        <v>1546</v>
      </c>
      <c r="AV147" s="34" t="s">
        <v>1546</v>
      </c>
      <c r="AW147" s="34"/>
      <c r="AX147" s="124"/>
      <c r="AY147" s="34"/>
      <c r="AZ147" s="34"/>
      <c r="BA147" s="34"/>
      <c r="BB147" s="34"/>
      <c r="BC147" s="124" t="s">
        <v>2354</v>
      </c>
      <c r="BD147" s="124" t="s">
        <v>2354</v>
      </c>
      <c r="BE147" s="216" t="s">
        <v>2354</v>
      </c>
      <c r="BF147" s="216" t="s">
        <v>2354</v>
      </c>
      <c r="BG147" s="34"/>
      <c r="BH147" s="34"/>
      <c r="BI147" s="34"/>
      <c r="BJ147" s="34"/>
      <c r="BK147" s="34"/>
      <c r="BL147" s="96">
        <f t="shared" ca="1" si="30"/>
        <v>5400</v>
      </c>
      <c r="BM147" s="97" t="e">
        <f t="shared" ca="1" si="31"/>
        <v>#VALUE!</v>
      </c>
      <c r="BN147" s="97" t="e">
        <f t="shared" ca="1" si="32"/>
        <v>#VALUE!</v>
      </c>
      <c r="BO147" s="95" t="e">
        <f t="shared" ca="1" si="37"/>
        <v>#VALUE!</v>
      </c>
      <c r="BP147" s="7">
        <f>Design!$J153</f>
        <v>0</v>
      </c>
      <c r="BQ147" s="1" t="e">
        <f t="shared" ca="1" si="38"/>
        <v>#VALUE!</v>
      </c>
      <c r="BR147" s="19" t="e">
        <f t="shared" ca="1" si="33"/>
        <v>#VALUE!</v>
      </c>
      <c r="BS147" s="61">
        <f t="shared" ca="1" si="34"/>
        <v>0</v>
      </c>
      <c r="BT147" s="61" t="str">
        <f t="shared" ca="1" si="35"/>
        <v>TR=817.0</v>
      </c>
      <c r="BU147" s="78" t="e">
        <f t="shared" ca="1" si="36"/>
        <v>#VALUE!</v>
      </c>
      <c r="BV147" s="95">
        <f t="shared" ca="1" si="28"/>
        <v>0</v>
      </c>
      <c r="BW147" s="80">
        <f>Design!B153</f>
        <v>0.20550000000000015</v>
      </c>
      <c r="BX147" s="8">
        <f>Design!F153</f>
        <v>0</v>
      </c>
      <c r="BY147" s="51" t="s">
        <v>1472</v>
      </c>
      <c r="BZ147" s="11" t="s">
        <v>3714</v>
      </c>
      <c r="CA147" s="278">
        <v>41617.676770833335</v>
      </c>
      <c r="CB147" t="s">
        <v>3930</v>
      </c>
      <c r="CC147" s="10"/>
      <c r="CD147" s="61"/>
      <c r="CE147" s="65" t="e">
        <f t="shared" si="29"/>
        <v>#VALUE!</v>
      </c>
      <c r="CF147" s="65"/>
      <c r="CG147" s="65"/>
      <c r="CH147" s="65"/>
      <c r="CI147" s="65"/>
      <c r="CJ147" s="65"/>
      <c r="CK147" s="65"/>
      <c r="CL147" s="65"/>
      <c r="CM147"/>
      <c r="CN147"/>
      <c r="CO147"/>
      <c r="CP147"/>
      <c r="CQ147"/>
      <c r="CR147"/>
      <c r="CS147"/>
      <c r="CT147"/>
      <c r="CU147"/>
      <c r="CV147" s="65"/>
      <c r="CW147" s="65"/>
      <c r="CX147" s="65"/>
      <c r="CY147" s="65"/>
      <c r="CZ147" s="65"/>
      <c r="DA147" s="65"/>
      <c r="DB147" s="141"/>
      <c r="DC147" s="141"/>
      <c r="DD147" s="141"/>
      <c r="DE147" s="141"/>
      <c r="DF147" s="141"/>
      <c r="DG147" s="141"/>
      <c r="DH147" s="141"/>
      <c r="DI147" s="141"/>
      <c r="DJ147" s="139"/>
      <c r="DK147" s="95"/>
      <c r="DL147" s="141"/>
      <c r="DM147" s="141"/>
      <c r="DN147" s="141"/>
      <c r="DO147" s="141"/>
      <c r="DP147" s="91"/>
      <c r="DQ147" s="72"/>
      <c r="DR147" s="72"/>
      <c r="DS147" s="72"/>
      <c r="DT147" s="72"/>
      <c r="DZ147" s="141"/>
      <c r="EA147" s="141"/>
      <c r="EB147" s="141"/>
      <c r="EC147" s="141"/>
      <c r="ED147" s="141"/>
      <c r="EE147" s="141"/>
      <c r="EF147" s="143"/>
      <c r="EU147" s="72"/>
    </row>
    <row r="148" spans="1:151">
      <c r="A148" s="20"/>
      <c r="B148" s="20"/>
      <c r="C148" s="312"/>
      <c r="D148" s="31" t="s">
        <v>1717</v>
      </c>
      <c r="E148" s="31" t="s">
        <v>1718</v>
      </c>
      <c r="F148" s="32"/>
      <c r="G148" s="33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  <c r="AB148" s="34"/>
      <c r="AC148" s="34"/>
      <c r="AD148" s="34"/>
      <c r="AE148" s="34"/>
      <c r="AF148" s="34"/>
      <c r="AG148" s="34"/>
      <c r="AH148" s="34"/>
      <c r="AI148" s="34"/>
      <c r="AJ148" s="34"/>
      <c r="AK148" s="34"/>
      <c r="AL148" s="34"/>
      <c r="AM148" s="34"/>
      <c r="AN148" s="34"/>
      <c r="AO148" s="34"/>
      <c r="AP148" s="34"/>
      <c r="AQ148" s="75"/>
      <c r="AR148" s="34"/>
      <c r="AS148" s="34"/>
      <c r="AT148" s="110" t="s">
        <v>1546</v>
      </c>
      <c r="AU148" s="34" t="s">
        <v>1546</v>
      </c>
      <c r="AV148" s="34" t="s">
        <v>1546</v>
      </c>
      <c r="AW148" s="34"/>
      <c r="AX148" s="124"/>
      <c r="AY148" s="34"/>
      <c r="AZ148" s="34"/>
      <c r="BA148" s="34"/>
      <c r="BB148" s="34"/>
      <c r="BC148" s="124" t="s">
        <v>2354</v>
      </c>
      <c r="BD148" s="124" t="s">
        <v>2354</v>
      </c>
      <c r="BE148" s="216" t="s">
        <v>2354</v>
      </c>
      <c r="BF148" s="216" t="s">
        <v>2354</v>
      </c>
      <c r="BG148" s="34"/>
      <c r="BH148" s="34"/>
      <c r="BI148" s="34"/>
      <c r="BJ148" s="34"/>
      <c r="BK148" s="34"/>
      <c r="BL148" s="96">
        <f t="shared" ca="1" si="30"/>
        <v>5401</v>
      </c>
      <c r="BM148" s="97" t="e">
        <f t="shared" ca="1" si="31"/>
        <v>#VALUE!</v>
      </c>
      <c r="BN148" s="97" t="e">
        <f t="shared" ca="1" si="32"/>
        <v>#VALUE!</v>
      </c>
      <c r="BO148" s="95" t="e">
        <f t="shared" ca="1" si="37"/>
        <v>#VALUE!</v>
      </c>
      <c r="BP148" s="7">
        <f>Design!$J154</f>
        <v>0</v>
      </c>
      <c r="BQ148" s="1" t="e">
        <f t="shared" ca="1" si="38"/>
        <v>#VALUE!</v>
      </c>
      <c r="BR148" s="19" t="e">
        <f t="shared" ca="1" si="33"/>
        <v>#VALUE!</v>
      </c>
      <c r="BS148" s="61">
        <f t="shared" ca="1" si="34"/>
        <v>0</v>
      </c>
      <c r="BT148" s="61" t="str">
        <f t="shared" ca="1" si="35"/>
        <v>TR=766.4</v>
      </c>
      <c r="BU148" s="78" t="e">
        <f t="shared" ca="1" si="36"/>
        <v>#VALUE!</v>
      </c>
      <c r="BV148" s="95">
        <f t="shared" ca="1" si="28"/>
        <v>0</v>
      </c>
      <c r="BW148" s="80">
        <f>Design!B154</f>
        <v>0.20700000000000016</v>
      </c>
      <c r="BX148" s="8">
        <f>Design!F154</f>
        <v>0</v>
      </c>
      <c r="BY148" s="51" t="s">
        <v>1473</v>
      </c>
      <c r="BZ148" s="11" t="s">
        <v>3931</v>
      </c>
      <c r="CA148" s="278">
        <v>41617.676782407405</v>
      </c>
      <c r="CB148" t="s">
        <v>1969</v>
      </c>
      <c r="CC148" s="10"/>
      <c r="CD148" s="61"/>
      <c r="CE148" s="65" t="e">
        <f t="shared" si="29"/>
        <v>#VALUE!</v>
      </c>
      <c r="CF148" s="65"/>
      <c r="CG148" s="65"/>
      <c r="CH148" s="65"/>
      <c r="CI148" s="65"/>
      <c r="CJ148" s="65"/>
      <c r="CK148" s="65"/>
      <c r="CL148" s="65"/>
      <c r="CM148"/>
      <c r="CN148"/>
      <c r="CO148"/>
      <c r="CP148"/>
      <c r="CQ148"/>
      <c r="CR148"/>
      <c r="CS148"/>
      <c r="CT148"/>
      <c r="CU148"/>
      <c r="CV148" s="65"/>
      <c r="CW148" s="65"/>
      <c r="CX148" s="65"/>
      <c r="CY148" s="65"/>
      <c r="CZ148" s="65"/>
      <c r="DA148" s="65"/>
      <c r="DB148" s="141"/>
      <c r="DC148" s="141"/>
      <c r="DD148" s="141"/>
      <c r="DE148" s="141"/>
      <c r="DF148" s="141"/>
      <c r="DG148" s="141"/>
      <c r="DH148" s="141"/>
      <c r="DI148" s="141"/>
      <c r="DJ148" s="139"/>
      <c r="DK148" s="95"/>
      <c r="DL148" s="141"/>
      <c r="DM148" s="141"/>
      <c r="DN148" s="141"/>
      <c r="DO148" s="141"/>
      <c r="DP148" s="91"/>
      <c r="DQ148" s="72"/>
      <c r="DR148" s="72"/>
      <c r="DS148" s="72"/>
      <c r="DT148" s="72"/>
      <c r="DZ148" s="141"/>
      <c r="EA148" s="141"/>
      <c r="EB148" s="141"/>
      <c r="EC148" s="141"/>
      <c r="ED148" s="141"/>
      <c r="EE148" s="141"/>
      <c r="EF148" s="143"/>
      <c r="EU148" s="72"/>
    </row>
    <row r="149" spans="1:151">
      <c r="A149" s="20"/>
      <c r="B149" s="20"/>
      <c r="C149" s="312"/>
      <c r="D149" s="31" t="s">
        <v>1719</v>
      </c>
      <c r="E149" s="31" t="s">
        <v>1720</v>
      </c>
      <c r="F149" s="32"/>
      <c r="G149" s="33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34"/>
      <c r="AA149" s="34"/>
      <c r="AB149" s="34"/>
      <c r="AC149" s="34"/>
      <c r="AD149" s="34"/>
      <c r="AE149" s="34"/>
      <c r="AF149" s="34"/>
      <c r="AG149" s="34"/>
      <c r="AH149" s="34"/>
      <c r="AI149" s="34"/>
      <c r="AJ149" s="34"/>
      <c r="AK149" s="34"/>
      <c r="AL149" s="34"/>
      <c r="AM149" s="34"/>
      <c r="AN149" s="34"/>
      <c r="AO149" s="34"/>
      <c r="AP149" s="34"/>
      <c r="AQ149" s="75"/>
      <c r="AR149" s="34"/>
      <c r="AS149" s="34"/>
      <c r="AT149" s="110" t="s">
        <v>2395</v>
      </c>
      <c r="AU149" s="34" t="s">
        <v>2395</v>
      </c>
      <c r="AV149" s="34" t="s">
        <v>2395</v>
      </c>
      <c r="AW149" s="34"/>
      <c r="AX149" s="124"/>
      <c r="AY149" s="34"/>
      <c r="AZ149" s="34"/>
      <c r="BA149" s="34"/>
      <c r="BB149" s="34"/>
      <c r="BC149" s="124" t="s">
        <v>2395</v>
      </c>
      <c r="BD149" s="124" t="s">
        <v>2395</v>
      </c>
      <c r="BE149" s="216" t="s">
        <v>2395</v>
      </c>
      <c r="BF149" s="216" t="s">
        <v>2395</v>
      </c>
      <c r="BG149" s="34"/>
      <c r="BH149" s="34"/>
      <c r="BI149" s="34"/>
      <c r="BJ149" s="34"/>
      <c r="BK149" s="34"/>
      <c r="BL149" s="96">
        <f t="shared" ca="1" si="30"/>
        <v>5402</v>
      </c>
      <c r="BM149" s="97" t="e">
        <f t="shared" ca="1" si="31"/>
        <v>#VALUE!</v>
      </c>
      <c r="BN149" s="97" t="e">
        <f t="shared" ca="1" si="32"/>
        <v>#VALUE!</v>
      </c>
      <c r="BO149" s="95" t="e">
        <f t="shared" ca="1" si="37"/>
        <v>#VALUE!</v>
      </c>
      <c r="BP149" s="7">
        <f>Design!$J155</f>
        <v>0</v>
      </c>
      <c r="BQ149" s="1" t="e">
        <f t="shared" ca="1" si="38"/>
        <v>#VALUE!</v>
      </c>
      <c r="BR149" s="19" t="e">
        <f t="shared" ca="1" si="33"/>
        <v>#VALUE!</v>
      </c>
      <c r="BS149" s="61">
        <f t="shared" ca="1" si="34"/>
        <v>0</v>
      </c>
      <c r="BT149" s="61" t="str">
        <f t="shared" ca="1" si="35"/>
        <v>TR=719.1</v>
      </c>
      <c r="BU149" s="78" t="e">
        <f t="shared" ca="1" si="36"/>
        <v>#VALUE!</v>
      </c>
      <c r="BV149" s="95">
        <f t="shared" ca="1" si="28"/>
        <v>0</v>
      </c>
      <c r="BW149" s="80">
        <f>Design!B155</f>
        <v>0.20850000000000016</v>
      </c>
      <c r="BX149" s="8">
        <f>Design!F155</f>
        <v>0</v>
      </c>
      <c r="BY149" s="51" t="s">
        <v>1474</v>
      </c>
      <c r="BZ149" s="11" t="s">
        <v>3715</v>
      </c>
      <c r="CA149" s="278">
        <v>41617.676782407405</v>
      </c>
      <c r="CB149" t="s">
        <v>3932</v>
      </c>
      <c r="CC149" s="10"/>
      <c r="CD149" s="61"/>
      <c r="CE149" s="65" t="e">
        <f t="shared" si="29"/>
        <v>#VALUE!</v>
      </c>
      <c r="CF149" s="65"/>
      <c r="CG149" s="65"/>
      <c r="CH149" s="65"/>
      <c r="CI149" s="65"/>
      <c r="CJ149" s="65"/>
      <c r="CK149" s="65"/>
      <c r="CL149" s="65"/>
      <c r="CM149"/>
      <c r="CN149"/>
      <c r="CO149"/>
      <c r="CP149"/>
      <c r="CQ149"/>
      <c r="CR149"/>
      <c r="CS149"/>
      <c r="CT149"/>
      <c r="CU149"/>
      <c r="CV149" s="65"/>
      <c r="CW149" s="65"/>
      <c r="CX149" s="65"/>
      <c r="CY149" s="65"/>
      <c r="CZ149" s="65"/>
      <c r="DA149" s="65"/>
      <c r="DB149" s="141"/>
      <c r="DC149" s="141"/>
      <c r="DD149" s="141"/>
      <c r="DE149" s="141"/>
      <c r="DF149" s="141"/>
      <c r="DG149" s="141"/>
      <c r="DH149" s="141"/>
      <c r="DI149" s="141"/>
      <c r="DJ149" s="139"/>
      <c r="DK149" s="95"/>
      <c r="DL149" s="141"/>
      <c r="DM149" s="141"/>
      <c r="DN149" s="141"/>
      <c r="DO149" s="141"/>
      <c r="DP149" s="91"/>
      <c r="DQ149" s="72"/>
      <c r="DR149" s="72"/>
      <c r="DS149" s="72"/>
      <c r="DT149" s="72"/>
      <c r="DZ149" s="141"/>
      <c r="EA149" s="141"/>
      <c r="EB149" s="141"/>
      <c r="EC149" s="141"/>
      <c r="ED149" s="141"/>
      <c r="EE149" s="141"/>
      <c r="EF149" s="143"/>
      <c r="EU149" s="72"/>
    </row>
    <row r="150" spans="1:151">
      <c r="A150" s="20"/>
      <c r="B150" s="20"/>
      <c r="C150" s="312"/>
      <c r="D150" s="31" t="s">
        <v>1721</v>
      </c>
      <c r="E150" s="31" t="s">
        <v>1722</v>
      </c>
      <c r="F150" s="32"/>
      <c r="G150" s="33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34"/>
      <c r="AA150" s="34"/>
      <c r="AB150" s="34"/>
      <c r="AC150" s="34"/>
      <c r="AD150" s="34"/>
      <c r="AE150" s="34"/>
      <c r="AF150" s="34"/>
      <c r="AG150" s="34"/>
      <c r="AH150" s="34"/>
      <c r="AI150" s="34"/>
      <c r="AJ150" s="34"/>
      <c r="AK150" s="34"/>
      <c r="AL150" s="34"/>
      <c r="AM150" s="34"/>
      <c r="AN150" s="34"/>
      <c r="AO150" s="34"/>
      <c r="AP150" s="34"/>
      <c r="AQ150" s="75"/>
      <c r="AR150" s="34"/>
      <c r="AS150" s="34"/>
      <c r="AT150" s="110" t="s">
        <v>1753</v>
      </c>
      <c r="AU150" s="34" t="s">
        <v>1753</v>
      </c>
      <c r="AV150" s="34" t="s">
        <v>1753</v>
      </c>
      <c r="AW150" s="34"/>
      <c r="AX150" s="124"/>
      <c r="AY150" s="34"/>
      <c r="AZ150" s="34"/>
      <c r="BA150" s="34"/>
      <c r="BB150" s="34"/>
      <c r="BC150" s="124" t="s">
        <v>1753</v>
      </c>
      <c r="BD150" s="124" t="s">
        <v>1753</v>
      </c>
      <c r="BE150" s="216" t="s">
        <v>1753</v>
      </c>
      <c r="BF150" s="216" t="s">
        <v>1753</v>
      </c>
      <c r="BG150" s="34"/>
      <c r="BH150" s="34"/>
      <c r="BI150" s="34"/>
      <c r="BJ150" s="34"/>
      <c r="BK150" s="34"/>
      <c r="BL150" s="96">
        <f t="shared" ca="1" si="30"/>
        <v>5403</v>
      </c>
      <c r="BM150" s="97" t="e">
        <f t="shared" ca="1" si="31"/>
        <v>#VALUE!</v>
      </c>
      <c r="BN150" s="97" t="e">
        <f t="shared" ca="1" si="32"/>
        <v>#VALUE!</v>
      </c>
      <c r="BO150" s="95" t="e">
        <f t="shared" ca="1" si="37"/>
        <v>#VALUE!</v>
      </c>
      <c r="BP150" s="7">
        <f>Design!$J156</f>
        <v>0</v>
      </c>
      <c r="BQ150" s="1" t="e">
        <f t="shared" ca="1" si="38"/>
        <v>#VALUE!</v>
      </c>
      <c r="BR150" s="19" t="e">
        <f t="shared" ca="1" si="33"/>
        <v>#VALUE!</v>
      </c>
      <c r="BS150" s="61">
        <f t="shared" ca="1" si="34"/>
        <v>0</v>
      </c>
      <c r="BT150" s="61" t="str">
        <f t="shared" ca="1" si="35"/>
        <v>TL=1042.1</v>
      </c>
      <c r="BU150" s="78" t="e">
        <f t="shared" ca="1" si="36"/>
        <v>#VALUE!</v>
      </c>
      <c r="BV150" s="95">
        <f t="shared" ca="1" si="28"/>
        <v>0</v>
      </c>
      <c r="BW150" s="80">
        <f>Design!B156</f>
        <v>0.21000000000000016</v>
      </c>
      <c r="BX150" s="8">
        <f>Design!F156</f>
        <v>0</v>
      </c>
      <c r="BY150" s="51" t="s">
        <v>1475</v>
      </c>
      <c r="BZ150" s="11" t="s">
        <v>3715</v>
      </c>
      <c r="CA150" s="278">
        <v>41617.676793981482</v>
      </c>
      <c r="CB150" t="s">
        <v>3933</v>
      </c>
      <c r="CC150" s="10"/>
      <c r="CD150" s="61"/>
      <c r="CE150" s="65" t="e">
        <f t="shared" si="29"/>
        <v>#VALUE!</v>
      </c>
      <c r="CF150" s="65"/>
      <c r="CG150" s="65"/>
      <c r="CH150" s="65"/>
      <c r="CI150" s="65"/>
      <c r="CJ150" s="65"/>
      <c r="CK150" s="65"/>
      <c r="CL150" s="65"/>
      <c r="CM150"/>
      <c r="CN150"/>
      <c r="CO150"/>
      <c r="CP150"/>
      <c r="CQ150"/>
      <c r="CR150"/>
      <c r="CS150"/>
      <c r="CT150"/>
      <c r="CU150"/>
      <c r="CV150" s="65"/>
      <c r="CW150" s="65"/>
      <c r="CX150" s="65"/>
      <c r="CY150" s="65"/>
      <c r="CZ150" s="65"/>
      <c r="DA150" s="65"/>
      <c r="DB150" s="141"/>
      <c r="DC150" s="141"/>
      <c r="DD150" s="141"/>
      <c r="DE150" s="141"/>
      <c r="DF150" s="141"/>
      <c r="DG150" s="141"/>
      <c r="DH150" s="141"/>
      <c r="DI150" s="141"/>
      <c r="DJ150" s="139"/>
      <c r="DK150" s="95"/>
      <c r="DL150" s="141"/>
      <c r="DM150" s="141"/>
      <c r="DN150" s="141"/>
      <c r="DO150" s="141"/>
      <c r="DP150" s="91"/>
      <c r="DQ150" s="72"/>
      <c r="DR150" s="72"/>
      <c r="DS150" s="72"/>
      <c r="DT150" s="72"/>
      <c r="DZ150" s="141"/>
      <c r="EA150" s="141"/>
      <c r="EB150" s="141"/>
      <c r="EC150" s="141"/>
      <c r="ED150" s="141"/>
      <c r="EE150" s="141"/>
      <c r="EF150" s="143"/>
      <c r="EU150" s="72"/>
    </row>
    <row r="151" spans="1:151">
      <c r="A151" s="20"/>
      <c r="B151" s="20"/>
      <c r="C151" s="312"/>
      <c r="D151" s="31" t="s">
        <v>1723</v>
      </c>
      <c r="E151" s="31" t="s">
        <v>1724</v>
      </c>
      <c r="F151" s="32"/>
      <c r="G151" s="33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34"/>
      <c r="AA151" s="34"/>
      <c r="AB151" s="34"/>
      <c r="AC151" s="34"/>
      <c r="AD151" s="34"/>
      <c r="AE151" s="34"/>
      <c r="AF151" s="34"/>
      <c r="AG151" s="34"/>
      <c r="AH151" s="34"/>
      <c r="AI151" s="34"/>
      <c r="AJ151" s="34"/>
      <c r="AK151" s="34"/>
      <c r="AL151" s="34"/>
      <c r="AM151" s="34"/>
      <c r="AN151" s="34"/>
      <c r="AO151" s="34"/>
      <c r="AP151" s="34"/>
      <c r="AQ151" s="75"/>
      <c r="AR151" s="34"/>
      <c r="AS151" s="34"/>
      <c r="AT151" s="110" t="s">
        <v>1725</v>
      </c>
      <c r="AU151" s="34" t="s">
        <v>1725</v>
      </c>
      <c r="AV151" s="34" t="s">
        <v>1725</v>
      </c>
      <c r="AW151" s="34"/>
      <c r="AX151" s="124"/>
      <c r="AY151" s="34"/>
      <c r="AZ151" s="34"/>
      <c r="BA151" s="34"/>
      <c r="BB151" s="34"/>
      <c r="BC151" s="124" t="s">
        <v>1725</v>
      </c>
      <c r="BD151" s="124" t="s">
        <v>1725</v>
      </c>
      <c r="BE151" s="216" t="s">
        <v>1725</v>
      </c>
      <c r="BF151" s="216" t="s">
        <v>1725</v>
      </c>
      <c r="BG151" s="34"/>
      <c r="BH151" s="34"/>
      <c r="BI151" s="34"/>
      <c r="BJ151" s="34"/>
      <c r="BK151" s="34"/>
      <c r="BL151" s="96">
        <f t="shared" ca="1" si="30"/>
        <v>5404</v>
      </c>
      <c r="BM151" s="97" t="e">
        <f t="shared" ca="1" si="31"/>
        <v>#VALUE!</v>
      </c>
      <c r="BN151" s="97">
        <f t="shared" ca="1" si="32"/>
        <v>-1.0420999999999998</v>
      </c>
      <c r="BO151" s="95" t="e">
        <f t="shared" ca="1" si="37"/>
        <v>#VALUE!</v>
      </c>
      <c r="BP151" s="7">
        <f>Design!$J157</f>
        <v>0</v>
      </c>
      <c r="BQ151" s="1" t="e">
        <f t="shared" ca="1" si="38"/>
        <v>#VALUE!</v>
      </c>
      <c r="BR151" s="19" t="e">
        <f t="shared" ca="1" si="33"/>
        <v>#VALUE!</v>
      </c>
      <c r="BS151" s="61">
        <f t="shared" ca="1" si="34"/>
        <v>0</v>
      </c>
      <c r="BT151" s="61" t="str">
        <f t="shared" ca="1" si="35"/>
        <v>TL=1042.1|TR=719.1</v>
      </c>
      <c r="BU151" s="78" t="e">
        <f t="shared" ca="1" si="36"/>
        <v>#VALUE!</v>
      </c>
      <c r="BV151" s="95">
        <f t="shared" ca="1" si="28"/>
        <v>0</v>
      </c>
      <c r="BW151" s="80">
        <f>Design!B157</f>
        <v>0.21150000000000016</v>
      </c>
      <c r="BX151" s="8">
        <f>Design!F157</f>
        <v>0</v>
      </c>
      <c r="BY151" s="51" t="s">
        <v>1476</v>
      </c>
      <c r="BZ151" s="11" t="s">
        <v>3715</v>
      </c>
      <c r="CA151" s="278">
        <v>41617.676805555559</v>
      </c>
      <c r="CB151" t="s">
        <v>3934</v>
      </c>
      <c r="CC151" s="10"/>
      <c r="CD151" s="61"/>
      <c r="CE151" s="65" t="e">
        <f t="shared" si="29"/>
        <v>#VALUE!</v>
      </c>
      <c r="CF151" s="65"/>
      <c r="CG151" s="65"/>
      <c r="CH151" s="65"/>
      <c r="CI151" s="65"/>
      <c r="CJ151" s="65"/>
      <c r="CK151" s="65"/>
      <c r="CL151" s="65"/>
      <c r="CM151"/>
      <c r="CN151"/>
      <c r="CO151"/>
      <c r="CP151"/>
      <c r="CQ151"/>
      <c r="CR151"/>
      <c r="CS151"/>
      <c r="CT151"/>
      <c r="CU151"/>
      <c r="CV151" s="65"/>
      <c r="CW151" s="65"/>
      <c r="CX151" s="65"/>
      <c r="CY151" s="65"/>
      <c r="CZ151" s="65"/>
      <c r="DA151" s="65"/>
      <c r="DB151" s="141"/>
      <c r="DC151" s="141"/>
      <c r="DD151" s="141"/>
      <c r="DE151" s="141"/>
      <c r="DF151" s="141"/>
      <c r="DG151" s="141"/>
      <c r="DH151" s="141"/>
      <c r="DI151" s="141"/>
      <c r="DJ151" s="139"/>
      <c r="DK151" s="95"/>
      <c r="DL151" s="141"/>
      <c r="DM151" s="141"/>
      <c r="DN151" s="141"/>
      <c r="DO151" s="141"/>
      <c r="DP151" s="91"/>
      <c r="DQ151" s="72"/>
      <c r="DR151" s="72"/>
      <c r="DS151" s="72"/>
      <c r="DT151" s="72"/>
      <c r="DZ151" s="141"/>
      <c r="EA151" s="141"/>
      <c r="EB151" s="141"/>
      <c r="EC151" s="141"/>
      <c r="ED151" s="141"/>
      <c r="EE151" s="141"/>
      <c r="EF151" s="143"/>
      <c r="EU151" s="72"/>
    </row>
    <row r="152" spans="1:151">
      <c r="A152" s="20"/>
      <c r="B152" s="20"/>
      <c r="C152" s="312"/>
      <c r="D152" s="31" t="s">
        <v>1726</v>
      </c>
      <c r="E152" s="31" t="s">
        <v>1727</v>
      </c>
      <c r="F152" s="32"/>
      <c r="G152" s="33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34"/>
      <c r="AA152" s="34"/>
      <c r="AB152" s="34"/>
      <c r="AC152" s="34"/>
      <c r="AD152" s="34"/>
      <c r="AE152" s="34"/>
      <c r="AF152" s="34"/>
      <c r="AG152" s="34"/>
      <c r="AH152" s="34"/>
      <c r="AI152" s="34"/>
      <c r="AJ152" s="34"/>
      <c r="AK152" s="34"/>
      <c r="AL152" s="34"/>
      <c r="AM152" s="34"/>
      <c r="AN152" s="34"/>
      <c r="AO152" s="34"/>
      <c r="AP152" s="34"/>
      <c r="AQ152" s="75"/>
      <c r="AR152" s="34"/>
      <c r="AS152" s="34"/>
      <c r="AT152" s="110" t="s">
        <v>1728</v>
      </c>
      <c r="AU152" s="34" t="s">
        <v>1728</v>
      </c>
      <c r="AV152" s="34" t="s">
        <v>1728</v>
      </c>
      <c r="AW152" s="34"/>
      <c r="AX152" s="124"/>
      <c r="AY152" s="34"/>
      <c r="AZ152" s="34"/>
      <c r="BA152" s="34"/>
      <c r="BB152" s="34"/>
      <c r="BC152" s="124" t="s">
        <v>1728</v>
      </c>
      <c r="BD152" s="124" t="s">
        <v>1728</v>
      </c>
      <c r="BE152" s="216" t="s">
        <v>1728</v>
      </c>
      <c r="BF152" s="216" t="s">
        <v>1728</v>
      </c>
      <c r="BG152" s="34"/>
      <c r="BH152" s="34"/>
      <c r="BI152" s="34"/>
      <c r="BJ152" s="34"/>
      <c r="BK152" s="34"/>
      <c r="BL152" s="96">
        <f t="shared" ca="1" si="30"/>
        <v>5461</v>
      </c>
      <c r="BM152" s="97" t="e">
        <f t="shared" ca="1" si="31"/>
        <v>#VALUE!</v>
      </c>
      <c r="BN152" s="97" t="e">
        <f t="shared" ca="1" si="32"/>
        <v>#VALUE!</v>
      </c>
      <c r="BO152" s="95" t="e">
        <f t="shared" ca="1" si="37"/>
        <v>#VALUE!</v>
      </c>
      <c r="BP152" s="7">
        <f>Design!$J158</f>
        <v>0</v>
      </c>
      <c r="BQ152" s="1" t="e">
        <f t="shared" ca="1" si="38"/>
        <v>#VALUE!</v>
      </c>
      <c r="BR152" s="19" t="e">
        <f t="shared" ca="1" si="33"/>
        <v>#VALUE!</v>
      </c>
      <c r="BS152" s="61">
        <f t="shared" ca="1" si="34"/>
        <v>0</v>
      </c>
      <c r="BT152" s="61" t="str">
        <f t="shared" ref="BT152:BT215" ca="1" si="39">OFFSET(CB$11,(ROW()-10)*2+BT$8,0)</f>
        <v>ACK</v>
      </c>
      <c r="BU152" s="78" t="e">
        <f t="shared" ca="1" si="36"/>
        <v>#VALUE!</v>
      </c>
      <c r="BV152" s="95">
        <f t="shared" ca="1" si="28"/>
        <v>0</v>
      </c>
      <c r="BW152" s="80">
        <f>Design!B158</f>
        <v>0.21300000000000016</v>
      </c>
      <c r="BX152" s="8">
        <f>Design!F158</f>
        <v>0</v>
      </c>
      <c r="BY152" s="51" t="s">
        <v>1477</v>
      </c>
      <c r="BZ152" s="11" t="s">
        <v>3715</v>
      </c>
      <c r="CA152" s="278">
        <v>41617.676805555559</v>
      </c>
      <c r="CB152" t="s">
        <v>3935</v>
      </c>
      <c r="CC152" s="10"/>
      <c r="CD152" s="61"/>
      <c r="CE152" s="65" t="e">
        <f t="shared" si="29"/>
        <v>#VALUE!</v>
      </c>
      <c r="CF152" s="65"/>
      <c r="CG152" s="65"/>
      <c r="CH152" s="65"/>
      <c r="CI152" s="65"/>
      <c r="CJ152" s="65"/>
      <c r="CK152" s="65"/>
      <c r="CL152" s="65"/>
      <c r="CM152"/>
      <c r="CN152"/>
      <c r="CO152"/>
      <c r="CP152"/>
      <c r="CQ152"/>
      <c r="CR152"/>
      <c r="CS152"/>
      <c r="CT152"/>
      <c r="CU152"/>
      <c r="CV152" s="65"/>
      <c r="CW152" s="65"/>
      <c r="CX152" s="65"/>
      <c r="CY152" s="65"/>
      <c r="CZ152" s="65"/>
      <c r="DA152" s="65"/>
      <c r="DB152" s="141"/>
      <c r="DC152" s="141"/>
      <c r="DD152" s="141"/>
      <c r="DE152" s="141"/>
      <c r="DF152" s="141"/>
      <c r="DG152" s="141"/>
      <c r="DH152" s="141"/>
      <c r="DI152" s="141"/>
      <c r="DJ152" s="139"/>
      <c r="DK152" s="95"/>
      <c r="DL152" s="141"/>
      <c r="DM152" s="141"/>
      <c r="DN152" s="141"/>
      <c r="DO152" s="141"/>
      <c r="DP152" s="91"/>
      <c r="DQ152" s="72"/>
      <c r="DR152" s="72"/>
      <c r="DS152" s="72"/>
      <c r="DT152" s="72"/>
      <c r="DZ152" s="141"/>
      <c r="EA152" s="141"/>
      <c r="EB152" s="141"/>
      <c r="EC152" s="141"/>
      <c r="ED152" s="141"/>
      <c r="EE152" s="141"/>
      <c r="EF152" s="143"/>
      <c r="EU152" s="72"/>
    </row>
    <row r="153" spans="1:151">
      <c r="A153" s="20"/>
      <c r="B153" s="20"/>
      <c r="C153" s="312"/>
      <c r="D153" s="31" t="s">
        <v>2686</v>
      </c>
      <c r="E153" s="31" t="s">
        <v>2687</v>
      </c>
      <c r="F153" s="32"/>
      <c r="G153" s="33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34"/>
      <c r="AA153" s="34"/>
      <c r="AB153" s="34"/>
      <c r="AC153" s="34"/>
      <c r="AD153" s="34"/>
      <c r="AE153" s="34"/>
      <c r="AF153" s="34"/>
      <c r="AG153" s="34"/>
      <c r="AH153" s="34"/>
      <c r="AI153" s="34"/>
      <c r="AJ153" s="34"/>
      <c r="AK153" s="34"/>
      <c r="AL153" s="34"/>
      <c r="AM153" s="34"/>
      <c r="AN153" s="34"/>
      <c r="AO153" s="34"/>
      <c r="AP153" s="34"/>
      <c r="AQ153" s="75"/>
      <c r="AR153" s="34"/>
      <c r="AS153" s="34"/>
      <c r="AT153" s="110" t="s">
        <v>2688</v>
      </c>
      <c r="AU153" s="34" t="s">
        <v>2688</v>
      </c>
      <c r="AV153" s="34" t="s">
        <v>2688</v>
      </c>
      <c r="AW153" s="34"/>
      <c r="AX153" s="124"/>
      <c r="AY153" s="34"/>
      <c r="AZ153" s="34"/>
      <c r="BA153" s="34"/>
      <c r="BB153" s="34"/>
      <c r="BC153" s="124" t="s">
        <v>2688</v>
      </c>
      <c r="BD153" s="124" t="s">
        <v>2688</v>
      </c>
      <c r="BE153" s="216" t="s">
        <v>2688</v>
      </c>
      <c r="BF153" s="216" t="s">
        <v>2688</v>
      </c>
      <c r="BG153" s="34"/>
      <c r="BH153" s="34"/>
      <c r="BI153" s="34"/>
      <c r="BJ153" s="34"/>
      <c r="BK153" s="34"/>
      <c r="BL153" s="96">
        <f t="shared" ca="1" si="30"/>
        <v>2649</v>
      </c>
      <c r="BM153" s="97" t="e">
        <f t="shared" ca="1" si="31"/>
        <v>#VALUE!</v>
      </c>
      <c r="BN153" s="97" t="e">
        <f t="shared" ca="1" si="32"/>
        <v>#VALUE!</v>
      </c>
      <c r="BO153" s="95" t="e">
        <f t="shared" ca="1" si="37"/>
        <v>#VALUE!</v>
      </c>
      <c r="BP153" s="7">
        <f>Design!$J159</f>
        <v>0</v>
      </c>
      <c r="BQ153" s="1" t="e">
        <f t="shared" ca="1" si="38"/>
        <v>#VALUE!</v>
      </c>
      <c r="BR153" s="19" t="e">
        <f t="shared" ca="1" si="33"/>
        <v>#VALUE!</v>
      </c>
      <c r="BS153" s="61">
        <f t="shared" ca="1" si="34"/>
        <v>0</v>
      </c>
      <c r="BT153" s="61" t="str">
        <f t="shared" ca="1" si="39"/>
        <v>TR=52.9</v>
      </c>
      <c r="BU153" s="78" t="e">
        <f t="shared" ca="1" si="36"/>
        <v>#VALUE!</v>
      </c>
      <c r="BV153" s="95">
        <f t="shared" ca="1" si="28"/>
        <v>0</v>
      </c>
      <c r="BW153" s="80">
        <f>Design!B159</f>
        <v>0.21450000000000016</v>
      </c>
      <c r="BX153" s="8">
        <f>Design!F159</f>
        <v>0</v>
      </c>
      <c r="BY153" s="51" t="s">
        <v>1478</v>
      </c>
      <c r="BZ153" s="11" t="s">
        <v>3715</v>
      </c>
      <c r="CA153" s="278">
        <v>41617.676817129628</v>
      </c>
      <c r="CB153" t="s">
        <v>3936</v>
      </c>
      <c r="CC153" s="10"/>
      <c r="CD153" s="61"/>
      <c r="CE153" s="65" t="e">
        <f t="shared" si="29"/>
        <v>#VALUE!</v>
      </c>
      <c r="CF153" s="65"/>
      <c r="CG153" s="65"/>
      <c r="CH153" s="65"/>
      <c r="CI153" s="65"/>
      <c r="CJ153" s="65"/>
      <c r="CK153" s="65"/>
      <c r="CL153" s="65"/>
      <c r="CM153"/>
      <c r="CN153"/>
      <c r="CO153"/>
      <c r="CP153"/>
      <c r="CQ153"/>
      <c r="CR153"/>
      <c r="CS153"/>
      <c r="CT153"/>
      <c r="CU153"/>
      <c r="CV153" s="65"/>
      <c r="CW153" s="65"/>
      <c r="CX153" s="65"/>
      <c r="CY153" s="65"/>
      <c r="CZ153" s="65"/>
      <c r="DA153" s="65"/>
      <c r="DB153" s="141"/>
      <c r="DC153" s="141"/>
      <c r="DD153" s="141"/>
      <c r="DE153" s="141"/>
      <c r="DF153" s="141"/>
      <c r="DG153" s="141"/>
      <c r="DH153" s="141"/>
      <c r="DI153" s="141"/>
      <c r="DJ153" s="139"/>
      <c r="DK153" s="95"/>
      <c r="DL153" s="141"/>
      <c r="DM153" s="141"/>
      <c r="DN153" s="141"/>
      <c r="DO153" s="141"/>
      <c r="DP153" s="91"/>
      <c r="DQ153" s="72"/>
      <c r="DR153" s="72"/>
      <c r="DS153" s="72"/>
      <c r="DT153" s="72"/>
      <c r="DZ153" s="141"/>
      <c r="EA153" s="141"/>
      <c r="EB153" s="141"/>
      <c r="EC153" s="141"/>
      <c r="ED153" s="141"/>
      <c r="EE153" s="141"/>
      <c r="EF153" s="143"/>
      <c r="EU153" s="72"/>
    </row>
    <row r="154" spans="1:151">
      <c r="A154" s="20"/>
      <c r="B154" s="20"/>
      <c r="C154" s="312"/>
      <c r="D154" s="31" t="s">
        <v>2689</v>
      </c>
      <c r="E154" s="31" t="s">
        <v>2690</v>
      </c>
      <c r="F154" s="32"/>
      <c r="G154" s="33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  <c r="AA154" s="34"/>
      <c r="AB154" s="34"/>
      <c r="AC154" s="34"/>
      <c r="AD154" s="34"/>
      <c r="AE154" s="34"/>
      <c r="AF154" s="34"/>
      <c r="AG154" s="34"/>
      <c r="AH154" s="34"/>
      <c r="AI154" s="34"/>
      <c r="AJ154" s="34"/>
      <c r="AK154" s="34"/>
      <c r="AL154" s="34"/>
      <c r="AM154" s="34"/>
      <c r="AN154" s="34"/>
      <c r="AO154" s="34"/>
      <c r="AP154" s="34"/>
      <c r="AQ154" s="75"/>
      <c r="AR154" s="34"/>
      <c r="AS154" s="34"/>
      <c r="AT154" s="110" t="s">
        <v>2688</v>
      </c>
      <c r="AU154" s="34" t="s">
        <v>2688</v>
      </c>
      <c r="AV154" s="34" t="s">
        <v>2688</v>
      </c>
      <c r="AW154" s="34"/>
      <c r="AX154" s="124"/>
      <c r="AY154" s="34"/>
      <c r="AZ154" s="34"/>
      <c r="BA154" s="34"/>
      <c r="BB154" s="34"/>
      <c r="BC154" s="124" t="s">
        <v>2688</v>
      </c>
      <c r="BD154" s="124" t="s">
        <v>2688</v>
      </c>
      <c r="BE154" s="216" t="s">
        <v>2688</v>
      </c>
      <c r="BF154" s="216" t="s">
        <v>2688</v>
      </c>
      <c r="BG154" s="34"/>
      <c r="BH154" s="34"/>
      <c r="BI154" s="34"/>
      <c r="BJ154" s="34"/>
      <c r="BK154" s="34"/>
      <c r="BL154" s="96">
        <f t="shared" ca="1" si="30"/>
        <v>2650</v>
      </c>
      <c r="BM154" s="97" t="e">
        <f t="shared" ca="1" si="31"/>
        <v>#VALUE!</v>
      </c>
      <c r="BN154" s="97" t="e">
        <f t="shared" ca="1" si="32"/>
        <v>#VALUE!</v>
      </c>
      <c r="BO154" s="95" t="e">
        <f t="shared" ca="1" si="37"/>
        <v>#VALUE!</v>
      </c>
      <c r="BP154" s="7">
        <f>Design!$J160</f>
        <v>0</v>
      </c>
      <c r="BQ154" s="1" t="e">
        <f t="shared" ca="1" si="38"/>
        <v>#VALUE!</v>
      </c>
      <c r="BR154" s="19" t="e">
        <f t="shared" ca="1" si="33"/>
        <v>#VALUE!</v>
      </c>
      <c r="BS154" s="61">
        <f t="shared" ca="1" si="34"/>
        <v>0</v>
      </c>
      <c r="BT154" s="61" t="str">
        <f t="shared" ca="1" si="39"/>
        <v>TR=6.8</v>
      </c>
      <c r="BU154" s="78" t="e">
        <f t="shared" ca="1" si="36"/>
        <v>#VALUE!</v>
      </c>
      <c r="BV154" s="95">
        <f t="shared" ca="1" si="28"/>
        <v>0</v>
      </c>
      <c r="BW154" s="80">
        <f>Design!B160</f>
        <v>0.21600000000000016</v>
      </c>
      <c r="BX154" s="8">
        <f>Design!F160</f>
        <v>0</v>
      </c>
      <c r="BY154" s="51" t="s">
        <v>1479</v>
      </c>
      <c r="BZ154" s="11" t="s">
        <v>3715</v>
      </c>
      <c r="CA154" s="278">
        <v>41617.676817129628</v>
      </c>
      <c r="CB154" t="s">
        <v>3936</v>
      </c>
      <c r="CC154" s="10"/>
      <c r="CD154" s="61"/>
      <c r="CE154" s="65" t="e">
        <f t="shared" si="29"/>
        <v>#VALUE!</v>
      </c>
      <c r="CF154" s="65"/>
      <c r="CG154" s="65"/>
      <c r="CH154" s="65"/>
      <c r="CI154" s="65"/>
      <c r="CJ154" s="65"/>
      <c r="CK154" s="65"/>
      <c r="CL154" s="65"/>
      <c r="CM154"/>
      <c r="CN154"/>
      <c r="CO154"/>
      <c r="CP154"/>
      <c r="CQ154"/>
      <c r="CR154"/>
      <c r="CS154"/>
      <c r="CT154"/>
      <c r="CU154"/>
      <c r="CV154" s="65"/>
      <c r="CW154" s="65"/>
      <c r="CX154" s="65"/>
      <c r="CY154" s="65"/>
      <c r="CZ154" s="65"/>
      <c r="DA154" s="65"/>
      <c r="DB154" s="141"/>
      <c r="DC154" s="141"/>
      <c r="DD154" s="141"/>
      <c r="DE154" s="141"/>
      <c r="DF154" s="141"/>
      <c r="DG154" s="141"/>
      <c r="DH154" s="141"/>
      <c r="DI154" s="141"/>
      <c r="DJ154" s="139"/>
      <c r="DK154" s="95"/>
      <c r="DL154" s="141"/>
      <c r="DM154" s="141"/>
      <c r="DN154" s="141"/>
      <c r="DO154" s="141"/>
      <c r="DP154" s="91"/>
      <c r="DQ154" s="72"/>
      <c r="DR154" s="72"/>
      <c r="DS154" s="72"/>
      <c r="DT154" s="72"/>
      <c r="DZ154" s="141"/>
      <c r="EA154" s="141"/>
      <c r="EB154" s="141"/>
      <c r="EC154" s="141"/>
      <c r="ED154" s="141"/>
      <c r="EE154" s="141"/>
      <c r="EF154" s="143"/>
      <c r="EU154" s="72"/>
    </row>
    <row r="155" spans="1:151">
      <c r="A155" s="20"/>
      <c r="B155" s="20"/>
      <c r="C155" s="313"/>
      <c r="D155" s="31" t="s">
        <v>2691</v>
      </c>
      <c r="E155" s="31" t="s">
        <v>2692</v>
      </c>
      <c r="F155" s="32"/>
      <c r="G155" s="33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34"/>
      <c r="AA155" s="34"/>
      <c r="AB155" s="34"/>
      <c r="AC155" s="34"/>
      <c r="AD155" s="34"/>
      <c r="AE155" s="34"/>
      <c r="AF155" s="34"/>
      <c r="AG155" s="34"/>
      <c r="AH155" s="34"/>
      <c r="AI155" s="34"/>
      <c r="AJ155" s="34"/>
      <c r="AK155" s="34"/>
      <c r="AL155" s="34"/>
      <c r="AM155" s="34"/>
      <c r="AN155" s="34"/>
      <c r="AO155" s="34"/>
      <c r="AP155" s="34"/>
      <c r="AQ155" s="75"/>
      <c r="AR155" s="34"/>
      <c r="AS155" s="34"/>
      <c r="AT155" s="110" t="s">
        <v>2688</v>
      </c>
      <c r="AU155" s="34" t="s">
        <v>2688</v>
      </c>
      <c r="AV155" s="34" t="s">
        <v>2688</v>
      </c>
      <c r="AW155" s="34"/>
      <c r="AX155" s="124"/>
      <c r="AY155" s="34"/>
      <c r="AZ155" s="34"/>
      <c r="BA155" s="34"/>
      <c r="BB155" s="34"/>
      <c r="BC155" s="124" t="s">
        <v>2688</v>
      </c>
      <c r="BD155" s="124" t="s">
        <v>2688</v>
      </c>
      <c r="BE155" s="216" t="s">
        <v>2688</v>
      </c>
      <c r="BF155" s="216" t="s">
        <v>2688</v>
      </c>
      <c r="BG155" s="34"/>
      <c r="BH155" s="34"/>
      <c r="BI155" s="34"/>
      <c r="BJ155" s="34"/>
      <c r="BK155" s="34"/>
      <c r="BL155" s="96">
        <f t="shared" ca="1" si="30"/>
        <v>2651</v>
      </c>
      <c r="BM155" s="97" t="e">
        <f t="shared" ca="1" si="31"/>
        <v>#VALUE!</v>
      </c>
      <c r="BN155" s="97" t="e">
        <f t="shared" ca="1" si="32"/>
        <v>#VALUE!</v>
      </c>
      <c r="BO155" s="95" t="e">
        <f t="shared" ca="1" si="37"/>
        <v>#VALUE!</v>
      </c>
      <c r="BP155" s="7">
        <f>Design!$J161</f>
        <v>0</v>
      </c>
      <c r="BQ155" s="1" t="e">
        <f t="shared" ca="1" si="38"/>
        <v>#VALUE!</v>
      </c>
      <c r="BR155" s="19" t="e">
        <f t="shared" ca="1" si="33"/>
        <v>#VALUE!</v>
      </c>
      <c r="BS155" s="61">
        <f t="shared" ca="1" si="34"/>
        <v>0</v>
      </c>
      <c r="BT155" s="61" t="str">
        <f t="shared" ca="1" si="39"/>
        <v>TR=0.0</v>
      </c>
      <c r="BU155" s="78" t="e">
        <f t="shared" ca="1" si="36"/>
        <v>#VALUE!</v>
      </c>
      <c r="BV155" s="95">
        <f t="shared" ca="1" si="28"/>
        <v>0</v>
      </c>
      <c r="BW155" s="80">
        <f>Design!B161</f>
        <v>0.21750000000000017</v>
      </c>
      <c r="BX155" s="8">
        <f>Design!F161</f>
        <v>0</v>
      </c>
      <c r="BY155" s="51" t="s">
        <v>1480</v>
      </c>
      <c r="BZ155" s="11" t="s">
        <v>3716</v>
      </c>
      <c r="CA155" s="278">
        <v>41617.676828703705</v>
      </c>
      <c r="CB155" t="s">
        <v>3937</v>
      </c>
      <c r="CC155" s="10"/>
      <c r="CD155" s="61"/>
      <c r="CE155" s="65" t="e">
        <f t="shared" si="29"/>
        <v>#VALUE!</v>
      </c>
      <c r="CF155" s="65"/>
      <c r="CG155" s="65"/>
      <c r="CH155" s="65"/>
      <c r="CI155" s="65"/>
      <c r="CJ155" s="65"/>
      <c r="CK155" s="65"/>
      <c r="CL155" s="65"/>
      <c r="CM155"/>
      <c r="CN155"/>
      <c r="CO155"/>
      <c r="CP155"/>
      <c r="CQ155"/>
      <c r="CR155"/>
      <c r="CS155"/>
      <c r="CT155"/>
      <c r="CU155"/>
      <c r="CV155" s="65"/>
      <c r="CW155" s="65"/>
      <c r="CX155" s="65"/>
      <c r="CY155" s="65"/>
      <c r="CZ155" s="65"/>
      <c r="DA155" s="65"/>
      <c r="DB155" s="141"/>
      <c r="DC155" s="141"/>
      <c r="DD155" s="141"/>
      <c r="DE155" s="141"/>
      <c r="DF155" s="141"/>
      <c r="DG155" s="141"/>
      <c r="DH155" s="141"/>
      <c r="DI155" s="141"/>
      <c r="DJ155" s="139"/>
      <c r="DK155" s="95"/>
      <c r="DL155" s="141"/>
      <c r="DM155" s="141"/>
      <c r="DN155" s="141"/>
      <c r="DO155" s="141"/>
      <c r="DP155" s="91"/>
      <c r="DQ155" s="72"/>
      <c r="DR155" s="72"/>
      <c r="DS155" s="72"/>
      <c r="DT155" s="72"/>
      <c r="DZ155" s="141"/>
      <c r="EA155" s="141"/>
      <c r="EB155" s="141"/>
      <c r="EC155" s="141"/>
      <c r="ED155" s="141"/>
      <c r="EE155" s="141"/>
      <c r="EF155" s="143"/>
      <c r="EU155" s="72"/>
    </row>
    <row r="156" spans="1:151">
      <c r="A156" s="20"/>
      <c r="B156" s="20"/>
      <c r="C156" s="311" t="s">
        <v>2693</v>
      </c>
      <c r="D156" s="31" t="s">
        <v>2694</v>
      </c>
      <c r="E156" s="31" t="s">
        <v>3316</v>
      </c>
      <c r="F156" s="32"/>
      <c r="G156" s="33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34"/>
      <c r="AA156" s="34"/>
      <c r="AB156" s="34"/>
      <c r="AC156" s="34"/>
      <c r="AD156" s="34"/>
      <c r="AE156" s="34"/>
      <c r="AF156" s="34"/>
      <c r="AG156" s="34"/>
      <c r="AH156" s="34"/>
      <c r="AI156" s="34"/>
      <c r="AJ156" s="34"/>
      <c r="AK156" s="34"/>
      <c r="AL156" s="34"/>
      <c r="AM156" s="34"/>
      <c r="AN156" s="34"/>
      <c r="AO156" s="34"/>
      <c r="AP156" s="34"/>
      <c r="AQ156" s="75"/>
      <c r="AR156" s="34"/>
      <c r="AS156" s="34"/>
      <c r="AT156" s="110" t="s">
        <v>2399</v>
      </c>
      <c r="AU156" s="34" t="s">
        <v>2399</v>
      </c>
      <c r="AV156" s="34" t="s">
        <v>2399</v>
      </c>
      <c r="AW156" s="34"/>
      <c r="AX156" s="124"/>
      <c r="AY156" s="34"/>
      <c r="AZ156" s="34"/>
      <c r="BA156" s="34"/>
      <c r="BB156" s="34"/>
      <c r="BC156" s="124" t="s">
        <v>2399</v>
      </c>
      <c r="BD156" s="124" t="s">
        <v>2399</v>
      </c>
      <c r="BE156" s="228">
        <f>MAX(0,-Control!$O$13)*1000</f>
        <v>0</v>
      </c>
      <c r="BF156" s="228">
        <f>MAX(0,-Control!$O$13)*1000</f>
        <v>0</v>
      </c>
      <c r="BG156" s="34"/>
      <c r="BH156" s="34"/>
      <c r="BI156" s="34"/>
      <c r="BJ156" s="34"/>
      <c r="BK156" s="34"/>
      <c r="BL156" s="96">
        <f t="shared" ca="1" si="30"/>
        <v>2652</v>
      </c>
      <c r="BM156" s="97" t="e">
        <f t="shared" ca="1" si="31"/>
        <v>#VALUE!</v>
      </c>
      <c r="BN156" s="97" t="e">
        <f t="shared" ca="1" si="32"/>
        <v>#VALUE!</v>
      </c>
      <c r="BO156" s="95" t="e">
        <f t="shared" ca="1" si="37"/>
        <v>#VALUE!</v>
      </c>
      <c r="BP156" s="7">
        <f>Design!$J162</f>
        <v>0</v>
      </c>
      <c r="BQ156" s="1" t="e">
        <f t="shared" ca="1" si="38"/>
        <v>#VALUE!</v>
      </c>
      <c r="BR156" s="19" t="e">
        <f t="shared" ca="1" si="33"/>
        <v>#VALUE!</v>
      </c>
      <c r="BS156" s="61">
        <f t="shared" ca="1" si="34"/>
        <v>0</v>
      </c>
      <c r="BT156" s="61" t="str">
        <f t="shared" ca="1" si="39"/>
        <v>TL=-34.0</v>
      </c>
      <c r="BU156" s="78" t="e">
        <f t="shared" ca="1" si="36"/>
        <v>#VALUE!</v>
      </c>
      <c r="BV156" s="95">
        <f t="shared" ca="1" si="28"/>
        <v>0</v>
      </c>
      <c r="BW156" s="80">
        <f>Design!B162</f>
        <v>0.21900000000000017</v>
      </c>
      <c r="BX156" s="8">
        <f>Design!F162</f>
        <v>0</v>
      </c>
      <c r="BY156" s="51" t="s">
        <v>2338</v>
      </c>
      <c r="BZ156" s="11" t="s">
        <v>3716</v>
      </c>
      <c r="CA156" s="278">
        <v>41617.676840277774</v>
      </c>
      <c r="CB156" t="s">
        <v>3937</v>
      </c>
      <c r="CC156" s="10"/>
      <c r="CD156" s="61"/>
      <c r="CE156" s="65" t="e">
        <f t="shared" si="29"/>
        <v>#VALUE!</v>
      </c>
      <c r="CF156" s="65"/>
      <c r="CG156" s="65"/>
      <c r="CH156" s="65"/>
      <c r="CI156" s="65"/>
      <c r="CJ156" s="65"/>
      <c r="CK156" s="65"/>
      <c r="CL156" s="65"/>
      <c r="CM156"/>
      <c r="CN156"/>
      <c r="CO156"/>
      <c r="CP156"/>
      <c r="CQ156"/>
      <c r="CR156"/>
      <c r="CS156"/>
      <c r="CT156"/>
      <c r="CU156"/>
      <c r="CV156" s="65"/>
      <c r="CW156" s="65"/>
      <c r="CX156" s="65"/>
      <c r="CY156" s="65"/>
      <c r="CZ156" s="65"/>
      <c r="DA156" s="65"/>
      <c r="DB156" s="141"/>
      <c r="DC156" s="141"/>
      <c r="DD156" s="141"/>
      <c r="DE156" s="141"/>
      <c r="DF156" s="141"/>
      <c r="DG156" s="141"/>
      <c r="DH156" s="141"/>
      <c r="DI156" s="141"/>
      <c r="DJ156" s="139"/>
      <c r="DK156" s="95"/>
      <c r="DL156" s="141"/>
      <c r="DM156" s="141"/>
      <c r="DN156" s="141"/>
      <c r="DO156" s="141"/>
      <c r="DP156" s="91"/>
      <c r="DQ156" s="72"/>
      <c r="DR156" s="72"/>
      <c r="DS156" s="72"/>
      <c r="DT156" s="72"/>
      <c r="DZ156" s="141"/>
      <c r="EA156" s="141"/>
      <c r="EB156" s="141"/>
      <c r="EC156" s="141"/>
      <c r="ED156" s="141"/>
      <c r="EE156" s="141"/>
      <c r="EF156" s="143"/>
      <c r="EU156" s="72"/>
    </row>
    <row r="157" spans="1:151">
      <c r="A157" s="20"/>
      <c r="B157" s="20"/>
      <c r="C157" s="312"/>
      <c r="D157" s="31" t="s">
        <v>3317</v>
      </c>
      <c r="E157" s="31" t="s">
        <v>3318</v>
      </c>
      <c r="F157" s="32"/>
      <c r="G157" s="33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  <c r="AA157" s="34"/>
      <c r="AB157" s="34"/>
      <c r="AC157" s="34"/>
      <c r="AD157" s="34"/>
      <c r="AE157" s="34"/>
      <c r="AF157" s="34"/>
      <c r="AG157" s="34"/>
      <c r="AH157" s="34"/>
      <c r="AI157" s="34"/>
      <c r="AJ157" s="34"/>
      <c r="AK157" s="34"/>
      <c r="AL157" s="34"/>
      <c r="AM157" s="34"/>
      <c r="AN157" s="34"/>
      <c r="AO157" s="34"/>
      <c r="AP157" s="34"/>
      <c r="AQ157" s="75"/>
      <c r="AR157" s="34"/>
      <c r="AS157" s="34"/>
      <c r="AT157" s="110" t="s">
        <v>2399</v>
      </c>
      <c r="AU157" s="34" t="s">
        <v>2662</v>
      </c>
      <c r="AV157" s="34" t="s">
        <v>2814</v>
      </c>
      <c r="AW157" s="34"/>
      <c r="AX157" s="120"/>
      <c r="AY157" s="34"/>
      <c r="AZ157" s="34"/>
      <c r="BA157" s="34"/>
      <c r="BB157" s="34"/>
      <c r="BC157" s="120" t="s">
        <v>2399</v>
      </c>
      <c r="BD157" s="120">
        <v>0</v>
      </c>
      <c r="BE157" s="232">
        <f>INT(IF(Control!F21,0.95,1)*(BE$5+BE118)/BE$166)+BE164</f>
        <v>64220</v>
      </c>
      <c r="BF157" s="232">
        <f>INT(IF(Control!F21,0.95,1)*(BF$5+(BF110-BF109)*BF119)/BF$166)+BF164</f>
        <v>64220</v>
      </c>
      <c r="BG157" s="34"/>
      <c r="BH157" s="34"/>
      <c r="BI157" s="34"/>
      <c r="BJ157" s="34"/>
      <c r="BK157" s="34"/>
      <c r="BL157" s="96">
        <f t="shared" ca="1" si="30"/>
        <v>2668</v>
      </c>
      <c r="BM157" s="97" t="e">
        <f t="shared" ca="1" si="31"/>
        <v>#VALUE!</v>
      </c>
      <c r="BN157" s="97" t="e">
        <f t="shared" ca="1" si="32"/>
        <v>#VALUE!</v>
      </c>
      <c r="BO157" s="95" t="e">
        <f t="shared" ca="1" si="37"/>
        <v>#VALUE!</v>
      </c>
      <c r="BP157" s="7">
        <f>Design!$J163</f>
        <v>0</v>
      </c>
      <c r="BQ157" s="1" t="e">
        <f t="shared" ca="1" si="38"/>
        <v>#VALUE!</v>
      </c>
      <c r="BR157" s="19" t="e">
        <f t="shared" ca="1" si="33"/>
        <v>#VALUE!</v>
      </c>
      <c r="BS157" s="61">
        <f t="shared" ca="1" si="34"/>
        <v>0</v>
      </c>
      <c r="BT157" s="61" t="str">
        <f t="shared" ca="1" si="39"/>
        <v>ACK</v>
      </c>
      <c r="BU157" s="78" t="e">
        <f t="shared" ca="1" si="36"/>
        <v>#VALUE!</v>
      </c>
      <c r="BV157" s="95">
        <f t="shared" ca="1" si="28"/>
        <v>0</v>
      </c>
      <c r="BW157" s="80">
        <f>Design!B163</f>
        <v>0.22050000000000017</v>
      </c>
      <c r="BX157" s="8">
        <f>Design!F163</f>
        <v>0</v>
      </c>
      <c r="BY157" s="51" t="s">
        <v>1481</v>
      </c>
      <c r="BZ157" s="11" t="s">
        <v>3714</v>
      </c>
      <c r="CA157" s="278">
        <v>41617.676840277774</v>
      </c>
      <c r="CB157" t="s">
        <v>3938</v>
      </c>
      <c r="CC157" s="10"/>
      <c r="CD157" s="61"/>
      <c r="CE157" s="65" t="e">
        <f t="shared" si="29"/>
        <v>#VALUE!</v>
      </c>
      <c r="CF157" s="65"/>
      <c r="CG157" s="65"/>
      <c r="CH157" s="65"/>
      <c r="CI157" s="65"/>
      <c r="CJ157" s="65"/>
      <c r="CK157" s="65"/>
      <c r="CL157" s="65"/>
      <c r="CM157"/>
      <c r="CN157"/>
      <c r="CO157"/>
      <c r="CP157"/>
      <c r="CQ157"/>
      <c r="CR157"/>
      <c r="CS157"/>
      <c r="CT157"/>
      <c r="CU157"/>
      <c r="CV157" s="65"/>
      <c r="CW157" s="65"/>
      <c r="CX157" s="65"/>
      <c r="CY157" s="65"/>
      <c r="CZ157" s="65"/>
      <c r="DA157" s="65"/>
      <c r="DB157" s="141"/>
      <c r="DC157" s="141"/>
      <c r="DD157" s="141"/>
      <c r="DE157" s="141"/>
      <c r="DF157" s="141"/>
      <c r="DG157" s="141"/>
      <c r="DH157" s="141"/>
      <c r="DI157" s="141"/>
      <c r="DJ157" s="139"/>
      <c r="DK157" s="95"/>
      <c r="DL157" s="141"/>
      <c r="DM157" s="141"/>
      <c r="DN157" s="141"/>
      <c r="DO157" s="141"/>
      <c r="DP157" s="91"/>
      <c r="DQ157" s="72"/>
      <c r="DR157" s="72"/>
      <c r="DS157" s="72"/>
      <c r="DT157" s="72"/>
      <c r="DZ157" s="141"/>
      <c r="EA157" s="141"/>
      <c r="EB157" s="141"/>
      <c r="EC157" s="141"/>
      <c r="ED157" s="141"/>
      <c r="EE157" s="141"/>
      <c r="EF157" s="143"/>
      <c r="EU157" s="72"/>
    </row>
    <row r="158" spans="1:151">
      <c r="A158" s="20"/>
      <c r="B158" s="20"/>
      <c r="C158" s="312"/>
      <c r="D158" s="31" t="s">
        <v>2284</v>
      </c>
      <c r="E158" s="31" t="s">
        <v>1451</v>
      </c>
      <c r="F158" s="32"/>
      <c r="G158" s="33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34"/>
      <c r="AA158" s="34"/>
      <c r="AB158" s="34"/>
      <c r="AC158" s="34"/>
      <c r="AD158" s="34"/>
      <c r="AE158" s="34"/>
      <c r="AF158" s="34"/>
      <c r="AG158" s="34"/>
      <c r="AH158" s="34"/>
      <c r="AI158" s="34"/>
      <c r="AJ158" s="34"/>
      <c r="AK158" s="34"/>
      <c r="AL158" s="34"/>
      <c r="AM158" s="34"/>
      <c r="AN158" s="34"/>
      <c r="AO158" s="34"/>
      <c r="AP158" s="34"/>
      <c r="AQ158" s="75"/>
      <c r="AR158" s="34"/>
      <c r="AS158" s="34"/>
      <c r="AT158" s="110" t="s">
        <v>2286</v>
      </c>
      <c r="AU158" s="34" t="s">
        <v>2286</v>
      </c>
      <c r="AV158" s="34" t="s">
        <v>2286</v>
      </c>
      <c r="AW158" s="34"/>
      <c r="AX158" s="124"/>
      <c r="AY158" s="34"/>
      <c r="AZ158" s="34"/>
      <c r="BA158" s="34"/>
      <c r="BB158" s="34"/>
      <c r="BC158" s="124" t="s">
        <v>1448</v>
      </c>
      <c r="BD158" s="124" t="s">
        <v>1448</v>
      </c>
      <c r="BE158" s="34" t="s">
        <v>1448</v>
      </c>
      <c r="BF158" s="34" t="s">
        <v>1448</v>
      </c>
      <c r="BG158" s="34"/>
      <c r="BH158" s="34"/>
      <c r="BI158" s="34"/>
      <c r="BJ158" s="34"/>
      <c r="BK158" s="34"/>
      <c r="BL158" s="96">
        <f t="shared" ca="1" si="30"/>
        <v>2670</v>
      </c>
      <c r="BM158" s="97" t="e">
        <f t="shared" ca="1" si="31"/>
        <v>#VALUE!</v>
      </c>
      <c r="BN158" s="97" t="e">
        <f t="shared" ca="1" si="32"/>
        <v>#VALUE!</v>
      </c>
      <c r="BO158" s="95" t="e">
        <f t="shared" ca="1" si="37"/>
        <v>#VALUE!</v>
      </c>
      <c r="BP158" s="7">
        <f>Design!$J164</f>
        <v>0</v>
      </c>
      <c r="BQ158" s="1" t="e">
        <f t="shared" ca="1" si="38"/>
        <v>#VALUE!</v>
      </c>
      <c r="BR158" s="19" t="e">
        <f t="shared" ca="1" si="33"/>
        <v>#VALUE!</v>
      </c>
      <c r="BS158" s="61">
        <f t="shared" ca="1" si="34"/>
        <v>0</v>
      </c>
      <c r="BT158" s="61" t="str">
        <f t="shared" ca="1" si="39"/>
        <v>ACK</v>
      </c>
      <c r="BU158" s="78" t="e">
        <f t="shared" ca="1" si="36"/>
        <v>#VALUE!</v>
      </c>
      <c r="BV158" s="95">
        <f t="shared" ca="1" si="28"/>
        <v>0</v>
      </c>
      <c r="BW158" s="80">
        <f>Design!B164</f>
        <v>0.22200000000000017</v>
      </c>
      <c r="BX158" s="8">
        <f>Design!F164</f>
        <v>0</v>
      </c>
      <c r="BY158" s="51" t="s">
        <v>1482</v>
      </c>
      <c r="BZ158" s="11" t="s">
        <v>3910</v>
      </c>
      <c r="CA158" s="278">
        <v>41617.676990740743</v>
      </c>
      <c r="CB158" t="s">
        <v>1969</v>
      </c>
      <c r="CC158" s="10"/>
      <c r="CD158" s="61"/>
      <c r="CE158" s="65" t="e">
        <f t="shared" si="29"/>
        <v>#VALUE!</v>
      </c>
      <c r="CF158" s="65"/>
      <c r="CG158" s="65"/>
      <c r="CH158" s="65"/>
      <c r="CI158" s="65"/>
      <c r="CJ158" s="65"/>
      <c r="CK158" s="65"/>
      <c r="CL158" s="65"/>
      <c r="CM158"/>
      <c r="CN158"/>
      <c r="CO158"/>
      <c r="CP158"/>
      <c r="CQ158"/>
      <c r="CR158"/>
      <c r="CS158"/>
      <c r="CT158"/>
      <c r="CU158"/>
      <c r="CV158" s="65"/>
      <c r="CW158" s="65"/>
      <c r="CX158" s="65"/>
      <c r="CY158" s="65"/>
      <c r="CZ158" s="65"/>
      <c r="DA158" s="65"/>
      <c r="DB158" s="141"/>
      <c r="DC158" s="141"/>
      <c r="DD158" s="141"/>
      <c r="DE158" s="141"/>
      <c r="DF158" s="141"/>
      <c r="DG158" s="141"/>
      <c r="DH158" s="141"/>
      <c r="DI158" s="141"/>
      <c r="DJ158" s="139"/>
      <c r="DK158" s="95"/>
      <c r="DL158" s="141"/>
      <c r="DM158" s="141"/>
      <c r="DN158" s="141"/>
      <c r="DO158" s="141"/>
      <c r="DP158" s="91"/>
      <c r="DQ158" s="72"/>
      <c r="DR158" s="72"/>
      <c r="DS158" s="72"/>
      <c r="DT158" s="72"/>
      <c r="DZ158" s="141"/>
      <c r="EA158" s="141"/>
      <c r="EB158" s="141"/>
      <c r="EC158" s="141"/>
      <c r="ED158" s="141"/>
      <c r="EE158" s="141"/>
      <c r="EF158" s="143"/>
      <c r="EU158" s="72"/>
    </row>
    <row r="159" spans="1:151">
      <c r="A159" s="20"/>
      <c r="B159" s="20"/>
      <c r="C159" s="312"/>
      <c r="D159" s="31" t="s">
        <v>2285</v>
      </c>
      <c r="E159" s="31" t="s">
        <v>1452</v>
      </c>
      <c r="F159" s="32"/>
      <c r="G159" s="33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34"/>
      <c r="AA159" s="34"/>
      <c r="AB159" s="34"/>
      <c r="AC159" s="34"/>
      <c r="AD159" s="34"/>
      <c r="AE159" s="34"/>
      <c r="AF159" s="34"/>
      <c r="AG159" s="34"/>
      <c r="AH159" s="34"/>
      <c r="AI159" s="34"/>
      <c r="AJ159" s="34"/>
      <c r="AK159" s="34"/>
      <c r="AL159" s="34"/>
      <c r="AM159" s="34"/>
      <c r="AN159" s="34"/>
      <c r="AO159" s="34"/>
      <c r="AP159" s="34"/>
      <c r="AQ159" s="75"/>
      <c r="AR159" s="34"/>
      <c r="AS159" s="34"/>
      <c r="AT159" s="110" t="s">
        <v>2286</v>
      </c>
      <c r="AU159" s="34" t="s">
        <v>2286</v>
      </c>
      <c r="AV159" s="34" t="s">
        <v>2286</v>
      </c>
      <c r="AW159" s="34"/>
      <c r="AX159" s="124"/>
      <c r="AY159" s="34"/>
      <c r="AZ159" s="34"/>
      <c r="BA159" s="34"/>
      <c r="BB159" s="34"/>
      <c r="BC159" s="124" t="s">
        <v>1448</v>
      </c>
      <c r="BD159" s="124" t="s">
        <v>1448</v>
      </c>
      <c r="BE159" s="34" t="s">
        <v>1448</v>
      </c>
      <c r="BF159" s="34" t="s">
        <v>1448</v>
      </c>
      <c r="BG159" s="34"/>
      <c r="BH159" s="34"/>
      <c r="BI159" s="34"/>
      <c r="BJ159" s="34"/>
      <c r="BK159" s="34"/>
      <c r="BL159" s="96">
        <f t="shared" ca="1" si="30"/>
        <v>2670</v>
      </c>
      <c r="BM159" s="97" t="e">
        <f t="shared" ca="1" si="31"/>
        <v>#VALUE!</v>
      </c>
      <c r="BN159" s="97" t="e">
        <f t="shared" ca="1" si="32"/>
        <v>#VALUE!</v>
      </c>
      <c r="BO159" s="95" t="e">
        <f t="shared" ca="1" si="37"/>
        <v>#VALUE!</v>
      </c>
      <c r="BP159" s="7">
        <f>Design!$J165</f>
        <v>0</v>
      </c>
      <c r="BQ159" s="1" t="e">
        <f t="shared" ca="1" si="38"/>
        <v>#VALUE!</v>
      </c>
      <c r="BR159" s="19" t="e">
        <f t="shared" ca="1" si="33"/>
        <v>#VALUE!</v>
      </c>
      <c r="BS159" s="61">
        <f t="shared" ca="1" si="34"/>
        <v>0</v>
      </c>
      <c r="BT159" s="61" t="str">
        <f t="shared" ca="1" si="39"/>
        <v>TR=54.7</v>
      </c>
      <c r="BU159" s="78" t="e">
        <f t="shared" ca="1" si="36"/>
        <v>#VALUE!</v>
      </c>
      <c r="BV159" s="95">
        <f t="shared" ca="1" si="28"/>
        <v>0</v>
      </c>
      <c r="BW159" s="80">
        <f>Design!B165</f>
        <v>0.22350000000000017</v>
      </c>
      <c r="BX159" s="8">
        <f>Design!F165</f>
        <v>0</v>
      </c>
      <c r="BY159" s="51" t="s">
        <v>1483</v>
      </c>
      <c r="BZ159" s="11" t="s">
        <v>3715</v>
      </c>
      <c r="CA159" s="278">
        <v>41617.677002314813</v>
      </c>
      <c r="CB159" t="s">
        <v>3939</v>
      </c>
      <c r="CC159" s="10"/>
      <c r="CD159" s="61"/>
      <c r="CE159" s="65" t="e">
        <f t="shared" si="29"/>
        <v>#VALUE!</v>
      </c>
      <c r="CF159" s="65"/>
      <c r="CG159" s="65"/>
      <c r="CH159" s="65"/>
      <c r="CI159" s="65"/>
      <c r="CJ159" s="65"/>
      <c r="CK159" s="65"/>
      <c r="CL159" s="65"/>
      <c r="CM159"/>
      <c r="CN159"/>
      <c r="CO159"/>
      <c r="CP159"/>
      <c r="CQ159"/>
      <c r="CR159"/>
      <c r="CS159"/>
      <c r="CT159"/>
      <c r="CU159"/>
      <c r="CV159" s="65"/>
      <c r="CW159" s="65"/>
      <c r="CX159" s="65"/>
      <c r="CY159" s="65"/>
      <c r="CZ159" s="65"/>
      <c r="DA159" s="65"/>
      <c r="DB159" s="141"/>
      <c r="DC159" s="141"/>
      <c r="DD159" s="141"/>
      <c r="DE159" s="141"/>
      <c r="DF159" s="141"/>
      <c r="DG159" s="141"/>
      <c r="DH159" s="141"/>
      <c r="DI159" s="141"/>
      <c r="DJ159" s="139"/>
      <c r="DK159" s="95"/>
      <c r="DL159" s="141"/>
      <c r="DM159" s="141"/>
      <c r="DN159" s="141"/>
      <c r="DO159" s="141"/>
      <c r="DP159" s="91"/>
      <c r="DQ159" s="72"/>
      <c r="DR159" s="72"/>
      <c r="DS159" s="72"/>
      <c r="DT159" s="72"/>
      <c r="DZ159" s="141"/>
      <c r="EA159" s="141"/>
      <c r="EB159" s="141"/>
      <c r="EC159" s="141"/>
      <c r="ED159" s="141"/>
      <c r="EE159" s="141"/>
      <c r="EF159" s="143"/>
      <c r="EU159" s="72"/>
    </row>
    <row r="160" spans="1:151">
      <c r="A160" s="20"/>
      <c r="B160" s="20"/>
      <c r="C160" s="312"/>
      <c r="D160" s="31" t="s">
        <v>2806</v>
      </c>
      <c r="E160" s="31" t="s">
        <v>2807</v>
      </c>
      <c r="F160" s="32"/>
      <c r="G160" s="33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34"/>
      <c r="AA160" s="34"/>
      <c r="AB160" s="34"/>
      <c r="AC160" s="34"/>
      <c r="AD160" s="34"/>
      <c r="AE160" s="34"/>
      <c r="AF160" s="34"/>
      <c r="AG160" s="34"/>
      <c r="AH160" s="34"/>
      <c r="AI160" s="34"/>
      <c r="AJ160" s="34"/>
      <c r="AK160" s="34"/>
      <c r="AL160" s="34"/>
      <c r="AM160" s="34"/>
      <c r="AN160" s="34"/>
      <c r="AO160" s="34"/>
      <c r="AP160" s="34"/>
      <c r="AQ160" s="75"/>
      <c r="AR160" s="34"/>
      <c r="AS160" s="34"/>
      <c r="AT160" s="110" t="s">
        <v>2332</v>
      </c>
      <c r="AU160" s="34" t="s">
        <v>2332</v>
      </c>
      <c r="AV160" s="34" t="s">
        <v>2332</v>
      </c>
      <c r="AW160" s="34"/>
      <c r="AX160" s="120"/>
      <c r="AY160" s="34"/>
      <c r="AZ160" s="34"/>
      <c r="BA160" s="34"/>
      <c r="BB160" s="34"/>
      <c r="BC160" s="120" t="s">
        <v>2331</v>
      </c>
      <c r="BD160" s="120" t="s">
        <v>2331</v>
      </c>
      <c r="BE160" s="229" t="str">
        <f>FIXED(Control!$D$23,0)&amp;" bit"</f>
        <v>250 bit</v>
      </c>
      <c r="BF160" s="229" t="str">
        <f>FIXED(Control!$D$23,0)&amp;" bit"</f>
        <v>250 bit</v>
      </c>
      <c r="BG160" s="34"/>
      <c r="BH160" s="34"/>
      <c r="BI160" s="34"/>
      <c r="BJ160" s="34"/>
      <c r="BK160" s="34"/>
      <c r="BL160" s="96">
        <f t="shared" ca="1" si="30"/>
        <v>2671</v>
      </c>
      <c r="BM160" s="97" t="e">
        <f t="shared" ca="1" si="31"/>
        <v>#VALUE!</v>
      </c>
      <c r="BN160" s="97" t="e">
        <f t="shared" ca="1" si="32"/>
        <v>#VALUE!</v>
      </c>
      <c r="BO160" s="95" t="e">
        <f t="shared" ca="1" si="37"/>
        <v>#VALUE!</v>
      </c>
      <c r="BP160" s="7">
        <f>Design!$J166</f>
        <v>0</v>
      </c>
      <c r="BQ160" s="1" t="e">
        <f t="shared" ca="1" si="38"/>
        <v>#VALUE!</v>
      </c>
      <c r="BR160" s="19" t="e">
        <f t="shared" ca="1" si="33"/>
        <v>#VALUE!</v>
      </c>
      <c r="BS160" s="61">
        <f t="shared" ca="1" si="34"/>
        <v>0</v>
      </c>
      <c r="BT160" s="61" t="str">
        <f t="shared" ca="1" si="39"/>
        <v>TR=9.5</v>
      </c>
      <c r="BU160" s="78" t="e">
        <f t="shared" ca="1" si="36"/>
        <v>#VALUE!</v>
      </c>
      <c r="BV160" s="95">
        <f t="shared" ca="1" si="28"/>
        <v>0</v>
      </c>
      <c r="BW160" s="80">
        <f>Design!B166</f>
        <v>0.22500000000000017</v>
      </c>
      <c r="BX160" s="8">
        <f>Design!F166</f>
        <v>0</v>
      </c>
      <c r="BY160" s="51" t="s">
        <v>3244</v>
      </c>
      <c r="BZ160" s="11" t="s">
        <v>3715</v>
      </c>
      <c r="CA160" s="278">
        <v>41617.677002314813</v>
      </c>
      <c r="CB160" t="s">
        <v>3939</v>
      </c>
      <c r="CC160" s="10"/>
      <c r="CD160" s="61"/>
      <c r="CE160" s="65" t="e">
        <f t="shared" si="29"/>
        <v>#VALUE!</v>
      </c>
      <c r="CF160" s="65"/>
      <c r="CG160" s="65"/>
      <c r="CH160" s="65"/>
      <c r="CI160" s="65"/>
      <c r="CJ160" s="65"/>
      <c r="CK160" s="65"/>
      <c r="CL160" s="65"/>
      <c r="CM160"/>
      <c r="CN160"/>
      <c r="CO160"/>
      <c r="CP160"/>
      <c r="CQ160"/>
      <c r="CR160"/>
      <c r="CS160"/>
      <c r="CT160"/>
      <c r="CU160"/>
      <c r="CV160" s="65"/>
      <c r="CW160" s="65"/>
      <c r="CX160" s="65"/>
      <c r="CY160" s="65"/>
      <c r="CZ160" s="65"/>
      <c r="DA160" s="65"/>
      <c r="DB160" s="141"/>
      <c r="DC160" s="141"/>
      <c r="DD160" s="141"/>
      <c r="DE160" s="141"/>
      <c r="DF160" s="141"/>
      <c r="DG160" s="141"/>
      <c r="DH160" s="141"/>
      <c r="DI160" s="141"/>
      <c r="DJ160" s="139"/>
      <c r="DK160" s="95"/>
      <c r="DL160" s="141"/>
      <c r="DM160" s="141"/>
      <c r="DN160" s="141"/>
      <c r="DO160" s="141"/>
      <c r="DP160" s="91"/>
      <c r="DQ160" s="72"/>
      <c r="DR160" s="72"/>
      <c r="DS160" s="72"/>
      <c r="DT160" s="72"/>
      <c r="DZ160" s="141"/>
      <c r="EA160" s="141"/>
      <c r="EB160" s="141"/>
      <c r="EC160" s="141"/>
      <c r="ED160" s="141"/>
      <c r="EE160" s="141"/>
      <c r="EF160" s="143"/>
      <c r="EU160" s="72"/>
    </row>
    <row r="161" spans="1:151">
      <c r="A161" s="20"/>
      <c r="B161" s="20"/>
      <c r="C161" s="312"/>
      <c r="D161" s="31" t="s">
        <v>2808</v>
      </c>
      <c r="E161" s="31" t="s">
        <v>2809</v>
      </c>
      <c r="F161" s="32"/>
      <c r="G161" s="33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4"/>
      <c r="X161" s="34"/>
      <c r="Y161" s="34"/>
      <c r="Z161" s="34"/>
      <c r="AA161" s="34"/>
      <c r="AB161" s="34"/>
      <c r="AC161" s="34"/>
      <c r="AD161" s="34"/>
      <c r="AE161" s="34"/>
      <c r="AF161" s="34"/>
      <c r="AG161" s="34"/>
      <c r="AH161" s="34"/>
      <c r="AI161" s="34"/>
      <c r="AJ161" s="34"/>
      <c r="AK161" s="34"/>
      <c r="AL161" s="34"/>
      <c r="AM161" s="34"/>
      <c r="AN161" s="34"/>
      <c r="AO161" s="34"/>
      <c r="AP161" s="34"/>
      <c r="AQ161" s="75"/>
      <c r="AR161" s="34"/>
      <c r="AS161" s="34"/>
      <c r="AT161" s="110" t="s">
        <v>2335</v>
      </c>
      <c r="AU161" s="34" t="s">
        <v>2332</v>
      </c>
      <c r="AV161" s="34" t="s">
        <v>2335</v>
      </c>
      <c r="AW161" s="34"/>
      <c r="AX161" s="120"/>
      <c r="AY161" s="34"/>
      <c r="AZ161" s="34"/>
      <c r="BA161" s="34"/>
      <c r="BB161" s="34"/>
      <c r="BC161" s="120" t="s">
        <v>2335</v>
      </c>
      <c r="BD161" s="120" t="s">
        <v>2335</v>
      </c>
      <c r="BE161" s="229" t="str">
        <f>IF((Control!$D$23+Control!$D$20)&gt;1000, 1000-Control!$D$23, Control!$D$20)&amp;" bit"</f>
        <v>50 bit</v>
      </c>
      <c r="BF161" s="229" t="str">
        <f>IF((Control!$D$23+Control!$D$20)&gt;1000, 1000-Control!$D$23, Control!$D$20)&amp;" bit"</f>
        <v>50 bit</v>
      </c>
      <c r="BG161" s="34"/>
      <c r="BH161" s="34"/>
      <c r="BI161" s="34"/>
      <c r="BJ161" s="34"/>
      <c r="BK161" s="34"/>
      <c r="BL161" s="96">
        <f t="shared" ca="1" si="30"/>
        <v>2672</v>
      </c>
      <c r="BM161" s="97" t="e">
        <f t="shared" ca="1" si="31"/>
        <v>#VALUE!</v>
      </c>
      <c r="BN161" s="97" t="e">
        <f t="shared" ca="1" si="32"/>
        <v>#VALUE!</v>
      </c>
      <c r="BO161" s="95" t="e">
        <f t="shared" ca="1" si="37"/>
        <v>#VALUE!</v>
      </c>
      <c r="BP161" s="7">
        <f>Design!$J167</f>
        <v>0</v>
      </c>
      <c r="BQ161" s="1" t="e">
        <f t="shared" ca="1" si="38"/>
        <v>#VALUE!</v>
      </c>
      <c r="BR161" s="19" t="e">
        <f t="shared" ca="1" si="33"/>
        <v>#VALUE!</v>
      </c>
      <c r="BS161" s="61">
        <f t="shared" ca="1" si="34"/>
        <v>0</v>
      </c>
      <c r="BT161" s="61" t="str">
        <f t="shared" ca="1" si="39"/>
        <v>TR=-2.1</v>
      </c>
      <c r="BU161" s="78" t="e">
        <f t="shared" ca="1" si="36"/>
        <v>#VALUE!</v>
      </c>
      <c r="BV161" s="95">
        <f t="shared" ca="1" si="28"/>
        <v>0</v>
      </c>
      <c r="BW161" s="80">
        <f>Design!B167</f>
        <v>0.22650000000000017</v>
      </c>
      <c r="BX161" s="8">
        <f>Design!F167</f>
        <v>0</v>
      </c>
      <c r="BY161" s="51" t="s">
        <v>3245</v>
      </c>
      <c r="BZ161" s="11" t="s">
        <v>3716</v>
      </c>
      <c r="CA161" s="278">
        <v>41617.67701388889</v>
      </c>
      <c r="CB161" t="s">
        <v>3940</v>
      </c>
      <c r="CC161" s="10"/>
      <c r="CD161" s="61"/>
      <c r="CE161" s="65" t="e">
        <f t="shared" si="29"/>
        <v>#VALUE!</v>
      </c>
      <c r="CF161" s="65"/>
      <c r="CG161" s="65"/>
      <c r="CH161" s="65"/>
      <c r="CI161" s="65"/>
      <c r="CJ161" s="65"/>
      <c r="CK161" s="65"/>
      <c r="CL161" s="65"/>
      <c r="CM161"/>
      <c r="CN161"/>
      <c r="CO161"/>
      <c r="CP161"/>
      <c r="CQ161"/>
      <c r="CR161"/>
      <c r="CS161"/>
      <c r="CT161"/>
      <c r="CU161"/>
      <c r="CV161" s="65"/>
      <c r="CW161" s="65"/>
      <c r="CX161" s="65"/>
      <c r="CY161" s="65"/>
      <c r="CZ161" s="65"/>
      <c r="DA161" s="65"/>
      <c r="DB161" s="141"/>
      <c r="DC161" s="141"/>
      <c r="DD161" s="141"/>
      <c r="DE161" s="141"/>
      <c r="DF161" s="141"/>
      <c r="DG161" s="141"/>
      <c r="DH161" s="141"/>
      <c r="DI161" s="141"/>
      <c r="DJ161" s="139"/>
      <c r="DK161" s="95"/>
      <c r="DL161" s="141"/>
      <c r="DM161" s="141"/>
      <c r="DN161" s="141"/>
      <c r="DO161" s="141"/>
      <c r="DP161" s="91"/>
      <c r="DQ161" s="72"/>
      <c r="DR161" s="72"/>
      <c r="DS161" s="72"/>
      <c r="DT161" s="72"/>
      <c r="DZ161" s="141"/>
      <c r="EA161" s="141"/>
      <c r="EB161" s="141"/>
      <c r="EC161" s="141"/>
      <c r="ED161" s="141"/>
      <c r="EE161" s="141"/>
      <c r="EF161" s="143"/>
      <c r="EU161" s="72"/>
    </row>
    <row r="162" spans="1:151">
      <c r="A162" s="20"/>
      <c r="B162" s="20"/>
      <c r="C162" s="312"/>
      <c r="D162" s="31" t="s">
        <v>2810</v>
      </c>
      <c r="E162" s="31" t="s">
        <v>2442</v>
      </c>
      <c r="F162" s="32"/>
      <c r="G162" s="33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4"/>
      <c r="X162" s="34"/>
      <c r="Y162" s="34"/>
      <c r="Z162" s="34"/>
      <c r="AA162" s="34"/>
      <c r="AB162" s="34"/>
      <c r="AC162" s="34"/>
      <c r="AD162" s="34"/>
      <c r="AE162" s="34"/>
      <c r="AF162" s="34"/>
      <c r="AG162" s="34"/>
      <c r="AH162" s="34"/>
      <c r="AI162" s="34"/>
      <c r="AJ162" s="34"/>
      <c r="AK162" s="34"/>
      <c r="AL162" s="34"/>
      <c r="AM162" s="34"/>
      <c r="AN162" s="34"/>
      <c r="AO162" s="34"/>
      <c r="AP162" s="34"/>
      <c r="AQ162" s="75"/>
      <c r="AR162" s="34"/>
      <c r="AS162" s="34"/>
      <c r="AT162" s="110" t="s">
        <v>2404</v>
      </c>
      <c r="AU162" s="34" t="s">
        <v>1272</v>
      </c>
      <c r="AV162" s="34" t="s">
        <v>2945</v>
      </c>
      <c r="AW162" s="34"/>
      <c r="AX162" s="124"/>
      <c r="AY162" s="34"/>
      <c r="AZ162" s="34"/>
      <c r="BA162" s="34"/>
      <c r="BB162" s="34"/>
      <c r="BC162" s="120" t="s">
        <v>2404</v>
      </c>
      <c r="BD162" s="120" t="s">
        <v>2404</v>
      </c>
      <c r="BE162" s="216" t="s">
        <v>2902</v>
      </c>
      <c r="BF162" s="216" t="s">
        <v>2902</v>
      </c>
      <c r="BG162" s="34"/>
      <c r="BH162" s="34"/>
      <c r="BI162" s="34"/>
      <c r="BJ162" s="34"/>
      <c r="BK162" s="34"/>
      <c r="BL162" s="96">
        <f t="shared" ca="1" si="30"/>
        <v>2673</v>
      </c>
      <c r="BM162" s="97" t="e">
        <f t="shared" ca="1" si="31"/>
        <v>#VALUE!</v>
      </c>
      <c r="BN162" s="97" t="e">
        <f t="shared" ca="1" si="32"/>
        <v>#VALUE!</v>
      </c>
      <c r="BO162" s="95" t="e">
        <f t="shared" ca="1" si="37"/>
        <v>#VALUE!</v>
      </c>
      <c r="BP162" s="7">
        <f>Design!$J168</f>
        <v>0</v>
      </c>
      <c r="BQ162" s="1" t="e">
        <f t="shared" ca="1" si="38"/>
        <v>#VALUE!</v>
      </c>
      <c r="BR162" s="19" t="e">
        <f t="shared" ca="1" si="33"/>
        <v>#VALUE!</v>
      </c>
      <c r="BS162" s="61">
        <f t="shared" ca="1" si="34"/>
        <v>0</v>
      </c>
      <c r="BT162" s="61" t="str">
        <f t="shared" ca="1" si="39"/>
        <v>TL=-35.8</v>
      </c>
      <c r="BU162" s="78" t="e">
        <f t="shared" ca="1" si="36"/>
        <v>#VALUE!</v>
      </c>
      <c r="BV162" s="95">
        <f t="shared" ca="1" si="28"/>
        <v>0</v>
      </c>
      <c r="BW162" s="80">
        <f>Design!B168</f>
        <v>0.22800000000000017</v>
      </c>
      <c r="BX162" s="8">
        <f>Design!F168</f>
        <v>0</v>
      </c>
      <c r="BY162" s="51" t="s">
        <v>3246</v>
      </c>
      <c r="BZ162" s="11" t="s">
        <v>3716</v>
      </c>
      <c r="CA162" s="278">
        <v>41617.677025462966</v>
      </c>
      <c r="CB162" t="s">
        <v>3940</v>
      </c>
      <c r="CC162" s="10"/>
      <c r="CD162" s="61"/>
      <c r="CE162" s="65" t="e">
        <f t="shared" si="29"/>
        <v>#VALUE!</v>
      </c>
      <c r="CF162" s="65"/>
      <c r="CG162" s="65"/>
      <c r="CH162" s="65"/>
      <c r="CI162" s="65"/>
      <c r="CJ162" s="65"/>
      <c r="CK162" s="65"/>
      <c r="CL162" s="65"/>
      <c r="CM162"/>
      <c r="CN162"/>
      <c r="CO162"/>
      <c r="CP162"/>
      <c r="CQ162"/>
      <c r="CR162"/>
      <c r="CS162"/>
      <c r="CT162"/>
      <c r="CU162"/>
      <c r="CV162" s="65"/>
      <c r="CW162" s="65"/>
      <c r="CX162" s="65"/>
      <c r="CY162" s="65"/>
      <c r="CZ162" s="65"/>
      <c r="DA162" s="65"/>
      <c r="DB162" s="141"/>
      <c r="DC162" s="141"/>
      <c r="DD162" s="141"/>
      <c r="DE162" s="141"/>
      <c r="DF162" s="141"/>
      <c r="DG162" s="141"/>
      <c r="DH162" s="141"/>
      <c r="DI162" s="141"/>
      <c r="DJ162" s="139"/>
      <c r="DK162" s="95"/>
      <c r="DL162" s="141"/>
      <c r="DM162" s="141"/>
      <c r="DN162" s="141"/>
      <c r="DO162" s="141"/>
      <c r="DP162" s="91"/>
      <c r="DQ162" s="72"/>
      <c r="DR162" s="72"/>
      <c r="DS162" s="72"/>
      <c r="DT162" s="72"/>
      <c r="DZ162" s="141"/>
      <c r="EA162" s="141"/>
      <c r="EB162" s="141"/>
      <c r="EC162" s="141"/>
      <c r="ED162" s="141"/>
      <c r="EE162" s="141"/>
      <c r="EF162" s="143"/>
      <c r="EU162" s="72"/>
    </row>
    <row r="163" spans="1:151">
      <c r="A163" s="20"/>
      <c r="B163" s="20"/>
      <c r="C163" s="312"/>
      <c r="D163" s="31" t="s">
        <v>2443</v>
      </c>
      <c r="E163" s="31" t="s">
        <v>2444</v>
      </c>
      <c r="F163" s="32"/>
      <c r="G163" s="33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4"/>
      <c r="X163" s="34"/>
      <c r="Y163" s="34"/>
      <c r="Z163" s="34"/>
      <c r="AA163" s="34"/>
      <c r="AB163" s="34"/>
      <c r="AC163" s="34"/>
      <c r="AD163" s="34"/>
      <c r="AE163" s="34"/>
      <c r="AF163" s="34"/>
      <c r="AG163" s="34"/>
      <c r="AH163" s="34"/>
      <c r="AI163" s="34"/>
      <c r="AJ163" s="34"/>
      <c r="AK163" s="34"/>
      <c r="AL163" s="34"/>
      <c r="AM163" s="34"/>
      <c r="AN163" s="34"/>
      <c r="AO163" s="34"/>
      <c r="AP163" s="34"/>
      <c r="AQ163" s="75"/>
      <c r="AR163" s="34"/>
      <c r="AS163" s="34"/>
      <c r="AT163" s="110" t="s">
        <v>1276</v>
      </c>
      <c r="AU163" s="34" t="s">
        <v>1275</v>
      </c>
      <c r="AV163" s="34" t="s">
        <v>1276</v>
      </c>
      <c r="AW163" s="34"/>
      <c r="AX163" s="124"/>
      <c r="AY163" s="34"/>
      <c r="AZ163" s="34"/>
      <c r="BA163" s="34"/>
      <c r="BB163" s="34"/>
      <c r="BC163" s="124" t="s">
        <v>1275</v>
      </c>
      <c r="BD163" s="124" t="s">
        <v>1275</v>
      </c>
      <c r="BE163" s="216" t="s">
        <v>1276</v>
      </c>
      <c r="BF163" s="216" t="s">
        <v>1276</v>
      </c>
      <c r="BG163" s="34"/>
      <c r="BH163" s="34"/>
      <c r="BI163" s="34"/>
      <c r="BJ163" s="34"/>
      <c r="BK163" s="34"/>
      <c r="BL163" s="96">
        <f t="shared" ca="1" si="30"/>
        <v>2688</v>
      </c>
      <c r="BM163" s="97" t="e">
        <f t="shared" ca="1" si="31"/>
        <v>#VALUE!</v>
      </c>
      <c r="BN163" s="97" t="e">
        <f t="shared" ca="1" si="32"/>
        <v>#VALUE!</v>
      </c>
      <c r="BO163" s="95" t="e">
        <f t="shared" ca="1" si="37"/>
        <v>#VALUE!</v>
      </c>
      <c r="BP163" s="7">
        <f>Design!$J169</f>
        <v>0</v>
      </c>
      <c r="BQ163" s="1" t="e">
        <f t="shared" ca="1" si="38"/>
        <v>#VALUE!</v>
      </c>
      <c r="BR163" s="19" t="e">
        <f t="shared" ca="1" si="33"/>
        <v>#VALUE!</v>
      </c>
      <c r="BS163" s="61">
        <f t="shared" ca="1" si="34"/>
        <v>0</v>
      </c>
      <c r="BT163" s="61" t="str">
        <f t="shared" ca="1" si="39"/>
        <v>ACK</v>
      </c>
      <c r="BU163" s="78" t="e">
        <f t="shared" ca="1" si="36"/>
        <v>#VALUE!</v>
      </c>
      <c r="BV163" s="95">
        <f t="shared" ca="1" si="28"/>
        <v>0</v>
      </c>
      <c r="BW163" s="80">
        <f>Design!B169</f>
        <v>0.22950000000000018</v>
      </c>
      <c r="BX163" s="8">
        <f>Design!F169</f>
        <v>0</v>
      </c>
      <c r="BY163" s="51" t="s">
        <v>3247</v>
      </c>
      <c r="BZ163" s="11" t="s">
        <v>3714</v>
      </c>
      <c r="CA163" s="278">
        <v>41617.677025462966</v>
      </c>
      <c r="CB163" t="s">
        <v>3941</v>
      </c>
      <c r="CC163" s="10"/>
      <c r="CD163" s="61"/>
      <c r="CE163" s="65" t="e">
        <f t="shared" si="29"/>
        <v>#VALUE!</v>
      </c>
      <c r="CF163" s="65"/>
      <c r="CG163" s="65"/>
      <c r="CH163" s="65"/>
      <c r="CI163" s="65"/>
      <c r="CJ163" s="65"/>
      <c r="CK163" s="65"/>
      <c r="CL163" s="65"/>
      <c r="CM163"/>
      <c r="CN163"/>
      <c r="CO163"/>
      <c r="CP163"/>
      <c r="CQ163"/>
      <c r="CR163"/>
      <c r="CS163"/>
      <c r="CT163"/>
      <c r="CU163"/>
      <c r="CV163" s="65"/>
      <c r="CW163" s="65"/>
      <c r="CX163" s="65"/>
      <c r="CY163" s="65"/>
      <c r="CZ163" s="65"/>
      <c r="DA163" s="65"/>
      <c r="DB163" s="141"/>
      <c r="DC163" s="141"/>
      <c r="DD163" s="141"/>
      <c r="DE163" s="141"/>
      <c r="DF163" s="141"/>
      <c r="DG163" s="141"/>
      <c r="DH163" s="141"/>
      <c r="DI163" s="141"/>
      <c r="DJ163" s="139"/>
      <c r="DK163" s="95"/>
      <c r="DL163" s="141"/>
      <c r="DM163" s="141"/>
      <c r="DN163" s="141"/>
      <c r="DO163" s="141"/>
      <c r="DP163" s="91"/>
      <c r="DQ163" s="72"/>
      <c r="DR163" s="72"/>
      <c r="DS163" s="72"/>
      <c r="DT163" s="72"/>
      <c r="DZ163" s="141"/>
      <c r="EA163" s="141"/>
      <c r="EB163" s="141"/>
      <c r="EC163" s="141"/>
      <c r="ED163" s="141"/>
      <c r="EE163" s="141"/>
      <c r="EF163" s="143"/>
      <c r="EU163" s="72"/>
    </row>
    <row r="164" spans="1:151">
      <c r="A164" s="20"/>
      <c r="B164" s="20"/>
      <c r="C164" s="312"/>
      <c r="D164" s="31" t="s">
        <v>2445</v>
      </c>
      <c r="E164" s="31" t="s">
        <v>2446</v>
      </c>
      <c r="F164" s="32"/>
      <c r="G164" s="33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4"/>
      <c r="X164" s="34"/>
      <c r="Y164" s="34"/>
      <c r="Z164" s="34"/>
      <c r="AA164" s="34"/>
      <c r="AB164" s="34"/>
      <c r="AC164" s="34"/>
      <c r="AD164" s="34"/>
      <c r="AE164" s="34"/>
      <c r="AF164" s="34"/>
      <c r="AG164" s="34"/>
      <c r="AH164" s="34"/>
      <c r="AI164" s="34"/>
      <c r="AJ164" s="34"/>
      <c r="AK164" s="34"/>
      <c r="AL164" s="34"/>
      <c r="AM164" s="34"/>
      <c r="AN164" s="34"/>
      <c r="AO164" s="34"/>
      <c r="AP164" s="34"/>
      <c r="AQ164" s="75"/>
      <c r="AR164" s="34"/>
      <c r="AS164" s="34"/>
      <c r="AT164" s="110" t="s">
        <v>2399</v>
      </c>
      <c r="AU164" s="34" t="s">
        <v>2399</v>
      </c>
      <c r="AV164" s="34" t="s">
        <v>2399</v>
      </c>
      <c r="AW164" s="34"/>
      <c r="AX164" s="124"/>
      <c r="AY164" s="34"/>
      <c r="AZ164" s="34"/>
      <c r="BA164" s="34"/>
      <c r="BB164" s="34"/>
      <c r="BC164" s="124" t="s">
        <v>2399</v>
      </c>
      <c r="BD164" s="124" t="s">
        <v>2399</v>
      </c>
      <c r="BE164" s="228">
        <f>MAX(0,Control!$O$13)*1000</f>
        <v>0</v>
      </c>
      <c r="BF164" s="228">
        <f>MAX(0,Control!$O$13)*1000</f>
        <v>0</v>
      </c>
      <c r="BG164" s="34"/>
      <c r="BH164" s="34"/>
      <c r="BI164" s="34"/>
      <c r="BJ164" s="34"/>
      <c r="BK164" s="34"/>
      <c r="BL164" s="96">
        <f t="shared" ca="1" si="30"/>
        <v>2690</v>
      </c>
      <c r="BM164" s="97" t="e">
        <f t="shared" ca="1" si="31"/>
        <v>#VALUE!</v>
      </c>
      <c r="BN164" s="97" t="e">
        <f t="shared" ca="1" si="32"/>
        <v>#VALUE!</v>
      </c>
      <c r="BO164" s="95" t="e">
        <f t="shared" ca="1" si="37"/>
        <v>#VALUE!</v>
      </c>
      <c r="BP164" s="7">
        <f>Design!$J170</f>
        <v>0</v>
      </c>
      <c r="BQ164" s="1" t="e">
        <f t="shared" ca="1" si="38"/>
        <v>#VALUE!</v>
      </c>
      <c r="BR164" s="19" t="e">
        <f t="shared" ca="1" si="33"/>
        <v>#VALUE!</v>
      </c>
      <c r="BS164" s="61">
        <f t="shared" ca="1" si="34"/>
        <v>0</v>
      </c>
      <c r="BT164" s="61" t="str">
        <f t="shared" ca="1" si="39"/>
        <v>ACK</v>
      </c>
      <c r="BU164" s="78" t="e">
        <f t="shared" ca="1" si="36"/>
        <v>#VALUE!</v>
      </c>
      <c r="BV164" s="95">
        <f t="shared" ca="1" si="28"/>
        <v>0</v>
      </c>
      <c r="BW164" s="80">
        <f>Design!B170</f>
        <v>0.23100000000000018</v>
      </c>
      <c r="BX164" s="8">
        <f>Design!F170</f>
        <v>0</v>
      </c>
      <c r="BY164" s="51" t="s">
        <v>3248</v>
      </c>
      <c r="BZ164" s="11" t="s">
        <v>3942</v>
      </c>
      <c r="CA164" s="278">
        <v>41617.677037037036</v>
      </c>
      <c r="CB164" t="s">
        <v>1969</v>
      </c>
      <c r="CC164" s="10"/>
      <c r="CD164" s="61"/>
      <c r="CE164" s="65" t="e">
        <f t="shared" si="29"/>
        <v>#VALUE!</v>
      </c>
      <c r="CF164" s="65"/>
      <c r="CG164" s="65"/>
      <c r="CH164" s="65"/>
      <c r="CI164" s="65"/>
      <c r="CJ164" s="65"/>
      <c r="CK164" s="65"/>
      <c r="CL164" s="65"/>
      <c r="CM164"/>
      <c r="CN164"/>
      <c r="CO164"/>
      <c r="CP164"/>
      <c r="CQ164"/>
      <c r="CR164"/>
      <c r="CS164"/>
      <c r="CT164"/>
      <c r="CU164"/>
      <c r="CV164" s="65"/>
      <c r="CW164" s="65"/>
      <c r="CX164" s="65"/>
      <c r="CY164" s="65"/>
      <c r="CZ164" s="65"/>
      <c r="DA164" s="65"/>
      <c r="DB164" s="141"/>
      <c r="DC164" s="141"/>
      <c r="DD164" s="141"/>
      <c r="DE164" s="141"/>
      <c r="DF164" s="141"/>
      <c r="DG164" s="141"/>
      <c r="DH164" s="141"/>
      <c r="DI164" s="141"/>
      <c r="DJ164" s="139"/>
      <c r="DK164" s="95"/>
      <c r="DL164" s="141"/>
      <c r="DM164" s="141"/>
      <c r="DN164" s="141"/>
      <c r="DO164" s="141"/>
      <c r="DP164" s="91"/>
      <c r="DQ164" s="72"/>
      <c r="DR164" s="72"/>
      <c r="DS164" s="72"/>
      <c r="DT164" s="72"/>
      <c r="DZ164" s="141"/>
      <c r="EA164" s="141"/>
      <c r="EB164" s="141"/>
      <c r="EC164" s="141"/>
      <c r="ED164" s="141"/>
      <c r="EE164" s="141"/>
      <c r="EF164" s="143"/>
      <c r="EU164" s="72"/>
    </row>
    <row r="165" spans="1:151">
      <c r="A165" s="20"/>
      <c r="B165" s="20"/>
      <c r="C165" s="312"/>
      <c r="D165" s="31" t="s">
        <v>2447</v>
      </c>
      <c r="E165" s="31" t="s">
        <v>2448</v>
      </c>
      <c r="F165" s="32"/>
      <c r="G165" s="33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4"/>
      <c r="X165" s="34"/>
      <c r="Y165" s="34"/>
      <c r="Z165" s="34"/>
      <c r="AA165" s="34"/>
      <c r="AB165" s="34"/>
      <c r="AC165" s="34"/>
      <c r="AD165" s="34"/>
      <c r="AE165" s="34"/>
      <c r="AF165" s="34"/>
      <c r="AG165" s="34"/>
      <c r="AH165" s="34"/>
      <c r="AI165" s="34"/>
      <c r="AJ165" s="34"/>
      <c r="AK165" s="34"/>
      <c r="AL165" s="34"/>
      <c r="AM165" s="34"/>
      <c r="AN165" s="34"/>
      <c r="AO165" s="34"/>
      <c r="AP165" s="34"/>
      <c r="AQ165" s="75"/>
      <c r="AR165" s="34"/>
      <c r="AS165" s="34"/>
      <c r="AT165" s="110" t="s">
        <v>1985</v>
      </c>
      <c r="AU165" s="34" t="s">
        <v>2663</v>
      </c>
      <c r="AV165" s="34" t="s">
        <v>1985</v>
      </c>
      <c r="AW165" s="34"/>
      <c r="AX165" s="120"/>
      <c r="AY165" s="34"/>
      <c r="AZ165" s="34"/>
      <c r="BA165" s="34"/>
      <c r="BB165" s="34"/>
      <c r="BC165" s="120" t="s">
        <v>2399</v>
      </c>
      <c r="BD165" s="120">
        <v>0</v>
      </c>
      <c r="BE165" s="228">
        <f>BE157</f>
        <v>64220</v>
      </c>
      <c r="BF165" s="228">
        <f>BF157</f>
        <v>64220</v>
      </c>
      <c r="BG165" s="34"/>
      <c r="BH165" s="34"/>
      <c r="BI165" s="34"/>
      <c r="BJ165" s="34"/>
      <c r="BK165" s="34"/>
      <c r="BL165" s="96">
        <f t="shared" ca="1" si="30"/>
        <v>2690</v>
      </c>
      <c r="BM165" s="97" t="e">
        <f t="shared" ca="1" si="31"/>
        <v>#VALUE!</v>
      </c>
      <c r="BN165" s="97" t="e">
        <f t="shared" ca="1" si="32"/>
        <v>#VALUE!</v>
      </c>
      <c r="BO165" s="95" t="e">
        <f t="shared" ca="1" si="37"/>
        <v>#VALUE!</v>
      </c>
      <c r="BP165" s="7">
        <f>Design!$J171</f>
        <v>0</v>
      </c>
      <c r="BQ165" s="1" t="e">
        <f t="shared" ca="1" si="38"/>
        <v>#VALUE!</v>
      </c>
      <c r="BR165" s="19" t="e">
        <f t="shared" ca="1" si="33"/>
        <v>#VALUE!</v>
      </c>
      <c r="BS165" s="61">
        <f t="shared" ca="1" si="34"/>
        <v>0</v>
      </c>
      <c r="BT165" s="61" t="str">
        <f t="shared" ca="1" si="39"/>
        <v>TR=52.9</v>
      </c>
      <c r="BU165" s="78" t="e">
        <f t="shared" ca="1" si="36"/>
        <v>#VALUE!</v>
      </c>
      <c r="BV165" s="95">
        <f t="shared" ca="1" si="28"/>
        <v>0</v>
      </c>
      <c r="BW165" s="80">
        <f>Design!B171</f>
        <v>0.23250000000000018</v>
      </c>
      <c r="BX165" s="8">
        <f>Design!F171</f>
        <v>0</v>
      </c>
      <c r="BY165" s="51" t="s">
        <v>3249</v>
      </c>
      <c r="BZ165" s="11" t="s">
        <v>3715</v>
      </c>
      <c r="CA165" s="278">
        <v>41617.677048611113</v>
      </c>
      <c r="CB165" t="s">
        <v>3943</v>
      </c>
      <c r="CC165" s="10"/>
      <c r="CD165" s="61"/>
      <c r="CE165" s="65" t="e">
        <f t="shared" si="29"/>
        <v>#VALUE!</v>
      </c>
      <c r="CF165" s="65"/>
      <c r="CG165" s="65"/>
      <c r="CH165" s="65"/>
      <c r="CI165" s="65"/>
      <c r="CJ165" s="65"/>
      <c r="CK165" s="65"/>
      <c r="CL165" s="65"/>
      <c r="CM165"/>
      <c r="CN165"/>
      <c r="CO165"/>
      <c r="CP165"/>
      <c r="CQ165"/>
      <c r="CR165"/>
      <c r="CS165"/>
      <c r="CT165"/>
      <c r="CU165"/>
      <c r="CV165" s="65"/>
      <c r="CW165" s="65"/>
      <c r="CX165" s="65"/>
      <c r="CY165" s="65"/>
      <c r="CZ165" s="65"/>
      <c r="DA165" s="65"/>
      <c r="DB165" s="141"/>
      <c r="DC165" s="141"/>
      <c r="DD165" s="141"/>
      <c r="DE165" s="141"/>
      <c r="DF165" s="141"/>
      <c r="DG165" s="141"/>
      <c r="DH165" s="141"/>
      <c r="DI165" s="141"/>
      <c r="DJ165" s="139"/>
      <c r="DK165" s="95"/>
      <c r="DL165" s="141"/>
      <c r="DM165" s="141"/>
      <c r="DN165" s="141"/>
      <c r="DO165" s="141"/>
      <c r="DP165" s="91"/>
      <c r="DQ165" s="72"/>
      <c r="DR165" s="72"/>
      <c r="DS165" s="72"/>
      <c r="DT165" s="72"/>
      <c r="DZ165" s="141"/>
      <c r="EA165" s="141"/>
      <c r="EB165" s="141"/>
      <c r="EC165" s="141"/>
      <c r="ED165" s="141"/>
      <c r="EE165" s="141"/>
      <c r="EF165" s="143"/>
      <c r="EU165" s="72"/>
    </row>
    <row r="166" spans="1:151">
      <c r="A166" s="20"/>
      <c r="B166" s="20"/>
      <c r="C166" s="312"/>
      <c r="D166" s="31" t="s">
        <v>2449</v>
      </c>
      <c r="E166" s="31" t="s">
        <v>2450</v>
      </c>
      <c r="F166" s="32"/>
      <c r="G166" s="33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4"/>
      <c r="X166" s="34"/>
      <c r="Y166" s="34"/>
      <c r="Z166" s="34"/>
      <c r="AA166" s="34"/>
      <c r="AB166" s="34"/>
      <c r="AC166" s="34"/>
      <c r="AD166" s="34"/>
      <c r="AE166" s="34"/>
      <c r="AF166" s="34"/>
      <c r="AG166" s="34"/>
      <c r="AH166" s="34"/>
      <c r="AI166" s="34"/>
      <c r="AJ166" s="34"/>
      <c r="AK166" s="34"/>
      <c r="AL166" s="34"/>
      <c r="AM166" s="34"/>
      <c r="AN166" s="34"/>
      <c r="AO166" s="34"/>
      <c r="AP166" s="34"/>
      <c r="AQ166" s="75"/>
      <c r="AR166" s="34"/>
      <c r="AS166" s="34"/>
      <c r="AT166" s="110" t="s">
        <v>1283</v>
      </c>
      <c r="AU166" s="34" t="s">
        <v>2664</v>
      </c>
      <c r="AV166" s="34" t="s">
        <v>1283</v>
      </c>
      <c r="AW166" s="34"/>
      <c r="AX166" s="120"/>
      <c r="AY166" s="34"/>
      <c r="AZ166" s="34"/>
      <c r="BA166" s="34"/>
      <c r="BB166" s="34"/>
      <c r="BC166" s="120" t="s">
        <v>1283</v>
      </c>
      <c r="BD166" s="120">
        <v>0.1</v>
      </c>
      <c r="BE166" s="230">
        <f>Control!$M4</f>
        <v>0.03</v>
      </c>
      <c r="BF166" s="230">
        <f>Control!$M4</f>
        <v>0.03</v>
      </c>
      <c r="BG166" s="34"/>
      <c r="BH166" s="34"/>
      <c r="BI166" s="34"/>
      <c r="BJ166" s="34"/>
      <c r="BK166" s="34"/>
      <c r="BL166" s="96">
        <f t="shared" ca="1" si="30"/>
        <v>2691</v>
      </c>
      <c r="BM166" s="97" t="e">
        <f t="shared" ca="1" si="31"/>
        <v>#VALUE!</v>
      </c>
      <c r="BN166" s="97" t="e">
        <f t="shared" ca="1" si="32"/>
        <v>#VALUE!</v>
      </c>
      <c r="BO166" s="95" t="e">
        <f t="shared" ca="1" si="37"/>
        <v>#VALUE!</v>
      </c>
      <c r="BP166" s="7">
        <f>Design!$J172</f>
        <v>0</v>
      </c>
      <c r="BQ166" s="1" t="e">
        <f t="shared" ca="1" si="38"/>
        <v>#VALUE!</v>
      </c>
      <c r="BR166" s="19" t="e">
        <f t="shared" ca="1" si="33"/>
        <v>#VALUE!</v>
      </c>
      <c r="BS166" s="61">
        <f t="shared" ca="1" si="34"/>
        <v>0</v>
      </c>
      <c r="BT166" s="61" t="str">
        <f t="shared" ca="1" si="39"/>
        <v>TR=7.7</v>
      </c>
      <c r="BU166" s="78" t="e">
        <f t="shared" ca="1" si="36"/>
        <v>#VALUE!</v>
      </c>
      <c r="BV166" s="95">
        <f t="shared" ca="1" si="28"/>
        <v>0</v>
      </c>
      <c r="BW166" s="80">
        <f>Design!B172</f>
        <v>0.23400000000000018</v>
      </c>
      <c r="BX166" s="8">
        <f>Design!F172</f>
        <v>0</v>
      </c>
      <c r="BY166" s="51" t="s">
        <v>1908</v>
      </c>
      <c r="BZ166" s="11" t="s">
        <v>3715</v>
      </c>
      <c r="CA166" s="278">
        <v>41617.677048611113</v>
      </c>
      <c r="CB166" t="s">
        <v>3936</v>
      </c>
      <c r="CC166" s="10"/>
      <c r="CD166" s="61"/>
      <c r="CE166" s="65" t="e">
        <f t="shared" si="29"/>
        <v>#VALUE!</v>
      </c>
      <c r="CF166" s="65"/>
      <c r="CG166" s="65"/>
      <c r="CH166" s="65"/>
      <c r="CI166" s="65"/>
      <c r="CJ166" s="65"/>
      <c r="CK166" s="65"/>
      <c r="CL166" s="65"/>
      <c r="CM166"/>
      <c r="CN166"/>
      <c r="CO166"/>
      <c r="CP166"/>
      <c r="CQ166"/>
      <c r="CR166"/>
      <c r="CS166"/>
      <c r="CT166"/>
      <c r="CU166"/>
      <c r="CV166" s="65"/>
      <c r="CW166" s="65"/>
      <c r="CX166" s="65"/>
      <c r="CY166" s="65"/>
      <c r="CZ166" s="65"/>
      <c r="DA166" s="65"/>
      <c r="DB166" s="141"/>
      <c r="DC166" s="141"/>
      <c r="DD166" s="141"/>
      <c r="DE166" s="141"/>
      <c r="DF166" s="141"/>
      <c r="DG166" s="141"/>
      <c r="DH166" s="141"/>
      <c r="DI166" s="141"/>
      <c r="DJ166" s="139"/>
      <c r="DK166" s="95"/>
      <c r="DL166" s="141"/>
      <c r="DM166" s="141"/>
      <c r="DN166" s="141"/>
      <c r="DO166" s="141"/>
      <c r="DP166" s="91"/>
      <c r="DQ166" s="72"/>
      <c r="DR166" s="72"/>
      <c r="DS166" s="72"/>
      <c r="DT166" s="72"/>
      <c r="DZ166" s="141"/>
      <c r="EA166" s="141"/>
      <c r="EB166" s="141"/>
      <c r="EC166" s="141"/>
      <c r="ED166" s="141"/>
      <c r="EE166" s="141"/>
      <c r="EF166" s="143"/>
      <c r="EU166" s="72"/>
    </row>
    <row r="167" spans="1:151">
      <c r="A167" s="20"/>
      <c r="B167" s="20"/>
      <c r="C167" s="312"/>
      <c r="D167" s="31" t="s">
        <v>2451</v>
      </c>
      <c r="E167" s="31" t="s">
        <v>2452</v>
      </c>
      <c r="F167" s="32"/>
      <c r="G167" s="33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4"/>
      <c r="X167" s="34"/>
      <c r="Y167" s="34"/>
      <c r="Z167" s="34"/>
      <c r="AA167" s="34"/>
      <c r="AB167" s="34"/>
      <c r="AC167" s="34"/>
      <c r="AD167" s="34"/>
      <c r="AE167" s="40"/>
      <c r="AF167" s="34"/>
      <c r="AG167" s="40"/>
      <c r="AH167" s="40"/>
      <c r="AI167" s="40"/>
      <c r="AJ167" s="40"/>
      <c r="AK167" s="40"/>
      <c r="AL167" s="40"/>
      <c r="AM167" s="40"/>
      <c r="AN167" s="40"/>
      <c r="AO167" s="34"/>
      <c r="AP167" s="34"/>
      <c r="AQ167" s="75"/>
      <c r="AR167" s="34"/>
      <c r="AS167" s="34"/>
      <c r="AT167" s="110" t="s">
        <v>1651</v>
      </c>
      <c r="AU167" s="34" t="s">
        <v>1651</v>
      </c>
      <c r="AV167" s="34" t="s">
        <v>1651</v>
      </c>
      <c r="AW167" s="34"/>
      <c r="AX167" s="124"/>
      <c r="AY167" s="34"/>
      <c r="AZ167" s="34"/>
      <c r="BA167" s="34"/>
      <c r="BB167" s="34"/>
      <c r="BC167" s="124" t="s">
        <v>2901</v>
      </c>
      <c r="BD167" s="124" t="s">
        <v>2901</v>
      </c>
      <c r="BE167" s="216" t="s">
        <v>2901</v>
      </c>
      <c r="BF167" s="216" t="s">
        <v>2901</v>
      </c>
      <c r="BG167" s="34"/>
      <c r="BH167" s="34"/>
      <c r="BI167" s="34"/>
      <c r="BJ167" s="34"/>
      <c r="BK167" s="34"/>
      <c r="BL167" s="96">
        <f t="shared" ca="1" si="30"/>
        <v>2692</v>
      </c>
      <c r="BM167" s="97" t="e">
        <f t="shared" ca="1" si="31"/>
        <v>#VALUE!</v>
      </c>
      <c r="BN167" s="97" t="e">
        <f t="shared" ca="1" si="32"/>
        <v>#VALUE!</v>
      </c>
      <c r="BO167" s="95" t="e">
        <f t="shared" ca="1" si="37"/>
        <v>#VALUE!</v>
      </c>
      <c r="BP167" s="7">
        <f>Design!$J173</f>
        <v>0</v>
      </c>
      <c r="BQ167" s="1" t="e">
        <f t="shared" ca="1" si="38"/>
        <v>#VALUE!</v>
      </c>
      <c r="BR167" s="19" t="e">
        <f t="shared" ca="1" si="33"/>
        <v>#VALUE!</v>
      </c>
      <c r="BS167" s="61">
        <f t="shared" ca="1" si="34"/>
        <v>0</v>
      </c>
      <c r="BT167" s="61" t="str">
        <f t="shared" ca="1" si="39"/>
        <v>TR=0.0</v>
      </c>
      <c r="BU167" s="78" t="e">
        <f t="shared" ca="1" si="36"/>
        <v>#VALUE!</v>
      </c>
      <c r="BV167" s="95">
        <f t="shared" ca="1" si="28"/>
        <v>0</v>
      </c>
      <c r="BW167" s="80">
        <f>Design!B173</f>
        <v>0.23550000000000018</v>
      </c>
      <c r="BX167" s="8">
        <f>Design!F173</f>
        <v>0</v>
      </c>
      <c r="BY167" s="51" t="s">
        <v>3250</v>
      </c>
      <c r="BZ167" s="11" t="s">
        <v>3716</v>
      </c>
      <c r="CA167" s="278">
        <v>41617.677060185182</v>
      </c>
      <c r="CB167" t="s">
        <v>3944</v>
      </c>
      <c r="CC167" s="10"/>
      <c r="CD167" s="61"/>
      <c r="CE167" s="65" t="e">
        <f t="shared" si="29"/>
        <v>#VALUE!</v>
      </c>
      <c r="CF167" s="65"/>
      <c r="CG167" s="65"/>
      <c r="CH167" s="65"/>
      <c r="CI167" s="65"/>
      <c r="CJ167" s="65"/>
      <c r="CK167" s="65"/>
      <c r="CL167" s="65"/>
      <c r="CM167"/>
      <c r="CN167"/>
      <c r="CO167"/>
      <c r="CP167"/>
      <c r="CQ167"/>
      <c r="CR167"/>
      <c r="CS167"/>
      <c r="CT167"/>
      <c r="CU167"/>
      <c r="CV167" s="65"/>
      <c r="CW167" s="65"/>
      <c r="CX167" s="65"/>
      <c r="CY167" s="65"/>
      <c r="CZ167" s="65"/>
      <c r="DA167" s="65"/>
      <c r="DB167" s="141"/>
      <c r="DC167" s="141"/>
      <c r="DD167" s="141"/>
      <c r="DE167" s="141"/>
      <c r="DF167" s="141"/>
      <c r="DG167" s="141"/>
      <c r="DH167" s="141"/>
      <c r="DI167" s="141"/>
      <c r="DJ167" s="139"/>
      <c r="DK167" s="95"/>
      <c r="DL167" s="141"/>
      <c r="DM167" s="141"/>
      <c r="DN167" s="141"/>
      <c r="DO167" s="141"/>
      <c r="DP167" s="91"/>
      <c r="DQ167" s="72"/>
      <c r="DR167" s="72"/>
      <c r="DS167" s="72"/>
      <c r="DT167" s="72"/>
      <c r="DZ167" s="141"/>
      <c r="EA167" s="141"/>
      <c r="EB167" s="141"/>
      <c r="EC167" s="141"/>
      <c r="ED167" s="141"/>
      <c r="EE167" s="141"/>
      <c r="EF167" s="143"/>
      <c r="EU167" s="72"/>
    </row>
    <row r="168" spans="1:151">
      <c r="A168" s="20"/>
      <c r="B168" s="20"/>
      <c r="C168" s="312"/>
      <c r="D168" s="31" t="s">
        <v>2326</v>
      </c>
      <c r="E168" s="31" t="s">
        <v>2327</v>
      </c>
      <c r="F168" s="32"/>
      <c r="G168" s="33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4"/>
      <c r="X168" s="34"/>
      <c r="Y168" s="34"/>
      <c r="Z168" s="34"/>
      <c r="AA168" s="34"/>
      <c r="AB168" s="34"/>
      <c r="AC168" s="34"/>
      <c r="AD168" s="34"/>
      <c r="AE168" s="34"/>
      <c r="AF168" s="34"/>
      <c r="AG168" s="34"/>
      <c r="AH168" s="34"/>
      <c r="AI168" s="34"/>
      <c r="AJ168" s="34"/>
      <c r="AK168" s="34"/>
      <c r="AL168" s="34"/>
      <c r="AM168" s="34"/>
      <c r="AN168" s="34"/>
      <c r="AO168" s="34"/>
      <c r="AP168" s="34"/>
      <c r="AQ168" s="75"/>
      <c r="AR168" s="34"/>
      <c r="AS168" s="34"/>
      <c r="AT168" s="110" t="s">
        <v>2404</v>
      </c>
      <c r="AU168" s="34" t="s">
        <v>2665</v>
      </c>
      <c r="AV168" s="34" t="s">
        <v>2404</v>
      </c>
      <c r="AW168" s="34"/>
      <c r="AX168" s="124"/>
      <c r="AY168" s="34"/>
      <c r="AZ168" s="34"/>
      <c r="BA168" s="34"/>
      <c r="BB168" s="34"/>
      <c r="BC168" s="124" t="s">
        <v>2404</v>
      </c>
      <c r="BD168" s="124" t="s">
        <v>2404</v>
      </c>
      <c r="BE168" s="230" t="str">
        <f>IF(AND(Control!$A$35,Design!$M$3),"TR","OFF")</f>
        <v>OFF</v>
      </c>
      <c r="BF168" s="230" t="str">
        <f>IF(AND(Control!$A$35,Design!$M$3),"TR","OFF")</f>
        <v>OFF</v>
      </c>
      <c r="BG168" s="34"/>
      <c r="BH168" s="34"/>
      <c r="BI168" s="34"/>
      <c r="BJ168" s="34"/>
      <c r="BK168" s="34"/>
      <c r="BL168" s="96">
        <f t="shared" ca="1" si="30"/>
        <v>2693</v>
      </c>
      <c r="BM168" s="97" t="e">
        <f t="shared" ca="1" si="31"/>
        <v>#VALUE!</v>
      </c>
      <c r="BN168" s="97" t="e">
        <f t="shared" ca="1" si="32"/>
        <v>#VALUE!</v>
      </c>
      <c r="BO168" s="95" t="e">
        <f t="shared" ca="1" si="37"/>
        <v>#VALUE!</v>
      </c>
      <c r="BP168" s="7">
        <f>Design!$J174</f>
        <v>0</v>
      </c>
      <c r="BQ168" s="1" t="e">
        <f t="shared" ca="1" si="38"/>
        <v>#VALUE!</v>
      </c>
      <c r="BR168" s="19" t="e">
        <f t="shared" ca="1" si="33"/>
        <v>#VALUE!</v>
      </c>
      <c r="BS168" s="61">
        <f t="shared" ca="1" si="34"/>
        <v>0</v>
      </c>
      <c r="BT168" s="61" t="str">
        <f t="shared" ca="1" si="39"/>
        <v>TL=-34.0</v>
      </c>
      <c r="BU168" s="78" t="e">
        <f t="shared" ca="1" si="36"/>
        <v>#VALUE!</v>
      </c>
      <c r="BV168" s="95">
        <f t="shared" ca="1" si="28"/>
        <v>0</v>
      </c>
      <c r="BW168" s="80">
        <f>Design!B174</f>
        <v>0.23700000000000018</v>
      </c>
      <c r="BX168" s="8">
        <f>Design!F174</f>
        <v>0</v>
      </c>
      <c r="BY168" s="51" t="s">
        <v>3251</v>
      </c>
      <c r="BZ168" s="11" t="s">
        <v>3716</v>
      </c>
      <c r="CA168" s="278">
        <v>41617.677060185182</v>
      </c>
      <c r="CB168" t="s">
        <v>3945</v>
      </c>
      <c r="CC168" s="10"/>
      <c r="CD168" s="61"/>
      <c r="CE168" s="65" t="e">
        <f t="shared" si="29"/>
        <v>#VALUE!</v>
      </c>
      <c r="CF168" s="65"/>
      <c r="CG168" s="65"/>
      <c r="CH168" s="65"/>
      <c r="CI168" s="65"/>
      <c r="CJ168" s="65"/>
      <c r="CK168" s="65"/>
      <c r="CL168" s="65"/>
      <c r="CM168"/>
      <c r="CN168"/>
      <c r="CO168"/>
      <c r="CP168"/>
      <c r="CQ168"/>
      <c r="CR168"/>
      <c r="CS168"/>
      <c r="CT168"/>
      <c r="CU168"/>
      <c r="CV168" s="65"/>
      <c r="CW168" s="65"/>
      <c r="CX168" s="65"/>
      <c r="CY168" s="65"/>
      <c r="CZ168" s="65"/>
      <c r="DA168" s="65"/>
      <c r="DB168" s="141"/>
      <c r="DC168" s="141"/>
      <c r="DD168" s="141"/>
      <c r="DE168" s="141"/>
      <c r="DF168" s="141"/>
      <c r="DG168" s="141"/>
      <c r="DH168" s="141"/>
      <c r="DI168" s="141"/>
      <c r="DJ168" s="139"/>
      <c r="DK168" s="95"/>
      <c r="DL168" s="141"/>
      <c r="DM168" s="141"/>
      <c r="DN168" s="141"/>
      <c r="DO168" s="141"/>
      <c r="DP168" s="91"/>
      <c r="DQ168" s="72"/>
      <c r="DR168" s="72"/>
      <c r="DS168" s="72"/>
      <c r="DT168" s="72"/>
      <c r="DZ168" s="141"/>
      <c r="EA168" s="141"/>
      <c r="EB168" s="141"/>
      <c r="EC168" s="141"/>
      <c r="ED168" s="141"/>
      <c r="EE168" s="141"/>
      <c r="EF168" s="143"/>
      <c r="EU168" s="72"/>
    </row>
    <row r="169" spans="1:151">
      <c r="A169" s="20"/>
      <c r="B169" s="20"/>
      <c r="C169" s="312"/>
      <c r="D169" s="31" t="s">
        <v>1211</v>
      </c>
      <c r="E169" s="31" t="s">
        <v>1212</v>
      </c>
      <c r="F169" s="32"/>
      <c r="G169" s="33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4"/>
      <c r="X169" s="34"/>
      <c r="Y169" s="34"/>
      <c r="Z169" s="34"/>
      <c r="AA169" s="34"/>
      <c r="AB169" s="34"/>
      <c r="AC169" s="34"/>
      <c r="AD169" s="34"/>
      <c r="AE169" s="34"/>
      <c r="AF169" s="34"/>
      <c r="AG169" s="34"/>
      <c r="AH169" s="34"/>
      <c r="AI169" s="34"/>
      <c r="AJ169" s="34"/>
      <c r="AK169" s="34"/>
      <c r="AL169" s="34"/>
      <c r="AM169" s="34"/>
      <c r="AN169" s="34"/>
      <c r="AO169" s="34"/>
      <c r="AP169" s="34"/>
      <c r="AQ169" s="75"/>
      <c r="AR169" s="34"/>
      <c r="AS169" s="34"/>
      <c r="AT169" s="110" t="s">
        <v>1276</v>
      </c>
      <c r="AU169" s="34" t="s">
        <v>1276</v>
      </c>
      <c r="AV169" s="34" t="s">
        <v>1276</v>
      </c>
      <c r="AW169" s="34"/>
      <c r="AX169" s="124"/>
      <c r="AY169" s="34"/>
      <c r="AZ169" s="34"/>
      <c r="BA169" s="34"/>
      <c r="BB169" s="34"/>
      <c r="BC169" s="120" t="s">
        <v>1275</v>
      </c>
      <c r="BD169" s="120" t="s">
        <v>1275</v>
      </c>
      <c r="BE169" s="216" t="s">
        <v>1276</v>
      </c>
      <c r="BF169" s="216" t="s">
        <v>1276</v>
      </c>
      <c r="BG169" s="34"/>
      <c r="BH169" s="34"/>
      <c r="BI169" s="34"/>
      <c r="BJ169" s="34"/>
      <c r="BK169" s="34"/>
      <c r="BL169" s="96">
        <f t="shared" ca="1" si="30"/>
        <v>2701</v>
      </c>
      <c r="BM169" s="97" t="e">
        <f t="shared" ca="1" si="31"/>
        <v>#VALUE!</v>
      </c>
      <c r="BN169" s="97">
        <f t="shared" ca="1" si="32"/>
        <v>3.4000000000000002E-2</v>
      </c>
      <c r="BO169" s="95" t="e">
        <f t="shared" ca="1" si="37"/>
        <v>#VALUE!</v>
      </c>
      <c r="BP169" s="7">
        <f>Design!$J175</f>
        <v>0</v>
      </c>
      <c r="BQ169" s="1" t="e">
        <f t="shared" ca="1" si="38"/>
        <v>#VALUE!</v>
      </c>
      <c r="BR169" s="19" t="e">
        <f t="shared" ca="1" si="33"/>
        <v>#VALUE!</v>
      </c>
      <c r="BS169" s="61">
        <f t="shared" ca="1" si="34"/>
        <v>0</v>
      </c>
      <c r="BT169" s="61" t="str">
        <f t="shared" ca="1" si="39"/>
        <v>TL=-34.0|TR=0.0</v>
      </c>
      <c r="BU169" s="78" t="e">
        <f t="shared" ca="1" si="36"/>
        <v>#VALUE!</v>
      </c>
      <c r="BV169" s="95">
        <f t="shared" ca="1" si="28"/>
        <v>0</v>
      </c>
      <c r="BW169" s="80">
        <f>Design!B175</f>
        <v>0.23850000000000018</v>
      </c>
      <c r="BX169" s="8">
        <f>Design!F175</f>
        <v>0</v>
      </c>
      <c r="BY169" s="51" t="s">
        <v>3252</v>
      </c>
      <c r="BZ169" s="11" t="s">
        <v>3716</v>
      </c>
      <c r="CA169" s="278">
        <v>41617.677071759259</v>
      </c>
      <c r="CB169" t="s">
        <v>3946</v>
      </c>
      <c r="CC169" s="10"/>
      <c r="CD169" s="61"/>
      <c r="CE169" s="65" t="e">
        <f t="shared" si="29"/>
        <v>#VALUE!</v>
      </c>
      <c r="CF169" s="65"/>
      <c r="CG169" s="65"/>
      <c r="CH169" s="65"/>
      <c r="CI169" s="65"/>
      <c r="CJ169" s="65"/>
      <c r="CK169" s="65"/>
      <c r="CL169" s="65"/>
      <c r="CM169"/>
      <c r="CN169"/>
      <c r="CO169"/>
      <c r="CP169"/>
      <c r="CQ169"/>
      <c r="CR169"/>
      <c r="CS169"/>
      <c r="CT169"/>
      <c r="CU169"/>
      <c r="CV169" s="65"/>
      <c r="CW169" s="65"/>
      <c r="CX169" s="65"/>
      <c r="CY169" s="65"/>
      <c r="CZ169" s="65"/>
      <c r="DA169" s="65"/>
      <c r="DB169" s="141"/>
      <c r="DC169" s="141"/>
      <c r="DD169" s="141"/>
      <c r="DE169" s="141"/>
      <c r="DF169" s="141"/>
      <c r="DG169" s="141"/>
      <c r="DH169" s="141"/>
      <c r="DI169" s="141"/>
      <c r="DJ169" s="139"/>
      <c r="DK169" s="95"/>
      <c r="DL169" s="141"/>
      <c r="DM169" s="141"/>
      <c r="DN169" s="141"/>
      <c r="DO169" s="141"/>
      <c r="DP169" s="91"/>
      <c r="DQ169" s="72"/>
      <c r="DR169" s="72"/>
      <c r="DS169" s="72"/>
      <c r="DT169" s="72"/>
      <c r="DZ169" s="141"/>
      <c r="EA169" s="141"/>
      <c r="EB169" s="141"/>
      <c r="EC169" s="141"/>
      <c r="ED169" s="141"/>
      <c r="EE169" s="141"/>
      <c r="EF169" s="143"/>
      <c r="EU169" s="72"/>
    </row>
    <row r="170" spans="1:151">
      <c r="A170" s="20"/>
      <c r="B170" s="20"/>
      <c r="C170" s="312"/>
      <c r="D170" s="31" t="s">
        <v>1213</v>
      </c>
      <c r="E170" s="31" t="s">
        <v>1214</v>
      </c>
      <c r="F170" s="32"/>
      <c r="G170" s="33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4"/>
      <c r="X170" s="34"/>
      <c r="Y170" s="34"/>
      <c r="Z170" s="34"/>
      <c r="AA170" s="34"/>
      <c r="AB170" s="34"/>
      <c r="AC170" s="34"/>
      <c r="AD170" s="34"/>
      <c r="AE170" s="34"/>
      <c r="AF170" s="34"/>
      <c r="AG170" s="34"/>
      <c r="AH170" s="34"/>
      <c r="AI170" s="34"/>
      <c r="AJ170" s="34"/>
      <c r="AK170" s="34"/>
      <c r="AL170" s="34"/>
      <c r="AM170" s="34"/>
      <c r="AN170" s="34"/>
      <c r="AO170" s="34"/>
      <c r="AP170" s="34"/>
      <c r="AQ170" s="75"/>
      <c r="AR170" s="34"/>
      <c r="AS170" s="34"/>
      <c r="AT170" s="110" t="s">
        <v>2399</v>
      </c>
      <c r="AU170" s="34" t="s">
        <v>2399</v>
      </c>
      <c r="AV170" s="34" t="s">
        <v>2399</v>
      </c>
      <c r="AW170" s="34"/>
      <c r="AX170" s="124"/>
      <c r="AY170" s="34"/>
      <c r="AZ170" s="34"/>
      <c r="BA170" s="34"/>
      <c r="BB170" s="34"/>
      <c r="BC170" s="124" t="s">
        <v>2399</v>
      </c>
      <c r="BD170" s="124" t="s">
        <v>2399</v>
      </c>
      <c r="BE170" s="218" t="s">
        <v>2399</v>
      </c>
      <c r="BF170" s="218" t="s">
        <v>2399</v>
      </c>
      <c r="BG170" s="34"/>
      <c r="BH170" s="34"/>
      <c r="BI170" s="34"/>
      <c r="BJ170" s="34"/>
      <c r="BK170" s="34"/>
      <c r="BL170" s="96">
        <f t="shared" ca="1" si="30"/>
        <v>2702</v>
      </c>
      <c r="BM170" s="97" t="e">
        <f t="shared" ca="1" si="31"/>
        <v>#VALUE!</v>
      </c>
      <c r="BN170" s="97" t="e">
        <f t="shared" ca="1" si="32"/>
        <v>#VALUE!</v>
      </c>
      <c r="BO170" s="95" t="e">
        <f t="shared" ca="1" si="37"/>
        <v>#VALUE!</v>
      </c>
      <c r="BP170" s="7">
        <f>Design!$J176</f>
        <v>0</v>
      </c>
      <c r="BQ170" s="1" t="e">
        <f t="shared" ca="1" si="38"/>
        <v>#VALUE!</v>
      </c>
      <c r="BR170" s="19" t="e">
        <f t="shared" ca="1" si="33"/>
        <v>#VALUE!</v>
      </c>
      <c r="BS170" s="61">
        <f t="shared" ca="1" si="34"/>
        <v>0</v>
      </c>
      <c r="BT170" s="61" t="str">
        <f t="shared" ca="1" si="39"/>
        <v>ACK</v>
      </c>
      <c r="BU170" s="78" t="e">
        <f t="shared" ca="1" si="36"/>
        <v>#VALUE!</v>
      </c>
      <c r="BV170" s="95">
        <f t="shared" ca="1" si="28"/>
        <v>0</v>
      </c>
      <c r="BW170" s="80">
        <f>Design!B176</f>
        <v>0.24000000000000019</v>
      </c>
      <c r="BX170" s="8">
        <f>Design!F176</f>
        <v>0</v>
      </c>
      <c r="BY170" s="51" t="s">
        <v>3253</v>
      </c>
      <c r="BZ170" s="11" t="s">
        <v>3716</v>
      </c>
      <c r="CA170" s="278">
        <v>41617.677083333336</v>
      </c>
      <c r="CB170" t="s">
        <v>3947</v>
      </c>
      <c r="CC170" s="10"/>
      <c r="CD170" s="61"/>
      <c r="CE170" s="65" t="e">
        <f t="shared" si="29"/>
        <v>#VALUE!</v>
      </c>
      <c r="CF170" s="65"/>
      <c r="CG170" s="65"/>
      <c r="CH170" s="65"/>
      <c r="CI170" s="65"/>
      <c r="CJ170" s="65"/>
      <c r="CK170" s="65"/>
      <c r="CL170" s="65"/>
      <c r="CM170"/>
      <c r="CN170"/>
      <c r="CO170"/>
      <c r="CP170"/>
      <c r="CQ170"/>
      <c r="CR170"/>
      <c r="CS170"/>
      <c r="CT170"/>
      <c r="CU170"/>
      <c r="CV170" s="65"/>
      <c r="CW170" s="65"/>
      <c r="CX170" s="65"/>
      <c r="CY170" s="65"/>
      <c r="CZ170" s="65"/>
      <c r="DA170" s="65"/>
      <c r="DB170" s="141"/>
      <c r="DC170" s="141"/>
      <c r="DD170" s="141"/>
      <c r="DE170" s="141"/>
      <c r="DF170" s="141"/>
      <c r="DG170" s="141"/>
      <c r="DH170" s="141"/>
      <c r="DI170" s="141"/>
      <c r="DJ170" s="139"/>
      <c r="DK170" s="95"/>
      <c r="DL170" s="141"/>
      <c r="DM170" s="141"/>
      <c r="DN170" s="141"/>
      <c r="DO170" s="141"/>
      <c r="DP170" s="91"/>
      <c r="DQ170" s="72"/>
      <c r="DR170" s="72"/>
      <c r="DS170" s="72"/>
      <c r="DT170" s="72"/>
      <c r="DZ170" s="141"/>
      <c r="EA170" s="141"/>
      <c r="EB170" s="141"/>
      <c r="EC170" s="141"/>
      <c r="ED170" s="141"/>
      <c r="EE170" s="141"/>
      <c r="EF170" s="143"/>
      <c r="EU170" s="72"/>
    </row>
    <row r="171" spans="1:151">
      <c r="A171" s="20"/>
      <c r="B171" s="20"/>
      <c r="C171" s="312"/>
      <c r="D171" s="31" t="s">
        <v>1215</v>
      </c>
      <c r="E171" s="31" t="s">
        <v>1216</v>
      </c>
      <c r="F171" s="32"/>
      <c r="G171" s="33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4"/>
      <c r="X171" s="34"/>
      <c r="Y171" s="34"/>
      <c r="Z171" s="34"/>
      <c r="AA171" s="34"/>
      <c r="AB171" s="34"/>
      <c r="AC171" s="34"/>
      <c r="AD171" s="34"/>
      <c r="AE171" s="34"/>
      <c r="AF171" s="34"/>
      <c r="AG171" s="34"/>
      <c r="AH171" s="34"/>
      <c r="AI171" s="34"/>
      <c r="AJ171" s="34"/>
      <c r="AK171" s="34"/>
      <c r="AL171" s="34"/>
      <c r="AM171" s="34"/>
      <c r="AN171" s="34"/>
      <c r="AO171" s="34"/>
      <c r="AP171" s="34"/>
      <c r="AQ171" s="75"/>
      <c r="AR171" s="34"/>
      <c r="AS171" s="34"/>
      <c r="AT171" s="110" t="s">
        <v>2399</v>
      </c>
      <c r="AU171" s="34" t="s">
        <v>2662</v>
      </c>
      <c r="AV171" s="34" t="s">
        <v>2399</v>
      </c>
      <c r="AW171" s="34"/>
      <c r="AX171" s="120"/>
      <c r="AY171" s="34"/>
      <c r="AZ171" s="34"/>
      <c r="BA171" s="34"/>
      <c r="BB171" s="34"/>
      <c r="BC171" s="120" t="s">
        <v>2399</v>
      </c>
      <c r="BD171" s="120">
        <v>0</v>
      </c>
      <c r="BE171" s="228">
        <f>BE165</f>
        <v>64220</v>
      </c>
      <c r="BF171" s="228">
        <f>BF165</f>
        <v>64220</v>
      </c>
      <c r="BG171" s="34"/>
      <c r="BH171" s="34"/>
      <c r="BI171" s="34"/>
      <c r="BJ171" s="34"/>
      <c r="BK171" s="34"/>
      <c r="BL171" s="96">
        <f t="shared" ca="1" si="30"/>
        <v>3172</v>
      </c>
      <c r="BM171" s="97" t="e">
        <f t="shared" ca="1" si="31"/>
        <v>#VALUE!</v>
      </c>
      <c r="BN171" s="97" t="e">
        <f t="shared" ca="1" si="32"/>
        <v>#VALUE!</v>
      </c>
      <c r="BO171" s="95" t="e">
        <f t="shared" ca="1" si="37"/>
        <v>#VALUE!</v>
      </c>
      <c r="BP171" s="7">
        <f>Design!$J177</f>
        <v>0</v>
      </c>
      <c r="BQ171" s="1" t="e">
        <f t="shared" ca="1" si="38"/>
        <v>#VALUE!</v>
      </c>
      <c r="BR171" s="19" t="e">
        <f t="shared" ca="1" si="33"/>
        <v>#VALUE!</v>
      </c>
      <c r="BS171" s="61">
        <f t="shared" ca="1" si="34"/>
        <v>0</v>
      </c>
      <c r="BT171" s="61" t="str">
        <f t="shared" ca="1" si="39"/>
        <v>ACK</v>
      </c>
      <c r="BU171" s="78" t="e">
        <f t="shared" ca="1" si="36"/>
        <v>#VALUE!</v>
      </c>
      <c r="BV171" s="95">
        <f t="shared" ca="1" si="28"/>
        <v>0</v>
      </c>
      <c r="BW171" s="80">
        <f>Design!B177</f>
        <v>0.24150000000000019</v>
      </c>
      <c r="BX171" s="8">
        <f>Design!F177</f>
        <v>0</v>
      </c>
      <c r="BY171" s="51" t="s">
        <v>3278</v>
      </c>
      <c r="BZ171" s="11" t="s">
        <v>3716</v>
      </c>
      <c r="CA171" s="278">
        <v>41617.677083333336</v>
      </c>
      <c r="CB171" t="s">
        <v>3900</v>
      </c>
      <c r="CC171" s="10"/>
      <c r="CD171" s="61"/>
      <c r="CE171" s="65" t="e">
        <f t="shared" si="29"/>
        <v>#VALUE!</v>
      </c>
      <c r="CF171" s="65"/>
      <c r="CG171" s="65"/>
      <c r="CH171" s="65"/>
      <c r="CI171" s="65"/>
      <c r="CJ171" s="65"/>
      <c r="CK171" s="65"/>
      <c r="CL171" s="65"/>
      <c r="CM171"/>
      <c r="CN171"/>
      <c r="CO171"/>
      <c r="CP171"/>
      <c r="CQ171"/>
      <c r="CR171"/>
      <c r="CS171"/>
      <c r="CT171"/>
      <c r="CU171"/>
      <c r="CV171" s="65"/>
      <c r="CW171" s="65"/>
      <c r="CX171" s="65"/>
      <c r="CY171" s="65"/>
      <c r="CZ171" s="65"/>
      <c r="DA171" s="65"/>
      <c r="DB171" s="141"/>
      <c r="DC171" s="141"/>
      <c r="DD171" s="141"/>
      <c r="DE171" s="141"/>
      <c r="DF171" s="141"/>
      <c r="DG171" s="141"/>
      <c r="DH171" s="141"/>
      <c r="DI171" s="141"/>
      <c r="DJ171" s="139"/>
      <c r="DK171" s="95"/>
      <c r="DL171" s="141"/>
      <c r="DM171" s="141"/>
      <c r="DN171" s="141"/>
      <c r="DO171" s="141"/>
      <c r="DP171" s="91"/>
      <c r="DQ171" s="72"/>
      <c r="DR171" s="72"/>
      <c r="DS171" s="72"/>
      <c r="DT171" s="72"/>
      <c r="DZ171" s="141"/>
      <c r="EA171" s="141"/>
      <c r="EB171" s="141"/>
      <c r="EC171" s="141"/>
      <c r="ED171" s="141"/>
      <c r="EE171" s="141"/>
      <c r="EF171" s="143"/>
      <c r="EU171" s="72"/>
    </row>
    <row r="172" spans="1:151">
      <c r="A172" s="20"/>
      <c r="B172" s="20"/>
      <c r="C172" s="312"/>
      <c r="D172" s="31" t="s">
        <v>3007</v>
      </c>
      <c r="E172" s="31" t="s">
        <v>3008</v>
      </c>
      <c r="F172" s="32"/>
      <c r="G172" s="33"/>
      <c r="H172" s="34"/>
      <c r="I172" s="34"/>
      <c r="J172" s="34"/>
      <c r="K172" s="34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4"/>
      <c r="X172" s="34"/>
      <c r="Y172" s="34"/>
      <c r="Z172" s="34"/>
      <c r="AA172" s="34"/>
      <c r="AB172" s="34"/>
      <c r="AC172" s="34"/>
      <c r="AD172" s="34"/>
      <c r="AE172" s="34"/>
      <c r="AF172" s="34"/>
      <c r="AG172" s="34"/>
      <c r="AH172" s="34"/>
      <c r="AI172" s="34"/>
      <c r="AJ172" s="34"/>
      <c r="AK172" s="34"/>
      <c r="AL172" s="34"/>
      <c r="AM172" s="34"/>
      <c r="AN172" s="34"/>
      <c r="AO172" s="34"/>
      <c r="AP172" s="34"/>
      <c r="AQ172" s="75"/>
      <c r="AR172" s="34"/>
      <c r="AS172" s="34"/>
      <c r="AT172" s="110" t="s">
        <v>1283</v>
      </c>
      <c r="AU172" s="34" t="s">
        <v>2666</v>
      </c>
      <c r="AV172" s="34" t="s">
        <v>1283</v>
      </c>
      <c r="AW172" s="34"/>
      <c r="AX172" s="120"/>
      <c r="AY172" s="34"/>
      <c r="AZ172" s="34"/>
      <c r="BA172" s="34"/>
      <c r="BB172" s="34"/>
      <c r="BC172" s="120" t="s">
        <v>1283</v>
      </c>
      <c r="BD172" s="120">
        <v>0.1</v>
      </c>
      <c r="BE172" s="230">
        <f>Control!$F$32/1000</f>
        <v>0.05</v>
      </c>
      <c r="BF172" s="230">
        <f>Control!$F$32/1000</f>
        <v>0.05</v>
      </c>
      <c r="BG172" s="34"/>
      <c r="BH172" s="34"/>
      <c r="BI172" s="34"/>
      <c r="BJ172" s="34"/>
      <c r="BK172" s="34"/>
      <c r="BL172" s="96">
        <f t="shared" ca="1" si="30"/>
        <v>3174</v>
      </c>
      <c r="BM172" s="97" t="e">
        <f t="shared" ca="1" si="31"/>
        <v>#VALUE!</v>
      </c>
      <c r="BN172" s="97" t="e">
        <f t="shared" ca="1" si="32"/>
        <v>#VALUE!</v>
      </c>
      <c r="BO172" s="95" t="e">
        <f t="shared" ca="1" si="37"/>
        <v>#VALUE!</v>
      </c>
      <c r="BP172" s="7">
        <f>Design!$J178</f>
        <v>0</v>
      </c>
      <c r="BQ172" s="1" t="e">
        <f t="shared" ca="1" si="38"/>
        <v>#VALUE!</v>
      </c>
      <c r="BR172" s="19" t="e">
        <f t="shared" ca="1" si="33"/>
        <v>#VALUE!</v>
      </c>
      <c r="BS172" s="61">
        <f t="shared" ca="1" si="34"/>
        <v>0</v>
      </c>
      <c r="BT172" s="61" t="str">
        <f t="shared" ca="1" si="39"/>
        <v>ACK</v>
      </c>
      <c r="BU172" s="78" t="e">
        <f t="shared" ca="1" si="36"/>
        <v>#VALUE!</v>
      </c>
      <c r="BV172" s="95">
        <f t="shared" ca="1" si="28"/>
        <v>0</v>
      </c>
      <c r="BW172" s="80">
        <f>Design!B178</f>
        <v>0.24300000000000019</v>
      </c>
      <c r="BX172" s="8">
        <f>Design!F178</f>
        <v>0</v>
      </c>
      <c r="BY172" s="51" t="s">
        <v>3279</v>
      </c>
      <c r="BZ172" s="11" t="s">
        <v>3716</v>
      </c>
      <c r="CA172" s="278">
        <v>41617.677094907405</v>
      </c>
      <c r="CB172" t="s">
        <v>3900</v>
      </c>
      <c r="CC172" s="10"/>
      <c r="CD172" s="61"/>
      <c r="CE172" s="65" t="e">
        <f t="shared" si="29"/>
        <v>#VALUE!</v>
      </c>
      <c r="CF172" s="65"/>
      <c r="CG172" s="65"/>
      <c r="CH172" s="65"/>
      <c r="CI172" s="65"/>
      <c r="CJ172" s="65"/>
      <c r="CK172" s="65"/>
      <c r="CL172" s="65"/>
      <c r="CM172"/>
      <c r="CN172"/>
      <c r="CO172"/>
      <c r="CP172"/>
      <c r="CQ172"/>
      <c r="CR172"/>
      <c r="CS172"/>
      <c r="CT172"/>
      <c r="CU172"/>
      <c r="CV172" s="65"/>
      <c r="CW172" s="65"/>
      <c r="CX172" s="65"/>
      <c r="CY172" s="65"/>
      <c r="CZ172" s="65"/>
      <c r="DA172" s="65"/>
      <c r="DB172" s="141"/>
      <c r="DC172" s="141"/>
      <c r="DD172" s="141"/>
      <c r="DE172" s="141"/>
      <c r="DF172" s="141"/>
      <c r="DG172" s="141"/>
      <c r="DH172" s="141"/>
      <c r="DI172" s="141"/>
      <c r="DJ172" s="139"/>
      <c r="DK172" s="95"/>
      <c r="DL172" s="141"/>
      <c r="DM172" s="141"/>
      <c r="DN172" s="141"/>
      <c r="DO172" s="141"/>
      <c r="DP172" s="91"/>
      <c r="DQ172" s="72"/>
      <c r="DR172" s="72"/>
      <c r="DS172" s="72"/>
      <c r="DT172" s="72"/>
      <c r="DZ172" s="141"/>
      <c r="EA172" s="141"/>
      <c r="EB172" s="141"/>
      <c r="EC172" s="141"/>
      <c r="ED172" s="141"/>
      <c r="EE172" s="141"/>
      <c r="EF172" s="143"/>
      <c r="EU172" s="72"/>
    </row>
    <row r="173" spans="1:151">
      <c r="A173" s="20"/>
      <c r="B173" s="20"/>
      <c r="C173" s="312"/>
      <c r="D173" s="31" t="s">
        <v>3009</v>
      </c>
      <c r="E173" s="31" t="s">
        <v>3010</v>
      </c>
      <c r="F173" s="32"/>
      <c r="G173" s="33"/>
      <c r="H173" s="34"/>
      <c r="I173" s="34"/>
      <c r="J173" s="34"/>
      <c r="K173" s="34"/>
      <c r="L173" s="34"/>
      <c r="M173" s="34"/>
      <c r="N173" s="34"/>
      <c r="O173" s="34"/>
      <c r="P173" s="34"/>
      <c r="Q173" s="34"/>
      <c r="R173" s="34"/>
      <c r="S173" s="34"/>
      <c r="T173" s="34"/>
      <c r="U173" s="34"/>
      <c r="V173" s="34"/>
      <c r="W173" s="34"/>
      <c r="X173" s="34"/>
      <c r="Y173" s="34"/>
      <c r="Z173" s="34"/>
      <c r="AA173" s="34"/>
      <c r="AB173" s="34"/>
      <c r="AC173" s="34"/>
      <c r="AD173" s="34"/>
      <c r="AE173" s="34"/>
      <c r="AF173" s="34"/>
      <c r="AG173" s="34"/>
      <c r="AH173" s="34"/>
      <c r="AI173" s="34"/>
      <c r="AJ173" s="34"/>
      <c r="AK173" s="34"/>
      <c r="AL173" s="34"/>
      <c r="AM173" s="34"/>
      <c r="AN173" s="34"/>
      <c r="AO173" s="34"/>
      <c r="AP173" s="34"/>
      <c r="AQ173" s="75"/>
      <c r="AR173" s="34"/>
      <c r="AS173" s="34"/>
      <c r="AT173" s="110" t="s">
        <v>1651</v>
      </c>
      <c r="AU173" s="34" t="s">
        <v>1651</v>
      </c>
      <c r="AV173" s="34" t="s">
        <v>1651</v>
      </c>
      <c r="AW173" s="34"/>
      <c r="AX173" s="124"/>
      <c r="AY173" s="34"/>
      <c r="AZ173" s="34"/>
      <c r="BA173" s="34"/>
      <c r="BB173" s="34"/>
      <c r="BC173" s="124" t="s">
        <v>2901</v>
      </c>
      <c r="BD173" s="124" t="s">
        <v>2901</v>
      </c>
      <c r="BE173" s="215" t="s">
        <v>2901</v>
      </c>
      <c r="BF173" s="215" t="s">
        <v>2901</v>
      </c>
      <c r="BG173" s="34"/>
      <c r="BH173" s="34"/>
      <c r="BI173" s="34"/>
      <c r="BJ173" s="34"/>
      <c r="BK173" s="34"/>
      <c r="BL173" s="96">
        <f t="shared" ca="1" si="30"/>
        <v>3175</v>
      </c>
      <c r="BM173" s="97" t="e">
        <f t="shared" ca="1" si="31"/>
        <v>#VALUE!</v>
      </c>
      <c r="BN173" s="97" t="e">
        <f t="shared" ca="1" si="32"/>
        <v>#VALUE!</v>
      </c>
      <c r="BO173" s="95" t="e">
        <f t="shared" ca="1" si="37"/>
        <v>#VALUE!</v>
      </c>
      <c r="BP173" s="7">
        <f>Design!$J179</f>
        <v>0</v>
      </c>
      <c r="BQ173" s="1" t="e">
        <f t="shared" ca="1" si="38"/>
        <v>#VALUE!</v>
      </c>
      <c r="BR173" s="19" t="e">
        <f t="shared" ca="1" si="33"/>
        <v>#VALUE!</v>
      </c>
      <c r="BS173" s="61">
        <f t="shared" ca="1" si="34"/>
        <v>0</v>
      </c>
      <c r="BT173" s="61" t="str">
        <f t="shared" ca="1" si="39"/>
        <v>TR=2064.4</v>
      </c>
      <c r="BU173" s="78" t="e">
        <f t="shared" ca="1" si="36"/>
        <v>#VALUE!</v>
      </c>
      <c r="BV173" s="95">
        <f t="shared" ca="1" si="28"/>
        <v>0</v>
      </c>
      <c r="BW173" s="80">
        <f>Design!B179</f>
        <v>0.24450000000000019</v>
      </c>
      <c r="BX173" s="8">
        <f>Design!F179</f>
        <v>0</v>
      </c>
      <c r="BY173" s="51" t="s">
        <v>3280</v>
      </c>
      <c r="BZ173" s="11" t="s">
        <v>3714</v>
      </c>
      <c r="CA173" s="278">
        <v>41617.677094907405</v>
      </c>
      <c r="CB173" t="s">
        <v>3948</v>
      </c>
      <c r="CC173" s="10"/>
      <c r="CD173" s="61"/>
      <c r="CE173" s="65" t="e">
        <f t="shared" si="29"/>
        <v>#VALUE!</v>
      </c>
      <c r="CF173" s="65"/>
      <c r="CG173" s="65"/>
      <c r="CH173" s="65"/>
      <c r="CI173" s="65"/>
      <c r="CJ173" s="65"/>
      <c r="CK173" s="65"/>
      <c r="CL173" s="65"/>
      <c r="CM173"/>
      <c r="CN173"/>
      <c r="CO173"/>
      <c r="CP173"/>
      <c r="CQ173"/>
      <c r="CR173"/>
      <c r="CS173"/>
      <c r="CT173"/>
      <c r="CU173"/>
      <c r="CV173" s="65"/>
      <c r="CW173" s="65"/>
      <c r="CX173" s="65"/>
      <c r="CY173" s="65"/>
      <c r="CZ173" s="65"/>
      <c r="DA173" s="65"/>
      <c r="DB173" s="141"/>
      <c r="DC173" s="141"/>
      <c r="DD173" s="141"/>
      <c r="DE173" s="141"/>
      <c r="DF173" s="141"/>
      <c r="DG173" s="141"/>
      <c r="DH173" s="141"/>
      <c r="DI173" s="141"/>
      <c r="DJ173" s="139"/>
      <c r="DK173" s="95"/>
      <c r="DL173" s="141"/>
      <c r="DM173" s="141"/>
      <c r="DN173" s="141"/>
      <c r="DO173" s="141"/>
      <c r="DP173" s="91"/>
      <c r="DQ173" s="72"/>
      <c r="DR173" s="72"/>
      <c r="DS173" s="72"/>
      <c r="DT173" s="72"/>
      <c r="DZ173" s="141"/>
      <c r="EA173" s="141"/>
      <c r="EB173" s="141"/>
      <c r="EC173" s="141"/>
      <c r="ED173" s="141"/>
      <c r="EE173" s="141"/>
      <c r="EF173" s="143"/>
      <c r="EU173" s="72"/>
    </row>
    <row r="174" spans="1:151">
      <c r="A174" s="20"/>
      <c r="B174" s="20"/>
      <c r="C174" s="312"/>
      <c r="D174" s="31" t="s">
        <v>3011</v>
      </c>
      <c r="E174" s="31" t="s">
        <v>3012</v>
      </c>
      <c r="F174" s="32"/>
      <c r="G174" s="33"/>
      <c r="H174" s="34"/>
      <c r="I174" s="34"/>
      <c r="J174" s="34"/>
      <c r="K174" s="34"/>
      <c r="L174" s="34"/>
      <c r="M174" s="34"/>
      <c r="N174" s="34"/>
      <c r="O174" s="34"/>
      <c r="P174" s="34"/>
      <c r="Q174" s="34"/>
      <c r="R174" s="34"/>
      <c r="S174" s="34"/>
      <c r="T174" s="34"/>
      <c r="U174" s="34"/>
      <c r="V174" s="34"/>
      <c r="W174" s="34"/>
      <c r="X174" s="34"/>
      <c r="Y174" s="34"/>
      <c r="Z174" s="34"/>
      <c r="AA174" s="34"/>
      <c r="AB174" s="34"/>
      <c r="AC174" s="34"/>
      <c r="AD174" s="34"/>
      <c r="AE174" s="34"/>
      <c r="AF174" s="34"/>
      <c r="AG174" s="34"/>
      <c r="AH174" s="34"/>
      <c r="AI174" s="34"/>
      <c r="AJ174" s="34"/>
      <c r="AK174" s="34"/>
      <c r="AL174" s="34"/>
      <c r="AM174" s="34"/>
      <c r="AN174" s="34"/>
      <c r="AO174" s="34"/>
      <c r="AP174" s="34"/>
      <c r="AQ174" s="75"/>
      <c r="AR174" s="34"/>
      <c r="AS174" s="34"/>
      <c r="AT174" s="110" t="s">
        <v>2404</v>
      </c>
      <c r="AU174" s="34" t="s">
        <v>2404</v>
      </c>
      <c r="AV174" s="34" t="s">
        <v>2404</v>
      </c>
      <c r="AW174" s="34"/>
      <c r="AX174" s="124"/>
      <c r="AY174" s="34"/>
      <c r="AZ174" s="34"/>
      <c r="BA174" s="34"/>
      <c r="BB174" s="34"/>
      <c r="BC174" s="124" t="s">
        <v>2404</v>
      </c>
      <c r="BD174" s="124" t="s">
        <v>2404</v>
      </c>
      <c r="BE174" s="216" t="s">
        <v>2404</v>
      </c>
      <c r="BF174" s="216" t="s">
        <v>2945</v>
      </c>
      <c r="BG174" s="34"/>
      <c r="BH174" s="34"/>
      <c r="BI174" s="34"/>
      <c r="BJ174" s="34"/>
      <c r="BK174" s="34"/>
      <c r="BL174" s="96">
        <f t="shared" ca="1" si="30"/>
        <v>3175</v>
      </c>
      <c r="BM174" s="97" t="e">
        <f t="shared" ca="1" si="31"/>
        <v>#VALUE!</v>
      </c>
      <c r="BN174" s="97" t="e">
        <f t="shared" ca="1" si="32"/>
        <v>#VALUE!</v>
      </c>
      <c r="BO174" s="95" t="e">
        <f t="shared" ca="1" si="37"/>
        <v>#VALUE!</v>
      </c>
      <c r="BP174" s="7">
        <f>Design!$J180</f>
        <v>0</v>
      </c>
      <c r="BQ174" s="1" t="e">
        <f t="shared" ca="1" si="38"/>
        <v>#VALUE!</v>
      </c>
      <c r="BR174" s="19" t="e">
        <f t="shared" ca="1" si="33"/>
        <v>#VALUE!</v>
      </c>
      <c r="BS174" s="61">
        <f t="shared" ca="1" si="34"/>
        <v>0</v>
      </c>
      <c r="BT174" s="61" t="str">
        <f t="shared" ca="1" si="39"/>
        <v>TR=2017.6</v>
      </c>
      <c r="BU174" s="78" t="e">
        <f t="shared" ca="1" si="36"/>
        <v>#VALUE!</v>
      </c>
      <c r="BV174" s="95">
        <f t="shared" ref="BV174:BV237" ca="1" si="40">1*(IF(LEN(BS174)&lt;16,0,RIGHT(BS174,5)))</f>
        <v>0</v>
      </c>
      <c r="BW174" s="80">
        <f>Design!B180</f>
        <v>0.24600000000000019</v>
      </c>
      <c r="BX174" s="8">
        <f>Design!F180</f>
        <v>0</v>
      </c>
      <c r="BY174" s="51" t="s">
        <v>3281</v>
      </c>
      <c r="BZ174" s="11" t="s">
        <v>3714</v>
      </c>
      <c r="CA174" s="278">
        <v>41617.677291666667</v>
      </c>
      <c r="CB174" t="s">
        <v>3948</v>
      </c>
      <c r="CC174" s="10"/>
      <c r="CD174" s="61"/>
      <c r="CE174" s="65" t="e">
        <f t="shared" si="29"/>
        <v>#VALUE!</v>
      </c>
      <c r="CF174" s="65"/>
      <c r="CG174" s="65"/>
      <c r="CH174" s="65"/>
      <c r="CI174" s="65"/>
      <c r="CJ174" s="65"/>
      <c r="CK174" s="65"/>
      <c r="CL174" s="65"/>
      <c r="CM174"/>
      <c r="CN174"/>
      <c r="CO174"/>
      <c r="CP174"/>
      <c r="CQ174"/>
      <c r="CR174"/>
      <c r="CS174"/>
      <c r="CT174"/>
      <c r="CU174"/>
      <c r="CV174" s="65"/>
      <c r="CW174" s="65"/>
      <c r="CX174" s="65"/>
      <c r="CY174" s="65"/>
      <c r="CZ174" s="65"/>
      <c r="DA174" s="65"/>
      <c r="DB174" s="141"/>
      <c r="DC174" s="141"/>
      <c r="DD174" s="141"/>
      <c r="DE174" s="141"/>
      <c r="DF174" s="141"/>
      <c r="DG174" s="141"/>
      <c r="DH174" s="141"/>
      <c r="DI174" s="141"/>
      <c r="DJ174" s="139"/>
      <c r="DK174" s="95"/>
      <c r="DL174" s="141"/>
      <c r="DM174" s="141"/>
      <c r="DN174" s="141"/>
      <c r="DO174" s="141"/>
      <c r="DP174" s="91"/>
      <c r="DQ174" s="72"/>
      <c r="DR174" s="72"/>
      <c r="DS174" s="72"/>
      <c r="DT174" s="72"/>
      <c r="DZ174" s="141"/>
      <c r="EA174" s="141"/>
      <c r="EB174" s="141"/>
      <c r="EC174" s="141"/>
      <c r="ED174" s="141"/>
      <c r="EE174" s="141"/>
      <c r="EF174" s="143"/>
      <c r="EU174" s="72"/>
    </row>
    <row r="175" spans="1:151">
      <c r="A175" s="20"/>
      <c r="B175" s="20"/>
      <c r="C175" s="312"/>
      <c r="D175" s="31" t="s">
        <v>3013</v>
      </c>
      <c r="E175" s="31" t="s">
        <v>3014</v>
      </c>
      <c r="F175" s="32"/>
      <c r="G175" s="33"/>
      <c r="H175" s="34"/>
      <c r="I175" s="34"/>
      <c r="J175" s="34"/>
      <c r="K175" s="34"/>
      <c r="L175" s="34"/>
      <c r="M175" s="34"/>
      <c r="N175" s="34"/>
      <c r="O175" s="34"/>
      <c r="P175" s="34"/>
      <c r="Q175" s="34"/>
      <c r="R175" s="34"/>
      <c r="S175" s="34"/>
      <c r="T175" s="34"/>
      <c r="U175" s="34"/>
      <c r="V175" s="34"/>
      <c r="W175" s="34"/>
      <c r="X175" s="34"/>
      <c r="Y175" s="34"/>
      <c r="Z175" s="34"/>
      <c r="AA175" s="34"/>
      <c r="AB175" s="34"/>
      <c r="AC175" s="34"/>
      <c r="AD175" s="34"/>
      <c r="AE175" s="34"/>
      <c r="AF175" s="34"/>
      <c r="AG175" s="34"/>
      <c r="AH175" s="34"/>
      <c r="AI175" s="34"/>
      <c r="AJ175" s="34"/>
      <c r="AK175" s="34"/>
      <c r="AL175" s="34"/>
      <c r="AM175" s="34"/>
      <c r="AN175" s="34"/>
      <c r="AO175" s="34"/>
      <c r="AP175" s="34"/>
      <c r="AQ175" s="75"/>
      <c r="AR175" s="34"/>
      <c r="AS175" s="34"/>
      <c r="AT175" s="110" t="s">
        <v>1276</v>
      </c>
      <c r="AU175" s="34" t="s">
        <v>1276</v>
      </c>
      <c r="AV175" s="34" t="s">
        <v>1276</v>
      </c>
      <c r="AW175" s="34"/>
      <c r="AX175" s="124"/>
      <c r="AY175" s="34"/>
      <c r="AZ175" s="34"/>
      <c r="BA175" s="34"/>
      <c r="BB175" s="34"/>
      <c r="BC175" s="124" t="s">
        <v>1275</v>
      </c>
      <c r="BD175" s="124" t="s">
        <v>1275</v>
      </c>
      <c r="BE175" s="216" t="s">
        <v>1275</v>
      </c>
      <c r="BF175" s="216" t="s">
        <v>1275</v>
      </c>
      <c r="BG175" s="34"/>
      <c r="BH175" s="34"/>
      <c r="BI175" s="34"/>
      <c r="BJ175" s="34"/>
      <c r="BK175" s="34"/>
      <c r="BL175" s="96">
        <f t="shared" ca="1" si="30"/>
        <v>3176</v>
      </c>
      <c r="BM175" s="97" t="e">
        <f t="shared" ca="1" si="31"/>
        <v>#VALUE!</v>
      </c>
      <c r="BN175" s="97" t="e">
        <f t="shared" ca="1" si="32"/>
        <v>#VALUE!</v>
      </c>
      <c r="BO175" s="95" t="e">
        <f t="shared" ca="1" si="37"/>
        <v>#VALUE!</v>
      </c>
      <c r="BP175" s="7">
        <f>Design!$J181</f>
        <v>0</v>
      </c>
      <c r="BQ175" s="1" t="e">
        <f t="shared" ca="1" si="38"/>
        <v>#VALUE!</v>
      </c>
      <c r="BR175" s="19" t="e">
        <f t="shared" ca="1" si="33"/>
        <v>#VALUE!</v>
      </c>
      <c r="BS175" s="61">
        <f t="shared" ca="1" si="34"/>
        <v>0</v>
      </c>
      <c r="BT175" s="61" t="str">
        <f t="shared" ca="1" si="39"/>
        <v>TR=1970.6</v>
      </c>
      <c r="BU175" s="78" t="e">
        <f t="shared" ca="1" si="36"/>
        <v>#VALUE!</v>
      </c>
      <c r="BV175" s="95">
        <f t="shared" ca="1" si="40"/>
        <v>0</v>
      </c>
      <c r="BW175" s="80">
        <f>Design!B181</f>
        <v>0.24750000000000019</v>
      </c>
      <c r="BX175" s="8">
        <f>Design!F181</f>
        <v>0</v>
      </c>
      <c r="BY175" s="51" t="s">
        <v>3282</v>
      </c>
      <c r="BZ175" s="11" t="s">
        <v>3949</v>
      </c>
      <c r="CA175" s="278">
        <v>41617.677291666667</v>
      </c>
      <c r="CB175" t="s">
        <v>1969</v>
      </c>
      <c r="CC175" s="10"/>
      <c r="CD175" s="61"/>
      <c r="CE175" s="65" t="e">
        <f t="shared" si="29"/>
        <v>#VALUE!</v>
      </c>
      <c r="CF175" s="65"/>
      <c r="CG175" s="65"/>
      <c r="CH175" s="65"/>
      <c r="CI175" s="65"/>
      <c r="CJ175" s="65"/>
      <c r="CK175" s="65"/>
      <c r="CL175" s="65"/>
      <c r="CM175"/>
      <c r="CN175"/>
      <c r="CO175"/>
      <c r="CP175"/>
      <c r="CQ175"/>
      <c r="CR175"/>
      <c r="CS175"/>
      <c r="CT175"/>
      <c r="CU175"/>
      <c r="CV175" s="65"/>
      <c r="CW175" s="65"/>
      <c r="CX175" s="65"/>
      <c r="CY175" s="65"/>
      <c r="CZ175" s="65"/>
      <c r="DA175" s="65"/>
      <c r="DB175" s="141"/>
      <c r="DC175" s="141"/>
      <c r="DD175" s="141"/>
      <c r="DE175" s="141"/>
      <c r="DF175" s="141"/>
      <c r="DG175" s="141"/>
      <c r="DH175" s="141"/>
      <c r="DI175" s="141"/>
      <c r="DJ175" s="139"/>
      <c r="DK175" s="95"/>
      <c r="DL175" s="141"/>
      <c r="DM175" s="141"/>
      <c r="DN175" s="141"/>
      <c r="DO175" s="141"/>
      <c r="DP175" s="91"/>
      <c r="DQ175" s="72"/>
      <c r="DR175" s="72"/>
      <c r="DS175" s="72"/>
      <c r="DT175" s="72"/>
      <c r="DZ175" s="141"/>
      <c r="EA175" s="141"/>
      <c r="EB175" s="141"/>
      <c r="EC175" s="141"/>
      <c r="ED175" s="141"/>
      <c r="EE175" s="141"/>
      <c r="EF175" s="143"/>
      <c r="EU175" s="72"/>
    </row>
    <row r="176" spans="1:151">
      <c r="A176" s="20"/>
      <c r="B176" s="20"/>
      <c r="C176" s="312"/>
      <c r="D176" s="31" t="s">
        <v>3015</v>
      </c>
      <c r="E176" s="31" t="s">
        <v>3016</v>
      </c>
      <c r="F176" s="32"/>
      <c r="G176" s="33"/>
      <c r="H176" s="34"/>
      <c r="I176" s="34"/>
      <c r="J176" s="34"/>
      <c r="K176" s="34"/>
      <c r="L176" s="34"/>
      <c r="M176" s="34"/>
      <c r="N176" s="34"/>
      <c r="O176" s="34"/>
      <c r="P176" s="34"/>
      <c r="Q176" s="34"/>
      <c r="R176" s="34"/>
      <c r="S176" s="34"/>
      <c r="T176" s="34"/>
      <c r="U176" s="34"/>
      <c r="V176" s="34"/>
      <c r="W176" s="34"/>
      <c r="X176" s="34"/>
      <c r="Y176" s="34"/>
      <c r="Z176" s="34"/>
      <c r="AA176" s="34"/>
      <c r="AB176" s="34"/>
      <c r="AC176" s="34"/>
      <c r="AD176" s="34"/>
      <c r="AE176" s="34"/>
      <c r="AF176" s="34"/>
      <c r="AG176" s="34"/>
      <c r="AH176" s="34"/>
      <c r="AI176" s="34"/>
      <c r="AJ176" s="34"/>
      <c r="AK176" s="34"/>
      <c r="AL176" s="34"/>
      <c r="AM176" s="34"/>
      <c r="AN176" s="34"/>
      <c r="AO176" s="34"/>
      <c r="AP176" s="34"/>
      <c r="AQ176" s="75"/>
      <c r="AR176" s="34"/>
      <c r="AS176" s="34"/>
      <c r="AT176" s="110" t="s">
        <v>2399</v>
      </c>
      <c r="AU176" s="34" t="s">
        <v>2399</v>
      </c>
      <c r="AV176" s="34" t="s">
        <v>2399</v>
      </c>
      <c r="AW176" s="34"/>
      <c r="AX176" s="124"/>
      <c r="AY176" s="34"/>
      <c r="AZ176" s="34"/>
      <c r="BA176" s="34"/>
      <c r="BB176" s="34"/>
      <c r="BC176" s="124" t="s">
        <v>2399</v>
      </c>
      <c r="BD176" s="124" t="s">
        <v>2399</v>
      </c>
      <c r="BE176" s="216" t="s">
        <v>2399</v>
      </c>
      <c r="BF176" s="216" t="s">
        <v>2399</v>
      </c>
      <c r="BG176" s="34"/>
      <c r="BH176" s="34"/>
      <c r="BI176" s="34"/>
      <c r="BJ176" s="34"/>
      <c r="BK176" s="34"/>
      <c r="BL176" s="96">
        <f t="shared" ca="1" si="30"/>
        <v>3177</v>
      </c>
      <c r="BM176" s="97" t="e">
        <f t="shared" ca="1" si="31"/>
        <v>#VALUE!</v>
      </c>
      <c r="BN176" s="97" t="e">
        <f t="shared" ca="1" si="32"/>
        <v>#VALUE!</v>
      </c>
      <c r="BO176" s="95" t="e">
        <f t="shared" ca="1" si="37"/>
        <v>#VALUE!</v>
      </c>
      <c r="BP176" s="7">
        <f>Design!$J182</f>
        <v>0</v>
      </c>
      <c r="BQ176" s="1" t="e">
        <f t="shared" ca="1" si="38"/>
        <v>#VALUE!</v>
      </c>
      <c r="BR176" s="19" t="e">
        <f t="shared" ca="1" si="33"/>
        <v>#VALUE!</v>
      </c>
      <c r="BS176" s="61">
        <f t="shared" ca="1" si="34"/>
        <v>0</v>
      </c>
      <c r="BT176" s="61" t="str">
        <f t="shared" ca="1" si="39"/>
        <v>TR=1923.6</v>
      </c>
      <c r="BU176" s="78" t="e">
        <f t="shared" ca="1" si="36"/>
        <v>#VALUE!</v>
      </c>
      <c r="BV176" s="95">
        <f t="shared" ca="1" si="40"/>
        <v>0</v>
      </c>
      <c r="BW176" s="80">
        <f>Design!B182</f>
        <v>0.24900000000000019</v>
      </c>
      <c r="BX176" s="8">
        <f>Design!F182</f>
        <v>0</v>
      </c>
      <c r="BY176" s="51" t="s">
        <v>3283</v>
      </c>
      <c r="BZ176" s="11" t="s">
        <v>3715</v>
      </c>
      <c r="CA176" s="278">
        <v>41617.677303240744</v>
      </c>
      <c r="CB176" t="s">
        <v>3936</v>
      </c>
      <c r="CC176" s="10"/>
      <c r="CD176" s="61"/>
      <c r="CE176" s="65" t="e">
        <f t="shared" si="29"/>
        <v>#VALUE!</v>
      </c>
      <c r="CF176" s="65"/>
      <c r="CG176" s="65"/>
      <c r="CH176" s="68"/>
      <c r="CI176" s="68"/>
      <c r="CJ176" s="68"/>
      <c r="CK176" s="68"/>
      <c r="CL176" s="68"/>
      <c r="CM176"/>
      <c r="CN176"/>
      <c r="CO176"/>
      <c r="CP176"/>
      <c r="CQ176"/>
      <c r="CR176"/>
      <c r="CS176"/>
      <c r="CT176"/>
      <c r="CU176"/>
      <c r="CV176" s="68"/>
      <c r="CW176" s="68"/>
      <c r="CX176" s="68"/>
      <c r="CY176" s="68"/>
      <c r="CZ176" s="68"/>
      <c r="DA176" s="68"/>
      <c r="DB176" s="144"/>
      <c r="DC176" s="144"/>
      <c r="DD176" s="144"/>
      <c r="DE176" s="144"/>
      <c r="DF176" s="144"/>
      <c r="DG176" s="144"/>
      <c r="DH176" s="144"/>
      <c r="DI176" s="144"/>
      <c r="DJ176" s="139"/>
      <c r="DK176" s="95"/>
      <c r="DL176" s="141"/>
      <c r="DM176" s="141"/>
      <c r="DN176" s="141"/>
      <c r="DO176" s="141"/>
      <c r="DP176" s="91"/>
      <c r="DQ176" s="72"/>
      <c r="DR176" s="72"/>
      <c r="DS176" s="72"/>
      <c r="DT176" s="72"/>
      <c r="DZ176" s="141"/>
      <c r="EA176" s="141"/>
      <c r="EB176" s="141"/>
      <c r="EC176" s="141"/>
      <c r="ED176" s="141"/>
      <c r="EE176" s="141"/>
      <c r="EF176" s="143"/>
      <c r="EU176" s="72"/>
    </row>
    <row r="177" spans="1:151">
      <c r="A177" s="20"/>
      <c r="B177" s="20"/>
      <c r="C177" s="312"/>
      <c r="D177" s="31" t="s">
        <v>3017</v>
      </c>
      <c r="E177" s="31" t="s">
        <v>3018</v>
      </c>
      <c r="F177" s="32"/>
      <c r="G177" s="33"/>
      <c r="H177" s="34"/>
      <c r="I177" s="34"/>
      <c r="J177" s="34"/>
      <c r="K177" s="34"/>
      <c r="L177" s="34"/>
      <c r="M177" s="34"/>
      <c r="N177" s="34"/>
      <c r="O177" s="34"/>
      <c r="P177" s="34"/>
      <c r="Q177" s="34"/>
      <c r="R177" s="34"/>
      <c r="S177" s="34"/>
      <c r="T177" s="34"/>
      <c r="U177" s="34"/>
      <c r="V177" s="34"/>
      <c r="W177" s="34"/>
      <c r="X177" s="34"/>
      <c r="Y177" s="34"/>
      <c r="Z177" s="34"/>
      <c r="AA177" s="34"/>
      <c r="AB177" s="34"/>
      <c r="AC177" s="34"/>
      <c r="AD177" s="34"/>
      <c r="AE177" s="34"/>
      <c r="AF177" s="34"/>
      <c r="AG177" s="34"/>
      <c r="AH177" s="34"/>
      <c r="AI177" s="34"/>
      <c r="AJ177" s="34"/>
      <c r="AK177" s="34"/>
      <c r="AL177" s="34"/>
      <c r="AM177" s="34"/>
      <c r="AN177" s="34"/>
      <c r="AO177" s="34"/>
      <c r="AP177" s="34"/>
      <c r="AQ177" s="75"/>
      <c r="AR177" s="34"/>
      <c r="AS177" s="34"/>
      <c r="AT177" s="110" t="s">
        <v>2399</v>
      </c>
      <c r="AU177" s="34" t="s">
        <v>2399</v>
      </c>
      <c r="AV177" s="34" t="s">
        <v>2399</v>
      </c>
      <c r="AW177" s="34"/>
      <c r="AX177" s="124"/>
      <c r="AY177" s="34"/>
      <c r="AZ177" s="34"/>
      <c r="BA177" s="34"/>
      <c r="BB177" s="34"/>
      <c r="BC177" s="124" t="s">
        <v>2399</v>
      </c>
      <c r="BD177" s="124" t="s">
        <v>2399</v>
      </c>
      <c r="BE177" s="216" t="s">
        <v>2399</v>
      </c>
      <c r="BF177" s="228">
        <f>BF$109</f>
        <v>1585</v>
      </c>
      <c r="BG177" s="34"/>
      <c r="BH177" s="34"/>
      <c r="BI177" s="34"/>
      <c r="BJ177" s="34"/>
      <c r="BK177" s="34"/>
      <c r="BL177" s="96">
        <f t="shared" ca="1" si="30"/>
        <v>3178</v>
      </c>
      <c r="BM177" s="97" t="e">
        <f t="shared" ca="1" si="31"/>
        <v>#VALUE!</v>
      </c>
      <c r="BN177" s="97" t="e">
        <f t="shared" ca="1" si="32"/>
        <v>#VALUE!</v>
      </c>
      <c r="BO177" s="95" t="e">
        <f t="shared" ca="1" si="37"/>
        <v>#VALUE!</v>
      </c>
      <c r="BP177" s="7">
        <f>Design!$J183</f>
        <v>0</v>
      </c>
      <c r="BQ177" s="1" t="e">
        <f t="shared" ca="1" si="38"/>
        <v>#VALUE!</v>
      </c>
      <c r="BR177" s="19" t="e">
        <f t="shared" ca="1" si="33"/>
        <v>#VALUE!</v>
      </c>
      <c r="BS177" s="61">
        <f t="shared" ca="1" si="34"/>
        <v>0</v>
      </c>
      <c r="BT177" s="61" t="str">
        <f t="shared" ca="1" si="39"/>
        <v>TR=1876.8</v>
      </c>
      <c r="BU177" s="78" t="e">
        <f t="shared" ca="1" si="36"/>
        <v>#VALUE!</v>
      </c>
      <c r="BV177" s="95">
        <f t="shared" ca="1" si="40"/>
        <v>0</v>
      </c>
      <c r="BW177" s="80">
        <f>Design!B183</f>
        <v>0.25050000000000017</v>
      </c>
      <c r="BX177" s="8">
        <f>Design!F183</f>
        <v>0</v>
      </c>
      <c r="BY177" s="51" t="s">
        <v>3284</v>
      </c>
      <c r="BZ177" s="11" t="s">
        <v>3715</v>
      </c>
      <c r="CA177" s="278">
        <v>41617.677314814813</v>
      </c>
      <c r="CB177" t="s">
        <v>3936</v>
      </c>
      <c r="CC177" s="10"/>
      <c r="CD177" s="61"/>
      <c r="CE177" s="65" t="e">
        <f t="shared" si="29"/>
        <v>#VALUE!</v>
      </c>
      <c r="CF177" s="65"/>
      <c r="CG177" s="65"/>
      <c r="CH177" s="70"/>
      <c r="CI177" s="70"/>
      <c r="CJ177" s="70"/>
      <c r="CK177" s="70"/>
      <c r="CL177" s="70"/>
      <c r="CM177"/>
      <c r="CN177"/>
      <c r="CO177"/>
      <c r="CP177"/>
      <c r="CQ177"/>
      <c r="CR177"/>
      <c r="CS177"/>
      <c r="CT177"/>
      <c r="CU177"/>
      <c r="CV177" s="70"/>
      <c r="CW177" s="70"/>
      <c r="CX177" s="70"/>
      <c r="CY177" s="70"/>
      <c r="CZ177" s="70"/>
      <c r="DA177" s="70"/>
      <c r="DB177" s="144"/>
      <c r="DC177" s="144"/>
      <c r="DD177" s="144"/>
      <c r="DE177" s="144"/>
      <c r="DF177" s="144"/>
      <c r="DG177" s="144"/>
      <c r="DH177" s="144"/>
      <c r="DI177" s="144"/>
      <c r="DJ177" s="139"/>
      <c r="DK177" s="95"/>
      <c r="DL177" s="141"/>
      <c r="DM177" s="141"/>
      <c r="DN177" s="141"/>
      <c r="DO177" s="141"/>
      <c r="DP177" s="91"/>
      <c r="DQ177" s="72"/>
      <c r="DR177" s="72"/>
      <c r="DS177" s="72"/>
      <c r="DT177" s="72"/>
      <c r="DZ177" s="141"/>
      <c r="EA177" s="141"/>
      <c r="EB177" s="141"/>
      <c r="EC177" s="141"/>
      <c r="ED177" s="141"/>
      <c r="EE177" s="141"/>
      <c r="EF177" s="143"/>
      <c r="EU177" s="72"/>
    </row>
    <row r="178" spans="1:151">
      <c r="A178" s="20"/>
      <c r="B178" s="20"/>
      <c r="C178" s="312"/>
      <c r="D178" s="31" t="s">
        <v>3019</v>
      </c>
      <c r="E178" s="31" t="s">
        <v>3020</v>
      </c>
      <c r="F178" s="32"/>
      <c r="G178" s="33"/>
      <c r="H178" s="34"/>
      <c r="I178" s="34"/>
      <c r="J178" s="34"/>
      <c r="K178" s="34"/>
      <c r="L178" s="34"/>
      <c r="M178" s="34"/>
      <c r="N178" s="34"/>
      <c r="O178" s="34"/>
      <c r="P178" s="34"/>
      <c r="Q178" s="34"/>
      <c r="R178" s="34"/>
      <c r="S178" s="34"/>
      <c r="T178" s="34"/>
      <c r="U178" s="34"/>
      <c r="V178" s="34"/>
      <c r="W178" s="34"/>
      <c r="X178" s="34"/>
      <c r="Y178" s="34"/>
      <c r="Z178" s="34"/>
      <c r="AA178" s="34"/>
      <c r="AB178" s="34"/>
      <c r="AC178" s="34"/>
      <c r="AD178" s="34"/>
      <c r="AE178" s="34"/>
      <c r="AF178" s="34"/>
      <c r="AG178" s="34"/>
      <c r="AH178" s="34"/>
      <c r="AI178" s="34"/>
      <c r="AJ178" s="34"/>
      <c r="AK178" s="34"/>
      <c r="AL178" s="34"/>
      <c r="AM178" s="34"/>
      <c r="AN178" s="34"/>
      <c r="AO178" s="34"/>
      <c r="AP178" s="34"/>
      <c r="AQ178" s="75"/>
      <c r="AR178" s="34"/>
      <c r="AS178" s="34"/>
      <c r="AT178" s="110" t="s">
        <v>1283</v>
      </c>
      <c r="AU178" s="34" t="s">
        <v>1283</v>
      </c>
      <c r="AV178" s="34" t="s">
        <v>1283</v>
      </c>
      <c r="AW178" s="34"/>
      <c r="AX178" s="124"/>
      <c r="AY178" s="34"/>
      <c r="AZ178" s="34"/>
      <c r="BA178" s="34"/>
      <c r="BB178" s="34"/>
      <c r="BC178" s="124" t="s">
        <v>1283</v>
      </c>
      <c r="BD178" s="124" t="s">
        <v>1283</v>
      </c>
      <c r="BE178" s="216" t="s">
        <v>1283</v>
      </c>
      <c r="BF178" s="232" t="str">
        <f>BF$119</f>
        <v>0.800</v>
      </c>
      <c r="BG178" s="34"/>
      <c r="BH178" s="34"/>
      <c r="BI178" s="34"/>
      <c r="BJ178" s="34"/>
      <c r="BK178" s="34"/>
      <c r="BL178" s="96">
        <f t="shared" ca="1" si="30"/>
        <v>3179</v>
      </c>
      <c r="BM178" s="97" t="e">
        <f t="shared" ca="1" si="31"/>
        <v>#VALUE!</v>
      </c>
      <c r="BN178" s="97" t="e">
        <f t="shared" ca="1" si="32"/>
        <v>#VALUE!</v>
      </c>
      <c r="BO178" s="95" t="e">
        <f t="shared" ca="1" si="37"/>
        <v>#VALUE!</v>
      </c>
      <c r="BP178" s="7">
        <f>Design!$J184</f>
        <v>0</v>
      </c>
      <c r="BQ178" s="1" t="e">
        <f t="shared" ca="1" si="38"/>
        <v>#VALUE!</v>
      </c>
      <c r="BR178" s="19" t="e">
        <f t="shared" ca="1" si="33"/>
        <v>#VALUE!</v>
      </c>
      <c r="BS178" s="61">
        <f t="shared" ca="1" si="34"/>
        <v>0</v>
      </c>
      <c r="BT178" s="61" t="str">
        <f t="shared" ca="1" si="39"/>
        <v>TR=1829.8</v>
      </c>
      <c r="BU178" s="78" t="e">
        <f t="shared" ca="1" si="36"/>
        <v>#VALUE!</v>
      </c>
      <c r="BV178" s="95">
        <f t="shared" ca="1" si="40"/>
        <v>0</v>
      </c>
      <c r="BW178" s="80">
        <f>Design!B184</f>
        <v>0.25200000000000017</v>
      </c>
      <c r="BX178" s="8">
        <f>Design!F184</f>
        <v>0</v>
      </c>
      <c r="BY178" s="51" t="s">
        <v>3285</v>
      </c>
      <c r="BZ178" s="11" t="s">
        <v>3716</v>
      </c>
      <c r="CA178" s="278">
        <v>41617.677314814813</v>
      </c>
      <c r="CB178" t="s">
        <v>3884</v>
      </c>
      <c r="CC178" s="10"/>
      <c r="CD178" s="61"/>
      <c r="CE178" s="65" t="e">
        <f t="shared" si="29"/>
        <v>#VALUE!</v>
      </c>
      <c r="CF178" s="65"/>
      <c r="CG178" s="65"/>
      <c r="CH178" s="69"/>
      <c r="CI178" s="69"/>
      <c r="CJ178" s="69"/>
      <c r="CK178" s="69"/>
      <c r="CL178" s="69"/>
      <c r="CM178"/>
      <c r="CN178"/>
      <c r="CO178"/>
      <c r="CP178"/>
      <c r="CQ178"/>
      <c r="CR178"/>
      <c r="CS178"/>
      <c r="CT178"/>
      <c r="CU178"/>
      <c r="CV178" s="69"/>
      <c r="CW178" s="69"/>
      <c r="CX178" s="69"/>
      <c r="CY178" s="69"/>
      <c r="CZ178" s="69"/>
      <c r="DA178" s="69"/>
      <c r="DB178" s="145"/>
      <c r="DC178" s="145"/>
      <c r="DD178" s="145"/>
      <c r="DE178" s="145"/>
      <c r="DF178" s="145"/>
      <c r="DG178" s="145"/>
      <c r="DH178" s="145"/>
      <c r="DI178" s="145"/>
      <c r="DJ178" s="139"/>
      <c r="DK178" s="95"/>
      <c r="DL178" s="141"/>
      <c r="DM178" s="141"/>
      <c r="DN178" s="141"/>
      <c r="DO178" s="141"/>
      <c r="DP178" s="91"/>
      <c r="DQ178" s="72"/>
      <c r="DR178" s="72"/>
      <c r="DS178" s="72"/>
      <c r="DT178" s="72"/>
      <c r="DZ178" s="141"/>
      <c r="EA178" s="141"/>
      <c r="EB178" s="141"/>
      <c r="EC178" s="141"/>
      <c r="ED178" s="141"/>
      <c r="EE178" s="141"/>
      <c r="EF178" s="143"/>
      <c r="EU178" s="72"/>
    </row>
    <row r="179" spans="1:151">
      <c r="A179" s="20"/>
      <c r="B179" s="20"/>
      <c r="C179" s="312"/>
      <c r="D179" s="31" t="s">
        <v>3021</v>
      </c>
      <c r="E179" s="31" t="s">
        <v>3022</v>
      </c>
      <c r="F179" s="32"/>
      <c r="G179" s="33"/>
      <c r="H179" s="34"/>
      <c r="I179" s="34"/>
      <c r="J179" s="34"/>
      <c r="K179" s="34"/>
      <c r="L179" s="34"/>
      <c r="M179" s="34"/>
      <c r="N179" s="34"/>
      <c r="O179" s="34"/>
      <c r="P179" s="34"/>
      <c r="Q179" s="34"/>
      <c r="R179" s="34"/>
      <c r="S179" s="34"/>
      <c r="T179" s="34"/>
      <c r="U179" s="34"/>
      <c r="V179" s="34"/>
      <c r="W179" s="34"/>
      <c r="X179" s="34"/>
      <c r="Y179" s="34"/>
      <c r="Z179" s="34"/>
      <c r="AA179" s="34"/>
      <c r="AB179" s="34"/>
      <c r="AC179" s="34"/>
      <c r="AD179" s="34"/>
      <c r="AE179" s="34"/>
      <c r="AF179" s="34"/>
      <c r="AG179" s="40"/>
      <c r="AH179" s="34"/>
      <c r="AI179" s="40"/>
      <c r="AJ179" s="34"/>
      <c r="AK179" s="34"/>
      <c r="AL179" s="34"/>
      <c r="AM179" s="34"/>
      <c r="AN179" s="34"/>
      <c r="AO179" s="34"/>
      <c r="AP179" s="34"/>
      <c r="AQ179" s="75"/>
      <c r="AR179" s="34"/>
      <c r="AS179" s="34"/>
      <c r="AT179" s="110" t="s">
        <v>1651</v>
      </c>
      <c r="AU179" s="34" t="s">
        <v>1651</v>
      </c>
      <c r="AV179" s="34" t="s">
        <v>1651</v>
      </c>
      <c r="AW179" s="34"/>
      <c r="AX179" s="124"/>
      <c r="AY179" s="34"/>
      <c r="AZ179" s="34"/>
      <c r="BA179" s="34"/>
      <c r="BB179" s="34"/>
      <c r="BC179" s="124" t="s">
        <v>2901</v>
      </c>
      <c r="BD179" s="124" t="s">
        <v>2901</v>
      </c>
      <c r="BE179" s="216" t="s">
        <v>2901</v>
      </c>
      <c r="BF179" s="216" t="s">
        <v>2901</v>
      </c>
      <c r="BG179" s="34"/>
      <c r="BH179" s="34"/>
      <c r="BI179" s="34"/>
      <c r="BJ179" s="34"/>
      <c r="BK179" s="34"/>
      <c r="BL179" s="96">
        <f t="shared" ca="1" si="30"/>
        <v>3180</v>
      </c>
      <c r="BM179" s="97" t="e">
        <f t="shared" ca="1" si="31"/>
        <v>#VALUE!</v>
      </c>
      <c r="BN179" s="97" t="e">
        <f t="shared" ca="1" si="32"/>
        <v>#VALUE!</v>
      </c>
      <c r="BO179" s="95" t="e">
        <f t="shared" ca="1" si="37"/>
        <v>#VALUE!</v>
      </c>
      <c r="BP179" s="7">
        <f>Design!$J185</f>
        <v>0</v>
      </c>
      <c r="BQ179" s="1" t="e">
        <f t="shared" ca="1" si="38"/>
        <v>#VALUE!</v>
      </c>
      <c r="BR179" s="19" t="e">
        <f t="shared" ca="1" si="33"/>
        <v>#VALUE!</v>
      </c>
      <c r="BS179" s="61">
        <f t="shared" ca="1" si="34"/>
        <v>0</v>
      </c>
      <c r="BT179" s="61" t="str">
        <f t="shared" ca="1" si="39"/>
        <v>TR=1812.7</v>
      </c>
      <c r="BU179" s="78" t="e">
        <f t="shared" ca="1" si="36"/>
        <v>#VALUE!</v>
      </c>
      <c r="BV179" s="95">
        <f t="shared" ca="1" si="40"/>
        <v>0</v>
      </c>
      <c r="BW179" s="80">
        <f>Design!B185</f>
        <v>0.25350000000000017</v>
      </c>
      <c r="BX179" s="8">
        <f>Design!F185</f>
        <v>0</v>
      </c>
      <c r="BY179" s="51" t="s">
        <v>3286</v>
      </c>
      <c r="BZ179" s="11" t="s">
        <v>3716</v>
      </c>
      <c r="CA179" s="278">
        <v>41617.67732638889</v>
      </c>
      <c r="CB179" t="s">
        <v>3884</v>
      </c>
      <c r="CC179" s="10"/>
      <c r="CD179" s="61"/>
      <c r="CE179" s="65" t="e">
        <f t="shared" si="29"/>
        <v>#VALUE!</v>
      </c>
      <c r="CF179" s="65"/>
      <c r="CG179" s="65"/>
      <c r="CH179" s="69"/>
      <c r="CI179" s="69"/>
      <c r="CJ179" s="69"/>
      <c r="CK179" s="69"/>
      <c r="CL179" s="69"/>
      <c r="CM179"/>
      <c r="CN179"/>
      <c r="CO179"/>
      <c r="CP179"/>
      <c r="CQ179"/>
      <c r="CR179"/>
      <c r="CS179"/>
      <c r="CT179"/>
      <c r="CU179"/>
      <c r="CV179" s="69"/>
      <c r="CW179" s="69"/>
      <c r="CX179" s="69"/>
      <c r="CY179" s="69"/>
      <c r="CZ179" s="69"/>
      <c r="DA179" s="69"/>
      <c r="DB179" s="145"/>
      <c r="DC179" s="145"/>
      <c r="DD179" s="145"/>
      <c r="DE179" s="145"/>
      <c r="DF179" s="145"/>
      <c r="DG179" s="145"/>
      <c r="DH179" s="145"/>
      <c r="DI179" s="145"/>
      <c r="DJ179" s="139"/>
      <c r="DK179" s="95"/>
      <c r="DL179" s="141"/>
      <c r="DM179" s="141"/>
      <c r="DN179" s="141"/>
      <c r="DO179" s="141"/>
      <c r="DP179" s="91"/>
      <c r="DQ179" s="72"/>
      <c r="DR179" s="72"/>
      <c r="DS179" s="72"/>
      <c r="DT179" s="72"/>
      <c r="DZ179" s="141"/>
      <c r="EA179" s="141"/>
      <c r="EB179" s="141"/>
      <c r="EC179" s="141"/>
      <c r="ED179" s="141"/>
      <c r="EE179" s="141"/>
      <c r="EF179" s="143"/>
      <c r="EU179" s="72"/>
    </row>
    <row r="180" spans="1:151">
      <c r="A180" s="20"/>
      <c r="B180" s="20"/>
      <c r="C180" s="312"/>
      <c r="D180" s="31" t="s">
        <v>3023</v>
      </c>
      <c r="E180" s="31" t="s">
        <v>3024</v>
      </c>
      <c r="F180" s="32"/>
      <c r="G180" s="33"/>
      <c r="H180" s="34"/>
      <c r="I180" s="34"/>
      <c r="J180" s="34"/>
      <c r="K180" s="34"/>
      <c r="L180" s="34"/>
      <c r="M180" s="34"/>
      <c r="N180" s="34"/>
      <c r="O180" s="34"/>
      <c r="P180" s="34"/>
      <c r="Q180" s="34"/>
      <c r="R180" s="34"/>
      <c r="S180" s="34"/>
      <c r="T180" s="34"/>
      <c r="U180" s="34"/>
      <c r="V180" s="34"/>
      <c r="W180" s="34"/>
      <c r="X180" s="34"/>
      <c r="Y180" s="34"/>
      <c r="Z180" s="34"/>
      <c r="AA180" s="34"/>
      <c r="AB180" s="34"/>
      <c r="AC180" s="34"/>
      <c r="AD180" s="34"/>
      <c r="AE180" s="34"/>
      <c r="AF180" s="34"/>
      <c r="AG180" s="34"/>
      <c r="AH180" s="34"/>
      <c r="AI180" s="34"/>
      <c r="AJ180" s="34"/>
      <c r="AK180" s="34"/>
      <c r="AL180" s="34"/>
      <c r="AM180" s="34"/>
      <c r="AN180" s="34"/>
      <c r="AO180" s="34"/>
      <c r="AP180" s="34"/>
      <c r="AQ180" s="75"/>
      <c r="AR180" s="34"/>
      <c r="AS180" s="34"/>
      <c r="AT180" s="110" t="s">
        <v>2404</v>
      </c>
      <c r="AU180" s="34" t="s">
        <v>2404</v>
      </c>
      <c r="AV180" s="34" t="s">
        <v>2404</v>
      </c>
      <c r="AW180" s="34"/>
      <c r="AX180" s="124"/>
      <c r="AY180" s="34"/>
      <c r="AZ180" s="34"/>
      <c r="BA180" s="34"/>
      <c r="BB180" s="34"/>
      <c r="BC180" s="124" t="s">
        <v>2404</v>
      </c>
      <c r="BD180" s="124" t="s">
        <v>2404</v>
      </c>
      <c r="BE180" s="216" t="s">
        <v>2404</v>
      </c>
      <c r="BF180" s="216" t="s">
        <v>2404</v>
      </c>
      <c r="BG180" s="34"/>
      <c r="BH180" s="34"/>
      <c r="BI180" s="34"/>
      <c r="BJ180" s="34"/>
      <c r="BK180" s="34"/>
      <c r="BL180" s="96">
        <f t="shared" ca="1" si="30"/>
        <v>3180</v>
      </c>
      <c r="BM180" s="97" t="e">
        <f t="shared" ca="1" si="31"/>
        <v>#VALUE!</v>
      </c>
      <c r="BN180" s="97" t="e">
        <f t="shared" ca="1" si="32"/>
        <v>#VALUE!</v>
      </c>
      <c r="BO180" s="95" t="e">
        <f t="shared" ca="1" si="37"/>
        <v>#VALUE!</v>
      </c>
      <c r="BP180" s="7">
        <f>Design!$J186</f>
        <v>0</v>
      </c>
      <c r="BQ180" s="1" t="e">
        <f t="shared" ca="1" si="38"/>
        <v>#VALUE!</v>
      </c>
      <c r="BR180" s="19" t="e">
        <f t="shared" ca="1" si="33"/>
        <v>#VALUE!</v>
      </c>
      <c r="BS180" s="61">
        <f t="shared" ca="1" si="34"/>
        <v>0</v>
      </c>
      <c r="BT180" s="61" t="str">
        <f t="shared" ca="1" si="39"/>
        <v>TL=1779.5</v>
      </c>
      <c r="BU180" s="78" t="e">
        <f t="shared" ca="1" si="36"/>
        <v>#VALUE!</v>
      </c>
      <c r="BV180" s="95">
        <f t="shared" ca="1" si="40"/>
        <v>0</v>
      </c>
      <c r="BW180" s="80">
        <f>Design!B186</f>
        <v>0.25500000000000017</v>
      </c>
      <c r="BX180" s="8">
        <f>Design!F186</f>
        <v>0</v>
      </c>
      <c r="BY180" s="51" t="s">
        <v>1341</v>
      </c>
      <c r="BZ180" s="11" t="s">
        <v>3714</v>
      </c>
      <c r="CA180" s="278">
        <v>41617.67732638889</v>
      </c>
      <c r="CB180" t="s">
        <v>3950</v>
      </c>
      <c r="CC180" s="10"/>
      <c r="CD180" s="61"/>
      <c r="CE180" s="65" t="e">
        <f t="shared" si="29"/>
        <v>#VALUE!</v>
      </c>
      <c r="CF180" s="65"/>
      <c r="CG180" s="65"/>
      <c r="CH180" s="65"/>
      <c r="CI180" s="65"/>
      <c r="CJ180" s="65"/>
      <c r="CK180" s="65"/>
      <c r="CL180" s="65"/>
      <c r="CM180"/>
      <c r="CN180"/>
      <c r="CO180"/>
      <c r="CP180"/>
      <c r="CQ180"/>
      <c r="CR180"/>
      <c r="CS180"/>
      <c r="CT180"/>
      <c r="CU180"/>
      <c r="CV180" s="65"/>
      <c r="CW180" s="65"/>
      <c r="CX180" s="65"/>
      <c r="CY180" s="65"/>
      <c r="CZ180" s="65"/>
      <c r="DA180" s="65"/>
      <c r="DB180" s="141"/>
      <c r="DC180" s="141"/>
      <c r="DD180" s="141"/>
      <c r="DE180" s="141"/>
      <c r="DF180" s="141"/>
      <c r="DG180" s="141"/>
      <c r="DH180" s="141"/>
      <c r="DI180" s="141"/>
      <c r="DJ180" s="139"/>
      <c r="DK180" s="95"/>
      <c r="DL180" s="141"/>
      <c r="DM180" s="141"/>
      <c r="DN180" s="141"/>
      <c r="DO180" s="141"/>
      <c r="DP180" s="91"/>
      <c r="DQ180" s="72"/>
      <c r="DR180" s="72"/>
      <c r="DS180" s="72"/>
      <c r="DT180" s="72"/>
      <c r="DZ180" s="141"/>
      <c r="EA180" s="141"/>
      <c r="EB180" s="141"/>
      <c r="EC180" s="141"/>
      <c r="ED180" s="141"/>
      <c r="EE180" s="141"/>
      <c r="EF180" s="143"/>
      <c r="EU180" s="72"/>
    </row>
    <row r="181" spans="1:151">
      <c r="A181" s="20"/>
      <c r="B181" s="20"/>
      <c r="C181" s="312"/>
      <c r="D181" s="31" t="s">
        <v>2441</v>
      </c>
      <c r="E181" s="31" t="s">
        <v>3094</v>
      </c>
      <c r="F181" s="32"/>
      <c r="G181" s="33"/>
      <c r="H181" s="34"/>
      <c r="I181" s="34"/>
      <c r="J181" s="34"/>
      <c r="K181" s="34"/>
      <c r="L181" s="34"/>
      <c r="M181" s="34"/>
      <c r="N181" s="34"/>
      <c r="O181" s="34"/>
      <c r="P181" s="34"/>
      <c r="Q181" s="34"/>
      <c r="R181" s="34"/>
      <c r="S181" s="34"/>
      <c r="T181" s="34"/>
      <c r="U181" s="34"/>
      <c r="V181" s="34"/>
      <c r="W181" s="34"/>
      <c r="X181" s="34"/>
      <c r="Y181" s="34"/>
      <c r="Z181" s="34"/>
      <c r="AA181" s="34"/>
      <c r="AB181" s="34"/>
      <c r="AC181" s="34"/>
      <c r="AD181" s="34"/>
      <c r="AE181" s="34"/>
      <c r="AF181" s="34"/>
      <c r="AG181" s="34"/>
      <c r="AH181" s="34"/>
      <c r="AI181" s="34"/>
      <c r="AJ181" s="34"/>
      <c r="AK181" s="34"/>
      <c r="AL181" s="34"/>
      <c r="AM181" s="34"/>
      <c r="AN181" s="34"/>
      <c r="AO181" s="34"/>
      <c r="AP181" s="34"/>
      <c r="AQ181" s="75"/>
      <c r="AR181" s="34"/>
      <c r="AS181" s="34"/>
      <c r="AT181" s="110" t="s">
        <v>1276</v>
      </c>
      <c r="AU181" s="34" t="s">
        <v>1276</v>
      </c>
      <c r="AV181" s="34" t="s">
        <v>1276</v>
      </c>
      <c r="AW181" s="34"/>
      <c r="AX181" s="124"/>
      <c r="AY181" s="34"/>
      <c r="AZ181" s="34"/>
      <c r="BA181" s="34"/>
      <c r="BB181" s="34"/>
      <c r="BC181" s="124" t="s">
        <v>1275</v>
      </c>
      <c r="BD181" s="124" t="s">
        <v>1275</v>
      </c>
      <c r="BE181" s="216" t="s">
        <v>1275</v>
      </c>
      <c r="BF181" s="216" t="s">
        <v>1275</v>
      </c>
      <c r="BG181" s="34"/>
      <c r="BH181" s="34"/>
      <c r="BI181" s="34"/>
      <c r="BJ181" s="34"/>
      <c r="BK181" s="34"/>
      <c r="BL181" s="96">
        <f t="shared" ca="1" si="30"/>
        <v>3229</v>
      </c>
      <c r="BM181" s="97">
        <f t="shared" ca="1" si="31"/>
        <v>0</v>
      </c>
      <c r="BN181" s="97">
        <f t="shared" ca="1" si="32"/>
        <v>4</v>
      </c>
      <c r="BO181" s="95" t="e">
        <f t="shared" ca="1" si="37"/>
        <v>#VALUE!</v>
      </c>
      <c r="BP181" s="7">
        <f>Design!$J187</f>
        <v>0</v>
      </c>
      <c r="BQ181" s="1" t="e">
        <f t="shared" ca="1" si="38"/>
        <v>#VALUE!</v>
      </c>
      <c r="BR181" s="19">
        <f t="shared" ca="1" si="33"/>
        <v>4</v>
      </c>
      <c r="BS181" s="61">
        <f t="shared" ca="1" si="34"/>
        <v>0</v>
      </c>
      <c r="BT181" s="61" t="str">
        <f t="shared" ca="1" si="39"/>
        <v>ZL=-4000.0|ZR=-4000.0|ZSWP=0.0</v>
      </c>
      <c r="BU181" s="78">
        <f t="shared" ca="1" si="36"/>
        <v>0</v>
      </c>
      <c r="BV181" s="95">
        <f t="shared" ca="1" si="40"/>
        <v>0</v>
      </c>
      <c r="BW181" s="80">
        <f>Design!B187</f>
        <v>0.25650000000000017</v>
      </c>
      <c r="BX181" s="8">
        <f>Design!F187</f>
        <v>0</v>
      </c>
      <c r="BY181" s="51" t="s">
        <v>1342</v>
      </c>
      <c r="BZ181" s="11" t="s">
        <v>3951</v>
      </c>
      <c r="CA181" s="278">
        <v>41617.677442129629</v>
      </c>
      <c r="CB181" t="s">
        <v>1969</v>
      </c>
      <c r="CC181" s="10"/>
      <c r="CD181" s="61"/>
      <c r="CE181" s="65" t="e">
        <f t="shared" si="29"/>
        <v>#VALUE!</v>
      </c>
      <c r="CF181" s="65"/>
      <c r="CG181" s="65"/>
      <c r="CH181" s="65"/>
      <c r="CI181" s="65"/>
      <c r="CJ181" s="65"/>
      <c r="CK181" s="65"/>
      <c r="CL181" s="65"/>
      <c r="CM181"/>
      <c r="CN181"/>
      <c r="CO181"/>
      <c r="CP181"/>
      <c r="CQ181"/>
      <c r="CR181"/>
      <c r="CS181"/>
      <c r="CT181"/>
      <c r="CU181"/>
      <c r="CV181" s="65"/>
      <c r="CW181" s="65"/>
      <c r="CX181" s="65"/>
      <c r="CY181" s="65"/>
      <c r="CZ181" s="65"/>
      <c r="DA181" s="65"/>
      <c r="DB181" s="141"/>
      <c r="DC181" s="141"/>
      <c r="DD181" s="141"/>
      <c r="DE181" s="141"/>
      <c r="DF181" s="141"/>
      <c r="DG181" s="141"/>
      <c r="DH181" s="141"/>
      <c r="DI181" s="141"/>
      <c r="DJ181" s="139"/>
      <c r="DK181" s="95"/>
      <c r="DL181" s="141"/>
      <c r="DM181" s="141"/>
      <c r="DN181" s="141"/>
      <c r="DO181" s="141"/>
      <c r="DP181" s="91"/>
      <c r="DQ181" s="72"/>
      <c r="DR181" s="72"/>
      <c r="DS181" s="72"/>
      <c r="DT181" s="72"/>
      <c r="DZ181" s="141"/>
      <c r="EA181" s="141"/>
      <c r="EB181" s="141"/>
      <c r="EC181" s="141"/>
      <c r="ED181" s="141"/>
      <c r="EE181" s="141"/>
      <c r="EF181" s="143"/>
      <c r="EU181" s="72"/>
    </row>
    <row r="182" spans="1:151">
      <c r="A182" s="20"/>
      <c r="B182" s="20"/>
      <c r="C182" s="312"/>
      <c r="D182" s="31" t="s">
        <v>3095</v>
      </c>
      <c r="E182" s="31" t="s">
        <v>3096</v>
      </c>
      <c r="F182" s="32"/>
      <c r="G182" s="33"/>
      <c r="H182" s="34"/>
      <c r="I182" s="34"/>
      <c r="J182" s="34"/>
      <c r="K182" s="34"/>
      <c r="L182" s="34"/>
      <c r="M182" s="34"/>
      <c r="N182" s="34"/>
      <c r="O182" s="34"/>
      <c r="P182" s="34"/>
      <c r="Q182" s="34"/>
      <c r="R182" s="34"/>
      <c r="S182" s="34"/>
      <c r="T182" s="34"/>
      <c r="U182" s="34"/>
      <c r="V182" s="34"/>
      <c r="W182" s="34"/>
      <c r="X182" s="34"/>
      <c r="Y182" s="34"/>
      <c r="Z182" s="34"/>
      <c r="AA182" s="34"/>
      <c r="AB182" s="34"/>
      <c r="AC182" s="34"/>
      <c r="AD182" s="34"/>
      <c r="AE182" s="34"/>
      <c r="AF182" s="34"/>
      <c r="AG182" s="34"/>
      <c r="AH182" s="34"/>
      <c r="AI182" s="34"/>
      <c r="AJ182" s="34"/>
      <c r="AK182" s="34"/>
      <c r="AL182" s="34"/>
      <c r="AM182" s="34"/>
      <c r="AN182" s="34"/>
      <c r="AO182" s="34"/>
      <c r="AP182" s="34"/>
      <c r="AQ182" s="75"/>
      <c r="AR182" s="34"/>
      <c r="AS182" s="34"/>
      <c r="AT182" s="110" t="s">
        <v>2399</v>
      </c>
      <c r="AU182" s="34" t="s">
        <v>2399</v>
      </c>
      <c r="AV182" s="34" t="s">
        <v>2399</v>
      </c>
      <c r="AW182" s="34"/>
      <c r="AX182" s="124"/>
      <c r="AY182" s="34"/>
      <c r="AZ182" s="34"/>
      <c r="BA182" s="34"/>
      <c r="BB182" s="34"/>
      <c r="BC182" s="124" t="s">
        <v>2399</v>
      </c>
      <c r="BD182" s="124" t="s">
        <v>2399</v>
      </c>
      <c r="BE182" s="216" t="s">
        <v>2399</v>
      </c>
      <c r="BF182" s="216" t="s">
        <v>2399</v>
      </c>
      <c r="BG182" s="34"/>
      <c r="BH182" s="34"/>
      <c r="BI182" s="34"/>
      <c r="BJ182" s="34"/>
      <c r="BK182" s="34"/>
      <c r="BL182" s="96">
        <f t="shared" ca="1" si="30"/>
        <v>3235</v>
      </c>
      <c r="BM182" s="97" t="e">
        <f t="shared" ca="1" si="31"/>
        <v>#VALUE!</v>
      </c>
      <c r="BN182" s="97" t="e">
        <f t="shared" ca="1" si="32"/>
        <v>#VALUE!</v>
      </c>
      <c r="BO182" s="95" t="e">
        <f t="shared" ca="1" si="37"/>
        <v>#VALUE!</v>
      </c>
      <c r="BP182" s="7">
        <f>Design!$J188</f>
        <v>0</v>
      </c>
      <c r="BQ182" s="1" t="e">
        <f t="shared" ca="1" si="38"/>
        <v>#VALUE!</v>
      </c>
      <c r="BR182" s="19" t="e">
        <f t="shared" ca="1" si="33"/>
        <v>#VALUE!</v>
      </c>
      <c r="BS182" s="61">
        <f t="shared" ca="1" si="34"/>
        <v>0</v>
      </c>
      <c r="BT182" s="61" t="str">
        <f t="shared" ca="1" si="39"/>
        <v>ACK</v>
      </c>
      <c r="BU182" s="78" t="e">
        <f t="shared" ca="1" si="36"/>
        <v>#VALUE!</v>
      </c>
      <c r="BV182" s="95">
        <f t="shared" ca="1" si="40"/>
        <v>0</v>
      </c>
      <c r="BW182" s="80">
        <f>Design!B188</f>
        <v>0.25800000000000017</v>
      </c>
      <c r="BX182" s="8">
        <f>Design!F188</f>
        <v>0</v>
      </c>
      <c r="BY182" s="51" t="s">
        <v>1343</v>
      </c>
      <c r="BZ182" s="11" t="s">
        <v>3715</v>
      </c>
      <c r="CA182" s="278">
        <v>41617.677453703705</v>
      </c>
      <c r="CB182" t="s">
        <v>3952</v>
      </c>
      <c r="CC182" s="10"/>
      <c r="CD182" s="61"/>
      <c r="CE182" s="65" t="e">
        <f t="shared" si="29"/>
        <v>#VALUE!</v>
      </c>
      <c r="CF182" s="65"/>
      <c r="CG182" s="65"/>
      <c r="CH182" s="65"/>
      <c r="CI182" s="65"/>
      <c r="CJ182" s="65"/>
      <c r="CK182" s="65"/>
      <c r="CL182" s="65"/>
      <c r="CM182"/>
      <c r="CN182"/>
      <c r="CO182"/>
      <c r="CP182"/>
      <c r="CQ182"/>
      <c r="CR182"/>
      <c r="CS182"/>
      <c r="CT182"/>
      <c r="CU182"/>
      <c r="CV182" s="65"/>
      <c r="CW182" s="65"/>
      <c r="CX182" s="65"/>
      <c r="CY182" s="65"/>
      <c r="CZ182" s="65"/>
      <c r="DA182" s="65"/>
      <c r="DB182" s="141"/>
      <c r="DC182" s="141"/>
      <c r="DD182" s="141"/>
      <c r="DE182" s="141"/>
      <c r="DF182" s="141"/>
      <c r="DG182" s="141"/>
      <c r="DH182" s="141"/>
      <c r="DI182" s="141"/>
      <c r="DJ182" s="139"/>
      <c r="DK182" s="95"/>
      <c r="DL182" s="141"/>
      <c r="DM182" s="141"/>
      <c r="DN182" s="141"/>
      <c r="DO182" s="141"/>
      <c r="DP182" s="91"/>
      <c r="DQ182" s="72"/>
      <c r="DR182" s="72"/>
      <c r="DS182" s="72"/>
      <c r="DT182" s="72"/>
      <c r="DZ182" s="141"/>
      <c r="EA182" s="141"/>
      <c r="EB182" s="141"/>
      <c r="EC182" s="141"/>
      <c r="ED182" s="141"/>
      <c r="EE182" s="141"/>
      <c r="EF182" s="143"/>
      <c r="EU182" s="72"/>
    </row>
    <row r="183" spans="1:151">
      <c r="A183" s="20"/>
      <c r="B183" s="20"/>
      <c r="C183" s="312"/>
      <c r="D183" s="31" t="s">
        <v>3097</v>
      </c>
      <c r="E183" s="31" t="s">
        <v>3098</v>
      </c>
      <c r="F183" s="32"/>
      <c r="G183" s="33"/>
      <c r="H183" s="34"/>
      <c r="I183" s="34"/>
      <c r="J183" s="34"/>
      <c r="K183" s="34"/>
      <c r="L183" s="34"/>
      <c r="M183" s="34"/>
      <c r="N183" s="34"/>
      <c r="O183" s="34"/>
      <c r="P183" s="34"/>
      <c r="Q183" s="34"/>
      <c r="R183" s="34"/>
      <c r="S183" s="34"/>
      <c r="T183" s="34"/>
      <c r="U183" s="34"/>
      <c r="V183" s="34"/>
      <c r="W183" s="34"/>
      <c r="X183" s="34"/>
      <c r="Y183" s="34"/>
      <c r="Z183" s="34"/>
      <c r="AA183" s="34"/>
      <c r="AB183" s="34"/>
      <c r="AC183" s="34"/>
      <c r="AD183" s="34"/>
      <c r="AE183" s="34"/>
      <c r="AF183" s="34"/>
      <c r="AG183" s="34"/>
      <c r="AH183" s="34"/>
      <c r="AI183" s="34"/>
      <c r="AJ183" s="34"/>
      <c r="AK183" s="34"/>
      <c r="AL183" s="34"/>
      <c r="AM183" s="34"/>
      <c r="AN183" s="34"/>
      <c r="AO183" s="34"/>
      <c r="AP183" s="34"/>
      <c r="AQ183" s="75"/>
      <c r="AR183" s="34"/>
      <c r="AS183" s="34"/>
      <c r="AT183" s="110" t="s">
        <v>2399</v>
      </c>
      <c r="AU183" s="34" t="s">
        <v>2399</v>
      </c>
      <c r="AV183" s="34" t="s">
        <v>2399</v>
      </c>
      <c r="AW183" s="34"/>
      <c r="AX183" s="124"/>
      <c r="AY183" s="34"/>
      <c r="AZ183" s="34"/>
      <c r="BA183" s="34"/>
      <c r="BB183" s="34"/>
      <c r="BC183" s="124" t="s">
        <v>2399</v>
      </c>
      <c r="BD183" s="124" t="s">
        <v>2399</v>
      </c>
      <c r="BE183" s="216" t="s">
        <v>2399</v>
      </c>
      <c r="BF183" s="216" t="s">
        <v>2399</v>
      </c>
      <c r="BG183" s="34"/>
      <c r="BH183" s="34"/>
      <c r="BI183" s="34"/>
      <c r="BJ183" s="34"/>
      <c r="BK183" s="34"/>
      <c r="BL183" s="96">
        <f t="shared" ca="1" si="30"/>
        <v>3237</v>
      </c>
      <c r="BM183" s="97" t="e">
        <f t="shared" ca="1" si="31"/>
        <v>#VALUE!</v>
      </c>
      <c r="BN183" s="97" t="e">
        <f t="shared" ca="1" si="32"/>
        <v>#VALUE!</v>
      </c>
      <c r="BO183" s="95" t="e">
        <f t="shared" ca="1" si="37"/>
        <v>#VALUE!</v>
      </c>
      <c r="BP183" s="7">
        <f>Design!$J189</f>
        <v>0</v>
      </c>
      <c r="BQ183" s="1" t="e">
        <f t="shared" ca="1" si="38"/>
        <v>#VALUE!</v>
      </c>
      <c r="BR183" s="19" t="e">
        <f t="shared" ca="1" si="33"/>
        <v>#VALUE!</v>
      </c>
      <c r="BS183" s="61">
        <f t="shared" ca="1" si="34"/>
        <v>0</v>
      </c>
      <c r="BT183" s="61" t="str">
        <f t="shared" ca="1" si="39"/>
        <v>ACK</v>
      </c>
      <c r="BU183" s="78" t="e">
        <f t="shared" ca="1" si="36"/>
        <v>#VALUE!</v>
      </c>
      <c r="BV183" s="95">
        <f t="shared" ca="1" si="40"/>
        <v>0</v>
      </c>
      <c r="BW183" s="80">
        <f>Design!B189</f>
        <v>0.25950000000000017</v>
      </c>
      <c r="BX183" s="8">
        <f>Design!F189</f>
        <v>0</v>
      </c>
      <c r="BY183" s="51" t="s">
        <v>1344</v>
      </c>
      <c r="BZ183" s="11" t="s">
        <v>3953</v>
      </c>
      <c r="CA183" s="278">
        <v>41617.677476851852</v>
      </c>
      <c r="CB183" t="s">
        <v>1969</v>
      </c>
      <c r="CC183" s="10"/>
      <c r="CD183" s="61"/>
      <c r="CE183" s="65" t="e">
        <f t="shared" si="29"/>
        <v>#VALUE!</v>
      </c>
      <c r="CF183" s="65"/>
      <c r="CG183" s="65"/>
      <c r="CH183" s="65"/>
      <c r="CI183" s="65"/>
      <c r="CJ183" s="65"/>
      <c r="CK183" s="65"/>
      <c r="CL183" s="65"/>
      <c r="CM183"/>
      <c r="CN183"/>
      <c r="CO183"/>
      <c r="CP183"/>
      <c r="CQ183"/>
      <c r="CR183"/>
      <c r="CS183"/>
      <c r="CT183"/>
      <c r="CU183"/>
      <c r="CV183" s="65"/>
      <c r="CW183" s="65"/>
      <c r="CX183" s="65"/>
      <c r="CY183" s="65"/>
      <c r="CZ183" s="65"/>
      <c r="DA183" s="65"/>
      <c r="DB183" s="141"/>
      <c r="DC183" s="141"/>
      <c r="DD183" s="141"/>
      <c r="DE183" s="141"/>
      <c r="DF183" s="141"/>
      <c r="DG183" s="141"/>
      <c r="DH183" s="141"/>
      <c r="DI183" s="141"/>
      <c r="DJ183" s="139"/>
      <c r="DK183" s="95"/>
      <c r="DL183" s="141"/>
      <c r="DM183" s="141"/>
      <c r="DN183" s="141"/>
      <c r="DO183" s="141"/>
      <c r="DP183" s="91"/>
      <c r="DQ183" s="72"/>
      <c r="DR183" s="72"/>
      <c r="DS183" s="72"/>
      <c r="DT183" s="72"/>
      <c r="DZ183" s="141"/>
      <c r="EA183" s="141"/>
      <c r="EB183" s="141"/>
      <c r="EC183" s="141"/>
      <c r="ED183" s="141"/>
      <c r="EE183" s="141"/>
      <c r="EF183" s="143"/>
      <c r="EU183" s="72"/>
    </row>
    <row r="184" spans="1:151">
      <c r="A184" s="20"/>
      <c r="B184" s="20"/>
      <c r="C184" s="312"/>
      <c r="D184" s="31" t="s">
        <v>3099</v>
      </c>
      <c r="E184" s="31" t="s">
        <v>3100</v>
      </c>
      <c r="F184" s="32"/>
      <c r="G184" s="33"/>
      <c r="H184" s="34"/>
      <c r="I184" s="34"/>
      <c r="J184" s="34"/>
      <c r="K184" s="34"/>
      <c r="L184" s="34"/>
      <c r="M184" s="34"/>
      <c r="N184" s="34"/>
      <c r="O184" s="34"/>
      <c r="P184" s="34"/>
      <c r="Q184" s="34"/>
      <c r="R184" s="34"/>
      <c r="S184" s="34"/>
      <c r="T184" s="34"/>
      <c r="U184" s="34"/>
      <c r="V184" s="34"/>
      <c r="W184" s="34"/>
      <c r="X184" s="34"/>
      <c r="Y184" s="34"/>
      <c r="Z184" s="34"/>
      <c r="AA184" s="34"/>
      <c r="AB184" s="34"/>
      <c r="AC184" s="34"/>
      <c r="AD184" s="34"/>
      <c r="AE184" s="34"/>
      <c r="AF184" s="34"/>
      <c r="AG184" s="34"/>
      <c r="AH184" s="34"/>
      <c r="AI184" s="34"/>
      <c r="AJ184" s="34"/>
      <c r="AK184" s="34"/>
      <c r="AL184" s="34"/>
      <c r="AM184" s="34"/>
      <c r="AN184" s="34"/>
      <c r="AO184" s="34"/>
      <c r="AP184" s="34"/>
      <c r="AQ184" s="75"/>
      <c r="AR184" s="34"/>
      <c r="AS184" s="34"/>
      <c r="AT184" s="110" t="s">
        <v>1283</v>
      </c>
      <c r="AU184" s="34" t="s">
        <v>1283</v>
      </c>
      <c r="AV184" s="34" t="s">
        <v>1283</v>
      </c>
      <c r="AW184" s="34"/>
      <c r="AX184" s="124"/>
      <c r="AY184" s="34"/>
      <c r="AZ184" s="34"/>
      <c r="BA184" s="34"/>
      <c r="BB184" s="34"/>
      <c r="BC184" s="124" t="s">
        <v>1283</v>
      </c>
      <c r="BD184" s="124" t="s">
        <v>1283</v>
      </c>
      <c r="BE184" s="216" t="s">
        <v>1283</v>
      </c>
      <c r="BF184" s="216" t="s">
        <v>1283</v>
      </c>
      <c r="BG184" s="34"/>
      <c r="BH184" s="34"/>
      <c r="BI184" s="34"/>
      <c r="BJ184" s="34"/>
      <c r="BK184" s="34"/>
      <c r="BL184" s="96">
        <f t="shared" ca="1" si="30"/>
        <v>3238</v>
      </c>
      <c r="BM184" s="97" t="e">
        <f t="shared" ca="1" si="31"/>
        <v>#VALUE!</v>
      </c>
      <c r="BN184" s="97" t="e">
        <f t="shared" ca="1" si="32"/>
        <v>#VALUE!</v>
      </c>
      <c r="BO184" s="95" t="e">
        <f t="shared" ca="1" si="37"/>
        <v>#VALUE!</v>
      </c>
      <c r="BP184" s="7">
        <f>Design!$J190</f>
        <v>0</v>
      </c>
      <c r="BQ184" s="1" t="e">
        <f t="shared" ca="1" si="38"/>
        <v>#VALUE!</v>
      </c>
      <c r="BR184" s="19" t="e">
        <f t="shared" ca="1" si="33"/>
        <v>#VALUE!</v>
      </c>
      <c r="BS184" s="61">
        <f t="shared" ca="1" si="34"/>
        <v>0</v>
      </c>
      <c r="BT184" s="61" t="str">
        <f t="shared" ca="1" si="39"/>
        <v>TR=1864.7</v>
      </c>
      <c r="BU184" s="78" t="e">
        <f t="shared" ca="1" si="36"/>
        <v>#VALUE!</v>
      </c>
      <c r="BV184" s="95">
        <f t="shared" ca="1" si="40"/>
        <v>0</v>
      </c>
      <c r="BW184" s="80">
        <f>Design!B190</f>
        <v>0.26100000000000018</v>
      </c>
      <c r="BX184" s="8">
        <f>Design!F190</f>
        <v>0</v>
      </c>
      <c r="BY184" s="51" t="s">
        <v>1345</v>
      </c>
      <c r="BZ184" s="11" t="s">
        <v>3716</v>
      </c>
      <c r="CA184" s="278">
        <v>41617.677476851852</v>
      </c>
      <c r="CB184" t="s">
        <v>3954</v>
      </c>
      <c r="CC184" s="10"/>
      <c r="CD184" s="61"/>
      <c r="CE184" s="65" t="e">
        <f t="shared" si="29"/>
        <v>#VALUE!</v>
      </c>
      <c r="CF184" s="65"/>
      <c r="CG184" s="65"/>
      <c r="CH184" s="65"/>
      <c r="CI184" s="65"/>
      <c r="CJ184" s="65"/>
      <c r="CK184" s="65"/>
      <c r="CL184" s="65"/>
      <c r="CM184"/>
      <c r="CN184"/>
      <c r="CO184"/>
      <c r="CP184"/>
      <c r="CQ184"/>
      <c r="CR184"/>
      <c r="CS184"/>
      <c r="CT184"/>
      <c r="CU184"/>
      <c r="CV184" s="65"/>
      <c r="CW184" s="65"/>
      <c r="CX184" s="65"/>
      <c r="CY184" s="65"/>
      <c r="CZ184" s="65"/>
      <c r="DA184" s="65"/>
      <c r="DB184" s="141"/>
      <c r="DC184" s="141"/>
      <c r="DD184" s="141"/>
      <c r="DE184" s="141"/>
      <c r="DF184" s="141"/>
      <c r="DG184" s="141"/>
      <c r="DH184" s="141"/>
      <c r="DI184" s="141"/>
      <c r="DJ184" s="139"/>
      <c r="DK184" s="95"/>
      <c r="DL184" s="141"/>
      <c r="DM184" s="141"/>
      <c r="DN184" s="141"/>
      <c r="DO184" s="141"/>
      <c r="DP184" s="91"/>
      <c r="DQ184" s="72"/>
      <c r="DR184" s="72"/>
      <c r="DS184" s="72"/>
      <c r="DT184" s="72"/>
      <c r="DZ184" s="141"/>
      <c r="EA184" s="141"/>
      <c r="EB184" s="141"/>
      <c r="EC184" s="141"/>
      <c r="ED184" s="141"/>
      <c r="EE184" s="141"/>
      <c r="EF184" s="143"/>
      <c r="EU184" s="72"/>
    </row>
    <row r="185" spans="1:151">
      <c r="A185" s="20"/>
      <c r="B185" s="20"/>
      <c r="C185" s="312"/>
      <c r="D185" s="31" t="s">
        <v>3101</v>
      </c>
      <c r="E185" s="31" t="s">
        <v>3102</v>
      </c>
      <c r="F185" s="32"/>
      <c r="G185" s="33"/>
      <c r="H185" s="34"/>
      <c r="I185" s="34"/>
      <c r="J185" s="34"/>
      <c r="K185" s="34"/>
      <c r="L185" s="34"/>
      <c r="M185" s="34"/>
      <c r="N185" s="34"/>
      <c r="O185" s="34"/>
      <c r="P185" s="34"/>
      <c r="Q185" s="34"/>
      <c r="R185" s="34"/>
      <c r="S185" s="34"/>
      <c r="T185" s="34"/>
      <c r="U185" s="34"/>
      <c r="V185" s="34"/>
      <c r="W185" s="34"/>
      <c r="X185" s="34"/>
      <c r="Y185" s="34"/>
      <c r="Z185" s="34"/>
      <c r="AA185" s="34"/>
      <c r="AB185" s="34"/>
      <c r="AC185" s="34"/>
      <c r="AD185" s="34"/>
      <c r="AE185" s="34"/>
      <c r="AF185" s="34"/>
      <c r="AG185" s="40"/>
      <c r="AH185" s="34"/>
      <c r="AI185" s="40"/>
      <c r="AJ185" s="34"/>
      <c r="AK185" s="34"/>
      <c r="AL185" s="34"/>
      <c r="AM185" s="34"/>
      <c r="AN185" s="34"/>
      <c r="AO185" s="34"/>
      <c r="AP185" s="34"/>
      <c r="AQ185" s="75"/>
      <c r="AR185" s="34"/>
      <c r="AS185" s="34"/>
      <c r="AT185" s="110" t="s">
        <v>1651</v>
      </c>
      <c r="AU185" s="34" t="s">
        <v>1651</v>
      </c>
      <c r="AV185" s="34" t="s">
        <v>1651</v>
      </c>
      <c r="AW185" s="34"/>
      <c r="AX185" s="124"/>
      <c r="AY185" s="34"/>
      <c r="AZ185" s="34"/>
      <c r="BA185" s="34"/>
      <c r="BB185" s="34"/>
      <c r="BC185" s="124" t="s">
        <v>2901</v>
      </c>
      <c r="BD185" s="124" t="s">
        <v>2901</v>
      </c>
      <c r="BE185" s="216" t="s">
        <v>2901</v>
      </c>
      <c r="BF185" s="216" t="s">
        <v>2901</v>
      </c>
      <c r="BG185" s="34"/>
      <c r="BH185" s="34"/>
      <c r="BI185" s="34"/>
      <c r="BJ185" s="34"/>
      <c r="BK185" s="34"/>
      <c r="BL185" s="96">
        <f t="shared" ca="1" si="30"/>
        <v>3239</v>
      </c>
      <c r="BM185" s="97" t="e">
        <f t="shared" ca="1" si="31"/>
        <v>#VALUE!</v>
      </c>
      <c r="BN185" s="97" t="e">
        <f t="shared" ca="1" si="32"/>
        <v>#VALUE!</v>
      </c>
      <c r="BO185" s="95" t="e">
        <f t="shared" ca="1" si="37"/>
        <v>#VALUE!</v>
      </c>
      <c r="BP185" s="7">
        <f>Design!$J191</f>
        <v>0</v>
      </c>
      <c r="BQ185" s="1" t="e">
        <f t="shared" ca="1" si="38"/>
        <v>#VALUE!</v>
      </c>
      <c r="BR185" s="19" t="e">
        <f t="shared" ca="1" si="33"/>
        <v>#VALUE!</v>
      </c>
      <c r="BS185" s="61">
        <f t="shared" ca="1" si="34"/>
        <v>0</v>
      </c>
      <c r="BT185" s="61" t="str">
        <f t="shared" ca="1" si="39"/>
        <v>TR=1818.6</v>
      </c>
      <c r="BU185" s="78" t="e">
        <f t="shared" ca="1" si="36"/>
        <v>#VALUE!</v>
      </c>
      <c r="BV185" s="95">
        <f t="shared" ca="1" si="40"/>
        <v>0</v>
      </c>
      <c r="BW185" s="80">
        <f>Design!B191</f>
        <v>0.26250000000000018</v>
      </c>
      <c r="BX185" s="8">
        <f>Design!F191</f>
        <v>0</v>
      </c>
      <c r="BY185" s="51" t="s">
        <v>1346</v>
      </c>
      <c r="BZ185" s="11" t="s">
        <v>3716</v>
      </c>
      <c r="CA185" s="278">
        <v>41617.677488425928</v>
      </c>
      <c r="CB185" t="s">
        <v>3954</v>
      </c>
      <c r="CC185" s="10"/>
      <c r="CD185" s="61"/>
      <c r="CE185" s="65" t="e">
        <f t="shared" si="29"/>
        <v>#VALUE!</v>
      </c>
      <c r="CF185" s="65"/>
      <c r="CG185" s="65"/>
      <c r="CH185" s="65"/>
      <c r="CI185" s="65"/>
      <c r="CJ185" s="65"/>
      <c r="CK185" s="65"/>
      <c r="CL185" s="65"/>
      <c r="CM185"/>
      <c r="CN185"/>
      <c r="CO185"/>
      <c r="CP185"/>
      <c r="CQ185"/>
      <c r="CR185"/>
      <c r="CS185"/>
      <c r="CT185"/>
      <c r="CU185"/>
      <c r="CV185" s="65"/>
      <c r="CW185" s="65"/>
      <c r="CX185" s="65"/>
      <c r="CY185" s="65"/>
      <c r="CZ185" s="65"/>
      <c r="DA185" s="65"/>
      <c r="DB185" s="141"/>
      <c r="DC185" s="141"/>
      <c r="DD185" s="141"/>
      <c r="DE185" s="141"/>
      <c r="DF185" s="141"/>
      <c r="DG185" s="141"/>
      <c r="DH185" s="141"/>
      <c r="DI185" s="141"/>
      <c r="DJ185" s="139"/>
      <c r="DK185" s="95"/>
      <c r="DL185" s="141"/>
      <c r="DM185" s="141"/>
      <c r="DN185" s="141"/>
      <c r="DO185" s="141"/>
      <c r="DP185" s="91"/>
      <c r="DQ185" s="72"/>
      <c r="DR185" s="72"/>
      <c r="DS185" s="72"/>
      <c r="DT185" s="72"/>
      <c r="DZ185" s="141"/>
      <c r="EA185" s="141"/>
      <c r="EB185" s="141"/>
      <c r="EC185" s="141"/>
      <c r="ED185" s="141"/>
      <c r="EE185" s="141"/>
      <c r="EF185" s="143"/>
      <c r="EU185" s="72"/>
    </row>
    <row r="186" spans="1:151">
      <c r="A186" s="20"/>
      <c r="B186" s="20"/>
      <c r="C186" s="312"/>
      <c r="D186" s="31" t="s">
        <v>3103</v>
      </c>
      <c r="E186" s="31" t="s">
        <v>3104</v>
      </c>
      <c r="F186" s="32"/>
      <c r="G186" s="33"/>
      <c r="H186" s="34"/>
      <c r="I186" s="34"/>
      <c r="J186" s="34"/>
      <c r="K186" s="34"/>
      <c r="L186" s="34"/>
      <c r="M186" s="34"/>
      <c r="N186" s="34"/>
      <c r="O186" s="34"/>
      <c r="P186" s="34"/>
      <c r="Q186" s="34"/>
      <c r="R186" s="34"/>
      <c r="S186" s="34"/>
      <c r="T186" s="34"/>
      <c r="U186" s="34"/>
      <c r="V186" s="34"/>
      <c r="W186" s="34"/>
      <c r="X186" s="34"/>
      <c r="Y186" s="34"/>
      <c r="Z186" s="34"/>
      <c r="AA186" s="34"/>
      <c r="AB186" s="34"/>
      <c r="AC186" s="34"/>
      <c r="AD186" s="34"/>
      <c r="AE186" s="34"/>
      <c r="AF186" s="34"/>
      <c r="AG186" s="34"/>
      <c r="AH186" s="34"/>
      <c r="AI186" s="34"/>
      <c r="AJ186" s="34"/>
      <c r="AK186" s="34"/>
      <c r="AL186" s="34"/>
      <c r="AM186" s="34"/>
      <c r="AN186" s="34"/>
      <c r="AO186" s="34"/>
      <c r="AP186" s="34"/>
      <c r="AQ186" s="75"/>
      <c r="AR186" s="34"/>
      <c r="AS186" s="34"/>
      <c r="AT186" s="110" t="s">
        <v>2404</v>
      </c>
      <c r="AU186" s="34" t="s">
        <v>2404</v>
      </c>
      <c r="AV186" s="34" t="s">
        <v>2404</v>
      </c>
      <c r="AW186" s="34"/>
      <c r="AX186" s="124"/>
      <c r="AY186" s="34"/>
      <c r="AZ186" s="34"/>
      <c r="BA186" s="34"/>
      <c r="BB186" s="34"/>
      <c r="BC186" s="124" t="s">
        <v>2404</v>
      </c>
      <c r="BD186" s="124" t="s">
        <v>2404</v>
      </c>
      <c r="BE186" s="216" t="s">
        <v>2404</v>
      </c>
      <c r="BF186" s="216" t="s">
        <v>2404</v>
      </c>
      <c r="BG186" s="34"/>
      <c r="BH186" s="34"/>
      <c r="BI186" s="34"/>
      <c r="BJ186" s="34"/>
      <c r="BK186" s="34"/>
      <c r="BL186" s="96">
        <f t="shared" ca="1" si="30"/>
        <v>3240</v>
      </c>
      <c r="BM186" s="97" t="e">
        <f t="shared" ca="1" si="31"/>
        <v>#VALUE!</v>
      </c>
      <c r="BN186" s="97" t="e">
        <f t="shared" ca="1" si="32"/>
        <v>#VALUE!</v>
      </c>
      <c r="BO186" s="95" t="e">
        <f t="shared" ca="1" si="37"/>
        <v>#VALUE!</v>
      </c>
      <c r="BP186" s="7">
        <f>Design!$J192</f>
        <v>0</v>
      </c>
      <c r="BQ186" s="1" t="e">
        <f t="shared" ca="1" si="38"/>
        <v>#VALUE!</v>
      </c>
      <c r="BR186" s="19" t="e">
        <f t="shared" ca="1" si="33"/>
        <v>#VALUE!</v>
      </c>
      <c r="BS186" s="61">
        <f t="shared" ca="1" si="34"/>
        <v>0</v>
      </c>
      <c r="BT186" s="61" t="str">
        <f t="shared" ca="1" si="39"/>
        <v>TR=1794.0</v>
      </c>
      <c r="BU186" s="78" t="e">
        <f t="shared" ca="1" si="36"/>
        <v>#VALUE!</v>
      </c>
      <c r="BV186" s="95">
        <f t="shared" ca="1" si="40"/>
        <v>0</v>
      </c>
      <c r="BW186" s="80">
        <f>Design!B192</f>
        <v>0.26400000000000018</v>
      </c>
      <c r="BX186" s="8">
        <f>Design!F192</f>
        <v>0</v>
      </c>
      <c r="BY186" s="51" t="s">
        <v>1347</v>
      </c>
      <c r="BZ186" s="11" t="s">
        <v>3714</v>
      </c>
      <c r="CA186" s="278">
        <v>41617.677488425928</v>
      </c>
      <c r="CB186" t="s">
        <v>3955</v>
      </c>
      <c r="CC186" s="10"/>
      <c r="CD186" s="61"/>
      <c r="CE186" s="65" t="e">
        <f t="shared" si="29"/>
        <v>#VALUE!</v>
      </c>
      <c r="CF186" s="65"/>
      <c r="CG186" s="65"/>
      <c r="CH186" s="65"/>
      <c r="CI186" s="65"/>
      <c r="CJ186" s="65"/>
      <c r="CK186" s="65"/>
      <c r="CL186" s="65"/>
      <c r="CM186"/>
      <c r="CN186"/>
      <c r="CO186"/>
      <c r="CP186"/>
      <c r="CQ186"/>
      <c r="CR186"/>
      <c r="CS186"/>
      <c r="CT186"/>
      <c r="CU186"/>
      <c r="CV186" s="65"/>
      <c r="CW186" s="65"/>
      <c r="CX186" s="65"/>
      <c r="CY186" s="65"/>
      <c r="CZ186" s="65"/>
      <c r="DA186" s="65"/>
      <c r="DB186" s="141"/>
      <c r="DC186" s="141"/>
      <c r="DD186" s="141"/>
      <c r="DE186" s="141"/>
      <c r="DF186" s="141"/>
      <c r="DG186" s="141"/>
      <c r="DH186" s="141"/>
      <c r="DI186" s="141"/>
      <c r="DJ186" s="139"/>
      <c r="DK186" s="95"/>
      <c r="DL186" s="141"/>
      <c r="DM186" s="141"/>
      <c r="DN186" s="141"/>
      <c r="DO186" s="141"/>
      <c r="DP186" s="91"/>
      <c r="DQ186" s="72"/>
      <c r="DR186" s="72"/>
      <c r="DS186" s="72"/>
      <c r="DT186" s="72"/>
      <c r="DZ186" s="141"/>
      <c r="EA186" s="141"/>
      <c r="EB186" s="141"/>
      <c r="EC186" s="141"/>
      <c r="ED186" s="141"/>
      <c r="EE186" s="141"/>
      <c r="EF186" s="143"/>
      <c r="EU186" s="72"/>
    </row>
    <row r="187" spans="1:151">
      <c r="A187" s="20"/>
      <c r="B187" s="20"/>
      <c r="C187" s="312"/>
      <c r="D187" s="31" t="s">
        <v>3105</v>
      </c>
      <c r="E187" s="31" t="s">
        <v>3106</v>
      </c>
      <c r="F187" s="32"/>
      <c r="G187" s="33"/>
      <c r="H187" s="34"/>
      <c r="I187" s="34"/>
      <c r="J187" s="34"/>
      <c r="K187" s="34"/>
      <c r="L187" s="34"/>
      <c r="M187" s="34"/>
      <c r="N187" s="34"/>
      <c r="O187" s="34"/>
      <c r="P187" s="34"/>
      <c r="Q187" s="34"/>
      <c r="R187" s="34"/>
      <c r="S187" s="34"/>
      <c r="T187" s="34"/>
      <c r="U187" s="34"/>
      <c r="V187" s="34"/>
      <c r="W187" s="34"/>
      <c r="X187" s="34"/>
      <c r="Y187" s="34"/>
      <c r="Z187" s="34"/>
      <c r="AA187" s="34"/>
      <c r="AB187" s="34"/>
      <c r="AC187" s="34"/>
      <c r="AD187" s="34"/>
      <c r="AE187" s="34"/>
      <c r="AF187" s="34"/>
      <c r="AG187" s="34"/>
      <c r="AH187" s="34"/>
      <c r="AI187" s="34"/>
      <c r="AJ187" s="34"/>
      <c r="AK187" s="34"/>
      <c r="AL187" s="34"/>
      <c r="AM187" s="34"/>
      <c r="AN187" s="34"/>
      <c r="AO187" s="34"/>
      <c r="AP187" s="34"/>
      <c r="AQ187" s="75"/>
      <c r="AR187" s="34"/>
      <c r="AS187" s="34"/>
      <c r="AT187" s="110" t="s">
        <v>2746</v>
      </c>
      <c r="AU187" s="34" t="s">
        <v>2746</v>
      </c>
      <c r="AV187" s="34" t="s">
        <v>2746</v>
      </c>
      <c r="AW187" s="34"/>
      <c r="AX187" s="124"/>
      <c r="AY187" s="34"/>
      <c r="AZ187" s="34"/>
      <c r="BA187" s="34"/>
      <c r="BB187" s="34"/>
      <c r="BC187" s="124" t="s">
        <v>2746</v>
      </c>
      <c r="BD187" s="124" t="s">
        <v>2746</v>
      </c>
      <c r="BE187" s="216" t="s">
        <v>2746</v>
      </c>
      <c r="BF187" s="216" t="s">
        <v>2746</v>
      </c>
      <c r="BG187" s="34"/>
      <c r="BH187" s="34"/>
      <c r="BI187" s="34"/>
      <c r="BJ187" s="34"/>
      <c r="BK187" s="34"/>
      <c r="BL187" s="96">
        <f t="shared" ca="1" si="30"/>
        <v>3241</v>
      </c>
      <c r="BM187" s="97" t="e">
        <f t="shared" ca="1" si="31"/>
        <v>#VALUE!</v>
      </c>
      <c r="BN187" s="97" t="e">
        <f t="shared" ca="1" si="32"/>
        <v>#VALUE!</v>
      </c>
      <c r="BO187" s="95" t="e">
        <f t="shared" ca="1" si="37"/>
        <v>#VALUE!</v>
      </c>
      <c r="BP187" s="7">
        <f>Design!$J193</f>
        <v>0</v>
      </c>
      <c r="BQ187" s="1" t="e">
        <f t="shared" ca="1" si="38"/>
        <v>#VALUE!</v>
      </c>
      <c r="BR187" s="19" t="e">
        <f t="shared" ca="1" si="33"/>
        <v>#VALUE!</v>
      </c>
      <c r="BS187" s="61">
        <f t="shared" ca="1" si="34"/>
        <v>0</v>
      </c>
      <c r="BT187" s="61" t="str">
        <f t="shared" ca="1" si="39"/>
        <v>TL=1760.9</v>
      </c>
      <c r="BU187" s="78" t="e">
        <f t="shared" ca="1" si="36"/>
        <v>#VALUE!</v>
      </c>
      <c r="BV187" s="95">
        <f t="shared" ca="1" si="40"/>
        <v>0</v>
      </c>
      <c r="BW187" s="80">
        <f>Design!B193</f>
        <v>0.26550000000000018</v>
      </c>
      <c r="BX187" s="8">
        <f>Design!F193</f>
        <v>0</v>
      </c>
      <c r="BY187" s="51" t="s">
        <v>2261</v>
      </c>
      <c r="BZ187" s="11" t="s">
        <v>3714</v>
      </c>
      <c r="CA187" s="278">
        <v>41617.677499999998</v>
      </c>
      <c r="CB187" t="s">
        <v>3955</v>
      </c>
      <c r="CC187" s="10"/>
      <c r="CD187" s="61"/>
      <c r="CE187" s="65" t="e">
        <f t="shared" si="29"/>
        <v>#VALUE!</v>
      </c>
      <c r="CF187" s="65"/>
      <c r="CG187" s="65"/>
      <c r="CH187" s="65"/>
      <c r="CI187" s="65"/>
      <c r="CJ187" s="65"/>
      <c r="CK187" s="65"/>
      <c r="CL187" s="65"/>
      <c r="CM187"/>
      <c r="CN187"/>
      <c r="CO187"/>
      <c r="CP187"/>
      <c r="CQ187"/>
      <c r="CR187"/>
      <c r="CS187"/>
      <c r="CT187"/>
      <c r="CU187"/>
      <c r="CV187" s="65"/>
      <c r="CW187" s="65"/>
      <c r="CX187" s="65"/>
      <c r="CY187" s="65"/>
      <c r="CZ187" s="65"/>
      <c r="DA187" s="65"/>
      <c r="DB187" s="141"/>
      <c r="DC187" s="141"/>
      <c r="DD187" s="141"/>
      <c r="DE187" s="141"/>
      <c r="DF187" s="141"/>
      <c r="DG187" s="141"/>
      <c r="DH187" s="141"/>
      <c r="DI187" s="141"/>
      <c r="DJ187" s="139"/>
      <c r="DK187" s="95"/>
      <c r="DL187" s="141"/>
      <c r="DM187" s="141"/>
      <c r="DN187" s="141"/>
      <c r="DO187" s="141"/>
      <c r="DP187" s="91"/>
      <c r="DQ187" s="72"/>
      <c r="DR187" s="72"/>
      <c r="DS187" s="72"/>
      <c r="DT187" s="72"/>
      <c r="DZ187" s="141"/>
      <c r="EA187" s="141"/>
      <c r="EB187" s="141"/>
      <c r="EC187" s="141"/>
      <c r="ED187" s="141"/>
      <c r="EE187" s="141"/>
      <c r="EF187" s="143"/>
      <c r="EU187" s="72"/>
    </row>
    <row r="188" spans="1:151">
      <c r="A188" s="20"/>
      <c r="B188" s="20"/>
      <c r="C188" s="312"/>
      <c r="D188" s="31" t="s">
        <v>63</v>
      </c>
      <c r="E188" s="31" t="s">
        <v>65</v>
      </c>
      <c r="F188" s="35"/>
      <c r="G188" s="33"/>
      <c r="H188" s="34"/>
      <c r="I188" s="34"/>
      <c r="J188" s="34"/>
      <c r="K188" s="34"/>
      <c r="L188" s="34"/>
      <c r="M188" s="34"/>
      <c r="N188" s="34"/>
      <c r="O188" s="34"/>
      <c r="P188" s="34"/>
      <c r="Q188" s="34"/>
      <c r="R188" s="34"/>
      <c r="S188" s="34"/>
      <c r="T188" s="34"/>
      <c r="U188" s="34"/>
      <c r="V188" s="34"/>
      <c r="W188" s="34"/>
      <c r="X188" s="34"/>
      <c r="Y188" s="34"/>
      <c r="Z188" s="34"/>
      <c r="AA188" s="34"/>
      <c r="AB188" s="34"/>
      <c r="AC188" s="34"/>
      <c r="AD188" s="34"/>
      <c r="AE188" s="34"/>
      <c r="AF188" s="34"/>
      <c r="AG188" s="34"/>
      <c r="AH188" s="34"/>
      <c r="AI188" s="34"/>
      <c r="AJ188" s="34"/>
      <c r="AK188" s="34"/>
      <c r="AL188" s="34"/>
      <c r="AM188" s="34"/>
      <c r="AN188" s="34"/>
      <c r="AO188" s="34"/>
      <c r="AP188" s="34"/>
      <c r="AQ188" s="75"/>
      <c r="AR188" s="34"/>
      <c r="AS188" s="34"/>
      <c r="AT188" s="110" t="s">
        <v>2088</v>
      </c>
      <c r="AU188" s="34" t="s">
        <v>2088</v>
      </c>
      <c r="AV188" s="34" t="s">
        <v>2088</v>
      </c>
      <c r="AW188" s="34"/>
      <c r="AX188" s="124"/>
      <c r="AY188" s="34"/>
      <c r="AZ188" s="34"/>
      <c r="BA188" s="34"/>
      <c r="BB188" s="34"/>
      <c r="BC188" s="124" t="s">
        <v>1529</v>
      </c>
      <c r="BD188" s="124" t="s">
        <v>1529</v>
      </c>
      <c r="BE188" s="216" t="s">
        <v>1529</v>
      </c>
      <c r="BF188" s="216" t="s">
        <v>1529</v>
      </c>
      <c r="BG188" s="34"/>
      <c r="BH188" s="34"/>
      <c r="BI188" s="34"/>
      <c r="BJ188" s="34"/>
      <c r="BK188" s="34"/>
      <c r="BL188" s="96">
        <f t="shared" ca="1" si="30"/>
        <v>3281</v>
      </c>
      <c r="BM188" s="97" t="e">
        <f t="shared" ca="1" si="31"/>
        <v>#VALUE!</v>
      </c>
      <c r="BN188" s="97" t="e">
        <f t="shared" ca="1" si="32"/>
        <v>#VALUE!</v>
      </c>
      <c r="BO188" s="95" t="e">
        <f t="shared" ca="1" si="37"/>
        <v>#VALUE!</v>
      </c>
      <c r="BP188" s="7">
        <f>Design!$J194</f>
        <v>0</v>
      </c>
      <c r="BQ188" s="1" t="e">
        <f t="shared" ca="1" si="38"/>
        <v>#VALUE!</v>
      </c>
      <c r="BR188" s="19" t="e">
        <f t="shared" ca="1" si="33"/>
        <v>#VALUE!</v>
      </c>
      <c r="BS188" s="61">
        <f t="shared" ca="1" si="34"/>
        <v>0</v>
      </c>
      <c r="BT188" s="61" t="str">
        <f t="shared" ca="1" si="39"/>
        <v>ACK</v>
      </c>
      <c r="BU188" s="78" t="e">
        <f t="shared" ca="1" si="36"/>
        <v>#VALUE!</v>
      </c>
      <c r="BV188" s="95">
        <f t="shared" ca="1" si="40"/>
        <v>0</v>
      </c>
      <c r="BW188" s="80">
        <f>Design!B194</f>
        <v>0.26700000000000018</v>
      </c>
      <c r="BX188" s="8">
        <f>Design!F194</f>
        <v>0</v>
      </c>
      <c r="BY188" s="51" t="s">
        <v>2262</v>
      </c>
      <c r="BZ188" s="11" t="s">
        <v>3956</v>
      </c>
      <c r="CA188" s="278">
        <v>41617.677511574075</v>
      </c>
      <c r="CB188" t="s">
        <v>1969</v>
      </c>
      <c r="CC188" s="10"/>
      <c r="CD188" s="61"/>
      <c r="CE188" s="65" t="e">
        <f t="shared" si="29"/>
        <v>#VALUE!</v>
      </c>
      <c r="CF188" s="65"/>
      <c r="CG188" s="65"/>
      <c r="CH188" s="65"/>
      <c r="CI188" s="65"/>
      <c r="CJ188" s="65"/>
      <c r="CK188" s="65"/>
      <c r="CL188" s="65"/>
      <c r="CM188"/>
      <c r="CN188"/>
      <c r="CO188"/>
      <c r="CP188"/>
      <c r="CQ188"/>
      <c r="CR188"/>
      <c r="CS188"/>
      <c r="CT188"/>
      <c r="CU188"/>
      <c r="CV188" s="65"/>
      <c r="CW188" s="65"/>
      <c r="CX188" s="65"/>
      <c r="CY188" s="65"/>
      <c r="CZ188" s="65"/>
      <c r="DA188" s="65"/>
      <c r="DB188" s="141"/>
      <c r="DC188" s="141"/>
      <c r="DD188" s="141"/>
      <c r="DE188" s="141"/>
      <c r="DF188" s="141"/>
      <c r="DG188" s="141"/>
      <c r="DH188" s="141"/>
      <c r="DI188" s="141"/>
      <c r="DJ188" s="139"/>
      <c r="DK188" s="95"/>
      <c r="DL188" s="141"/>
      <c r="DM188" s="141"/>
      <c r="DN188" s="141"/>
      <c r="DO188" s="141"/>
      <c r="DP188" s="91"/>
      <c r="DQ188" s="72"/>
      <c r="DR188" s="72"/>
      <c r="DS188" s="72"/>
      <c r="DT188" s="72"/>
      <c r="DZ188" s="141"/>
      <c r="EA188" s="141"/>
      <c r="EB188" s="141"/>
      <c r="EC188" s="141"/>
      <c r="ED188" s="141"/>
      <c r="EE188" s="141"/>
      <c r="EF188" s="143"/>
      <c r="EU188" s="72"/>
    </row>
    <row r="189" spans="1:151">
      <c r="A189" s="20"/>
      <c r="B189" s="20"/>
      <c r="C189" s="312"/>
      <c r="D189" s="31" t="s">
        <v>1776</v>
      </c>
      <c r="E189" s="31" t="s">
        <v>1777</v>
      </c>
      <c r="F189" s="32"/>
      <c r="G189" s="33"/>
      <c r="H189" s="34"/>
      <c r="I189" s="34"/>
      <c r="J189" s="34"/>
      <c r="K189" s="34"/>
      <c r="L189" s="34"/>
      <c r="M189" s="34"/>
      <c r="N189" s="34"/>
      <c r="O189" s="34"/>
      <c r="P189" s="34"/>
      <c r="Q189" s="34"/>
      <c r="R189" s="34"/>
      <c r="S189" s="34"/>
      <c r="T189" s="34"/>
      <c r="U189" s="34"/>
      <c r="V189" s="34"/>
      <c r="W189" s="34"/>
      <c r="X189" s="34"/>
      <c r="Y189" s="34"/>
      <c r="Z189" s="34"/>
      <c r="AA189" s="34"/>
      <c r="AB189" s="34"/>
      <c r="AC189" s="34"/>
      <c r="AD189" s="34"/>
      <c r="AE189" s="34"/>
      <c r="AF189" s="34"/>
      <c r="AG189" s="34"/>
      <c r="AH189" s="34"/>
      <c r="AI189" s="34"/>
      <c r="AJ189" s="34"/>
      <c r="AK189" s="34"/>
      <c r="AL189" s="34"/>
      <c r="AM189" s="34"/>
      <c r="AN189" s="34"/>
      <c r="AO189" s="34"/>
      <c r="AP189" s="34"/>
      <c r="AQ189" s="75"/>
      <c r="AR189" s="34"/>
      <c r="AS189" s="34"/>
      <c r="AT189" s="110" t="s">
        <v>2746</v>
      </c>
      <c r="AU189" s="34" t="s">
        <v>2746</v>
      </c>
      <c r="AV189" s="34" t="s">
        <v>2746</v>
      </c>
      <c r="AW189" s="34"/>
      <c r="AX189" s="124"/>
      <c r="AY189" s="34"/>
      <c r="AZ189" s="34"/>
      <c r="BA189" s="34"/>
      <c r="BB189" s="34"/>
      <c r="BC189" s="124" t="s">
        <v>2746</v>
      </c>
      <c r="BD189" s="124" t="s">
        <v>2746</v>
      </c>
      <c r="BE189" s="216" t="s">
        <v>2746</v>
      </c>
      <c r="BF189" s="216" t="s">
        <v>2746</v>
      </c>
      <c r="BG189" s="34"/>
      <c r="BH189" s="34"/>
      <c r="BI189" s="34"/>
      <c r="BJ189" s="34"/>
      <c r="BK189" s="34"/>
      <c r="BL189" s="96">
        <f t="shared" ca="1" si="30"/>
        <v>3283</v>
      </c>
      <c r="BM189" s="97" t="e">
        <f t="shared" ca="1" si="31"/>
        <v>#VALUE!</v>
      </c>
      <c r="BN189" s="97" t="e">
        <f t="shared" ca="1" si="32"/>
        <v>#VALUE!</v>
      </c>
      <c r="BO189" s="95" t="e">
        <f t="shared" ca="1" si="37"/>
        <v>#VALUE!</v>
      </c>
      <c r="BP189" s="7">
        <f>Design!$J195</f>
        <v>0</v>
      </c>
      <c r="BQ189" s="1" t="e">
        <f t="shared" ca="1" si="38"/>
        <v>#VALUE!</v>
      </c>
      <c r="BR189" s="19" t="e">
        <f t="shared" ca="1" si="33"/>
        <v>#VALUE!</v>
      </c>
      <c r="BS189" s="61">
        <f t="shared" ca="1" si="34"/>
        <v>0</v>
      </c>
      <c r="BT189" s="61" t="str">
        <f t="shared" ca="1" si="39"/>
        <v>ACK</v>
      </c>
      <c r="BU189" s="78" t="e">
        <f t="shared" ca="1" si="36"/>
        <v>#VALUE!</v>
      </c>
      <c r="BV189" s="95">
        <f t="shared" ca="1" si="40"/>
        <v>0</v>
      </c>
      <c r="BW189" s="80">
        <f>Design!B195</f>
        <v>0.26850000000000018</v>
      </c>
      <c r="BX189" s="8">
        <f>Design!F195</f>
        <v>0</v>
      </c>
      <c r="BY189" s="51" t="s">
        <v>2263</v>
      </c>
      <c r="BZ189" s="11" t="s">
        <v>3715</v>
      </c>
      <c r="CA189" s="278">
        <v>41617.677523148152</v>
      </c>
      <c r="CB189" t="s">
        <v>3957</v>
      </c>
      <c r="CC189" s="10"/>
      <c r="CD189" s="61"/>
      <c r="CE189" s="65" t="e">
        <f t="shared" si="29"/>
        <v>#VALUE!</v>
      </c>
      <c r="CF189" s="65"/>
      <c r="CG189" s="65"/>
      <c r="CH189" s="65"/>
      <c r="CI189" s="65"/>
      <c r="CJ189" s="65"/>
      <c r="CK189" s="65"/>
      <c r="CL189" s="65"/>
      <c r="CM189"/>
      <c r="CN189"/>
      <c r="CO189"/>
      <c r="CP189"/>
      <c r="CQ189"/>
      <c r="CR189"/>
      <c r="CS189"/>
      <c r="CT189"/>
      <c r="CU189"/>
      <c r="CV189" s="65"/>
      <c r="CW189" s="65"/>
      <c r="CX189" s="65"/>
      <c r="CY189" s="65"/>
      <c r="CZ189" s="65"/>
      <c r="DA189" s="65"/>
      <c r="DB189" s="141"/>
      <c r="DC189" s="141"/>
      <c r="DD189" s="141"/>
      <c r="DE189" s="141"/>
      <c r="DF189" s="141"/>
      <c r="DG189" s="141"/>
      <c r="DH189" s="141"/>
      <c r="DI189" s="141"/>
      <c r="DJ189" s="139"/>
      <c r="DK189" s="95"/>
      <c r="DL189" s="141"/>
      <c r="DM189" s="141"/>
      <c r="DN189" s="141"/>
      <c r="DO189" s="141"/>
      <c r="DP189" s="91"/>
      <c r="DQ189" s="72"/>
      <c r="DR189" s="72"/>
      <c r="DS189" s="72"/>
      <c r="DT189" s="72"/>
      <c r="DZ189" s="141"/>
      <c r="EA189" s="141"/>
      <c r="EB189" s="141"/>
      <c r="EC189" s="141"/>
      <c r="ED189" s="141"/>
      <c r="EE189" s="141"/>
      <c r="EF189" s="143"/>
      <c r="EU189" s="72"/>
    </row>
    <row r="190" spans="1:151">
      <c r="A190" s="20"/>
      <c r="B190" s="20"/>
      <c r="C190" s="312"/>
      <c r="D190" s="31" t="s">
        <v>1778</v>
      </c>
      <c r="E190" s="31" t="s">
        <v>2229</v>
      </c>
      <c r="F190" s="35"/>
      <c r="G190" s="33"/>
      <c r="H190" s="34"/>
      <c r="I190" s="34"/>
      <c r="J190" s="34"/>
      <c r="K190" s="34"/>
      <c r="L190" s="34"/>
      <c r="M190" s="34"/>
      <c r="N190" s="34"/>
      <c r="O190" s="34"/>
      <c r="P190" s="34"/>
      <c r="Q190" s="34"/>
      <c r="R190" s="34"/>
      <c r="S190" s="34"/>
      <c r="T190" s="34"/>
      <c r="U190" s="34"/>
      <c r="V190" s="34"/>
      <c r="W190" s="34"/>
      <c r="X190" s="34"/>
      <c r="Y190" s="34"/>
      <c r="Z190" s="34"/>
      <c r="AA190" s="34"/>
      <c r="AB190" s="34"/>
      <c r="AC190" s="34"/>
      <c r="AD190" s="34"/>
      <c r="AE190" s="34"/>
      <c r="AF190" s="34"/>
      <c r="AG190" s="34"/>
      <c r="AH190" s="34"/>
      <c r="AI190" s="34"/>
      <c r="AJ190" s="34"/>
      <c r="AK190" s="34"/>
      <c r="AL190" s="34"/>
      <c r="AM190" s="34"/>
      <c r="AN190" s="34"/>
      <c r="AO190" s="34"/>
      <c r="AP190" s="34"/>
      <c r="AQ190" s="75"/>
      <c r="AR190" s="34"/>
      <c r="AS190" s="34"/>
      <c r="AT190" s="110" t="s">
        <v>2396</v>
      </c>
      <c r="AU190" s="34" t="s">
        <v>2396</v>
      </c>
      <c r="AV190" s="34" t="s">
        <v>2396</v>
      </c>
      <c r="AW190" s="34"/>
      <c r="AX190" s="124"/>
      <c r="AY190" s="34"/>
      <c r="AZ190" s="34"/>
      <c r="BA190" s="34"/>
      <c r="BB190" s="34"/>
      <c r="BC190" s="124" t="s">
        <v>2396</v>
      </c>
      <c r="BD190" s="124" t="s">
        <v>2396</v>
      </c>
      <c r="BE190" s="216" t="s">
        <v>2396</v>
      </c>
      <c r="BF190" s="216" t="s">
        <v>2396</v>
      </c>
      <c r="BG190" s="34"/>
      <c r="BH190" s="34"/>
      <c r="BI190" s="34"/>
      <c r="BJ190" s="34"/>
      <c r="BK190" s="34"/>
      <c r="BL190" s="96">
        <f t="shared" ca="1" si="30"/>
        <v>3283</v>
      </c>
      <c r="BM190" s="97" t="e">
        <f t="shared" ca="1" si="31"/>
        <v>#VALUE!</v>
      </c>
      <c r="BN190" s="97" t="e">
        <f t="shared" ca="1" si="32"/>
        <v>#VALUE!</v>
      </c>
      <c r="BO190" s="95" t="e">
        <f t="shared" ca="1" si="37"/>
        <v>#VALUE!</v>
      </c>
      <c r="BP190" s="7">
        <f>Design!$J196</f>
        <v>0</v>
      </c>
      <c r="BQ190" s="1" t="e">
        <f t="shared" ca="1" si="38"/>
        <v>#VALUE!</v>
      </c>
      <c r="BR190" s="19" t="e">
        <f t="shared" ca="1" si="33"/>
        <v>#VALUE!</v>
      </c>
      <c r="BS190" s="61">
        <f t="shared" ca="1" si="34"/>
        <v>0</v>
      </c>
      <c r="BT190" s="61" t="str">
        <f t="shared" ca="1" si="39"/>
        <v>TR=52.1</v>
      </c>
      <c r="BU190" s="78" t="e">
        <f t="shared" ca="1" si="36"/>
        <v>#VALUE!</v>
      </c>
      <c r="BV190" s="95">
        <f t="shared" ca="1" si="40"/>
        <v>0</v>
      </c>
      <c r="BW190" s="80">
        <f>Design!B196</f>
        <v>0.27000000000000018</v>
      </c>
      <c r="BX190" s="8">
        <f>Design!F196</f>
        <v>0</v>
      </c>
      <c r="BY190" s="51" t="s">
        <v>2264</v>
      </c>
      <c r="BZ190" s="11" t="s">
        <v>3715</v>
      </c>
      <c r="CA190" s="278">
        <v>41617.677523148152</v>
      </c>
      <c r="CB190" t="s">
        <v>3957</v>
      </c>
      <c r="CC190" s="10"/>
      <c r="CD190" s="61"/>
      <c r="CE190" s="65" t="e">
        <f t="shared" si="29"/>
        <v>#VALUE!</v>
      </c>
      <c r="CF190" s="65"/>
      <c r="CG190" s="65"/>
      <c r="CH190" s="65"/>
      <c r="CI190" s="65"/>
      <c r="CJ190" s="65"/>
      <c r="CK190" s="65"/>
      <c r="CL190" s="65"/>
      <c r="CM190"/>
      <c r="CN190"/>
      <c r="CO190"/>
      <c r="CP190"/>
      <c r="CQ190"/>
      <c r="CR190"/>
      <c r="CS190"/>
      <c r="CT190"/>
      <c r="CU190"/>
      <c r="CV190" s="65"/>
      <c r="CW190" s="65"/>
      <c r="CX190" s="65"/>
      <c r="CY190" s="65"/>
      <c r="CZ190" s="65"/>
      <c r="DA190" s="65"/>
      <c r="DB190" s="141"/>
      <c r="DC190" s="141"/>
      <c r="DD190" s="141"/>
      <c r="DE190" s="141"/>
      <c r="DF190" s="141"/>
      <c r="DG190" s="141"/>
      <c r="DH190" s="141"/>
      <c r="DI190" s="141"/>
      <c r="DJ190" s="139"/>
      <c r="DK190" s="95"/>
      <c r="DL190" s="141"/>
      <c r="DM190" s="141"/>
      <c r="DN190" s="141"/>
      <c r="DO190" s="141"/>
      <c r="DP190" s="91"/>
      <c r="DQ190" s="72"/>
      <c r="DR190" s="72"/>
      <c r="DS190" s="72"/>
      <c r="DT190" s="72"/>
      <c r="DZ190" s="141"/>
      <c r="EA190" s="141"/>
      <c r="EB190" s="141"/>
      <c r="EC190" s="141"/>
      <c r="ED190" s="141"/>
      <c r="EE190" s="141"/>
      <c r="EF190" s="143"/>
      <c r="EU190" s="72"/>
    </row>
    <row r="191" spans="1:151">
      <c r="A191" s="20"/>
      <c r="B191" s="20"/>
      <c r="C191" s="312"/>
      <c r="D191" s="31" t="s">
        <v>2230</v>
      </c>
      <c r="E191" s="31" t="s">
        <v>2803</v>
      </c>
      <c r="F191" s="32"/>
      <c r="G191" s="33"/>
      <c r="H191" s="34"/>
      <c r="I191" s="34"/>
      <c r="J191" s="34"/>
      <c r="K191" s="34"/>
      <c r="L191" s="34"/>
      <c r="M191" s="34"/>
      <c r="N191" s="34"/>
      <c r="O191" s="34"/>
      <c r="P191" s="34"/>
      <c r="Q191" s="34"/>
      <c r="R191" s="34"/>
      <c r="S191" s="34"/>
      <c r="T191" s="34"/>
      <c r="U191" s="34"/>
      <c r="V191" s="34"/>
      <c r="W191" s="34"/>
      <c r="X191" s="34"/>
      <c r="Y191" s="34"/>
      <c r="Z191" s="34"/>
      <c r="AA191" s="34"/>
      <c r="AB191" s="34"/>
      <c r="AC191" s="34"/>
      <c r="AD191" s="34"/>
      <c r="AE191" s="34"/>
      <c r="AF191" s="34"/>
      <c r="AG191" s="34"/>
      <c r="AH191" s="34"/>
      <c r="AI191" s="34"/>
      <c r="AJ191" s="34"/>
      <c r="AK191" s="34"/>
      <c r="AL191" s="34"/>
      <c r="AM191" s="34"/>
      <c r="AN191" s="34"/>
      <c r="AO191" s="34"/>
      <c r="AP191" s="34"/>
      <c r="AQ191" s="75"/>
      <c r="AR191" s="34"/>
      <c r="AS191" s="34"/>
      <c r="AT191" s="110" t="s">
        <v>2095</v>
      </c>
      <c r="AU191" s="34" t="s">
        <v>2095</v>
      </c>
      <c r="AV191" s="34" t="s">
        <v>2095</v>
      </c>
      <c r="AW191" s="34"/>
      <c r="AX191" s="124"/>
      <c r="AY191" s="34"/>
      <c r="AZ191" s="34"/>
      <c r="BA191" s="34"/>
      <c r="BB191" s="34"/>
      <c r="BC191" s="124" t="s">
        <v>2095</v>
      </c>
      <c r="BD191" s="124" t="s">
        <v>2095</v>
      </c>
      <c r="BE191" s="216" t="s">
        <v>2095</v>
      </c>
      <c r="BF191" s="216" t="s">
        <v>2095</v>
      </c>
      <c r="BG191" s="34"/>
      <c r="BH191" s="34"/>
      <c r="BI191" s="34"/>
      <c r="BJ191" s="34"/>
      <c r="BK191" s="34"/>
      <c r="BL191" s="96">
        <f t="shared" ca="1" si="30"/>
        <v>3284</v>
      </c>
      <c r="BM191" s="97" t="e">
        <f t="shared" ca="1" si="31"/>
        <v>#VALUE!</v>
      </c>
      <c r="BN191" s="97" t="e">
        <f t="shared" ca="1" si="32"/>
        <v>#VALUE!</v>
      </c>
      <c r="BO191" s="95" t="e">
        <f t="shared" ca="1" si="37"/>
        <v>#VALUE!</v>
      </c>
      <c r="BP191" s="7">
        <f>Design!$J197</f>
        <v>0</v>
      </c>
      <c r="BQ191" s="1" t="e">
        <f t="shared" ca="1" si="38"/>
        <v>#VALUE!</v>
      </c>
      <c r="BR191" s="19" t="e">
        <f t="shared" ca="1" si="33"/>
        <v>#VALUE!</v>
      </c>
      <c r="BS191" s="61">
        <f t="shared" ca="1" si="34"/>
        <v>0</v>
      </c>
      <c r="BT191" s="61" t="str">
        <f t="shared" ca="1" si="39"/>
        <v>TR=5.0</v>
      </c>
      <c r="BU191" s="78" t="e">
        <f t="shared" ca="1" si="36"/>
        <v>#VALUE!</v>
      </c>
      <c r="BV191" s="95">
        <f t="shared" ca="1" si="40"/>
        <v>0</v>
      </c>
      <c r="BW191" s="80">
        <f>Design!B197</f>
        <v>0.27150000000000019</v>
      </c>
      <c r="BX191" s="8">
        <f>Design!F197</f>
        <v>0</v>
      </c>
      <c r="BY191" s="51" t="s">
        <v>2265</v>
      </c>
      <c r="BZ191" s="11" t="s">
        <v>3716</v>
      </c>
      <c r="CA191" s="278">
        <v>41617.677534722221</v>
      </c>
      <c r="CB191" t="s">
        <v>3958</v>
      </c>
      <c r="CC191" s="10"/>
      <c r="CD191" s="61"/>
      <c r="CE191" s="65" t="e">
        <f t="shared" si="29"/>
        <v>#VALUE!</v>
      </c>
      <c r="CF191" s="65"/>
      <c r="CG191" s="65"/>
      <c r="CH191" s="65"/>
      <c r="CI191" s="65"/>
      <c r="CJ191" s="65"/>
      <c r="CK191" s="65"/>
      <c r="CL191" s="65"/>
      <c r="CM191"/>
      <c r="CN191"/>
      <c r="CO191"/>
      <c r="CP191"/>
      <c r="CQ191"/>
      <c r="CR191"/>
      <c r="CS191"/>
      <c r="CT191"/>
      <c r="CU191"/>
      <c r="CV191" s="65"/>
      <c r="CW191" s="65"/>
      <c r="CX191" s="65"/>
      <c r="CY191" s="65"/>
      <c r="CZ191" s="65"/>
      <c r="DA191" s="65"/>
      <c r="DB191" s="141"/>
      <c r="DC191" s="141"/>
      <c r="DD191" s="141"/>
      <c r="DE191" s="141"/>
      <c r="DF191" s="141"/>
      <c r="DG191" s="141"/>
      <c r="DH191" s="141"/>
      <c r="DI191" s="141"/>
      <c r="DJ191" s="139"/>
      <c r="DK191" s="95"/>
      <c r="DL191" s="141"/>
      <c r="DM191" s="141"/>
      <c r="DN191" s="141"/>
      <c r="DO191" s="141"/>
      <c r="DP191" s="91"/>
      <c r="DQ191" s="72"/>
      <c r="DR191" s="72"/>
      <c r="DS191" s="72"/>
      <c r="DT191" s="72"/>
      <c r="DZ191" s="141"/>
      <c r="EA191" s="141"/>
      <c r="EB191" s="141"/>
      <c r="EC191" s="141"/>
      <c r="ED191" s="141"/>
      <c r="EE191" s="141"/>
      <c r="EF191" s="143"/>
      <c r="EU191" s="72"/>
    </row>
    <row r="192" spans="1:151">
      <c r="A192" s="20"/>
      <c r="B192" s="20"/>
      <c r="C192" s="312"/>
      <c r="D192" s="31" t="s">
        <v>2804</v>
      </c>
      <c r="E192" s="31" t="s">
        <v>2805</v>
      </c>
      <c r="F192" s="32"/>
      <c r="G192" s="33"/>
      <c r="H192" s="34"/>
      <c r="I192" s="34"/>
      <c r="J192" s="34"/>
      <c r="K192" s="34"/>
      <c r="L192" s="34"/>
      <c r="M192" s="34"/>
      <c r="N192" s="34"/>
      <c r="O192" s="34"/>
      <c r="P192" s="34"/>
      <c r="Q192" s="34"/>
      <c r="R192" s="34"/>
      <c r="S192" s="34"/>
      <c r="T192" s="34"/>
      <c r="U192" s="34"/>
      <c r="V192" s="34"/>
      <c r="W192" s="34"/>
      <c r="X192" s="34"/>
      <c r="Y192" s="34"/>
      <c r="Z192" s="34"/>
      <c r="AA192" s="34"/>
      <c r="AB192" s="34"/>
      <c r="AC192" s="34"/>
      <c r="AD192" s="34"/>
      <c r="AE192" s="34"/>
      <c r="AF192" s="34"/>
      <c r="AG192" s="34"/>
      <c r="AH192" s="34"/>
      <c r="AI192" s="34"/>
      <c r="AJ192" s="34"/>
      <c r="AK192" s="34"/>
      <c r="AL192" s="34"/>
      <c r="AM192" s="34"/>
      <c r="AN192" s="34"/>
      <c r="AO192" s="34"/>
      <c r="AP192" s="34"/>
      <c r="AQ192" s="75"/>
      <c r="AR192" s="34"/>
      <c r="AS192" s="34"/>
      <c r="AT192" s="110" t="s">
        <v>2396</v>
      </c>
      <c r="AU192" s="34" t="s">
        <v>2396</v>
      </c>
      <c r="AV192" s="34" t="s">
        <v>2396</v>
      </c>
      <c r="AW192" s="34"/>
      <c r="AX192" s="124"/>
      <c r="AY192" s="34"/>
      <c r="AZ192" s="34"/>
      <c r="BA192" s="34"/>
      <c r="BB192" s="34"/>
      <c r="BC192" s="124" t="s">
        <v>2867</v>
      </c>
      <c r="BD192" s="124" t="s">
        <v>2867</v>
      </c>
      <c r="BE192" s="216" t="s">
        <v>2867</v>
      </c>
      <c r="BF192" s="216" t="s">
        <v>2867</v>
      </c>
      <c r="BG192" s="34"/>
      <c r="BH192" s="34"/>
      <c r="BI192" s="34"/>
      <c r="BJ192" s="34"/>
      <c r="BK192" s="34"/>
      <c r="BL192" s="96">
        <f t="shared" ca="1" si="30"/>
        <v>3285</v>
      </c>
      <c r="BM192" s="97" t="e">
        <f t="shared" ca="1" si="31"/>
        <v>#VALUE!</v>
      </c>
      <c r="BN192" s="97" t="e">
        <f t="shared" ca="1" si="32"/>
        <v>#VALUE!</v>
      </c>
      <c r="BO192" s="95" t="e">
        <f t="shared" ca="1" si="37"/>
        <v>#VALUE!</v>
      </c>
      <c r="BP192" s="7">
        <f>Design!$J198</f>
        <v>0</v>
      </c>
      <c r="BQ192" s="1" t="e">
        <f t="shared" ca="1" si="38"/>
        <v>#VALUE!</v>
      </c>
      <c r="BR192" s="19" t="e">
        <f t="shared" ca="1" si="33"/>
        <v>#VALUE!</v>
      </c>
      <c r="BS192" s="61">
        <f t="shared" ca="1" si="34"/>
        <v>0</v>
      </c>
      <c r="BT192" s="61" t="str">
        <f t="shared" ca="1" si="39"/>
        <v>TR=-3.0</v>
      </c>
      <c r="BU192" s="78" t="e">
        <f t="shared" ca="1" si="36"/>
        <v>#VALUE!</v>
      </c>
      <c r="BV192" s="95">
        <f t="shared" ca="1" si="40"/>
        <v>0</v>
      </c>
      <c r="BW192" s="80">
        <f>Design!B198</f>
        <v>0.27300000000000019</v>
      </c>
      <c r="BX192" s="8">
        <f>Design!F198</f>
        <v>0</v>
      </c>
      <c r="BY192" s="51" t="s">
        <v>2266</v>
      </c>
      <c r="BZ192" s="11" t="s">
        <v>3716</v>
      </c>
      <c r="CA192" s="278">
        <v>41617.677546296298</v>
      </c>
      <c r="CB192" t="s">
        <v>3958</v>
      </c>
      <c r="CC192" s="10"/>
      <c r="CD192" s="61"/>
      <c r="CE192" s="65" t="e">
        <f t="shared" si="29"/>
        <v>#VALUE!</v>
      </c>
      <c r="CF192" s="65"/>
      <c r="CG192" s="65"/>
      <c r="CH192" s="65"/>
      <c r="CI192" s="65"/>
      <c r="CJ192" s="65"/>
      <c r="CK192" s="65"/>
      <c r="CL192" s="65"/>
      <c r="CM192"/>
      <c r="CN192"/>
      <c r="CO192"/>
      <c r="CP192"/>
      <c r="CQ192"/>
      <c r="CR192"/>
      <c r="CS192"/>
      <c r="CT192"/>
      <c r="CU192"/>
      <c r="CV192" s="65"/>
      <c r="CW192" s="65"/>
      <c r="CX192" s="65"/>
      <c r="CY192" s="65"/>
      <c r="CZ192" s="65"/>
      <c r="DA192" s="65"/>
      <c r="DB192" s="141"/>
      <c r="DC192" s="141"/>
      <c r="DD192" s="141"/>
      <c r="DE192" s="141"/>
      <c r="DF192" s="141"/>
      <c r="DG192" s="141"/>
      <c r="DH192" s="141"/>
      <c r="DI192" s="141"/>
      <c r="DJ192" s="139"/>
      <c r="DK192" s="95"/>
      <c r="DL192" s="141"/>
      <c r="DM192" s="141"/>
      <c r="DN192" s="141"/>
      <c r="DO192" s="141"/>
      <c r="DP192" s="91"/>
      <c r="DQ192" s="72"/>
      <c r="DR192" s="72"/>
      <c r="DS192" s="72"/>
      <c r="DT192" s="72"/>
      <c r="DZ192" s="141"/>
      <c r="EA192" s="141"/>
      <c r="EB192" s="141"/>
      <c r="EC192" s="141"/>
      <c r="ED192" s="141"/>
      <c r="EE192" s="141"/>
      <c r="EF192" s="143"/>
      <c r="EU192" s="72"/>
    </row>
    <row r="193" spans="1:151">
      <c r="A193" s="20"/>
      <c r="B193" s="20"/>
      <c r="C193" s="312"/>
      <c r="D193" s="31" t="s">
        <v>1220</v>
      </c>
      <c r="E193" s="31" t="s">
        <v>1221</v>
      </c>
      <c r="F193" s="35"/>
      <c r="G193" s="33"/>
      <c r="H193" s="34"/>
      <c r="I193" s="34"/>
      <c r="J193" s="34"/>
      <c r="K193" s="34"/>
      <c r="L193" s="34"/>
      <c r="M193" s="34"/>
      <c r="N193" s="34"/>
      <c r="O193" s="34"/>
      <c r="P193" s="34"/>
      <c r="Q193" s="34"/>
      <c r="R193" s="34"/>
      <c r="S193" s="34"/>
      <c r="T193" s="34"/>
      <c r="U193" s="34"/>
      <c r="V193" s="34"/>
      <c r="W193" s="34"/>
      <c r="X193" s="34"/>
      <c r="Y193" s="34"/>
      <c r="Z193" s="34"/>
      <c r="AA193" s="34"/>
      <c r="AB193" s="34"/>
      <c r="AC193" s="34"/>
      <c r="AD193" s="34"/>
      <c r="AE193" s="34"/>
      <c r="AF193" s="34"/>
      <c r="AG193" s="34"/>
      <c r="AH193" s="34"/>
      <c r="AI193" s="34"/>
      <c r="AJ193" s="34"/>
      <c r="AK193" s="34"/>
      <c r="AL193" s="34"/>
      <c r="AM193" s="34"/>
      <c r="AN193" s="34"/>
      <c r="AO193" s="34"/>
      <c r="AP193" s="34"/>
      <c r="AQ193" s="75"/>
      <c r="AR193" s="34"/>
      <c r="AS193" s="34"/>
      <c r="AT193" s="110" t="s">
        <v>2095</v>
      </c>
      <c r="AU193" s="34" t="s">
        <v>2095</v>
      </c>
      <c r="AV193" s="34" t="s">
        <v>2095</v>
      </c>
      <c r="AW193" s="34"/>
      <c r="AX193" s="124"/>
      <c r="AY193" s="34"/>
      <c r="AZ193" s="34"/>
      <c r="BA193" s="34"/>
      <c r="BB193" s="34"/>
      <c r="BC193" s="124" t="s">
        <v>2868</v>
      </c>
      <c r="BD193" s="124" t="s">
        <v>2868</v>
      </c>
      <c r="BE193" s="216" t="s">
        <v>2868</v>
      </c>
      <c r="BF193" s="216" t="s">
        <v>2868</v>
      </c>
      <c r="BG193" s="34"/>
      <c r="BH193" s="34"/>
      <c r="BI193" s="34"/>
      <c r="BJ193" s="34"/>
      <c r="BK193" s="34"/>
      <c r="BL193" s="96">
        <f t="shared" ca="1" si="30"/>
        <v>3286</v>
      </c>
      <c r="BM193" s="97" t="e">
        <f t="shared" ca="1" si="31"/>
        <v>#VALUE!</v>
      </c>
      <c r="BN193" s="97" t="e">
        <f t="shared" ca="1" si="32"/>
        <v>#VALUE!</v>
      </c>
      <c r="BO193" s="95" t="e">
        <f t="shared" ca="1" si="37"/>
        <v>#VALUE!</v>
      </c>
      <c r="BP193" s="7">
        <f>Design!$J199</f>
        <v>0</v>
      </c>
      <c r="BQ193" s="1" t="e">
        <f t="shared" ca="1" si="38"/>
        <v>#VALUE!</v>
      </c>
      <c r="BR193" s="19" t="e">
        <f t="shared" ca="1" si="33"/>
        <v>#VALUE!</v>
      </c>
      <c r="BS193" s="61">
        <f t="shared" ca="1" si="34"/>
        <v>0</v>
      </c>
      <c r="BT193" s="61" t="str">
        <f t="shared" ca="1" si="39"/>
        <v>TL=-3.0</v>
      </c>
      <c r="BU193" s="78" t="e">
        <f t="shared" ca="1" si="36"/>
        <v>#VALUE!</v>
      </c>
      <c r="BV193" s="95">
        <f t="shared" ca="1" si="40"/>
        <v>0</v>
      </c>
      <c r="BW193" s="80">
        <f>Design!B199</f>
        <v>0.27450000000000019</v>
      </c>
      <c r="BX193" s="8">
        <f>Design!F199</f>
        <v>0</v>
      </c>
      <c r="BY193" s="51" t="s">
        <v>2267</v>
      </c>
      <c r="BZ193" s="11" t="s">
        <v>3714</v>
      </c>
      <c r="CA193" s="278">
        <v>41617.677546296298</v>
      </c>
      <c r="CB193" t="s">
        <v>3959</v>
      </c>
      <c r="CC193" s="10"/>
      <c r="CD193" s="61"/>
      <c r="CE193" s="65" t="e">
        <f t="shared" si="29"/>
        <v>#VALUE!</v>
      </c>
      <c r="CF193" s="65"/>
      <c r="CG193" s="65"/>
      <c r="CH193" s="65"/>
      <c r="CI193" s="65"/>
      <c r="CJ193" s="65"/>
      <c r="CK193" s="65"/>
      <c r="CL193" s="65"/>
      <c r="CM193"/>
      <c r="CN193"/>
      <c r="CO193"/>
      <c r="CP193"/>
      <c r="CQ193"/>
      <c r="CR193"/>
      <c r="CS193"/>
      <c r="CT193"/>
      <c r="CU193"/>
      <c r="CV193" s="65"/>
      <c r="CW193" s="65"/>
      <c r="CX193" s="65"/>
      <c r="CY193" s="65"/>
      <c r="CZ193" s="65"/>
      <c r="DA193" s="65"/>
      <c r="DB193" s="141"/>
      <c r="DC193" s="141"/>
      <c r="DD193" s="141"/>
      <c r="DE193" s="141"/>
      <c r="DF193" s="141"/>
      <c r="DG193" s="141"/>
      <c r="DH193" s="141"/>
      <c r="DI193" s="141"/>
      <c r="DJ193" s="139"/>
      <c r="DK193" s="95"/>
      <c r="DL193" s="141"/>
      <c r="DM193" s="141"/>
      <c r="DN193" s="141"/>
      <c r="DO193" s="141"/>
      <c r="DP193" s="91"/>
      <c r="DQ193" s="72"/>
      <c r="DR193" s="72"/>
      <c r="DS193" s="72"/>
      <c r="DT193" s="72"/>
      <c r="DZ193" s="141"/>
      <c r="EA193" s="141"/>
      <c r="EB193" s="141"/>
      <c r="EC193" s="141"/>
      <c r="ED193" s="141"/>
      <c r="EE193" s="141"/>
      <c r="EF193" s="143"/>
      <c r="EU193" s="72"/>
    </row>
    <row r="194" spans="1:151">
      <c r="A194" s="20"/>
      <c r="B194" s="20"/>
      <c r="C194" s="312"/>
      <c r="D194" s="31" t="s">
        <v>1616</v>
      </c>
      <c r="E194" s="31" t="s">
        <v>1617</v>
      </c>
      <c r="F194" s="32"/>
      <c r="G194" s="33"/>
      <c r="H194" s="34"/>
      <c r="I194" s="34"/>
      <c r="J194" s="34"/>
      <c r="K194" s="34"/>
      <c r="L194" s="34"/>
      <c r="M194" s="34"/>
      <c r="N194" s="34"/>
      <c r="O194" s="34"/>
      <c r="P194" s="34"/>
      <c r="Q194" s="34"/>
      <c r="R194" s="34"/>
      <c r="S194" s="34"/>
      <c r="T194" s="34"/>
      <c r="U194" s="34"/>
      <c r="V194" s="34"/>
      <c r="W194" s="34"/>
      <c r="X194" s="34"/>
      <c r="Y194" s="34"/>
      <c r="Z194" s="34"/>
      <c r="AA194" s="34"/>
      <c r="AB194" s="34"/>
      <c r="AC194" s="34"/>
      <c r="AD194" s="34"/>
      <c r="AE194" s="34"/>
      <c r="AF194" s="34"/>
      <c r="AG194" s="34"/>
      <c r="AH194" s="34"/>
      <c r="AI194" s="34"/>
      <c r="AJ194" s="34"/>
      <c r="AK194" s="34"/>
      <c r="AL194" s="34"/>
      <c r="AM194" s="34"/>
      <c r="AN194" s="34"/>
      <c r="AO194" s="34"/>
      <c r="AP194" s="34"/>
      <c r="AQ194" s="75"/>
      <c r="AR194" s="34"/>
      <c r="AS194" s="34"/>
      <c r="AT194" s="110" t="s">
        <v>1546</v>
      </c>
      <c r="AU194" s="34" t="s">
        <v>1546</v>
      </c>
      <c r="AV194" s="34" t="s">
        <v>1546</v>
      </c>
      <c r="AW194" s="34"/>
      <c r="AX194" s="124"/>
      <c r="AY194" s="34"/>
      <c r="AZ194" s="34"/>
      <c r="BA194" s="34"/>
      <c r="BB194" s="34"/>
      <c r="BC194" s="124" t="s">
        <v>2354</v>
      </c>
      <c r="BD194" s="124" t="s">
        <v>2354</v>
      </c>
      <c r="BE194" s="216" t="s">
        <v>2354</v>
      </c>
      <c r="BF194" s="216" t="s">
        <v>2354</v>
      </c>
      <c r="BG194" s="34"/>
      <c r="BH194" s="34"/>
      <c r="BI194" s="34"/>
      <c r="BJ194" s="34"/>
      <c r="BK194" s="34"/>
      <c r="BL194" s="96">
        <f t="shared" ca="1" si="30"/>
        <v>3296</v>
      </c>
      <c r="BM194" s="97" t="e">
        <f t="shared" ca="1" si="31"/>
        <v>#VALUE!</v>
      </c>
      <c r="BN194" s="97" t="e">
        <f t="shared" ca="1" si="32"/>
        <v>#VALUE!</v>
      </c>
      <c r="BO194" s="95" t="e">
        <f t="shared" ca="1" si="37"/>
        <v>#VALUE!</v>
      </c>
      <c r="BP194" s="7">
        <f>Design!$J200</f>
        <v>0</v>
      </c>
      <c r="BQ194" s="1" t="e">
        <f t="shared" ca="1" si="38"/>
        <v>#VALUE!</v>
      </c>
      <c r="BR194" s="19" t="e">
        <f t="shared" ca="1" si="33"/>
        <v>#VALUE!</v>
      </c>
      <c r="BS194" s="61">
        <f t="shared" ca="1" si="34"/>
        <v>0</v>
      </c>
      <c r="BT194" s="61" t="str">
        <f t="shared" ca="1" si="39"/>
        <v>ACK</v>
      </c>
      <c r="BU194" s="78" t="e">
        <f t="shared" ca="1" si="36"/>
        <v>#VALUE!</v>
      </c>
      <c r="BV194" s="95">
        <f t="shared" ca="1" si="40"/>
        <v>0</v>
      </c>
      <c r="BW194" s="80">
        <f>Design!B200</f>
        <v>0.27600000000000019</v>
      </c>
      <c r="BX194" s="8">
        <f>Design!F200</f>
        <v>0</v>
      </c>
      <c r="BY194" s="51" t="s">
        <v>2268</v>
      </c>
      <c r="BZ194" s="11" t="s">
        <v>3715</v>
      </c>
      <c r="CA194" s="278">
        <v>41617.677557870367</v>
      </c>
      <c r="CB194" t="s">
        <v>3957</v>
      </c>
      <c r="CC194" s="10"/>
      <c r="CD194" s="61"/>
      <c r="CE194" s="65" t="e">
        <f t="shared" si="29"/>
        <v>#VALUE!</v>
      </c>
      <c r="CF194" s="65"/>
      <c r="CG194" s="65"/>
      <c r="CH194" s="65"/>
      <c r="CI194" s="65"/>
      <c r="CJ194" s="65"/>
      <c r="CK194" s="65"/>
      <c r="CL194" s="65"/>
      <c r="CM194"/>
      <c r="CN194"/>
      <c r="CO194"/>
      <c r="CP194"/>
      <c r="CQ194"/>
      <c r="CR194"/>
      <c r="CS194"/>
      <c r="CT194"/>
      <c r="CU194"/>
      <c r="CV194" s="65"/>
      <c r="CW194" s="65"/>
      <c r="CX194" s="65"/>
      <c r="CY194" s="65"/>
      <c r="CZ194" s="65"/>
      <c r="DA194" s="65"/>
      <c r="DB194" s="141"/>
      <c r="DC194" s="141"/>
      <c r="DD194" s="141"/>
      <c r="DE194" s="141"/>
      <c r="DF194" s="141"/>
      <c r="DG194" s="141"/>
      <c r="DH194" s="141"/>
      <c r="DI194" s="141"/>
      <c r="DJ194" s="139"/>
      <c r="DK194" s="95"/>
      <c r="DL194" s="141"/>
      <c r="DM194" s="141"/>
      <c r="DN194" s="141"/>
      <c r="DO194" s="141"/>
      <c r="DP194" s="91"/>
      <c r="DQ194" s="72"/>
      <c r="DR194" s="72"/>
      <c r="DS194" s="72"/>
      <c r="DT194" s="72"/>
      <c r="DZ194" s="141"/>
      <c r="EA194" s="141"/>
      <c r="EB194" s="141"/>
      <c r="EC194" s="141"/>
      <c r="ED194" s="141"/>
      <c r="EE194" s="141"/>
      <c r="EF194" s="143"/>
      <c r="EU194" s="72"/>
    </row>
    <row r="195" spans="1:151">
      <c r="A195" s="20"/>
      <c r="B195" s="20"/>
      <c r="C195" s="312"/>
      <c r="D195" s="31" t="s">
        <v>1335</v>
      </c>
      <c r="E195" s="31" t="s">
        <v>1336</v>
      </c>
      <c r="F195" s="32"/>
      <c r="G195" s="33"/>
      <c r="H195" s="34"/>
      <c r="I195" s="34"/>
      <c r="J195" s="34"/>
      <c r="K195" s="34"/>
      <c r="L195" s="34"/>
      <c r="M195" s="34"/>
      <c r="N195" s="34"/>
      <c r="O195" s="34"/>
      <c r="P195" s="34"/>
      <c r="Q195" s="34"/>
      <c r="R195" s="34"/>
      <c r="S195" s="34"/>
      <c r="T195" s="34"/>
      <c r="U195" s="34"/>
      <c r="V195" s="34"/>
      <c r="W195" s="34"/>
      <c r="X195" s="34"/>
      <c r="Y195" s="34"/>
      <c r="Z195" s="34"/>
      <c r="AA195" s="34"/>
      <c r="AB195" s="34"/>
      <c r="AC195" s="34"/>
      <c r="AD195" s="34"/>
      <c r="AE195" s="34"/>
      <c r="AF195" s="34"/>
      <c r="AG195" s="34"/>
      <c r="AH195" s="34"/>
      <c r="AI195" s="34"/>
      <c r="AJ195" s="34"/>
      <c r="AK195" s="34"/>
      <c r="AL195" s="34"/>
      <c r="AM195" s="34"/>
      <c r="AN195" s="34"/>
      <c r="AO195" s="34"/>
      <c r="AP195" s="34"/>
      <c r="AQ195" s="75"/>
      <c r="AR195" s="34"/>
      <c r="AS195" s="34"/>
      <c r="AT195" s="110" t="s">
        <v>1546</v>
      </c>
      <c r="AU195" s="34" t="s">
        <v>1546</v>
      </c>
      <c r="AV195" s="34" t="s">
        <v>1546</v>
      </c>
      <c r="AW195" s="34"/>
      <c r="AX195" s="124"/>
      <c r="AY195" s="34"/>
      <c r="AZ195" s="34"/>
      <c r="BA195" s="34"/>
      <c r="BB195" s="34"/>
      <c r="BC195" s="124" t="s">
        <v>2354</v>
      </c>
      <c r="BD195" s="124" t="s">
        <v>2354</v>
      </c>
      <c r="BE195" s="216" t="s">
        <v>2354</v>
      </c>
      <c r="BF195" s="216" t="s">
        <v>2354</v>
      </c>
      <c r="BG195" s="34"/>
      <c r="BH195" s="34"/>
      <c r="BI195" s="34"/>
      <c r="BJ195" s="34"/>
      <c r="BK195" s="34"/>
      <c r="BL195" s="96">
        <f t="shared" ca="1" si="30"/>
        <v>3297</v>
      </c>
      <c r="BM195" s="97" t="e">
        <f t="shared" ca="1" si="31"/>
        <v>#VALUE!</v>
      </c>
      <c r="BN195" s="97" t="e">
        <f t="shared" ca="1" si="32"/>
        <v>#VALUE!</v>
      </c>
      <c r="BO195" s="95" t="e">
        <f t="shared" ca="1" si="37"/>
        <v>#VALUE!</v>
      </c>
      <c r="BP195" s="7">
        <f>Design!$J201</f>
        <v>0</v>
      </c>
      <c r="BQ195" s="1" t="e">
        <f t="shared" ca="1" si="38"/>
        <v>#VALUE!</v>
      </c>
      <c r="BR195" s="19" t="e">
        <f t="shared" ca="1" si="33"/>
        <v>#VALUE!</v>
      </c>
      <c r="BS195" s="61">
        <f t="shared" ca="1" si="34"/>
        <v>0</v>
      </c>
      <c r="BT195" s="61" t="str">
        <f t="shared" ca="1" si="39"/>
        <v>ACK</v>
      </c>
      <c r="BU195" s="78" t="e">
        <f t="shared" ca="1" si="36"/>
        <v>#VALUE!</v>
      </c>
      <c r="BV195" s="95">
        <f t="shared" ca="1" si="40"/>
        <v>0</v>
      </c>
      <c r="BW195" s="80">
        <f>Design!B201</f>
        <v>0.27750000000000019</v>
      </c>
      <c r="BX195" s="8">
        <f>Design!F201</f>
        <v>0</v>
      </c>
      <c r="BY195" s="51" t="s">
        <v>2269</v>
      </c>
      <c r="BZ195" s="11" t="s">
        <v>3715</v>
      </c>
      <c r="CA195" s="278">
        <v>41617.677557870367</v>
      </c>
      <c r="CB195" t="s">
        <v>3957</v>
      </c>
      <c r="CC195" s="10"/>
      <c r="CD195" s="61"/>
      <c r="CE195" s="65" t="e">
        <f t="shared" si="29"/>
        <v>#VALUE!</v>
      </c>
      <c r="CF195" s="65"/>
      <c r="CG195" s="65"/>
      <c r="CH195" s="65"/>
      <c r="CI195" s="65"/>
      <c r="CJ195" s="65"/>
      <c r="CK195" s="65"/>
      <c r="CL195" s="65"/>
      <c r="CM195"/>
      <c r="CN195"/>
      <c r="CO195"/>
      <c r="CP195"/>
      <c r="CQ195"/>
      <c r="CR195"/>
      <c r="CS195"/>
      <c r="CT195"/>
      <c r="CU195"/>
      <c r="CV195" s="65"/>
      <c r="CW195" s="65"/>
      <c r="CX195" s="65"/>
      <c r="CY195" s="65"/>
      <c r="CZ195" s="65"/>
      <c r="DA195" s="65"/>
      <c r="DB195" s="141"/>
      <c r="DC195" s="141"/>
      <c r="DD195" s="141"/>
      <c r="DE195" s="141"/>
      <c r="DF195" s="141"/>
      <c r="DG195" s="141"/>
      <c r="DH195" s="141"/>
      <c r="DI195" s="141"/>
      <c r="DJ195" s="139"/>
      <c r="DK195" s="95"/>
      <c r="DL195" s="141"/>
      <c r="DM195" s="141"/>
      <c r="DN195" s="141"/>
      <c r="DO195" s="141"/>
      <c r="DP195" s="91"/>
      <c r="DQ195" s="72"/>
      <c r="DR195" s="72"/>
      <c r="DS195" s="72"/>
      <c r="DT195" s="72"/>
      <c r="DZ195" s="141"/>
      <c r="EA195" s="141"/>
      <c r="EB195" s="141"/>
      <c r="EC195" s="141"/>
      <c r="ED195" s="141"/>
      <c r="EE195" s="141"/>
      <c r="EF195" s="143"/>
      <c r="EU195" s="72"/>
    </row>
    <row r="196" spans="1:151">
      <c r="A196" s="20"/>
      <c r="B196" s="20"/>
      <c r="C196" s="312"/>
      <c r="D196" s="31" t="s">
        <v>1337</v>
      </c>
      <c r="E196" s="31" t="s">
        <v>1338</v>
      </c>
      <c r="F196" s="32"/>
      <c r="G196" s="33"/>
      <c r="H196" s="34"/>
      <c r="I196" s="34"/>
      <c r="J196" s="34"/>
      <c r="K196" s="34"/>
      <c r="L196" s="34"/>
      <c r="M196" s="34"/>
      <c r="N196" s="34"/>
      <c r="O196" s="34"/>
      <c r="P196" s="34"/>
      <c r="Q196" s="34"/>
      <c r="R196" s="34"/>
      <c r="S196" s="34"/>
      <c r="T196" s="34"/>
      <c r="U196" s="34"/>
      <c r="V196" s="34"/>
      <c r="W196" s="34"/>
      <c r="X196" s="34"/>
      <c r="Y196" s="34"/>
      <c r="Z196" s="34"/>
      <c r="AA196" s="34"/>
      <c r="AB196" s="34"/>
      <c r="AC196" s="34"/>
      <c r="AD196" s="34"/>
      <c r="AE196" s="34"/>
      <c r="AF196" s="34"/>
      <c r="AG196" s="34"/>
      <c r="AH196" s="34"/>
      <c r="AI196" s="34"/>
      <c r="AJ196" s="34"/>
      <c r="AK196" s="34"/>
      <c r="AL196" s="34"/>
      <c r="AM196" s="34"/>
      <c r="AN196" s="34"/>
      <c r="AO196" s="34"/>
      <c r="AP196" s="34"/>
      <c r="AQ196" s="75"/>
      <c r="AR196" s="34"/>
      <c r="AS196" s="34"/>
      <c r="AT196" s="110" t="s">
        <v>2395</v>
      </c>
      <c r="AU196" s="34" t="s">
        <v>2395</v>
      </c>
      <c r="AV196" s="34" t="s">
        <v>2395</v>
      </c>
      <c r="AW196" s="34"/>
      <c r="AX196" s="124"/>
      <c r="AY196" s="34"/>
      <c r="AZ196" s="34"/>
      <c r="BA196" s="34"/>
      <c r="BB196" s="34"/>
      <c r="BC196" s="124" t="s">
        <v>2395</v>
      </c>
      <c r="BD196" s="124" t="s">
        <v>2395</v>
      </c>
      <c r="BE196" s="216" t="s">
        <v>2395</v>
      </c>
      <c r="BF196" s="216" t="s">
        <v>2395</v>
      </c>
      <c r="BG196" s="34"/>
      <c r="BH196" s="34"/>
      <c r="BI196" s="34"/>
      <c r="BJ196" s="34"/>
      <c r="BK196" s="34"/>
      <c r="BL196" s="96">
        <f t="shared" ca="1" si="30"/>
        <v>3298</v>
      </c>
      <c r="BM196" s="97" t="e">
        <f t="shared" ca="1" si="31"/>
        <v>#VALUE!</v>
      </c>
      <c r="BN196" s="97" t="e">
        <f t="shared" ca="1" si="32"/>
        <v>#VALUE!</v>
      </c>
      <c r="BO196" s="95" t="e">
        <f t="shared" ca="1" si="37"/>
        <v>#VALUE!</v>
      </c>
      <c r="BP196" s="7">
        <f>Design!$J202</f>
        <v>0</v>
      </c>
      <c r="BQ196" s="1" t="e">
        <f t="shared" ca="1" si="38"/>
        <v>#VALUE!</v>
      </c>
      <c r="BR196" s="19" t="e">
        <f t="shared" ca="1" si="33"/>
        <v>#VALUE!</v>
      </c>
      <c r="BS196" s="61">
        <f t="shared" ca="1" si="34"/>
        <v>0</v>
      </c>
      <c r="BT196" s="61" t="str">
        <f t="shared" ca="1" si="39"/>
        <v>TR=49.1</v>
      </c>
      <c r="BU196" s="78" t="e">
        <f t="shared" ca="1" si="36"/>
        <v>#VALUE!</v>
      </c>
      <c r="BV196" s="95">
        <f t="shared" ca="1" si="40"/>
        <v>0</v>
      </c>
      <c r="BW196" s="80">
        <f>Design!B202</f>
        <v>0.27900000000000019</v>
      </c>
      <c r="BX196" s="8">
        <f>Design!F202</f>
        <v>0</v>
      </c>
      <c r="BY196" s="51" t="s">
        <v>2270</v>
      </c>
      <c r="BZ196" s="11" t="s">
        <v>3714</v>
      </c>
      <c r="CA196" s="278">
        <v>41617.677569444444</v>
      </c>
      <c r="CB196" t="s">
        <v>3959</v>
      </c>
      <c r="CC196" s="10"/>
      <c r="CD196" s="61"/>
      <c r="CE196" s="65" t="e">
        <f t="shared" si="29"/>
        <v>#VALUE!</v>
      </c>
      <c r="CF196" s="65"/>
      <c r="CG196" s="65"/>
      <c r="CH196" s="65"/>
      <c r="CI196" s="65"/>
      <c r="CJ196" s="65"/>
      <c r="CK196" s="65"/>
      <c r="CL196" s="65"/>
      <c r="CM196"/>
      <c r="CN196"/>
      <c r="CO196"/>
      <c r="CP196"/>
      <c r="CQ196"/>
      <c r="CR196"/>
      <c r="CS196"/>
      <c r="CT196"/>
      <c r="CU196"/>
      <c r="CV196" s="65"/>
      <c r="CW196" s="65"/>
      <c r="CX196" s="65"/>
      <c r="CY196" s="65"/>
      <c r="CZ196" s="65"/>
      <c r="DA196" s="65"/>
      <c r="DB196" s="141"/>
      <c r="DC196" s="141"/>
      <c r="DD196" s="141"/>
      <c r="DE196" s="141"/>
      <c r="DF196" s="141"/>
      <c r="DG196" s="141"/>
      <c r="DH196" s="141"/>
      <c r="DI196" s="141"/>
      <c r="DJ196" s="139"/>
      <c r="DK196" s="95"/>
      <c r="DL196" s="141"/>
      <c r="DM196" s="141"/>
      <c r="DN196" s="141"/>
      <c r="DO196" s="141"/>
      <c r="DP196" s="91"/>
      <c r="DQ196" s="72"/>
      <c r="DR196" s="72"/>
      <c r="DS196" s="72"/>
      <c r="DT196" s="72"/>
      <c r="DZ196" s="141"/>
      <c r="EA196" s="141"/>
      <c r="EB196" s="141"/>
      <c r="EC196" s="141"/>
      <c r="ED196" s="141"/>
      <c r="EE196" s="141"/>
      <c r="EF196" s="143"/>
      <c r="EU196" s="72"/>
    </row>
    <row r="197" spans="1:151">
      <c r="A197" s="20"/>
      <c r="B197" s="20"/>
      <c r="C197" s="312"/>
      <c r="D197" s="31" t="s">
        <v>1569</v>
      </c>
      <c r="E197" s="31" t="s">
        <v>1570</v>
      </c>
      <c r="F197" s="32"/>
      <c r="G197" s="33"/>
      <c r="H197" s="34"/>
      <c r="I197" s="34"/>
      <c r="J197" s="34"/>
      <c r="K197" s="34"/>
      <c r="L197" s="34"/>
      <c r="M197" s="34"/>
      <c r="N197" s="34"/>
      <c r="O197" s="34"/>
      <c r="P197" s="34"/>
      <c r="Q197" s="34"/>
      <c r="R197" s="34"/>
      <c r="S197" s="34"/>
      <c r="T197" s="34"/>
      <c r="U197" s="34"/>
      <c r="V197" s="34"/>
      <c r="W197" s="34"/>
      <c r="X197" s="34"/>
      <c r="Y197" s="34"/>
      <c r="Z197" s="34"/>
      <c r="AA197" s="34"/>
      <c r="AB197" s="34"/>
      <c r="AC197" s="34"/>
      <c r="AD197" s="34"/>
      <c r="AE197" s="34"/>
      <c r="AF197" s="34"/>
      <c r="AG197" s="34"/>
      <c r="AH197" s="34"/>
      <c r="AI197" s="34"/>
      <c r="AJ197" s="34"/>
      <c r="AK197" s="34"/>
      <c r="AL197" s="34"/>
      <c r="AM197" s="34"/>
      <c r="AN197" s="34"/>
      <c r="AO197" s="34"/>
      <c r="AP197" s="34"/>
      <c r="AQ197" s="75"/>
      <c r="AR197" s="34"/>
      <c r="AS197" s="34"/>
      <c r="AT197" s="110" t="s">
        <v>1753</v>
      </c>
      <c r="AU197" s="34" t="s">
        <v>1753</v>
      </c>
      <c r="AV197" s="34" t="s">
        <v>1753</v>
      </c>
      <c r="AW197" s="34"/>
      <c r="AX197" s="124"/>
      <c r="AY197" s="34"/>
      <c r="AZ197" s="34"/>
      <c r="BA197" s="34"/>
      <c r="BB197" s="34"/>
      <c r="BC197" s="124" t="s">
        <v>1753</v>
      </c>
      <c r="BD197" s="124" t="s">
        <v>1753</v>
      </c>
      <c r="BE197" s="216" t="s">
        <v>1753</v>
      </c>
      <c r="BF197" s="216" t="s">
        <v>1753</v>
      </c>
      <c r="BG197" s="34"/>
      <c r="BH197" s="34"/>
      <c r="BI197" s="34"/>
      <c r="BJ197" s="34"/>
      <c r="BK197" s="34"/>
      <c r="BL197" s="96">
        <f t="shared" ca="1" si="30"/>
        <v>3299</v>
      </c>
      <c r="BM197" s="97" t="e">
        <f t="shared" ca="1" si="31"/>
        <v>#VALUE!</v>
      </c>
      <c r="BN197" s="97" t="e">
        <f t="shared" ca="1" si="32"/>
        <v>#VALUE!</v>
      </c>
      <c r="BO197" s="95" t="e">
        <f t="shared" ca="1" si="37"/>
        <v>#VALUE!</v>
      </c>
      <c r="BP197" s="7">
        <f>Design!$J203</f>
        <v>0</v>
      </c>
      <c r="BQ197" s="1" t="e">
        <f t="shared" ca="1" si="38"/>
        <v>#VALUE!</v>
      </c>
      <c r="BR197" s="19" t="e">
        <f t="shared" ca="1" si="33"/>
        <v>#VALUE!</v>
      </c>
      <c r="BS197" s="61">
        <f t="shared" ca="1" si="34"/>
        <v>0</v>
      </c>
      <c r="BT197" s="61" t="str">
        <f t="shared" ca="1" si="39"/>
        <v>TR=3.0</v>
      </c>
      <c r="BU197" s="78" t="e">
        <f t="shared" ca="1" si="36"/>
        <v>#VALUE!</v>
      </c>
      <c r="BV197" s="95">
        <f t="shared" ca="1" si="40"/>
        <v>0</v>
      </c>
      <c r="BW197" s="80">
        <f>Design!B203</f>
        <v>0.28050000000000019</v>
      </c>
      <c r="BX197" s="8">
        <f>Design!F203</f>
        <v>0</v>
      </c>
      <c r="BY197" s="51" t="s">
        <v>2271</v>
      </c>
      <c r="BZ197" s="11" t="s">
        <v>3685</v>
      </c>
      <c r="CA197" s="278">
        <v>41617.677731481483</v>
      </c>
      <c r="CB197" t="s">
        <v>3880</v>
      </c>
      <c r="CC197" s="10"/>
      <c r="CD197" s="61"/>
      <c r="CE197" s="65" t="e">
        <f t="shared" si="29"/>
        <v>#VALUE!</v>
      </c>
      <c r="CF197" s="65"/>
      <c r="CG197" s="65"/>
      <c r="CH197" s="65"/>
      <c r="CI197" s="65"/>
      <c r="CJ197" s="65"/>
      <c r="CK197" s="65"/>
      <c r="CL197" s="65"/>
      <c r="CM197"/>
      <c r="CN197"/>
      <c r="CO197"/>
      <c r="CP197"/>
      <c r="CQ197"/>
      <c r="CR197"/>
      <c r="CS197"/>
      <c r="CT197"/>
      <c r="CU197"/>
      <c r="CV197" s="65"/>
      <c r="CW197" s="65"/>
      <c r="CX197" s="65"/>
      <c r="CY197" s="65"/>
      <c r="CZ197" s="65"/>
      <c r="DA197" s="65"/>
      <c r="DB197" s="141"/>
      <c r="DC197" s="141"/>
      <c r="DD197" s="141"/>
      <c r="DE197" s="141"/>
      <c r="DF197" s="141"/>
      <c r="DG197" s="141"/>
      <c r="DH197" s="141"/>
      <c r="DI197" s="141"/>
      <c r="DJ197" s="139"/>
      <c r="DK197" s="95"/>
      <c r="DL197" s="141"/>
      <c r="DM197" s="141"/>
      <c r="DN197" s="141"/>
      <c r="DO197" s="141"/>
      <c r="DP197" s="91"/>
      <c r="DQ197" s="72"/>
      <c r="DR197" s="72"/>
      <c r="DS197" s="72"/>
      <c r="DT197" s="72"/>
      <c r="DZ197" s="141"/>
      <c r="EA197" s="141"/>
      <c r="EB197" s="141"/>
      <c r="EC197" s="141"/>
      <c r="ED197" s="141"/>
      <c r="EE197" s="141"/>
      <c r="EF197" s="143"/>
      <c r="EU197" s="72"/>
    </row>
    <row r="198" spans="1:151">
      <c r="A198" s="20"/>
      <c r="B198" s="20"/>
      <c r="C198" s="312"/>
      <c r="D198" s="31" t="s">
        <v>1571</v>
      </c>
      <c r="E198" s="31" t="s">
        <v>1572</v>
      </c>
      <c r="F198" s="32"/>
      <c r="G198" s="33"/>
      <c r="H198" s="34"/>
      <c r="I198" s="34"/>
      <c r="J198" s="34"/>
      <c r="K198" s="34"/>
      <c r="L198" s="34"/>
      <c r="M198" s="34"/>
      <c r="N198" s="34"/>
      <c r="O198" s="34"/>
      <c r="P198" s="34"/>
      <c r="Q198" s="34"/>
      <c r="R198" s="34"/>
      <c r="S198" s="34"/>
      <c r="T198" s="34"/>
      <c r="U198" s="34"/>
      <c r="V198" s="34"/>
      <c r="W198" s="34"/>
      <c r="X198" s="34"/>
      <c r="Y198" s="34"/>
      <c r="Z198" s="34"/>
      <c r="AA198" s="34"/>
      <c r="AB198" s="34"/>
      <c r="AC198" s="34"/>
      <c r="AD198" s="34"/>
      <c r="AE198" s="34"/>
      <c r="AF198" s="34"/>
      <c r="AG198" s="34"/>
      <c r="AH198" s="34"/>
      <c r="AI198" s="34"/>
      <c r="AJ198" s="34"/>
      <c r="AK198" s="34"/>
      <c r="AL198" s="34"/>
      <c r="AM198" s="34"/>
      <c r="AN198" s="34"/>
      <c r="AO198" s="34"/>
      <c r="AP198" s="34"/>
      <c r="AQ198" s="75"/>
      <c r="AR198" s="34"/>
      <c r="AS198" s="34"/>
      <c r="AT198" s="110" t="s">
        <v>1725</v>
      </c>
      <c r="AU198" s="34" t="s">
        <v>1725</v>
      </c>
      <c r="AV198" s="34" t="s">
        <v>1725</v>
      </c>
      <c r="AW198" s="34"/>
      <c r="AX198" s="124"/>
      <c r="AY198" s="34"/>
      <c r="AZ198" s="34"/>
      <c r="BA198" s="34"/>
      <c r="BB198" s="34"/>
      <c r="BC198" s="124" t="s">
        <v>1725</v>
      </c>
      <c r="BD198" s="124" t="s">
        <v>1725</v>
      </c>
      <c r="BE198" s="216" t="s">
        <v>2869</v>
      </c>
      <c r="BF198" s="216" t="s">
        <v>2869</v>
      </c>
      <c r="BG198" s="34"/>
      <c r="BH198" s="34"/>
      <c r="BI198" s="34"/>
      <c r="BJ198" s="34"/>
      <c r="BK198" s="34"/>
      <c r="BL198" s="96">
        <f t="shared" ca="1" si="30"/>
        <v>3300</v>
      </c>
      <c r="BM198" s="97" t="e">
        <f t="shared" ca="1" si="31"/>
        <v>#VALUE!</v>
      </c>
      <c r="BN198" s="97" t="e">
        <f t="shared" ca="1" si="32"/>
        <v>#VALUE!</v>
      </c>
      <c r="BO198" s="95" t="e">
        <f t="shared" ca="1" si="37"/>
        <v>#VALUE!</v>
      </c>
      <c r="BP198" s="7">
        <f>Design!$J204</f>
        <v>0</v>
      </c>
      <c r="BQ198" s="1" t="e">
        <f t="shared" ca="1" si="38"/>
        <v>#VALUE!</v>
      </c>
      <c r="BR198" s="19" t="e">
        <f t="shared" ca="1" si="33"/>
        <v>#VALUE!</v>
      </c>
      <c r="BS198" s="61">
        <f t="shared" ca="1" si="34"/>
        <v>0</v>
      </c>
      <c r="BT198" s="61" t="str">
        <f t="shared" ca="1" si="39"/>
        <v>TR=-2.7</v>
      </c>
      <c r="BU198" s="78" t="e">
        <f t="shared" ca="1" si="36"/>
        <v>#VALUE!</v>
      </c>
      <c r="BV198" s="95">
        <f t="shared" ca="1" si="40"/>
        <v>0</v>
      </c>
      <c r="BW198" s="80">
        <f>Design!B204</f>
        <v>0.28200000000000019</v>
      </c>
      <c r="BX198" s="8">
        <f>Design!F204</f>
        <v>0</v>
      </c>
      <c r="BY198" s="51" t="s">
        <v>2272</v>
      </c>
      <c r="BZ198" s="11" t="s">
        <v>3855</v>
      </c>
      <c r="CA198" s="278">
        <v>41617.677743055552</v>
      </c>
      <c r="CB198" t="s">
        <v>3881</v>
      </c>
      <c r="CC198" s="10"/>
      <c r="CD198" s="61"/>
      <c r="CE198" s="65" t="e">
        <f t="shared" si="29"/>
        <v>#VALUE!</v>
      </c>
      <c r="CF198" s="65"/>
      <c r="CG198" s="65"/>
      <c r="CH198" s="65"/>
      <c r="CI198" s="65"/>
      <c r="CJ198" s="65"/>
      <c r="CK198" s="65"/>
      <c r="CL198" s="65"/>
      <c r="CM198"/>
      <c r="CN198"/>
      <c r="CO198"/>
      <c r="CP198"/>
      <c r="CQ198"/>
      <c r="CR198"/>
      <c r="CS198"/>
      <c r="CT198"/>
      <c r="CU198"/>
      <c r="CV198" s="65"/>
      <c r="CW198" s="65"/>
      <c r="CX198" s="65"/>
      <c r="CY198" s="65"/>
      <c r="CZ198" s="65"/>
      <c r="DA198" s="65"/>
      <c r="DB198" s="141"/>
      <c r="DC198" s="141"/>
      <c r="DD198" s="141"/>
      <c r="DE198" s="141"/>
      <c r="DF198" s="141"/>
      <c r="DG198" s="141"/>
      <c r="DH198" s="141"/>
      <c r="DI198" s="141"/>
      <c r="DJ198" s="139"/>
      <c r="DK198" s="95"/>
      <c r="DL198" s="141"/>
      <c r="DM198" s="141"/>
      <c r="DN198" s="141"/>
      <c r="DO198" s="141"/>
      <c r="DP198" s="91"/>
      <c r="DQ198" s="72"/>
      <c r="DR198" s="72"/>
      <c r="DS198" s="72"/>
      <c r="DT198" s="72"/>
      <c r="DZ198" s="141"/>
      <c r="EA198" s="141"/>
      <c r="EB198" s="141"/>
      <c r="EC198" s="141"/>
      <c r="ED198" s="141"/>
      <c r="EE198" s="141"/>
      <c r="EF198" s="143"/>
      <c r="EU198" s="72"/>
    </row>
    <row r="199" spans="1:151">
      <c r="A199" s="20"/>
      <c r="B199" s="20"/>
      <c r="C199" s="312"/>
      <c r="D199" s="31" t="s">
        <v>1573</v>
      </c>
      <c r="E199" s="31" t="s">
        <v>1574</v>
      </c>
      <c r="F199" s="32"/>
      <c r="G199" s="33"/>
      <c r="H199" s="34"/>
      <c r="I199" s="34"/>
      <c r="J199" s="34"/>
      <c r="K199" s="34"/>
      <c r="L199" s="34"/>
      <c r="M199" s="34"/>
      <c r="N199" s="34"/>
      <c r="O199" s="34"/>
      <c r="P199" s="34"/>
      <c r="Q199" s="34"/>
      <c r="R199" s="34"/>
      <c r="S199" s="34"/>
      <c r="T199" s="34"/>
      <c r="U199" s="34"/>
      <c r="V199" s="34"/>
      <c r="W199" s="34"/>
      <c r="X199" s="34"/>
      <c r="Y199" s="34"/>
      <c r="Z199" s="34"/>
      <c r="AA199" s="34"/>
      <c r="AB199" s="34"/>
      <c r="AC199" s="34"/>
      <c r="AD199" s="34"/>
      <c r="AE199" s="34"/>
      <c r="AF199" s="34"/>
      <c r="AG199" s="34"/>
      <c r="AH199" s="34"/>
      <c r="AI199" s="34"/>
      <c r="AJ199" s="34"/>
      <c r="AK199" s="34"/>
      <c r="AL199" s="34"/>
      <c r="AM199" s="34"/>
      <c r="AN199" s="34"/>
      <c r="AO199" s="34"/>
      <c r="AP199" s="34"/>
      <c r="AQ199" s="75"/>
      <c r="AR199" s="34"/>
      <c r="AS199" s="34"/>
      <c r="AT199" s="110" t="s">
        <v>1728</v>
      </c>
      <c r="AU199" s="34" t="s">
        <v>1728</v>
      </c>
      <c r="AV199" s="34" t="s">
        <v>1728</v>
      </c>
      <c r="AW199" s="34"/>
      <c r="AX199" s="124"/>
      <c r="AY199" s="34"/>
      <c r="AZ199" s="34"/>
      <c r="BA199" s="34"/>
      <c r="BB199" s="34"/>
      <c r="BC199" s="124" t="s">
        <v>1728</v>
      </c>
      <c r="BD199" s="124" t="s">
        <v>1728</v>
      </c>
      <c r="BE199" s="216" t="s">
        <v>2870</v>
      </c>
      <c r="BF199" s="216" t="s">
        <v>2870</v>
      </c>
      <c r="BG199" s="34"/>
      <c r="BH199" s="34"/>
      <c r="BI199" s="34"/>
      <c r="BJ199" s="34"/>
      <c r="BK199" s="34"/>
      <c r="BL199" s="96">
        <f t="shared" ca="1" si="30"/>
        <v>3301</v>
      </c>
      <c r="BM199" s="97" t="e">
        <f t="shared" ca="1" si="31"/>
        <v>#VALUE!</v>
      </c>
      <c r="BN199" s="97" t="e">
        <f t="shared" ca="1" si="32"/>
        <v>#VALUE!</v>
      </c>
      <c r="BO199" s="95" t="e">
        <f t="shared" ca="1" si="37"/>
        <v>#VALUE!</v>
      </c>
      <c r="BP199" s="7">
        <f>Design!$J205</f>
        <v>0</v>
      </c>
      <c r="BQ199" s="1" t="e">
        <f t="shared" ca="1" si="38"/>
        <v>#VALUE!</v>
      </c>
      <c r="BR199" s="19" t="e">
        <f t="shared" ca="1" si="33"/>
        <v>#VALUE!</v>
      </c>
      <c r="BS199" s="61">
        <f t="shared" ca="1" si="34"/>
        <v>0</v>
      </c>
      <c r="BT199" s="61" t="str">
        <f t="shared" ca="1" si="39"/>
        <v>TL=-36.7</v>
      </c>
      <c r="BU199" s="78" t="e">
        <f t="shared" ca="1" si="36"/>
        <v>#VALUE!</v>
      </c>
      <c r="BV199" s="95">
        <f t="shared" ca="1" si="40"/>
        <v>0</v>
      </c>
      <c r="BW199" s="80">
        <f>Design!B205</f>
        <v>0.2835000000000002</v>
      </c>
      <c r="BX199" s="8">
        <f>Design!F205</f>
        <v>0</v>
      </c>
      <c r="BY199" s="51" t="s">
        <v>2273</v>
      </c>
      <c r="BZ199" s="11" t="s">
        <v>3960</v>
      </c>
      <c r="CA199" s="278">
        <v>41617.677870370368</v>
      </c>
      <c r="CB199" t="s">
        <v>1969</v>
      </c>
      <c r="CC199" s="10"/>
      <c r="CD199" s="61"/>
      <c r="CE199" s="65" t="e">
        <f t="shared" si="29"/>
        <v>#VALUE!</v>
      </c>
      <c r="CF199" s="65"/>
      <c r="CG199" s="65"/>
      <c r="CH199" s="65"/>
      <c r="CI199" s="65"/>
      <c r="CJ199" s="65"/>
      <c r="CK199" s="65"/>
      <c r="CL199" s="65"/>
      <c r="CM199"/>
      <c r="CN199"/>
      <c r="CO199"/>
      <c r="CP199"/>
      <c r="CQ199"/>
      <c r="CR199"/>
      <c r="CS199"/>
      <c r="CT199"/>
      <c r="CU199"/>
      <c r="CV199" s="65"/>
      <c r="CW199" s="65"/>
      <c r="CX199" s="65"/>
      <c r="CY199" s="65"/>
      <c r="CZ199" s="65"/>
      <c r="DA199" s="65"/>
      <c r="DB199" s="141"/>
      <c r="DC199" s="141"/>
      <c r="DD199" s="141"/>
      <c r="DE199" s="141"/>
      <c r="DF199" s="141"/>
      <c r="DG199" s="141"/>
      <c r="DH199" s="141"/>
      <c r="DI199" s="141"/>
      <c r="DJ199" s="139"/>
      <c r="DK199" s="95"/>
      <c r="DL199" s="141"/>
      <c r="DM199" s="141"/>
      <c r="DN199" s="141"/>
      <c r="DO199" s="141"/>
      <c r="DP199" s="91"/>
      <c r="DQ199" s="72"/>
      <c r="DR199" s="72"/>
      <c r="DS199" s="72"/>
      <c r="DT199" s="72"/>
      <c r="DZ199" s="141"/>
      <c r="EA199" s="141"/>
      <c r="EB199" s="141"/>
      <c r="EC199" s="141"/>
      <c r="ED199" s="141"/>
      <c r="EE199" s="141"/>
      <c r="EF199" s="143"/>
      <c r="EU199" s="72"/>
    </row>
    <row r="200" spans="1:151">
      <c r="A200" s="20"/>
      <c r="B200" s="20"/>
      <c r="C200" s="312"/>
      <c r="D200" s="31" t="s">
        <v>1575</v>
      </c>
      <c r="E200" s="31" t="s">
        <v>1576</v>
      </c>
      <c r="F200" s="32"/>
      <c r="G200" s="33"/>
      <c r="H200" s="34"/>
      <c r="I200" s="34"/>
      <c r="J200" s="34"/>
      <c r="K200" s="34"/>
      <c r="L200" s="34"/>
      <c r="M200" s="34"/>
      <c r="N200" s="34"/>
      <c r="O200" s="34"/>
      <c r="P200" s="34"/>
      <c r="Q200" s="34"/>
      <c r="R200" s="34"/>
      <c r="S200" s="34"/>
      <c r="T200" s="34"/>
      <c r="U200" s="34"/>
      <c r="V200" s="34"/>
      <c r="W200" s="34"/>
      <c r="X200" s="34"/>
      <c r="Y200" s="34"/>
      <c r="Z200" s="34"/>
      <c r="AA200" s="34"/>
      <c r="AB200" s="34"/>
      <c r="AC200" s="34"/>
      <c r="AD200" s="34"/>
      <c r="AE200" s="34"/>
      <c r="AF200" s="34"/>
      <c r="AG200" s="34"/>
      <c r="AH200" s="34"/>
      <c r="AI200" s="34"/>
      <c r="AJ200" s="34"/>
      <c r="AK200" s="34"/>
      <c r="AL200" s="34"/>
      <c r="AM200" s="34"/>
      <c r="AN200" s="34"/>
      <c r="AO200" s="34"/>
      <c r="AP200" s="34"/>
      <c r="AQ200" s="75"/>
      <c r="AR200" s="34"/>
      <c r="AS200" s="34"/>
      <c r="AT200" s="110" t="s">
        <v>2688</v>
      </c>
      <c r="AU200" s="34" t="s">
        <v>2688</v>
      </c>
      <c r="AV200" s="34" t="s">
        <v>2688</v>
      </c>
      <c r="AW200" s="34"/>
      <c r="AX200" s="124"/>
      <c r="AY200" s="34"/>
      <c r="AZ200" s="34"/>
      <c r="BA200" s="34"/>
      <c r="BB200" s="34"/>
      <c r="BC200" s="124" t="s">
        <v>2688</v>
      </c>
      <c r="BD200" s="124" t="s">
        <v>2688</v>
      </c>
      <c r="BE200" s="216" t="s">
        <v>2871</v>
      </c>
      <c r="BF200" s="216" t="s">
        <v>2871</v>
      </c>
      <c r="BG200" s="34"/>
      <c r="BH200" s="34"/>
      <c r="BI200" s="34"/>
      <c r="BJ200" s="34"/>
      <c r="BK200" s="34"/>
      <c r="BL200" s="96">
        <f t="shared" ca="1" si="30"/>
        <v>3354</v>
      </c>
      <c r="BM200" s="97" t="e">
        <f t="shared" ca="1" si="31"/>
        <v>#VALUE!</v>
      </c>
      <c r="BN200" s="97" t="e">
        <f t="shared" ca="1" si="32"/>
        <v>#VALUE!</v>
      </c>
      <c r="BO200" s="95" t="e">
        <f t="shared" ca="1" si="37"/>
        <v>#VALUE!</v>
      </c>
      <c r="BP200" s="7">
        <f>Design!$J206</f>
        <v>0</v>
      </c>
      <c r="BQ200" s="1" t="e">
        <f t="shared" ca="1" si="38"/>
        <v>#VALUE!</v>
      </c>
      <c r="BR200" s="19" t="e">
        <f t="shared" ca="1" si="33"/>
        <v>#VALUE!</v>
      </c>
      <c r="BS200" s="61">
        <f t="shared" ca="1" si="34"/>
        <v>0</v>
      </c>
      <c r="BT200" s="61" t="str">
        <f t="shared" ca="1" si="39"/>
        <v>ACK</v>
      </c>
      <c r="BU200" s="78" t="e">
        <f t="shared" ca="1" si="36"/>
        <v>#VALUE!</v>
      </c>
      <c r="BV200" s="95">
        <f t="shared" ca="1" si="40"/>
        <v>0</v>
      </c>
      <c r="BW200" s="80">
        <f>Design!B206</f>
        <v>0.2850000000000002</v>
      </c>
      <c r="BX200" s="8">
        <f>Design!F206</f>
        <v>0</v>
      </c>
      <c r="BY200" s="51" t="s">
        <v>2274</v>
      </c>
      <c r="BZ200" s="11" t="s">
        <v>3715</v>
      </c>
      <c r="CA200" s="278">
        <v>41617.677928240744</v>
      </c>
      <c r="CB200" t="s">
        <v>3964</v>
      </c>
      <c r="CC200" s="10"/>
      <c r="CD200" s="61"/>
      <c r="CE200" s="65" t="e">
        <f t="shared" si="29"/>
        <v>#VALUE!</v>
      </c>
      <c r="CF200" s="65"/>
      <c r="CG200" s="65"/>
      <c r="CH200" s="65"/>
      <c r="CI200" s="65"/>
      <c r="CJ200" s="65"/>
      <c r="CK200" s="65"/>
      <c r="CL200" s="65"/>
      <c r="CM200"/>
      <c r="CN200"/>
      <c r="CO200"/>
      <c r="CP200"/>
      <c r="CQ200"/>
      <c r="CR200"/>
      <c r="CS200"/>
      <c r="CT200"/>
      <c r="CU200"/>
      <c r="CV200" s="65"/>
      <c r="CW200" s="65"/>
      <c r="CX200" s="65"/>
      <c r="CY200" s="65"/>
      <c r="CZ200" s="65"/>
      <c r="DA200" s="65"/>
      <c r="DB200" s="141"/>
      <c r="DC200" s="141"/>
      <c r="DD200" s="141"/>
      <c r="DE200" s="141"/>
      <c r="DF200" s="141"/>
      <c r="DG200" s="141"/>
      <c r="DH200" s="141"/>
      <c r="DI200" s="141"/>
      <c r="DJ200" s="139"/>
      <c r="DK200" s="95"/>
      <c r="DL200" s="141"/>
      <c r="DM200" s="141"/>
      <c r="DN200" s="141"/>
      <c r="DO200" s="141"/>
      <c r="DP200" s="91"/>
      <c r="DQ200" s="72"/>
      <c r="DR200" s="72"/>
      <c r="DS200" s="72"/>
      <c r="DT200" s="72"/>
      <c r="DZ200" s="141"/>
      <c r="EA200" s="141"/>
      <c r="EB200" s="141"/>
      <c r="EC200" s="141"/>
      <c r="ED200" s="141"/>
      <c r="EE200" s="141"/>
      <c r="EF200" s="143"/>
      <c r="EU200" s="72"/>
    </row>
    <row r="201" spans="1:151">
      <c r="A201" s="20"/>
      <c r="B201" s="20"/>
      <c r="C201" s="312"/>
      <c r="D201" s="31" t="s">
        <v>1577</v>
      </c>
      <c r="E201" s="31" t="s">
        <v>1578</v>
      </c>
      <c r="F201" s="32"/>
      <c r="G201" s="33"/>
      <c r="H201" s="34"/>
      <c r="I201" s="34"/>
      <c r="J201" s="34"/>
      <c r="K201" s="34"/>
      <c r="L201" s="34"/>
      <c r="M201" s="34"/>
      <c r="N201" s="34"/>
      <c r="O201" s="34"/>
      <c r="P201" s="34"/>
      <c r="Q201" s="34"/>
      <c r="R201" s="34"/>
      <c r="S201" s="34"/>
      <c r="T201" s="34"/>
      <c r="U201" s="34"/>
      <c r="V201" s="34"/>
      <c r="W201" s="34"/>
      <c r="X201" s="34"/>
      <c r="Y201" s="34"/>
      <c r="Z201" s="34"/>
      <c r="AA201" s="34"/>
      <c r="AB201" s="34"/>
      <c r="AC201" s="34"/>
      <c r="AD201" s="34"/>
      <c r="AE201" s="34"/>
      <c r="AF201" s="34"/>
      <c r="AG201" s="34"/>
      <c r="AH201" s="34"/>
      <c r="AI201" s="34"/>
      <c r="AJ201" s="34"/>
      <c r="AK201" s="34"/>
      <c r="AL201" s="34"/>
      <c r="AM201" s="34"/>
      <c r="AN201" s="34"/>
      <c r="AO201" s="34"/>
      <c r="AP201" s="34"/>
      <c r="AQ201" s="75"/>
      <c r="AR201" s="34"/>
      <c r="AS201" s="34"/>
      <c r="AT201" s="110" t="s">
        <v>2688</v>
      </c>
      <c r="AU201" s="34" t="s">
        <v>2688</v>
      </c>
      <c r="AV201" s="34" t="s">
        <v>2688</v>
      </c>
      <c r="AW201" s="34"/>
      <c r="AX201" s="124"/>
      <c r="AY201" s="34"/>
      <c r="AZ201" s="34"/>
      <c r="BA201" s="34"/>
      <c r="BB201" s="34"/>
      <c r="BC201" s="124" t="s">
        <v>2688</v>
      </c>
      <c r="BD201" s="124" t="s">
        <v>2688</v>
      </c>
      <c r="BE201" s="216" t="s">
        <v>1529</v>
      </c>
      <c r="BF201" s="216" t="s">
        <v>1529</v>
      </c>
      <c r="BG201" s="34"/>
      <c r="BH201" s="34"/>
      <c r="BI201" s="34"/>
      <c r="BJ201" s="34"/>
      <c r="BK201" s="34"/>
      <c r="BL201" s="96">
        <f t="shared" ca="1" si="30"/>
        <v>3356</v>
      </c>
      <c r="BM201" s="97" t="e">
        <f t="shared" ca="1" si="31"/>
        <v>#VALUE!</v>
      </c>
      <c r="BN201" s="97" t="e">
        <f t="shared" ca="1" si="32"/>
        <v>#VALUE!</v>
      </c>
      <c r="BO201" s="95" t="e">
        <f t="shared" ca="1" si="37"/>
        <v>#VALUE!</v>
      </c>
      <c r="BP201" s="7">
        <f>Design!$J207</f>
        <v>0</v>
      </c>
      <c r="BQ201" s="1" t="e">
        <f t="shared" ca="1" si="38"/>
        <v>#VALUE!</v>
      </c>
      <c r="BR201" s="19" t="e">
        <f t="shared" ca="1" si="33"/>
        <v>#VALUE!</v>
      </c>
      <c r="BS201" s="61">
        <f t="shared" ca="1" si="34"/>
        <v>0</v>
      </c>
      <c r="BT201" s="61" t="str">
        <f t="shared" ca="1" si="39"/>
        <v>ACK</v>
      </c>
      <c r="BU201" s="78" t="e">
        <f t="shared" ca="1" si="36"/>
        <v>#VALUE!</v>
      </c>
      <c r="BV201" s="95">
        <f t="shared" ca="1" si="40"/>
        <v>0</v>
      </c>
      <c r="BW201" s="80">
        <f>Design!B207</f>
        <v>0.2865000000000002</v>
      </c>
      <c r="BX201" s="8">
        <f>Design!F207</f>
        <v>0</v>
      </c>
      <c r="BY201" s="51" t="s">
        <v>2275</v>
      </c>
      <c r="BZ201" s="11" t="s">
        <v>3961</v>
      </c>
      <c r="CA201" s="278">
        <v>41617.677905092591</v>
      </c>
      <c r="CB201" t="s">
        <v>1969</v>
      </c>
      <c r="CC201" s="10"/>
      <c r="CD201" s="61"/>
      <c r="CE201" s="65" t="e">
        <f t="shared" ref="CE201:CE264" si="41">IF(ROW()=7,VALUE(SUBSTITUTE(MID(CE$1,SEARCH("X=",CE$1)+2,5),",","")&amp;TEXT(SEARCH("X=",CE$1)+4,"00000")),VALUE(SUBSTITUTE(MID(CE$1,SEARCH(",",CE$1,VALUE(RIGHT(TEXT(CE200,"0.000000"),5)))+1,5),",","")&amp;TEXT(SEARCH(",",CE$1,VALUE(RIGHT(TEXT(CE200,"0.000000"),5)))+3,"00000")))</f>
        <v>#VALUE!</v>
      </c>
      <c r="CF201" s="65"/>
      <c r="CG201" s="65"/>
      <c r="CH201" s="65"/>
      <c r="CI201" s="65"/>
      <c r="CJ201" s="65"/>
      <c r="CK201" s="65"/>
      <c r="CL201" s="65"/>
      <c r="CM201"/>
      <c r="CN201"/>
      <c r="CO201"/>
      <c r="CP201"/>
      <c r="CQ201"/>
      <c r="CR201"/>
      <c r="CS201"/>
      <c r="CT201"/>
      <c r="CU201"/>
      <c r="CV201" s="65"/>
      <c r="CW201" s="65"/>
      <c r="CX201" s="65"/>
      <c r="CY201" s="65"/>
      <c r="CZ201" s="65"/>
      <c r="DA201" s="65"/>
      <c r="DB201" s="141"/>
      <c r="DC201" s="141"/>
      <c r="DD201" s="141"/>
      <c r="DE201" s="141"/>
      <c r="DF201" s="141"/>
      <c r="DG201" s="141"/>
      <c r="DH201" s="141"/>
      <c r="DI201" s="141"/>
      <c r="DJ201" s="139"/>
      <c r="DK201" s="95"/>
      <c r="DL201" s="141"/>
      <c r="DM201" s="141"/>
      <c r="DN201" s="141"/>
      <c r="DO201" s="141"/>
      <c r="DP201" s="91"/>
      <c r="DQ201" s="72"/>
      <c r="DR201" s="72"/>
      <c r="DS201" s="72"/>
      <c r="DT201" s="72"/>
      <c r="DZ201" s="141"/>
      <c r="EA201" s="141"/>
      <c r="EB201" s="141"/>
      <c r="EC201" s="141"/>
      <c r="ED201" s="141"/>
      <c r="EE201" s="141"/>
      <c r="EF201" s="143"/>
      <c r="EU201" s="72"/>
    </row>
    <row r="202" spans="1:151">
      <c r="A202" s="20"/>
      <c r="B202" s="20"/>
      <c r="C202" s="313"/>
      <c r="D202" s="31" t="s">
        <v>1579</v>
      </c>
      <c r="E202" s="31" t="s">
        <v>1580</v>
      </c>
      <c r="F202" s="32"/>
      <c r="G202" s="33"/>
      <c r="H202" s="34"/>
      <c r="I202" s="34"/>
      <c r="J202" s="34"/>
      <c r="K202" s="34"/>
      <c r="L202" s="34"/>
      <c r="M202" s="34"/>
      <c r="N202" s="34"/>
      <c r="O202" s="34"/>
      <c r="P202" s="34"/>
      <c r="Q202" s="34"/>
      <c r="R202" s="34"/>
      <c r="S202" s="34"/>
      <c r="T202" s="34"/>
      <c r="U202" s="34"/>
      <c r="V202" s="34"/>
      <c r="W202" s="34"/>
      <c r="X202" s="34"/>
      <c r="Y202" s="34"/>
      <c r="Z202" s="34"/>
      <c r="AA202" s="34"/>
      <c r="AB202" s="34"/>
      <c r="AC202" s="34"/>
      <c r="AD202" s="34"/>
      <c r="AE202" s="34"/>
      <c r="AF202" s="34"/>
      <c r="AG202" s="34"/>
      <c r="AH202" s="34"/>
      <c r="AI202" s="34"/>
      <c r="AJ202" s="34"/>
      <c r="AK202" s="34"/>
      <c r="AL202" s="34"/>
      <c r="AM202" s="34"/>
      <c r="AN202" s="34"/>
      <c r="AO202" s="34"/>
      <c r="AP202" s="34"/>
      <c r="AQ202" s="75"/>
      <c r="AR202" s="34"/>
      <c r="AS202" s="34"/>
      <c r="AT202" s="110" t="s">
        <v>2688</v>
      </c>
      <c r="AU202" s="34" t="s">
        <v>2688</v>
      </c>
      <c r="AV202" s="34" t="s">
        <v>2688</v>
      </c>
      <c r="AW202" s="34"/>
      <c r="AX202" s="124"/>
      <c r="AY202" s="34"/>
      <c r="AZ202" s="34"/>
      <c r="BA202" s="34"/>
      <c r="BB202" s="34"/>
      <c r="BC202" s="124" t="s">
        <v>2688</v>
      </c>
      <c r="BD202" s="124" t="s">
        <v>2688</v>
      </c>
      <c r="BE202" s="216" t="s">
        <v>1529</v>
      </c>
      <c r="BF202" s="216" t="s">
        <v>1529</v>
      </c>
      <c r="BG202" s="34"/>
      <c r="BH202" s="34"/>
      <c r="BI202" s="34"/>
      <c r="BJ202" s="34"/>
      <c r="BK202" s="34"/>
      <c r="BL202" s="96">
        <f t="shared" ref="BL202:BL265" ca="1" si="42">(HOUR(OFFSET(CA$11,(ROW()-10)*2+BT$8,0))-HOUR(CA$7))*3600+(MINUTE(OFFSET(CA$11,(ROW()-10)*2+BT$8,0))-MINUTE(CA$7))*60+SECOND(OFFSET(CA$11,(ROW()-10)*2+BT$8,0))-SECOND(CA$7)-BL$7</f>
        <v>3356</v>
      </c>
      <c r="BM202" s="97" t="e">
        <f t="shared" ref="BM202:BM265" ca="1" si="43">-(RIGHT(BT202,LEN(BT202)-SEARCH("SWP",BT202,4)-3)-CC$7)/1000</f>
        <v>#VALUE!</v>
      </c>
      <c r="BN202" s="97" t="e">
        <f t="shared" ref="BN202:BN265" ca="1" si="44">-(MID(BT202,SEARCH("=",BT202)+1,SEARCH("=",BT202,4)-7)-CD$6)/1000</f>
        <v>#VALUE!</v>
      </c>
      <c r="BO202" s="95" t="e">
        <f t="shared" ca="1" si="37"/>
        <v>#VALUE!</v>
      </c>
      <c r="BP202" s="7">
        <f>Design!$J208</f>
        <v>0</v>
      </c>
      <c r="BQ202" s="1" t="e">
        <f t="shared" ca="1" si="38"/>
        <v>#VALUE!</v>
      </c>
      <c r="BR202" s="19" t="e">
        <f t="shared" ca="1" si="33"/>
        <v>#VALUE!</v>
      </c>
      <c r="BS202" s="61">
        <f t="shared" ca="1" si="34"/>
        <v>0</v>
      </c>
      <c r="BT202" s="61" t="str">
        <f t="shared" ca="1" si="39"/>
        <v>TR=51.8</v>
      </c>
      <c r="BU202" s="78" t="e">
        <f t="shared" ca="1" si="36"/>
        <v>#VALUE!</v>
      </c>
      <c r="BV202" s="95">
        <f t="shared" ca="1" si="40"/>
        <v>0</v>
      </c>
      <c r="BW202" s="80">
        <f>Design!B208</f>
        <v>0.2880000000000002</v>
      </c>
      <c r="BX202" s="8">
        <f>Design!F208</f>
        <v>0</v>
      </c>
      <c r="BY202" s="51" t="s">
        <v>2276</v>
      </c>
      <c r="BZ202" s="11" t="s">
        <v>3716</v>
      </c>
      <c r="CA202" s="278">
        <v>41617.677916666667</v>
      </c>
      <c r="CB202" t="s">
        <v>3962</v>
      </c>
      <c r="CC202" s="10"/>
      <c r="CD202" s="61"/>
      <c r="CE202" s="65" t="e">
        <f t="shared" si="41"/>
        <v>#VALUE!</v>
      </c>
      <c r="CF202" s="65"/>
      <c r="CG202" s="65"/>
      <c r="CH202" s="65"/>
      <c r="CI202" s="65"/>
      <c r="CJ202" s="65"/>
      <c r="CK202" s="65"/>
      <c r="CL202" s="65"/>
      <c r="CM202"/>
      <c r="CN202"/>
      <c r="CO202"/>
      <c r="CP202"/>
      <c r="CQ202"/>
      <c r="CR202"/>
      <c r="CS202"/>
      <c r="CT202"/>
      <c r="CU202"/>
      <c r="CV202" s="65"/>
      <c r="CW202" s="65"/>
      <c r="CX202" s="65"/>
      <c r="CY202" s="65"/>
      <c r="CZ202" s="65"/>
      <c r="DA202" s="65"/>
      <c r="DB202" s="141"/>
      <c r="DC202" s="141"/>
      <c r="DD202" s="141"/>
      <c r="DE202" s="141"/>
      <c r="DF202" s="141"/>
      <c r="DG202" s="141"/>
      <c r="DH202" s="141"/>
      <c r="DI202" s="141"/>
      <c r="DJ202" s="139"/>
      <c r="DK202" s="95"/>
      <c r="DL202" s="141"/>
      <c r="DM202" s="141"/>
      <c r="DN202" s="141"/>
      <c r="DO202" s="141"/>
      <c r="DP202" s="91"/>
      <c r="DQ202" s="72"/>
      <c r="DR202" s="72"/>
      <c r="DS202" s="72"/>
      <c r="DT202" s="72"/>
      <c r="DZ202" s="141"/>
      <c r="EA202" s="141"/>
      <c r="EB202" s="141"/>
      <c r="EC202" s="141"/>
      <c r="ED202" s="141"/>
      <c r="EE202" s="141"/>
      <c r="EF202" s="143"/>
      <c r="EU202" s="72"/>
    </row>
    <row r="203" spans="1:151">
      <c r="A203" s="20"/>
      <c r="B203" s="20"/>
      <c r="C203" s="311" t="s">
        <v>1581</v>
      </c>
      <c r="D203" s="31" t="s">
        <v>1582</v>
      </c>
      <c r="E203" s="31" t="s">
        <v>1583</v>
      </c>
      <c r="F203" s="32"/>
      <c r="G203" s="33"/>
      <c r="H203" s="34"/>
      <c r="I203" s="34"/>
      <c r="J203" s="34"/>
      <c r="K203" s="34"/>
      <c r="L203" s="34"/>
      <c r="M203" s="34"/>
      <c r="N203" s="34"/>
      <c r="O203" s="34"/>
      <c r="P203" s="34"/>
      <c r="Q203" s="34"/>
      <c r="R203" s="34"/>
      <c r="S203" s="34"/>
      <c r="T203" s="34"/>
      <c r="U203" s="34"/>
      <c r="V203" s="34"/>
      <c r="W203" s="34"/>
      <c r="X203" s="34"/>
      <c r="Y203" s="34"/>
      <c r="Z203" s="34"/>
      <c r="AA203" s="34"/>
      <c r="AB203" s="34"/>
      <c r="AC203" s="34"/>
      <c r="AD203" s="34"/>
      <c r="AE203" s="34"/>
      <c r="AF203" s="34"/>
      <c r="AG203" s="34"/>
      <c r="AH203" s="34"/>
      <c r="AI203" s="34"/>
      <c r="AJ203" s="34"/>
      <c r="AK203" s="34"/>
      <c r="AL203" s="34"/>
      <c r="AM203" s="34"/>
      <c r="AN203" s="34"/>
      <c r="AO203" s="34"/>
      <c r="AP203" s="34"/>
      <c r="AQ203" s="75"/>
      <c r="AR203" s="34"/>
      <c r="AS203" s="34"/>
      <c r="AT203" s="110" t="s">
        <v>2399</v>
      </c>
      <c r="AU203" s="34" t="s">
        <v>2399</v>
      </c>
      <c r="AV203" s="34" t="s">
        <v>2399</v>
      </c>
      <c r="AW203" s="34"/>
      <c r="AX203" s="124"/>
      <c r="AY203" s="34"/>
      <c r="AZ203" s="34"/>
      <c r="BA203" s="34"/>
      <c r="BB203" s="34"/>
      <c r="BC203" s="124" t="s">
        <v>2399</v>
      </c>
      <c r="BD203" s="124" t="s">
        <v>2399</v>
      </c>
      <c r="BE203" s="216" t="s">
        <v>2399</v>
      </c>
      <c r="BF203" s="216" t="s">
        <v>2399</v>
      </c>
      <c r="BG203" s="34"/>
      <c r="BH203" s="34"/>
      <c r="BI203" s="34"/>
      <c r="BJ203" s="34"/>
      <c r="BK203" s="34"/>
      <c r="BL203" s="96">
        <f t="shared" ca="1" si="42"/>
        <v>3357</v>
      </c>
      <c r="BM203" s="97" t="e">
        <f t="shared" ca="1" si="43"/>
        <v>#VALUE!</v>
      </c>
      <c r="BN203" s="97" t="e">
        <f t="shared" ca="1" si="44"/>
        <v>#VALUE!</v>
      </c>
      <c r="BO203" s="95" t="e">
        <f t="shared" ca="1" si="37"/>
        <v>#VALUE!</v>
      </c>
      <c r="BP203" s="7">
        <f>Design!$J209</f>
        <v>0</v>
      </c>
      <c r="BQ203" s="1" t="e">
        <f t="shared" ca="1" si="38"/>
        <v>#VALUE!</v>
      </c>
      <c r="BR203" s="19" t="e">
        <f t="shared" ref="BR203:BR266" ca="1" si="45">ABS(MID(BT203,SEARCH("=",BT203,4)+1,SEARCH("S",BT203)-SEARCH("=",BT203,4)-3)-CD$7)/1000</f>
        <v>#VALUE!</v>
      </c>
      <c r="BS203" s="61">
        <f t="shared" ref="BS203:BS246" ca="1" si="46">OFFSET(BZ$11,(ROW()-9)*2-1+BT$8,0)</f>
        <v>0</v>
      </c>
      <c r="BT203" s="61" t="str">
        <f t="shared" ca="1" si="39"/>
        <v>TR=4.1</v>
      </c>
      <c r="BU203" s="78" t="e">
        <f t="shared" ref="BU203:BU266" ca="1" si="47">(BU$8-(MID(BT203,SEARCH("=",BT203)+1,SEARCH("=",BT203,4)-7))-(RIGHT(BT203,LEN(BT203)-SEARCH("SWP",BT203,4)-3)))/1000</f>
        <v>#VALUE!</v>
      </c>
      <c r="BV203" s="95">
        <f t="shared" ca="1" si="40"/>
        <v>0</v>
      </c>
      <c r="BW203" s="80">
        <f>Design!B209</f>
        <v>0.2895000000000002</v>
      </c>
      <c r="BX203" s="8">
        <f>Design!F209</f>
        <v>0</v>
      </c>
      <c r="BY203" s="51" t="s">
        <v>2277</v>
      </c>
      <c r="BZ203" s="11" t="s">
        <v>3716</v>
      </c>
      <c r="CA203" s="278">
        <v>41617.677916666667</v>
      </c>
      <c r="CB203" t="s">
        <v>3962</v>
      </c>
      <c r="CC203" s="10"/>
      <c r="CD203" s="61"/>
      <c r="CE203" s="65" t="e">
        <f t="shared" si="41"/>
        <v>#VALUE!</v>
      </c>
      <c r="CF203" s="65"/>
      <c r="CG203" s="65"/>
      <c r="CH203" s="65"/>
      <c r="CI203" s="65"/>
      <c r="CJ203" s="65"/>
      <c r="CK203" s="65"/>
      <c r="CL203" s="65"/>
      <c r="CM203"/>
      <c r="CN203"/>
      <c r="CO203"/>
      <c r="CP203"/>
      <c r="CQ203"/>
      <c r="CR203"/>
      <c r="CS203"/>
      <c r="CT203"/>
      <c r="CU203"/>
      <c r="CV203" s="65"/>
      <c r="CW203" s="65"/>
      <c r="CX203" s="65"/>
      <c r="CY203" s="65"/>
      <c r="CZ203" s="65"/>
      <c r="DA203" s="65"/>
      <c r="DB203" s="141"/>
      <c r="DC203" s="141"/>
      <c r="DD203" s="141"/>
      <c r="DE203" s="141"/>
      <c r="DF203" s="141"/>
      <c r="DG203" s="141"/>
      <c r="DH203" s="141"/>
      <c r="DI203" s="141"/>
      <c r="DJ203" s="139"/>
      <c r="DK203" s="95"/>
      <c r="DL203" s="141"/>
      <c r="DM203" s="141"/>
      <c r="DN203" s="141"/>
      <c r="DO203" s="141"/>
      <c r="DP203" s="91"/>
      <c r="DQ203" s="72"/>
      <c r="DR203" s="72"/>
      <c r="DS203" s="72"/>
      <c r="DT203" s="72"/>
      <c r="DZ203" s="141"/>
      <c r="EA203" s="141"/>
      <c r="EB203" s="141"/>
      <c r="EC203" s="141"/>
      <c r="ED203" s="141"/>
      <c r="EE203" s="141"/>
      <c r="EF203" s="143"/>
      <c r="EU203" s="72"/>
    </row>
    <row r="204" spans="1:151">
      <c r="A204" s="20"/>
      <c r="B204" s="20"/>
      <c r="C204" s="312"/>
      <c r="D204" s="31" t="s">
        <v>1584</v>
      </c>
      <c r="E204" s="31" t="s">
        <v>1585</v>
      </c>
      <c r="F204" s="32"/>
      <c r="G204" s="33"/>
      <c r="H204" s="34"/>
      <c r="I204" s="34"/>
      <c r="J204" s="34"/>
      <c r="K204" s="34"/>
      <c r="L204" s="34"/>
      <c r="M204" s="34"/>
      <c r="N204" s="34"/>
      <c r="O204" s="34"/>
      <c r="P204" s="34"/>
      <c r="Q204" s="34"/>
      <c r="R204" s="34"/>
      <c r="S204" s="34"/>
      <c r="T204" s="34"/>
      <c r="U204" s="34"/>
      <c r="V204" s="34"/>
      <c r="W204" s="34"/>
      <c r="X204" s="34"/>
      <c r="Y204" s="34"/>
      <c r="Z204" s="34"/>
      <c r="AA204" s="34"/>
      <c r="AB204" s="34"/>
      <c r="AC204" s="34"/>
      <c r="AD204" s="34"/>
      <c r="AE204" s="34"/>
      <c r="AF204" s="34"/>
      <c r="AG204" s="34"/>
      <c r="AH204" s="34"/>
      <c r="AI204" s="34"/>
      <c r="AJ204" s="34"/>
      <c r="AK204" s="34"/>
      <c r="AL204" s="34"/>
      <c r="AM204" s="34"/>
      <c r="AN204" s="34"/>
      <c r="AO204" s="34"/>
      <c r="AP204" s="34"/>
      <c r="AQ204" s="75"/>
      <c r="AR204" s="34"/>
      <c r="AS204" s="34"/>
      <c r="AT204" s="110" t="s">
        <v>2399</v>
      </c>
      <c r="AU204" s="34" t="s">
        <v>2399</v>
      </c>
      <c r="AV204" s="34" t="s">
        <v>2399</v>
      </c>
      <c r="AW204" s="34"/>
      <c r="AX204" s="120"/>
      <c r="AY204" s="34"/>
      <c r="AZ204" s="34"/>
      <c r="BA204" s="34"/>
      <c r="BB204" s="34"/>
      <c r="BC204" s="120" t="s">
        <v>2399</v>
      </c>
      <c r="BD204" s="120">
        <v>0</v>
      </c>
      <c r="BE204" s="294">
        <f>INT(IF(Control!$F$21,0.05,0)*BE$5/BE$166)</f>
        <v>2713</v>
      </c>
      <c r="BF204" s="294">
        <f>INT(IF(Control!$F$21,0.05,0)*BF$5/BF$166)</f>
        <v>2713</v>
      </c>
      <c r="BG204" s="34"/>
      <c r="BH204" s="34"/>
      <c r="BI204" s="34"/>
      <c r="BJ204" s="34"/>
      <c r="BK204" s="34"/>
      <c r="BL204" s="96">
        <f t="shared" ca="1" si="42"/>
        <v>3358</v>
      </c>
      <c r="BM204" s="97" t="e">
        <f t="shared" ca="1" si="43"/>
        <v>#VALUE!</v>
      </c>
      <c r="BN204" s="97" t="e">
        <f t="shared" ca="1" si="44"/>
        <v>#VALUE!</v>
      </c>
      <c r="BO204" s="95" t="e">
        <f t="shared" ca="1" si="37"/>
        <v>#VALUE!</v>
      </c>
      <c r="BP204" s="7">
        <f>Design!$J210</f>
        <v>0</v>
      </c>
      <c r="BQ204" s="1" t="e">
        <f t="shared" ca="1" si="38"/>
        <v>#VALUE!</v>
      </c>
      <c r="BR204" s="19" t="e">
        <f t="shared" ca="1" si="45"/>
        <v>#VALUE!</v>
      </c>
      <c r="BS204" s="61">
        <f t="shared" ca="1" si="46"/>
        <v>0</v>
      </c>
      <c r="BT204" s="61" t="str">
        <f t="shared" ca="1" si="39"/>
        <v>TR=-0.9</v>
      </c>
      <c r="BU204" s="78" t="e">
        <f t="shared" ca="1" si="47"/>
        <v>#VALUE!</v>
      </c>
      <c r="BV204" s="95">
        <f t="shared" ca="1" si="40"/>
        <v>0</v>
      </c>
      <c r="BW204" s="80">
        <f>Design!B210</f>
        <v>0.2910000000000002</v>
      </c>
      <c r="BX204" s="8">
        <f>Design!F210</f>
        <v>0</v>
      </c>
      <c r="BY204" s="51" t="s">
        <v>2278</v>
      </c>
      <c r="BZ204" s="11" t="s">
        <v>3714</v>
      </c>
      <c r="CA204" s="278">
        <v>41617.677928240744</v>
      </c>
      <c r="CB204" t="s">
        <v>3963</v>
      </c>
      <c r="CC204" s="10"/>
      <c r="CD204" s="61"/>
      <c r="CE204" s="65" t="e">
        <f t="shared" si="41"/>
        <v>#VALUE!</v>
      </c>
      <c r="CF204" s="65"/>
      <c r="CG204" s="65"/>
      <c r="CH204" s="65"/>
      <c r="CI204" s="65"/>
      <c r="CJ204" s="65"/>
      <c r="CK204" s="65"/>
      <c r="CL204" s="65"/>
      <c r="CM204"/>
      <c r="CN204"/>
      <c r="CO204"/>
      <c r="CP204"/>
      <c r="CQ204"/>
      <c r="CR204"/>
      <c r="CS204"/>
      <c r="CT204"/>
      <c r="CU204"/>
      <c r="CV204" s="65"/>
      <c r="CW204" s="65"/>
      <c r="CX204" s="65"/>
      <c r="CY204" s="65"/>
      <c r="CZ204" s="65"/>
      <c r="DA204" s="65"/>
      <c r="DB204" s="141"/>
      <c r="DC204" s="141"/>
      <c r="DD204" s="141"/>
      <c r="DE204" s="141"/>
      <c r="DF204" s="141"/>
      <c r="DG204" s="141"/>
      <c r="DH204" s="141"/>
      <c r="DI204" s="141"/>
      <c r="DJ204" s="139"/>
      <c r="DK204" s="95"/>
      <c r="DL204" s="141"/>
      <c r="DM204" s="141"/>
      <c r="DN204" s="141"/>
      <c r="DO204" s="141"/>
      <c r="DP204" s="91"/>
      <c r="DQ204" s="72"/>
      <c r="DR204" s="72"/>
      <c r="DS204" s="72"/>
      <c r="DT204" s="72"/>
      <c r="DZ204" s="141"/>
      <c r="EA204" s="141"/>
      <c r="EB204" s="141"/>
      <c r="EC204" s="141"/>
      <c r="ED204" s="141"/>
      <c r="EE204" s="141"/>
      <c r="EF204" s="143"/>
      <c r="EU204" s="72"/>
    </row>
    <row r="205" spans="1:151">
      <c r="A205" s="20"/>
      <c r="B205" s="20"/>
      <c r="C205" s="312"/>
      <c r="D205" s="31" t="s">
        <v>2284</v>
      </c>
      <c r="E205" s="31" t="s">
        <v>1453</v>
      </c>
      <c r="F205" s="32"/>
      <c r="G205" s="33"/>
      <c r="H205" s="34"/>
      <c r="I205" s="34"/>
      <c r="J205" s="34"/>
      <c r="K205" s="34"/>
      <c r="L205" s="34"/>
      <c r="M205" s="34"/>
      <c r="N205" s="34"/>
      <c r="O205" s="34"/>
      <c r="P205" s="34"/>
      <c r="Q205" s="34"/>
      <c r="R205" s="34"/>
      <c r="S205" s="34"/>
      <c r="T205" s="34"/>
      <c r="U205" s="34"/>
      <c r="V205" s="34"/>
      <c r="W205" s="34"/>
      <c r="X205" s="34"/>
      <c r="Y205" s="34"/>
      <c r="Z205" s="34"/>
      <c r="AA205" s="34"/>
      <c r="AB205" s="34"/>
      <c r="AC205" s="34"/>
      <c r="AD205" s="34"/>
      <c r="AE205" s="34"/>
      <c r="AF205" s="34"/>
      <c r="AG205" s="34"/>
      <c r="AH205" s="34"/>
      <c r="AI205" s="34"/>
      <c r="AJ205" s="34"/>
      <c r="AK205" s="34"/>
      <c r="AL205" s="34"/>
      <c r="AM205" s="34"/>
      <c r="AN205" s="34"/>
      <c r="AO205" s="34"/>
      <c r="AP205" s="34"/>
      <c r="AQ205" s="75"/>
      <c r="AR205" s="34"/>
      <c r="AS205" s="34"/>
      <c r="AT205" s="110" t="s">
        <v>2286</v>
      </c>
      <c r="AU205" s="34" t="s">
        <v>2286</v>
      </c>
      <c r="AV205" s="34" t="s">
        <v>2286</v>
      </c>
      <c r="AW205" s="34"/>
      <c r="AX205" s="124"/>
      <c r="AY205" s="34"/>
      <c r="AZ205" s="34"/>
      <c r="BA205" s="34"/>
      <c r="BB205" s="34"/>
      <c r="BC205" s="124" t="s">
        <v>1448</v>
      </c>
      <c r="BD205" s="124" t="s">
        <v>1448</v>
      </c>
      <c r="BE205" s="34" t="s">
        <v>1448</v>
      </c>
      <c r="BF205" s="34" t="s">
        <v>1448</v>
      </c>
      <c r="BG205" s="34"/>
      <c r="BH205" s="34"/>
      <c r="BI205" s="34"/>
      <c r="BJ205" s="34"/>
      <c r="BK205" s="34"/>
      <c r="BL205" s="96">
        <f t="shared" ca="1" si="42"/>
        <v>3359</v>
      </c>
      <c r="BM205" s="97" t="e">
        <f t="shared" ca="1" si="43"/>
        <v>#VALUE!</v>
      </c>
      <c r="BN205" s="97" t="e">
        <f t="shared" ca="1" si="44"/>
        <v>#VALUE!</v>
      </c>
      <c r="BO205" s="95" t="e">
        <f t="shared" ref="BO205:BO268" ca="1" si="48">IF(BN205=0,(AVERAGE(BM204:BM207)-AVERAGE(BM203:BM206))/(AVERAGE(BL204:BL207)-AVERAGE(BL203:BL206)),(AVERAGE(BM204:BM207)-AVERAGE(BN203:BN206))/(AVERAGE(BL204:BL207)-AVERAGE(BL203:BL206)))</f>
        <v>#VALUE!</v>
      </c>
      <c r="BP205" s="7">
        <f>Design!$J211</f>
        <v>0</v>
      </c>
      <c r="BQ205" s="1" t="e">
        <f t="shared" ref="BQ205:BQ268" ca="1" si="49">(AVERAGE(BR204:BR207)-AVERAGE(BR203:BR206))/(AVERAGE(BL204:BL207)-AVERAGE(BL203:BL206))</f>
        <v>#VALUE!</v>
      </c>
      <c r="BR205" s="19" t="e">
        <f t="shared" ca="1" si="45"/>
        <v>#VALUE!</v>
      </c>
      <c r="BS205" s="61">
        <f t="shared" ca="1" si="46"/>
        <v>0</v>
      </c>
      <c r="BT205" s="61" t="str">
        <f t="shared" ca="1" si="39"/>
        <v>TL=-34.9</v>
      </c>
      <c r="BU205" s="78" t="e">
        <f t="shared" ca="1" si="47"/>
        <v>#VALUE!</v>
      </c>
      <c r="BV205" s="95">
        <f t="shared" ca="1" si="40"/>
        <v>0</v>
      </c>
      <c r="BW205" s="80">
        <f>Design!B211</f>
        <v>0.2925000000000002</v>
      </c>
      <c r="BX205" s="8">
        <f>Design!F211</f>
        <v>0</v>
      </c>
      <c r="BY205" s="51" t="s">
        <v>2279</v>
      </c>
      <c r="BZ205" s="11" t="s">
        <v>3715</v>
      </c>
      <c r="CA205" s="278">
        <v>41617.677939814814</v>
      </c>
      <c r="CB205" t="s">
        <v>3964</v>
      </c>
      <c r="CC205" s="10"/>
      <c r="CD205" s="61"/>
      <c r="CE205" s="65" t="e">
        <f t="shared" si="41"/>
        <v>#VALUE!</v>
      </c>
      <c r="CF205" s="65"/>
      <c r="CG205" s="65"/>
      <c r="CH205" s="65"/>
      <c r="CI205" s="65"/>
      <c r="CJ205" s="65"/>
      <c r="CK205" s="65"/>
      <c r="CL205" s="65"/>
      <c r="CM205"/>
      <c r="CN205"/>
      <c r="CO205"/>
      <c r="CP205"/>
      <c r="CQ205"/>
      <c r="CR205"/>
      <c r="CS205"/>
      <c r="CT205"/>
      <c r="CU205"/>
      <c r="CV205" s="65"/>
      <c r="CW205" s="65"/>
      <c r="CX205" s="65"/>
      <c r="CY205" s="65"/>
      <c r="CZ205" s="65"/>
      <c r="DA205" s="65"/>
      <c r="DB205" s="141"/>
      <c r="DC205" s="141"/>
      <c r="DD205" s="141"/>
      <c r="DE205" s="141"/>
      <c r="DF205" s="141"/>
      <c r="DG205" s="141"/>
      <c r="DH205" s="141"/>
      <c r="DI205" s="141"/>
      <c r="DJ205" s="139"/>
      <c r="DK205" s="95"/>
      <c r="DL205" s="141"/>
      <c r="DM205" s="141"/>
      <c r="DN205" s="141"/>
      <c r="DO205" s="141"/>
      <c r="DP205" s="91"/>
      <c r="DQ205" s="72"/>
      <c r="DR205" s="72"/>
      <c r="DS205" s="72"/>
      <c r="DT205" s="72"/>
      <c r="DZ205" s="141"/>
      <c r="EA205" s="141"/>
      <c r="EB205" s="141"/>
      <c r="EC205" s="141"/>
      <c r="ED205" s="141"/>
      <c r="EE205" s="141"/>
      <c r="EF205" s="143"/>
      <c r="EU205" s="72"/>
    </row>
    <row r="206" spans="1:151">
      <c r="A206" s="20"/>
      <c r="B206" s="20"/>
      <c r="C206" s="312"/>
      <c r="D206" s="31" t="s">
        <v>2285</v>
      </c>
      <c r="E206" s="31" t="s">
        <v>1454</v>
      </c>
      <c r="F206" s="32"/>
      <c r="G206" s="33"/>
      <c r="H206" s="34"/>
      <c r="I206" s="34"/>
      <c r="J206" s="34"/>
      <c r="K206" s="34"/>
      <c r="L206" s="34"/>
      <c r="M206" s="34"/>
      <c r="N206" s="34"/>
      <c r="O206" s="34"/>
      <c r="P206" s="34"/>
      <c r="Q206" s="34"/>
      <c r="R206" s="34"/>
      <c r="S206" s="34"/>
      <c r="T206" s="34"/>
      <c r="U206" s="34"/>
      <c r="V206" s="34"/>
      <c r="W206" s="34"/>
      <c r="X206" s="34"/>
      <c r="Y206" s="34"/>
      <c r="Z206" s="34"/>
      <c r="AA206" s="34"/>
      <c r="AB206" s="34"/>
      <c r="AC206" s="34"/>
      <c r="AD206" s="34"/>
      <c r="AE206" s="34"/>
      <c r="AF206" s="34"/>
      <c r="AG206" s="34"/>
      <c r="AH206" s="34"/>
      <c r="AI206" s="34"/>
      <c r="AJ206" s="34"/>
      <c r="AK206" s="34"/>
      <c r="AL206" s="34"/>
      <c r="AM206" s="34"/>
      <c r="AN206" s="34"/>
      <c r="AO206" s="34"/>
      <c r="AP206" s="34"/>
      <c r="AQ206" s="75"/>
      <c r="AR206" s="34"/>
      <c r="AS206" s="34"/>
      <c r="AT206" s="110" t="s">
        <v>2286</v>
      </c>
      <c r="AU206" s="34" t="s">
        <v>2286</v>
      </c>
      <c r="AV206" s="34" t="s">
        <v>2286</v>
      </c>
      <c r="AW206" s="34"/>
      <c r="AX206" s="124"/>
      <c r="AY206" s="34"/>
      <c r="AZ206" s="34"/>
      <c r="BA206" s="34"/>
      <c r="BB206" s="34"/>
      <c r="BC206" s="120" t="s">
        <v>1448</v>
      </c>
      <c r="BD206" s="120" t="s">
        <v>1448</v>
      </c>
      <c r="BE206" s="34" t="s">
        <v>1448</v>
      </c>
      <c r="BF206" s="34" t="s">
        <v>1448</v>
      </c>
      <c r="BG206" s="34"/>
      <c r="BH206" s="34"/>
      <c r="BI206" s="34"/>
      <c r="BJ206" s="34"/>
      <c r="BK206" s="34"/>
      <c r="BL206" s="96">
        <f t="shared" ca="1" si="42"/>
        <v>3365</v>
      </c>
      <c r="BM206" s="97" t="e">
        <f t="shared" ca="1" si="43"/>
        <v>#VALUE!</v>
      </c>
      <c r="BN206" s="97" t="e">
        <f t="shared" ca="1" si="44"/>
        <v>#VALUE!</v>
      </c>
      <c r="BO206" s="95" t="e">
        <f t="shared" ca="1" si="48"/>
        <v>#VALUE!</v>
      </c>
      <c r="BP206" s="7">
        <f>Design!$J212</f>
        <v>0</v>
      </c>
      <c r="BQ206" s="1" t="e">
        <f t="shared" ca="1" si="49"/>
        <v>#VALUE!</v>
      </c>
      <c r="BR206" s="19" t="e">
        <f t="shared" ca="1" si="45"/>
        <v>#VALUE!</v>
      </c>
      <c r="BS206" s="61">
        <f t="shared" ca="1" si="46"/>
        <v>0</v>
      </c>
      <c r="BT206" s="61" t="str">
        <f t="shared" ca="1" si="39"/>
        <v>ACK</v>
      </c>
      <c r="BU206" s="78" t="e">
        <f t="shared" ca="1" si="47"/>
        <v>#VALUE!</v>
      </c>
      <c r="BV206" s="95">
        <f t="shared" ca="1" si="40"/>
        <v>0</v>
      </c>
      <c r="BW206" s="80">
        <f>Design!B212</f>
        <v>0.29400000000000021</v>
      </c>
      <c r="BX206" s="8">
        <f>Design!F212</f>
        <v>0</v>
      </c>
      <c r="BY206" s="51" t="s">
        <v>1504</v>
      </c>
      <c r="BZ206" s="11" t="s">
        <v>3714</v>
      </c>
      <c r="CA206" s="278">
        <v>41617.677939814814</v>
      </c>
      <c r="CB206" t="s">
        <v>3963</v>
      </c>
      <c r="CC206" s="10"/>
      <c r="CD206" s="61"/>
      <c r="CE206" s="65" t="e">
        <f t="shared" si="41"/>
        <v>#VALUE!</v>
      </c>
      <c r="CF206" s="65"/>
      <c r="CG206" s="65"/>
      <c r="CH206" s="65"/>
      <c r="CI206" s="65"/>
      <c r="CJ206" s="65"/>
      <c r="CK206" s="65"/>
      <c r="CL206" s="65"/>
      <c r="CM206"/>
      <c r="CN206"/>
      <c r="CO206"/>
      <c r="CP206"/>
      <c r="CQ206"/>
      <c r="CR206"/>
      <c r="CS206"/>
      <c r="CT206"/>
      <c r="CU206"/>
      <c r="CV206" s="65"/>
      <c r="CW206" s="65"/>
      <c r="CX206" s="65"/>
      <c r="CY206" s="65"/>
      <c r="CZ206" s="65"/>
      <c r="DA206" s="65"/>
      <c r="DB206" s="141"/>
      <c r="DC206" s="141"/>
      <c r="DD206" s="141"/>
      <c r="DE206" s="141"/>
      <c r="DF206" s="141"/>
      <c r="DG206" s="141"/>
      <c r="DH206" s="141"/>
      <c r="DI206" s="141"/>
      <c r="DJ206" s="139"/>
      <c r="DK206" s="95"/>
      <c r="DL206" s="141"/>
      <c r="DM206" s="141"/>
      <c r="DN206" s="141"/>
      <c r="DO206" s="141"/>
      <c r="DP206" s="91"/>
      <c r="DQ206" s="72"/>
      <c r="DR206" s="72"/>
      <c r="DS206" s="72"/>
      <c r="DT206" s="72"/>
      <c r="DZ206" s="141"/>
      <c r="EA206" s="141"/>
      <c r="EB206" s="141"/>
      <c r="EC206" s="141"/>
      <c r="ED206" s="141"/>
      <c r="EE206" s="141"/>
      <c r="EF206" s="143"/>
      <c r="EU206" s="72"/>
    </row>
    <row r="207" spans="1:151">
      <c r="A207" s="20"/>
      <c r="B207" s="20"/>
      <c r="C207" s="312"/>
      <c r="D207" s="31" t="s">
        <v>1586</v>
      </c>
      <c r="E207" s="31" t="s">
        <v>1587</v>
      </c>
      <c r="F207" s="32"/>
      <c r="G207" s="33"/>
      <c r="H207" s="34"/>
      <c r="I207" s="34"/>
      <c r="J207" s="34"/>
      <c r="K207" s="34"/>
      <c r="L207" s="34"/>
      <c r="M207" s="34"/>
      <c r="N207" s="34"/>
      <c r="O207" s="34"/>
      <c r="P207" s="34"/>
      <c r="Q207" s="34"/>
      <c r="R207" s="34"/>
      <c r="S207" s="34"/>
      <c r="T207" s="34"/>
      <c r="U207" s="34"/>
      <c r="V207" s="34"/>
      <c r="W207" s="34"/>
      <c r="X207" s="34"/>
      <c r="Y207" s="34"/>
      <c r="Z207" s="34"/>
      <c r="AA207" s="34"/>
      <c r="AB207" s="34"/>
      <c r="AC207" s="34"/>
      <c r="AD207" s="34"/>
      <c r="AE207" s="34"/>
      <c r="AF207" s="34"/>
      <c r="AG207" s="34"/>
      <c r="AH207" s="34"/>
      <c r="AI207" s="34"/>
      <c r="AJ207" s="34"/>
      <c r="AK207" s="34"/>
      <c r="AL207" s="34"/>
      <c r="AM207" s="34"/>
      <c r="AN207" s="34"/>
      <c r="AO207" s="34"/>
      <c r="AP207" s="34"/>
      <c r="AQ207" s="75"/>
      <c r="AR207" s="34"/>
      <c r="AS207" s="34"/>
      <c r="AT207" s="110" t="s">
        <v>2335</v>
      </c>
      <c r="AU207" s="34" t="s">
        <v>2335</v>
      </c>
      <c r="AV207" s="34" t="s">
        <v>2335</v>
      </c>
      <c r="AW207" s="34"/>
      <c r="AX207" s="120"/>
      <c r="AY207" s="34"/>
      <c r="AZ207" s="34"/>
      <c r="BA207" s="34"/>
      <c r="BB207" s="34"/>
      <c r="BC207" s="120" t="s">
        <v>2331</v>
      </c>
      <c r="BD207" s="120" t="s">
        <v>2331</v>
      </c>
      <c r="BE207" s="229" t="str">
        <f>FIXED(Control!$D$23,0)&amp;" bit"</f>
        <v>250 bit</v>
      </c>
      <c r="BF207" s="229" t="str">
        <f>FIXED(Control!$D$23,0)&amp;" bit"</f>
        <v>250 bit</v>
      </c>
      <c r="BG207" s="34"/>
      <c r="BH207" s="34"/>
      <c r="BI207" s="34"/>
      <c r="BJ207" s="34"/>
      <c r="BK207" s="34"/>
      <c r="BL207" s="96">
        <f t="shared" ca="1" si="42"/>
        <v>3367</v>
      </c>
      <c r="BM207" s="97" t="e">
        <f t="shared" ca="1" si="43"/>
        <v>#VALUE!</v>
      </c>
      <c r="BN207" s="97" t="e">
        <f t="shared" ca="1" si="44"/>
        <v>#VALUE!</v>
      </c>
      <c r="BO207" s="95" t="e">
        <f t="shared" ca="1" si="48"/>
        <v>#VALUE!</v>
      </c>
      <c r="BP207" s="7">
        <f>Design!$J213</f>
        <v>0</v>
      </c>
      <c r="BQ207" s="1" t="e">
        <f t="shared" ca="1" si="49"/>
        <v>#VALUE!</v>
      </c>
      <c r="BR207" s="19" t="e">
        <f t="shared" ca="1" si="45"/>
        <v>#VALUE!</v>
      </c>
      <c r="BS207" s="61">
        <f t="shared" ca="1" si="46"/>
        <v>0</v>
      </c>
      <c r="BT207" s="61" t="str">
        <f t="shared" ca="1" si="39"/>
        <v>ACK</v>
      </c>
      <c r="BU207" s="78" t="e">
        <f t="shared" ca="1" si="47"/>
        <v>#VALUE!</v>
      </c>
      <c r="BV207" s="95">
        <f t="shared" ca="1" si="40"/>
        <v>0</v>
      </c>
      <c r="BW207" s="80">
        <f>Design!B213</f>
        <v>0.29550000000000021</v>
      </c>
      <c r="BX207" s="8">
        <f>Design!F213</f>
        <v>0</v>
      </c>
      <c r="BY207" s="51" t="s">
        <v>2280</v>
      </c>
      <c r="BZ207" s="11" t="s">
        <v>3714</v>
      </c>
      <c r="CA207" s="278">
        <v>41617.67796296296</v>
      </c>
      <c r="CB207" t="s">
        <v>3963</v>
      </c>
      <c r="CC207" s="10"/>
      <c r="CD207" s="61"/>
      <c r="CE207" s="65" t="e">
        <f t="shared" si="41"/>
        <v>#VALUE!</v>
      </c>
      <c r="CF207" s="65"/>
      <c r="CG207" s="65"/>
      <c r="CH207" s="65"/>
      <c r="CI207" s="65"/>
      <c r="CJ207" s="65"/>
      <c r="CK207" s="65"/>
      <c r="CL207" s="65"/>
      <c r="CM207"/>
      <c r="CN207"/>
      <c r="CO207"/>
      <c r="CP207"/>
      <c r="CQ207"/>
      <c r="CR207"/>
      <c r="CS207"/>
      <c r="CT207"/>
      <c r="CU207"/>
      <c r="CV207" s="65"/>
      <c r="CW207" s="65"/>
      <c r="CX207" s="65"/>
      <c r="CY207" s="65"/>
      <c r="CZ207" s="65"/>
      <c r="DA207" s="65"/>
      <c r="DB207" s="141"/>
      <c r="DC207" s="141"/>
      <c r="DD207" s="141"/>
      <c r="DE207" s="141"/>
      <c r="DF207" s="141"/>
      <c r="DG207" s="141"/>
      <c r="DH207" s="141"/>
      <c r="DI207" s="141"/>
      <c r="DJ207" s="139"/>
      <c r="DK207" s="95"/>
      <c r="DL207" s="141"/>
      <c r="DM207" s="141"/>
      <c r="DN207" s="141"/>
      <c r="DO207" s="141"/>
      <c r="DP207" s="91"/>
      <c r="DQ207" s="72"/>
      <c r="DR207" s="72"/>
      <c r="DS207" s="72"/>
      <c r="DT207" s="72"/>
      <c r="DZ207" s="141"/>
      <c r="EA207" s="141"/>
      <c r="EB207" s="141"/>
      <c r="EC207" s="141"/>
      <c r="ED207" s="141"/>
      <c r="EE207" s="141"/>
      <c r="EF207" s="143"/>
      <c r="EU207" s="72"/>
    </row>
    <row r="208" spans="1:151">
      <c r="A208" s="20"/>
      <c r="B208" s="20"/>
      <c r="C208" s="312"/>
      <c r="D208" s="31" t="s">
        <v>1588</v>
      </c>
      <c r="E208" s="31" t="s">
        <v>1589</v>
      </c>
      <c r="F208" s="32"/>
      <c r="G208" s="33"/>
      <c r="H208" s="34"/>
      <c r="I208" s="34"/>
      <c r="J208" s="34"/>
      <c r="K208" s="34"/>
      <c r="L208" s="34"/>
      <c r="M208" s="34"/>
      <c r="N208" s="34"/>
      <c r="O208" s="34"/>
      <c r="P208" s="34"/>
      <c r="Q208" s="34"/>
      <c r="R208" s="34"/>
      <c r="S208" s="34"/>
      <c r="T208" s="34"/>
      <c r="U208" s="34"/>
      <c r="V208" s="34"/>
      <c r="W208" s="34"/>
      <c r="X208" s="34"/>
      <c r="Y208" s="34"/>
      <c r="Z208" s="34"/>
      <c r="AA208" s="34"/>
      <c r="AB208" s="34"/>
      <c r="AC208" s="34"/>
      <c r="AD208" s="34"/>
      <c r="AE208" s="34"/>
      <c r="AF208" s="34"/>
      <c r="AG208" s="34"/>
      <c r="AH208" s="34"/>
      <c r="AI208" s="34"/>
      <c r="AJ208" s="34"/>
      <c r="AK208" s="34"/>
      <c r="AL208" s="34"/>
      <c r="AM208" s="34"/>
      <c r="AN208" s="34"/>
      <c r="AO208" s="34"/>
      <c r="AP208" s="34"/>
      <c r="AQ208" s="75"/>
      <c r="AR208" s="34"/>
      <c r="AS208" s="34"/>
      <c r="AT208" s="110" t="s">
        <v>2335</v>
      </c>
      <c r="AU208" s="34" t="s">
        <v>2335</v>
      </c>
      <c r="AV208" s="34" t="s">
        <v>2335</v>
      </c>
      <c r="AW208" s="34"/>
      <c r="AX208" s="120"/>
      <c r="AY208" s="34"/>
      <c r="AZ208" s="34"/>
      <c r="BA208" s="34"/>
      <c r="BB208" s="34"/>
      <c r="BC208" s="120" t="s">
        <v>2335</v>
      </c>
      <c r="BD208" s="120" t="s">
        <v>2335</v>
      </c>
      <c r="BE208" s="229" t="str">
        <f>IF((Control!$D$23+Control!$D$20)&gt;1000, 1000-Control!$D$23, Control!$D$20)&amp;" bit"</f>
        <v>50 bit</v>
      </c>
      <c r="BF208" s="229" t="str">
        <f>IF((Control!$D$23+Control!$D$20)&gt;1000, 1000-Control!$D$23, Control!$D$20)&amp;" bit"</f>
        <v>50 bit</v>
      </c>
      <c r="BG208" s="34"/>
      <c r="BH208" s="34"/>
      <c r="BI208" s="34"/>
      <c r="BJ208" s="34"/>
      <c r="BK208" s="34"/>
      <c r="BL208" s="96">
        <f t="shared" ca="1" si="42"/>
        <v>3368</v>
      </c>
      <c r="BM208" s="97" t="e">
        <f t="shared" ca="1" si="43"/>
        <v>#VALUE!</v>
      </c>
      <c r="BN208" s="97" t="e">
        <f t="shared" ca="1" si="44"/>
        <v>#VALUE!</v>
      </c>
      <c r="BO208" s="95" t="e">
        <f t="shared" ca="1" si="48"/>
        <v>#VALUE!</v>
      </c>
      <c r="BP208" s="7">
        <f>Design!$J214</f>
        <v>0</v>
      </c>
      <c r="BQ208" s="1" t="e">
        <f t="shared" ca="1" si="49"/>
        <v>#VALUE!</v>
      </c>
      <c r="BR208" s="19" t="e">
        <f t="shared" ca="1" si="45"/>
        <v>#VALUE!</v>
      </c>
      <c r="BS208" s="61">
        <f t="shared" ca="1" si="46"/>
        <v>0</v>
      </c>
      <c r="BT208" s="61" t="str">
        <f t="shared" ca="1" si="39"/>
        <v>TR=53.5</v>
      </c>
      <c r="BU208" s="78" t="e">
        <f t="shared" ca="1" si="47"/>
        <v>#VALUE!</v>
      </c>
      <c r="BV208" s="95">
        <f t="shared" ca="1" si="40"/>
        <v>0</v>
      </c>
      <c r="BW208" s="80">
        <f>Design!B214</f>
        <v>0.29700000000000021</v>
      </c>
      <c r="BX208" s="8">
        <f>Design!F214</f>
        <v>0</v>
      </c>
      <c r="BY208" s="51" t="s">
        <v>2281</v>
      </c>
      <c r="BZ208" s="11" t="s">
        <v>3965</v>
      </c>
      <c r="CA208" s="278">
        <v>41617.677974537037</v>
      </c>
      <c r="CB208" t="s">
        <v>1969</v>
      </c>
      <c r="CC208" s="10"/>
      <c r="CD208" s="61"/>
      <c r="CE208" s="65" t="e">
        <f t="shared" si="41"/>
        <v>#VALUE!</v>
      </c>
      <c r="CF208" s="65"/>
      <c r="CG208" s="65"/>
      <c r="CH208" s="65"/>
      <c r="CI208" s="65"/>
      <c r="CJ208" s="65"/>
      <c r="CK208" s="65"/>
      <c r="CL208" s="65"/>
      <c r="CM208"/>
      <c r="CN208"/>
      <c r="CO208"/>
      <c r="CP208"/>
      <c r="CQ208"/>
      <c r="CR208"/>
      <c r="CS208"/>
      <c r="CT208"/>
      <c r="CU208"/>
      <c r="CV208" s="65"/>
      <c r="CW208" s="65"/>
      <c r="CX208" s="65"/>
      <c r="CY208" s="65"/>
      <c r="CZ208" s="65"/>
      <c r="DA208" s="65"/>
      <c r="DB208" s="141"/>
      <c r="DC208" s="141"/>
      <c r="DD208" s="141"/>
      <c r="DE208" s="141"/>
      <c r="DF208" s="141"/>
      <c r="DG208" s="141"/>
      <c r="DH208" s="141"/>
      <c r="DI208" s="141"/>
      <c r="DJ208" s="139"/>
      <c r="DK208" s="95"/>
      <c r="DL208" s="141"/>
      <c r="DM208" s="141"/>
      <c r="DN208" s="141"/>
      <c r="DO208" s="141"/>
      <c r="DP208" s="91"/>
      <c r="DQ208" s="72"/>
      <c r="DR208" s="72"/>
      <c r="DS208" s="72"/>
      <c r="DT208" s="72"/>
      <c r="DZ208" s="141"/>
      <c r="EA208" s="141"/>
      <c r="EB208" s="141"/>
      <c r="EC208" s="141"/>
      <c r="ED208" s="141"/>
      <c r="EE208" s="141"/>
      <c r="EF208" s="143"/>
      <c r="EU208" s="72"/>
    </row>
    <row r="209" spans="1:151">
      <c r="A209" s="20"/>
      <c r="B209" s="20"/>
      <c r="C209" s="312"/>
      <c r="D209" s="31" t="s">
        <v>1590</v>
      </c>
      <c r="E209" s="31" t="s">
        <v>1653</v>
      </c>
      <c r="F209" s="32"/>
      <c r="G209" s="33"/>
      <c r="H209" s="34"/>
      <c r="I209" s="34"/>
      <c r="J209" s="34"/>
      <c r="K209" s="34"/>
      <c r="L209" s="34"/>
      <c r="M209" s="34"/>
      <c r="N209" s="34"/>
      <c r="O209" s="34"/>
      <c r="P209" s="34"/>
      <c r="Q209" s="34"/>
      <c r="R209" s="34"/>
      <c r="S209" s="34"/>
      <c r="T209" s="34"/>
      <c r="U209" s="34"/>
      <c r="V209" s="34"/>
      <c r="W209" s="34"/>
      <c r="X209" s="34"/>
      <c r="Y209" s="34"/>
      <c r="Z209" s="34"/>
      <c r="AA209" s="34"/>
      <c r="AB209" s="34"/>
      <c r="AC209" s="34"/>
      <c r="AD209" s="34"/>
      <c r="AE209" s="34"/>
      <c r="AF209" s="34"/>
      <c r="AG209" s="34"/>
      <c r="AH209" s="34"/>
      <c r="AI209" s="34"/>
      <c r="AJ209" s="34"/>
      <c r="AK209" s="34"/>
      <c r="AL209" s="34"/>
      <c r="AM209" s="34"/>
      <c r="AN209" s="34"/>
      <c r="AO209" s="34"/>
      <c r="AP209" s="34"/>
      <c r="AQ209" s="75"/>
      <c r="AR209" s="34"/>
      <c r="AS209" s="34"/>
      <c r="AT209" s="110" t="s">
        <v>2404</v>
      </c>
      <c r="AU209" s="34" t="s">
        <v>1272</v>
      </c>
      <c r="AV209" s="34" t="s">
        <v>1272</v>
      </c>
      <c r="AW209" s="34"/>
      <c r="AX209" s="124"/>
      <c r="AY209" s="34"/>
      <c r="AZ209" s="34"/>
      <c r="BA209" s="34"/>
      <c r="BB209" s="34"/>
      <c r="BC209" s="120" t="s">
        <v>2404</v>
      </c>
      <c r="BD209" s="120" t="s">
        <v>2404</v>
      </c>
      <c r="BE209" s="294" t="str">
        <f>IF(Control!$F$21,"ZR","OFF")</f>
        <v>ZR</v>
      </c>
      <c r="BF209" s="294" t="str">
        <f>IF(Control!$F$21,"ZR","OFF")</f>
        <v>ZR</v>
      </c>
      <c r="BG209" s="34"/>
      <c r="BH209" s="34"/>
      <c r="BI209" s="34"/>
      <c r="BJ209" s="34"/>
      <c r="BK209" s="34"/>
      <c r="BL209" s="96">
        <f t="shared" ca="1" si="42"/>
        <v>3369</v>
      </c>
      <c r="BM209" s="97" t="e">
        <f t="shared" ca="1" si="43"/>
        <v>#VALUE!</v>
      </c>
      <c r="BN209" s="97" t="e">
        <f t="shared" ca="1" si="44"/>
        <v>#VALUE!</v>
      </c>
      <c r="BO209" s="95" t="e">
        <f t="shared" ca="1" si="48"/>
        <v>#VALUE!</v>
      </c>
      <c r="BP209" s="7">
        <f>Design!$J215</f>
        <v>0</v>
      </c>
      <c r="BQ209" s="1" t="e">
        <f t="shared" ca="1" si="49"/>
        <v>#VALUE!</v>
      </c>
      <c r="BR209" s="19" t="e">
        <f t="shared" ca="1" si="45"/>
        <v>#VALUE!</v>
      </c>
      <c r="BS209" s="61">
        <f t="shared" ca="1" si="46"/>
        <v>0</v>
      </c>
      <c r="BT209" s="61" t="str">
        <f t="shared" ca="1" si="39"/>
        <v>TR=6.5</v>
      </c>
      <c r="BU209" s="78" t="e">
        <f t="shared" ca="1" si="47"/>
        <v>#VALUE!</v>
      </c>
      <c r="BV209" s="95">
        <f t="shared" ca="1" si="40"/>
        <v>0</v>
      </c>
      <c r="BW209" s="80">
        <f>Design!B215</f>
        <v>0.29850000000000021</v>
      </c>
      <c r="BX209" s="8">
        <f>Design!F215</f>
        <v>0</v>
      </c>
      <c r="BY209" s="51" t="s">
        <v>2282</v>
      </c>
      <c r="BZ209" s="11" t="s">
        <v>3715</v>
      </c>
      <c r="CA209" s="278">
        <v>41617.677974537037</v>
      </c>
      <c r="CB209" t="s">
        <v>3936</v>
      </c>
      <c r="CC209" s="10"/>
      <c r="CD209" s="61"/>
      <c r="CE209" s="65" t="e">
        <f t="shared" si="41"/>
        <v>#VALUE!</v>
      </c>
      <c r="CF209" s="65"/>
      <c r="CG209" s="65"/>
      <c r="CH209" s="65"/>
      <c r="CI209" s="65"/>
      <c r="CJ209" s="65"/>
      <c r="CK209" s="65"/>
      <c r="CL209" s="65"/>
      <c r="CM209"/>
      <c r="CN209"/>
      <c r="CO209"/>
      <c r="CP209"/>
      <c r="CQ209"/>
      <c r="CR209"/>
      <c r="CS209"/>
      <c r="CT209"/>
      <c r="CU209"/>
      <c r="CV209" s="65"/>
      <c r="CW209" s="65"/>
      <c r="CX209" s="65"/>
      <c r="CY209" s="65"/>
      <c r="CZ209" s="65"/>
      <c r="DA209" s="65"/>
      <c r="DB209" s="141"/>
      <c r="DC209" s="141"/>
      <c r="DD209" s="141"/>
      <c r="DE209" s="141"/>
      <c r="DF209" s="141"/>
      <c r="DG209" s="141"/>
      <c r="DH209" s="141"/>
      <c r="DI209" s="141"/>
      <c r="DJ209" s="139"/>
      <c r="DK209" s="95"/>
      <c r="DL209" s="141"/>
      <c r="DM209" s="141"/>
      <c r="DN209" s="141"/>
      <c r="DO209" s="141"/>
      <c r="DP209" s="91"/>
      <c r="DQ209" s="72"/>
      <c r="DR209" s="72"/>
      <c r="DS209" s="72"/>
      <c r="DT209" s="72"/>
      <c r="DZ209" s="141"/>
      <c r="EA209" s="141"/>
      <c r="EB209" s="141"/>
      <c r="EC209" s="141"/>
      <c r="ED209" s="141"/>
      <c r="EE209" s="141"/>
      <c r="EF209" s="143"/>
      <c r="EU209" s="72"/>
    </row>
    <row r="210" spans="1:151">
      <c r="A210" s="20"/>
      <c r="B210" s="20"/>
      <c r="C210" s="312"/>
      <c r="D210" s="31" t="s">
        <v>1654</v>
      </c>
      <c r="E210" s="31" t="s">
        <v>1655</v>
      </c>
      <c r="F210" s="32"/>
      <c r="G210" s="33"/>
      <c r="H210" s="34"/>
      <c r="I210" s="34"/>
      <c r="J210" s="34"/>
      <c r="K210" s="34"/>
      <c r="L210" s="34"/>
      <c r="M210" s="34"/>
      <c r="N210" s="34"/>
      <c r="O210" s="34"/>
      <c r="P210" s="34"/>
      <c r="Q210" s="34"/>
      <c r="R210" s="34"/>
      <c r="S210" s="34"/>
      <c r="T210" s="34"/>
      <c r="U210" s="34"/>
      <c r="V210" s="34"/>
      <c r="W210" s="34"/>
      <c r="X210" s="34"/>
      <c r="Y210" s="34"/>
      <c r="Z210" s="34"/>
      <c r="AA210" s="34"/>
      <c r="AB210" s="34"/>
      <c r="AC210" s="34"/>
      <c r="AD210" s="34"/>
      <c r="AE210" s="34"/>
      <c r="AF210" s="34"/>
      <c r="AG210" s="34"/>
      <c r="AH210" s="34"/>
      <c r="AI210" s="34"/>
      <c r="AJ210" s="34"/>
      <c r="AK210" s="34"/>
      <c r="AL210" s="34"/>
      <c r="AM210" s="34"/>
      <c r="AN210" s="34"/>
      <c r="AO210" s="34"/>
      <c r="AP210" s="34"/>
      <c r="AQ210" s="34"/>
      <c r="AR210" s="34"/>
      <c r="AS210" s="34"/>
      <c r="AT210" s="110" t="s">
        <v>1276</v>
      </c>
      <c r="AU210" s="34" t="s">
        <v>1275</v>
      </c>
      <c r="AV210" s="34" t="s">
        <v>1276</v>
      </c>
      <c r="AW210" s="34"/>
      <c r="AX210" s="124"/>
      <c r="AY210" s="34"/>
      <c r="AZ210" s="34"/>
      <c r="BA210" s="34"/>
      <c r="BB210" s="34"/>
      <c r="BC210" s="124" t="s">
        <v>1275</v>
      </c>
      <c r="BD210" s="124" t="s">
        <v>1275</v>
      </c>
      <c r="BE210" s="216" t="s">
        <v>1276</v>
      </c>
      <c r="BF210" s="216" t="s">
        <v>1276</v>
      </c>
      <c r="BG210" s="34"/>
      <c r="BH210" s="34"/>
      <c r="BI210" s="34"/>
      <c r="BJ210" s="34"/>
      <c r="BK210" s="34"/>
      <c r="BL210" s="96">
        <f t="shared" ca="1" si="42"/>
        <v>3369</v>
      </c>
      <c r="BM210" s="97" t="e">
        <f t="shared" ca="1" si="43"/>
        <v>#VALUE!</v>
      </c>
      <c r="BN210" s="97" t="e">
        <f t="shared" ca="1" si="44"/>
        <v>#VALUE!</v>
      </c>
      <c r="BO210" s="95" t="e">
        <f t="shared" ca="1" si="48"/>
        <v>#VALUE!</v>
      </c>
      <c r="BP210" s="7">
        <f>Design!$J216</f>
        <v>0</v>
      </c>
      <c r="BQ210" s="1" t="e">
        <f t="shared" ca="1" si="49"/>
        <v>#VALUE!</v>
      </c>
      <c r="BR210" s="19" t="e">
        <f t="shared" ca="1" si="45"/>
        <v>#VALUE!</v>
      </c>
      <c r="BS210" s="61">
        <f t="shared" ca="1" si="46"/>
        <v>0</v>
      </c>
      <c r="BT210" s="61" t="str">
        <f t="shared" ca="1" si="39"/>
        <v>TR=-0.9</v>
      </c>
      <c r="BU210" s="78" t="e">
        <f t="shared" ca="1" si="47"/>
        <v>#VALUE!</v>
      </c>
      <c r="BV210" s="95">
        <f t="shared" ca="1" si="40"/>
        <v>0</v>
      </c>
      <c r="BW210" s="80">
        <f>Design!B216</f>
        <v>0.30000000000000021</v>
      </c>
      <c r="BX210" s="8">
        <f>Design!F216</f>
        <v>0</v>
      </c>
      <c r="BY210" s="51" t="s">
        <v>2283</v>
      </c>
      <c r="BZ210" s="11" t="s">
        <v>3715</v>
      </c>
      <c r="CA210" s="278">
        <v>41617.677986111114</v>
      </c>
      <c r="CB210" t="s">
        <v>3936</v>
      </c>
      <c r="CC210" s="10"/>
      <c r="CD210" s="61"/>
      <c r="CE210" s="65" t="e">
        <f t="shared" si="41"/>
        <v>#VALUE!</v>
      </c>
      <c r="CF210" s="65"/>
      <c r="CG210" s="65"/>
      <c r="CH210" s="65"/>
      <c r="CI210" s="65"/>
      <c r="CJ210" s="65"/>
      <c r="CK210" s="65"/>
      <c r="CL210" s="65"/>
      <c r="CM210"/>
      <c r="CN210"/>
      <c r="CO210"/>
      <c r="CP210"/>
      <c r="CQ210"/>
      <c r="CR210"/>
      <c r="CS210"/>
      <c r="CT210"/>
      <c r="CU210"/>
      <c r="CV210" s="65"/>
      <c r="CW210" s="65"/>
      <c r="CX210" s="65"/>
      <c r="CY210" s="65"/>
      <c r="CZ210" s="65"/>
      <c r="DA210" s="65"/>
      <c r="DB210" s="141"/>
      <c r="DC210" s="141"/>
      <c r="DD210" s="141"/>
      <c r="DE210" s="141"/>
      <c r="DF210" s="141"/>
      <c r="DG210" s="141"/>
      <c r="DH210" s="141"/>
      <c r="DI210" s="141"/>
      <c r="DJ210" s="139"/>
      <c r="DK210" s="95"/>
      <c r="DL210" s="141"/>
      <c r="DM210" s="141"/>
      <c r="DN210" s="141"/>
      <c r="DO210" s="141"/>
      <c r="DP210" s="91"/>
      <c r="DQ210" s="72"/>
      <c r="DR210" s="72"/>
      <c r="DS210" s="72"/>
      <c r="DT210" s="72"/>
      <c r="DZ210" s="141"/>
      <c r="EA210" s="141"/>
      <c r="EB210" s="141"/>
      <c r="EC210" s="141"/>
      <c r="ED210" s="141"/>
      <c r="EE210" s="141"/>
      <c r="EF210" s="143"/>
      <c r="EU210" s="72"/>
    </row>
    <row r="211" spans="1:151">
      <c r="A211" s="20"/>
      <c r="B211" s="20"/>
      <c r="C211" s="312"/>
      <c r="D211" s="31" t="s">
        <v>1656</v>
      </c>
      <c r="E211" s="31" t="s">
        <v>1657</v>
      </c>
      <c r="F211" s="32"/>
      <c r="G211" s="33"/>
      <c r="H211" s="34"/>
      <c r="I211" s="34"/>
      <c r="J211" s="34"/>
      <c r="K211" s="34"/>
      <c r="L211" s="34"/>
      <c r="M211" s="34"/>
      <c r="N211" s="34"/>
      <c r="O211" s="34"/>
      <c r="P211" s="34"/>
      <c r="Q211" s="34"/>
      <c r="R211" s="34"/>
      <c r="S211" s="34"/>
      <c r="T211" s="34"/>
      <c r="U211" s="34"/>
      <c r="V211" s="34"/>
      <c r="W211" s="34"/>
      <c r="X211" s="34"/>
      <c r="Y211" s="34"/>
      <c r="Z211" s="34"/>
      <c r="AA211" s="34"/>
      <c r="AB211" s="34"/>
      <c r="AC211" s="34"/>
      <c r="AD211" s="34"/>
      <c r="AE211" s="34"/>
      <c r="AF211" s="34"/>
      <c r="AG211" s="34"/>
      <c r="AH211" s="34"/>
      <c r="AI211" s="34"/>
      <c r="AJ211" s="34"/>
      <c r="AK211" s="34"/>
      <c r="AL211" s="34"/>
      <c r="AM211" s="34"/>
      <c r="AN211" s="34"/>
      <c r="AO211" s="34"/>
      <c r="AP211" s="34"/>
      <c r="AQ211" s="75"/>
      <c r="AR211" s="34"/>
      <c r="AS211" s="34"/>
      <c r="AT211" s="110" t="s">
        <v>2399</v>
      </c>
      <c r="AU211" s="34" t="s">
        <v>2399</v>
      </c>
      <c r="AV211" s="34" t="s">
        <v>2399</v>
      </c>
      <c r="AW211" s="34"/>
      <c r="AX211" s="124"/>
      <c r="AY211" s="34"/>
      <c r="AZ211" s="34"/>
      <c r="BA211" s="34"/>
      <c r="BB211" s="34"/>
      <c r="BC211" s="124" t="s">
        <v>2399</v>
      </c>
      <c r="BD211" s="124" t="s">
        <v>2399</v>
      </c>
      <c r="BE211" s="216" t="s">
        <v>2399</v>
      </c>
      <c r="BF211" s="216" t="s">
        <v>2399</v>
      </c>
      <c r="BG211" s="34"/>
      <c r="BH211" s="34"/>
      <c r="BI211" s="34"/>
      <c r="BJ211" s="34"/>
      <c r="BK211" s="34"/>
      <c r="BL211" s="96">
        <f t="shared" ca="1" si="42"/>
        <v>3370</v>
      </c>
      <c r="BM211" s="97" t="e">
        <f t="shared" ca="1" si="43"/>
        <v>#VALUE!</v>
      </c>
      <c r="BN211" s="97" t="e">
        <f t="shared" ca="1" si="44"/>
        <v>#VALUE!</v>
      </c>
      <c r="BO211" s="95" t="e">
        <f t="shared" ca="1" si="48"/>
        <v>#VALUE!</v>
      </c>
      <c r="BP211" s="7">
        <f>Design!$J217</f>
        <v>0</v>
      </c>
      <c r="BQ211" s="1" t="e">
        <f t="shared" ca="1" si="49"/>
        <v>#VALUE!</v>
      </c>
      <c r="BR211" s="19" t="e">
        <f t="shared" ca="1" si="45"/>
        <v>#VALUE!</v>
      </c>
      <c r="BS211" s="61">
        <f t="shared" ca="1" si="46"/>
        <v>0</v>
      </c>
      <c r="BT211" s="61" t="str">
        <f t="shared" ca="1" si="39"/>
        <v>TL=-34.9</v>
      </c>
      <c r="BU211" s="78" t="e">
        <f t="shared" ca="1" si="47"/>
        <v>#VALUE!</v>
      </c>
      <c r="BV211" s="95">
        <f t="shared" ca="1" si="40"/>
        <v>0</v>
      </c>
      <c r="BW211" s="80">
        <f>Design!B217</f>
        <v>0.30150000000000021</v>
      </c>
      <c r="BX211" s="8">
        <f>Design!F217</f>
        <v>0</v>
      </c>
      <c r="BY211" s="51" t="s">
        <v>2357</v>
      </c>
      <c r="BZ211" s="11" t="s">
        <v>3716</v>
      </c>
      <c r="CA211" s="278">
        <v>41617.677997685183</v>
      </c>
      <c r="CB211" t="s">
        <v>3958</v>
      </c>
      <c r="CC211" s="10"/>
      <c r="CD211" s="61"/>
      <c r="CE211" s="65" t="e">
        <f t="shared" si="41"/>
        <v>#VALUE!</v>
      </c>
      <c r="CF211" s="65"/>
      <c r="CG211" s="65"/>
      <c r="CH211" s="65"/>
      <c r="CI211" s="65"/>
      <c r="CJ211" s="65"/>
      <c r="CK211" s="65"/>
      <c r="CL211" s="65"/>
      <c r="CM211"/>
      <c r="CN211"/>
      <c r="CO211"/>
      <c r="CP211"/>
      <c r="CQ211"/>
      <c r="CR211"/>
      <c r="CS211"/>
      <c r="CT211"/>
      <c r="CU211"/>
      <c r="CV211" s="65"/>
      <c r="CW211" s="65"/>
      <c r="CX211" s="65"/>
      <c r="CY211" s="65"/>
      <c r="CZ211" s="65"/>
      <c r="DA211" s="65"/>
      <c r="DB211" s="141"/>
      <c r="DC211" s="141"/>
      <c r="DD211" s="141"/>
      <c r="DE211" s="141"/>
      <c r="DF211" s="141"/>
      <c r="DG211" s="141"/>
      <c r="DH211" s="141"/>
      <c r="DI211" s="141"/>
      <c r="DJ211" s="139"/>
      <c r="DK211" s="95"/>
      <c r="DL211" s="141"/>
      <c r="DM211" s="141"/>
      <c r="DN211" s="141"/>
      <c r="DO211" s="141"/>
      <c r="DP211" s="91"/>
      <c r="DQ211" s="72"/>
      <c r="DR211" s="72"/>
      <c r="DS211" s="72"/>
      <c r="DT211" s="72"/>
      <c r="DZ211" s="141"/>
      <c r="EA211" s="141"/>
      <c r="EB211" s="141"/>
      <c r="EC211" s="141"/>
      <c r="ED211" s="141"/>
      <c r="EE211" s="141"/>
      <c r="EF211" s="143"/>
      <c r="EU211" s="72"/>
    </row>
    <row r="212" spans="1:151">
      <c r="A212" s="20"/>
      <c r="B212" s="20"/>
      <c r="C212" s="312"/>
      <c r="D212" s="31" t="s">
        <v>1658</v>
      </c>
      <c r="E212" s="31" t="s">
        <v>1659</v>
      </c>
      <c r="F212" s="32"/>
      <c r="G212" s="33"/>
      <c r="H212" s="34"/>
      <c r="I212" s="34"/>
      <c r="J212" s="34"/>
      <c r="K212" s="34"/>
      <c r="L212" s="34"/>
      <c r="M212" s="34"/>
      <c r="N212" s="34"/>
      <c r="O212" s="34"/>
      <c r="P212" s="34"/>
      <c r="Q212" s="34"/>
      <c r="R212" s="34"/>
      <c r="S212" s="34"/>
      <c r="T212" s="34"/>
      <c r="U212" s="34"/>
      <c r="V212" s="34"/>
      <c r="W212" s="34"/>
      <c r="X212" s="34"/>
      <c r="Y212" s="34"/>
      <c r="Z212" s="34"/>
      <c r="AA212" s="34"/>
      <c r="AB212" s="34"/>
      <c r="AC212" s="34"/>
      <c r="AD212" s="34"/>
      <c r="AE212" s="34"/>
      <c r="AF212" s="34"/>
      <c r="AG212" s="34"/>
      <c r="AH212" s="34"/>
      <c r="AI212" s="34"/>
      <c r="AJ212" s="34"/>
      <c r="AK212" s="34"/>
      <c r="AL212" s="34"/>
      <c r="AM212" s="34"/>
      <c r="AN212" s="34"/>
      <c r="AO212" s="34"/>
      <c r="AP212" s="34"/>
      <c r="AQ212" s="75"/>
      <c r="AR212" s="34"/>
      <c r="AS212" s="34"/>
      <c r="AT212" s="110" t="s">
        <v>2661</v>
      </c>
      <c r="AU212" s="34" t="s">
        <v>2815</v>
      </c>
      <c r="AV212" s="34" t="s">
        <v>2661</v>
      </c>
      <c r="AW212" s="34"/>
      <c r="AX212" s="120"/>
      <c r="AY212" s="34"/>
      <c r="AZ212" s="34"/>
      <c r="BA212" s="34"/>
      <c r="BB212" s="34"/>
      <c r="BC212" s="120" t="s">
        <v>2399</v>
      </c>
      <c r="BD212" s="120">
        <v>0</v>
      </c>
      <c r="BE212" s="294">
        <f>BE$204</f>
        <v>2713</v>
      </c>
      <c r="BF212" s="294">
        <f>BF$204</f>
        <v>2713</v>
      </c>
      <c r="BG212" s="34"/>
      <c r="BH212" s="34"/>
      <c r="BI212" s="34"/>
      <c r="BJ212" s="34"/>
      <c r="BK212" s="34"/>
      <c r="BL212" s="96">
        <f t="shared" ca="1" si="42"/>
        <v>3590</v>
      </c>
      <c r="BM212" s="97">
        <f t="shared" ca="1" si="43"/>
        <v>0</v>
      </c>
      <c r="BN212" s="97">
        <f t="shared" ca="1" si="44"/>
        <v>4</v>
      </c>
      <c r="BO212" s="95" t="e">
        <f t="shared" ca="1" si="48"/>
        <v>#VALUE!</v>
      </c>
      <c r="BP212" s="7">
        <f>Design!$J218</f>
        <v>0</v>
      </c>
      <c r="BQ212" s="1" t="e">
        <f t="shared" ca="1" si="49"/>
        <v>#VALUE!</v>
      </c>
      <c r="BR212" s="19">
        <f t="shared" ca="1" si="45"/>
        <v>4</v>
      </c>
      <c r="BS212" s="61">
        <f t="shared" ca="1" si="46"/>
        <v>0</v>
      </c>
      <c r="BT212" s="61" t="str">
        <f t="shared" ca="1" si="39"/>
        <v>ZL=-4000.0|ZR=-4000.0|ZSWP=0.0</v>
      </c>
      <c r="BU212" s="78">
        <f t="shared" ca="1" si="47"/>
        <v>0</v>
      </c>
      <c r="BV212" s="95">
        <f t="shared" ca="1" si="40"/>
        <v>0</v>
      </c>
      <c r="BW212" s="80">
        <f>Design!B218</f>
        <v>0.30300000000000021</v>
      </c>
      <c r="BX212" s="8">
        <f>Design!F218</f>
        <v>0</v>
      </c>
      <c r="BY212" s="51" t="s">
        <v>2358</v>
      </c>
      <c r="BZ212" s="11" t="s">
        <v>3716</v>
      </c>
      <c r="CA212" s="278">
        <v>41617.677997685183</v>
      </c>
      <c r="CB212" t="s">
        <v>3958</v>
      </c>
      <c r="CC212" s="10"/>
      <c r="CD212" s="61"/>
      <c r="CE212" s="65" t="e">
        <f t="shared" si="41"/>
        <v>#VALUE!</v>
      </c>
      <c r="CF212" s="65"/>
      <c r="CG212" s="65"/>
      <c r="CH212" s="65"/>
      <c r="CI212" s="65"/>
      <c r="CJ212" s="65"/>
      <c r="CK212" s="65"/>
      <c r="CL212" s="65"/>
      <c r="CM212"/>
      <c r="CN212"/>
      <c r="CO212"/>
      <c r="CP212"/>
      <c r="CQ212"/>
      <c r="CR212"/>
      <c r="CS212"/>
      <c r="CT212"/>
      <c r="CU212"/>
      <c r="CV212" s="65"/>
      <c r="CW212" s="65"/>
      <c r="CX212" s="65"/>
      <c r="CY212" s="65"/>
      <c r="CZ212" s="65"/>
      <c r="DA212" s="65"/>
      <c r="DB212" s="141"/>
      <c r="DC212" s="141"/>
      <c r="DD212" s="141"/>
      <c r="DE212" s="141"/>
      <c r="DF212" s="141"/>
      <c r="DG212" s="141"/>
      <c r="DH212" s="141"/>
      <c r="DI212" s="141"/>
      <c r="DJ212" s="139"/>
      <c r="DK212" s="95"/>
      <c r="DL212" s="141"/>
      <c r="DM212" s="141"/>
      <c r="DN212" s="141"/>
      <c r="DO212" s="141"/>
      <c r="DP212" s="91"/>
      <c r="DQ212" s="72"/>
      <c r="DR212" s="72"/>
      <c r="DS212" s="72"/>
      <c r="DT212" s="72"/>
      <c r="DZ212" s="141"/>
      <c r="EA212" s="141"/>
      <c r="EB212" s="141"/>
      <c r="EC212" s="141"/>
      <c r="ED212" s="141"/>
      <c r="EE212" s="141"/>
      <c r="EF212" s="143"/>
      <c r="EU212" s="72"/>
    </row>
    <row r="213" spans="1:151">
      <c r="A213" s="20"/>
      <c r="B213" s="20"/>
      <c r="C213" s="312"/>
      <c r="D213" s="31" t="s">
        <v>1660</v>
      </c>
      <c r="E213" s="31" t="s">
        <v>1661</v>
      </c>
      <c r="F213" s="32"/>
      <c r="G213" s="33"/>
      <c r="H213" s="34"/>
      <c r="I213" s="34"/>
      <c r="J213" s="34"/>
      <c r="K213" s="34"/>
      <c r="L213" s="34"/>
      <c r="M213" s="34"/>
      <c r="N213" s="34"/>
      <c r="O213" s="34"/>
      <c r="P213" s="34"/>
      <c r="Q213" s="34"/>
      <c r="R213" s="34"/>
      <c r="S213" s="34"/>
      <c r="T213" s="34"/>
      <c r="U213" s="34"/>
      <c r="V213" s="34"/>
      <c r="W213" s="34"/>
      <c r="X213" s="34"/>
      <c r="Y213" s="34"/>
      <c r="Z213" s="34"/>
      <c r="AA213" s="34"/>
      <c r="AB213" s="34"/>
      <c r="AC213" s="34"/>
      <c r="AD213" s="34"/>
      <c r="AE213" s="34"/>
      <c r="AF213" s="34"/>
      <c r="AG213" s="34"/>
      <c r="AH213" s="34"/>
      <c r="AI213" s="34"/>
      <c r="AJ213" s="34"/>
      <c r="AK213" s="34"/>
      <c r="AL213" s="34"/>
      <c r="AM213" s="34"/>
      <c r="AN213" s="34"/>
      <c r="AO213" s="34"/>
      <c r="AP213" s="34"/>
      <c r="AQ213" s="75"/>
      <c r="AR213" s="34"/>
      <c r="AS213" s="34"/>
      <c r="AT213" s="110" t="s">
        <v>1283</v>
      </c>
      <c r="AU213" s="34" t="s">
        <v>1283</v>
      </c>
      <c r="AV213" s="34" t="s">
        <v>1283</v>
      </c>
      <c r="AW213" s="34"/>
      <c r="AX213" s="120"/>
      <c r="AY213" s="34"/>
      <c r="AZ213" s="34"/>
      <c r="BA213" s="34"/>
      <c r="BB213" s="34"/>
      <c r="BC213" s="120" t="s">
        <v>1283</v>
      </c>
      <c r="BD213" s="120">
        <v>0.1</v>
      </c>
      <c r="BE213" s="230">
        <f>Control!$M$4</f>
        <v>0.03</v>
      </c>
      <c r="BF213" s="230">
        <f>Control!$M$4</f>
        <v>0.03</v>
      </c>
      <c r="BG213" s="34"/>
      <c r="BH213" s="34"/>
      <c r="BI213" s="34"/>
      <c r="BJ213" s="34"/>
      <c r="BK213" s="34"/>
      <c r="BL213" s="96">
        <f t="shared" ca="1" si="42"/>
        <v>-52391</v>
      </c>
      <c r="BM213" s="97" t="e">
        <f t="shared" ca="1" si="43"/>
        <v>#VALUE!</v>
      </c>
      <c r="BN213" s="97" t="e">
        <f t="shared" ca="1" si="44"/>
        <v>#VALUE!</v>
      </c>
      <c r="BO213" s="95" t="e">
        <f t="shared" ca="1" si="48"/>
        <v>#VALUE!</v>
      </c>
      <c r="BP213" s="7">
        <f>Design!$J219</f>
        <v>0</v>
      </c>
      <c r="BQ213" s="1" t="e">
        <f t="shared" ca="1" si="49"/>
        <v>#VALUE!</v>
      </c>
      <c r="BR213" s="19" t="e">
        <f t="shared" ca="1" si="45"/>
        <v>#VALUE!</v>
      </c>
      <c r="BS213" s="61">
        <f t="shared" ca="1" si="46"/>
        <v>0</v>
      </c>
      <c r="BT213" s="61">
        <f t="shared" ca="1" si="39"/>
        <v>0</v>
      </c>
      <c r="BU213" s="78" t="e">
        <f t="shared" ca="1" si="47"/>
        <v>#VALUE!</v>
      </c>
      <c r="BV213" s="95">
        <f t="shared" ca="1" si="40"/>
        <v>0</v>
      </c>
      <c r="BW213" s="80">
        <f>Design!B219</f>
        <v>0.30450000000000021</v>
      </c>
      <c r="BX213" s="8">
        <f>Design!F219</f>
        <v>0</v>
      </c>
      <c r="BY213" s="51" t="s">
        <v>2359</v>
      </c>
      <c r="BZ213" s="11" t="s">
        <v>3714</v>
      </c>
      <c r="CA213" s="278">
        <v>41617.67800925926</v>
      </c>
      <c r="CB213" t="s">
        <v>3966</v>
      </c>
      <c r="CC213" s="10"/>
      <c r="CD213" s="61"/>
      <c r="CE213" s="65" t="e">
        <f t="shared" si="41"/>
        <v>#VALUE!</v>
      </c>
      <c r="CF213" s="65"/>
      <c r="CG213" s="65"/>
      <c r="CH213" s="65"/>
      <c r="CI213" s="65"/>
      <c r="CJ213" s="65"/>
      <c r="CK213" s="65"/>
      <c r="CL213" s="65"/>
      <c r="CM213"/>
      <c r="CN213"/>
      <c r="CO213"/>
      <c r="CP213"/>
      <c r="CQ213"/>
      <c r="CR213"/>
      <c r="CS213"/>
      <c r="CT213"/>
      <c r="CU213"/>
      <c r="CV213" s="65"/>
      <c r="CW213" s="65"/>
      <c r="CX213" s="65"/>
      <c r="CY213" s="65"/>
      <c r="CZ213" s="65"/>
      <c r="DA213" s="65"/>
      <c r="DB213" s="141"/>
      <c r="DC213" s="141"/>
      <c r="DD213" s="141"/>
      <c r="DE213" s="141"/>
      <c r="DF213" s="141"/>
      <c r="DG213" s="141"/>
      <c r="DH213" s="141"/>
      <c r="DI213" s="141"/>
      <c r="DJ213" s="139"/>
      <c r="DK213" s="95"/>
      <c r="DL213" s="141"/>
      <c r="DM213" s="141"/>
      <c r="DN213" s="141"/>
      <c r="DO213" s="141"/>
      <c r="DP213" s="91"/>
      <c r="DQ213" s="72"/>
      <c r="DR213" s="72"/>
      <c r="DS213" s="72"/>
      <c r="DT213" s="72"/>
      <c r="DZ213" s="141"/>
      <c r="EA213" s="141"/>
      <c r="EB213" s="141"/>
      <c r="EC213" s="141"/>
      <c r="ED213" s="141"/>
      <c r="EE213" s="141"/>
      <c r="EF213" s="143"/>
      <c r="EU213" s="72"/>
    </row>
    <row r="214" spans="1:151">
      <c r="A214" s="20"/>
      <c r="B214" s="20"/>
      <c r="C214" s="312"/>
      <c r="D214" s="31" t="s">
        <v>1662</v>
      </c>
      <c r="E214" s="31" t="s">
        <v>1663</v>
      </c>
      <c r="F214" s="32"/>
      <c r="G214" s="33"/>
      <c r="H214" s="34"/>
      <c r="I214" s="34"/>
      <c r="J214" s="34"/>
      <c r="K214" s="34"/>
      <c r="L214" s="34"/>
      <c r="M214" s="34"/>
      <c r="N214" s="34"/>
      <c r="O214" s="34"/>
      <c r="P214" s="34"/>
      <c r="Q214" s="34"/>
      <c r="R214" s="34"/>
      <c r="S214" s="34"/>
      <c r="T214" s="34"/>
      <c r="U214" s="34"/>
      <c r="V214" s="34"/>
      <c r="W214" s="34"/>
      <c r="X214" s="34"/>
      <c r="Y214" s="34"/>
      <c r="Z214" s="34"/>
      <c r="AA214" s="34"/>
      <c r="AB214" s="34"/>
      <c r="AC214" s="34"/>
      <c r="AD214" s="34"/>
      <c r="AE214" s="40"/>
      <c r="AF214" s="34"/>
      <c r="AG214" s="40"/>
      <c r="AH214" s="40"/>
      <c r="AI214" s="40"/>
      <c r="AJ214" s="40"/>
      <c r="AK214" s="40"/>
      <c r="AL214" s="40"/>
      <c r="AM214" s="40"/>
      <c r="AN214" s="40"/>
      <c r="AO214" s="34"/>
      <c r="AP214" s="34"/>
      <c r="AQ214" s="75"/>
      <c r="AR214" s="34"/>
      <c r="AS214" s="34"/>
      <c r="AT214" s="110" t="s">
        <v>1651</v>
      </c>
      <c r="AU214" s="34" t="s">
        <v>1651</v>
      </c>
      <c r="AV214" s="34" t="s">
        <v>1651</v>
      </c>
      <c r="AW214" s="34"/>
      <c r="AX214" s="124"/>
      <c r="AY214" s="34"/>
      <c r="AZ214" s="34"/>
      <c r="BA214" s="34"/>
      <c r="BB214" s="34"/>
      <c r="BC214" s="130" t="s">
        <v>2901</v>
      </c>
      <c r="BD214" s="130">
        <v>0</v>
      </c>
      <c r="BE214" s="216" t="s">
        <v>2901</v>
      </c>
      <c r="BF214" s="216" t="s">
        <v>2901</v>
      </c>
      <c r="BG214" s="34"/>
      <c r="BH214" s="34"/>
      <c r="BI214" s="34"/>
      <c r="BJ214" s="34"/>
      <c r="BK214" s="34"/>
      <c r="BL214" s="96">
        <f t="shared" ca="1" si="42"/>
        <v>-52391</v>
      </c>
      <c r="BM214" s="97" t="e">
        <f t="shared" ca="1" si="43"/>
        <v>#VALUE!</v>
      </c>
      <c r="BN214" s="97" t="e">
        <f t="shared" ca="1" si="44"/>
        <v>#VALUE!</v>
      </c>
      <c r="BO214" s="95" t="e">
        <f t="shared" ca="1" si="48"/>
        <v>#VALUE!</v>
      </c>
      <c r="BP214" s="7">
        <f>Design!$J220</f>
        <v>0</v>
      </c>
      <c r="BQ214" s="1" t="e">
        <f t="shared" ca="1" si="49"/>
        <v>#VALUE!</v>
      </c>
      <c r="BR214" s="19" t="e">
        <f t="shared" ca="1" si="45"/>
        <v>#VALUE!</v>
      </c>
      <c r="BS214" s="61">
        <f t="shared" ca="1" si="46"/>
        <v>0</v>
      </c>
      <c r="BT214" s="61">
        <f t="shared" ca="1" si="39"/>
        <v>0</v>
      </c>
      <c r="BU214" s="78" t="e">
        <f t="shared" ca="1" si="47"/>
        <v>#VALUE!</v>
      </c>
      <c r="BV214" s="95">
        <f t="shared" ca="1" si="40"/>
        <v>0</v>
      </c>
      <c r="BW214" s="80">
        <f>Design!B220</f>
        <v>0.30600000000000022</v>
      </c>
      <c r="BX214" s="8">
        <f>Design!F220</f>
        <v>0</v>
      </c>
      <c r="BY214" s="51" t="s">
        <v>2360</v>
      </c>
      <c r="BZ214" s="11" t="s">
        <v>2220</v>
      </c>
      <c r="CA214" s="278">
        <v>41617.678506944445</v>
      </c>
      <c r="CB214" t="s">
        <v>1047</v>
      </c>
      <c r="CC214" s="10"/>
      <c r="CD214" s="61"/>
      <c r="CE214" s="65" t="e">
        <f t="shared" si="41"/>
        <v>#VALUE!</v>
      </c>
      <c r="CF214" s="65"/>
      <c r="CG214" s="65"/>
      <c r="CH214" s="65"/>
      <c r="CI214" s="65"/>
      <c r="CJ214" s="65"/>
      <c r="CK214" s="65"/>
      <c r="CL214" s="65"/>
      <c r="CM214"/>
      <c r="CN214"/>
      <c r="CO214"/>
      <c r="CP214"/>
      <c r="CQ214"/>
      <c r="CR214"/>
      <c r="CS214"/>
      <c r="CT214"/>
      <c r="CU214"/>
      <c r="CV214" s="65"/>
      <c r="CW214" s="65"/>
      <c r="CX214" s="65"/>
      <c r="CY214" s="65"/>
      <c r="CZ214" s="65"/>
      <c r="DA214" s="65"/>
      <c r="DB214" s="141"/>
      <c r="DC214" s="141"/>
      <c r="DD214" s="141"/>
      <c r="DE214" s="141"/>
      <c r="DF214" s="141"/>
      <c r="DG214" s="141"/>
      <c r="DH214" s="141"/>
      <c r="DI214" s="141"/>
      <c r="DJ214" s="139"/>
      <c r="DK214" s="95"/>
      <c r="DL214" s="141"/>
      <c r="DM214" s="141"/>
      <c r="DN214" s="141"/>
      <c r="DO214" s="141"/>
      <c r="DP214" s="91"/>
      <c r="DQ214" s="72"/>
      <c r="DR214" s="72"/>
      <c r="DS214" s="72"/>
      <c r="DT214" s="72"/>
      <c r="DZ214" s="141"/>
      <c r="EA214" s="141"/>
      <c r="EB214" s="141"/>
      <c r="EC214" s="141"/>
      <c r="ED214" s="141"/>
      <c r="EE214" s="141"/>
      <c r="EF214" s="143"/>
      <c r="EU214" s="72"/>
    </row>
    <row r="215" spans="1:151">
      <c r="A215" s="20"/>
      <c r="B215" s="20"/>
      <c r="C215" s="312"/>
      <c r="D215" s="31" t="s">
        <v>1664</v>
      </c>
      <c r="E215" s="31" t="s">
        <v>1665</v>
      </c>
      <c r="F215" s="32"/>
      <c r="G215" s="33"/>
      <c r="H215" s="34"/>
      <c r="I215" s="34"/>
      <c r="J215" s="34"/>
      <c r="K215" s="34"/>
      <c r="L215" s="34"/>
      <c r="M215" s="34"/>
      <c r="N215" s="34"/>
      <c r="O215" s="34"/>
      <c r="P215" s="34"/>
      <c r="Q215" s="34"/>
      <c r="R215" s="34"/>
      <c r="S215" s="34"/>
      <c r="T215" s="34"/>
      <c r="U215" s="34"/>
      <c r="V215" s="34"/>
      <c r="W215" s="34"/>
      <c r="X215" s="34"/>
      <c r="Y215" s="34"/>
      <c r="Z215" s="34"/>
      <c r="AA215" s="34"/>
      <c r="AB215" s="34"/>
      <c r="AC215" s="34"/>
      <c r="AD215" s="34"/>
      <c r="AE215" s="34"/>
      <c r="AF215" s="34"/>
      <c r="AG215" s="34"/>
      <c r="AH215" s="34"/>
      <c r="AI215" s="34"/>
      <c r="AJ215" s="34"/>
      <c r="AK215" s="34"/>
      <c r="AL215" s="34"/>
      <c r="AM215" s="34"/>
      <c r="AN215" s="34"/>
      <c r="AO215" s="34"/>
      <c r="AP215" s="34"/>
      <c r="AQ215" s="75"/>
      <c r="AR215" s="34"/>
      <c r="AS215" s="34"/>
      <c r="AT215" s="110" t="s">
        <v>2404</v>
      </c>
      <c r="AU215" s="34" t="s">
        <v>2902</v>
      </c>
      <c r="AV215" s="34" t="s">
        <v>2404</v>
      </c>
      <c r="AW215" s="34"/>
      <c r="AX215" s="124"/>
      <c r="AY215" s="34"/>
      <c r="AZ215" s="34"/>
      <c r="BA215" s="34"/>
      <c r="BB215" s="34"/>
      <c r="BC215" s="124" t="s">
        <v>2404</v>
      </c>
      <c r="BD215" s="124" t="s">
        <v>2404</v>
      </c>
      <c r="BE215" s="294" t="str">
        <f>IF(AND(Control!$F$21,Control!$A$35,Design!$M$3),"TR","OFF")</f>
        <v>OFF</v>
      </c>
      <c r="BF215" s="294" t="str">
        <f>IF(AND(Control!$F$21,Control!$A$35,Design!$M$3),"TR","OFF")</f>
        <v>OFF</v>
      </c>
      <c r="BG215" s="34"/>
      <c r="BH215" s="34"/>
      <c r="BI215" s="34"/>
      <c r="BJ215" s="34"/>
      <c r="BK215" s="34"/>
      <c r="BL215" s="96">
        <f t="shared" ca="1" si="42"/>
        <v>-52391</v>
      </c>
      <c r="BM215" s="97" t="e">
        <f t="shared" ca="1" si="43"/>
        <v>#VALUE!</v>
      </c>
      <c r="BN215" s="97" t="e">
        <f t="shared" ca="1" si="44"/>
        <v>#VALUE!</v>
      </c>
      <c r="BO215" s="95" t="e">
        <f t="shared" ca="1" si="48"/>
        <v>#VALUE!</v>
      </c>
      <c r="BP215" s="7">
        <f>Design!$J221</f>
        <v>0</v>
      </c>
      <c r="BQ215" s="1" t="e">
        <f t="shared" ca="1" si="49"/>
        <v>#VALUE!</v>
      </c>
      <c r="BR215" s="19" t="e">
        <f t="shared" ca="1" si="45"/>
        <v>#VALUE!</v>
      </c>
      <c r="BS215" s="61">
        <f t="shared" ca="1" si="46"/>
        <v>0</v>
      </c>
      <c r="BT215" s="61">
        <f t="shared" ca="1" si="39"/>
        <v>0</v>
      </c>
      <c r="BU215" s="78" t="e">
        <f t="shared" ca="1" si="47"/>
        <v>#VALUE!</v>
      </c>
      <c r="BV215" s="95">
        <f t="shared" ca="1" si="40"/>
        <v>0</v>
      </c>
      <c r="BW215" s="80">
        <f>Design!B221</f>
        <v>0.30750000000000022</v>
      </c>
      <c r="BX215" s="8">
        <f>Design!F221</f>
        <v>0</v>
      </c>
      <c r="BY215" s="51" t="s">
        <v>2361</v>
      </c>
      <c r="BZ215" s="11" t="s">
        <v>3714</v>
      </c>
      <c r="CA215" s="278">
        <v>41617.678506944445</v>
      </c>
      <c r="CB215" t="s">
        <v>3966</v>
      </c>
      <c r="CC215" s="10"/>
      <c r="CD215" s="61"/>
      <c r="CE215" s="65" t="e">
        <f t="shared" si="41"/>
        <v>#VALUE!</v>
      </c>
      <c r="CF215" s="65"/>
      <c r="CG215" s="65"/>
      <c r="CH215" s="65"/>
      <c r="CI215" s="65"/>
      <c r="CJ215" s="65"/>
      <c r="CK215" s="65"/>
      <c r="CL215" s="65"/>
      <c r="CM215"/>
      <c r="CN215"/>
      <c r="CO215"/>
      <c r="CP215"/>
      <c r="CQ215"/>
      <c r="CR215"/>
      <c r="CS215"/>
      <c r="CT215"/>
      <c r="CU215"/>
      <c r="CV215" s="65"/>
      <c r="CW215" s="65"/>
      <c r="CX215" s="65"/>
      <c r="CY215" s="65"/>
      <c r="CZ215" s="65"/>
      <c r="DA215" s="65"/>
      <c r="DB215" s="141"/>
      <c r="DC215" s="141"/>
      <c r="DD215" s="141"/>
      <c r="DE215" s="141"/>
      <c r="DF215" s="141"/>
      <c r="DG215" s="141"/>
      <c r="DH215" s="141"/>
      <c r="DI215" s="141"/>
      <c r="DJ215" s="139"/>
      <c r="DK215" s="95"/>
      <c r="DL215" s="141"/>
      <c r="DM215" s="141"/>
      <c r="DN215" s="141"/>
      <c r="DO215" s="141"/>
      <c r="DP215" s="91"/>
      <c r="DQ215" s="72"/>
      <c r="DR215" s="72"/>
      <c r="DS215" s="72"/>
      <c r="DT215" s="72"/>
      <c r="DZ215" s="141"/>
      <c r="EA215" s="141"/>
      <c r="EB215" s="141"/>
      <c r="EC215" s="141"/>
      <c r="ED215" s="141"/>
      <c r="EE215" s="141"/>
      <c r="EF215" s="143"/>
      <c r="EU215" s="72"/>
    </row>
    <row r="216" spans="1:151">
      <c r="A216" s="20"/>
      <c r="B216" s="20"/>
      <c r="C216" s="312"/>
      <c r="D216" s="31" t="s">
        <v>2308</v>
      </c>
      <c r="E216" s="31" t="s">
        <v>2309</v>
      </c>
      <c r="F216" s="32"/>
      <c r="G216" s="33"/>
      <c r="H216" s="34"/>
      <c r="I216" s="34"/>
      <c r="J216" s="34"/>
      <c r="K216" s="34"/>
      <c r="L216" s="34"/>
      <c r="M216" s="34"/>
      <c r="N216" s="34"/>
      <c r="O216" s="34"/>
      <c r="P216" s="34"/>
      <c r="Q216" s="34"/>
      <c r="R216" s="34"/>
      <c r="S216" s="34"/>
      <c r="T216" s="34"/>
      <c r="U216" s="34"/>
      <c r="V216" s="34"/>
      <c r="W216" s="34"/>
      <c r="X216" s="34"/>
      <c r="Y216" s="34"/>
      <c r="Z216" s="34"/>
      <c r="AA216" s="34"/>
      <c r="AB216" s="34"/>
      <c r="AC216" s="34"/>
      <c r="AD216" s="34"/>
      <c r="AE216" s="34"/>
      <c r="AF216" s="34"/>
      <c r="AG216" s="34"/>
      <c r="AH216" s="34"/>
      <c r="AI216" s="34"/>
      <c r="AJ216" s="34"/>
      <c r="AK216" s="34"/>
      <c r="AL216" s="34"/>
      <c r="AM216" s="34"/>
      <c r="AN216" s="34"/>
      <c r="AO216" s="34"/>
      <c r="AP216" s="34"/>
      <c r="AQ216" s="34"/>
      <c r="AR216" s="34"/>
      <c r="AS216" s="34"/>
      <c r="AT216" s="110" t="s">
        <v>1276</v>
      </c>
      <c r="AU216" s="34" t="s">
        <v>1276</v>
      </c>
      <c r="AV216" s="34" t="s">
        <v>1276</v>
      </c>
      <c r="AW216" s="34"/>
      <c r="AX216" s="124"/>
      <c r="AY216" s="34"/>
      <c r="AZ216" s="34"/>
      <c r="BA216" s="34"/>
      <c r="BB216" s="34"/>
      <c r="BC216" s="120" t="s">
        <v>1275</v>
      </c>
      <c r="BD216" s="120" t="s">
        <v>1275</v>
      </c>
      <c r="BE216" s="216" t="s">
        <v>1276</v>
      </c>
      <c r="BF216" s="216" t="s">
        <v>1276</v>
      </c>
      <c r="BG216" s="34"/>
      <c r="BH216" s="34"/>
      <c r="BI216" s="34"/>
      <c r="BJ216" s="34"/>
      <c r="BK216" s="34"/>
      <c r="BL216" s="96">
        <f t="shared" ca="1" si="42"/>
        <v>-52391</v>
      </c>
      <c r="BM216" s="97" t="e">
        <f t="shared" ca="1" si="43"/>
        <v>#VALUE!</v>
      </c>
      <c r="BN216" s="97" t="e">
        <f t="shared" ca="1" si="44"/>
        <v>#VALUE!</v>
      </c>
      <c r="BO216" s="95" t="e">
        <f t="shared" ca="1" si="48"/>
        <v>#VALUE!</v>
      </c>
      <c r="BP216" s="7">
        <f>Design!$J222</f>
        <v>0</v>
      </c>
      <c r="BQ216" s="1" t="e">
        <f t="shared" ca="1" si="49"/>
        <v>#VALUE!</v>
      </c>
      <c r="BR216" s="19" t="e">
        <f t="shared" ca="1" si="45"/>
        <v>#VALUE!</v>
      </c>
      <c r="BS216" s="61">
        <f t="shared" ca="1" si="46"/>
        <v>0</v>
      </c>
      <c r="BT216" s="61">
        <f t="shared" ref="BT216:BT246" ca="1" si="50">OFFSET(CB$11,(ROW()-10)*2+BT$8,0)</f>
        <v>0</v>
      </c>
      <c r="BU216" s="78" t="e">
        <f t="shared" ca="1" si="47"/>
        <v>#VALUE!</v>
      </c>
      <c r="BV216" s="95">
        <f t="shared" ca="1" si="40"/>
        <v>0</v>
      </c>
      <c r="BW216" s="80">
        <f>Design!B222</f>
        <v>0.30900000000000022</v>
      </c>
      <c r="BX216" s="8">
        <f>Design!F222</f>
        <v>0</v>
      </c>
      <c r="BY216" s="51" t="s">
        <v>2362</v>
      </c>
      <c r="BZ216" s="11" t="s">
        <v>3685</v>
      </c>
      <c r="CA216" s="278">
        <v>41779.49931712963</v>
      </c>
      <c r="CB216" t="s">
        <v>3409</v>
      </c>
      <c r="CC216" s="10"/>
      <c r="CD216" s="61"/>
      <c r="CE216" s="65" t="e">
        <f t="shared" si="41"/>
        <v>#VALUE!</v>
      </c>
      <c r="CF216" s="65"/>
      <c r="CG216" s="65"/>
      <c r="CH216" s="65"/>
      <c r="CI216" s="65"/>
      <c r="CJ216" s="65"/>
      <c r="CK216" s="65"/>
      <c r="CL216" s="65"/>
      <c r="CM216"/>
      <c r="CN216"/>
      <c r="CO216"/>
      <c r="CP216"/>
      <c r="CQ216"/>
      <c r="CR216"/>
      <c r="CS216"/>
      <c r="CT216"/>
      <c r="CU216"/>
      <c r="CV216" s="65"/>
      <c r="CW216" s="65"/>
      <c r="CX216" s="65"/>
      <c r="CY216" s="65"/>
      <c r="CZ216" s="65"/>
      <c r="DA216" s="65"/>
      <c r="DB216" s="141"/>
      <c r="DC216" s="141"/>
      <c r="DD216" s="141"/>
      <c r="DE216" s="141"/>
      <c r="DF216" s="141"/>
      <c r="DG216" s="141"/>
      <c r="DH216" s="141"/>
      <c r="DI216" s="141"/>
      <c r="DJ216" s="139"/>
      <c r="DK216" s="95"/>
      <c r="DL216" s="141"/>
      <c r="DM216" s="141"/>
      <c r="DN216" s="141"/>
      <c r="DO216" s="141"/>
      <c r="DP216" s="91"/>
      <c r="DQ216" s="72"/>
      <c r="DR216" s="72"/>
      <c r="DS216" s="72"/>
      <c r="DT216" s="72"/>
      <c r="DZ216" s="141"/>
      <c r="EA216" s="141"/>
      <c r="EB216" s="141"/>
      <c r="EC216" s="141"/>
      <c r="ED216" s="141"/>
      <c r="EE216" s="141"/>
      <c r="EF216" s="143"/>
      <c r="EU216" s="72"/>
    </row>
    <row r="217" spans="1:151">
      <c r="A217" s="20"/>
      <c r="B217" s="20"/>
      <c r="C217" s="312"/>
      <c r="D217" s="31" t="s">
        <v>2310</v>
      </c>
      <c r="E217" s="31" t="s">
        <v>2311</v>
      </c>
      <c r="F217" s="32"/>
      <c r="G217" s="33"/>
      <c r="H217" s="34"/>
      <c r="I217" s="34"/>
      <c r="J217" s="34"/>
      <c r="K217" s="34"/>
      <c r="L217" s="34"/>
      <c r="M217" s="34"/>
      <c r="N217" s="34"/>
      <c r="O217" s="34"/>
      <c r="P217" s="34"/>
      <c r="Q217" s="34"/>
      <c r="R217" s="34"/>
      <c r="S217" s="34"/>
      <c r="T217" s="34"/>
      <c r="U217" s="34"/>
      <c r="V217" s="34"/>
      <c r="W217" s="34"/>
      <c r="X217" s="34"/>
      <c r="Y217" s="34"/>
      <c r="Z217" s="34"/>
      <c r="AA217" s="34"/>
      <c r="AB217" s="34"/>
      <c r="AC217" s="34"/>
      <c r="AD217" s="34"/>
      <c r="AE217" s="34"/>
      <c r="AF217" s="34"/>
      <c r="AG217" s="34"/>
      <c r="AH217" s="34"/>
      <c r="AI217" s="34"/>
      <c r="AJ217" s="34"/>
      <c r="AK217" s="34"/>
      <c r="AL217" s="34"/>
      <c r="AM217" s="34"/>
      <c r="AN217" s="34"/>
      <c r="AO217" s="34"/>
      <c r="AP217" s="34"/>
      <c r="AQ217" s="75"/>
      <c r="AR217" s="34"/>
      <c r="AS217" s="34"/>
      <c r="AT217" s="110" t="s">
        <v>2399</v>
      </c>
      <c r="AU217" s="34" t="s">
        <v>2399</v>
      </c>
      <c r="AV217" s="34" t="s">
        <v>2399</v>
      </c>
      <c r="AW217" s="34"/>
      <c r="AX217" s="124"/>
      <c r="AY217" s="34"/>
      <c r="AZ217" s="34"/>
      <c r="BA217" s="34"/>
      <c r="BB217" s="34"/>
      <c r="BC217" s="124" t="s">
        <v>2399</v>
      </c>
      <c r="BD217" s="124" t="s">
        <v>2399</v>
      </c>
      <c r="BE217" s="216" t="s">
        <v>2399</v>
      </c>
      <c r="BF217" s="216" t="s">
        <v>2399</v>
      </c>
      <c r="BG217" s="34"/>
      <c r="BH217" s="34"/>
      <c r="BI217" s="34"/>
      <c r="BJ217" s="34"/>
      <c r="BK217" s="34"/>
      <c r="BL217" s="96">
        <f t="shared" ca="1" si="42"/>
        <v>-52391</v>
      </c>
      <c r="BM217" s="97" t="e">
        <f t="shared" ca="1" si="43"/>
        <v>#VALUE!</v>
      </c>
      <c r="BN217" s="97" t="e">
        <f t="shared" ca="1" si="44"/>
        <v>#VALUE!</v>
      </c>
      <c r="BO217" s="95" t="e">
        <f t="shared" ca="1" si="48"/>
        <v>#VALUE!</v>
      </c>
      <c r="BP217" s="7">
        <f>Design!$J223</f>
        <v>0</v>
      </c>
      <c r="BQ217" s="1" t="e">
        <f t="shared" ca="1" si="49"/>
        <v>#VALUE!</v>
      </c>
      <c r="BR217" s="19" t="e">
        <f t="shared" ca="1" si="45"/>
        <v>#VALUE!</v>
      </c>
      <c r="BS217" s="61">
        <f t="shared" ca="1" si="46"/>
        <v>0</v>
      </c>
      <c r="BT217" s="61">
        <f t="shared" ca="1" si="50"/>
        <v>0</v>
      </c>
      <c r="BU217" s="78" t="e">
        <f t="shared" ca="1" si="47"/>
        <v>#VALUE!</v>
      </c>
      <c r="BV217" s="95">
        <f t="shared" ca="1" si="40"/>
        <v>0</v>
      </c>
      <c r="BW217" s="80">
        <f>Design!B223</f>
        <v>0.31050000000000022</v>
      </c>
      <c r="BX217" s="8">
        <f>Design!F223</f>
        <v>0</v>
      </c>
      <c r="BY217" s="51" t="s">
        <v>2363</v>
      </c>
      <c r="BZ217" s="11" t="s">
        <v>2220</v>
      </c>
      <c r="CA217" s="278">
        <v>41779.499328703707</v>
      </c>
      <c r="CB217" t="s">
        <v>1047</v>
      </c>
      <c r="CC217" s="10"/>
      <c r="CD217" s="61"/>
      <c r="CE217" s="65" t="e">
        <f t="shared" si="41"/>
        <v>#VALUE!</v>
      </c>
      <c r="CF217" s="65"/>
      <c r="CG217" s="65"/>
      <c r="CH217" s="65"/>
      <c r="CI217" s="65"/>
      <c r="CJ217" s="65"/>
      <c r="CK217" s="65"/>
      <c r="CL217" s="65"/>
      <c r="CM217"/>
      <c r="CN217"/>
      <c r="CO217"/>
      <c r="CP217"/>
      <c r="CQ217"/>
      <c r="CR217"/>
      <c r="CS217"/>
      <c r="CT217"/>
      <c r="CU217"/>
      <c r="CV217" s="65"/>
      <c r="CW217" s="65"/>
      <c r="CX217" s="65"/>
      <c r="CY217" s="65"/>
      <c r="CZ217" s="65"/>
      <c r="DA217" s="65"/>
      <c r="DB217" s="141"/>
      <c r="DC217" s="141"/>
      <c r="DD217" s="141"/>
      <c r="DE217" s="141"/>
      <c r="DF217" s="141"/>
      <c r="DG217" s="141"/>
      <c r="DH217" s="141"/>
      <c r="DI217" s="141"/>
      <c r="DJ217" s="139"/>
      <c r="DK217" s="95"/>
      <c r="DL217" s="141"/>
      <c r="DM217" s="141"/>
      <c r="DN217" s="141"/>
      <c r="DO217" s="141"/>
      <c r="DP217" s="91"/>
      <c r="DQ217" s="72"/>
      <c r="DR217" s="72"/>
      <c r="DS217" s="72"/>
      <c r="DT217" s="72"/>
      <c r="DZ217" s="141"/>
      <c r="EA217" s="141"/>
      <c r="EB217" s="141"/>
      <c r="EC217" s="141"/>
      <c r="ED217" s="141"/>
      <c r="EE217" s="141"/>
      <c r="EF217" s="143"/>
      <c r="EU217" s="72"/>
    </row>
    <row r="218" spans="1:151">
      <c r="A218" s="20"/>
      <c r="B218" s="20"/>
      <c r="C218" s="312"/>
      <c r="D218" s="31" t="s">
        <v>2312</v>
      </c>
      <c r="E218" s="31" t="s">
        <v>2313</v>
      </c>
      <c r="F218" s="32"/>
      <c r="G218" s="33"/>
      <c r="H218" s="34"/>
      <c r="I218" s="34"/>
      <c r="J218" s="34"/>
      <c r="K218" s="34"/>
      <c r="L218" s="34"/>
      <c r="M218" s="34"/>
      <c r="N218" s="34"/>
      <c r="O218" s="34"/>
      <c r="P218" s="34"/>
      <c r="Q218" s="34"/>
      <c r="R218" s="34"/>
      <c r="S218" s="34"/>
      <c r="T218" s="34"/>
      <c r="U218" s="34"/>
      <c r="V218" s="34"/>
      <c r="W218" s="34"/>
      <c r="X218" s="34"/>
      <c r="Y218" s="34"/>
      <c r="Z218" s="34"/>
      <c r="AA218" s="34"/>
      <c r="AB218" s="34"/>
      <c r="AC218" s="34"/>
      <c r="AD218" s="34"/>
      <c r="AE218" s="34"/>
      <c r="AF218" s="34"/>
      <c r="AG218" s="34"/>
      <c r="AH218" s="34"/>
      <c r="AI218" s="34"/>
      <c r="AJ218" s="34"/>
      <c r="AK218" s="34"/>
      <c r="AL218" s="34"/>
      <c r="AM218" s="34"/>
      <c r="AN218" s="34"/>
      <c r="AO218" s="34"/>
      <c r="AP218" s="34"/>
      <c r="AQ218" s="75"/>
      <c r="AR218" s="34"/>
      <c r="AS218" s="34"/>
      <c r="AT218" s="110" t="s">
        <v>2399</v>
      </c>
      <c r="AU218" s="34" t="s">
        <v>2816</v>
      </c>
      <c r="AV218" s="34" t="s">
        <v>2399</v>
      </c>
      <c r="AW218" s="34"/>
      <c r="AX218" s="120"/>
      <c r="AY218" s="34"/>
      <c r="AZ218" s="34"/>
      <c r="BA218" s="34"/>
      <c r="BB218" s="34"/>
      <c r="BC218" s="120" t="s">
        <v>2399</v>
      </c>
      <c r="BD218" s="120">
        <v>0</v>
      </c>
      <c r="BE218" s="294">
        <f>BE$204</f>
        <v>2713</v>
      </c>
      <c r="BF218" s="294">
        <f>BF$204</f>
        <v>2713</v>
      </c>
      <c r="BG218" s="34"/>
      <c r="BH218" s="34"/>
      <c r="BI218" s="34"/>
      <c r="BJ218" s="34"/>
      <c r="BK218" s="34"/>
      <c r="BL218" s="96">
        <f t="shared" ca="1" si="42"/>
        <v>-52391</v>
      </c>
      <c r="BM218" s="97" t="e">
        <f t="shared" ca="1" si="43"/>
        <v>#VALUE!</v>
      </c>
      <c r="BN218" s="97" t="e">
        <f t="shared" ca="1" si="44"/>
        <v>#VALUE!</v>
      </c>
      <c r="BO218" s="95" t="e">
        <f t="shared" ca="1" si="48"/>
        <v>#VALUE!</v>
      </c>
      <c r="BP218" s="7">
        <f>Design!$J224</f>
        <v>0</v>
      </c>
      <c r="BQ218" s="1" t="e">
        <f t="shared" ca="1" si="49"/>
        <v>#VALUE!</v>
      </c>
      <c r="BR218" s="19" t="e">
        <f t="shared" ca="1" si="45"/>
        <v>#VALUE!</v>
      </c>
      <c r="BS218" s="61">
        <f t="shared" ca="1" si="46"/>
        <v>0</v>
      </c>
      <c r="BT218" s="61">
        <f t="shared" ca="1" si="50"/>
        <v>0</v>
      </c>
      <c r="BU218" s="78" t="e">
        <f t="shared" ca="1" si="47"/>
        <v>#VALUE!</v>
      </c>
      <c r="BV218" s="95">
        <f t="shared" ca="1" si="40"/>
        <v>0</v>
      </c>
      <c r="BW218" s="80">
        <f>Design!B224</f>
        <v>0.31200000000000022</v>
      </c>
      <c r="BX218" s="8">
        <f>Design!F224</f>
        <v>0</v>
      </c>
      <c r="BY218" s="51" t="s">
        <v>2364</v>
      </c>
      <c r="BZ218" s="11" t="s">
        <v>3855</v>
      </c>
      <c r="CA218" s="278">
        <v>41779.499340277776</v>
      </c>
      <c r="CB218" t="s">
        <v>403</v>
      </c>
      <c r="CC218" s="10"/>
      <c r="CD218" s="61"/>
      <c r="CE218" s="65" t="e">
        <f t="shared" si="41"/>
        <v>#VALUE!</v>
      </c>
      <c r="CF218" s="65"/>
      <c r="CG218" s="65"/>
      <c r="CH218" s="65"/>
      <c r="CI218" s="65"/>
      <c r="CJ218" s="65"/>
      <c r="CK218" s="65"/>
      <c r="CL218" s="65"/>
      <c r="CM218"/>
      <c r="CN218"/>
      <c r="CO218"/>
      <c r="CP218"/>
      <c r="CQ218"/>
      <c r="CR218"/>
      <c r="CS218"/>
      <c r="CT218"/>
      <c r="CU218"/>
      <c r="CV218" s="65"/>
      <c r="CW218" s="65"/>
      <c r="CX218" s="65"/>
      <c r="CY218" s="65"/>
      <c r="CZ218" s="65"/>
      <c r="DA218" s="65"/>
      <c r="DB218" s="141"/>
      <c r="DC218" s="141"/>
      <c r="DD218" s="141"/>
      <c r="DE218" s="141"/>
      <c r="DF218" s="141"/>
      <c r="DG218" s="141"/>
      <c r="DH218" s="141"/>
      <c r="DI218" s="141"/>
      <c r="DJ218" s="139"/>
      <c r="DK218" s="95"/>
      <c r="DL218" s="141"/>
      <c r="DM218" s="141"/>
      <c r="DN218" s="141"/>
      <c r="DO218" s="141"/>
      <c r="DP218" s="91"/>
      <c r="DQ218" s="72"/>
      <c r="DR218" s="72"/>
      <c r="DS218" s="72"/>
      <c r="DT218" s="72"/>
      <c r="DZ218" s="141"/>
      <c r="EA218" s="141"/>
      <c r="EB218" s="141"/>
      <c r="EC218" s="141"/>
      <c r="ED218" s="141"/>
      <c r="EE218" s="141"/>
      <c r="EF218" s="143"/>
      <c r="EU218" s="72"/>
    </row>
    <row r="219" spans="1:151">
      <c r="A219" s="20"/>
      <c r="B219" s="20"/>
      <c r="C219" s="312"/>
      <c r="D219" s="31" t="s">
        <v>2314</v>
      </c>
      <c r="E219" s="31" t="s">
        <v>2315</v>
      </c>
      <c r="F219" s="32"/>
      <c r="G219" s="33"/>
      <c r="H219" s="34"/>
      <c r="I219" s="34"/>
      <c r="J219" s="34"/>
      <c r="K219" s="34"/>
      <c r="L219" s="34"/>
      <c r="M219" s="34"/>
      <c r="N219" s="34"/>
      <c r="O219" s="34"/>
      <c r="P219" s="34"/>
      <c r="Q219" s="34"/>
      <c r="R219" s="34"/>
      <c r="S219" s="34"/>
      <c r="T219" s="34"/>
      <c r="U219" s="34"/>
      <c r="V219" s="34"/>
      <c r="W219" s="34"/>
      <c r="X219" s="34"/>
      <c r="Y219" s="34"/>
      <c r="Z219" s="34"/>
      <c r="AA219" s="34"/>
      <c r="AB219" s="34"/>
      <c r="AC219" s="34"/>
      <c r="AD219" s="34"/>
      <c r="AE219" s="34"/>
      <c r="AF219" s="34"/>
      <c r="AG219" s="34"/>
      <c r="AH219" s="34"/>
      <c r="AI219" s="34"/>
      <c r="AJ219" s="34"/>
      <c r="AK219" s="34"/>
      <c r="AL219" s="34"/>
      <c r="AM219" s="34"/>
      <c r="AN219" s="34"/>
      <c r="AO219" s="34"/>
      <c r="AP219" s="34"/>
      <c r="AQ219" s="75"/>
      <c r="AR219" s="34"/>
      <c r="AS219" s="34"/>
      <c r="AT219" s="110" t="s">
        <v>1283</v>
      </c>
      <c r="AU219" s="34" t="s">
        <v>1283</v>
      </c>
      <c r="AV219" s="34" t="s">
        <v>1283</v>
      </c>
      <c r="AW219" s="34"/>
      <c r="AX219" s="120"/>
      <c r="AY219" s="34"/>
      <c r="AZ219" s="34"/>
      <c r="BA219" s="34"/>
      <c r="BB219" s="34"/>
      <c r="BC219" s="120" t="s">
        <v>1283</v>
      </c>
      <c r="BD219" s="120">
        <v>0.1</v>
      </c>
      <c r="BE219" s="230">
        <f>Control!$F$32/1000</f>
        <v>0.05</v>
      </c>
      <c r="BF219" s="230">
        <f>Control!$F$32/1000</f>
        <v>0.05</v>
      </c>
      <c r="BG219" s="34"/>
      <c r="BH219" s="34"/>
      <c r="BI219" s="34"/>
      <c r="BJ219" s="34"/>
      <c r="BK219" s="34"/>
      <c r="BL219" s="96">
        <f t="shared" ca="1" si="42"/>
        <v>-52391</v>
      </c>
      <c r="BM219" s="97" t="e">
        <f t="shared" ca="1" si="43"/>
        <v>#VALUE!</v>
      </c>
      <c r="BN219" s="97" t="e">
        <f t="shared" ca="1" si="44"/>
        <v>#VALUE!</v>
      </c>
      <c r="BO219" s="95" t="e">
        <f t="shared" ca="1" si="48"/>
        <v>#VALUE!</v>
      </c>
      <c r="BP219" s="7">
        <f>Design!$J225</f>
        <v>0</v>
      </c>
      <c r="BQ219" s="1" t="e">
        <f t="shared" ca="1" si="49"/>
        <v>#VALUE!</v>
      </c>
      <c r="BR219" s="19" t="e">
        <f t="shared" ca="1" si="45"/>
        <v>#VALUE!</v>
      </c>
      <c r="BS219" s="61">
        <f t="shared" ca="1" si="46"/>
        <v>0</v>
      </c>
      <c r="BT219" s="61">
        <f t="shared" ca="1" si="50"/>
        <v>0</v>
      </c>
      <c r="BU219" s="78" t="e">
        <f t="shared" ca="1" si="47"/>
        <v>#VALUE!</v>
      </c>
      <c r="BV219" s="95">
        <f t="shared" ca="1" si="40"/>
        <v>0</v>
      </c>
      <c r="BW219" s="80">
        <f>Design!B225</f>
        <v>0.31350000000000022</v>
      </c>
      <c r="BX219" s="8">
        <f>Design!F225</f>
        <v>0</v>
      </c>
      <c r="BY219" s="51" t="s">
        <v>2365</v>
      </c>
      <c r="BZ219" s="11" t="s">
        <v>3685</v>
      </c>
      <c r="CA219" s="278">
        <v>41779.500335648147</v>
      </c>
      <c r="CB219" t="s">
        <v>3409</v>
      </c>
      <c r="CC219" s="10"/>
      <c r="CD219" s="61"/>
      <c r="CE219" s="65" t="e">
        <f t="shared" si="41"/>
        <v>#VALUE!</v>
      </c>
      <c r="CF219" s="65"/>
      <c r="CG219" s="65"/>
      <c r="CH219" s="65"/>
      <c r="CI219" s="65"/>
      <c r="CJ219" s="65"/>
      <c r="CK219" s="65"/>
      <c r="CL219" s="65"/>
      <c r="CM219"/>
      <c r="CN219"/>
      <c r="CO219"/>
      <c r="CP219"/>
      <c r="CQ219"/>
      <c r="CR219"/>
      <c r="CS219"/>
      <c r="CT219"/>
      <c r="CU219"/>
      <c r="CV219" s="65"/>
      <c r="CW219" s="65"/>
      <c r="CX219" s="65"/>
      <c r="CY219" s="65"/>
      <c r="CZ219" s="65"/>
      <c r="DA219" s="65"/>
      <c r="DB219" s="141"/>
      <c r="DC219" s="141"/>
      <c r="DD219" s="141"/>
      <c r="DE219" s="141"/>
      <c r="DF219" s="141"/>
      <c r="DG219" s="141"/>
      <c r="DH219" s="141"/>
      <c r="DI219" s="141"/>
      <c r="DJ219" s="139"/>
      <c r="DK219" s="95"/>
      <c r="DL219" s="141"/>
      <c r="DM219" s="141"/>
      <c r="DN219" s="141"/>
      <c r="DO219" s="141"/>
      <c r="DP219" s="91"/>
      <c r="DQ219" s="72"/>
      <c r="DR219" s="72"/>
      <c r="DS219" s="72"/>
      <c r="DT219" s="72"/>
      <c r="DZ219" s="141"/>
      <c r="EA219" s="141"/>
      <c r="EB219" s="141"/>
      <c r="EC219" s="141"/>
      <c r="ED219" s="141"/>
      <c r="EE219" s="141"/>
      <c r="EF219" s="143"/>
      <c r="EU219" s="72"/>
    </row>
    <row r="220" spans="1:151">
      <c r="A220" s="20"/>
      <c r="B220" s="20"/>
      <c r="C220" s="312"/>
      <c r="D220" s="31" t="s">
        <v>2316</v>
      </c>
      <c r="E220" s="31" t="s">
        <v>2317</v>
      </c>
      <c r="F220" s="32"/>
      <c r="G220" s="33"/>
      <c r="H220" s="34"/>
      <c r="I220" s="34"/>
      <c r="J220" s="34"/>
      <c r="K220" s="34"/>
      <c r="L220" s="34"/>
      <c r="M220" s="34"/>
      <c r="N220" s="34"/>
      <c r="O220" s="34"/>
      <c r="P220" s="34"/>
      <c r="Q220" s="34"/>
      <c r="R220" s="34"/>
      <c r="S220" s="34"/>
      <c r="T220" s="34"/>
      <c r="U220" s="34"/>
      <c r="V220" s="34"/>
      <c r="W220" s="34"/>
      <c r="X220" s="34"/>
      <c r="Y220" s="34"/>
      <c r="Z220" s="34"/>
      <c r="AA220" s="34"/>
      <c r="AB220" s="34"/>
      <c r="AC220" s="34"/>
      <c r="AD220" s="34"/>
      <c r="AE220" s="34"/>
      <c r="AF220" s="34"/>
      <c r="AG220" s="34"/>
      <c r="AH220" s="34"/>
      <c r="AI220" s="34"/>
      <c r="AJ220" s="34"/>
      <c r="AK220" s="34"/>
      <c r="AL220" s="34"/>
      <c r="AM220" s="34"/>
      <c r="AN220" s="34"/>
      <c r="AO220" s="34"/>
      <c r="AP220" s="34"/>
      <c r="AQ220" s="75"/>
      <c r="AR220" s="34"/>
      <c r="AS220" s="34"/>
      <c r="AT220" s="110" t="s">
        <v>1651</v>
      </c>
      <c r="AU220" s="34" t="s">
        <v>1651</v>
      </c>
      <c r="AV220" s="34" t="s">
        <v>1651</v>
      </c>
      <c r="AW220" s="34"/>
      <c r="AX220" s="124"/>
      <c r="AY220" s="34"/>
      <c r="AZ220" s="34"/>
      <c r="BA220" s="34"/>
      <c r="BB220" s="34"/>
      <c r="BC220" s="129" t="s">
        <v>2901</v>
      </c>
      <c r="BD220" s="129">
        <v>0</v>
      </c>
      <c r="BE220" s="216" t="s">
        <v>2901</v>
      </c>
      <c r="BF220" s="216" t="s">
        <v>2901</v>
      </c>
      <c r="BG220" s="34"/>
      <c r="BH220" s="34"/>
      <c r="BI220" s="34"/>
      <c r="BJ220" s="34"/>
      <c r="BK220" s="34"/>
      <c r="BL220" s="96">
        <f t="shared" ca="1" si="42"/>
        <v>-52391</v>
      </c>
      <c r="BM220" s="97" t="e">
        <f t="shared" ca="1" si="43"/>
        <v>#VALUE!</v>
      </c>
      <c r="BN220" s="97" t="e">
        <f t="shared" ca="1" si="44"/>
        <v>#VALUE!</v>
      </c>
      <c r="BO220" s="95" t="e">
        <f t="shared" ca="1" si="48"/>
        <v>#VALUE!</v>
      </c>
      <c r="BP220" s="7">
        <f>Design!$J226</f>
        <v>0</v>
      </c>
      <c r="BQ220" s="1" t="e">
        <f t="shared" ca="1" si="49"/>
        <v>#VALUE!</v>
      </c>
      <c r="BR220" s="19" t="e">
        <f t="shared" ca="1" si="45"/>
        <v>#VALUE!</v>
      </c>
      <c r="BS220" s="61">
        <f t="shared" ca="1" si="46"/>
        <v>0</v>
      </c>
      <c r="BT220" s="61">
        <f t="shared" ca="1" si="50"/>
        <v>0</v>
      </c>
      <c r="BU220" s="78" t="e">
        <f t="shared" ca="1" si="47"/>
        <v>#VALUE!</v>
      </c>
      <c r="BV220" s="95">
        <f t="shared" ca="1" si="40"/>
        <v>0</v>
      </c>
      <c r="BW220" s="80">
        <f>Design!B226</f>
        <v>0.31500000000000022</v>
      </c>
      <c r="BX220" s="8">
        <f>Design!F226</f>
        <v>0</v>
      </c>
      <c r="BY220" s="51" t="s">
        <v>2366</v>
      </c>
      <c r="BZ220" s="11" t="s">
        <v>3855</v>
      </c>
      <c r="CA220" s="278">
        <v>41779.500347222223</v>
      </c>
      <c r="CB220" t="s">
        <v>403</v>
      </c>
      <c r="CC220" s="10"/>
      <c r="CD220" s="61"/>
      <c r="CE220" s="65" t="e">
        <f t="shared" si="41"/>
        <v>#VALUE!</v>
      </c>
      <c r="CF220" s="65"/>
      <c r="CG220" s="65"/>
      <c r="CH220" s="65"/>
      <c r="CI220" s="65"/>
      <c r="CJ220" s="65"/>
      <c r="CK220" s="65"/>
      <c r="CL220" s="65"/>
      <c r="CM220"/>
      <c r="CN220"/>
      <c r="CO220"/>
      <c r="CP220"/>
      <c r="CQ220"/>
      <c r="CR220"/>
      <c r="CS220"/>
      <c r="CT220"/>
      <c r="CU220"/>
      <c r="CV220" s="65"/>
      <c r="CW220" s="65"/>
      <c r="CX220" s="65"/>
      <c r="CY220" s="65"/>
      <c r="CZ220" s="65"/>
      <c r="DA220" s="65"/>
      <c r="DB220" s="141"/>
      <c r="DC220" s="141"/>
      <c r="DD220" s="141"/>
      <c r="DE220" s="141"/>
      <c r="DF220" s="141"/>
      <c r="DG220" s="141"/>
      <c r="DH220" s="141"/>
      <c r="DI220" s="141"/>
      <c r="DJ220" s="139"/>
      <c r="DK220" s="95"/>
      <c r="DL220" s="141"/>
      <c r="DM220" s="141"/>
      <c r="DN220" s="141"/>
      <c r="DO220" s="141"/>
      <c r="DP220" s="91"/>
      <c r="DQ220" s="72"/>
      <c r="DR220" s="72"/>
      <c r="DS220" s="72"/>
      <c r="DT220" s="72"/>
      <c r="DZ220" s="141"/>
      <c r="EA220" s="141"/>
      <c r="EB220" s="141"/>
      <c r="EC220" s="141"/>
      <c r="ED220" s="141"/>
      <c r="EE220" s="141"/>
      <c r="EF220" s="143"/>
      <c r="EU220" s="72"/>
    </row>
    <row r="221" spans="1:151">
      <c r="A221" s="20"/>
      <c r="B221" s="20"/>
      <c r="C221" s="312"/>
      <c r="D221" s="31" t="s">
        <v>2318</v>
      </c>
      <c r="E221" s="31" t="s">
        <v>2319</v>
      </c>
      <c r="F221" s="32"/>
      <c r="G221" s="33"/>
      <c r="H221" s="34"/>
      <c r="I221" s="34"/>
      <c r="J221" s="34"/>
      <c r="K221" s="34"/>
      <c r="L221" s="34"/>
      <c r="M221" s="34"/>
      <c r="N221" s="34"/>
      <c r="O221" s="34"/>
      <c r="P221" s="34"/>
      <c r="Q221" s="34"/>
      <c r="R221" s="34"/>
      <c r="S221" s="34"/>
      <c r="T221" s="34"/>
      <c r="U221" s="34"/>
      <c r="V221" s="34"/>
      <c r="W221" s="34"/>
      <c r="X221" s="34"/>
      <c r="Y221" s="34"/>
      <c r="Z221" s="34"/>
      <c r="AA221" s="34"/>
      <c r="AB221" s="34"/>
      <c r="AC221" s="34"/>
      <c r="AD221" s="34"/>
      <c r="AE221" s="34"/>
      <c r="AF221" s="34"/>
      <c r="AG221" s="34"/>
      <c r="AH221" s="34"/>
      <c r="AI221" s="34"/>
      <c r="AJ221" s="34"/>
      <c r="AK221" s="34"/>
      <c r="AL221" s="34"/>
      <c r="AM221" s="34"/>
      <c r="AN221" s="34"/>
      <c r="AO221" s="34"/>
      <c r="AP221" s="34"/>
      <c r="AQ221" s="75"/>
      <c r="AR221" s="34"/>
      <c r="AS221" s="34"/>
      <c r="AT221" s="110" t="s">
        <v>2404</v>
      </c>
      <c r="AU221" s="34" t="s">
        <v>2404</v>
      </c>
      <c r="AV221" s="34" t="s">
        <v>2404</v>
      </c>
      <c r="AW221" s="34"/>
      <c r="AX221" s="124"/>
      <c r="AY221" s="34"/>
      <c r="AZ221" s="34"/>
      <c r="BA221" s="34"/>
      <c r="BB221" s="34"/>
      <c r="BC221" s="124" t="s">
        <v>2404</v>
      </c>
      <c r="BD221" s="124" t="s">
        <v>2404</v>
      </c>
      <c r="BE221" s="216" t="s">
        <v>2404</v>
      </c>
      <c r="BF221" s="216" t="s">
        <v>2404</v>
      </c>
      <c r="BG221" s="34"/>
      <c r="BH221" s="34"/>
      <c r="BI221" s="34"/>
      <c r="BJ221" s="34"/>
      <c r="BK221" s="34"/>
      <c r="BL221" s="96">
        <f t="shared" ca="1" si="42"/>
        <v>-52391</v>
      </c>
      <c r="BM221" s="97" t="e">
        <f t="shared" ca="1" si="43"/>
        <v>#VALUE!</v>
      </c>
      <c r="BN221" s="97" t="e">
        <f t="shared" ca="1" si="44"/>
        <v>#VALUE!</v>
      </c>
      <c r="BO221" s="95" t="e">
        <f t="shared" ca="1" si="48"/>
        <v>#VALUE!</v>
      </c>
      <c r="BP221" s="7">
        <f>Design!$J227</f>
        <v>0</v>
      </c>
      <c r="BQ221" s="1" t="e">
        <f t="shared" ca="1" si="49"/>
        <v>#VALUE!</v>
      </c>
      <c r="BR221" s="19" t="e">
        <f t="shared" ca="1" si="45"/>
        <v>#VALUE!</v>
      </c>
      <c r="BS221" s="61">
        <f t="shared" ca="1" si="46"/>
        <v>0</v>
      </c>
      <c r="BT221" s="61">
        <f t="shared" ca="1" si="50"/>
        <v>0</v>
      </c>
      <c r="BU221" s="78" t="e">
        <f t="shared" ca="1" si="47"/>
        <v>#VALUE!</v>
      </c>
      <c r="BV221" s="95">
        <f t="shared" ca="1" si="40"/>
        <v>0</v>
      </c>
      <c r="BW221" s="80">
        <f>Design!B227</f>
        <v>0.31650000000000023</v>
      </c>
      <c r="BX221" s="8">
        <f>Design!F227</f>
        <v>0</v>
      </c>
      <c r="BY221" s="51" t="s">
        <v>2367</v>
      </c>
      <c r="BZ221" s="11" t="s">
        <v>3685</v>
      </c>
      <c r="CA221" s="278">
        <v>41779.505185185182</v>
      </c>
      <c r="CB221" t="s">
        <v>3409</v>
      </c>
      <c r="CC221" s="10"/>
      <c r="CD221" s="61"/>
      <c r="CE221" s="65" t="e">
        <f t="shared" si="41"/>
        <v>#VALUE!</v>
      </c>
      <c r="CF221" s="65"/>
      <c r="CG221" s="65"/>
      <c r="CH221" s="65"/>
      <c r="CI221" s="65"/>
      <c r="CJ221" s="65"/>
      <c r="CK221" s="65"/>
      <c r="CL221" s="65"/>
      <c r="CM221"/>
      <c r="CN221"/>
      <c r="CO221"/>
      <c r="CP221"/>
      <c r="CQ221"/>
      <c r="CR221"/>
      <c r="CS221"/>
      <c r="CT221"/>
      <c r="CU221"/>
      <c r="CV221" s="65"/>
      <c r="CW221" s="65"/>
      <c r="CX221" s="65"/>
      <c r="CY221" s="65"/>
      <c r="CZ221" s="65"/>
      <c r="DA221" s="65"/>
      <c r="DB221" s="141"/>
      <c r="DC221" s="141"/>
      <c r="DD221" s="141"/>
      <c r="DE221" s="141"/>
      <c r="DF221" s="141"/>
      <c r="DG221" s="141"/>
      <c r="DH221" s="141"/>
      <c r="DI221" s="141"/>
      <c r="DJ221" s="139"/>
      <c r="DK221" s="95"/>
      <c r="DL221" s="141"/>
      <c r="DM221" s="141"/>
      <c r="DN221" s="141"/>
      <c r="DO221" s="141"/>
      <c r="DP221" s="91"/>
      <c r="DQ221" s="72"/>
      <c r="DR221" s="72"/>
      <c r="DS221" s="72"/>
      <c r="DT221" s="72"/>
      <c r="DZ221" s="141"/>
      <c r="EA221" s="141"/>
      <c r="EB221" s="141"/>
      <c r="EC221" s="141"/>
      <c r="ED221" s="141"/>
      <c r="EE221" s="141"/>
      <c r="EF221" s="143"/>
      <c r="EU221" s="72"/>
    </row>
    <row r="222" spans="1:151">
      <c r="A222" s="20"/>
      <c r="B222" s="20"/>
      <c r="C222" s="312"/>
      <c r="D222" s="31" t="s">
        <v>2681</v>
      </c>
      <c r="E222" s="31" t="s">
        <v>2682</v>
      </c>
      <c r="F222" s="32"/>
      <c r="G222" s="33"/>
      <c r="H222" s="34"/>
      <c r="I222" s="34"/>
      <c r="J222" s="34"/>
      <c r="K222" s="34"/>
      <c r="L222" s="34"/>
      <c r="M222" s="34"/>
      <c r="N222" s="34"/>
      <c r="O222" s="34"/>
      <c r="P222" s="34"/>
      <c r="Q222" s="34"/>
      <c r="R222" s="34"/>
      <c r="S222" s="34"/>
      <c r="T222" s="34"/>
      <c r="U222" s="34"/>
      <c r="V222" s="34"/>
      <c r="W222" s="34"/>
      <c r="X222" s="34"/>
      <c r="Y222" s="34"/>
      <c r="Z222" s="34"/>
      <c r="AA222" s="34"/>
      <c r="AB222" s="34"/>
      <c r="AC222" s="34"/>
      <c r="AD222" s="34"/>
      <c r="AE222" s="34"/>
      <c r="AF222" s="34"/>
      <c r="AG222" s="34"/>
      <c r="AH222" s="34"/>
      <c r="AI222" s="34"/>
      <c r="AJ222" s="34"/>
      <c r="AK222" s="34"/>
      <c r="AL222" s="34"/>
      <c r="AM222" s="34"/>
      <c r="AN222" s="34"/>
      <c r="AO222" s="34"/>
      <c r="AP222" s="34"/>
      <c r="AQ222" s="75"/>
      <c r="AR222" s="34"/>
      <c r="AS222" s="34"/>
      <c r="AT222" s="110" t="s">
        <v>1276</v>
      </c>
      <c r="AU222" s="34" t="s">
        <v>1276</v>
      </c>
      <c r="AV222" s="34" t="s">
        <v>1276</v>
      </c>
      <c r="AW222" s="34"/>
      <c r="AX222" s="124"/>
      <c r="AY222" s="34"/>
      <c r="AZ222" s="34"/>
      <c r="BA222" s="34"/>
      <c r="BB222" s="34"/>
      <c r="BC222" s="124" t="s">
        <v>1275</v>
      </c>
      <c r="BD222" s="124" t="s">
        <v>1275</v>
      </c>
      <c r="BE222" s="216" t="s">
        <v>1275</v>
      </c>
      <c r="BF222" s="216" t="s">
        <v>1275</v>
      </c>
      <c r="BG222" s="34"/>
      <c r="BH222" s="34"/>
      <c r="BI222" s="34"/>
      <c r="BJ222" s="34"/>
      <c r="BK222" s="34"/>
      <c r="BL222" s="96">
        <f t="shared" ca="1" si="42"/>
        <v>-52391</v>
      </c>
      <c r="BM222" s="97" t="e">
        <f t="shared" ca="1" si="43"/>
        <v>#VALUE!</v>
      </c>
      <c r="BN222" s="97" t="e">
        <f t="shared" ca="1" si="44"/>
        <v>#VALUE!</v>
      </c>
      <c r="BO222" s="95" t="e">
        <f t="shared" ca="1" si="48"/>
        <v>#VALUE!</v>
      </c>
      <c r="BP222" s="7">
        <f>Design!$J228</f>
        <v>0</v>
      </c>
      <c r="BQ222" s="1" t="e">
        <f t="shared" ca="1" si="49"/>
        <v>#VALUE!</v>
      </c>
      <c r="BR222" s="19" t="e">
        <f t="shared" ca="1" si="45"/>
        <v>#VALUE!</v>
      </c>
      <c r="BS222" s="61">
        <f t="shared" ca="1" si="46"/>
        <v>0</v>
      </c>
      <c r="BT222" s="61">
        <f t="shared" ca="1" si="50"/>
        <v>0</v>
      </c>
      <c r="BU222" s="78" t="e">
        <f t="shared" ca="1" si="47"/>
        <v>#VALUE!</v>
      </c>
      <c r="BV222" s="95">
        <f t="shared" ca="1" si="40"/>
        <v>0</v>
      </c>
      <c r="BW222" s="80">
        <f>Design!B228</f>
        <v>0.31800000000000023</v>
      </c>
      <c r="BX222" s="8">
        <f>Design!F228</f>
        <v>0</v>
      </c>
      <c r="BY222" s="51" t="s">
        <v>2368</v>
      </c>
      <c r="BZ222" s="11" t="s">
        <v>3855</v>
      </c>
      <c r="CA222" s="278">
        <v>41779.505196759259</v>
      </c>
      <c r="CB222" t="s">
        <v>403</v>
      </c>
      <c r="CC222" s="10"/>
      <c r="CD222" s="61"/>
      <c r="CE222" s="65" t="e">
        <f t="shared" si="41"/>
        <v>#VALUE!</v>
      </c>
      <c r="CF222" s="65"/>
      <c r="CG222" s="65"/>
      <c r="CH222" s="65"/>
      <c r="CI222" s="65"/>
      <c r="CJ222" s="65"/>
      <c r="CK222" s="65"/>
      <c r="CL222" s="65"/>
      <c r="CM222"/>
      <c r="CN222"/>
      <c r="CO222"/>
      <c r="CP222"/>
      <c r="CQ222"/>
      <c r="CR222"/>
      <c r="CS222"/>
      <c r="CT222"/>
      <c r="CU222"/>
      <c r="CV222" s="65"/>
      <c r="CW222" s="65"/>
      <c r="CX222" s="65"/>
      <c r="CY222" s="65"/>
      <c r="CZ222" s="65"/>
      <c r="DA222" s="65"/>
      <c r="DB222" s="141"/>
      <c r="DC222" s="141"/>
      <c r="DD222" s="141"/>
      <c r="DE222" s="141"/>
      <c r="DF222" s="141"/>
      <c r="DG222" s="141"/>
      <c r="DH222" s="141"/>
      <c r="DI222" s="141"/>
      <c r="DJ222" s="139"/>
      <c r="DK222" s="95"/>
      <c r="DL222" s="141"/>
      <c r="DM222" s="141"/>
      <c r="DN222" s="141"/>
      <c r="DO222" s="141"/>
      <c r="DP222" s="91"/>
      <c r="DQ222" s="72"/>
      <c r="DR222" s="72"/>
      <c r="DS222" s="72"/>
      <c r="DT222" s="72"/>
      <c r="DZ222" s="141"/>
      <c r="EA222" s="141"/>
      <c r="EB222" s="141"/>
      <c r="EC222" s="141"/>
      <c r="ED222" s="141"/>
      <c r="EE222" s="141"/>
      <c r="EF222" s="143"/>
      <c r="EU222" s="72"/>
    </row>
    <row r="223" spans="1:151">
      <c r="A223" s="20"/>
      <c r="B223" s="20"/>
      <c r="C223" s="312"/>
      <c r="D223" s="31" t="s">
        <v>2683</v>
      </c>
      <c r="E223" s="31" t="s">
        <v>2684</v>
      </c>
      <c r="F223" s="32"/>
      <c r="G223" s="33"/>
      <c r="H223" s="34"/>
      <c r="I223" s="34"/>
      <c r="J223" s="34"/>
      <c r="K223" s="34"/>
      <c r="L223" s="34"/>
      <c r="M223" s="34"/>
      <c r="N223" s="34"/>
      <c r="O223" s="34"/>
      <c r="P223" s="34"/>
      <c r="Q223" s="34"/>
      <c r="R223" s="34"/>
      <c r="S223" s="34"/>
      <c r="T223" s="34"/>
      <c r="U223" s="34"/>
      <c r="V223" s="34"/>
      <c r="W223" s="34"/>
      <c r="X223" s="34"/>
      <c r="Y223" s="34"/>
      <c r="Z223" s="34"/>
      <c r="AA223" s="34"/>
      <c r="AB223" s="34"/>
      <c r="AC223" s="34"/>
      <c r="AD223" s="34"/>
      <c r="AE223" s="34"/>
      <c r="AF223" s="34"/>
      <c r="AG223" s="34"/>
      <c r="AH223" s="34"/>
      <c r="AI223" s="34"/>
      <c r="AJ223" s="34"/>
      <c r="AK223" s="34"/>
      <c r="AL223" s="34"/>
      <c r="AM223" s="34"/>
      <c r="AN223" s="34"/>
      <c r="AO223" s="34"/>
      <c r="AP223" s="34"/>
      <c r="AQ223" s="75"/>
      <c r="AR223" s="34"/>
      <c r="AS223" s="34"/>
      <c r="AT223" s="110" t="s">
        <v>2399</v>
      </c>
      <c r="AU223" s="34" t="s">
        <v>2399</v>
      </c>
      <c r="AV223" s="34" t="s">
        <v>2399</v>
      </c>
      <c r="AW223" s="34"/>
      <c r="AX223" s="124"/>
      <c r="AY223" s="34"/>
      <c r="AZ223" s="34"/>
      <c r="BA223" s="34"/>
      <c r="BB223" s="34"/>
      <c r="BC223" s="124" t="s">
        <v>2399</v>
      </c>
      <c r="BD223" s="124" t="s">
        <v>2399</v>
      </c>
      <c r="BE223" s="216" t="s">
        <v>2399</v>
      </c>
      <c r="BF223" s="216" t="s">
        <v>2399</v>
      </c>
      <c r="BG223" s="34"/>
      <c r="BH223" s="34"/>
      <c r="BI223" s="34"/>
      <c r="BJ223" s="34"/>
      <c r="BK223" s="34"/>
      <c r="BL223" s="96">
        <f t="shared" ca="1" si="42"/>
        <v>-52391</v>
      </c>
      <c r="BM223" s="97" t="e">
        <f t="shared" ca="1" si="43"/>
        <v>#VALUE!</v>
      </c>
      <c r="BN223" s="97" t="e">
        <f t="shared" ca="1" si="44"/>
        <v>#VALUE!</v>
      </c>
      <c r="BO223" s="95" t="e">
        <f t="shared" ca="1" si="48"/>
        <v>#VALUE!</v>
      </c>
      <c r="BP223" s="7">
        <f>Design!$J229</f>
        <v>0</v>
      </c>
      <c r="BQ223" s="1" t="e">
        <f t="shared" ca="1" si="49"/>
        <v>#VALUE!</v>
      </c>
      <c r="BR223" s="19" t="e">
        <f t="shared" ca="1" si="45"/>
        <v>#VALUE!</v>
      </c>
      <c r="BS223" s="61">
        <f t="shared" ca="1" si="46"/>
        <v>0</v>
      </c>
      <c r="BT223" s="61">
        <f t="shared" ca="1" si="50"/>
        <v>0</v>
      </c>
      <c r="BU223" s="78" t="e">
        <f t="shared" ca="1" si="47"/>
        <v>#VALUE!</v>
      </c>
      <c r="BV223" s="95">
        <f t="shared" ca="1" si="40"/>
        <v>0</v>
      </c>
      <c r="BW223" s="80">
        <f>Design!B229</f>
        <v>0.31950000000000023</v>
      </c>
      <c r="BX223" s="8">
        <f>Design!F229</f>
        <v>0</v>
      </c>
      <c r="BY223" s="51" t="s">
        <v>2369</v>
      </c>
      <c r="BZ223"/>
      <c r="CA223" s="278">
        <v>41543.667905092596</v>
      </c>
      <c r="CB223" t="s">
        <v>1969</v>
      </c>
      <c r="CC223" s="10"/>
      <c r="CD223" s="61"/>
      <c r="CE223" s="65" t="e">
        <f t="shared" si="41"/>
        <v>#VALUE!</v>
      </c>
      <c r="CF223" s="65"/>
      <c r="CG223" s="65"/>
      <c r="CH223" s="65"/>
      <c r="CI223" s="65"/>
      <c r="CJ223" s="65"/>
      <c r="CK223" s="65"/>
      <c r="CL223" s="65"/>
      <c r="CM223"/>
      <c r="CN223"/>
      <c r="CO223"/>
      <c r="CP223"/>
      <c r="CQ223"/>
      <c r="CR223"/>
      <c r="CS223"/>
      <c r="CT223"/>
      <c r="CU223"/>
      <c r="CV223" s="65"/>
      <c r="CW223" s="65"/>
      <c r="CX223" s="65"/>
      <c r="CY223" s="65"/>
      <c r="CZ223" s="65"/>
      <c r="DA223" s="65"/>
      <c r="DB223" s="141"/>
      <c r="DC223" s="141"/>
      <c r="DD223" s="141"/>
      <c r="DE223" s="141"/>
      <c r="DF223" s="141"/>
      <c r="DG223" s="141"/>
      <c r="DH223" s="141"/>
      <c r="DI223" s="141"/>
      <c r="DJ223" s="139"/>
      <c r="DK223" s="95"/>
      <c r="DL223" s="141"/>
      <c r="DM223" s="141"/>
      <c r="DN223" s="141"/>
      <c r="DO223" s="141"/>
      <c r="DP223" s="91"/>
      <c r="DQ223" s="72"/>
      <c r="DR223" s="72"/>
      <c r="DS223" s="72"/>
      <c r="DT223" s="72"/>
      <c r="DZ223" s="141"/>
      <c r="EA223" s="141"/>
      <c r="EB223" s="141"/>
      <c r="EC223" s="141"/>
      <c r="ED223" s="141"/>
      <c r="EE223" s="141"/>
      <c r="EF223" s="143"/>
      <c r="EU223" s="72"/>
    </row>
    <row r="224" spans="1:151">
      <c r="A224" s="20"/>
      <c r="B224" s="20"/>
      <c r="C224" s="312"/>
      <c r="D224" s="31" t="s">
        <v>2325</v>
      </c>
      <c r="E224" s="31" t="s">
        <v>1621</v>
      </c>
      <c r="F224" s="32"/>
      <c r="G224" s="33"/>
      <c r="H224" s="34"/>
      <c r="I224" s="34"/>
      <c r="J224" s="34"/>
      <c r="K224" s="34"/>
      <c r="L224" s="34"/>
      <c r="M224" s="34"/>
      <c r="N224" s="34"/>
      <c r="O224" s="34"/>
      <c r="P224" s="34"/>
      <c r="Q224" s="34"/>
      <c r="R224" s="34"/>
      <c r="S224" s="34"/>
      <c r="T224" s="34"/>
      <c r="U224" s="34"/>
      <c r="V224" s="34"/>
      <c r="W224" s="34"/>
      <c r="X224" s="34"/>
      <c r="Y224" s="34"/>
      <c r="Z224" s="34"/>
      <c r="AA224" s="34"/>
      <c r="AB224" s="34"/>
      <c r="AC224" s="34"/>
      <c r="AD224" s="34"/>
      <c r="AE224" s="34"/>
      <c r="AF224" s="34"/>
      <c r="AG224" s="34"/>
      <c r="AH224" s="34"/>
      <c r="AI224" s="34"/>
      <c r="AJ224" s="34"/>
      <c r="AK224" s="34"/>
      <c r="AL224" s="34"/>
      <c r="AM224" s="34"/>
      <c r="AN224" s="34"/>
      <c r="AO224" s="34"/>
      <c r="AP224" s="34"/>
      <c r="AQ224" s="75"/>
      <c r="AR224" s="34"/>
      <c r="AS224" s="34"/>
      <c r="AT224" s="110" t="s">
        <v>2399</v>
      </c>
      <c r="AU224" s="34" t="s">
        <v>2399</v>
      </c>
      <c r="AV224" s="34" t="s">
        <v>2399</v>
      </c>
      <c r="AW224" s="34"/>
      <c r="AX224" s="124"/>
      <c r="AY224" s="34"/>
      <c r="AZ224" s="34"/>
      <c r="BA224" s="34"/>
      <c r="BB224" s="34"/>
      <c r="BC224" s="124" t="s">
        <v>2399</v>
      </c>
      <c r="BD224" s="124" t="s">
        <v>2399</v>
      </c>
      <c r="BE224" s="216" t="s">
        <v>2399</v>
      </c>
      <c r="BF224" s="216" t="s">
        <v>2399</v>
      </c>
      <c r="BG224" s="34"/>
      <c r="BH224" s="34"/>
      <c r="BI224" s="34"/>
      <c r="BJ224" s="34"/>
      <c r="BK224" s="34"/>
      <c r="BL224" s="96">
        <f t="shared" ca="1" si="42"/>
        <v>-52391</v>
      </c>
      <c r="BM224" s="97" t="e">
        <f t="shared" ca="1" si="43"/>
        <v>#VALUE!</v>
      </c>
      <c r="BN224" s="97" t="e">
        <f t="shared" ca="1" si="44"/>
        <v>#VALUE!</v>
      </c>
      <c r="BO224" s="95" t="e">
        <f t="shared" ca="1" si="48"/>
        <v>#VALUE!</v>
      </c>
      <c r="BP224" s="7">
        <f>Design!$J230</f>
        <v>0</v>
      </c>
      <c r="BQ224" s="1" t="e">
        <f t="shared" ca="1" si="49"/>
        <v>#VALUE!</v>
      </c>
      <c r="BR224" s="19" t="e">
        <f t="shared" ca="1" si="45"/>
        <v>#VALUE!</v>
      </c>
      <c r="BS224" s="61">
        <f t="shared" ca="1" si="46"/>
        <v>0</v>
      </c>
      <c r="BT224" s="61">
        <f t="shared" ca="1" si="50"/>
        <v>0</v>
      </c>
      <c r="BU224" s="78" t="e">
        <f t="shared" ca="1" si="47"/>
        <v>#VALUE!</v>
      </c>
      <c r="BV224" s="95">
        <f t="shared" ca="1" si="40"/>
        <v>0</v>
      </c>
      <c r="BW224" s="80">
        <f>Design!B230</f>
        <v>0.32100000000000023</v>
      </c>
      <c r="BX224" s="8">
        <f>Design!F230</f>
        <v>0</v>
      </c>
      <c r="BY224" s="51" t="s">
        <v>2370</v>
      </c>
      <c r="BZ224"/>
      <c r="CA224" s="278">
        <v>41543.667916666665</v>
      </c>
      <c r="CB224" t="s">
        <v>3792</v>
      </c>
      <c r="CC224" s="10"/>
      <c r="CD224" s="61"/>
      <c r="CE224" s="65" t="e">
        <f t="shared" si="41"/>
        <v>#VALUE!</v>
      </c>
      <c r="CF224" s="65"/>
      <c r="CG224" s="65"/>
      <c r="CH224" s="65"/>
      <c r="CI224" s="65"/>
      <c r="CJ224" s="65"/>
      <c r="CK224" s="65"/>
      <c r="CL224" s="65"/>
      <c r="CM224"/>
      <c r="CN224"/>
      <c r="CO224"/>
      <c r="CP224"/>
      <c r="CQ224"/>
      <c r="CR224"/>
      <c r="CS224"/>
      <c r="CT224"/>
      <c r="CU224"/>
      <c r="CV224" s="65"/>
      <c r="CW224" s="65"/>
      <c r="CX224" s="65"/>
      <c r="CY224" s="65"/>
      <c r="CZ224" s="65"/>
      <c r="DA224" s="65"/>
      <c r="DB224" s="141"/>
      <c r="DC224" s="141"/>
      <c r="DD224" s="141"/>
      <c r="DE224" s="141"/>
      <c r="DF224" s="141"/>
      <c r="DG224" s="141"/>
      <c r="DH224" s="141"/>
      <c r="DI224" s="141"/>
      <c r="DJ224" s="139"/>
      <c r="DK224" s="95"/>
      <c r="DL224" s="141"/>
      <c r="DM224" s="141"/>
      <c r="DN224" s="141"/>
      <c r="DO224" s="141"/>
      <c r="DP224" s="91"/>
      <c r="DQ224" s="72"/>
      <c r="DR224" s="72"/>
      <c r="DS224" s="72"/>
      <c r="DT224" s="72"/>
      <c r="DZ224" s="141"/>
      <c r="EA224" s="141"/>
      <c r="EB224" s="141"/>
      <c r="EC224" s="141"/>
      <c r="ED224" s="141"/>
      <c r="EE224" s="141"/>
      <c r="EF224" s="143"/>
      <c r="EU224" s="72"/>
    </row>
    <row r="225" spans="1:151">
      <c r="A225" s="20"/>
      <c r="B225" s="20"/>
      <c r="C225" s="312"/>
      <c r="D225" s="31" t="s">
        <v>1622</v>
      </c>
      <c r="E225" s="31" t="s">
        <v>2658</v>
      </c>
      <c r="F225" s="32"/>
      <c r="G225" s="33"/>
      <c r="H225" s="34"/>
      <c r="I225" s="34"/>
      <c r="J225" s="34"/>
      <c r="K225" s="34"/>
      <c r="L225" s="34"/>
      <c r="M225" s="34"/>
      <c r="N225" s="34"/>
      <c r="O225" s="34"/>
      <c r="P225" s="34"/>
      <c r="Q225" s="34"/>
      <c r="R225" s="34"/>
      <c r="S225" s="34"/>
      <c r="T225" s="34"/>
      <c r="U225" s="34"/>
      <c r="V225" s="34"/>
      <c r="W225" s="34"/>
      <c r="X225" s="34"/>
      <c r="Y225" s="34"/>
      <c r="Z225" s="34"/>
      <c r="AA225" s="34"/>
      <c r="AB225" s="34"/>
      <c r="AC225" s="34"/>
      <c r="AD225" s="34"/>
      <c r="AE225" s="34"/>
      <c r="AF225" s="34"/>
      <c r="AG225" s="34"/>
      <c r="AH225" s="34"/>
      <c r="AI225" s="34"/>
      <c r="AJ225" s="34"/>
      <c r="AK225" s="34"/>
      <c r="AL225" s="34"/>
      <c r="AM225" s="34"/>
      <c r="AN225" s="34"/>
      <c r="AO225" s="34"/>
      <c r="AP225" s="34"/>
      <c r="AQ225" s="75"/>
      <c r="AR225" s="34"/>
      <c r="AS225" s="34"/>
      <c r="AT225" s="110" t="s">
        <v>1283</v>
      </c>
      <c r="AU225" s="34" t="s">
        <v>1283</v>
      </c>
      <c r="AV225" s="34" t="s">
        <v>1283</v>
      </c>
      <c r="AW225" s="34"/>
      <c r="AX225" s="124"/>
      <c r="AY225" s="34"/>
      <c r="AZ225" s="34"/>
      <c r="BA225" s="34"/>
      <c r="BB225" s="34"/>
      <c r="BC225" s="124" t="s">
        <v>1283</v>
      </c>
      <c r="BD225" s="124" t="s">
        <v>1283</v>
      </c>
      <c r="BE225" s="216" t="s">
        <v>1283</v>
      </c>
      <c r="BF225" s="216" t="s">
        <v>1283</v>
      </c>
      <c r="BG225" s="34"/>
      <c r="BH225" s="34"/>
      <c r="BI225" s="34"/>
      <c r="BJ225" s="34"/>
      <c r="BK225" s="34"/>
      <c r="BL225" s="96">
        <f t="shared" ca="1" si="42"/>
        <v>-52391</v>
      </c>
      <c r="BM225" s="97" t="e">
        <f t="shared" ca="1" si="43"/>
        <v>#VALUE!</v>
      </c>
      <c r="BN225" s="97" t="e">
        <f t="shared" ca="1" si="44"/>
        <v>#VALUE!</v>
      </c>
      <c r="BO225" s="95" t="e">
        <f t="shared" ca="1" si="48"/>
        <v>#VALUE!</v>
      </c>
      <c r="BP225" s="7">
        <f>Design!$J231</f>
        <v>0</v>
      </c>
      <c r="BQ225" s="1" t="e">
        <f t="shared" ca="1" si="49"/>
        <v>#VALUE!</v>
      </c>
      <c r="BR225" s="19" t="e">
        <f t="shared" ca="1" si="45"/>
        <v>#VALUE!</v>
      </c>
      <c r="BS225" s="61">
        <f t="shared" ca="1" si="46"/>
        <v>0</v>
      </c>
      <c r="BT225" s="61">
        <f t="shared" ca="1" si="50"/>
        <v>0</v>
      </c>
      <c r="BU225" s="78" t="e">
        <f t="shared" ca="1" si="47"/>
        <v>#VALUE!</v>
      </c>
      <c r="BV225" s="95">
        <f t="shared" ca="1" si="40"/>
        <v>0</v>
      </c>
      <c r="BW225" s="80">
        <f>Design!B231</f>
        <v>0.32250000000000023</v>
      </c>
      <c r="BX225" s="8">
        <f>Design!F231</f>
        <v>0</v>
      </c>
      <c r="BY225" s="51" t="s">
        <v>2371</v>
      </c>
      <c r="BZ225"/>
      <c r="CA225" s="278">
        <v>41543.667928240742</v>
      </c>
      <c r="CB225" t="s">
        <v>1969</v>
      </c>
      <c r="CC225" s="10"/>
      <c r="CD225" s="61"/>
      <c r="CE225" s="65" t="e">
        <f t="shared" si="41"/>
        <v>#VALUE!</v>
      </c>
      <c r="CF225" s="65"/>
      <c r="CG225" s="65"/>
      <c r="CH225" s="65"/>
      <c r="CI225" s="65"/>
      <c r="CJ225" s="65"/>
      <c r="CK225" s="65"/>
      <c r="CL225" s="65"/>
      <c r="CM225"/>
      <c r="CN225"/>
      <c r="CO225"/>
      <c r="CP225"/>
      <c r="CQ225"/>
      <c r="CR225"/>
      <c r="CS225"/>
      <c r="CT225"/>
      <c r="CU225"/>
      <c r="CV225" s="65"/>
      <c r="CW225" s="65"/>
      <c r="CX225" s="65"/>
      <c r="CY225" s="65"/>
      <c r="CZ225" s="65"/>
      <c r="DA225" s="65"/>
      <c r="DB225" s="141"/>
      <c r="DC225" s="141"/>
      <c r="DD225" s="141"/>
      <c r="DE225" s="141"/>
      <c r="DF225" s="141"/>
      <c r="DG225" s="141"/>
      <c r="DH225" s="141"/>
      <c r="DI225" s="141"/>
      <c r="DJ225" s="139"/>
      <c r="DK225" s="95"/>
      <c r="DL225" s="141"/>
      <c r="DM225" s="141"/>
      <c r="DN225" s="141"/>
      <c r="DO225" s="141"/>
      <c r="DP225" s="91"/>
      <c r="DQ225" s="72"/>
      <c r="DR225" s="72"/>
      <c r="DS225" s="72"/>
      <c r="DT225" s="72"/>
      <c r="DZ225" s="141"/>
      <c r="EA225" s="141"/>
      <c r="EB225" s="141"/>
      <c r="EC225" s="141"/>
      <c r="ED225" s="141"/>
      <c r="EE225" s="141"/>
      <c r="EF225" s="143"/>
      <c r="EU225" s="72"/>
    </row>
    <row r="226" spans="1:151">
      <c r="A226" s="20"/>
      <c r="B226" s="20"/>
      <c r="C226" s="312"/>
      <c r="D226" s="31" t="s">
        <v>3240</v>
      </c>
      <c r="E226" s="31" t="s">
        <v>2695</v>
      </c>
      <c r="F226" s="32"/>
      <c r="G226" s="33"/>
      <c r="H226" s="34"/>
      <c r="I226" s="34"/>
      <c r="J226" s="34"/>
      <c r="K226" s="34"/>
      <c r="L226" s="34"/>
      <c r="M226" s="34"/>
      <c r="N226" s="34"/>
      <c r="O226" s="34"/>
      <c r="P226" s="34"/>
      <c r="Q226" s="34"/>
      <c r="R226" s="34"/>
      <c r="S226" s="34"/>
      <c r="T226" s="34"/>
      <c r="U226" s="34"/>
      <c r="V226" s="34"/>
      <c r="W226" s="34"/>
      <c r="X226" s="34"/>
      <c r="Y226" s="34"/>
      <c r="Z226" s="34"/>
      <c r="AA226" s="34"/>
      <c r="AB226" s="34"/>
      <c r="AC226" s="34"/>
      <c r="AD226" s="34"/>
      <c r="AE226" s="34"/>
      <c r="AF226" s="34"/>
      <c r="AG226" s="40"/>
      <c r="AH226" s="34"/>
      <c r="AI226" s="40"/>
      <c r="AJ226" s="34"/>
      <c r="AK226" s="34"/>
      <c r="AL226" s="34"/>
      <c r="AM226" s="34"/>
      <c r="AN226" s="34"/>
      <c r="AO226" s="34"/>
      <c r="AP226" s="34"/>
      <c r="AQ226" s="75"/>
      <c r="AR226" s="34"/>
      <c r="AS226" s="34"/>
      <c r="AT226" s="110" t="s">
        <v>1651</v>
      </c>
      <c r="AU226" s="34" t="s">
        <v>1651</v>
      </c>
      <c r="AV226" s="34" t="s">
        <v>1651</v>
      </c>
      <c r="AW226" s="34"/>
      <c r="AX226" s="124"/>
      <c r="AY226" s="34"/>
      <c r="AZ226" s="34"/>
      <c r="BA226" s="34"/>
      <c r="BB226" s="34"/>
      <c r="BC226" s="124" t="s">
        <v>2901</v>
      </c>
      <c r="BD226" s="124" t="s">
        <v>2901</v>
      </c>
      <c r="BE226" s="216" t="s">
        <v>2901</v>
      </c>
      <c r="BF226" s="216" t="s">
        <v>2901</v>
      </c>
      <c r="BG226" s="34"/>
      <c r="BH226" s="34"/>
      <c r="BI226" s="34"/>
      <c r="BJ226" s="34"/>
      <c r="BK226" s="34"/>
      <c r="BL226" s="96">
        <f t="shared" ca="1" si="42"/>
        <v>-52391</v>
      </c>
      <c r="BM226" s="97" t="e">
        <f t="shared" ca="1" si="43"/>
        <v>#VALUE!</v>
      </c>
      <c r="BN226" s="97" t="e">
        <f t="shared" ca="1" si="44"/>
        <v>#VALUE!</v>
      </c>
      <c r="BO226" s="95" t="e">
        <f t="shared" ca="1" si="48"/>
        <v>#VALUE!</v>
      </c>
      <c r="BP226" s="7">
        <f>Design!$J232</f>
        <v>0</v>
      </c>
      <c r="BQ226" s="1" t="e">
        <f t="shared" ca="1" si="49"/>
        <v>#VALUE!</v>
      </c>
      <c r="BR226" s="19" t="e">
        <f t="shared" ca="1" si="45"/>
        <v>#VALUE!</v>
      </c>
      <c r="BS226" s="61">
        <f t="shared" ca="1" si="46"/>
        <v>0</v>
      </c>
      <c r="BT226" s="61">
        <f t="shared" ca="1" si="50"/>
        <v>0</v>
      </c>
      <c r="BU226" s="78" t="e">
        <f t="shared" ca="1" si="47"/>
        <v>#VALUE!</v>
      </c>
      <c r="BV226" s="95">
        <f t="shared" ca="1" si="40"/>
        <v>0</v>
      </c>
      <c r="BW226" s="80">
        <f>Design!B232</f>
        <v>0.32400000000000023</v>
      </c>
      <c r="BX226" s="8">
        <f>Design!F232</f>
        <v>0</v>
      </c>
      <c r="BY226" s="51" t="s">
        <v>2437</v>
      </c>
      <c r="BZ226"/>
      <c r="CA226" s="278">
        <v>41543.667928240742</v>
      </c>
      <c r="CB226" t="s">
        <v>3793</v>
      </c>
      <c r="CC226" s="10"/>
      <c r="CD226" s="61"/>
      <c r="CE226" s="65" t="e">
        <f t="shared" si="41"/>
        <v>#VALUE!</v>
      </c>
      <c r="CF226" s="65"/>
      <c r="CG226" s="65"/>
      <c r="CH226" s="65"/>
      <c r="CI226" s="65"/>
      <c r="CJ226" s="65"/>
      <c r="CK226" s="65"/>
      <c r="CL226" s="65"/>
      <c r="CM226"/>
      <c r="CN226"/>
      <c r="CO226"/>
      <c r="CP226"/>
      <c r="CQ226"/>
      <c r="CR226"/>
      <c r="CS226"/>
      <c r="CT226"/>
      <c r="CU226"/>
      <c r="CV226" s="65"/>
      <c r="CW226" s="65"/>
      <c r="CX226" s="65"/>
      <c r="CY226" s="65"/>
      <c r="CZ226" s="65"/>
      <c r="DA226" s="65"/>
      <c r="DB226" s="141"/>
      <c r="DC226" s="141"/>
      <c r="DD226" s="141"/>
      <c r="DE226" s="141"/>
      <c r="DF226" s="141"/>
      <c r="DG226" s="141"/>
      <c r="DH226" s="141"/>
      <c r="DI226" s="141"/>
      <c r="DJ226" s="139"/>
      <c r="DK226" s="95"/>
      <c r="DL226" s="141"/>
      <c r="DM226" s="141"/>
      <c r="DN226" s="141"/>
      <c r="DO226" s="141"/>
      <c r="DP226" s="91"/>
      <c r="DQ226" s="72"/>
      <c r="DR226" s="72"/>
      <c r="DS226" s="72"/>
      <c r="DT226" s="72"/>
      <c r="DZ226" s="141"/>
      <c r="EA226" s="141"/>
      <c r="EB226" s="141"/>
      <c r="EC226" s="141"/>
      <c r="ED226" s="141"/>
      <c r="EE226" s="141"/>
      <c r="EF226" s="143"/>
      <c r="EU226" s="72"/>
    </row>
    <row r="227" spans="1:151">
      <c r="A227" s="20"/>
      <c r="B227" s="20"/>
      <c r="C227" s="312"/>
      <c r="D227" s="31" t="s">
        <v>2696</v>
      </c>
      <c r="E227" s="31" t="s">
        <v>2697</v>
      </c>
      <c r="F227" s="32"/>
      <c r="G227" s="33"/>
      <c r="H227" s="34"/>
      <c r="I227" s="34"/>
      <c r="J227" s="34"/>
      <c r="K227" s="34"/>
      <c r="L227" s="34"/>
      <c r="M227" s="34"/>
      <c r="N227" s="34"/>
      <c r="O227" s="34"/>
      <c r="P227" s="34"/>
      <c r="Q227" s="34"/>
      <c r="R227" s="34"/>
      <c r="S227" s="34"/>
      <c r="T227" s="34"/>
      <c r="U227" s="34"/>
      <c r="V227" s="34"/>
      <c r="W227" s="34"/>
      <c r="X227" s="34"/>
      <c r="Y227" s="34"/>
      <c r="Z227" s="34"/>
      <c r="AA227" s="34"/>
      <c r="AB227" s="34"/>
      <c r="AC227" s="34"/>
      <c r="AD227" s="34"/>
      <c r="AE227" s="34"/>
      <c r="AF227" s="34"/>
      <c r="AG227" s="34"/>
      <c r="AH227" s="34"/>
      <c r="AI227" s="34"/>
      <c r="AJ227" s="34"/>
      <c r="AK227" s="34"/>
      <c r="AL227" s="34"/>
      <c r="AM227" s="34"/>
      <c r="AN227" s="34"/>
      <c r="AO227" s="34"/>
      <c r="AP227" s="34"/>
      <c r="AQ227" s="75"/>
      <c r="AR227" s="34"/>
      <c r="AS227" s="34"/>
      <c r="AT227" s="110" t="s">
        <v>2404</v>
      </c>
      <c r="AU227" s="34" t="s">
        <v>2404</v>
      </c>
      <c r="AV227" s="34" t="s">
        <v>2404</v>
      </c>
      <c r="AW227" s="34"/>
      <c r="AX227" s="124"/>
      <c r="AY227" s="34"/>
      <c r="AZ227" s="34"/>
      <c r="BA227" s="34"/>
      <c r="BB227" s="34"/>
      <c r="BC227" s="124" t="s">
        <v>2404</v>
      </c>
      <c r="BD227" s="124" t="s">
        <v>2404</v>
      </c>
      <c r="BE227" s="216" t="s">
        <v>2404</v>
      </c>
      <c r="BF227" s="216" t="s">
        <v>2404</v>
      </c>
      <c r="BG227" s="34"/>
      <c r="BH227" s="34"/>
      <c r="BI227" s="34"/>
      <c r="BJ227" s="34"/>
      <c r="BK227" s="34"/>
      <c r="BL227" s="96">
        <f t="shared" ca="1" si="42"/>
        <v>-52391</v>
      </c>
      <c r="BM227" s="97" t="e">
        <f t="shared" ca="1" si="43"/>
        <v>#VALUE!</v>
      </c>
      <c r="BN227" s="97" t="e">
        <f t="shared" ca="1" si="44"/>
        <v>#VALUE!</v>
      </c>
      <c r="BO227" s="95" t="e">
        <f t="shared" ca="1" si="48"/>
        <v>#VALUE!</v>
      </c>
      <c r="BP227" s="7">
        <f>Design!$J233</f>
        <v>0</v>
      </c>
      <c r="BQ227" s="1" t="e">
        <f t="shared" ca="1" si="49"/>
        <v>#VALUE!</v>
      </c>
      <c r="BR227" s="19" t="e">
        <f t="shared" ca="1" si="45"/>
        <v>#VALUE!</v>
      </c>
      <c r="BS227" s="61">
        <f t="shared" ca="1" si="46"/>
        <v>0</v>
      </c>
      <c r="BT227" s="61">
        <f t="shared" ca="1" si="50"/>
        <v>0</v>
      </c>
      <c r="BU227" s="78" t="e">
        <f t="shared" ca="1" si="47"/>
        <v>#VALUE!</v>
      </c>
      <c r="BV227" s="95">
        <f t="shared" ca="1" si="40"/>
        <v>0</v>
      </c>
      <c r="BW227" s="80">
        <f>Design!B233</f>
        <v>0.32550000000000023</v>
      </c>
      <c r="BX227" s="8">
        <f>Design!F233</f>
        <v>0</v>
      </c>
      <c r="BY227" s="51" t="s">
        <v>2372</v>
      </c>
      <c r="BZ227"/>
      <c r="CA227" s="278">
        <v>41543.667928240742</v>
      </c>
      <c r="CB227" t="s">
        <v>3794</v>
      </c>
      <c r="CC227" s="10"/>
      <c r="CD227" s="61"/>
      <c r="CE227" s="65" t="e">
        <f t="shared" si="41"/>
        <v>#VALUE!</v>
      </c>
      <c r="CF227" s="65"/>
      <c r="CG227" s="65"/>
      <c r="CH227" s="65"/>
      <c r="CI227" s="65"/>
      <c r="CJ227" s="65"/>
      <c r="CK227" s="65"/>
      <c r="CL227" s="65"/>
      <c r="CM227"/>
      <c r="CN227"/>
      <c r="CO227"/>
      <c r="CP227"/>
      <c r="CQ227"/>
      <c r="CR227"/>
      <c r="CS227"/>
      <c r="CT227"/>
      <c r="CU227"/>
      <c r="CV227" s="65"/>
      <c r="CW227" s="65"/>
      <c r="CX227" s="65"/>
      <c r="CY227" s="65"/>
      <c r="CZ227" s="65"/>
      <c r="DA227" s="65"/>
      <c r="DB227" s="141"/>
      <c r="DC227" s="141"/>
      <c r="DD227" s="141"/>
      <c r="DE227" s="141"/>
      <c r="DF227" s="141"/>
      <c r="DG227" s="141"/>
      <c r="DH227" s="141"/>
      <c r="DI227" s="141"/>
      <c r="DJ227" s="139"/>
      <c r="DK227" s="95"/>
      <c r="DL227" s="141"/>
      <c r="DM227" s="141"/>
      <c r="DN227" s="141"/>
      <c r="DO227" s="141"/>
      <c r="DP227" s="91"/>
      <c r="DQ227" s="72"/>
      <c r="DR227" s="72"/>
      <c r="DS227" s="72"/>
      <c r="DT227" s="72"/>
      <c r="DZ227" s="141"/>
      <c r="EA227" s="141"/>
      <c r="EB227" s="141"/>
      <c r="EC227" s="141"/>
      <c r="ED227" s="141"/>
      <c r="EE227" s="141"/>
      <c r="EF227" s="143"/>
      <c r="EU227" s="72"/>
    </row>
    <row r="228" spans="1:151">
      <c r="A228" s="20"/>
      <c r="B228" s="20"/>
      <c r="C228" s="312"/>
      <c r="D228" s="31" t="s">
        <v>2698</v>
      </c>
      <c r="E228" s="31" t="s">
        <v>2699</v>
      </c>
      <c r="F228" s="32"/>
      <c r="G228" s="33"/>
      <c r="H228" s="34"/>
      <c r="I228" s="34"/>
      <c r="J228" s="34"/>
      <c r="K228" s="34"/>
      <c r="L228" s="34"/>
      <c r="M228" s="34"/>
      <c r="N228" s="34"/>
      <c r="O228" s="34"/>
      <c r="P228" s="34"/>
      <c r="Q228" s="34"/>
      <c r="R228" s="34"/>
      <c r="S228" s="34"/>
      <c r="T228" s="34"/>
      <c r="U228" s="34"/>
      <c r="V228" s="34"/>
      <c r="W228" s="34"/>
      <c r="X228" s="34"/>
      <c r="Y228" s="34"/>
      <c r="Z228" s="34"/>
      <c r="AA228" s="34"/>
      <c r="AB228" s="34"/>
      <c r="AC228" s="34"/>
      <c r="AD228" s="34"/>
      <c r="AE228" s="34"/>
      <c r="AF228" s="34"/>
      <c r="AG228" s="34"/>
      <c r="AH228" s="34"/>
      <c r="AI228" s="34"/>
      <c r="AJ228" s="34"/>
      <c r="AK228" s="34"/>
      <c r="AL228" s="34"/>
      <c r="AM228" s="34"/>
      <c r="AN228" s="34"/>
      <c r="AO228" s="34"/>
      <c r="AP228" s="34"/>
      <c r="AQ228" s="75"/>
      <c r="AR228" s="34"/>
      <c r="AS228" s="34"/>
      <c r="AT228" s="110" t="s">
        <v>1276</v>
      </c>
      <c r="AU228" s="34" t="s">
        <v>1276</v>
      </c>
      <c r="AV228" s="34" t="s">
        <v>1276</v>
      </c>
      <c r="AW228" s="34"/>
      <c r="AX228" s="124"/>
      <c r="AY228" s="34"/>
      <c r="AZ228" s="34"/>
      <c r="BA228" s="34"/>
      <c r="BB228" s="34"/>
      <c r="BC228" s="124" t="s">
        <v>1275</v>
      </c>
      <c r="BD228" s="124" t="s">
        <v>1275</v>
      </c>
      <c r="BE228" s="216" t="s">
        <v>1275</v>
      </c>
      <c r="BF228" s="216" t="s">
        <v>1275</v>
      </c>
      <c r="BG228" s="34"/>
      <c r="BH228" s="34"/>
      <c r="BI228" s="34"/>
      <c r="BJ228" s="34"/>
      <c r="BK228" s="34"/>
      <c r="BL228" s="96">
        <f t="shared" ca="1" si="42"/>
        <v>-52391</v>
      </c>
      <c r="BM228" s="97" t="e">
        <f t="shared" ca="1" si="43"/>
        <v>#VALUE!</v>
      </c>
      <c r="BN228" s="97" t="e">
        <f t="shared" ca="1" si="44"/>
        <v>#VALUE!</v>
      </c>
      <c r="BO228" s="95" t="e">
        <f t="shared" ca="1" si="48"/>
        <v>#VALUE!</v>
      </c>
      <c r="BP228" s="7">
        <f>Design!$J234</f>
        <v>0</v>
      </c>
      <c r="BQ228" s="1" t="e">
        <f t="shared" ca="1" si="49"/>
        <v>#VALUE!</v>
      </c>
      <c r="BR228" s="19" t="e">
        <f t="shared" ca="1" si="45"/>
        <v>#VALUE!</v>
      </c>
      <c r="BS228" s="61">
        <f t="shared" ca="1" si="46"/>
        <v>0</v>
      </c>
      <c r="BT228" s="61">
        <f t="shared" ca="1" si="50"/>
        <v>0</v>
      </c>
      <c r="BU228" s="78" t="e">
        <f t="shared" ca="1" si="47"/>
        <v>#VALUE!</v>
      </c>
      <c r="BV228" s="95">
        <f t="shared" ca="1" si="40"/>
        <v>0</v>
      </c>
      <c r="BW228" s="80">
        <f>Design!B234</f>
        <v>0.32700000000000023</v>
      </c>
      <c r="BX228" s="8">
        <f>Design!F234</f>
        <v>0</v>
      </c>
      <c r="BY228" s="51" t="s">
        <v>2373</v>
      </c>
      <c r="BZ228"/>
      <c r="CA228" s="278">
        <v>41543.667939814812</v>
      </c>
      <c r="CB228" t="s">
        <v>3795</v>
      </c>
      <c r="CC228" s="10"/>
      <c r="CD228" s="61"/>
      <c r="CE228" s="65" t="e">
        <f t="shared" si="41"/>
        <v>#VALUE!</v>
      </c>
      <c r="CF228" s="65"/>
      <c r="CG228" s="65"/>
      <c r="CH228" s="65"/>
      <c r="CI228" s="65"/>
      <c r="CJ228" s="65"/>
      <c r="CK228" s="65"/>
      <c r="CL228" s="65"/>
      <c r="CM228"/>
      <c r="CN228"/>
      <c r="CO228"/>
      <c r="CP228"/>
      <c r="CQ228"/>
      <c r="CR228"/>
      <c r="CS228"/>
      <c r="CT228"/>
      <c r="CU228"/>
      <c r="CV228" s="65"/>
      <c r="CW228" s="65"/>
      <c r="CX228" s="65"/>
      <c r="CY228" s="65"/>
      <c r="CZ228" s="65"/>
      <c r="DA228" s="65"/>
      <c r="DB228" s="141"/>
      <c r="DC228" s="141"/>
      <c r="DD228" s="141"/>
      <c r="DE228" s="141"/>
      <c r="DF228" s="141"/>
      <c r="DG228" s="141"/>
      <c r="DH228" s="141"/>
      <c r="DI228" s="141"/>
      <c r="DJ228" s="139"/>
      <c r="DK228" s="95"/>
      <c r="DL228" s="141"/>
      <c r="DM228" s="141"/>
      <c r="DN228" s="141"/>
      <c r="DO228" s="141"/>
      <c r="DP228" s="91"/>
      <c r="DQ228" s="72"/>
      <c r="DR228" s="72"/>
      <c r="DS228" s="72"/>
      <c r="DT228" s="72"/>
      <c r="DZ228" s="141"/>
      <c r="EA228" s="141"/>
      <c r="EB228" s="141"/>
      <c r="EC228" s="141"/>
      <c r="ED228" s="141"/>
      <c r="EE228" s="141"/>
      <c r="EF228" s="143"/>
      <c r="EU228" s="72"/>
    </row>
    <row r="229" spans="1:151">
      <c r="A229" s="20"/>
      <c r="B229" s="20"/>
      <c r="C229" s="312"/>
      <c r="D229" s="31" t="s">
        <v>2700</v>
      </c>
      <c r="E229" s="31" t="s">
        <v>2701</v>
      </c>
      <c r="F229" s="32"/>
      <c r="G229" s="33"/>
      <c r="H229" s="34"/>
      <c r="I229" s="34"/>
      <c r="J229" s="34"/>
      <c r="K229" s="34"/>
      <c r="L229" s="34"/>
      <c r="M229" s="34"/>
      <c r="N229" s="34"/>
      <c r="O229" s="34"/>
      <c r="P229" s="34"/>
      <c r="Q229" s="34"/>
      <c r="R229" s="34"/>
      <c r="S229" s="34"/>
      <c r="T229" s="34"/>
      <c r="U229" s="34"/>
      <c r="V229" s="34"/>
      <c r="W229" s="34"/>
      <c r="X229" s="34"/>
      <c r="Y229" s="34"/>
      <c r="Z229" s="34"/>
      <c r="AA229" s="34"/>
      <c r="AB229" s="34"/>
      <c r="AC229" s="34"/>
      <c r="AD229" s="34"/>
      <c r="AE229" s="34"/>
      <c r="AF229" s="34"/>
      <c r="AG229" s="34"/>
      <c r="AH229" s="34"/>
      <c r="AI229" s="34"/>
      <c r="AJ229" s="34"/>
      <c r="AK229" s="34"/>
      <c r="AL229" s="34"/>
      <c r="AM229" s="34"/>
      <c r="AN229" s="34"/>
      <c r="AO229" s="34"/>
      <c r="AP229" s="34"/>
      <c r="AQ229" s="75"/>
      <c r="AR229" s="34"/>
      <c r="AS229" s="34"/>
      <c r="AT229" s="110" t="s">
        <v>2399</v>
      </c>
      <c r="AU229" s="34" t="s">
        <v>2399</v>
      </c>
      <c r="AV229" s="34" t="s">
        <v>2399</v>
      </c>
      <c r="AW229" s="34"/>
      <c r="AX229" s="124"/>
      <c r="AY229" s="34"/>
      <c r="AZ229" s="34"/>
      <c r="BA229" s="34"/>
      <c r="BB229" s="34"/>
      <c r="BC229" s="124" t="s">
        <v>2399</v>
      </c>
      <c r="BD229" s="124" t="s">
        <v>2399</v>
      </c>
      <c r="BE229" s="216" t="s">
        <v>2399</v>
      </c>
      <c r="BF229" s="216" t="s">
        <v>2399</v>
      </c>
      <c r="BG229" s="34"/>
      <c r="BH229" s="34"/>
      <c r="BI229" s="34"/>
      <c r="BJ229" s="34"/>
      <c r="BK229" s="34"/>
      <c r="BL229" s="96">
        <f t="shared" ca="1" si="42"/>
        <v>-52391</v>
      </c>
      <c r="BM229" s="97" t="e">
        <f t="shared" ca="1" si="43"/>
        <v>#VALUE!</v>
      </c>
      <c r="BN229" s="97" t="e">
        <f t="shared" ca="1" si="44"/>
        <v>#VALUE!</v>
      </c>
      <c r="BO229" s="95" t="e">
        <f t="shared" ca="1" si="48"/>
        <v>#VALUE!</v>
      </c>
      <c r="BP229" s="7">
        <f>Design!$J235</f>
        <v>0</v>
      </c>
      <c r="BQ229" s="1" t="e">
        <f t="shared" ca="1" si="49"/>
        <v>#VALUE!</v>
      </c>
      <c r="BR229" s="19" t="e">
        <f t="shared" ca="1" si="45"/>
        <v>#VALUE!</v>
      </c>
      <c r="BS229" s="61">
        <f t="shared" ca="1" si="46"/>
        <v>0</v>
      </c>
      <c r="BT229" s="61">
        <f t="shared" ca="1" si="50"/>
        <v>0</v>
      </c>
      <c r="BU229" s="78" t="e">
        <f t="shared" ca="1" si="47"/>
        <v>#VALUE!</v>
      </c>
      <c r="BV229" s="95">
        <f t="shared" ca="1" si="40"/>
        <v>0</v>
      </c>
      <c r="BW229" s="80">
        <f>Design!B235</f>
        <v>0.32850000000000024</v>
      </c>
      <c r="BX229" s="8">
        <f>Design!F235</f>
        <v>0</v>
      </c>
      <c r="BY229" s="51" t="s">
        <v>2374</v>
      </c>
      <c r="BZ229"/>
      <c r="CA229" s="278">
        <v>41543.667939814812</v>
      </c>
      <c r="CB229" t="s">
        <v>3796</v>
      </c>
      <c r="CC229" s="10"/>
      <c r="CD229" s="61"/>
      <c r="CE229" s="65" t="e">
        <f t="shared" si="41"/>
        <v>#VALUE!</v>
      </c>
      <c r="CF229" s="65"/>
      <c r="CG229" s="65"/>
      <c r="CH229" s="65"/>
      <c r="CI229" s="65"/>
      <c r="CJ229" s="65"/>
      <c r="CK229" s="65"/>
      <c r="CL229" s="65"/>
      <c r="CM229"/>
      <c r="CN229"/>
      <c r="CO229"/>
      <c r="CP229"/>
      <c r="CQ229"/>
      <c r="CR229"/>
      <c r="CS229"/>
      <c r="CT229"/>
      <c r="CU229"/>
      <c r="CV229" s="65"/>
      <c r="CW229" s="65"/>
      <c r="CX229" s="65"/>
      <c r="CY229" s="65"/>
      <c r="CZ229" s="65"/>
      <c r="DA229" s="65"/>
      <c r="DB229" s="141"/>
      <c r="DC229" s="141"/>
      <c r="DD229" s="141"/>
      <c r="DE229" s="141"/>
      <c r="DF229" s="141"/>
      <c r="DG229" s="141"/>
      <c r="DH229" s="141"/>
      <c r="DI229" s="141"/>
      <c r="DJ229" s="139"/>
      <c r="DK229" s="95"/>
      <c r="DL229" s="141"/>
      <c r="DM229" s="141"/>
      <c r="DN229" s="141"/>
      <c r="DO229" s="141"/>
      <c r="DP229" s="91"/>
      <c r="DQ229" s="72"/>
      <c r="DR229" s="72"/>
      <c r="DS229" s="72"/>
      <c r="DT229" s="72"/>
      <c r="DZ229" s="141"/>
      <c r="EA229" s="141"/>
      <c r="EB229" s="141"/>
      <c r="EC229" s="141"/>
      <c r="ED229" s="141"/>
      <c r="EE229" s="141"/>
      <c r="EF229" s="143"/>
      <c r="EU229" s="72"/>
    </row>
    <row r="230" spans="1:151">
      <c r="A230" s="20"/>
      <c r="B230" s="20"/>
      <c r="C230" s="312"/>
      <c r="D230" s="31" t="s">
        <v>2702</v>
      </c>
      <c r="E230" s="31" t="s">
        <v>2703</v>
      </c>
      <c r="F230" s="32"/>
      <c r="G230" s="33"/>
      <c r="H230" s="34"/>
      <c r="I230" s="34"/>
      <c r="J230" s="34"/>
      <c r="K230" s="34"/>
      <c r="L230" s="34"/>
      <c r="M230" s="34"/>
      <c r="N230" s="34"/>
      <c r="O230" s="34"/>
      <c r="P230" s="34"/>
      <c r="Q230" s="34"/>
      <c r="R230" s="34"/>
      <c r="S230" s="34"/>
      <c r="T230" s="34"/>
      <c r="U230" s="34"/>
      <c r="V230" s="34"/>
      <c r="W230" s="34"/>
      <c r="X230" s="34"/>
      <c r="Y230" s="34"/>
      <c r="Z230" s="34"/>
      <c r="AA230" s="34"/>
      <c r="AB230" s="34"/>
      <c r="AC230" s="34"/>
      <c r="AD230" s="34"/>
      <c r="AE230" s="34"/>
      <c r="AF230" s="34"/>
      <c r="AG230" s="34"/>
      <c r="AH230" s="34"/>
      <c r="AI230" s="34"/>
      <c r="AJ230" s="34"/>
      <c r="AK230" s="34"/>
      <c r="AL230" s="34"/>
      <c r="AM230" s="34"/>
      <c r="AN230" s="34"/>
      <c r="AO230" s="34"/>
      <c r="AP230" s="34"/>
      <c r="AQ230" s="75"/>
      <c r="AR230" s="34"/>
      <c r="AS230" s="34"/>
      <c r="AT230" s="110" t="s">
        <v>2399</v>
      </c>
      <c r="AU230" s="34" t="s">
        <v>2399</v>
      </c>
      <c r="AV230" s="34" t="s">
        <v>2399</v>
      </c>
      <c r="AW230" s="34"/>
      <c r="AX230" s="124"/>
      <c r="AY230" s="34"/>
      <c r="AZ230" s="34"/>
      <c r="BA230" s="34"/>
      <c r="BB230" s="34"/>
      <c r="BC230" s="124" t="s">
        <v>2399</v>
      </c>
      <c r="BD230" s="124" t="s">
        <v>2399</v>
      </c>
      <c r="BE230" s="216" t="s">
        <v>2399</v>
      </c>
      <c r="BF230" s="216" t="s">
        <v>2399</v>
      </c>
      <c r="BG230" s="34"/>
      <c r="BH230" s="34"/>
      <c r="BI230" s="34"/>
      <c r="BJ230" s="34"/>
      <c r="BK230" s="34"/>
      <c r="BL230" s="96">
        <f t="shared" ca="1" si="42"/>
        <v>-52391</v>
      </c>
      <c r="BM230" s="97" t="e">
        <f t="shared" ca="1" si="43"/>
        <v>#VALUE!</v>
      </c>
      <c r="BN230" s="97" t="e">
        <f t="shared" ca="1" si="44"/>
        <v>#VALUE!</v>
      </c>
      <c r="BO230" s="95" t="e">
        <f t="shared" ca="1" si="48"/>
        <v>#VALUE!</v>
      </c>
      <c r="BP230" s="7">
        <f>Design!$J236</f>
        <v>0</v>
      </c>
      <c r="BQ230" s="1" t="e">
        <f t="shared" ca="1" si="49"/>
        <v>#VALUE!</v>
      </c>
      <c r="BR230" s="19" t="e">
        <f t="shared" ca="1" si="45"/>
        <v>#VALUE!</v>
      </c>
      <c r="BS230" s="61">
        <f t="shared" ca="1" si="46"/>
        <v>0</v>
      </c>
      <c r="BT230" s="61">
        <f t="shared" ca="1" si="50"/>
        <v>0</v>
      </c>
      <c r="BU230" s="78" t="e">
        <f t="shared" ca="1" si="47"/>
        <v>#VALUE!</v>
      </c>
      <c r="BV230" s="95">
        <f t="shared" ca="1" si="40"/>
        <v>0</v>
      </c>
      <c r="BW230" s="80">
        <f>Design!B236</f>
        <v>0.33000000000000024</v>
      </c>
      <c r="BX230" s="8">
        <f>Design!F236</f>
        <v>0</v>
      </c>
      <c r="BY230" s="51" t="s">
        <v>2375</v>
      </c>
      <c r="BZ230"/>
      <c r="CA230" s="278">
        <v>41543.667939814812</v>
      </c>
      <c r="CB230" t="s">
        <v>3796</v>
      </c>
      <c r="CC230" s="10"/>
      <c r="CD230" s="61"/>
      <c r="CE230" s="65" t="e">
        <f t="shared" si="41"/>
        <v>#VALUE!</v>
      </c>
      <c r="CF230" s="65"/>
      <c r="CG230" s="65"/>
      <c r="CH230" s="65"/>
      <c r="CI230" s="65"/>
      <c r="CJ230" s="65"/>
      <c r="CK230" s="65"/>
      <c r="CL230" s="65"/>
      <c r="CM230"/>
      <c r="CN230"/>
      <c r="CO230"/>
      <c r="CP230"/>
      <c r="CQ230"/>
      <c r="CR230"/>
      <c r="CS230"/>
      <c r="CT230"/>
      <c r="CU230"/>
      <c r="CV230" s="65"/>
      <c r="CW230" s="65"/>
      <c r="CX230" s="65"/>
      <c r="CY230" s="65"/>
      <c r="CZ230" s="65"/>
      <c r="DA230" s="65"/>
      <c r="DB230" s="141"/>
      <c r="DC230" s="141"/>
      <c r="DD230" s="141"/>
      <c r="DE230" s="141"/>
      <c r="DF230" s="141"/>
      <c r="DG230" s="141"/>
      <c r="DH230" s="141"/>
      <c r="DI230" s="141"/>
      <c r="DJ230" s="139"/>
      <c r="DK230" s="95"/>
      <c r="DL230" s="141"/>
      <c r="DM230" s="141"/>
      <c r="DN230" s="141"/>
      <c r="DO230" s="141"/>
      <c r="DP230" s="91"/>
      <c r="DQ230" s="72"/>
      <c r="DR230" s="72"/>
      <c r="DS230" s="72"/>
      <c r="DT230" s="72"/>
      <c r="DZ230" s="141"/>
      <c r="EA230" s="141"/>
      <c r="EB230" s="141"/>
      <c r="EC230" s="141"/>
      <c r="ED230" s="141"/>
      <c r="EE230" s="141"/>
      <c r="EF230" s="143"/>
      <c r="EU230" s="72"/>
    </row>
    <row r="231" spans="1:151">
      <c r="A231" s="20"/>
      <c r="B231" s="20"/>
      <c r="C231" s="312"/>
      <c r="D231" s="31" t="s">
        <v>2704</v>
      </c>
      <c r="E231" s="31" t="s">
        <v>1466</v>
      </c>
      <c r="F231" s="32"/>
      <c r="G231" s="33"/>
      <c r="H231" s="34"/>
      <c r="I231" s="34"/>
      <c r="J231" s="34"/>
      <c r="K231" s="34"/>
      <c r="L231" s="34"/>
      <c r="M231" s="34"/>
      <c r="N231" s="34"/>
      <c r="O231" s="34"/>
      <c r="P231" s="34"/>
      <c r="Q231" s="34"/>
      <c r="R231" s="34"/>
      <c r="S231" s="34"/>
      <c r="T231" s="34"/>
      <c r="U231" s="34"/>
      <c r="V231" s="34"/>
      <c r="W231" s="34"/>
      <c r="X231" s="34"/>
      <c r="Y231" s="34"/>
      <c r="Z231" s="34"/>
      <c r="AA231" s="34"/>
      <c r="AB231" s="34"/>
      <c r="AC231" s="34"/>
      <c r="AD231" s="34"/>
      <c r="AE231" s="34"/>
      <c r="AF231" s="34"/>
      <c r="AG231" s="34"/>
      <c r="AH231" s="34"/>
      <c r="AI231" s="34"/>
      <c r="AJ231" s="34"/>
      <c r="AK231" s="34"/>
      <c r="AL231" s="34"/>
      <c r="AM231" s="34"/>
      <c r="AN231" s="34"/>
      <c r="AO231" s="34"/>
      <c r="AP231" s="34"/>
      <c r="AQ231" s="75"/>
      <c r="AR231" s="34"/>
      <c r="AS231" s="34"/>
      <c r="AT231" s="110" t="s">
        <v>1283</v>
      </c>
      <c r="AU231" s="34" t="s">
        <v>1283</v>
      </c>
      <c r="AV231" s="34" t="s">
        <v>1283</v>
      </c>
      <c r="AW231" s="34"/>
      <c r="AX231" s="124"/>
      <c r="AY231" s="34"/>
      <c r="AZ231" s="34"/>
      <c r="BA231" s="34"/>
      <c r="BB231" s="34"/>
      <c r="BC231" s="124" t="s">
        <v>1283</v>
      </c>
      <c r="BD231" s="124" t="s">
        <v>1283</v>
      </c>
      <c r="BE231" s="216" t="s">
        <v>1283</v>
      </c>
      <c r="BF231" s="216" t="s">
        <v>1283</v>
      </c>
      <c r="BG231" s="34"/>
      <c r="BH231" s="34"/>
      <c r="BI231" s="34"/>
      <c r="BJ231" s="34"/>
      <c r="BK231" s="34"/>
      <c r="BL231" s="96">
        <f t="shared" ca="1" si="42"/>
        <v>-52391</v>
      </c>
      <c r="BM231" s="97" t="e">
        <f t="shared" ca="1" si="43"/>
        <v>#VALUE!</v>
      </c>
      <c r="BN231" s="97" t="e">
        <f t="shared" ca="1" si="44"/>
        <v>#VALUE!</v>
      </c>
      <c r="BO231" s="95" t="e">
        <f t="shared" ca="1" si="48"/>
        <v>#VALUE!</v>
      </c>
      <c r="BP231" s="7">
        <f>Design!$J237</f>
        <v>0</v>
      </c>
      <c r="BQ231" s="1" t="e">
        <f t="shared" ca="1" si="49"/>
        <v>#VALUE!</v>
      </c>
      <c r="BR231" s="19" t="e">
        <f t="shared" ca="1" si="45"/>
        <v>#VALUE!</v>
      </c>
      <c r="BS231" s="61">
        <f t="shared" ca="1" si="46"/>
        <v>0</v>
      </c>
      <c r="BT231" s="61">
        <f t="shared" ca="1" si="50"/>
        <v>0</v>
      </c>
      <c r="BU231" s="78" t="e">
        <f t="shared" ca="1" si="47"/>
        <v>#VALUE!</v>
      </c>
      <c r="BV231" s="95">
        <f t="shared" ca="1" si="40"/>
        <v>0</v>
      </c>
      <c r="BW231" s="80">
        <f>Design!B237</f>
        <v>0.33150000000000024</v>
      </c>
      <c r="BX231" s="8">
        <f>Design!F237</f>
        <v>0</v>
      </c>
      <c r="BY231" s="51" t="s">
        <v>2376</v>
      </c>
      <c r="BZ231"/>
      <c r="CA231" s="278">
        <v>41543.667951388888</v>
      </c>
      <c r="CB231" t="s">
        <v>3797</v>
      </c>
      <c r="CC231" s="10"/>
      <c r="CD231" s="61"/>
      <c r="CE231" s="65" t="e">
        <f t="shared" si="41"/>
        <v>#VALUE!</v>
      </c>
      <c r="CF231" s="65"/>
      <c r="CG231" s="65"/>
      <c r="CH231" s="65"/>
      <c r="CI231" s="65"/>
      <c r="CJ231" s="65"/>
      <c r="CK231" s="65"/>
      <c r="CL231" s="65"/>
      <c r="CM231"/>
      <c r="CN231"/>
      <c r="CO231"/>
      <c r="CP231"/>
      <c r="CQ231"/>
      <c r="CR231"/>
      <c r="CS231"/>
      <c r="CT231"/>
      <c r="CU231"/>
      <c r="CV231" s="65"/>
      <c r="CW231" s="65"/>
      <c r="CX231" s="65"/>
      <c r="CY231" s="65"/>
      <c r="CZ231" s="65"/>
      <c r="DA231" s="65"/>
      <c r="DB231" s="141"/>
      <c r="DC231" s="141"/>
      <c r="DD231" s="141"/>
      <c r="DE231" s="141"/>
      <c r="DF231" s="141"/>
      <c r="DG231" s="141"/>
      <c r="DH231" s="141"/>
      <c r="DI231" s="141"/>
      <c r="DJ231" s="139"/>
      <c r="DK231" s="95"/>
      <c r="DL231" s="141"/>
      <c r="DM231" s="141"/>
      <c r="DN231" s="141"/>
      <c r="DO231" s="141"/>
      <c r="DP231" s="91"/>
      <c r="DQ231" s="72"/>
      <c r="DR231" s="72"/>
      <c r="DS231" s="72"/>
      <c r="DT231" s="72"/>
      <c r="DZ231" s="141"/>
      <c r="EA231" s="141"/>
      <c r="EB231" s="141"/>
      <c r="EC231" s="141"/>
      <c r="ED231" s="141"/>
      <c r="EE231" s="141"/>
      <c r="EF231" s="143"/>
      <c r="EU231" s="72"/>
    </row>
    <row r="232" spans="1:151">
      <c r="A232" s="20"/>
      <c r="B232" s="20"/>
      <c r="C232" s="312"/>
      <c r="D232" s="31" t="s">
        <v>2882</v>
      </c>
      <c r="E232" s="31" t="s">
        <v>2883</v>
      </c>
      <c r="F232" s="32"/>
      <c r="G232" s="33"/>
      <c r="H232" s="34"/>
      <c r="I232" s="34"/>
      <c r="J232" s="34"/>
      <c r="K232" s="34"/>
      <c r="L232" s="34"/>
      <c r="M232" s="34"/>
      <c r="N232" s="34"/>
      <c r="O232" s="34"/>
      <c r="P232" s="34"/>
      <c r="Q232" s="34"/>
      <c r="R232" s="34"/>
      <c r="S232" s="34"/>
      <c r="T232" s="34"/>
      <c r="U232" s="34"/>
      <c r="V232" s="34"/>
      <c r="W232" s="34"/>
      <c r="X232" s="34"/>
      <c r="Y232" s="34"/>
      <c r="Z232" s="34"/>
      <c r="AA232" s="34"/>
      <c r="AB232" s="34"/>
      <c r="AC232" s="34"/>
      <c r="AD232" s="34"/>
      <c r="AE232" s="34"/>
      <c r="AF232" s="34"/>
      <c r="AG232" s="40"/>
      <c r="AH232" s="34"/>
      <c r="AI232" s="40"/>
      <c r="AJ232" s="34"/>
      <c r="AK232" s="34"/>
      <c r="AL232" s="34"/>
      <c r="AM232" s="34"/>
      <c r="AN232" s="34"/>
      <c r="AO232" s="34"/>
      <c r="AP232" s="34"/>
      <c r="AQ232" s="75"/>
      <c r="AR232" s="34"/>
      <c r="AS232" s="34"/>
      <c r="AT232" s="110" t="s">
        <v>1651</v>
      </c>
      <c r="AU232" s="34" t="s">
        <v>1651</v>
      </c>
      <c r="AV232" s="34" t="s">
        <v>1651</v>
      </c>
      <c r="AW232" s="34"/>
      <c r="AX232" s="124"/>
      <c r="AY232" s="34"/>
      <c r="AZ232" s="34"/>
      <c r="BA232" s="34"/>
      <c r="BB232" s="34"/>
      <c r="BC232" s="124" t="s">
        <v>2901</v>
      </c>
      <c r="BD232" s="124" t="s">
        <v>2901</v>
      </c>
      <c r="BE232" s="216" t="s">
        <v>2901</v>
      </c>
      <c r="BF232" s="216" t="s">
        <v>2901</v>
      </c>
      <c r="BG232" s="34"/>
      <c r="BH232" s="34"/>
      <c r="BI232" s="34"/>
      <c r="BJ232" s="34"/>
      <c r="BK232" s="34"/>
      <c r="BL232" s="96">
        <f t="shared" ca="1" si="42"/>
        <v>-52391</v>
      </c>
      <c r="BM232" s="97" t="e">
        <f t="shared" ca="1" si="43"/>
        <v>#VALUE!</v>
      </c>
      <c r="BN232" s="97" t="e">
        <f t="shared" ca="1" si="44"/>
        <v>#VALUE!</v>
      </c>
      <c r="BO232" s="95" t="e">
        <f t="shared" ca="1" si="48"/>
        <v>#VALUE!</v>
      </c>
      <c r="BP232" s="7">
        <f>Design!$J238</f>
        <v>0</v>
      </c>
      <c r="BQ232" s="1" t="e">
        <f t="shared" ca="1" si="49"/>
        <v>#VALUE!</v>
      </c>
      <c r="BR232" s="19" t="e">
        <f t="shared" ca="1" si="45"/>
        <v>#VALUE!</v>
      </c>
      <c r="BS232" s="61">
        <f t="shared" ca="1" si="46"/>
        <v>0</v>
      </c>
      <c r="BT232" s="61">
        <f t="shared" ca="1" si="50"/>
        <v>0</v>
      </c>
      <c r="BU232" s="78" t="e">
        <f t="shared" ca="1" si="47"/>
        <v>#VALUE!</v>
      </c>
      <c r="BV232" s="95">
        <f t="shared" ca="1" si="40"/>
        <v>0</v>
      </c>
      <c r="BW232" s="80">
        <f>Design!B238</f>
        <v>0.33300000000000024</v>
      </c>
      <c r="BX232" s="8">
        <f>Design!F238</f>
        <v>0</v>
      </c>
      <c r="BY232" s="51" t="s">
        <v>2377</v>
      </c>
      <c r="BZ232"/>
      <c r="CA232" s="278">
        <v>41543.667951388888</v>
      </c>
      <c r="CB232" t="s">
        <v>3797</v>
      </c>
      <c r="CC232" s="10"/>
      <c r="CD232" s="61"/>
      <c r="CE232" s="65" t="e">
        <f t="shared" si="41"/>
        <v>#VALUE!</v>
      </c>
      <c r="CF232" s="65"/>
      <c r="CG232" s="65"/>
      <c r="CH232" s="65"/>
      <c r="CI232" s="65"/>
      <c r="CJ232" s="65"/>
      <c r="CK232" s="65"/>
      <c r="CL232" s="65"/>
      <c r="CM232"/>
      <c r="CN232"/>
      <c r="CO232"/>
      <c r="CP232"/>
      <c r="CQ232"/>
      <c r="CR232"/>
      <c r="CS232"/>
      <c r="CT232"/>
      <c r="CU232"/>
      <c r="CV232" s="65"/>
      <c r="CW232" s="65"/>
      <c r="CX232" s="65"/>
      <c r="CY232" s="65"/>
      <c r="CZ232" s="65"/>
      <c r="DA232" s="65"/>
      <c r="DB232" s="141"/>
      <c r="DC232" s="141"/>
      <c r="DD232" s="141"/>
      <c r="DE232" s="141"/>
      <c r="DF232" s="141"/>
      <c r="DG232" s="141"/>
      <c r="DH232" s="141"/>
      <c r="DI232" s="141"/>
      <c r="DJ232" s="139"/>
      <c r="DK232" s="95"/>
      <c r="DL232" s="141"/>
      <c r="DM232" s="141"/>
      <c r="DN232" s="141"/>
      <c r="DO232" s="141"/>
      <c r="DP232" s="91"/>
      <c r="DQ232" s="72"/>
      <c r="DR232" s="72"/>
      <c r="DS232" s="72"/>
      <c r="DT232" s="72"/>
      <c r="DZ232" s="141"/>
      <c r="EA232" s="141"/>
      <c r="EB232" s="141"/>
      <c r="EC232" s="141"/>
      <c r="ED232" s="141"/>
      <c r="EE232" s="141"/>
      <c r="EF232" s="143"/>
      <c r="EU232" s="72"/>
    </row>
    <row r="233" spans="1:151">
      <c r="A233" s="20"/>
      <c r="B233" s="20"/>
      <c r="C233" s="312"/>
      <c r="D233" s="31" t="s">
        <v>2884</v>
      </c>
      <c r="E233" s="31" t="s">
        <v>2885</v>
      </c>
      <c r="F233" s="32"/>
      <c r="G233" s="33"/>
      <c r="H233" s="34"/>
      <c r="I233" s="34"/>
      <c r="J233" s="34"/>
      <c r="K233" s="34"/>
      <c r="L233" s="34"/>
      <c r="M233" s="34"/>
      <c r="N233" s="34"/>
      <c r="O233" s="34"/>
      <c r="P233" s="34"/>
      <c r="Q233" s="34"/>
      <c r="R233" s="34"/>
      <c r="S233" s="34"/>
      <c r="T233" s="34"/>
      <c r="U233" s="34"/>
      <c r="V233" s="34"/>
      <c r="W233" s="34"/>
      <c r="X233" s="34"/>
      <c r="Y233" s="34"/>
      <c r="Z233" s="34"/>
      <c r="AA233" s="34"/>
      <c r="AB233" s="34"/>
      <c r="AC233" s="34"/>
      <c r="AD233" s="34"/>
      <c r="AE233" s="34"/>
      <c r="AF233" s="34"/>
      <c r="AG233" s="34"/>
      <c r="AH233" s="34"/>
      <c r="AI233" s="34"/>
      <c r="AJ233" s="34"/>
      <c r="AK233" s="34"/>
      <c r="AL233" s="34"/>
      <c r="AM233" s="34"/>
      <c r="AN233" s="34"/>
      <c r="AO233" s="34"/>
      <c r="AP233" s="34"/>
      <c r="AQ233" s="75"/>
      <c r="AR233" s="34"/>
      <c r="AS233" s="34"/>
      <c r="AT233" s="110" t="s">
        <v>2404</v>
      </c>
      <c r="AU233" s="34" t="s">
        <v>2404</v>
      </c>
      <c r="AV233" s="34" t="s">
        <v>2404</v>
      </c>
      <c r="AW233" s="34"/>
      <c r="AX233" s="124"/>
      <c r="AY233" s="34"/>
      <c r="AZ233" s="34"/>
      <c r="BA233" s="34"/>
      <c r="BB233" s="34"/>
      <c r="BC233" s="124" t="s">
        <v>2404</v>
      </c>
      <c r="BD233" s="124" t="s">
        <v>2404</v>
      </c>
      <c r="BE233" s="230" t="str">
        <f>IF(Control!$F$21,"DIAMETER","OFF")</f>
        <v>DIAMETER</v>
      </c>
      <c r="BF233" s="230" t="str">
        <f>IF(Control!$F$21,"DIAMETER","OFF")</f>
        <v>DIAMETER</v>
      </c>
      <c r="BG233" s="34"/>
      <c r="BH233" s="34"/>
      <c r="BI233" s="34"/>
      <c r="BJ233" s="34"/>
      <c r="BK233" s="34"/>
      <c r="BL233" s="96">
        <f t="shared" ca="1" si="42"/>
        <v>-52391</v>
      </c>
      <c r="BM233" s="97" t="e">
        <f t="shared" ca="1" si="43"/>
        <v>#VALUE!</v>
      </c>
      <c r="BN233" s="97" t="e">
        <f t="shared" ca="1" si="44"/>
        <v>#VALUE!</v>
      </c>
      <c r="BO233" s="95" t="e">
        <f t="shared" ca="1" si="48"/>
        <v>#VALUE!</v>
      </c>
      <c r="BP233" s="7">
        <f>Design!$J239</f>
        <v>0</v>
      </c>
      <c r="BQ233" s="1" t="e">
        <f t="shared" ca="1" si="49"/>
        <v>#VALUE!</v>
      </c>
      <c r="BR233" s="19" t="e">
        <f t="shared" ca="1" si="45"/>
        <v>#VALUE!</v>
      </c>
      <c r="BS233" s="61">
        <f t="shared" ca="1" si="46"/>
        <v>0</v>
      </c>
      <c r="BT233" s="61">
        <f t="shared" ca="1" si="50"/>
        <v>0</v>
      </c>
      <c r="BU233" s="78" t="e">
        <f t="shared" ca="1" si="47"/>
        <v>#VALUE!</v>
      </c>
      <c r="BV233" s="95">
        <f t="shared" ca="1" si="40"/>
        <v>0</v>
      </c>
      <c r="BW233" s="80">
        <f>Design!B239</f>
        <v>0.33450000000000024</v>
      </c>
      <c r="BX233" s="8">
        <f>Design!F239</f>
        <v>0</v>
      </c>
      <c r="BY233" s="51" t="s">
        <v>2378</v>
      </c>
      <c r="BZ233"/>
      <c r="CA233" s="278">
        <v>41543.667951388888</v>
      </c>
      <c r="CB233" t="s">
        <v>3798</v>
      </c>
      <c r="CC233" s="10"/>
      <c r="CD233" s="61"/>
      <c r="CE233" s="65" t="e">
        <f t="shared" si="41"/>
        <v>#VALUE!</v>
      </c>
      <c r="CF233" s="65"/>
      <c r="CG233" s="65"/>
      <c r="CH233" s="65"/>
      <c r="CI233" s="65"/>
      <c r="CJ233" s="65"/>
      <c r="CK233" s="65"/>
      <c r="CL233" s="65"/>
      <c r="CM233"/>
      <c r="CN233"/>
      <c r="CO233"/>
      <c r="CP233"/>
      <c r="CQ233"/>
      <c r="CR233"/>
      <c r="CS233"/>
      <c r="CT233"/>
      <c r="CU233"/>
      <c r="CV233" s="65"/>
      <c r="CW233" s="65"/>
      <c r="CX233" s="65"/>
      <c r="CY233" s="65"/>
      <c r="CZ233" s="65"/>
      <c r="DA233" s="65"/>
      <c r="DB233" s="141"/>
      <c r="DC233" s="141"/>
      <c r="DD233" s="141"/>
      <c r="DE233" s="141"/>
      <c r="DF233" s="141"/>
      <c r="DG233" s="141"/>
      <c r="DH233" s="141"/>
      <c r="DI233" s="141"/>
      <c r="DJ233" s="139"/>
      <c r="DK233" s="95"/>
      <c r="DL233" s="141"/>
      <c r="DM233" s="141"/>
      <c r="DN233" s="141"/>
      <c r="DO233" s="141"/>
      <c r="DP233" s="91"/>
      <c r="DQ233" s="72"/>
      <c r="DR233" s="72"/>
      <c r="DS233" s="72"/>
      <c r="DT233" s="72"/>
      <c r="DZ233" s="141"/>
      <c r="EA233" s="141"/>
      <c r="EB233" s="141"/>
      <c r="EC233" s="141"/>
      <c r="ED233" s="141"/>
      <c r="EE233" s="141"/>
      <c r="EF233" s="143"/>
      <c r="EU233" s="72"/>
    </row>
    <row r="234" spans="1:151">
      <c r="A234" s="20"/>
      <c r="B234" s="20"/>
      <c r="C234" s="312"/>
      <c r="D234" s="31" t="s">
        <v>54</v>
      </c>
      <c r="E234" s="31" t="s">
        <v>56</v>
      </c>
      <c r="F234" s="32"/>
      <c r="G234" s="33"/>
      <c r="H234" s="34"/>
      <c r="I234" s="34"/>
      <c r="J234" s="34"/>
      <c r="K234" s="34"/>
      <c r="L234" s="34"/>
      <c r="M234" s="34"/>
      <c r="N234" s="34"/>
      <c r="O234" s="34"/>
      <c r="P234" s="34"/>
      <c r="Q234" s="34"/>
      <c r="R234" s="34"/>
      <c r="S234" s="34"/>
      <c r="T234" s="34"/>
      <c r="U234" s="34"/>
      <c r="V234" s="34"/>
      <c r="W234" s="34"/>
      <c r="X234" s="34"/>
      <c r="Y234" s="34"/>
      <c r="Z234" s="34"/>
      <c r="AA234" s="34"/>
      <c r="AB234" s="34"/>
      <c r="AC234" s="34"/>
      <c r="AD234" s="34"/>
      <c r="AE234" s="34"/>
      <c r="AF234" s="34"/>
      <c r="AG234" s="34"/>
      <c r="AH234" s="34"/>
      <c r="AI234" s="34"/>
      <c r="AJ234" s="34"/>
      <c r="AK234" s="34"/>
      <c r="AL234" s="34"/>
      <c r="AM234" s="34"/>
      <c r="AN234" s="34"/>
      <c r="AO234" s="34"/>
      <c r="AP234" s="34"/>
      <c r="AQ234" s="75"/>
      <c r="AR234" s="34"/>
      <c r="AS234" s="34"/>
      <c r="AT234" s="110" t="s">
        <v>2746</v>
      </c>
      <c r="AU234" s="34" t="s">
        <v>2746</v>
      </c>
      <c r="AV234" s="34" t="s">
        <v>2746</v>
      </c>
      <c r="AW234" s="34"/>
      <c r="AX234" s="124"/>
      <c r="AY234" s="34"/>
      <c r="AZ234" s="34"/>
      <c r="BA234" s="34"/>
      <c r="BB234" s="34"/>
      <c r="BC234" s="124" t="s">
        <v>2750</v>
      </c>
      <c r="BD234" s="124" t="s">
        <v>7</v>
      </c>
      <c r="BE234" s="216" t="s">
        <v>2750</v>
      </c>
      <c r="BF234" s="216" t="s">
        <v>2750</v>
      </c>
      <c r="BG234" s="34"/>
      <c r="BH234" s="34"/>
      <c r="BI234" s="34"/>
      <c r="BJ234" s="34"/>
      <c r="BK234" s="34"/>
      <c r="BL234" s="96">
        <f t="shared" ca="1" si="42"/>
        <v>-52391</v>
      </c>
      <c r="BM234" s="97" t="e">
        <f t="shared" ca="1" si="43"/>
        <v>#VALUE!</v>
      </c>
      <c r="BN234" s="97" t="e">
        <f t="shared" ca="1" si="44"/>
        <v>#VALUE!</v>
      </c>
      <c r="BO234" s="95" t="e">
        <f t="shared" ca="1" si="48"/>
        <v>#VALUE!</v>
      </c>
      <c r="BP234" s="7">
        <f>Design!$J240</f>
        <v>0</v>
      </c>
      <c r="BQ234" s="1" t="e">
        <f t="shared" ca="1" si="49"/>
        <v>#VALUE!</v>
      </c>
      <c r="BR234" s="19" t="e">
        <f t="shared" ca="1" si="45"/>
        <v>#VALUE!</v>
      </c>
      <c r="BS234" s="61">
        <f t="shared" ca="1" si="46"/>
        <v>0</v>
      </c>
      <c r="BT234" s="61">
        <f t="shared" ca="1" si="50"/>
        <v>0</v>
      </c>
      <c r="BU234" s="78" t="e">
        <f t="shared" ca="1" si="47"/>
        <v>#VALUE!</v>
      </c>
      <c r="BV234" s="95">
        <f t="shared" ca="1" si="40"/>
        <v>0</v>
      </c>
      <c r="BW234" s="80">
        <f>Design!B240</f>
        <v>0.33600000000000024</v>
      </c>
      <c r="BX234" s="8">
        <f>Design!F240</f>
        <v>0</v>
      </c>
      <c r="BY234" s="51" t="s">
        <v>2379</v>
      </c>
      <c r="BZ234"/>
      <c r="CA234" s="278">
        <v>41543.668275462966</v>
      </c>
      <c r="CB234" t="s">
        <v>1969</v>
      </c>
      <c r="CC234" s="10"/>
      <c r="CD234" s="61"/>
      <c r="CE234" s="65" t="e">
        <f t="shared" si="41"/>
        <v>#VALUE!</v>
      </c>
      <c r="CF234" s="65"/>
      <c r="CG234" s="65"/>
      <c r="CH234" s="65"/>
      <c r="CI234" s="65"/>
      <c r="CJ234" s="65"/>
      <c r="CK234" s="65"/>
      <c r="CL234" s="65"/>
      <c r="CM234"/>
      <c r="CN234"/>
      <c r="CO234"/>
      <c r="CP234"/>
      <c r="CQ234"/>
      <c r="CR234"/>
      <c r="CS234"/>
      <c r="CT234"/>
      <c r="CU234"/>
      <c r="CV234" s="65"/>
      <c r="CW234" s="65"/>
      <c r="CX234" s="65"/>
      <c r="CY234" s="65"/>
      <c r="CZ234" s="65"/>
      <c r="DA234" s="65"/>
      <c r="DB234" s="141"/>
      <c r="DC234" s="141"/>
      <c r="DD234" s="141"/>
      <c r="DE234" s="141"/>
      <c r="DF234" s="141"/>
      <c r="DG234" s="141"/>
      <c r="DH234" s="141"/>
      <c r="DI234" s="141"/>
      <c r="DJ234" s="139"/>
      <c r="DK234" s="95"/>
      <c r="DL234" s="141"/>
      <c r="DM234" s="141"/>
      <c r="DN234" s="141"/>
      <c r="DO234" s="141"/>
      <c r="DP234" s="91"/>
      <c r="DQ234" s="72"/>
      <c r="DR234" s="72"/>
      <c r="DS234" s="72"/>
      <c r="DT234" s="72"/>
      <c r="DZ234" s="141"/>
      <c r="EA234" s="141"/>
      <c r="EB234" s="141"/>
      <c r="EC234" s="141"/>
      <c r="ED234" s="141"/>
      <c r="EE234" s="141"/>
      <c r="EF234" s="143"/>
      <c r="EU234" s="72"/>
    </row>
    <row r="235" spans="1:151">
      <c r="A235" s="20"/>
      <c r="B235" s="20"/>
      <c r="C235" s="312"/>
      <c r="D235" s="31" t="s">
        <v>55</v>
      </c>
      <c r="E235" s="31" t="s">
        <v>57</v>
      </c>
      <c r="F235" s="35"/>
      <c r="G235" s="33"/>
      <c r="H235" s="34"/>
      <c r="I235" s="34"/>
      <c r="J235" s="34"/>
      <c r="K235" s="34"/>
      <c r="L235" s="34"/>
      <c r="M235" s="34"/>
      <c r="N235" s="34"/>
      <c r="O235" s="34"/>
      <c r="P235" s="34"/>
      <c r="Q235" s="34"/>
      <c r="R235" s="34"/>
      <c r="S235" s="34"/>
      <c r="T235" s="34"/>
      <c r="U235" s="34"/>
      <c r="V235" s="34"/>
      <c r="W235" s="34"/>
      <c r="X235" s="34"/>
      <c r="Y235" s="34"/>
      <c r="Z235" s="34"/>
      <c r="AA235" s="34"/>
      <c r="AB235" s="34"/>
      <c r="AC235" s="34"/>
      <c r="AD235" s="34"/>
      <c r="AE235" s="34"/>
      <c r="AF235" s="34"/>
      <c r="AG235" s="34"/>
      <c r="AH235" s="34"/>
      <c r="AI235" s="34"/>
      <c r="AJ235" s="34"/>
      <c r="AK235" s="34"/>
      <c r="AL235" s="34"/>
      <c r="AM235" s="34"/>
      <c r="AN235" s="34"/>
      <c r="AO235" s="34"/>
      <c r="AP235" s="34"/>
      <c r="AQ235" s="75"/>
      <c r="AR235" s="34"/>
      <c r="AS235" s="34"/>
      <c r="AT235" s="110" t="s">
        <v>2088</v>
      </c>
      <c r="AU235" s="34" t="s">
        <v>2088</v>
      </c>
      <c r="AV235" s="34" t="s">
        <v>2088</v>
      </c>
      <c r="AW235" s="34"/>
      <c r="AX235" s="124"/>
      <c r="AY235" s="34"/>
      <c r="AZ235" s="34"/>
      <c r="BA235" s="34"/>
      <c r="BB235" s="34"/>
      <c r="BC235" s="124" t="s">
        <v>2345</v>
      </c>
      <c r="BD235" s="124" t="s">
        <v>8</v>
      </c>
      <c r="BE235" s="216" t="s">
        <v>2345</v>
      </c>
      <c r="BF235" s="216" t="s">
        <v>2345</v>
      </c>
      <c r="BG235" s="34"/>
      <c r="BH235" s="34"/>
      <c r="BI235" s="34"/>
      <c r="BJ235" s="34"/>
      <c r="BK235" s="34"/>
      <c r="BL235" s="96">
        <f t="shared" ca="1" si="42"/>
        <v>-52391</v>
      </c>
      <c r="BM235" s="97" t="e">
        <f t="shared" ca="1" si="43"/>
        <v>#VALUE!</v>
      </c>
      <c r="BN235" s="97" t="e">
        <f t="shared" ca="1" si="44"/>
        <v>#VALUE!</v>
      </c>
      <c r="BO235" s="95" t="e">
        <f t="shared" ca="1" si="48"/>
        <v>#VALUE!</v>
      </c>
      <c r="BP235" s="7">
        <f>Design!$J241</f>
        <v>0</v>
      </c>
      <c r="BQ235" s="1" t="e">
        <f t="shared" ca="1" si="49"/>
        <v>#VALUE!</v>
      </c>
      <c r="BR235" s="19" t="e">
        <f t="shared" ca="1" si="45"/>
        <v>#VALUE!</v>
      </c>
      <c r="BS235" s="61">
        <f t="shared" ca="1" si="46"/>
        <v>0</v>
      </c>
      <c r="BT235" s="61">
        <f t="shared" ca="1" si="50"/>
        <v>0</v>
      </c>
      <c r="BU235" s="78" t="e">
        <f t="shared" ca="1" si="47"/>
        <v>#VALUE!</v>
      </c>
      <c r="BV235" s="95">
        <f t="shared" ca="1" si="40"/>
        <v>0</v>
      </c>
      <c r="BW235" s="80">
        <f>Design!B241</f>
        <v>0.33750000000000024</v>
      </c>
      <c r="BX235" s="8">
        <f>Design!F241</f>
        <v>0</v>
      </c>
      <c r="BY235" s="51" t="s">
        <v>2380</v>
      </c>
      <c r="BZ235"/>
      <c r="CA235" s="278">
        <v>41543.668287037035</v>
      </c>
      <c r="CB235" t="s">
        <v>3799</v>
      </c>
      <c r="CC235" s="10"/>
      <c r="CD235" s="61"/>
      <c r="CE235" s="65" t="e">
        <f t="shared" si="41"/>
        <v>#VALUE!</v>
      </c>
      <c r="CF235" s="65"/>
      <c r="CG235" s="65"/>
      <c r="CH235" s="65"/>
      <c r="CI235" s="65"/>
      <c r="CJ235" s="65"/>
      <c r="CK235" s="65"/>
      <c r="CL235" s="65"/>
      <c r="CM235"/>
      <c r="CN235"/>
      <c r="CO235"/>
      <c r="CP235"/>
      <c r="CQ235"/>
      <c r="CR235"/>
      <c r="CS235"/>
      <c r="CT235"/>
      <c r="CU235"/>
      <c r="CV235" s="65"/>
      <c r="CW235" s="65"/>
      <c r="CX235" s="65"/>
      <c r="CY235" s="65"/>
      <c r="CZ235" s="65"/>
      <c r="DA235" s="65"/>
      <c r="DB235" s="141"/>
      <c r="DC235" s="141"/>
      <c r="DD235" s="141"/>
      <c r="DE235" s="141"/>
      <c r="DF235" s="141"/>
      <c r="DG235" s="141"/>
      <c r="DH235" s="141"/>
      <c r="DI235" s="141"/>
      <c r="DJ235" s="139"/>
      <c r="DK235" s="95"/>
      <c r="DL235" s="141"/>
      <c r="DM235" s="141"/>
      <c r="DN235" s="141"/>
      <c r="DO235" s="141"/>
      <c r="DP235" s="91"/>
      <c r="DQ235" s="72"/>
      <c r="DR235" s="72"/>
      <c r="DS235" s="72"/>
      <c r="DT235" s="72"/>
      <c r="DZ235" s="141"/>
      <c r="EA235" s="141"/>
      <c r="EB235" s="141"/>
      <c r="EC235" s="141"/>
      <c r="ED235" s="141"/>
      <c r="EE235" s="141"/>
      <c r="EF235" s="143"/>
      <c r="EU235" s="72"/>
    </row>
    <row r="236" spans="1:151">
      <c r="A236" s="20"/>
      <c r="B236" s="20"/>
      <c r="C236" s="312"/>
      <c r="D236" s="31" t="s">
        <v>2942</v>
      </c>
      <c r="E236" s="31" t="s">
        <v>2770</v>
      </c>
      <c r="F236" s="32"/>
      <c r="G236" s="33"/>
      <c r="H236" s="34"/>
      <c r="I236" s="34"/>
      <c r="J236" s="34"/>
      <c r="K236" s="34"/>
      <c r="L236" s="34"/>
      <c r="M236" s="34"/>
      <c r="N236" s="34"/>
      <c r="O236" s="34"/>
      <c r="P236" s="34"/>
      <c r="Q236" s="34"/>
      <c r="R236" s="34"/>
      <c r="S236" s="34"/>
      <c r="T236" s="34"/>
      <c r="U236" s="34"/>
      <c r="V236" s="34"/>
      <c r="W236" s="34"/>
      <c r="X236" s="34"/>
      <c r="Y236" s="34"/>
      <c r="Z236" s="34"/>
      <c r="AA236" s="34"/>
      <c r="AB236" s="34"/>
      <c r="AC236" s="34"/>
      <c r="AD236" s="34"/>
      <c r="AE236" s="34"/>
      <c r="AF236" s="34"/>
      <c r="AG236" s="34"/>
      <c r="AH236" s="34"/>
      <c r="AI236" s="34"/>
      <c r="AJ236" s="34"/>
      <c r="AK236" s="34"/>
      <c r="AL236" s="34"/>
      <c r="AM236" s="34"/>
      <c r="AN236" s="34"/>
      <c r="AO236" s="34"/>
      <c r="AP236" s="34"/>
      <c r="AQ236" s="75"/>
      <c r="AR236" s="34"/>
      <c r="AS236" s="34"/>
      <c r="AT236" s="110" t="s">
        <v>2746</v>
      </c>
      <c r="AU236" s="34" t="s">
        <v>2746</v>
      </c>
      <c r="AV236" s="34" t="s">
        <v>2746</v>
      </c>
      <c r="AW236" s="34"/>
      <c r="AX236" s="124"/>
      <c r="AY236" s="34"/>
      <c r="AZ236" s="34"/>
      <c r="BA236" s="34"/>
      <c r="BB236" s="34"/>
      <c r="BC236" s="124" t="s">
        <v>2746</v>
      </c>
      <c r="BD236" s="124" t="s">
        <v>2746</v>
      </c>
      <c r="BE236" s="216" t="s">
        <v>2746</v>
      </c>
      <c r="BF236" s="216" t="s">
        <v>2746</v>
      </c>
      <c r="BG236" s="34"/>
      <c r="BH236" s="34"/>
      <c r="BI236" s="34"/>
      <c r="BJ236" s="34"/>
      <c r="BK236" s="34"/>
      <c r="BL236" s="96">
        <f t="shared" ca="1" si="42"/>
        <v>-52391</v>
      </c>
      <c r="BM236" s="97" t="e">
        <f t="shared" ca="1" si="43"/>
        <v>#VALUE!</v>
      </c>
      <c r="BN236" s="97" t="e">
        <f t="shared" ca="1" si="44"/>
        <v>#VALUE!</v>
      </c>
      <c r="BO236" s="95" t="e">
        <f t="shared" ca="1" si="48"/>
        <v>#VALUE!</v>
      </c>
      <c r="BP236" s="7">
        <f>Design!$J242</f>
        <v>0</v>
      </c>
      <c r="BQ236" s="1" t="e">
        <f t="shared" ca="1" si="49"/>
        <v>#VALUE!</v>
      </c>
      <c r="BR236" s="19" t="e">
        <f t="shared" ca="1" si="45"/>
        <v>#VALUE!</v>
      </c>
      <c r="BS236" s="61">
        <f t="shared" ca="1" si="46"/>
        <v>0</v>
      </c>
      <c r="BT236" s="61">
        <f t="shared" ca="1" si="50"/>
        <v>0</v>
      </c>
      <c r="BU236" s="78" t="e">
        <f t="shared" ca="1" si="47"/>
        <v>#VALUE!</v>
      </c>
      <c r="BV236" s="95">
        <f t="shared" ca="1" si="40"/>
        <v>0</v>
      </c>
      <c r="BW236" s="80">
        <f>Design!B242</f>
        <v>0.33900000000000025</v>
      </c>
      <c r="BX236" s="8">
        <f>Design!F242</f>
        <v>0</v>
      </c>
      <c r="BY236" s="51" t="s">
        <v>1984</v>
      </c>
      <c r="BZ236"/>
      <c r="CA236" s="278">
        <v>41543.668287037035</v>
      </c>
      <c r="CB236" t="s">
        <v>3800</v>
      </c>
      <c r="CC236" s="10"/>
      <c r="CD236" s="61"/>
      <c r="CE236" s="65" t="e">
        <f t="shared" si="41"/>
        <v>#VALUE!</v>
      </c>
      <c r="CF236" s="65"/>
      <c r="CG236" s="65"/>
      <c r="CH236" s="65"/>
      <c r="CI236" s="65"/>
      <c r="CJ236" s="65"/>
      <c r="CK236" s="65"/>
      <c r="CL236" s="65"/>
      <c r="CM236"/>
      <c r="CN236"/>
      <c r="CO236"/>
      <c r="CP236"/>
      <c r="CQ236"/>
      <c r="CR236"/>
      <c r="CS236"/>
      <c r="CT236"/>
      <c r="CU236"/>
      <c r="CV236" s="65"/>
      <c r="CW236" s="65"/>
      <c r="CX236" s="65"/>
      <c r="CY236" s="65"/>
      <c r="CZ236" s="65"/>
      <c r="DA236" s="65"/>
      <c r="DB236" s="141"/>
      <c r="DC236" s="141"/>
      <c r="DD236" s="141"/>
      <c r="DE236" s="141"/>
      <c r="DF236" s="141"/>
      <c r="DG236" s="141"/>
      <c r="DH236" s="141"/>
      <c r="DI236" s="141"/>
      <c r="DJ236" s="139"/>
      <c r="DK236" s="95"/>
      <c r="DL236" s="141"/>
      <c r="DM236" s="141"/>
      <c r="DN236" s="141"/>
      <c r="DO236" s="141"/>
      <c r="DP236" s="91"/>
      <c r="DQ236" s="72"/>
      <c r="DR236" s="72"/>
      <c r="DS236" s="72"/>
      <c r="DT236" s="72"/>
      <c r="DZ236" s="141"/>
      <c r="EA236" s="141"/>
      <c r="EB236" s="141"/>
      <c r="EC236" s="141"/>
      <c r="ED236" s="141"/>
      <c r="EE236" s="141"/>
      <c r="EF236" s="143"/>
      <c r="EU236" s="72"/>
    </row>
    <row r="237" spans="1:151">
      <c r="A237" s="20"/>
      <c r="B237" s="20"/>
      <c r="C237" s="312"/>
      <c r="D237" s="31" t="s">
        <v>2771</v>
      </c>
      <c r="E237" s="31" t="s">
        <v>2772</v>
      </c>
      <c r="F237" s="35"/>
      <c r="G237" s="33"/>
      <c r="H237" s="34"/>
      <c r="I237" s="34"/>
      <c r="J237" s="34"/>
      <c r="K237" s="34"/>
      <c r="L237" s="34"/>
      <c r="M237" s="34"/>
      <c r="N237" s="34"/>
      <c r="O237" s="34"/>
      <c r="P237" s="34"/>
      <c r="Q237" s="34"/>
      <c r="R237" s="34"/>
      <c r="S237" s="34"/>
      <c r="T237" s="34"/>
      <c r="U237" s="34"/>
      <c r="V237" s="34"/>
      <c r="W237" s="34"/>
      <c r="X237" s="34"/>
      <c r="Y237" s="34"/>
      <c r="Z237" s="34"/>
      <c r="AA237" s="34"/>
      <c r="AB237" s="34"/>
      <c r="AC237" s="34"/>
      <c r="AD237" s="34"/>
      <c r="AE237" s="34"/>
      <c r="AF237" s="34"/>
      <c r="AG237" s="34"/>
      <c r="AH237" s="34"/>
      <c r="AI237" s="34"/>
      <c r="AJ237" s="34"/>
      <c r="AK237" s="34"/>
      <c r="AL237" s="34"/>
      <c r="AM237" s="34"/>
      <c r="AN237" s="34"/>
      <c r="AO237" s="34"/>
      <c r="AP237" s="34"/>
      <c r="AQ237" s="75"/>
      <c r="AR237" s="34"/>
      <c r="AS237" s="34"/>
      <c r="AT237" s="110" t="s">
        <v>2396</v>
      </c>
      <c r="AU237" s="34" t="s">
        <v>2396</v>
      </c>
      <c r="AV237" s="34" t="s">
        <v>2396</v>
      </c>
      <c r="AW237" s="34"/>
      <c r="AX237" s="124"/>
      <c r="AY237" s="34"/>
      <c r="AZ237" s="34"/>
      <c r="BA237" s="34"/>
      <c r="BB237" s="34"/>
      <c r="BC237" s="124" t="s">
        <v>2396</v>
      </c>
      <c r="BD237" s="124" t="s">
        <v>2396</v>
      </c>
      <c r="BE237" s="216" t="s">
        <v>2396</v>
      </c>
      <c r="BF237" s="216" t="s">
        <v>2396</v>
      </c>
      <c r="BG237" s="34"/>
      <c r="BH237" s="34"/>
      <c r="BI237" s="34"/>
      <c r="BJ237" s="34"/>
      <c r="BK237" s="34"/>
      <c r="BL237" s="96">
        <f t="shared" ca="1" si="42"/>
        <v>-52391</v>
      </c>
      <c r="BM237" s="97" t="e">
        <f t="shared" ca="1" si="43"/>
        <v>#VALUE!</v>
      </c>
      <c r="BN237" s="97" t="e">
        <f t="shared" ca="1" si="44"/>
        <v>#VALUE!</v>
      </c>
      <c r="BO237" s="95" t="e">
        <f t="shared" ca="1" si="48"/>
        <v>#VALUE!</v>
      </c>
      <c r="BP237" s="7">
        <f>Design!$J243</f>
        <v>0</v>
      </c>
      <c r="BQ237" s="1" t="e">
        <f t="shared" ca="1" si="49"/>
        <v>#VALUE!</v>
      </c>
      <c r="BR237" s="19" t="e">
        <f t="shared" ca="1" si="45"/>
        <v>#VALUE!</v>
      </c>
      <c r="BS237" s="61">
        <f t="shared" ca="1" si="46"/>
        <v>0</v>
      </c>
      <c r="BT237" s="61">
        <f t="shared" ca="1" si="50"/>
        <v>0</v>
      </c>
      <c r="BU237" s="78" t="e">
        <f t="shared" ca="1" si="47"/>
        <v>#VALUE!</v>
      </c>
      <c r="BV237" s="95">
        <f t="shared" ca="1" si="40"/>
        <v>0</v>
      </c>
      <c r="BW237" s="80">
        <f>Design!B243</f>
        <v>0.34050000000000025</v>
      </c>
      <c r="BX237" s="8">
        <f>Design!F243</f>
        <v>0</v>
      </c>
      <c r="BY237" s="51" t="s">
        <v>2381</v>
      </c>
      <c r="BZ237"/>
      <c r="CA237" s="278">
        <v>41543.668298611112</v>
      </c>
      <c r="CB237" t="s">
        <v>3800</v>
      </c>
      <c r="CC237" s="10"/>
      <c r="CD237" s="61"/>
      <c r="CE237" s="65" t="e">
        <f t="shared" si="41"/>
        <v>#VALUE!</v>
      </c>
      <c r="CF237" s="65"/>
      <c r="CG237" s="65"/>
      <c r="CH237" s="65"/>
      <c r="CI237" s="65"/>
      <c r="CJ237" s="65"/>
      <c r="CK237" s="65"/>
      <c r="CL237" s="65"/>
      <c r="CM237"/>
      <c r="CN237"/>
      <c r="CO237"/>
      <c r="CP237"/>
      <c r="CQ237"/>
      <c r="CR237"/>
      <c r="CS237"/>
      <c r="CT237"/>
      <c r="CU237"/>
      <c r="CV237" s="65"/>
      <c r="CW237" s="65"/>
      <c r="CX237" s="65"/>
      <c r="CY237" s="65"/>
      <c r="CZ237" s="65"/>
      <c r="DA237" s="65"/>
      <c r="DB237" s="141"/>
      <c r="DC237" s="141"/>
      <c r="DD237" s="141"/>
      <c r="DE237" s="141"/>
      <c r="DF237" s="141"/>
      <c r="DG237" s="141"/>
      <c r="DH237" s="141"/>
      <c r="DI237" s="141"/>
      <c r="DJ237" s="139"/>
      <c r="DK237" s="95"/>
      <c r="DL237" s="141"/>
      <c r="DM237" s="141"/>
      <c r="DN237" s="141"/>
      <c r="DO237" s="141"/>
      <c r="DP237" s="91"/>
      <c r="DQ237" s="72"/>
      <c r="DR237" s="72"/>
      <c r="DS237" s="72"/>
      <c r="DT237" s="72"/>
      <c r="DZ237" s="141"/>
      <c r="EA237" s="141"/>
      <c r="EB237" s="141"/>
      <c r="EC237" s="141"/>
      <c r="ED237" s="141"/>
      <c r="EE237" s="141"/>
      <c r="EF237" s="143"/>
      <c r="EU237" s="72"/>
    </row>
    <row r="238" spans="1:151">
      <c r="A238" s="20"/>
      <c r="B238" s="20"/>
      <c r="C238" s="312"/>
      <c r="D238" s="31" t="s">
        <v>2773</v>
      </c>
      <c r="E238" s="31" t="s">
        <v>3081</v>
      </c>
      <c r="F238" s="32"/>
      <c r="G238" s="33"/>
      <c r="H238" s="34"/>
      <c r="I238" s="34"/>
      <c r="J238" s="34"/>
      <c r="K238" s="34"/>
      <c r="L238" s="34"/>
      <c r="M238" s="34"/>
      <c r="N238" s="34"/>
      <c r="O238" s="34"/>
      <c r="P238" s="34"/>
      <c r="Q238" s="34"/>
      <c r="R238" s="34"/>
      <c r="S238" s="34"/>
      <c r="T238" s="34"/>
      <c r="U238" s="34"/>
      <c r="V238" s="34"/>
      <c r="W238" s="34"/>
      <c r="X238" s="34"/>
      <c r="Y238" s="34"/>
      <c r="Z238" s="34"/>
      <c r="AA238" s="34"/>
      <c r="AB238" s="34"/>
      <c r="AC238" s="34"/>
      <c r="AD238" s="34"/>
      <c r="AE238" s="34"/>
      <c r="AF238" s="34"/>
      <c r="AG238" s="34"/>
      <c r="AH238" s="34"/>
      <c r="AI238" s="34"/>
      <c r="AJ238" s="34"/>
      <c r="AK238" s="34"/>
      <c r="AL238" s="34"/>
      <c r="AM238" s="34"/>
      <c r="AN238" s="34"/>
      <c r="AO238" s="34"/>
      <c r="AP238" s="34"/>
      <c r="AQ238" s="75"/>
      <c r="AR238" s="34"/>
      <c r="AS238" s="34"/>
      <c r="AT238" s="110" t="s">
        <v>2095</v>
      </c>
      <c r="AU238" s="34" t="s">
        <v>2095</v>
      </c>
      <c r="AV238" s="34" t="s">
        <v>2095</v>
      </c>
      <c r="AW238" s="34"/>
      <c r="AX238" s="124"/>
      <c r="AY238" s="34"/>
      <c r="AZ238" s="34"/>
      <c r="BA238" s="34"/>
      <c r="BB238" s="34"/>
      <c r="BC238" s="124" t="s">
        <v>2095</v>
      </c>
      <c r="BD238" s="124" t="s">
        <v>2095</v>
      </c>
      <c r="BE238" s="216" t="s">
        <v>2095</v>
      </c>
      <c r="BF238" s="216" t="s">
        <v>2095</v>
      </c>
      <c r="BG238" s="34"/>
      <c r="BH238" s="34"/>
      <c r="BI238" s="34"/>
      <c r="BJ238" s="34"/>
      <c r="BK238" s="34"/>
      <c r="BL238" s="96">
        <f t="shared" ca="1" si="42"/>
        <v>-52391</v>
      </c>
      <c r="BM238" s="97" t="e">
        <f t="shared" ca="1" si="43"/>
        <v>#VALUE!</v>
      </c>
      <c r="BN238" s="97" t="e">
        <f t="shared" ca="1" si="44"/>
        <v>#VALUE!</v>
      </c>
      <c r="BO238" s="95" t="e">
        <f t="shared" ca="1" si="48"/>
        <v>#VALUE!</v>
      </c>
      <c r="BP238" s="7">
        <f>Design!$J244</f>
        <v>0</v>
      </c>
      <c r="BQ238" s="1" t="e">
        <f t="shared" ca="1" si="49"/>
        <v>#VALUE!</v>
      </c>
      <c r="BR238" s="19" t="e">
        <f t="shared" ca="1" si="45"/>
        <v>#VALUE!</v>
      </c>
      <c r="BS238" s="61">
        <f t="shared" ca="1" si="46"/>
        <v>0</v>
      </c>
      <c r="BT238" s="61">
        <f t="shared" ca="1" si="50"/>
        <v>0</v>
      </c>
      <c r="BU238" s="78" t="e">
        <f t="shared" ca="1" si="47"/>
        <v>#VALUE!</v>
      </c>
      <c r="BV238" s="95">
        <f t="shared" ref="BV238:BV301" ca="1" si="51">1*(IF(LEN(BS238)&lt;16,0,RIGHT(BS238,5)))</f>
        <v>0</v>
      </c>
      <c r="BW238" s="80">
        <f>Design!B244</f>
        <v>0.34200000000000025</v>
      </c>
      <c r="BX238" s="8">
        <f>Design!F244</f>
        <v>0</v>
      </c>
      <c r="BY238" s="51" t="s">
        <v>1840</v>
      </c>
      <c r="BZ238"/>
      <c r="CA238" s="278">
        <v>41543.668298611112</v>
      </c>
      <c r="CB238" t="s">
        <v>3801</v>
      </c>
      <c r="CC238" s="10"/>
      <c r="CD238" s="61"/>
      <c r="CE238" s="65" t="e">
        <f t="shared" si="41"/>
        <v>#VALUE!</v>
      </c>
      <c r="CF238" s="65"/>
      <c r="CG238" s="65"/>
      <c r="CH238" s="65"/>
      <c r="CI238" s="65"/>
      <c r="CJ238" s="65"/>
      <c r="CK238" s="65"/>
      <c r="CL238" s="65"/>
      <c r="CM238"/>
      <c r="CN238"/>
      <c r="CO238"/>
      <c r="CP238"/>
      <c r="CQ238"/>
      <c r="CR238"/>
      <c r="CS238"/>
      <c r="CT238"/>
      <c r="CU238"/>
      <c r="CV238" s="65"/>
      <c r="CW238" s="65"/>
      <c r="CX238" s="65"/>
      <c r="CY238" s="65"/>
      <c r="CZ238" s="65"/>
      <c r="DA238" s="65"/>
      <c r="DB238" s="141"/>
      <c r="DC238" s="141"/>
      <c r="DD238" s="141"/>
      <c r="DE238" s="141"/>
      <c r="DF238" s="141"/>
      <c r="DG238" s="141"/>
      <c r="DH238" s="141"/>
      <c r="DI238" s="141"/>
      <c r="DJ238" s="139"/>
      <c r="DK238" s="95"/>
      <c r="DL238" s="141"/>
      <c r="DM238" s="141"/>
      <c r="DN238" s="141"/>
      <c r="DO238" s="141"/>
      <c r="DP238" s="91"/>
      <c r="DQ238" s="72"/>
      <c r="DR238" s="72"/>
      <c r="DS238" s="72"/>
      <c r="DT238" s="72"/>
      <c r="DZ238" s="141"/>
      <c r="EA238" s="141"/>
      <c r="EB238" s="141"/>
      <c r="EC238" s="141"/>
      <c r="ED238" s="141"/>
      <c r="EE238" s="141"/>
      <c r="EF238" s="143"/>
      <c r="EU238" s="72"/>
    </row>
    <row r="239" spans="1:151">
      <c r="A239" s="20"/>
      <c r="B239" s="20"/>
      <c r="C239" s="312"/>
      <c r="D239" s="31" t="s">
        <v>3082</v>
      </c>
      <c r="E239" s="31" t="s">
        <v>3083</v>
      </c>
      <c r="F239" s="32"/>
      <c r="G239" s="33"/>
      <c r="H239" s="34"/>
      <c r="I239" s="34"/>
      <c r="J239" s="34"/>
      <c r="K239" s="34"/>
      <c r="L239" s="34"/>
      <c r="M239" s="34"/>
      <c r="N239" s="34"/>
      <c r="O239" s="34"/>
      <c r="P239" s="34"/>
      <c r="Q239" s="34"/>
      <c r="R239" s="34"/>
      <c r="S239" s="34"/>
      <c r="T239" s="34"/>
      <c r="U239" s="34"/>
      <c r="V239" s="34"/>
      <c r="W239" s="34"/>
      <c r="X239" s="34"/>
      <c r="Y239" s="34"/>
      <c r="Z239" s="34"/>
      <c r="AA239" s="34"/>
      <c r="AB239" s="34"/>
      <c r="AC239" s="34"/>
      <c r="AD239" s="34"/>
      <c r="AE239" s="34"/>
      <c r="AF239" s="34"/>
      <c r="AG239" s="34"/>
      <c r="AH239" s="34"/>
      <c r="AI239" s="34"/>
      <c r="AJ239" s="34"/>
      <c r="AK239" s="34"/>
      <c r="AL239" s="34"/>
      <c r="AM239" s="34"/>
      <c r="AN239" s="34"/>
      <c r="AO239" s="34"/>
      <c r="AP239" s="34"/>
      <c r="AQ239" s="75"/>
      <c r="AR239" s="34"/>
      <c r="AS239" s="34"/>
      <c r="AT239" s="110" t="s">
        <v>2396</v>
      </c>
      <c r="AU239" s="34" t="s">
        <v>2396</v>
      </c>
      <c r="AV239" s="34" t="s">
        <v>2396</v>
      </c>
      <c r="AW239" s="34"/>
      <c r="AX239" s="124"/>
      <c r="AY239" s="34"/>
      <c r="AZ239" s="34"/>
      <c r="BA239" s="34"/>
      <c r="BB239" s="34"/>
      <c r="BC239" s="124" t="s">
        <v>2867</v>
      </c>
      <c r="BD239" s="124" t="s">
        <v>2867</v>
      </c>
      <c r="BE239" s="216" t="s">
        <v>2396</v>
      </c>
      <c r="BF239" s="216" t="s">
        <v>2867</v>
      </c>
      <c r="BG239" s="34"/>
      <c r="BH239" s="34"/>
      <c r="BI239" s="34"/>
      <c r="BJ239" s="34"/>
      <c r="BK239" s="34"/>
      <c r="BL239" s="96">
        <f t="shared" ca="1" si="42"/>
        <v>-52391</v>
      </c>
      <c r="BM239" s="97" t="e">
        <f t="shared" ca="1" si="43"/>
        <v>#VALUE!</v>
      </c>
      <c r="BN239" s="97" t="e">
        <f t="shared" ca="1" si="44"/>
        <v>#VALUE!</v>
      </c>
      <c r="BO239" s="95" t="e">
        <f t="shared" ca="1" si="48"/>
        <v>#VALUE!</v>
      </c>
      <c r="BP239" s="7">
        <f>Design!$J245</f>
        <v>0</v>
      </c>
      <c r="BQ239" s="1" t="e">
        <f t="shared" ca="1" si="49"/>
        <v>#VALUE!</v>
      </c>
      <c r="BR239" s="19" t="e">
        <f t="shared" ca="1" si="45"/>
        <v>#VALUE!</v>
      </c>
      <c r="BS239" s="61">
        <f t="shared" ca="1" si="46"/>
        <v>0</v>
      </c>
      <c r="BT239" s="61">
        <f t="shared" ca="1" si="50"/>
        <v>0</v>
      </c>
      <c r="BU239" s="78" t="e">
        <f t="shared" ca="1" si="47"/>
        <v>#VALUE!</v>
      </c>
      <c r="BV239" s="95">
        <f t="shared" ca="1" si="51"/>
        <v>0</v>
      </c>
      <c r="BW239" s="80">
        <f>Design!B245</f>
        <v>0.34350000000000025</v>
      </c>
      <c r="BX239" s="8">
        <f>Design!F245</f>
        <v>0</v>
      </c>
      <c r="BY239" s="51" t="s">
        <v>1841</v>
      </c>
      <c r="BZ239"/>
      <c r="CA239" s="278">
        <v>41543.668414351851</v>
      </c>
      <c r="CB239" t="s">
        <v>1969</v>
      </c>
      <c r="CC239" s="10"/>
      <c r="CD239" s="61"/>
      <c r="CE239" s="65" t="e">
        <f t="shared" si="41"/>
        <v>#VALUE!</v>
      </c>
      <c r="CF239" s="65"/>
      <c r="CG239" s="65"/>
      <c r="CH239" s="65"/>
      <c r="CI239" s="65"/>
      <c r="CJ239" s="65"/>
      <c r="CK239" s="65"/>
      <c r="CL239" s="65"/>
      <c r="CM239"/>
      <c r="CN239"/>
      <c r="CO239"/>
      <c r="CP239"/>
      <c r="CQ239"/>
      <c r="CR239"/>
      <c r="CS239"/>
      <c r="CT239"/>
      <c r="CU239"/>
      <c r="CV239" s="65"/>
      <c r="CW239" s="65"/>
      <c r="CX239" s="65"/>
      <c r="CY239" s="65"/>
      <c r="CZ239" s="65"/>
      <c r="DA239" s="65"/>
      <c r="DB239" s="141"/>
      <c r="DC239" s="141"/>
      <c r="DD239" s="141"/>
      <c r="DE239" s="141"/>
      <c r="DF239" s="141"/>
      <c r="DG239" s="141"/>
      <c r="DH239" s="141"/>
      <c r="DI239" s="141"/>
      <c r="DJ239" s="139"/>
      <c r="DK239" s="95"/>
      <c r="DL239" s="141"/>
      <c r="DM239" s="141"/>
      <c r="DN239" s="141"/>
      <c r="DO239" s="141"/>
      <c r="DP239" s="91"/>
      <c r="DQ239" s="72"/>
      <c r="DR239" s="72"/>
      <c r="DS239" s="72"/>
      <c r="DT239" s="72"/>
      <c r="DZ239" s="141"/>
      <c r="EA239" s="141"/>
      <c r="EB239" s="141"/>
      <c r="EC239" s="141"/>
      <c r="ED239" s="141"/>
      <c r="EE239" s="141"/>
      <c r="EF239" s="143"/>
      <c r="EU239" s="72"/>
    </row>
    <row r="240" spans="1:151">
      <c r="A240" s="20"/>
      <c r="B240" s="20"/>
      <c r="C240" s="312"/>
      <c r="D240" s="31" t="s">
        <v>2479</v>
      </c>
      <c r="E240" s="31" t="s">
        <v>2480</v>
      </c>
      <c r="F240" s="35"/>
      <c r="G240" s="33"/>
      <c r="H240" s="34"/>
      <c r="I240" s="34"/>
      <c r="J240" s="34"/>
      <c r="K240" s="34"/>
      <c r="L240" s="34"/>
      <c r="M240" s="34"/>
      <c r="N240" s="34"/>
      <c r="O240" s="34"/>
      <c r="P240" s="34"/>
      <c r="Q240" s="34"/>
      <c r="R240" s="34"/>
      <c r="S240" s="34"/>
      <c r="T240" s="34"/>
      <c r="U240" s="34"/>
      <c r="V240" s="34"/>
      <c r="W240" s="34"/>
      <c r="X240" s="34"/>
      <c r="Y240" s="34"/>
      <c r="Z240" s="34"/>
      <c r="AA240" s="34"/>
      <c r="AB240" s="34"/>
      <c r="AC240" s="34"/>
      <c r="AD240" s="34"/>
      <c r="AE240" s="34"/>
      <c r="AF240" s="34"/>
      <c r="AG240" s="34"/>
      <c r="AH240" s="34"/>
      <c r="AI240" s="34"/>
      <c r="AJ240" s="34"/>
      <c r="AK240" s="34"/>
      <c r="AL240" s="34"/>
      <c r="AM240" s="34"/>
      <c r="AN240" s="34"/>
      <c r="AO240" s="34"/>
      <c r="AP240" s="34"/>
      <c r="AQ240" s="75"/>
      <c r="AR240" s="34"/>
      <c r="AS240" s="34"/>
      <c r="AT240" s="110" t="s">
        <v>2095</v>
      </c>
      <c r="AU240" s="34" t="s">
        <v>2095</v>
      </c>
      <c r="AV240" s="34" t="s">
        <v>2095</v>
      </c>
      <c r="AW240" s="34"/>
      <c r="AX240" s="124"/>
      <c r="AY240" s="34"/>
      <c r="AZ240" s="34"/>
      <c r="BA240" s="34"/>
      <c r="BB240" s="34"/>
      <c r="BC240" s="124" t="s">
        <v>2868</v>
      </c>
      <c r="BD240" s="124" t="s">
        <v>2868</v>
      </c>
      <c r="BE240" s="216" t="s">
        <v>2095</v>
      </c>
      <c r="BF240" s="216" t="s">
        <v>2868</v>
      </c>
      <c r="BG240" s="34"/>
      <c r="BH240" s="34"/>
      <c r="BI240" s="34"/>
      <c r="BJ240" s="34"/>
      <c r="BK240" s="34"/>
      <c r="BL240" s="96">
        <f t="shared" ca="1" si="42"/>
        <v>-52391</v>
      </c>
      <c r="BM240" s="97" t="e">
        <f t="shared" ca="1" si="43"/>
        <v>#VALUE!</v>
      </c>
      <c r="BN240" s="97" t="e">
        <f t="shared" ca="1" si="44"/>
        <v>#VALUE!</v>
      </c>
      <c r="BO240" s="95" t="e">
        <f t="shared" ca="1" si="48"/>
        <v>#VALUE!</v>
      </c>
      <c r="BP240" s="7">
        <f>Design!$J246</f>
        <v>0</v>
      </c>
      <c r="BQ240" s="1" t="e">
        <f t="shared" ca="1" si="49"/>
        <v>#VALUE!</v>
      </c>
      <c r="BR240" s="19" t="e">
        <f t="shared" ca="1" si="45"/>
        <v>#VALUE!</v>
      </c>
      <c r="BS240" s="61">
        <f t="shared" ca="1" si="46"/>
        <v>0</v>
      </c>
      <c r="BT240" s="61">
        <f t="shared" ca="1" si="50"/>
        <v>0</v>
      </c>
      <c r="BU240" s="78" t="e">
        <f t="shared" ca="1" si="47"/>
        <v>#VALUE!</v>
      </c>
      <c r="BV240" s="95">
        <f t="shared" ca="1" si="51"/>
        <v>0</v>
      </c>
      <c r="BW240" s="80">
        <f>Design!B246</f>
        <v>0.34500000000000025</v>
      </c>
      <c r="BX240" s="8">
        <f>Design!F246</f>
        <v>0</v>
      </c>
      <c r="BY240" s="51" t="s">
        <v>1842</v>
      </c>
      <c r="BZ240"/>
      <c r="CA240" s="278">
        <v>41543.668414351851</v>
      </c>
      <c r="CB240" t="s">
        <v>3802</v>
      </c>
      <c r="CC240" s="10"/>
      <c r="CD240" s="61"/>
      <c r="CE240" s="65" t="e">
        <f t="shared" si="41"/>
        <v>#VALUE!</v>
      </c>
      <c r="CF240" s="65"/>
      <c r="CG240" s="65"/>
      <c r="CH240" s="65"/>
      <c r="CI240" s="65"/>
      <c r="CJ240" s="65"/>
      <c r="CK240" s="65"/>
      <c r="CL240" s="65"/>
      <c r="CM240"/>
      <c r="CN240"/>
      <c r="CO240"/>
      <c r="CP240"/>
      <c r="CQ240"/>
      <c r="CR240"/>
      <c r="CS240"/>
      <c r="CT240"/>
      <c r="CU240"/>
      <c r="CV240" s="65"/>
      <c r="CW240" s="65"/>
      <c r="CX240" s="65"/>
      <c r="CY240" s="65"/>
      <c r="CZ240" s="65"/>
      <c r="DA240" s="65"/>
      <c r="DB240" s="141"/>
      <c r="DC240" s="141"/>
      <c r="DD240" s="141"/>
      <c r="DE240" s="141"/>
      <c r="DF240" s="141"/>
      <c r="DG240" s="141"/>
      <c r="DH240" s="141"/>
      <c r="DI240" s="141"/>
      <c r="DJ240" s="139"/>
      <c r="DK240" s="95"/>
      <c r="DL240" s="141"/>
      <c r="DM240" s="141"/>
      <c r="DN240" s="141"/>
      <c r="DO240" s="141"/>
      <c r="DP240" s="91"/>
      <c r="DQ240" s="72"/>
      <c r="DR240" s="72"/>
      <c r="DS240" s="72"/>
      <c r="DT240" s="72"/>
      <c r="DZ240" s="141"/>
      <c r="EA240" s="141"/>
      <c r="EB240" s="141"/>
      <c r="EC240" s="141"/>
      <c r="ED240" s="141"/>
      <c r="EE240" s="141"/>
      <c r="EF240" s="143"/>
      <c r="EU240" s="72"/>
    </row>
    <row r="241" spans="1:151">
      <c r="A241" s="20"/>
      <c r="B241" s="20"/>
      <c r="C241" s="312"/>
      <c r="D241" s="31" t="s">
        <v>2481</v>
      </c>
      <c r="E241" s="31" t="s">
        <v>2482</v>
      </c>
      <c r="F241" s="32"/>
      <c r="G241" s="33"/>
      <c r="H241" s="34"/>
      <c r="I241" s="34"/>
      <c r="J241" s="34"/>
      <c r="K241" s="34"/>
      <c r="L241" s="34"/>
      <c r="M241" s="34"/>
      <c r="N241" s="34"/>
      <c r="O241" s="34"/>
      <c r="P241" s="34"/>
      <c r="Q241" s="34"/>
      <c r="R241" s="34"/>
      <c r="S241" s="34"/>
      <c r="T241" s="34"/>
      <c r="U241" s="34"/>
      <c r="V241" s="34"/>
      <c r="W241" s="34"/>
      <c r="X241" s="34"/>
      <c r="Y241" s="34"/>
      <c r="Z241" s="34"/>
      <c r="AA241" s="34"/>
      <c r="AB241" s="34"/>
      <c r="AC241" s="34"/>
      <c r="AD241" s="34"/>
      <c r="AE241" s="34"/>
      <c r="AF241" s="34"/>
      <c r="AG241" s="34"/>
      <c r="AH241" s="34"/>
      <c r="AI241" s="34"/>
      <c r="AJ241" s="34"/>
      <c r="AK241" s="34"/>
      <c r="AL241" s="34"/>
      <c r="AM241" s="34"/>
      <c r="AN241" s="34"/>
      <c r="AO241" s="34"/>
      <c r="AP241" s="34"/>
      <c r="AQ241" s="75"/>
      <c r="AR241" s="34"/>
      <c r="AS241" s="34"/>
      <c r="AT241" s="110" t="s">
        <v>1546</v>
      </c>
      <c r="AU241" s="34" t="s">
        <v>1546</v>
      </c>
      <c r="AV241" s="34" t="s">
        <v>1546</v>
      </c>
      <c r="AW241" s="34"/>
      <c r="AX241" s="124"/>
      <c r="AY241" s="34"/>
      <c r="AZ241" s="34"/>
      <c r="BA241" s="34"/>
      <c r="BB241" s="34"/>
      <c r="BC241" s="124" t="s">
        <v>2354</v>
      </c>
      <c r="BD241" s="124" t="s">
        <v>2354</v>
      </c>
      <c r="BE241" s="216" t="s">
        <v>1546</v>
      </c>
      <c r="BF241" s="216" t="s">
        <v>2354</v>
      </c>
      <c r="BG241" s="34"/>
      <c r="BH241" s="34"/>
      <c r="BI241" s="34"/>
      <c r="BJ241" s="34"/>
      <c r="BK241" s="34"/>
      <c r="BL241" s="96">
        <f t="shared" ca="1" si="42"/>
        <v>-52391</v>
      </c>
      <c r="BM241" s="97" t="e">
        <f t="shared" ca="1" si="43"/>
        <v>#VALUE!</v>
      </c>
      <c r="BN241" s="97" t="e">
        <f t="shared" ca="1" si="44"/>
        <v>#VALUE!</v>
      </c>
      <c r="BO241" s="95" t="e">
        <f t="shared" ca="1" si="48"/>
        <v>#VALUE!</v>
      </c>
      <c r="BP241" s="7">
        <f>Design!$J247</f>
        <v>0</v>
      </c>
      <c r="BQ241" s="1" t="e">
        <f t="shared" ca="1" si="49"/>
        <v>#VALUE!</v>
      </c>
      <c r="BR241" s="19" t="e">
        <f t="shared" ca="1" si="45"/>
        <v>#VALUE!</v>
      </c>
      <c r="BS241" s="61">
        <f t="shared" ca="1" si="46"/>
        <v>0</v>
      </c>
      <c r="BT241" s="61">
        <f t="shared" ca="1" si="50"/>
        <v>0</v>
      </c>
      <c r="BU241" s="78" t="e">
        <f t="shared" ca="1" si="47"/>
        <v>#VALUE!</v>
      </c>
      <c r="BV241" s="95">
        <f t="shared" ca="1" si="51"/>
        <v>0</v>
      </c>
      <c r="BW241" s="80">
        <f>Design!B247</f>
        <v>0.34650000000000025</v>
      </c>
      <c r="BX241" s="8">
        <f>Design!F247</f>
        <v>0</v>
      </c>
      <c r="BY241" s="51" t="s">
        <v>1843</v>
      </c>
      <c r="BZ241"/>
      <c r="CA241" s="278">
        <v>41543.668425925927</v>
      </c>
      <c r="CB241" t="s">
        <v>3803</v>
      </c>
      <c r="CC241" s="10"/>
      <c r="CD241" s="61"/>
      <c r="CE241" s="65" t="e">
        <f t="shared" si="41"/>
        <v>#VALUE!</v>
      </c>
      <c r="CF241" s="65"/>
      <c r="CG241" s="65"/>
      <c r="CH241" s="65"/>
      <c r="CI241" s="65"/>
      <c r="CJ241" s="65"/>
      <c r="CK241" s="65"/>
      <c r="CL241" s="65"/>
      <c r="CM241"/>
      <c r="CN241"/>
      <c r="CO241"/>
      <c r="CP241"/>
      <c r="CQ241"/>
      <c r="CR241"/>
      <c r="CS241"/>
      <c r="CT241"/>
      <c r="CU241"/>
      <c r="CV241" s="65"/>
      <c r="CW241" s="65"/>
      <c r="CX241" s="65"/>
      <c r="CY241" s="65"/>
      <c r="CZ241" s="65"/>
      <c r="DA241" s="65"/>
      <c r="DB241" s="141"/>
      <c r="DC241" s="141"/>
      <c r="DD241" s="141"/>
      <c r="DE241" s="141"/>
      <c r="DF241" s="141"/>
      <c r="DG241" s="141"/>
      <c r="DH241" s="141"/>
      <c r="DI241" s="141"/>
      <c r="DJ241" s="139"/>
      <c r="DK241" s="95"/>
      <c r="DL241" s="141"/>
      <c r="DM241" s="141"/>
      <c r="DN241" s="141"/>
      <c r="DO241" s="141"/>
      <c r="DP241" s="91"/>
      <c r="DQ241" s="72"/>
      <c r="DR241" s="72"/>
      <c r="DS241" s="72"/>
      <c r="DT241" s="72"/>
      <c r="DZ241" s="141"/>
      <c r="EA241" s="141"/>
      <c r="EB241" s="141"/>
      <c r="EC241" s="141"/>
      <c r="ED241" s="141"/>
      <c r="EE241" s="141"/>
      <c r="EF241" s="143"/>
      <c r="EU241" s="72"/>
    </row>
    <row r="242" spans="1:151">
      <c r="A242" s="20"/>
      <c r="B242" s="20"/>
      <c r="C242" s="312"/>
      <c r="D242" s="31" t="s">
        <v>2483</v>
      </c>
      <c r="E242" s="31" t="s">
        <v>2484</v>
      </c>
      <c r="F242" s="32"/>
      <c r="G242" s="33"/>
      <c r="H242" s="34"/>
      <c r="I242" s="34"/>
      <c r="J242" s="34"/>
      <c r="K242" s="34"/>
      <c r="L242" s="34"/>
      <c r="M242" s="34"/>
      <c r="N242" s="34"/>
      <c r="O242" s="34"/>
      <c r="P242" s="34"/>
      <c r="Q242" s="34"/>
      <c r="R242" s="34"/>
      <c r="S242" s="34"/>
      <c r="T242" s="34"/>
      <c r="U242" s="34"/>
      <c r="V242" s="34"/>
      <c r="W242" s="34"/>
      <c r="X242" s="34"/>
      <c r="Y242" s="34"/>
      <c r="Z242" s="34"/>
      <c r="AA242" s="34"/>
      <c r="AB242" s="34"/>
      <c r="AC242" s="34"/>
      <c r="AD242" s="34"/>
      <c r="AE242" s="34"/>
      <c r="AF242" s="34"/>
      <c r="AG242" s="34"/>
      <c r="AH242" s="34"/>
      <c r="AI242" s="34"/>
      <c r="AJ242" s="34"/>
      <c r="AK242" s="34"/>
      <c r="AL242" s="34"/>
      <c r="AM242" s="34"/>
      <c r="AN242" s="34"/>
      <c r="AO242" s="34"/>
      <c r="AP242" s="34"/>
      <c r="AQ242" s="75"/>
      <c r="AR242" s="34"/>
      <c r="AS242" s="34"/>
      <c r="AT242" s="110" t="s">
        <v>1546</v>
      </c>
      <c r="AU242" s="34" t="s">
        <v>1546</v>
      </c>
      <c r="AV242" s="34" t="s">
        <v>1546</v>
      </c>
      <c r="AW242" s="34"/>
      <c r="AX242" s="124"/>
      <c r="AY242" s="34"/>
      <c r="AZ242" s="34"/>
      <c r="BA242" s="34"/>
      <c r="BB242" s="34"/>
      <c r="BC242" s="124" t="s">
        <v>2354</v>
      </c>
      <c r="BD242" s="124" t="s">
        <v>2354</v>
      </c>
      <c r="BE242" s="216" t="s">
        <v>1546</v>
      </c>
      <c r="BF242" s="216" t="s">
        <v>2354</v>
      </c>
      <c r="BG242" s="34"/>
      <c r="BH242" s="34"/>
      <c r="BI242" s="34"/>
      <c r="BJ242" s="34"/>
      <c r="BK242" s="34"/>
      <c r="BL242" s="96">
        <f t="shared" ca="1" si="42"/>
        <v>-52391</v>
      </c>
      <c r="BM242" s="97" t="e">
        <f t="shared" ca="1" si="43"/>
        <v>#VALUE!</v>
      </c>
      <c r="BN242" s="97" t="e">
        <f t="shared" ca="1" si="44"/>
        <v>#VALUE!</v>
      </c>
      <c r="BO242" s="95" t="e">
        <f t="shared" ca="1" si="48"/>
        <v>#VALUE!</v>
      </c>
      <c r="BP242" s="7">
        <f>Design!$J248</f>
        <v>0</v>
      </c>
      <c r="BQ242" s="1" t="e">
        <f t="shared" ca="1" si="49"/>
        <v>#VALUE!</v>
      </c>
      <c r="BR242" s="19" t="e">
        <f t="shared" ca="1" si="45"/>
        <v>#VALUE!</v>
      </c>
      <c r="BS242" s="61">
        <f t="shared" ca="1" si="46"/>
        <v>0</v>
      </c>
      <c r="BT242" s="61">
        <f t="shared" ca="1" si="50"/>
        <v>0</v>
      </c>
      <c r="BU242" s="78" t="e">
        <f t="shared" ca="1" si="47"/>
        <v>#VALUE!</v>
      </c>
      <c r="BV242" s="95">
        <f t="shared" ca="1" si="51"/>
        <v>0</v>
      </c>
      <c r="BW242" s="80">
        <f>Design!B248</f>
        <v>0.34800000000000025</v>
      </c>
      <c r="BX242" s="8">
        <f>Design!F248</f>
        <v>0</v>
      </c>
      <c r="BY242" s="51" t="s">
        <v>1844</v>
      </c>
      <c r="BZ242"/>
      <c r="CA242" s="278">
        <v>41543.668425925927</v>
      </c>
      <c r="CB242" t="s">
        <v>3804</v>
      </c>
      <c r="CC242" s="10"/>
      <c r="CD242" s="61"/>
      <c r="CE242" s="65" t="e">
        <f t="shared" si="41"/>
        <v>#VALUE!</v>
      </c>
      <c r="CF242" s="65"/>
      <c r="CG242" s="65"/>
      <c r="CH242" s="65"/>
      <c r="CI242" s="65"/>
      <c r="CJ242" s="65"/>
      <c r="CK242" s="65"/>
      <c r="CL242" s="65"/>
      <c r="CM242"/>
      <c r="CN242"/>
      <c r="CO242"/>
      <c r="CP242"/>
      <c r="CQ242"/>
      <c r="CR242"/>
      <c r="CS242"/>
      <c r="CT242"/>
      <c r="CU242"/>
      <c r="CV242" s="65"/>
      <c r="CW242" s="65"/>
      <c r="CX242" s="65"/>
      <c r="CY242" s="65"/>
      <c r="CZ242" s="65"/>
      <c r="DA242" s="65"/>
      <c r="DB242" s="141"/>
      <c r="DC242" s="141"/>
      <c r="DD242" s="141"/>
      <c r="DE242" s="141"/>
      <c r="DF242" s="141"/>
      <c r="DG242" s="141"/>
      <c r="DH242" s="141"/>
      <c r="DI242" s="141"/>
      <c r="DJ242" s="139"/>
      <c r="DK242" s="95"/>
      <c r="DL242" s="141"/>
      <c r="DM242" s="141"/>
      <c r="DN242" s="141"/>
      <c r="DO242" s="141"/>
      <c r="DP242" s="91"/>
      <c r="DQ242" s="72"/>
      <c r="DR242" s="72"/>
      <c r="DS242" s="72"/>
      <c r="DT242" s="72"/>
      <c r="DZ242" s="141"/>
      <c r="EA242" s="141"/>
      <c r="EB242" s="141"/>
      <c r="EC242" s="141"/>
      <c r="ED242" s="141"/>
      <c r="EE242" s="141"/>
      <c r="EF242" s="143"/>
      <c r="EU242" s="72"/>
    </row>
    <row r="243" spans="1:151">
      <c r="A243" s="20"/>
      <c r="B243" s="20"/>
      <c r="C243" s="312"/>
      <c r="D243" s="31" t="s">
        <v>2485</v>
      </c>
      <c r="E243" s="31" t="s">
        <v>2486</v>
      </c>
      <c r="F243" s="32"/>
      <c r="G243" s="33"/>
      <c r="H243" s="34"/>
      <c r="I243" s="34"/>
      <c r="J243" s="34"/>
      <c r="K243" s="34"/>
      <c r="L243" s="34"/>
      <c r="M243" s="34"/>
      <c r="N243" s="34"/>
      <c r="O243" s="34"/>
      <c r="P243" s="34"/>
      <c r="Q243" s="34"/>
      <c r="R243" s="34"/>
      <c r="S243" s="34"/>
      <c r="T243" s="34"/>
      <c r="U243" s="34"/>
      <c r="V243" s="34"/>
      <c r="W243" s="34"/>
      <c r="X243" s="34"/>
      <c r="Y243" s="34"/>
      <c r="Z243" s="34"/>
      <c r="AA243" s="34"/>
      <c r="AB243" s="34"/>
      <c r="AC243" s="34"/>
      <c r="AD243" s="34"/>
      <c r="AE243" s="34"/>
      <c r="AF243" s="34"/>
      <c r="AG243" s="34"/>
      <c r="AH243" s="34"/>
      <c r="AI243" s="34"/>
      <c r="AJ243" s="34"/>
      <c r="AK243" s="34"/>
      <c r="AL243" s="34"/>
      <c r="AM243" s="34"/>
      <c r="AN243" s="34"/>
      <c r="AO243" s="34"/>
      <c r="AP243" s="34"/>
      <c r="AQ243" s="75"/>
      <c r="AR243" s="34"/>
      <c r="AS243" s="34"/>
      <c r="AT243" s="110" t="s">
        <v>2395</v>
      </c>
      <c r="AU243" s="34" t="s">
        <v>2395</v>
      </c>
      <c r="AV243" s="34" t="s">
        <v>2395</v>
      </c>
      <c r="AW243" s="34"/>
      <c r="AX243" s="124"/>
      <c r="AY243" s="34"/>
      <c r="AZ243" s="34"/>
      <c r="BA243" s="34"/>
      <c r="BB243" s="34"/>
      <c r="BC243" s="124" t="s">
        <v>2395</v>
      </c>
      <c r="BD243" s="124" t="s">
        <v>2395</v>
      </c>
      <c r="BE243" s="216" t="s">
        <v>2395</v>
      </c>
      <c r="BF243" s="216" t="s">
        <v>2395</v>
      </c>
      <c r="BG243" s="34"/>
      <c r="BH243" s="34"/>
      <c r="BI243" s="34"/>
      <c r="BJ243" s="34"/>
      <c r="BK243" s="34"/>
      <c r="BL243" s="96">
        <f t="shared" ca="1" si="42"/>
        <v>-52391</v>
      </c>
      <c r="BM243" s="97" t="e">
        <f t="shared" ca="1" si="43"/>
        <v>#VALUE!</v>
      </c>
      <c r="BN243" s="97" t="e">
        <f t="shared" ca="1" si="44"/>
        <v>#VALUE!</v>
      </c>
      <c r="BO243" s="95" t="e">
        <f t="shared" ca="1" si="48"/>
        <v>#VALUE!</v>
      </c>
      <c r="BP243" s="7">
        <f>Design!$J249</f>
        <v>0</v>
      </c>
      <c r="BQ243" s="1" t="e">
        <f t="shared" ca="1" si="49"/>
        <v>#VALUE!</v>
      </c>
      <c r="BR243" s="19" t="e">
        <f t="shared" ca="1" si="45"/>
        <v>#VALUE!</v>
      </c>
      <c r="BS243" s="61">
        <f t="shared" ca="1" si="46"/>
        <v>0</v>
      </c>
      <c r="BT243" s="61">
        <f t="shared" ca="1" si="50"/>
        <v>0</v>
      </c>
      <c r="BU243" s="78" t="e">
        <f t="shared" ca="1" si="47"/>
        <v>#VALUE!</v>
      </c>
      <c r="BV243" s="95">
        <f t="shared" ca="1" si="51"/>
        <v>0</v>
      </c>
      <c r="BW243" s="80">
        <f>Design!B249</f>
        <v>0.34950000000000025</v>
      </c>
      <c r="BX243" s="8">
        <f>Design!F249</f>
        <v>0</v>
      </c>
      <c r="BY243" s="51" t="s">
        <v>1845</v>
      </c>
      <c r="BZ243"/>
      <c r="CA243" s="278">
        <v>41543.668437499997</v>
      </c>
      <c r="CB243" t="s">
        <v>3805</v>
      </c>
      <c r="CC243" s="10"/>
      <c r="CD243" s="61"/>
      <c r="CE243" s="65" t="e">
        <f t="shared" si="41"/>
        <v>#VALUE!</v>
      </c>
      <c r="CF243" s="65"/>
      <c r="CG243" s="65"/>
      <c r="CH243" s="65"/>
      <c r="CI243" s="65"/>
      <c r="CJ243" s="65"/>
      <c r="CK243" s="65"/>
      <c r="CL243" s="65"/>
      <c r="CM243"/>
      <c r="CN243"/>
      <c r="CO243"/>
      <c r="CP243"/>
      <c r="CQ243"/>
      <c r="CR243"/>
      <c r="CS243"/>
      <c r="CT243"/>
      <c r="CU243"/>
      <c r="CV243" s="65"/>
      <c r="CW243" s="65"/>
      <c r="CX243" s="65"/>
      <c r="CY243" s="65"/>
      <c r="CZ243" s="65"/>
      <c r="DA243" s="65"/>
      <c r="DB243" s="141"/>
      <c r="DC243" s="141"/>
      <c r="DD243" s="141"/>
      <c r="DE243" s="141"/>
      <c r="DF243" s="141"/>
      <c r="DG243" s="141"/>
      <c r="DH243" s="141"/>
      <c r="DI243" s="141"/>
      <c r="DJ243" s="139"/>
      <c r="DK243" s="95"/>
      <c r="DL243" s="141"/>
      <c r="DM243" s="141"/>
      <c r="DN243" s="141"/>
      <c r="DO243" s="141"/>
      <c r="DP243" s="91"/>
      <c r="DQ243" s="72"/>
      <c r="DR243" s="72"/>
      <c r="DS243" s="72"/>
      <c r="DT243" s="72"/>
      <c r="DZ243" s="141"/>
      <c r="EA243" s="141"/>
      <c r="EB243" s="141"/>
      <c r="EC243" s="141"/>
      <c r="ED243" s="141"/>
      <c r="EE243" s="141"/>
      <c r="EF243" s="143"/>
      <c r="EU243" s="72"/>
    </row>
    <row r="244" spans="1:151">
      <c r="A244" s="20"/>
      <c r="B244" s="20"/>
      <c r="C244" s="312"/>
      <c r="D244" s="31" t="s">
        <v>2487</v>
      </c>
      <c r="E244" s="31" t="s">
        <v>2488</v>
      </c>
      <c r="F244" s="32"/>
      <c r="G244" s="33"/>
      <c r="H244" s="34"/>
      <c r="I244" s="34"/>
      <c r="J244" s="34"/>
      <c r="K244" s="34"/>
      <c r="L244" s="34"/>
      <c r="M244" s="34"/>
      <c r="N244" s="34"/>
      <c r="O244" s="34"/>
      <c r="P244" s="34"/>
      <c r="Q244" s="34"/>
      <c r="R244" s="34"/>
      <c r="S244" s="34"/>
      <c r="T244" s="34"/>
      <c r="U244" s="34"/>
      <c r="V244" s="34"/>
      <c r="W244" s="34"/>
      <c r="X244" s="34"/>
      <c r="Y244" s="34"/>
      <c r="Z244" s="34"/>
      <c r="AA244" s="34"/>
      <c r="AB244" s="34"/>
      <c r="AC244" s="34"/>
      <c r="AD244" s="34"/>
      <c r="AE244" s="34"/>
      <c r="AF244" s="34"/>
      <c r="AG244" s="34"/>
      <c r="AH244" s="34"/>
      <c r="AI244" s="34"/>
      <c r="AJ244" s="34"/>
      <c r="AK244" s="34"/>
      <c r="AL244" s="34"/>
      <c r="AM244" s="34"/>
      <c r="AN244" s="34"/>
      <c r="AO244" s="34"/>
      <c r="AP244" s="34"/>
      <c r="AQ244" s="75"/>
      <c r="AR244" s="34"/>
      <c r="AS244" s="34"/>
      <c r="AT244" s="110" t="s">
        <v>1753</v>
      </c>
      <c r="AU244" s="34" t="s">
        <v>1753</v>
      </c>
      <c r="AV244" s="34" t="s">
        <v>1753</v>
      </c>
      <c r="AW244" s="34"/>
      <c r="AX244" s="124"/>
      <c r="AY244" s="34"/>
      <c r="AZ244" s="34"/>
      <c r="BA244" s="34"/>
      <c r="BB244" s="34"/>
      <c r="BC244" s="124" t="s">
        <v>1753</v>
      </c>
      <c r="BD244" s="124" t="s">
        <v>1753</v>
      </c>
      <c r="BE244" s="216" t="s">
        <v>1753</v>
      </c>
      <c r="BF244" s="216" t="s">
        <v>1753</v>
      </c>
      <c r="BG244" s="34"/>
      <c r="BH244" s="34"/>
      <c r="BI244" s="34"/>
      <c r="BJ244" s="34"/>
      <c r="BK244" s="34"/>
      <c r="BL244" s="96">
        <f t="shared" ca="1" si="42"/>
        <v>-52391</v>
      </c>
      <c r="BM244" s="97" t="e">
        <f t="shared" ca="1" si="43"/>
        <v>#VALUE!</v>
      </c>
      <c r="BN244" s="97" t="e">
        <f t="shared" ca="1" si="44"/>
        <v>#VALUE!</v>
      </c>
      <c r="BO244" s="95" t="e">
        <f t="shared" ca="1" si="48"/>
        <v>#VALUE!</v>
      </c>
      <c r="BP244" s="7">
        <f>Design!$J250</f>
        <v>0</v>
      </c>
      <c r="BQ244" s="1" t="e">
        <f t="shared" ca="1" si="49"/>
        <v>#VALUE!</v>
      </c>
      <c r="BR244" s="19" t="e">
        <f t="shared" ca="1" si="45"/>
        <v>#VALUE!</v>
      </c>
      <c r="BS244" s="61">
        <f t="shared" ca="1" si="46"/>
        <v>0</v>
      </c>
      <c r="BT244" s="61">
        <f t="shared" ca="1" si="50"/>
        <v>0</v>
      </c>
      <c r="BU244" s="78" t="e">
        <f t="shared" ca="1" si="47"/>
        <v>#VALUE!</v>
      </c>
      <c r="BV244" s="95">
        <f t="shared" ca="1" si="51"/>
        <v>0</v>
      </c>
      <c r="BW244" s="80">
        <f>Design!B250</f>
        <v>0.35100000000000026</v>
      </c>
      <c r="BX244" s="8">
        <f>Design!F250</f>
        <v>0</v>
      </c>
      <c r="BY244" s="51" t="s">
        <v>1846</v>
      </c>
      <c r="BZ244"/>
      <c r="CA244" s="278">
        <v>41543.668437499997</v>
      </c>
      <c r="CB244" t="s">
        <v>3806</v>
      </c>
      <c r="CC244" s="10"/>
      <c r="CD244" s="61"/>
      <c r="CE244" s="65" t="e">
        <f t="shared" si="41"/>
        <v>#VALUE!</v>
      </c>
      <c r="CF244" s="65"/>
      <c r="CG244" s="65"/>
      <c r="CH244" s="65"/>
      <c r="CI244" s="65"/>
      <c r="CJ244" s="65"/>
      <c r="CK244" s="65"/>
      <c r="CL244" s="65"/>
      <c r="CM244"/>
      <c r="CN244"/>
      <c r="CO244"/>
      <c r="CP244"/>
      <c r="CQ244"/>
      <c r="CR244"/>
      <c r="CS244"/>
      <c r="CT244"/>
      <c r="CU244"/>
      <c r="CV244" s="65"/>
      <c r="CW244" s="65"/>
      <c r="CX244" s="65"/>
      <c r="CY244" s="65"/>
      <c r="CZ244" s="65"/>
      <c r="DA244" s="65"/>
      <c r="DB244" s="141"/>
      <c r="DC244" s="141"/>
      <c r="DD244" s="141"/>
      <c r="DE244" s="141"/>
      <c r="DF244" s="141"/>
      <c r="DG244" s="141"/>
      <c r="DH244" s="141"/>
      <c r="DI244" s="141"/>
      <c r="DJ244" s="139"/>
      <c r="DK244" s="95"/>
      <c r="DL244" s="141"/>
      <c r="DM244" s="141"/>
      <c r="DN244" s="141"/>
      <c r="DO244" s="141"/>
      <c r="DP244" s="91"/>
      <c r="DQ244" s="72"/>
      <c r="DR244" s="72"/>
      <c r="DS244" s="72"/>
      <c r="DT244" s="72"/>
      <c r="DZ244" s="141"/>
      <c r="EA244" s="141"/>
      <c r="EB244" s="141"/>
      <c r="EC244" s="141"/>
      <c r="ED244" s="141"/>
      <c r="EE244" s="141"/>
      <c r="EF244" s="143"/>
      <c r="EU244" s="72"/>
    </row>
    <row r="245" spans="1:151">
      <c r="A245" s="20"/>
      <c r="B245" s="20"/>
      <c r="C245" s="312"/>
      <c r="D245" s="31" t="s">
        <v>2489</v>
      </c>
      <c r="E245" s="31" t="s">
        <v>2490</v>
      </c>
      <c r="F245" s="32"/>
      <c r="G245" s="33"/>
      <c r="H245" s="34"/>
      <c r="I245" s="34"/>
      <c r="J245" s="34"/>
      <c r="K245" s="34"/>
      <c r="L245" s="34"/>
      <c r="M245" s="34"/>
      <c r="N245" s="34"/>
      <c r="O245" s="34"/>
      <c r="P245" s="34"/>
      <c r="Q245" s="34"/>
      <c r="R245" s="34"/>
      <c r="S245" s="34"/>
      <c r="T245" s="34"/>
      <c r="U245" s="34"/>
      <c r="V245" s="34"/>
      <c r="W245" s="34"/>
      <c r="X245" s="34"/>
      <c r="Y245" s="34"/>
      <c r="Z245" s="34"/>
      <c r="AA245" s="34"/>
      <c r="AB245" s="34"/>
      <c r="AC245" s="34"/>
      <c r="AD245" s="34"/>
      <c r="AE245" s="34"/>
      <c r="AF245" s="34"/>
      <c r="AG245" s="34"/>
      <c r="AH245" s="34"/>
      <c r="AI245" s="34"/>
      <c r="AJ245" s="34"/>
      <c r="AK245" s="34"/>
      <c r="AL245" s="34"/>
      <c r="AM245" s="34"/>
      <c r="AN245" s="34"/>
      <c r="AO245" s="34"/>
      <c r="AP245" s="34"/>
      <c r="AQ245" s="75"/>
      <c r="AR245" s="34"/>
      <c r="AS245" s="34"/>
      <c r="AT245" s="110" t="s">
        <v>1725</v>
      </c>
      <c r="AU245" s="34" t="s">
        <v>1725</v>
      </c>
      <c r="AV245" s="34" t="s">
        <v>1725</v>
      </c>
      <c r="AW245" s="34"/>
      <c r="AX245" s="124"/>
      <c r="AY245" s="34"/>
      <c r="AZ245" s="34"/>
      <c r="BA245" s="34"/>
      <c r="BB245" s="34"/>
      <c r="BC245" s="124" t="s">
        <v>1725</v>
      </c>
      <c r="BD245" s="124" t="s">
        <v>1725</v>
      </c>
      <c r="BE245" s="294">
        <f>Control!$G$8</f>
        <v>350</v>
      </c>
      <c r="BF245" s="294">
        <f>Control!$G$8</f>
        <v>350</v>
      </c>
      <c r="BG245" s="34"/>
      <c r="BH245" s="34"/>
      <c r="BI245" s="34"/>
      <c r="BJ245" s="34"/>
      <c r="BK245" s="34"/>
      <c r="BL245" s="96">
        <f t="shared" ca="1" si="42"/>
        <v>-52391</v>
      </c>
      <c r="BM245" s="97" t="e">
        <f t="shared" ca="1" si="43"/>
        <v>#VALUE!</v>
      </c>
      <c r="BN245" s="97" t="e">
        <f t="shared" ca="1" si="44"/>
        <v>#VALUE!</v>
      </c>
      <c r="BO245" s="95" t="e">
        <f t="shared" ca="1" si="48"/>
        <v>#VALUE!</v>
      </c>
      <c r="BP245" s="7">
        <f>Design!$J251</f>
        <v>0</v>
      </c>
      <c r="BQ245" s="1" t="e">
        <f t="shared" ca="1" si="49"/>
        <v>#VALUE!</v>
      </c>
      <c r="BR245" s="19" t="e">
        <f t="shared" ca="1" si="45"/>
        <v>#VALUE!</v>
      </c>
      <c r="BS245" s="61">
        <f t="shared" ca="1" si="46"/>
        <v>0</v>
      </c>
      <c r="BT245" s="61">
        <f t="shared" ca="1" si="50"/>
        <v>0</v>
      </c>
      <c r="BU245" s="78" t="e">
        <f t="shared" ca="1" si="47"/>
        <v>#VALUE!</v>
      </c>
      <c r="BV245" s="95">
        <f t="shared" ca="1" si="51"/>
        <v>0</v>
      </c>
      <c r="BW245" s="80">
        <f>Design!B251</f>
        <v>0.35250000000000026</v>
      </c>
      <c r="BX245" s="8">
        <f>Design!F251</f>
        <v>0</v>
      </c>
      <c r="BY245" s="51" t="s">
        <v>1847</v>
      </c>
      <c r="BZ245"/>
      <c r="CA245" s="278">
        <v>41543.668449074074</v>
      </c>
      <c r="CB245" t="s">
        <v>3807</v>
      </c>
      <c r="CC245" s="10"/>
      <c r="CD245" s="61"/>
      <c r="CE245" s="65" t="e">
        <f t="shared" si="41"/>
        <v>#VALUE!</v>
      </c>
      <c r="CF245" s="65"/>
      <c r="CG245" s="65"/>
      <c r="CH245" s="65"/>
      <c r="CI245" s="65"/>
      <c r="CJ245" s="65"/>
      <c r="CK245" s="65"/>
      <c r="CL245" s="65"/>
      <c r="CM245"/>
      <c r="CN245"/>
      <c r="CO245"/>
      <c r="CP245"/>
      <c r="CQ245"/>
      <c r="CR245"/>
      <c r="CS245"/>
      <c r="CT245"/>
      <c r="CU245"/>
      <c r="CV245" s="65"/>
      <c r="CW245" s="65"/>
      <c r="CX245" s="65"/>
      <c r="CY245" s="65"/>
      <c r="CZ245" s="65"/>
      <c r="DA245" s="65"/>
      <c r="DB245" s="141"/>
      <c r="DC245" s="141"/>
      <c r="DD245" s="141"/>
      <c r="DE245" s="141"/>
      <c r="DF245" s="141"/>
      <c r="DG245" s="141"/>
      <c r="DH245" s="141"/>
      <c r="DI245" s="141"/>
      <c r="DJ245" s="139"/>
      <c r="DK245" s="95"/>
      <c r="DL245" s="141"/>
      <c r="DM245" s="141"/>
      <c r="DN245" s="141"/>
      <c r="DO245" s="141"/>
      <c r="DP245" s="91"/>
      <c r="DQ245" s="72"/>
      <c r="DR245" s="72"/>
      <c r="DS245" s="72"/>
      <c r="DT245" s="72"/>
      <c r="DZ245" s="141"/>
      <c r="EA245" s="141"/>
      <c r="EB245" s="141"/>
      <c r="EC245" s="141"/>
      <c r="ED245" s="141"/>
      <c r="EE245" s="141"/>
      <c r="EF245" s="143"/>
      <c r="EU245" s="72"/>
    </row>
    <row r="246" spans="1:151">
      <c r="A246" s="20"/>
      <c r="B246" s="20"/>
      <c r="C246" s="312"/>
      <c r="D246" s="31" t="s">
        <v>2491</v>
      </c>
      <c r="E246" s="31" t="s">
        <v>2492</v>
      </c>
      <c r="F246" s="32"/>
      <c r="G246" s="33"/>
      <c r="H246" s="34"/>
      <c r="I246" s="34"/>
      <c r="J246" s="34"/>
      <c r="K246" s="34"/>
      <c r="L246" s="34"/>
      <c r="M246" s="34"/>
      <c r="N246" s="34"/>
      <c r="O246" s="34"/>
      <c r="P246" s="34"/>
      <c r="Q246" s="34"/>
      <c r="R246" s="34"/>
      <c r="S246" s="34"/>
      <c r="T246" s="34"/>
      <c r="U246" s="34"/>
      <c r="V246" s="34"/>
      <c r="W246" s="34"/>
      <c r="X246" s="34"/>
      <c r="Y246" s="34"/>
      <c r="Z246" s="34"/>
      <c r="AA246" s="34"/>
      <c r="AB246" s="34"/>
      <c r="AC246" s="34"/>
      <c r="AD246" s="34"/>
      <c r="AE246" s="34"/>
      <c r="AF246" s="34"/>
      <c r="AG246" s="34"/>
      <c r="AH246" s="34"/>
      <c r="AI246" s="34"/>
      <c r="AJ246" s="34"/>
      <c r="AK246" s="34"/>
      <c r="AL246" s="34"/>
      <c r="AM246" s="34"/>
      <c r="AN246" s="34"/>
      <c r="AO246" s="34"/>
      <c r="AP246" s="34"/>
      <c r="AQ246" s="75"/>
      <c r="AR246" s="34"/>
      <c r="AS246" s="34"/>
      <c r="AT246" s="110" t="s">
        <v>1728</v>
      </c>
      <c r="AU246" s="34" t="s">
        <v>1728</v>
      </c>
      <c r="AV246" s="34" t="s">
        <v>1728</v>
      </c>
      <c r="AW246" s="34"/>
      <c r="AX246" s="124"/>
      <c r="AY246" s="34"/>
      <c r="AZ246" s="34"/>
      <c r="BA246" s="34"/>
      <c r="BB246" s="34"/>
      <c r="BC246" s="124" t="s">
        <v>1728</v>
      </c>
      <c r="BD246" s="124" t="s">
        <v>1728</v>
      </c>
      <c r="BE246" s="294">
        <f>Control!$G$8-1</f>
        <v>349</v>
      </c>
      <c r="BF246" s="294">
        <f>Control!$G$8-1</f>
        <v>349</v>
      </c>
      <c r="BG246" s="34"/>
      <c r="BH246" s="34"/>
      <c r="BI246" s="34"/>
      <c r="BJ246" s="34"/>
      <c r="BK246" s="34"/>
      <c r="BL246" s="96">
        <f t="shared" ca="1" si="42"/>
        <v>-52391</v>
      </c>
      <c r="BM246" s="97" t="e">
        <f t="shared" ca="1" si="43"/>
        <v>#VALUE!</v>
      </c>
      <c r="BN246" s="97" t="e">
        <f t="shared" ca="1" si="44"/>
        <v>#VALUE!</v>
      </c>
      <c r="BO246" s="95" t="e">
        <f t="shared" ca="1" si="48"/>
        <v>#VALUE!</v>
      </c>
      <c r="BP246" s="7">
        <f>Design!$J252</f>
        <v>0</v>
      </c>
      <c r="BQ246" s="1" t="e">
        <f t="shared" ca="1" si="49"/>
        <v>#VALUE!</v>
      </c>
      <c r="BR246" s="19" t="e">
        <f t="shared" ca="1" si="45"/>
        <v>#VALUE!</v>
      </c>
      <c r="BS246" s="61">
        <f t="shared" ca="1" si="46"/>
        <v>0</v>
      </c>
      <c r="BT246" s="61">
        <f t="shared" ca="1" si="50"/>
        <v>0</v>
      </c>
      <c r="BU246" s="78" t="e">
        <f t="shared" ca="1" si="47"/>
        <v>#VALUE!</v>
      </c>
      <c r="BV246" s="95">
        <f t="shared" ca="1" si="51"/>
        <v>0</v>
      </c>
      <c r="BW246" s="80">
        <f>Design!B252</f>
        <v>0.35400000000000026</v>
      </c>
      <c r="BX246" s="8">
        <f>Design!F252</f>
        <v>0</v>
      </c>
      <c r="BY246" s="51" t="s">
        <v>1848</v>
      </c>
      <c r="BZ246"/>
      <c r="CA246" s="278">
        <v>41543.668449074074</v>
      </c>
      <c r="CB246" t="s">
        <v>3807</v>
      </c>
      <c r="CC246" s="10"/>
      <c r="CD246" s="61"/>
      <c r="CE246" s="65" t="e">
        <f t="shared" si="41"/>
        <v>#VALUE!</v>
      </c>
      <c r="CF246" s="65"/>
      <c r="CG246" s="65"/>
      <c r="CH246" s="65"/>
      <c r="CI246" s="65"/>
      <c r="CJ246" s="65"/>
      <c r="CK246" s="65"/>
      <c r="CL246" s="65"/>
      <c r="CM246"/>
      <c r="CN246"/>
      <c r="CO246"/>
      <c r="CP246"/>
      <c r="CQ246"/>
      <c r="CR246"/>
      <c r="CS246"/>
      <c r="CT246"/>
      <c r="CU246"/>
      <c r="CV246" s="65"/>
      <c r="CW246" s="65"/>
      <c r="CX246" s="65"/>
      <c r="CY246" s="65"/>
      <c r="CZ246" s="65"/>
      <c r="DA246" s="65"/>
      <c r="DB246" s="141"/>
      <c r="DC246" s="141"/>
      <c r="DD246" s="141"/>
      <c r="DE246" s="141"/>
      <c r="DF246" s="141"/>
      <c r="DG246" s="141"/>
      <c r="DH246" s="141"/>
      <c r="DI246" s="141"/>
      <c r="DJ246" s="139"/>
      <c r="DK246" s="95"/>
      <c r="DL246" s="141"/>
      <c r="DM246" s="141"/>
      <c r="DN246" s="141"/>
      <c r="DO246" s="141"/>
      <c r="DP246" s="91"/>
      <c r="DQ246" s="72"/>
      <c r="DR246" s="72"/>
      <c r="DS246" s="72"/>
      <c r="DT246" s="72"/>
      <c r="DZ246" s="141"/>
      <c r="EA246" s="141"/>
      <c r="EB246" s="141"/>
      <c r="EC246" s="141"/>
      <c r="ED246" s="141"/>
      <c r="EE246" s="141"/>
      <c r="EF246" s="143"/>
      <c r="EU246" s="72"/>
    </row>
    <row r="247" spans="1:151">
      <c r="A247" s="20"/>
      <c r="B247" s="20"/>
      <c r="C247" s="312"/>
      <c r="D247" s="31" t="s">
        <v>2493</v>
      </c>
      <c r="E247" s="31" t="s">
        <v>2756</v>
      </c>
      <c r="F247" s="32"/>
      <c r="G247" s="33"/>
      <c r="H247" s="34"/>
      <c r="I247" s="34"/>
      <c r="J247" s="34"/>
      <c r="K247" s="34"/>
      <c r="L247" s="34"/>
      <c r="M247" s="34"/>
      <c r="N247" s="34"/>
      <c r="O247" s="34"/>
      <c r="P247" s="34"/>
      <c r="Q247" s="34"/>
      <c r="R247" s="34"/>
      <c r="S247" s="34"/>
      <c r="T247" s="34"/>
      <c r="U247" s="34"/>
      <c r="V247" s="34"/>
      <c r="W247" s="34"/>
      <c r="X247" s="34"/>
      <c r="Y247" s="34"/>
      <c r="Z247" s="34"/>
      <c r="AA247" s="34"/>
      <c r="AB247" s="34"/>
      <c r="AC247" s="34"/>
      <c r="AD247" s="34"/>
      <c r="AE247" s="34"/>
      <c r="AF247" s="34"/>
      <c r="AG247" s="34"/>
      <c r="AH247" s="34"/>
      <c r="AI247" s="34"/>
      <c r="AJ247" s="34"/>
      <c r="AK247" s="34"/>
      <c r="AL247" s="34"/>
      <c r="AM247" s="34"/>
      <c r="AN247" s="34"/>
      <c r="AO247" s="34"/>
      <c r="AP247" s="34"/>
      <c r="AQ247" s="75"/>
      <c r="AR247" s="34"/>
      <c r="AS247" s="34"/>
      <c r="AT247" s="110" t="s">
        <v>2688</v>
      </c>
      <c r="AU247" s="34" t="s">
        <v>2688</v>
      </c>
      <c r="AV247" s="34" t="s">
        <v>2688</v>
      </c>
      <c r="AW247" s="34"/>
      <c r="AX247" s="124"/>
      <c r="AY247" s="34"/>
      <c r="AZ247" s="34"/>
      <c r="BA247" s="34"/>
      <c r="BB247" s="34"/>
      <c r="BC247" s="124" t="s">
        <v>2688</v>
      </c>
      <c r="BD247" s="124" t="s">
        <v>2688</v>
      </c>
      <c r="BE247" s="216" t="s">
        <v>2871</v>
      </c>
      <c r="BF247" s="216" t="s">
        <v>2871</v>
      </c>
      <c r="BG247" s="34"/>
      <c r="BH247" s="34"/>
      <c r="BI247" s="34"/>
      <c r="BJ247" s="34"/>
      <c r="BK247" s="34"/>
      <c r="BL247" s="96">
        <f t="shared" ca="1" si="42"/>
        <v>-52391</v>
      </c>
      <c r="BM247" s="97" t="e">
        <f t="shared" ca="1" si="43"/>
        <v>#VALUE!</v>
      </c>
      <c r="BN247" s="97" t="e">
        <f t="shared" ca="1" si="44"/>
        <v>#VALUE!</v>
      </c>
      <c r="BO247" s="95" t="e">
        <f t="shared" ca="1" si="48"/>
        <v>#VALUE!</v>
      </c>
      <c r="BP247" s="7">
        <f>Design!$J253</f>
        <v>0</v>
      </c>
      <c r="BQ247" s="1" t="e">
        <f t="shared" ca="1" si="49"/>
        <v>#VALUE!</v>
      </c>
      <c r="BR247" s="19" t="e">
        <f t="shared" ca="1" si="45"/>
        <v>#VALUE!</v>
      </c>
      <c r="BS247" s="61">
        <f t="shared" ref="BS247:BS310" ca="1" si="52">OFFSET(BZ$11,(ROW()-9)*2-1+BT$8,0)</f>
        <v>0</v>
      </c>
      <c r="BT247" s="61">
        <f t="shared" ref="BT247:BT310" ca="1" si="53">OFFSET(CB$11,(ROW()-10)*2+BT$8,0)</f>
        <v>0</v>
      </c>
      <c r="BU247" s="78" t="e">
        <f t="shared" ca="1" si="47"/>
        <v>#VALUE!</v>
      </c>
      <c r="BV247" s="95">
        <f t="shared" ca="1" si="51"/>
        <v>0</v>
      </c>
      <c r="BW247" s="80">
        <f>Design!B253</f>
        <v>0.35550000000000026</v>
      </c>
      <c r="BX247" s="8">
        <f>Design!F253</f>
        <v>0</v>
      </c>
      <c r="BY247" s="51" t="s">
        <v>1849</v>
      </c>
      <c r="BZ247"/>
      <c r="CA247" s="278">
        <v>41543.668449074074</v>
      </c>
      <c r="CB247" t="s">
        <v>3808</v>
      </c>
      <c r="CC247" s="10"/>
      <c r="CD247" s="61"/>
      <c r="CE247" s="65" t="e">
        <f t="shared" si="41"/>
        <v>#VALUE!</v>
      </c>
      <c r="CF247" s="65"/>
      <c r="CG247" s="65"/>
      <c r="CH247" s="65"/>
      <c r="CI247" s="65"/>
      <c r="CJ247" s="65"/>
      <c r="CK247" s="65"/>
      <c r="CL247" s="65"/>
      <c r="CM247"/>
      <c r="CN247"/>
      <c r="CO247"/>
      <c r="CP247"/>
      <c r="CQ247"/>
      <c r="CR247"/>
      <c r="CS247"/>
      <c r="CT247"/>
      <c r="CU247"/>
      <c r="CV247" s="65"/>
      <c r="CW247" s="65"/>
      <c r="CX247" s="65"/>
      <c r="CY247" s="65"/>
      <c r="CZ247" s="65"/>
      <c r="DA247" s="65"/>
      <c r="DB247" s="141"/>
      <c r="DC247" s="141"/>
      <c r="DD247" s="141"/>
      <c r="DE247" s="141"/>
      <c r="DF247" s="141"/>
      <c r="DG247" s="141"/>
      <c r="DH247" s="141"/>
      <c r="DI247" s="141"/>
      <c r="DJ247" s="139"/>
      <c r="DK247" s="95"/>
      <c r="DL247" s="141"/>
      <c r="DM247" s="141"/>
      <c r="DN247" s="141"/>
      <c r="DO247" s="141"/>
      <c r="DP247" s="91"/>
      <c r="DQ247" s="72"/>
      <c r="DR247" s="72"/>
      <c r="DS247" s="72"/>
      <c r="DT247" s="72"/>
      <c r="DZ247" s="141"/>
      <c r="EA247" s="141"/>
      <c r="EB247" s="141"/>
      <c r="EC247" s="141"/>
      <c r="ED247" s="141"/>
      <c r="EE247" s="141"/>
      <c r="EF247" s="143"/>
      <c r="EU247" s="72"/>
    </row>
    <row r="248" spans="1:151">
      <c r="A248" s="20"/>
      <c r="B248" s="20"/>
      <c r="C248" s="312"/>
      <c r="D248" s="31" t="s">
        <v>2757</v>
      </c>
      <c r="E248" s="31" t="s">
        <v>2758</v>
      </c>
      <c r="F248" s="32"/>
      <c r="G248" s="33"/>
      <c r="H248" s="34"/>
      <c r="I248" s="34"/>
      <c r="J248" s="34"/>
      <c r="K248" s="34"/>
      <c r="L248" s="34"/>
      <c r="M248" s="34"/>
      <c r="N248" s="34"/>
      <c r="O248" s="34"/>
      <c r="P248" s="34"/>
      <c r="Q248" s="34"/>
      <c r="R248" s="34"/>
      <c r="S248" s="34"/>
      <c r="T248" s="34"/>
      <c r="U248" s="34"/>
      <c r="V248" s="34"/>
      <c r="W248" s="34"/>
      <c r="X248" s="34"/>
      <c r="Y248" s="34"/>
      <c r="Z248" s="34"/>
      <c r="AA248" s="34"/>
      <c r="AB248" s="34"/>
      <c r="AC248" s="34"/>
      <c r="AD248" s="34"/>
      <c r="AE248" s="34"/>
      <c r="AF248" s="34"/>
      <c r="AG248" s="34"/>
      <c r="AH248" s="34"/>
      <c r="AI248" s="34"/>
      <c r="AJ248" s="34"/>
      <c r="AK248" s="34"/>
      <c r="AL248" s="34"/>
      <c r="AM248" s="34"/>
      <c r="AN248" s="34"/>
      <c r="AO248" s="34"/>
      <c r="AP248" s="34"/>
      <c r="AQ248" s="75"/>
      <c r="AR248" s="34"/>
      <c r="AS248" s="34"/>
      <c r="AT248" s="110" t="s">
        <v>2688</v>
      </c>
      <c r="AU248" s="34" t="s">
        <v>2688</v>
      </c>
      <c r="AV248" s="34" t="s">
        <v>2688</v>
      </c>
      <c r="AW248" s="34"/>
      <c r="AX248" s="124"/>
      <c r="AY248" s="34"/>
      <c r="AZ248" s="34"/>
      <c r="BA248" s="34"/>
      <c r="BB248" s="34"/>
      <c r="BC248" s="124" t="s">
        <v>2688</v>
      </c>
      <c r="BD248" s="124" t="s">
        <v>2688</v>
      </c>
      <c r="BE248" s="216" t="s">
        <v>2688</v>
      </c>
      <c r="BF248" s="216" t="s">
        <v>2688</v>
      </c>
      <c r="BG248" s="34"/>
      <c r="BH248" s="34"/>
      <c r="BI248" s="34"/>
      <c r="BJ248" s="34"/>
      <c r="BK248" s="34"/>
      <c r="BL248" s="96">
        <f t="shared" ca="1" si="42"/>
        <v>-52391</v>
      </c>
      <c r="BM248" s="97" t="e">
        <f t="shared" ca="1" si="43"/>
        <v>#VALUE!</v>
      </c>
      <c r="BN248" s="97" t="e">
        <f t="shared" ca="1" si="44"/>
        <v>#VALUE!</v>
      </c>
      <c r="BO248" s="95" t="e">
        <f t="shared" ca="1" si="48"/>
        <v>#VALUE!</v>
      </c>
      <c r="BP248" s="7">
        <f>Design!$J254</f>
        <v>0</v>
      </c>
      <c r="BQ248" s="1" t="e">
        <f t="shared" ca="1" si="49"/>
        <v>#VALUE!</v>
      </c>
      <c r="BR248" s="19" t="e">
        <f t="shared" ca="1" si="45"/>
        <v>#VALUE!</v>
      </c>
      <c r="BS248" s="61">
        <f t="shared" ca="1" si="52"/>
        <v>0</v>
      </c>
      <c r="BT248" s="61">
        <f t="shared" ca="1" si="53"/>
        <v>0</v>
      </c>
      <c r="BU248" s="78" t="e">
        <f t="shared" ca="1" si="47"/>
        <v>#VALUE!</v>
      </c>
      <c r="BV248" s="95">
        <f t="shared" ca="1" si="51"/>
        <v>0</v>
      </c>
      <c r="BW248" s="80">
        <f>Design!B254</f>
        <v>0.35700000000000026</v>
      </c>
      <c r="BX248" s="8">
        <f>Design!F254</f>
        <v>0</v>
      </c>
      <c r="BY248" s="51" t="s">
        <v>1850</v>
      </c>
      <c r="BZ248"/>
      <c r="CA248" s="278">
        <v>41543.668506944443</v>
      </c>
      <c r="CB248" t="s">
        <v>1969</v>
      </c>
      <c r="CC248" s="10"/>
      <c r="CD248" s="61"/>
      <c r="CE248" s="65" t="e">
        <f t="shared" si="41"/>
        <v>#VALUE!</v>
      </c>
      <c r="CF248" s="65"/>
      <c r="CG248" s="65"/>
      <c r="CH248" s="65"/>
      <c r="CI248" s="65"/>
      <c r="CJ248" s="65"/>
      <c r="CK248" s="65"/>
      <c r="CL248" s="65"/>
      <c r="CM248"/>
      <c r="CN248"/>
      <c r="CO248"/>
      <c r="CP248"/>
      <c r="CQ248"/>
      <c r="CR248"/>
      <c r="CS248"/>
      <c r="CT248"/>
      <c r="CU248"/>
      <c r="CV248" s="65"/>
      <c r="CW248" s="65"/>
      <c r="CX248" s="65"/>
      <c r="CY248" s="65"/>
      <c r="CZ248" s="65"/>
      <c r="DA248" s="65"/>
      <c r="DB248" s="141"/>
      <c r="DC248" s="141"/>
      <c r="DD248" s="141"/>
      <c r="DE248" s="141"/>
      <c r="DF248" s="141"/>
      <c r="DG248" s="141"/>
      <c r="DH248" s="141"/>
      <c r="DI248" s="141"/>
      <c r="DJ248" s="139"/>
      <c r="DK248" s="95"/>
      <c r="DL248" s="141"/>
      <c r="DM248" s="141"/>
      <c r="DN248" s="141"/>
      <c r="DO248" s="141"/>
      <c r="DP248" s="91"/>
      <c r="DQ248" s="72"/>
      <c r="DR248" s="72"/>
      <c r="DS248" s="72"/>
      <c r="DT248" s="72"/>
      <c r="DZ248" s="141"/>
      <c r="EA248" s="141"/>
      <c r="EB248" s="141"/>
      <c r="EC248" s="141"/>
      <c r="ED248" s="141"/>
      <c r="EE248" s="141"/>
      <c r="EF248" s="143"/>
      <c r="EU248" s="72"/>
    </row>
    <row r="249" spans="1:151">
      <c r="A249" s="20"/>
      <c r="B249" s="20"/>
      <c r="C249" s="313"/>
      <c r="D249" s="31" t="s">
        <v>2759</v>
      </c>
      <c r="E249" s="31" t="s">
        <v>2760</v>
      </c>
      <c r="F249" s="32"/>
      <c r="G249" s="33"/>
      <c r="H249" s="34"/>
      <c r="I249" s="34"/>
      <c r="J249" s="34"/>
      <c r="K249" s="34"/>
      <c r="L249" s="34"/>
      <c r="M249" s="34"/>
      <c r="N249" s="34"/>
      <c r="O249" s="34"/>
      <c r="P249" s="34"/>
      <c r="Q249" s="34"/>
      <c r="R249" s="34"/>
      <c r="S249" s="34"/>
      <c r="T249" s="34"/>
      <c r="U249" s="34"/>
      <c r="V249" s="34"/>
      <c r="W249" s="34"/>
      <c r="X249" s="34"/>
      <c r="Y249" s="34"/>
      <c r="Z249" s="34"/>
      <c r="AA249" s="34"/>
      <c r="AB249" s="34"/>
      <c r="AC249" s="34"/>
      <c r="AD249" s="34"/>
      <c r="AE249" s="34"/>
      <c r="AF249" s="34"/>
      <c r="AG249" s="34"/>
      <c r="AH249" s="34"/>
      <c r="AI249" s="34"/>
      <c r="AJ249" s="34"/>
      <c r="AK249" s="34"/>
      <c r="AL249" s="34"/>
      <c r="AM249" s="34"/>
      <c r="AN249" s="34"/>
      <c r="AO249" s="34"/>
      <c r="AP249" s="34"/>
      <c r="AQ249" s="75"/>
      <c r="AR249" s="34"/>
      <c r="AS249" s="34"/>
      <c r="AT249" s="110" t="s">
        <v>2688</v>
      </c>
      <c r="AU249" s="34" t="s">
        <v>2688</v>
      </c>
      <c r="AV249" s="34" t="s">
        <v>2688</v>
      </c>
      <c r="AW249" s="34"/>
      <c r="AX249" s="124"/>
      <c r="AY249" s="34"/>
      <c r="AZ249" s="34"/>
      <c r="BA249" s="34"/>
      <c r="BB249" s="34"/>
      <c r="BC249" s="124" t="s">
        <v>2688</v>
      </c>
      <c r="BD249" s="124" t="s">
        <v>2688</v>
      </c>
      <c r="BE249" s="216" t="s">
        <v>2688</v>
      </c>
      <c r="BF249" s="216" t="s">
        <v>2688</v>
      </c>
      <c r="BG249" s="34"/>
      <c r="BH249" s="34"/>
      <c r="BI249" s="34"/>
      <c r="BJ249" s="34"/>
      <c r="BK249" s="34"/>
      <c r="BL249" s="96">
        <f t="shared" ca="1" si="42"/>
        <v>-52391</v>
      </c>
      <c r="BM249" s="97" t="e">
        <f t="shared" ca="1" si="43"/>
        <v>#VALUE!</v>
      </c>
      <c r="BN249" s="97" t="e">
        <f t="shared" ca="1" si="44"/>
        <v>#VALUE!</v>
      </c>
      <c r="BO249" s="95" t="e">
        <f t="shared" ca="1" si="48"/>
        <v>#VALUE!</v>
      </c>
      <c r="BP249" s="7">
        <f>Design!$J255</f>
        <v>0</v>
      </c>
      <c r="BQ249" s="1" t="e">
        <f t="shared" ca="1" si="49"/>
        <v>#VALUE!</v>
      </c>
      <c r="BR249" s="19" t="e">
        <f t="shared" ca="1" si="45"/>
        <v>#VALUE!</v>
      </c>
      <c r="BS249" s="61">
        <f t="shared" ca="1" si="52"/>
        <v>0</v>
      </c>
      <c r="BT249" s="61">
        <f t="shared" ca="1" si="53"/>
        <v>0</v>
      </c>
      <c r="BU249" s="78" t="e">
        <f t="shared" ca="1" si="47"/>
        <v>#VALUE!</v>
      </c>
      <c r="BV249" s="95">
        <f t="shared" ca="1" si="51"/>
        <v>0</v>
      </c>
      <c r="BW249" s="80">
        <f>Design!B255</f>
        <v>0.35850000000000026</v>
      </c>
      <c r="BX249" s="8">
        <f>Design!F255</f>
        <v>0</v>
      </c>
      <c r="BY249" s="51" t="s">
        <v>1851</v>
      </c>
      <c r="BZ249"/>
      <c r="CA249" s="278">
        <v>41543.668506944443</v>
      </c>
      <c r="CB249" t="s">
        <v>3809</v>
      </c>
      <c r="CC249" s="10"/>
      <c r="CD249" s="61"/>
      <c r="CE249" s="65" t="e">
        <f t="shared" si="41"/>
        <v>#VALUE!</v>
      </c>
      <c r="CF249" s="65"/>
      <c r="CG249" s="65"/>
      <c r="CH249" s="65"/>
      <c r="CI249" s="65"/>
      <c r="CJ249" s="65"/>
      <c r="CK249" s="65"/>
      <c r="CL249" s="65"/>
      <c r="CM249"/>
      <c r="CN249"/>
      <c r="CO249"/>
      <c r="CP249"/>
      <c r="CQ249"/>
      <c r="CR249"/>
      <c r="CS249"/>
      <c r="CT249"/>
      <c r="CU249"/>
      <c r="CV249" s="65"/>
      <c r="CW249" s="65"/>
      <c r="CX249" s="65"/>
      <c r="CY249" s="65"/>
      <c r="CZ249" s="65"/>
      <c r="DA249" s="65"/>
      <c r="DB249" s="141"/>
      <c r="DC249" s="141"/>
      <c r="DD249" s="141"/>
      <c r="DE249" s="141"/>
      <c r="DF249" s="141"/>
      <c r="DG249" s="141"/>
      <c r="DH249" s="141"/>
      <c r="DI249" s="141"/>
      <c r="DJ249" s="139"/>
      <c r="DK249" s="95"/>
      <c r="DL249" s="141"/>
      <c r="DM249" s="141"/>
      <c r="DN249" s="141"/>
      <c r="DO249" s="141"/>
      <c r="DP249" s="91"/>
      <c r="DQ249" s="72"/>
      <c r="DR249" s="72"/>
      <c r="DS249" s="72"/>
      <c r="DT249" s="72"/>
      <c r="DZ249" s="141"/>
      <c r="EA249" s="141"/>
      <c r="EB249" s="141"/>
      <c r="EC249" s="141"/>
      <c r="ED249" s="141"/>
      <c r="EE249" s="141"/>
      <c r="EF249" s="143"/>
      <c r="EU249" s="72"/>
    </row>
    <row r="250" spans="1:151">
      <c r="A250" s="20"/>
      <c r="B250" s="20"/>
      <c r="C250" s="311" t="s">
        <v>2900</v>
      </c>
      <c r="D250" s="31" t="s">
        <v>2761</v>
      </c>
      <c r="E250" s="31" t="s">
        <v>2762</v>
      </c>
      <c r="F250" s="32"/>
      <c r="G250" s="33"/>
      <c r="H250" s="34"/>
      <c r="I250" s="34"/>
      <c r="J250" s="34"/>
      <c r="K250" s="34"/>
      <c r="L250" s="34"/>
      <c r="M250" s="34"/>
      <c r="N250" s="34"/>
      <c r="O250" s="34"/>
      <c r="P250" s="34"/>
      <c r="Q250" s="34"/>
      <c r="R250" s="34"/>
      <c r="S250" s="34"/>
      <c r="T250" s="34"/>
      <c r="U250" s="34"/>
      <c r="V250" s="34"/>
      <c r="W250" s="34"/>
      <c r="X250" s="34"/>
      <c r="Y250" s="34"/>
      <c r="Z250" s="34"/>
      <c r="AA250" s="34"/>
      <c r="AB250" s="34"/>
      <c r="AC250" s="34"/>
      <c r="AD250" s="34"/>
      <c r="AE250" s="34"/>
      <c r="AF250" s="34"/>
      <c r="AG250" s="34"/>
      <c r="AH250" s="34"/>
      <c r="AI250" s="34"/>
      <c r="AJ250" s="34"/>
      <c r="AK250" s="34"/>
      <c r="AL250" s="34"/>
      <c r="AM250" s="34"/>
      <c r="AN250" s="34"/>
      <c r="AO250" s="34"/>
      <c r="AP250" s="34"/>
      <c r="AQ250" s="75"/>
      <c r="AR250" s="34"/>
      <c r="AS250" s="34"/>
      <c r="AT250" s="110" t="s">
        <v>2399</v>
      </c>
      <c r="AU250" s="34" t="s">
        <v>2399</v>
      </c>
      <c r="AV250" s="34" t="s">
        <v>2399</v>
      </c>
      <c r="AW250" s="34"/>
      <c r="AX250" s="34"/>
      <c r="AY250" s="34"/>
      <c r="AZ250" s="34"/>
      <c r="BA250" s="34"/>
      <c r="BB250" s="34"/>
      <c r="BC250" s="124" t="s">
        <v>2399</v>
      </c>
      <c r="BD250" s="124" t="s">
        <v>2399</v>
      </c>
      <c r="BE250" s="216" t="s">
        <v>2399</v>
      </c>
      <c r="BF250" s="216" t="s">
        <v>2399</v>
      </c>
      <c r="BG250" s="34"/>
      <c r="BH250" s="34"/>
      <c r="BI250" s="34"/>
      <c r="BJ250" s="34"/>
      <c r="BK250" s="34"/>
      <c r="BL250" s="96">
        <f t="shared" ca="1" si="42"/>
        <v>-52391</v>
      </c>
      <c r="BM250" s="97" t="e">
        <f t="shared" ca="1" si="43"/>
        <v>#VALUE!</v>
      </c>
      <c r="BN250" s="97" t="e">
        <f t="shared" ca="1" si="44"/>
        <v>#VALUE!</v>
      </c>
      <c r="BO250" s="95" t="e">
        <f t="shared" ca="1" si="48"/>
        <v>#VALUE!</v>
      </c>
      <c r="BP250" s="7">
        <f>Design!$J256</f>
        <v>0</v>
      </c>
      <c r="BQ250" s="1" t="e">
        <f t="shared" ca="1" si="49"/>
        <v>#VALUE!</v>
      </c>
      <c r="BR250" s="19" t="e">
        <f t="shared" ca="1" si="45"/>
        <v>#VALUE!</v>
      </c>
      <c r="BS250" s="61">
        <f t="shared" ca="1" si="52"/>
        <v>0</v>
      </c>
      <c r="BT250" s="61">
        <f t="shared" ca="1" si="53"/>
        <v>0</v>
      </c>
      <c r="BU250" s="78" t="e">
        <f t="shared" ca="1" si="47"/>
        <v>#VALUE!</v>
      </c>
      <c r="BV250" s="95">
        <f t="shared" ca="1" si="51"/>
        <v>0</v>
      </c>
      <c r="BW250" s="80">
        <f>Design!B256</f>
        <v>0.36000000000000026</v>
      </c>
      <c r="BX250" s="8">
        <f>Design!F256</f>
        <v>0</v>
      </c>
      <c r="BY250" s="51" t="s">
        <v>1852</v>
      </c>
      <c r="BZ250"/>
      <c r="CA250" s="278">
        <v>41543.66851851852</v>
      </c>
      <c r="CB250" t="s">
        <v>3810</v>
      </c>
      <c r="CC250" s="10"/>
      <c r="CD250" s="61"/>
      <c r="CE250" s="65" t="e">
        <f t="shared" si="41"/>
        <v>#VALUE!</v>
      </c>
      <c r="CF250" s="65"/>
      <c r="CG250" s="65"/>
      <c r="CH250" s="65"/>
      <c r="CI250" s="65"/>
      <c r="CJ250" s="65"/>
      <c r="CK250" s="65"/>
      <c r="CL250" s="65"/>
      <c r="CM250"/>
      <c r="CN250"/>
      <c r="CO250"/>
      <c r="CP250"/>
      <c r="CQ250"/>
      <c r="CR250"/>
      <c r="CS250"/>
      <c r="CT250"/>
      <c r="CU250"/>
      <c r="CV250" s="65"/>
      <c r="CW250" s="65"/>
      <c r="CX250" s="65"/>
      <c r="CY250" s="65"/>
      <c r="CZ250" s="65"/>
      <c r="DA250" s="65"/>
      <c r="DB250" s="141"/>
      <c r="DC250" s="141"/>
      <c r="DD250" s="141"/>
      <c r="DE250" s="141"/>
      <c r="DF250" s="141"/>
      <c r="DG250" s="141"/>
      <c r="DH250" s="141"/>
      <c r="DI250" s="141"/>
      <c r="DJ250" s="139"/>
      <c r="DK250" s="95"/>
      <c r="DL250" s="141"/>
      <c r="DM250" s="141"/>
      <c r="DN250" s="141"/>
      <c r="DO250" s="141"/>
      <c r="DP250" s="91"/>
      <c r="DQ250" s="72"/>
      <c r="DR250" s="72"/>
      <c r="DS250" s="72"/>
      <c r="DT250" s="72"/>
      <c r="DZ250" s="141"/>
      <c r="EA250" s="141"/>
      <c r="EB250" s="141"/>
      <c r="EC250" s="141"/>
      <c r="ED250" s="141"/>
      <c r="EE250" s="141"/>
      <c r="EF250" s="143"/>
      <c r="EU250" s="72"/>
    </row>
    <row r="251" spans="1:151">
      <c r="A251" s="20"/>
      <c r="B251" s="20"/>
      <c r="C251" s="312"/>
      <c r="D251" s="31" t="s">
        <v>2763</v>
      </c>
      <c r="E251" s="31" t="s">
        <v>2764</v>
      </c>
      <c r="F251" s="32"/>
      <c r="G251" s="33"/>
      <c r="H251" s="34"/>
      <c r="I251" s="34"/>
      <c r="J251" s="34"/>
      <c r="K251" s="34"/>
      <c r="L251" s="34"/>
      <c r="M251" s="34"/>
      <c r="N251" s="34"/>
      <c r="O251" s="34"/>
      <c r="P251" s="34"/>
      <c r="Q251" s="34"/>
      <c r="R251" s="34"/>
      <c r="S251" s="34"/>
      <c r="T251" s="34"/>
      <c r="U251" s="34"/>
      <c r="V251" s="34"/>
      <c r="W251" s="34"/>
      <c r="X251" s="34"/>
      <c r="Y251" s="34"/>
      <c r="Z251" s="34"/>
      <c r="AA251" s="34"/>
      <c r="AB251" s="34"/>
      <c r="AC251" s="34"/>
      <c r="AD251" s="34"/>
      <c r="AE251" s="34"/>
      <c r="AF251" s="34"/>
      <c r="AG251" s="34"/>
      <c r="AH251" s="34"/>
      <c r="AI251" s="34"/>
      <c r="AJ251" s="34"/>
      <c r="AK251" s="34"/>
      <c r="AL251" s="34"/>
      <c r="AM251" s="34"/>
      <c r="AN251" s="34"/>
      <c r="AO251" s="34"/>
      <c r="AP251" s="34"/>
      <c r="AQ251" s="75"/>
      <c r="AR251" s="34"/>
      <c r="AS251" s="34"/>
      <c r="AT251" s="110" t="s">
        <v>2399</v>
      </c>
      <c r="AU251" s="34" t="s">
        <v>2399</v>
      </c>
      <c r="AV251" s="34" t="s">
        <v>2814</v>
      </c>
      <c r="AW251" s="34"/>
      <c r="AX251" s="34"/>
      <c r="AY251" s="34"/>
      <c r="AZ251" s="34"/>
      <c r="BA251" s="34"/>
      <c r="BB251" s="34"/>
      <c r="BC251" s="124" t="s">
        <v>2399</v>
      </c>
      <c r="BD251" s="124" t="s">
        <v>2399</v>
      </c>
      <c r="BE251" s="216" t="s">
        <v>2399</v>
      </c>
      <c r="BF251" s="216" t="s">
        <v>2399</v>
      </c>
      <c r="BG251" s="34"/>
      <c r="BH251" s="34"/>
      <c r="BI251" s="34"/>
      <c r="BJ251" s="34"/>
      <c r="BK251" s="34"/>
      <c r="BL251" s="96">
        <f t="shared" ca="1" si="42"/>
        <v>-52391</v>
      </c>
      <c r="BM251" s="97" t="e">
        <f t="shared" ca="1" si="43"/>
        <v>#VALUE!</v>
      </c>
      <c r="BN251" s="97" t="e">
        <f t="shared" ca="1" si="44"/>
        <v>#VALUE!</v>
      </c>
      <c r="BO251" s="95" t="e">
        <f t="shared" ca="1" si="48"/>
        <v>#VALUE!</v>
      </c>
      <c r="BP251" s="7">
        <f>Design!$J257</f>
        <v>0</v>
      </c>
      <c r="BQ251" s="1" t="e">
        <f t="shared" ca="1" si="49"/>
        <v>#VALUE!</v>
      </c>
      <c r="BR251" s="19" t="e">
        <f t="shared" ca="1" si="45"/>
        <v>#VALUE!</v>
      </c>
      <c r="BS251" s="61">
        <f t="shared" ca="1" si="52"/>
        <v>0</v>
      </c>
      <c r="BT251" s="61">
        <f t="shared" ca="1" si="53"/>
        <v>0</v>
      </c>
      <c r="BU251" s="78" t="e">
        <f t="shared" ca="1" si="47"/>
        <v>#VALUE!</v>
      </c>
      <c r="BV251" s="95">
        <f t="shared" ca="1" si="51"/>
        <v>0</v>
      </c>
      <c r="BW251" s="80">
        <f>Design!B257</f>
        <v>0.36150000000000027</v>
      </c>
      <c r="BX251" s="8">
        <f>Design!F257</f>
        <v>0</v>
      </c>
      <c r="BY251" s="51" t="s">
        <v>1946</v>
      </c>
      <c r="BZ251"/>
      <c r="CA251" s="278">
        <v>41543.66851851852</v>
      </c>
      <c r="CB251" t="s">
        <v>3811</v>
      </c>
      <c r="CC251" s="10"/>
      <c r="CD251" s="61"/>
      <c r="CE251" s="65" t="e">
        <f t="shared" si="41"/>
        <v>#VALUE!</v>
      </c>
      <c r="CF251" s="65"/>
      <c r="CG251" s="65"/>
      <c r="CH251" s="65"/>
      <c r="CI251" s="65"/>
      <c r="CJ251" s="65"/>
      <c r="CK251" s="65"/>
      <c r="CL251" s="65"/>
      <c r="CM251"/>
      <c r="CN251"/>
      <c r="CO251"/>
      <c r="CP251"/>
      <c r="CQ251"/>
      <c r="CR251"/>
      <c r="CS251"/>
      <c r="CT251"/>
      <c r="CU251"/>
      <c r="CV251" s="65"/>
      <c r="CW251" s="65"/>
      <c r="CX251" s="65"/>
      <c r="CY251" s="65"/>
      <c r="CZ251" s="65"/>
      <c r="DA251" s="65"/>
      <c r="DB251" s="141"/>
      <c r="DC251" s="141"/>
      <c r="DD251" s="141"/>
      <c r="DE251" s="141"/>
      <c r="DF251" s="141"/>
      <c r="DG251" s="141"/>
      <c r="DH251" s="141"/>
      <c r="DI251" s="141"/>
      <c r="DJ251" s="139"/>
      <c r="DK251" s="95"/>
      <c r="DL251" s="141"/>
      <c r="DM251" s="141"/>
      <c r="DN251" s="141"/>
      <c r="DO251" s="141"/>
      <c r="DP251" s="91"/>
      <c r="DQ251" s="72"/>
      <c r="DR251" s="72"/>
      <c r="DS251" s="72"/>
      <c r="DT251" s="72"/>
      <c r="DZ251" s="141"/>
      <c r="EA251" s="141"/>
      <c r="EB251" s="141"/>
      <c r="EC251" s="141"/>
      <c r="ED251" s="141"/>
      <c r="EE251" s="141"/>
      <c r="EF251" s="143"/>
      <c r="EU251" s="72"/>
    </row>
    <row r="252" spans="1:151">
      <c r="A252" s="20"/>
      <c r="B252" s="20"/>
      <c r="C252" s="312"/>
      <c r="D252" s="31" t="s">
        <v>2284</v>
      </c>
      <c r="E252" s="31" t="s">
        <v>1455</v>
      </c>
      <c r="F252" s="32"/>
      <c r="G252" s="33"/>
      <c r="H252" s="34"/>
      <c r="I252" s="34"/>
      <c r="J252" s="34"/>
      <c r="K252" s="34"/>
      <c r="L252" s="34"/>
      <c r="M252" s="34"/>
      <c r="N252" s="34"/>
      <c r="O252" s="34"/>
      <c r="P252" s="34"/>
      <c r="Q252" s="34"/>
      <c r="R252" s="34"/>
      <c r="S252" s="34"/>
      <c r="T252" s="34"/>
      <c r="U252" s="34"/>
      <c r="V252" s="34"/>
      <c r="W252" s="34"/>
      <c r="X252" s="34"/>
      <c r="Y252" s="34"/>
      <c r="Z252" s="34"/>
      <c r="AA252" s="34"/>
      <c r="AB252" s="34"/>
      <c r="AC252" s="34"/>
      <c r="AD252" s="34"/>
      <c r="AE252" s="34"/>
      <c r="AF252" s="34"/>
      <c r="AG252" s="34"/>
      <c r="AH252" s="34"/>
      <c r="AI252" s="34"/>
      <c r="AJ252" s="34"/>
      <c r="AK252" s="34"/>
      <c r="AL252" s="34"/>
      <c r="AM252" s="34"/>
      <c r="AN252" s="34"/>
      <c r="AO252" s="34"/>
      <c r="AP252" s="34"/>
      <c r="AQ252" s="75"/>
      <c r="AR252" s="34"/>
      <c r="AS252" s="34"/>
      <c r="AT252" s="110" t="s">
        <v>2286</v>
      </c>
      <c r="AU252" s="34" t="s">
        <v>2286</v>
      </c>
      <c r="AV252" s="34" t="s">
        <v>2286</v>
      </c>
      <c r="AW252" s="34"/>
      <c r="AX252" s="34"/>
      <c r="AY252" s="34"/>
      <c r="AZ252" s="34"/>
      <c r="BA252" s="34"/>
      <c r="BB252" s="34"/>
      <c r="BC252" s="124" t="s">
        <v>1448</v>
      </c>
      <c r="BD252" s="124" t="s">
        <v>1448</v>
      </c>
      <c r="BE252" s="34" t="s">
        <v>1448</v>
      </c>
      <c r="BF252" s="34" t="s">
        <v>1448</v>
      </c>
      <c r="BG252" s="34"/>
      <c r="BH252" s="34"/>
      <c r="BI252" s="34"/>
      <c r="BJ252" s="34"/>
      <c r="BK252" s="34"/>
      <c r="BL252" s="96">
        <f t="shared" ca="1" si="42"/>
        <v>-52391</v>
      </c>
      <c r="BM252" s="97" t="e">
        <f t="shared" ca="1" si="43"/>
        <v>#VALUE!</v>
      </c>
      <c r="BN252" s="97" t="e">
        <f t="shared" ca="1" si="44"/>
        <v>#VALUE!</v>
      </c>
      <c r="BO252" s="95" t="e">
        <f t="shared" ca="1" si="48"/>
        <v>#VALUE!</v>
      </c>
      <c r="BP252" s="7">
        <f>Design!$J258</f>
        <v>0</v>
      </c>
      <c r="BQ252" s="1" t="e">
        <f t="shared" ca="1" si="49"/>
        <v>#VALUE!</v>
      </c>
      <c r="BR252" s="19" t="e">
        <f t="shared" ca="1" si="45"/>
        <v>#VALUE!</v>
      </c>
      <c r="BS252" s="61">
        <f t="shared" ca="1" si="52"/>
        <v>0</v>
      </c>
      <c r="BT252" s="61">
        <f t="shared" ca="1" si="53"/>
        <v>0</v>
      </c>
      <c r="BU252" s="78" t="e">
        <f t="shared" ca="1" si="47"/>
        <v>#VALUE!</v>
      </c>
      <c r="BV252" s="95">
        <f t="shared" ca="1" si="51"/>
        <v>0</v>
      </c>
      <c r="BW252" s="80">
        <f>Design!B258</f>
        <v>0.36300000000000027</v>
      </c>
      <c r="BX252" s="8">
        <f>Design!F258</f>
        <v>0</v>
      </c>
      <c r="BY252" s="51" t="s">
        <v>1947</v>
      </c>
      <c r="BZ252"/>
      <c r="CA252" s="278">
        <v>41543.668530092589</v>
      </c>
      <c r="CB252" t="s">
        <v>3812</v>
      </c>
      <c r="CC252" s="10"/>
      <c r="CD252" s="61"/>
      <c r="CE252" s="65" t="e">
        <f t="shared" si="41"/>
        <v>#VALUE!</v>
      </c>
      <c r="CF252" s="65"/>
      <c r="CG252" s="65"/>
      <c r="CH252" s="65"/>
      <c r="CI252" s="65"/>
      <c r="CJ252" s="65"/>
      <c r="CK252" s="65"/>
      <c r="CL252" s="65"/>
      <c r="CM252"/>
      <c r="CN252"/>
      <c r="CO252"/>
      <c r="CP252"/>
      <c r="CQ252"/>
      <c r="CR252"/>
      <c r="CS252"/>
      <c r="CT252"/>
      <c r="CU252"/>
      <c r="CV252" s="65"/>
      <c r="CW252" s="65"/>
      <c r="CX252" s="65"/>
      <c r="CY252" s="65"/>
      <c r="CZ252" s="65"/>
      <c r="DA252" s="65"/>
      <c r="DB252" s="141"/>
      <c r="DC252" s="141"/>
      <c r="DD252" s="141"/>
      <c r="DE252" s="141"/>
      <c r="DF252" s="141"/>
      <c r="DG252" s="141"/>
      <c r="DH252" s="141"/>
      <c r="DI252" s="141"/>
      <c r="DJ252" s="139"/>
      <c r="DK252" s="95"/>
      <c r="DL252" s="141"/>
      <c r="DM252" s="141"/>
      <c r="DN252" s="141"/>
      <c r="DO252" s="141"/>
      <c r="DP252" s="91"/>
      <c r="DQ252" s="72"/>
      <c r="DR252" s="72"/>
      <c r="DS252" s="72"/>
      <c r="DT252" s="72"/>
      <c r="DZ252" s="141"/>
      <c r="EA252" s="141"/>
      <c r="EB252" s="141"/>
      <c r="EC252" s="141"/>
      <c r="ED252" s="141"/>
      <c r="EE252" s="141"/>
      <c r="EF252" s="143"/>
      <c r="EU252" s="72"/>
    </row>
    <row r="253" spans="1:151">
      <c r="A253" s="20"/>
      <c r="B253" s="20"/>
      <c r="C253" s="312"/>
      <c r="D253" s="31" t="s">
        <v>2285</v>
      </c>
      <c r="E253" s="31" t="s">
        <v>1456</v>
      </c>
      <c r="F253" s="32"/>
      <c r="G253" s="33"/>
      <c r="H253" s="34"/>
      <c r="I253" s="34"/>
      <c r="J253" s="34"/>
      <c r="K253" s="34"/>
      <c r="L253" s="34"/>
      <c r="M253" s="34"/>
      <c r="N253" s="34"/>
      <c r="O253" s="34"/>
      <c r="P253" s="34"/>
      <c r="Q253" s="34"/>
      <c r="R253" s="34"/>
      <c r="S253" s="34"/>
      <c r="T253" s="34"/>
      <c r="U253" s="34"/>
      <c r="V253" s="34"/>
      <c r="W253" s="34"/>
      <c r="X253" s="34"/>
      <c r="Y253" s="34"/>
      <c r="Z253" s="34"/>
      <c r="AA253" s="34"/>
      <c r="AB253" s="34"/>
      <c r="AC253" s="34"/>
      <c r="AD253" s="34"/>
      <c r="AE253" s="34"/>
      <c r="AF253" s="34"/>
      <c r="AG253" s="34"/>
      <c r="AH253" s="34"/>
      <c r="AI253" s="34"/>
      <c r="AJ253" s="34"/>
      <c r="AK253" s="34"/>
      <c r="AL253" s="34"/>
      <c r="AM253" s="34"/>
      <c r="AN253" s="34"/>
      <c r="AO253" s="34"/>
      <c r="AP253" s="34"/>
      <c r="AQ253" s="75"/>
      <c r="AR253" s="34"/>
      <c r="AS253" s="34"/>
      <c r="AT253" s="110" t="s">
        <v>2286</v>
      </c>
      <c r="AU253" s="34" t="s">
        <v>2286</v>
      </c>
      <c r="AV253" s="34" t="s">
        <v>2286</v>
      </c>
      <c r="AW253" s="34"/>
      <c r="AX253" s="34"/>
      <c r="AY253" s="34"/>
      <c r="AZ253" s="34"/>
      <c r="BA253" s="34"/>
      <c r="BB253" s="34"/>
      <c r="BC253" s="124" t="s">
        <v>1448</v>
      </c>
      <c r="BD253" s="124" t="s">
        <v>1448</v>
      </c>
      <c r="BE253" s="34" t="s">
        <v>1448</v>
      </c>
      <c r="BF253" s="34" t="s">
        <v>1448</v>
      </c>
      <c r="BG253" s="34"/>
      <c r="BH253" s="34"/>
      <c r="BI253" s="34"/>
      <c r="BJ253" s="34"/>
      <c r="BK253" s="34"/>
      <c r="BL253" s="96">
        <f t="shared" ca="1" si="42"/>
        <v>-52391</v>
      </c>
      <c r="BM253" s="97" t="e">
        <f t="shared" ca="1" si="43"/>
        <v>#VALUE!</v>
      </c>
      <c r="BN253" s="97" t="e">
        <f t="shared" ca="1" si="44"/>
        <v>#VALUE!</v>
      </c>
      <c r="BO253" s="95" t="e">
        <f t="shared" ca="1" si="48"/>
        <v>#VALUE!</v>
      </c>
      <c r="BP253" s="7">
        <f>Design!$J259</f>
        <v>0</v>
      </c>
      <c r="BQ253" s="1" t="e">
        <f t="shared" ca="1" si="49"/>
        <v>#VALUE!</v>
      </c>
      <c r="BR253" s="19" t="e">
        <f t="shared" ca="1" si="45"/>
        <v>#VALUE!</v>
      </c>
      <c r="BS253" s="61">
        <f t="shared" ca="1" si="52"/>
        <v>0</v>
      </c>
      <c r="BT253" s="61">
        <f t="shared" ca="1" si="53"/>
        <v>0</v>
      </c>
      <c r="BU253" s="78" t="e">
        <f t="shared" ca="1" si="47"/>
        <v>#VALUE!</v>
      </c>
      <c r="BV253" s="95">
        <f t="shared" ca="1" si="51"/>
        <v>0</v>
      </c>
      <c r="BW253" s="80">
        <f>Design!B259</f>
        <v>0.36450000000000027</v>
      </c>
      <c r="BX253" s="8">
        <f>Design!F259</f>
        <v>0</v>
      </c>
      <c r="BY253" s="51" t="s">
        <v>1948</v>
      </c>
      <c r="BZ253"/>
      <c r="CA253" s="278">
        <v>41543.668530092589</v>
      </c>
      <c r="CB253" t="s">
        <v>3813</v>
      </c>
      <c r="CC253" s="10"/>
      <c r="CD253" s="61"/>
      <c r="CE253" s="65" t="e">
        <f t="shared" si="41"/>
        <v>#VALUE!</v>
      </c>
      <c r="CF253" s="65"/>
      <c r="CG253" s="65"/>
      <c r="CH253" s="65"/>
      <c r="CI253" s="65"/>
      <c r="CJ253" s="65"/>
      <c r="CK253" s="65"/>
      <c r="CL253" s="65"/>
      <c r="CM253"/>
      <c r="CN253"/>
      <c r="CO253"/>
      <c r="CP253"/>
      <c r="CQ253"/>
      <c r="CR253"/>
      <c r="CS253"/>
      <c r="CT253"/>
      <c r="CU253"/>
      <c r="CV253" s="65"/>
      <c r="CW253" s="65"/>
      <c r="CX253" s="65"/>
      <c r="CY253" s="65"/>
      <c r="CZ253" s="65"/>
      <c r="DA253" s="65"/>
      <c r="DB253" s="141"/>
      <c r="DC253" s="141"/>
      <c r="DD253" s="141"/>
      <c r="DE253" s="141"/>
      <c r="DF253" s="141"/>
      <c r="DG253" s="141"/>
      <c r="DH253" s="141"/>
      <c r="DI253" s="141"/>
      <c r="DJ253" s="139"/>
      <c r="DK253" s="95"/>
      <c r="DL253" s="141"/>
      <c r="DM253" s="141"/>
      <c r="DN253" s="141"/>
      <c r="DO253" s="141"/>
      <c r="DP253" s="91"/>
      <c r="DQ253" s="72"/>
      <c r="DR253" s="72"/>
      <c r="DS253" s="72"/>
      <c r="DT253" s="72"/>
      <c r="DZ253" s="141"/>
      <c r="EA253" s="141"/>
      <c r="EB253" s="141"/>
      <c r="EC253" s="141"/>
      <c r="ED253" s="141"/>
      <c r="EE253" s="141"/>
      <c r="EF253" s="143"/>
      <c r="EU253" s="72"/>
    </row>
    <row r="254" spans="1:151">
      <c r="A254" s="20"/>
      <c r="B254" s="20"/>
      <c r="C254" s="312"/>
      <c r="D254" s="31" t="s">
        <v>2765</v>
      </c>
      <c r="E254" s="31" t="s">
        <v>2382</v>
      </c>
      <c r="F254" s="32"/>
      <c r="G254" s="33"/>
      <c r="H254" s="34"/>
      <c r="I254" s="34"/>
      <c r="J254" s="34"/>
      <c r="K254" s="34"/>
      <c r="L254" s="34"/>
      <c r="M254" s="34"/>
      <c r="N254" s="34"/>
      <c r="O254" s="34"/>
      <c r="P254" s="34"/>
      <c r="Q254" s="34"/>
      <c r="R254" s="34"/>
      <c r="S254" s="34"/>
      <c r="T254" s="34"/>
      <c r="U254" s="34"/>
      <c r="V254" s="34"/>
      <c r="W254" s="34"/>
      <c r="X254" s="34"/>
      <c r="Y254" s="34"/>
      <c r="Z254" s="34"/>
      <c r="AA254" s="34"/>
      <c r="AB254" s="34"/>
      <c r="AC254" s="34"/>
      <c r="AD254" s="34"/>
      <c r="AE254" s="34"/>
      <c r="AF254" s="34"/>
      <c r="AG254" s="34"/>
      <c r="AH254" s="34"/>
      <c r="AI254" s="34"/>
      <c r="AJ254" s="34"/>
      <c r="AK254" s="34"/>
      <c r="AL254" s="34"/>
      <c r="AM254" s="34"/>
      <c r="AN254" s="34"/>
      <c r="AO254" s="34"/>
      <c r="AP254" s="34"/>
      <c r="AQ254" s="75"/>
      <c r="AR254" s="34"/>
      <c r="AS254" s="34"/>
      <c r="AT254" s="110" t="s">
        <v>2332</v>
      </c>
      <c r="AU254" s="34" t="s">
        <v>2331</v>
      </c>
      <c r="AV254" s="34" t="s">
        <v>2332</v>
      </c>
      <c r="AW254" s="34"/>
      <c r="AX254" s="34"/>
      <c r="AY254" s="34"/>
      <c r="AZ254" s="34"/>
      <c r="BA254" s="34"/>
      <c r="BB254" s="34"/>
      <c r="BC254" s="124" t="s">
        <v>2331</v>
      </c>
      <c r="BD254" s="124" t="s">
        <v>2331</v>
      </c>
      <c r="BE254" s="216" t="s">
        <v>2331</v>
      </c>
      <c r="BF254" s="216" t="s">
        <v>2331</v>
      </c>
      <c r="BG254" s="34"/>
      <c r="BH254" s="34"/>
      <c r="BI254" s="34"/>
      <c r="BJ254" s="34"/>
      <c r="BK254" s="34"/>
      <c r="BL254" s="96">
        <f t="shared" ca="1" si="42"/>
        <v>-52391</v>
      </c>
      <c r="BM254" s="97" t="e">
        <f t="shared" ca="1" si="43"/>
        <v>#VALUE!</v>
      </c>
      <c r="BN254" s="97" t="e">
        <f t="shared" ca="1" si="44"/>
        <v>#VALUE!</v>
      </c>
      <c r="BO254" s="95" t="e">
        <f t="shared" ca="1" si="48"/>
        <v>#VALUE!</v>
      </c>
      <c r="BP254" s="7">
        <f>Design!$J260</f>
        <v>0</v>
      </c>
      <c r="BQ254" s="1" t="e">
        <f t="shared" ca="1" si="49"/>
        <v>#VALUE!</v>
      </c>
      <c r="BR254" s="19" t="e">
        <f t="shared" ca="1" si="45"/>
        <v>#VALUE!</v>
      </c>
      <c r="BS254" s="61">
        <f t="shared" ca="1" si="52"/>
        <v>0</v>
      </c>
      <c r="BT254" s="61">
        <f t="shared" ca="1" si="53"/>
        <v>0</v>
      </c>
      <c r="BU254" s="78" t="e">
        <f t="shared" ca="1" si="47"/>
        <v>#VALUE!</v>
      </c>
      <c r="BV254" s="95">
        <f t="shared" ca="1" si="51"/>
        <v>0</v>
      </c>
      <c r="BW254" s="80">
        <f>Design!B260</f>
        <v>0.36600000000000027</v>
      </c>
      <c r="BX254" s="8">
        <f>Design!F260</f>
        <v>0</v>
      </c>
      <c r="BY254" s="51" t="s">
        <v>1949</v>
      </c>
      <c r="BZ254"/>
      <c r="CA254" s="278">
        <v>41543.668541666666</v>
      </c>
      <c r="CB254" t="s">
        <v>3814</v>
      </c>
      <c r="CC254" s="10"/>
      <c r="CD254" s="61"/>
      <c r="CE254" s="65" t="e">
        <f t="shared" si="41"/>
        <v>#VALUE!</v>
      </c>
      <c r="CF254" s="65"/>
      <c r="CG254" s="65"/>
      <c r="CH254" s="65"/>
      <c r="CI254" s="65"/>
      <c r="CJ254" s="65"/>
      <c r="CK254" s="65"/>
      <c r="CL254" s="65"/>
      <c r="CM254"/>
      <c r="CN254"/>
      <c r="CO254"/>
      <c r="CP254"/>
      <c r="CQ254"/>
      <c r="CR254"/>
      <c r="CS254"/>
      <c r="CT254"/>
      <c r="CU254"/>
      <c r="CV254" s="65"/>
      <c r="CW254" s="65"/>
      <c r="CX254" s="65"/>
      <c r="CY254" s="65"/>
      <c r="CZ254" s="65"/>
      <c r="DA254" s="65"/>
      <c r="DB254" s="141"/>
      <c r="DC254" s="141"/>
      <c r="DD254" s="141"/>
      <c r="DE254" s="141"/>
      <c r="DF254" s="141"/>
      <c r="DG254" s="141"/>
      <c r="DH254" s="141"/>
      <c r="DI254" s="141"/>
      <c r="DJ254" s="139"/>
      <c r="DK254" s="95"/>
      <c r="DL254" s="141"/>
      <c r="DM254" s="141"/>
      <c r="DN254" s="141"/>
      <c r="DO254" s="141"/>
      <c r="DP254" s="91"/>
      <c r="DQ254" s="72"/>
      <c r="DR254" s="72"/>
      <c r="DS254" s="72"/>
      <c r="DT254" s="72"/>
      <c r="DZ254" s="141"/>
      <c r="EA254" s="141"/>
      <c r="EB254" s="141"/>
      <c r="EC254" s="141"/>
      <c r="ED254" s="141"/>
      <c r="EE254" s="141"/>
      <c r="EF254" s="143"/>
      <c r="EU254" s="72"/>
    </row>
    <row r="255" spans="1:151">
      <c r="A255" s="20"/>
      <c r="B255" s="20"/>
      <c r="C255" s="312"/>
      <c r="D255" s="31" t="s">
        <v>2383</v>
      </c>
      <c r="E255" s="31" t="s">
        <v>2384</v>
      </c>
      <c r="F255" s="32"/>
      <c r="G255" s="33"/>
      <c r="H255" s="34"/>
      <c r="I255" s="34"/>
      <c r="J255" s="34"/>
      <c r="K255" s="34"/>
      <c r="L255" s="34"/>
      <c r="M255" s="34"/>
      <c r="N255" s="34"/>
      <c r="O255" s="34"/>
      <c r="P255" s="34"/>
      <c r="Q255" s="34"/>
      <c r="R255" s="34"/>
      <c r="S255" s="34"/>
      <c r="T255" s="34"/>
      <c r="U255" s="34"/>
      <c r="V255" s="34"/>
      <c r="W255" s="34"/>
      <c r="X255" s="34"/>
      <c r="Y255" s="34"/>
      <c r="Z255" s="34"/>
      <c r="AA255" s="34"/>
      <c r="AB255" s="34"/>
      <c r="AC255" s="34"/>
      <c r="AD255" s="34"/>
      <c r="AE255" s="34"/>
      <c r="AF255" s="34"/>
      <c r="AG255" s="34"/>
      <c r="AH255" s="34"/>
      <c r="AI255" s="34"/>
      <c r="AJ255" s="34"/>
      <c r="AK255" s="34"/>
      <c r="AL255" s="34"/>
      <c r="AM255" s="34"/>
      <c r="AN255" s="34"/>
      <c r="AO255" s="34"/>
      <c r="AP255" s="34"/>
      <c r="AQ255" s="75"/>
      <c r="AR255" s="34"/>
      <c r="AS255" s="34"/>
      <c r="AT255" s="110" t="s">
        <v>1986</v>
      </c>
      <c r="AU255" s="34" t="s">
        <v>2335</v>
      </c>
      <c r="AV255" s="34" t="s">
        <v>1986</v>
      </c>
      <c r="AW255" s="34"/>
      <c r="AX255" s="34"/>
      <c r="AY255" s="34"/>
      <c r="AZ255" s="34"/>
      <c r="BA255" s="34"/>
      <c r="BB255" s="34"/>
      <c r="BC255" s="124" t="s">
        <v>2335</v>
      </c>
      <c r="BD255" s="124" t="s">
        <v>2335</v>
      </c>
      <c r="BE255" s="216" t="s">
        <v>2335</v>
      </c>
      <c r="BF255" s="216" t="s">
        <v>2335</v>
      </c>
      <c r="BG255" s="34"/>
      <c r="BH255" s="34"/>
      <c r="BI255" s="34"/>
      <c r="BJ255" s="34"/>
      <c r="BK255" s="34"/>
      <c r="BL255" s="96">
        <f t="shared" ca="1" si="42"/>
        <v>-52391</v>
      </c>
      <c r="BM255" s="97" t="e">
        <f t="shared" ca="1" si="43"/>
        <v>#VALUE!</v>
      </c>
      <c r="BN255" s="97" t="e">
        <f t="shared" ca="1" si="44"/>
        <v>#VALUE!</v>
      </c>
      <c r="BO255" s="95" t="e">
        <f t="shared" ca="1" si="48"/>
        <v>#VALUE!</v>
      </c>
      <c r="BP255" s="7">
        <f>Design!$J261</f>
        <v>0</v>
      </c>
      <c r="BQ255" s="1" t="e">
        <f t="shared" ca="1" si="49"/>
        <v>#VALUE!</v>
      </c>
      <c r="BR255" s="19" t="e">
        <f t="shared" ca="1" si="45"/>
        <v>#VALUE!</v>
      </c>
      <c r="BS255" s="61">
        <f t="shared" ca="1" si="52"/>
        <v>0</v>
      </c>
      <c r="BT255" s="61">
        <f t="shared" ca="1" si="53"/>
        <v>0</v>
      </c>
      <c r="BU255" s="78" t="e">
        <f t="shared" ca="1" si="47"/>
        <v>#VALUE!</v>
      </c>
      <c r="BV255" s="95">
        <f t="shared" ca="1" si="51"/>
        <v>0</v>
      </c>
      <c r="BW255" s="80">
        <f>Design!B261</f>
        <v>0.36750000000000027</v>
      </c>
      <c r="BX255" s="8">
        <f>Design!F261</f>
        <v>0</v>
      </c>
      <c r="BY255" s="51" t="s">
        <v>1950</v>
      </c>
      <c r="BZ255"/>
      <c r="CA255" s="278">
        <v>41543.668541666666</v>
      </c>
      <c r="CB255" t="s">
        <v>3814</v>
      </c>
      <c r="CC255" s="10"/>
      <c r="CD255" s="61"/>
      <c r="CE255" s="65" t="e">
        <f t="shared" si="41"/>
        <v>#VALUE!</v>
      </c>
      <c r="CF255" s="65"/>
      <c r="CG255" s="65"/>
      <c r="CH255" s="65"/>
      <c r="CI255" s="65"/>
      <c r="CJ255" s="65"/>
      <c r="CK255" s="65"/>
      <c r="CL255" s="65"/>
      <c r="CM255"/>
      <c r="CN255"/>
      <c r="CO255"/>
      <c r="CP255"/>
      <c r="CQ255"/>
      <c r="CR255"/>
      <c r="CS255"/>
      <c r="CT255"/>
      <c r="CU255"/>
      <c r="CV255" s="65"/>
      <c r="CW255" s="65"/>
      <c r="CX255" s="65"/>
      <c r="CY255" s="65"/>
      <c r="CZ255" s="65"/>
      <c r="DA255" s="65"/>
      <c r="DB255" s="141"/>
      <c r="DC255" s="141"/>
      <c r="DD255" s="141"/>
      <c r="DE255" s="141"/>
      <c r="DF255" s="141"/>
      <c r="DG255" s="141"/>
      <c r="DH255" s="141"/>
      <c r="DI255" s="141"/>
      <c r="DJ255" s="139"/>
      <c r="DK255" s="95"/>
      <c r="DL255" s="141"/>
      <c r="DM255" s="141"/>
      <c r="DN255" s="141"/>
      <c r="DO255" s="141"/>
      <c r="DP255" s="91"/>
      <c r="DQ255" s="72"/>
      <c r="DR255" s="72"/>
      <c r="DS255" s="72"/>
      <c r="DT255" s="72"/>
      <c r="DZ255" s="141"/>
      <c r="EA255" s="141"/>
      <c r="EB255" s="141"/>
      <c r="EC255" s="141"/>
      <c r="ED255" s="141"/>
      <c r="EE255" s="141"/>
      <c r="EF255" s="143"/>
      <c r="EU255" s="72"/>
    </row>
    <row r="256" spans="1:151">
      <c r="A256" s="20"/>
      <c r="B256" s="20"/>
      <c r="C256" s="312"/>
      <c r="D256" s="31" t="s">
        <v>2385</v>
      </c>
      <c r="E256" s="31" t="s">
        <v>2386</v>
      </c>
      <c r="F256" s="32"/>
      <c r="G256" s="33"/>
      <c r="H256" s="34"/>
      <c r="I256" s="34"/>
      <c r="J256" s="34"/>
      <c r="K256" s="34"/>
      <c r="L256" s="34"/>
      <c r="M256" s="34"/>
      <c r="N256" s="34"/>
      <c r="O256" s="34"/>
      <c r="P256" s="34"/>
      <c r="Q256" s="34"/>
      <c r="R256" s="34"/>
      <c r="S256" s="34"/>
      <c r="T256" s="34"/>
      <c r="U256" s="34"/>
      <c r="V256" s="34"/>
      <c r="W256" s="34"/>
      <c r="X256" s="34"/>
      <c r="Y256" s="34"/>
      <c r="Z256" s="34"/>
      <c r="AA256" s="34"/>
      <c r="AB256" s="34"/>
      <c r="AC256" s="34"/>
      <c r="AD256" s="34"/>
      <c r="AE256" s="34"/>
      <c r="AF256" s="34"/>
      <c r="AG256" s="34"/>
      <c r="AH256" s="34"/>
      <c r="AI256" s="34"/>
      <c r="AJ256" s="34"/>
      <c r="AK256" s="34"/>
      <c r="AL256" s="34"/>
      <c r="AM256" s="34"/>
      <c r="AN256" s="34"/>
      <c r="AO256" s="34"/>
      <c r="AP256" s="34"/>
      <c r="AQ256" s="75"/>
      <c r="AR256" s="34"/>
      <c r="AS256" s="34"/>
      <c r="AT256" s="110" t="s">
        <v>2404</v>
      </c>
      <c r="AU256" s="34" t="s">
        <v>2404</v>
      </c>
      <c r="AV256" s="34" t="s">
        <v>2404</v>
      </c>
      <c r="AW256" s="34"/>
      <c r="AX256" s="34"/>
      <c r="AY256" s="34"/>
      <c r="AZ256" s="34"/>
      <c r="BA256" s="34"/>
      <c r="BB256" s="34"/>
      <c r="BC256" s="124" t="s">
        <v>2404</v>
      </c>
      <c r="BD256" s="124" t="s">
        <v>2404</v>
      </c>
      <c r="BE256" s="216" t="s">
        <v>2404</v>
      </c>
      <c r="BF256" s="216" t="s">
        <v>2404</v>
      </c>
      <c r="BG256" s="34"/>
      <c r="BH256" s="34"/>
      <c r="BI256" s="34"/>
      <c r="BJ256" s="34"/>
      <c r="BK256" s="34"/>
      <c r="BL256" s="96">
        <f t="shared" ca="1" si="42"/>
        <v>-52391</v>
      </c>
      <c r="BM256" s="97" t="e">
        <f t="shared" ca="1" si="43"/>
        <v>#VALUE!</v>
      </c>
      <c r="BN256" s="97" t="e">
        <f t="shared" ca="1" si="44"/>
        <v>#VALUE!</v>
      </c>
      <c r="BO256" s="95" t="e">
        <f t="shared" ca="1" si="48"/>
        <v>#VALUE!</v>
      </c>
      <c r="BP256" s="7">
        <f>Design!$J262</f>
        <v>0</v>
      </c>
      <c r="BQ256" s="1" t="e">
        <f t="shared" ca="1" si="49"/>
        <v>#VALUE!</v>
      </c>
      <c r="BR256" s="19" t="e">
        <f t="shared" ca="1" si="45"/>
        <v>#VALUE!</v>
      </c>
      <c r="BS256" s="61">
        <f t="shared" ca="1" si="52"/>
        <v>0</v>
      </c>
      <c r="BT256" s="61">
        <f t="shared" ca="1" si="53"/>
        <v>0</v>
      </c>
      <c r="BU256" s="78" t="e">
        <f t="shared" ca="1" si="47"/>
        <v>#VALUE!</v>
      </c>
      <c r="BV256" s="95">
        <f t="shared" ca="1" si="51"/>
        <v>0</v>
      </c>
      <c r="BW256" s="80">
        <f>Design!B262</f>
        <v>0.36900000000000027</v>
      </c>
      <c r="BX256" s="8">
        <f>Design!F262</f>
        <v>0</v>
      </c>
      <c r="BY256" s="51" t="s">
        <v>1906</v>
      </c>
      <c r="BZ256"/>
      <c r="CA256" s="278">
        <v>41543.668541666666</v>
      </c>
      <c r="CB256" t="s">
        <v>3815</v>
      </c>
      <c r="CC256" s="10"/>
      <c r="CD256" s="61"/>
      <c r="CE256" s="65" t="e">
        <f t="shared" si="41"/>
        <v>#VALUE!</v>
      </c>
      <c r="CF256" s="65"/>
      <c r="CG256" s="65"/>
      <c r="CH256" s="65"/>
      <c r="CI256" s="65"/>
      <c r="CJ256" s="65"/>
      <c r="CK256" s="65"/>
      <c r="CL256" s="65"/>
      <c r="CM256"/>
      <c r="CN256"/>
      <c r="CO256"/>
      <c r="CP256"/>
      <c r="CQ256"/>
      <c r="CR256"/>
      <c r="CS256"/>
      <c r="CT256"/>
      <c r="CU256"/>
      <c r="CV256" s="65"/>
      <c r="CW256" s="65"/>
      <c r="CX256" s="65"/>
      <c r="CY256" s="65"/>
      <c r="CZ256" s="65"/>
      <c r="DA256" s="65"/>
      <c r="DB256" s="141"/>
      <c r="DC256" s="141"/>
      <c r="DD256" s="141"/>
      <c r="DE256" s="141"/>
      <c r="DF256" s="141"/>
      <c r="DG256" s="141"/>
      <c r="DH256" s="141"/>
      <c r="DI256" s="141"/>
      <c r="DJ256" s="139"/>
      <c r="DK256" s="95"/>
      <c r="DL256" s="141"/>
      <c r="DM256" s="141"/>
      <c r="DN256" s="141"/>
      <c r="DO256" s="141"/>
      <c r="DP256" s="91"/>
      <c r="DQ256" s="72"/>
      <c r="DR256" s="72"/>
      <c r="DS256" s="72"/>
      <c r="DT256" s="72"/>
      <c r="DZ256" s="141"/>
      <c r="EA256" s="141"/>
      <c r="EB256" s="141"/>
      <c r="EC256" s="141"/>
      <c r="ED256" s="141"/>
      <c r="EE256" s="141"/>
      <c r="EF256" s="143"/>
      <c r="EU256" s="72"/>
    </row>
    <row r="257" spans="1:151">
      <c r="A257" s="20"/>
      <c r="B257" s="20"/>
      <c r="C257" s="312"/>
      <c r="D257" s="31" t="s">
        <v>2387</v>
      </c>
      <c r="E257" s="31" t="s">
        <v>2388</v>
      </c>
      <c r="F257" s="32"/>
      <c r="G257" s="33"/>
      <c r="H257" s="34"/>
      <c r="I257" s="34"/>
      <c r="J257" s="34"/>
      <c r="K257" s="34"/>
      <c r="L257" s="34"/>
      <c r="M257" s="34"/>
      <c r="N257" s="34"/>
      <c r="O257" s="34"/>
      <c r="P257" s="34"/>
      <c r="Q257" s="34"/>
      <c r="R257" s="34"/>
      <c r="S257" s="34"/>
      <c r="T257" s="34"/>
      <c r="U257" s="34"/>
      <c r="V257" s="34"/>
      <c r="W257" s="34"/>
      <c r="X257" s="34"/>
      <c r="Y257" s="34"/>
      <c r="Z257" s="34"/>
      <c r="AA257" s="34"/>
      <c r="AB257" s="34"/>
      <c r="AC257" s="34"/>
      <c r="AD257" s="34"/>
      <c r="AE257" s="34"/>
      <c r="AF257" s="34"/>
      <c r="AG257" s="34"/>
      <c r="AH257" s="34"/>
      <c r="AI257" s="34"/>
      <c r="AJ257" s="34"/>
      <c r="AK257" s="34"/>
      <c r="AL257" s="34"/>
      <c r="AM257" s="34"/>
      <c r="AN257" s="34"/>
      <c r="AO257" s="34"/>
      <c r="AP257" s="34"/>
      <c r="AQ257" s="75"/>
      <c r="AR257" s="34"/>
      <c r="AS257" s="34"/>
      <c r="AT257" s="110" t="s">
        <v>1276</v>
      </c>
      <c r="AU257" s="34" t="s">
        <v>1276</v>
      </c>
      <c r="AV257" s="34" t="s">
        <v>1276</v>
      </c>
      <c r="AW257" s="34"/>
      <c r="AX257" s="34"/>
      <c r="AY257" s="34"/>
      <c r="AZ257" s="34"/>
      <c r="BA257" s="34"/>
      <c r="BB257" s="34"/>
      <c r="BC257" s="124" t="s">
        <v>1275</v>
      </c>
      <c r="BD257" s="124" t="s">
        <v>1275</v>
      </c>
      <c r="BE257" s="216" t="s">
        <v>1275</v>
      </c>
      <c r="BF257" s="216" t="s">
        <v>1275</v>
      </c>
      <c r="BG257" s="34"/>
      <c r="BH257" s="34"/>
      <c r="BI257" s="34"/>
      <c r="BJ257" s="34"/>
      <c r="BK257" s="34"/>
      <c r="BL257" s="96">
        <f t="shared" ca="1" si="42"/>
        <v>-52391</v>
      </c>
      <c r="BM257" s="97" t="e">
        <f t="shared" ca="1" si="43"/>
        <v>#VALUE!</v>
      </c>
      <c r="BN257" s="97" t="e">
        <f t="shared" ca="1" si="44"/>
        <v>#VALUE!</v>
      </c>
      <c r="BO257" s="95" t="e">
        <f t="shared" ca="1" si="48"/>
        <v>#VALUE!</v>
      </c>
      <c r="BP257" s="7">
        <f>Design!$J263</f>
        <v>0</v>
      </c>
      <c r="BQ257" s="1" t="e">
        <f t="shared" ca="1" si="49"/>
        <v>#VALUE!</v>
      </c>
      <c r="BR257" s="19" t="e">
        <f t="shared" ca="1" si="45"/>
        <v>#VALUE!</v>
      </c>
      <c r="BS257" s="61">
        <f t="shared" ca="1" si="52"/>
        <v>0</v>
      </c>
      <c r="BT257" s="61">
        <f t="shared" ca="1" si="53"/>
        <v>0</v>
      </c>
      <c r="BU257" s="78" t="e">
        <f t="shared" ca="1" si="47"/>
        <v>#VALUE!</v>
      </c>
      <c r="BV257" s="95">
        <f t="shared" ca="1" si="51"/>
        <v>0</v>
      </c>
      <c r="BW257" s="80">
        <f>Design!B263</f>
        <v>0.37050000000000027</v>
      </c>
      <c r="BX257" s="8">
        <f>Design!F263</f>
        <v>0</v>
      </c>
      <c r="BY257" s="51" t="s">
        <v>1951</v>
      </c>
      <c r="BZ257"/>
      <c r="CA257" s="278">
        <v>41543.668622685182</v>
      </c>
      <c r="CB257" t="s">
        <v>1969</v>
      </c>
      <c r="CC257" s="10"/>
      <c r="CD257" s="61"/>
      <c r="CE257" s="65" t="e">
        <f t="shared" si="41"/>
        <v>#VALUE!</v>
      </c>
      <c r="CF257" s="65"/>
      <c r="CG257" s="65"/>
      <c r="CH257" s="65"/>
      <c r="CI257" s="65"/>
      <c r="CJ257" s="65"/>
      <c r="CK257" s="65"/>
      <c r="CL257" s="65"/>
      <c r="CM257"/>
      <c r="CN257"/>
      <c r="CO257"/>
      <c r="CP257"/>
      <c r="CQ257"/>
      <c r="CR257"/>
      <c r="CS257"/>
      <c r="CT257"/>
      <c r="CU257"/>
      <c r="CV257" s="65"/>
      <c r="CW257" s="65"/>
      <c r="CX257" s="65"/>
      <c r="CY257" s="65"/>
      <c r="CZ257" s="65"/>
      <c r="DA257" s="65"/>
      <c r="DB257" s="141"/>
      <c r="DC257" s="141"/>
      <c r="DD257" s="141"/>
      <c r="DE257" s="141"/>
      <c r="DF257" s="141"/>
      <c r="DG257" s="141"/>
      <c r="DH257" s="141"/>
      <c r="DI257" s="141"/>
      <c r="DJ257" s="139"/>
      <c r="DK257" s="95"/>
      <c r="DL257" s="141"/>
      <c r="DM257" s="141"/>
      <c r="DN257" s="141"/>
      <c r="DO257" s="141"/>
      <c r="DP257" s="91"/>
      <c r="DQ257" s="72"/>
      <c r="DR257" s="72"/>
      <c r="DS257" s="72"/>
      <c r="DT257" s="72"/>
      <c r="DZ257" s="141"/>
      <c r="EA257" s="141"/>
      <c r="EB257" s="141"/>
      <c r="EC257" s="141"/>
      <c r="ED257" s="141"/>
      <c r="EE257" s="141"/>
      <c r="EF257" s="143"/>
      <c r="EU257" s="72"/>
    </row>
    <row r="258" spans="1:151">
      <c r="A258" s="20"/>
      <c r="B258" s="20"/>
      <c r="C258" s="312"/>
      <c r="D258" s="31" t="s">
        <v>2389</v>
      </c>
      <c r="E258" s="31" t="s">
        <v>2464</v>
      </c>
      <c r="F258" s="32"/>
      <c r="G258" s="33"/>
      <c r="H258" s="34"/>
      <c r="I258" s="34"/>
      <c r="J258" s="34"/>
      <c r="K258" s="34"/>
      <c r="L258" s="34"/>
      <c r="M258" s="34"/>
      <c r="N258" s="34"/>
      <c r="O258" s="34"/>
      <c r="P258" s="34"/>
      <c r="Q258" s="34"/>
      <c r="R258" s="34"/>
      <c r="S258" s="34"/>
      <c r="T258" s="34"/>
      <c r="U258" s="34"/>
      <c r="V258" s="34"/>
      <c r="W258" s="34"/>
      <c r="X258" s="34"/>
      <c r="Y258" s="34"/>
      <c r="Z258" s="34"/>
      <c r="AA258" s="34"/>
      <c r="AB258" s="34"/>
      <c r="AC258" s="34"/>
      <c r="AD258" s="34"/>
      <c r="AE258" s="34"/>
      <c r="AF258" s="34"/>
      <c r="AG258" s="34"/>
      <c r="AH258" s="34"/>
      <c r="AI258" s="34"/>
      <c r="AJ258" s="34"/>
      <c r="AK258" s="34"/>
      <c r="AL258" s="34"/>
      <c r="AM258" s="34"/>
      <c r="AN258" s="34"/>
      <c r="AO258" s="34"/>
      <c r="AP258" s="34"/>
      <c r="AQ258" s="75"/>
      <c r="AR258" s="34"/>
      <c r="AS258" s="34"/>
      <c r="AT258" s="110" t="s">
        <v>2399</v>
      </c>
      <c r="AU258" s="34" t="s">
        <v>2399</v>
      </c>
      <c r="AV258" s="34" t="s">
        <v>2399</v>
      </c>
      <c r="AW258" s="34"/>
      <c r="AX258" s="34"/>
      <c r="AY258" s="34"/>
      <c r="AZ258" s="34"/>
      <c r="BA258" s="34"/>
      <c r="BB258" s="34"/>
      <c r="BC258" s="124" t="s">
        <v>2399</v>
      </c>
      <c r="BD258" s="124" t="s">
        <v>2399</v>
      </c>
      <c r="BE258" s="216" t="s">
        <v>2399</v>
      </c>
      <c r="BF258" s="216" t="s">
        <v>2399</v>
      </c>
      <c r="BG258" s="34"/>
      <c r="BH258" s="34"/>
      <c r="BI258" s="34"/>
      <c r="BJ258" s="34"/>
      <c r="BK258" s="34"/>
      <c r="BL258" s="96">
        <f t="shared" ca="1" si="42"/>
        <v>-52391</v>
      </c>
      <c r="BM258" s="97" t="e">
        <f t="shared" ca="1" si="43"/>
        <v>#VALUE!</v>
      </c>
      <c r="BN258" s="97" t="e">
        <f t="shared" ca="1" si="44"/>
        <v>#VALUE!</v>
      </c>
      <c r="BO258" s="95" t="e">
        <f t="shared" ca="1" si="48"/>
        <v>#VALUE!</v>
      </c>
      <c r="BP258" s="7">
        <f>Design!$J264</f>
        <v>0</v>
      </c>
      <c r="BQ258" s="1" t="e">
        <f t="shared" ca="1" si="49"/>
        <v>#VALUE!</v>
      </c>
      <c r="BR258" s="19" t="e">
        <f t="shared" ca="1" si="45"/>
        <v>#VALUE!</v>
      </c>
      <c r="BS258" s="61">
        <f t="shared" ca="1" si="52"/>
        <v>0</v>
      </c>
      <c r="BT258" s="61">
        <f t="shared" ca="1" si="53"/>
        <v>0</v>
      </c>
      <c r="BU258" s="78" t="e">
        <f t="shared" ca="1" si="47"/>
        <v>#VALUE!</v>
      </c>
      <c r="BV258" s="95">
        <f t="shared" ca="1" si="51"/>
        <v>0</v>
      </c>
      <c r="BW258" s="80">
        <f>Design!B264</f>
        <v>0.37200000000000027</v>
      </c>
      <c r="BX258" s="8">
        <f>Design!F264</f>
        <v>0</v>
      </c>
      <c r="BY258" s="51" t="s">
        <v>1952</v>
      </c>
      <c r="BZ258"/>
      <c r="CA258" s="278">
        <v>41543.668622685182</v>
      </c>
      <c r="CB258" t="s">
        <v>3816</v>
      </c>
      <c r="CC258" s="10"/>
      <c r="CD258" s="61"/>
      <c r="CE258" s="65" t="e">
        <f t="shared" si="41"/>
        <v>#VALUE!</v>
      </c>
      <c r="CF258" s="65"/>
      <c r="CG258" s="65"/>
      <c r="CH258" s="65"/>
      <c r="CI258" s="65"/>
      <c r="CJ258" s="65"/>
      <c r="CK258" s="65"/>
      <c r="CL258" s="65"/>
      <c r="CM258"/>
      <c r="CN258"/>
      <c r="CO258"/>
      <c r="CP258"/>
      <c r="CQ258"/>
      <c r="CR258"/>
      <c r="CS258"/>
      <c r="CT258"/>
      <c r="CU258"/>
      <c r="CV258" s="65"/>
      <c r="CW258" s="65"/>
      <c r="CX258" s="65"/>
      <c r="CY258" s="65"/>
      <c r="CZ258" s="65"/>
      <c r="DA258" s="65"/>
      <c r="DB258" s="141"/>
      <c r="DC258" s="141"/>
      <c r="DD258" s="141"/>
      <c r="DE258" s="141"/>
      <c r="DF258" s="141"/>
      <c r="DG258" s="141"/>
      <c r="DH258" s="141"/>
      <c r="DI258" s="141"/>
      <c r="DJ258" s="139"/>
      <c r="DK258" s="95"/>
      <c r="DL258" s="141"/>
      <c r="DM258" s="141"/>
      <c r="DN258" s="141"/>
      <c r="DO258" s="141"/>
      <c r="DP258" s="91"/>
      <c r="DQ258" s="72"/>
      <c r="DR258" s="72"/>
      <c r="DS258" s="72"/>
      <c r="DT258" s="72"/>
      <c r="DZ258" s="141"/>
      <c r="EA258" s="141"/>
      <c r="EB258" s="141"/>
      <c r="EC258" s="141"/>
      <c r="ED258" s="141"/>
      <c r="EE258" s="141"/>
      <c r="EF258" s="143"/>
      <c r="EU258" s="72"/>
    </row>
    <row r="259" spans="1:151">
      <c r="A259" s="20"/>
      <c r="B259" s="20"/>
      <c r="C259" s="312"/>
      <c r="D259" s="31" t="s">
        <v>2465</v>
      </c>
      <c r="E259" s="31" t="s">
        <v>2466</v>
      </c>
      <c r="F259" s="32"/>
      <c r="G259" s="33"/>
      <c r="H259" s="34"/>
      <c r="I259" s="34"/>
      <c r="J259" s="34"/>
      <c r="K259" s="34"/>
      <c r="L259" s="34"/>
      <c r="M259" s="34"/>
      <c r="N259" s="34"/>
      <c r="O259" s="34"/>
      <c r="P259" s="34"/>
      <c r="Q259" s="34"/>
      <c r="R259" s="34"/>
      <c r="S259" s="34"/>
      <c r="T259" s="34"/>
      <c r="U259" s="34"/>
      <c r="V259" s="34"/>
      <c r="W259" s="34"/>
      <c r="X259" s="34"/>
      <c r="Y259" s="34"/>
      <c r="Z259" s="34"/>
      <c r="AA259" s="34"/>
      <c r="AB259" s="34"/>
      <c r="AC259" s="34"/>
      <c r="AD259" s="34"/>
      <c r="AE259" s="34"/>
      <c r="AF259" s="34"/>
      <c r="AG259" s="34"/>
      <c r="AH259" s="34"/>
      <c r="AI259" s="34"/>
      <c r="AJ259" s="34"/>
      <c r="AK259" s="34"/>
      <c r="AL259" s="34"/>
      <c r="AM259" s="34"/>
      <c r="AN259" s="34"/>
      <c r="AO259" s="34"/>
      <c r="AP259" s="34"/>
      <c r="AQ259" s="75"/>
      <c r="AR259" s="34"/>
      <c r="AS259" s="34"/>
      <c r="AT259" s="110" t="s">
        <v>2399</v>
      </c>
      <c r="AU259" s="34" t="s">
        <v>2399</v>
      </c>
      <c r="AV259" s="34" t="s">
        <v>2399</v>
      </c>
      <c r="AW259" s="34"/>
      <c r="AX259" s="34"/>
      <c r="AY259" s="34"/>
      <c r="AZ259" s="34"/>
      <c r="BA259" s="34"/>
      <c r="BB259" s="34"/>
      <c r="BC259" s="124" t="s">
        <v>2399</v>
      </c>
      <c r="BD259" s="124" t="s">
        <v>2399</v>
      </c>
      <c r="BE259" s="216" t="s">
        <v>2399</v>
      </c>
      <c r="BF259" s="216" t="s">
        <v>2399</v>
      </c>
      <c r="BG259" s="34"/>
      <c r="BH259" s="34"/>
      <c r="BI259" s="34"/>
      <c r="BJ259" s="34"/>
      <c r="BK259" s="34"/>
      <c r="BL259" s="96">
        <f t="shared" ca="1" si="42"/>
        <v>-52391</v>
      </c>
      <c r="BM259" s="97" t="e">
        <f t="shared" ca="1" si="43"/>
        <v>#VALUE!</v>
      </c>
      <c r="BN259" s="97" t="e">
        <f t="shared" ca="1" si="44"/>
        <v>#VALUE!</v>
      </c>
      <c r="BO259" s="95" t="e">
        <f t="shared" ca="1" si="48"/>
        <v>#VALUE!</v>
      </c>
      <c r="BP259" s="7">
        <f>Design!$J265</f>
        <v>0</v>
      </c>
      <c r="BQ259" s="1" t="e">
        <f t="shared" ca="1" si="49"/>
        <v>#VALUE!</v>
      </c>
      <c r="BR259" s="19" t="e">
        <f t="shared" ca="1" si="45"/>
        <v>#VALUE!</v>
      </c>
      <c r="BS259" s="61">
        <f t="shared" ca="1" si="52"/>
        <v>0</v>
      </c>
      <c r="BT259" s="61">
        <f t="shared" ca="1" si="53"/>
        <v>0</v>
      </c>
      <c r="BU259" s="78" t="e">
        <f t="shared" ca="1" si="47"/>
        <v>#VALUE!</v>
      </c>
      <c r="BV259" s="95">
        <f t="shared" ca="1" si="51"/>
        <v>0</v>
      </c>
      <c r="BW259" s="80">
        <f>Design!B265</f>
        <v>0.37350000000000028</v>
      </c>
      <c r="BX259" s="8">
        <f>Design!F265</f>
        <v>0</v>
      </c>
      <c r="BY259" s="51" t="s">
        <v>1953</v>
      </c>
      <c r="BZ259"/>
      <c r="CA259" s="278">
        <v>41543.668634259258</v>
      </c>
      <c r="CB259" t="s">
        <v>3817</v>
      </c>
      <c r="CC259" s="10"/>
      <c r="CD259" s="61"/>
      <c r="CE259" s="65" t="e">
        <f t="shared" si="41"/>
        <v>#VALUE!</v>
      </c>
      <c r="CF259" s="65"/>
      <c r="CG259" s="65"/>
      <c r="CH259" s="65"/>
      <c r="CI259" s="65"/>
      <c r="CJ259" s="65"/>
      <c r="CK259" s="65"/>
      <c r="CL259" s="65"/>
      <c r="CM259"/>
      <c r="CN259"/>
      <c r="CO259"/>
      <c r="CP259"/>
      <c r="CQ259"/>
      <c r="CR259"/>
      <c r="CS259"/>
      <c r="CT259"/>
      <c r="CU259"/>
      <c r="CV259" s="65"/>
      <c r="CW259" s="65"/>
      <c r="CX259" s="65"/>
      <c r="CY259" s="65"/>
      <c r="CZ259" s="65"/>
      <c r="DA259" s="65"/>
      <c r="DB259" s="141"/>
      <c r="DC259" s="141"/>
      <c r="DD259" s="141"/>
      <c r="DE259" s="141"/>
      <c r="DF259" s="141"/>
      <c r="DG259" s="141"/>
      <c r="DH259" s="141"/>
      <c r="DI259" s="141"/>
      <c r="DJ259" s="139"/>
      <c r="DK259" s="95"/>
      <c r="DL259" s="141"/>
      <c r="DM259" s="141"/>
      <c r="DN259" s="141"/>
      <c r="DO259" s="141"/>
      <c r="DP259" s="91"/>
      <c r="DQ259" s="72"/>
      <c r="DR259" s="72"/>
      <c r="DS259" s="72"/>
      <c r="DT259" s="72"/>
      <c r="DZ259" s="141"/>
      <c r="EA259" s="141"/>
      <c r="EB259" s="141"/>
      <c r="EC259" s="141"/>
      <c r="ED259" s="141"/>
      <c r="EE259" s="141"/>
      <c r="EF259" s="143"/>
      <c r="EU259" s="72"/>
    </row>
    <row r="260" spans="1:151">
      <c r="A260" s="20"/>
      <c r="B260" s="20"/>
      <c r="C260" s="312"/>
      <c r="D260" s="31" t="s">
        <v>2467</v>
      </c>
      <c r="E260" s="31" t="s">
        <v>2468</v>
      </c>
      <c r="F260" s="32"/>
      <c r="G260" s="33"/>
      <c r="H260" s="34"/>
      <c r="I260" s="34"/>
      <c r="J260" s="34"/>
      <c r="K260" s="34"/>
      <c r="L260" s="34"/>
      <c r="M260" s="34"/>
      <c r="N260" s="34"/>
      <c r="O260" s="34"/>
      <c r="P260" s="34"/>
      <c r="Q260" s="34"/>
      <c r="R260" s="34"/>
      <c r="S260" s="34"/>
      <c r="T260" s="34"/>
      <c r="U260" s="34"/>
      <c r="V260" s="34"/>
      <c r="W260" s="34"/>
      <c r="X260" s="34"/>
      <c r="Y260" s="34"/>
      <c r="Z260" s="34"/>
      <c r="AA260" s="34"/>
      <c r="AB260" s="34"/>
      <c r="AC260" s="34"/>
      <c r="AD260" s="34"/>
      <c r="AE260" s="34"/>
      <c r="AF260" s="34"/>
      <c r="AG260" s="34"/>
      <c r="AH260" s="34"/>
      <c r="AI260" s="34"/>
      <c r="AJ260" s="34"/>
      <c r="AK260" s="34"/>
      <c r="AL260" s="34"/>
      <c r="AM260" s="34"/>
      <c r="AN260" s="34"/>
      <c r="AO260" s="34"/>
      <c r="AP260" s="34"/>
      <c r="AQ260" s="75"/>
      <c r="AR260" s="34"/>
      <c r="AS260" s="34"/>
      <c r="AT260" s="110" t="s">
        <v>1283</v>
      </c>
      <c r="AU260" s="34" t="s">
        <v>1283</v>
      </c>
      <c r="AV260" s="34" t="s">
        <v>1283</v>
      </c>
      <c r="AW260" s="34"/>
      <c r="AX260" s="34"/>
      <c r="AY260" s="34"/>
      <c r="AZ260" s="34"/>
      <c r="BA260" s="34"/>
      <c r="BB260" s="34"/>
      <c r="BC260" s="124" t="s">
        <v>1283</v>
      </c>
      <c r="BD260" s="124" t="s">
        <v>1283</v>
      </c>
      <c r="BE260" s="216" t="s">
        <v>1283</v>
      </c>
      <c r="BF260" s="216" t="s">
        <v>1283</v>
      </c>
      <c r="BG260" s="34"/>
      <c r="BH260" s="34"/>
      <c r="BI260" s="34"/>
      <c r="BJ260" s="34"/>
      <c r="BK260" s="34"/>
      <c r="BL260" s="96">
        <f t="shared" ca="1" si="42"/>
        <v>-52391</v>
      </c>
      <c r="BM260" s="97" t="e">
        <f t="shared" ca="1" si="43"/>
        <v>#VALUE!</v>
      </c>
      <c r="BN260" s="97" t="e">
        <f t="shared" ca="1" si="44"/>
        <v>#VALUE!</v>
      </c>
      <c r="BO260" s="95" t="e">
        <f t="shared" ca="1" si="48"/>
        <v>#VALUE!</v>
      </c>
      <c r="BP260" s="7">
        <f>Design!$J266</f>
        <v>0</v>
      </c>
      <c r="BQ260" s="1" t="e">
        <f t="shared" ca="1" si="49"/>
        <v>#VALUE!</v>
      </c>
      <c r="BR260" s="19" t="e">
        <f t="shared" ca="1" si="45"/>
        <v>#VALUE!</v>
      </c>
      <c r="BS260" s="61">
        <f t="shared" ca="1" si="52"/>
        <v>0</v>
      </c>
      <c r="BT260" s="61">
        <f t="shared" ca="1" si="53"/>
        <v>0</v>
      </c>
      <c r="BU260" s="78" t="e">
        <f t="shared" ca="1" si="47"/>
        <v>#VALUE!</v>
      </c>
      <c r="BV260" s="95">
        <f t="shared" ca="1" si="51"/>
        <v>0</v>
      </c>
      <c r="BW260" s="80">
        <f>Design!B266</f>
        <v>0.37500000000000028</v>
      </c>
      <c r="BX260" s="8">
        <f>Design!F266</f>
        <v>0</v>
      </c>
      <c r="BY260" s="51" t="s">
        <v>1954</v>
      </c>
      <c r="BZ260"/>
      <c r="CA260" s="278">
        <v>41543.668634259258</v>
      </c>
      <c r="CB260" t="s">
        <v>3818</v>
      </c>
      <c r="CC260" s="10"/>
      <c r="CD260" s="61"/>
      <c r="CE260" s="65" t="e">
        <f t="shared" si="41"/>
        <v>#VALUE!</v>
      </c>
      <c r="CF260" s="65"/>
      <c r="CG260" s="65"/>
      <c r="CH260" s="65"/>
      <c r="CI260" s="65"/>
      <c r="CJ260" s="65"/>
      <c r="CK260" s="65"/>
      <c r="CL260" s="65"/>
      <c r="CM260"/>
      <c r="CN260"/>
      <c r="CO260"/>
      <c r="CP260"/>
      <c r="CQ260"/>
      <c r="CR260"/>
      <c r="CS260"/>
      <c r="CT260"/>
      <c r="CU260"/>
      <c r="CV260" s="65"/>
      <c r="CW260" s="65"/>
      <c r="CX260" s="65"/>
      <c r="CY260" s="65"/>
      <c r="CZ260" s="65"/>
      <c r="DA260" s="65"/>
      <c r="DB260" s="141"/>
      <c r="DC260" s="141"/>
      <c r="DD260" s="141"/>
      <c r="DE260" s="141"/>
      <c r="DF260" s="141"/>
      <c r="DG260" s="141"/>
      <c r="DH260" s="141"/>
      <c r="DI260" s="141"/>
      <c r="DJ260" s="139"/>
      <c r="DK260" s="95"/>
      <c r="DL260" s="141"/>
      <c r="DM260" s="141"/>
      <c r="DN260" s="141"/>
      <c r="DO260" s="141"/>
      <c r="DP260" s="91"/>
      <c r="DQ260" s="72"/>
      <c r="DR260" s="72"/>
      <c r="DS260" s="72"/>
      <c r="DT260" s="72"/>
      <c r="DZ260" s="141"/>
      <c r="EA260" s="141"/>
      <c r="EB260" s="141"/>
      <c r="EC260" s="141"/>
      <c r="ED260" s="141"/>
      <c r="EE260" s="141"/>
      <c r="EF260" s="143"/>
      <c r="EU260" s="72"/>
    </row>
    <row r="261" spans="1:151">
      <c r="A261" s="20"/>
      <c r="B261" s="20"/>
      <c r="C261" s="312"/>
      <c r="D261" s="31" t="s">
        <v>2469</v>
      </c>
      <c r="E261" s="31" t="s">
        <v>2470</v>
      </c>
      <c r="F261" s="32"/>
      <c r="G261" s="33"/>
      <c r="H261" s="34"/>
      <c r="I261" s="34"/>
      <c r="J261" s="34"/>
      <c r="K261" s="34"/>
      <c r="L261" s="34"/>
      <c r="M261" s="34"/>
      <c r="N261" s="34"/>
      <c r="O261" s="34"/>
      <c r="P261" s="34"/>
      <c r="Q261" s="34"/>
      <c r="R261" s="34"/>
      <c r="S261" s="34"/>
      <c r="T261" s="34"/>
      <c r="U261" s="34"/>
      <c r="V261" s="34"/>
      <c r="W261" s="34"/>
      <c r="X261" s="34"/>
      <c r="Y261" s="34"/>
      <c r="Z261" s="34"/>
      <c r="AA261" s="34"/>
      <c r="AB261" s="34"/>
      <c r="AC261" s="34"/>
      <c r="AD261" s="34"/>
      <c r="AE261" s="40"/>
      <c r="AF261" s="34"/>
      <c r="AG261" s="40"/>
      <c r="AH261" s="40"/>
      <c r="AI261" s="40"/>
      <c r="AJ261" s="40"/>
      <c r="AK261" s="40"/>
      <c r="AL261" s="40"/>
      <c r="AM261" s="40"/>
      <c r="AN261" s="40"/>
      <c r="AO261" s="34"/>
      <c r="AP261" s="34"/>
      <c r="AQ261" s="75"/>
      <c r="AR261" s="34"/>
      <c r="AS261" s="34"/>
      <c r="AT261" s="110" t="s">
        <v>1651</v>
      </c>
      <c r="AU261" s="34" t="s">
        <v>1651</v>
      </c>
      <c r="AV261" s="34" t="s">
        <v>1651</v>
      </c>
      <c r="AW261" s="34"/>
      <c r="AX261" s="34"/>
      <c r="AY261" s="34"/>
      <c r="AZ261" s="34"/>
      <c r="BA261" s="34"/>
      <c r="BB261" s="34"/>
      <c r="BC261" s="124" t="s">
        <v>2901</v>
      </c>
      <c r="BD261" s="124" t="s">
        <v>2901</v>
      </c>
      <c r="BE261" s="216" t="s">
        <v>2901</v>
      </c>
      <c r="BF261" s="216" t="s">
        <v>2901</v>
      </c>
      <c r="BG261" s="34"/>
      <c r="BH261" s="34"/>
      <c r="BI261" s="34"/>
      <c r="BJ261" s="34"/>
      <c r="BK261" s="34"/>
      <c r="BL261" s="96">
        <f t="shared" ca="1" si="42"/>
        <v>-52391</v>
      </c>
      <c r="BM261" s="97" t="e">
        <f t="shared" ca="1" si="43"/>
        <v>#VALUE!</v>
      </c>
      <c r="BN261" s="97" t="e">
        <f t="shared" ca="1" si="44"/>
        <v>#VALUE!</v>
      </c>
      <c r="BO261" s="95" t="e">
        <f t="shared" ca="1" si="48"/>
        <v>#VALUE!</v>
      </c>
      <c r="BP261" s="7">
        <f>Design!$J267</f>
        <v>0</v>
      </c>
      <c r="BQ261" s="1" t="e">
        <f t="shared" ca="1" si="49"/>
        <v>#VALUE!</v>
      </c>
      <c r="BR261" s="19" t="e">
        <f t="shared" ca="1" si="45"/>
        <v>#VALUE!</v>
      </c>
      <c r="BS261" s="61">
        <f t="shared" ca="1" si="52"/>
        <v>0</v>
      </c>
      <c r="BT261" s="61">
        <f t="shared" ca="1" si="53"/>
        <v>0</v>
      </c>
      <c r="BU261" s="78" t="e">
        <f t="shared" ca="1" si="47"/>
        <v>#VALUE!</v>
      </c>
      <c r="BV261" s="95">
        <f t="shared" ca="1" si="51"/>
        <v>0</v>
      </c>
      <c r="BW261" s="80">
        <f>Design!B267</f>
        <v>0.37650000000000028</v>
      </c>
      <c r="BX261" s="8">
        <f>Design!F267</f>
        <v>0</v>
      </c>
      <c r="BY261" s="51" t="s">
        <v>1955</v>
      </c>
      <c r="BZ261"/>
      <c r="CA261" s="278">
        <v>41543.668645833335</v>
      </c>
      <c r="CB261" t="s">
        <v>3819</v>
      </c>
      <c r="CC261" s="10"/>
      <c r="CD261" s="61"/>
      <c r="CE261" s="65" t="e">
        <f t="shared" si="41"/>
        <v>#VALUE!</v>
      </c>
      <c r="CF261" s="65"/>
      <c r="CG261" s="65"/>
      <c r="CH261" s="65"/>
      <c r="CI261" s="65"/>
      <c r="CJ261" s="65"/>
      <c r="CK261" s="65"/>
      <c r="CL261" s="65"/>
      <c r="CM261"/>
      <c r="CN261"/>
      <c r="CO261"/>
      <c r="CP261"/>
      <c r="CQ261"/>
      <c r="CR261"/>
      <c r="CS261"/>
      <c r="CT261"/>
      <c r="CU261"/>
      <c r="CV261" s="65"/>
      <c r="CW261" s="65"/>
      <c r="CX261" s="65"/>
      <c r="CY261" s="65"/>
      <c r="CZ261" s="65"/>
      <c r="DA261" s="65"/>
      <c r="DB261" s="141"/>
      <c r="DC261" s="141"/>
      <c r="DD261" s="141"/>
      <c r="DE261" s="141"/>
      <c r="DF261" s="141"/>
      <c r="DG261" s="141"/>
      <c r="DH261" s="141"/>
      <c r="DI261" s="141"/>
      <c r="DJ261" s="139"/>
      <c r="DK261" s="95"/>
      <c r="DL261" s="141"/>
      <c r="DM261" s="141"/>
      <c r="DN261" s="141"/>
      <c r="DO261" s="141"/>
      <c r="DP261" s="91"/>
      <c r="DQ261" s="72"/>
      <c r="DR261" s="72"/>
      <c r="DS261" s="72"/>
      <c r="DT261" s="72"/>
      <c r="DZ261" s="141"/>
      <c r="EA261" s="141"/>
      <c r="EB261" s="141"/>
      <c r="EC261" s="141"/>
      <c r="ED261" s="141"/>
      <c r="EE261" s="141"/>
      <c r="EF261" s="143"/>
      <c r="EU261" s="72"/>
    </row>
    <row r="262" spans="1:151">
      <c r="A262" s="20"/>
      <c r="B262" s="20"/>
      <c r="C262" s="312"/>
      <c r="D262" s="31" t="s">
        <v>2289</v>
      </c>
      <c r="E262" s="31" t="s">
        <v>1792</v>
      </c>
      <c r="F262" s="32"/>
      <c r="G262" s="33"/>
      <c r="H262" s="34"/>
      <c r="I262" s="34"/>
      <c r="J262" s="34"/>
      <c r="K262" s="34"/>
      <c r="L262" s="34"/>
      <c r="M262" s="34"/>
      <c r="N262" s="34"/>
      <c r="O262" s="34"/>
      <c r="P262" s="34"/>
      <c r="Q262" s="34"/>
      <c r="R262" s="34"/>
      <c r="S262" s="34"/>
      <c r="T262" s="34"/>
      <c r="U262" s="34"/>
      <c r="V262" s="34"/>
      <c r="W262" s="34"/>
      <c r="X262" s="34"/>
      <c r="Y262" s="34"/>
      <c r="Z262" s="34"/>
      <c r="AA262" s="34"/>
      <c r="AB262" s="34"/>
      <c r="AC262" s="34"/>
      <c r="AD262" s="34"/>
      <c r="AE262" s="34"/>
      <c r="AF262" s="34"/>
      <c r="AG262" s="34"/>
      <c r="AH262" s="34"/>
      <c r="AI262" s="34"/>
      <c r="AJ262" s="34"/>
      <c r="AK262" s="34"/>
      <c r="AL262" s="34"/>
      <c r="AM262" s="34"/>
      <c r="AN262" s="34"/>
      <c r="AO262" s="34"/>
      <c r="AP262" s="34"/>
      <c r="AQ262" s="75"/>
      <c r="AR262" s="34"/>
      <c r="AS262" s="34"/>
      <c r="AT262" s="110" t="s">
        <v>2404</v>
      </c>
      <c r="AU262" s="34" t="s">
        <v>2404</v>
      </c>
      <c r="AV262" s="34" t="s">
        <v>2404</v>
      </c>
      <c r="AW262" s="34"/>
      <c r="AX262" s="34"/>
      <c r="AY262" s="34"/>
      <c r="AZ262" s="34"/>
      <c r="BA262" s="34"/>
      <c r="BB262" s="34"/>
      <c r="BC262" s="124" t="s">
        <v>2404</v>
      </c>
      <c r="BD262" s="124" t="s">
        <v>2404</v>
      </c>
      <c r="BE262" s="216" t="s">
        <v>2404</v>
      </c>
      <c r="BF262" s="216" t="s">
        <v>2404</v>
      </c>
      <c r="BG262" s="34"/>
      <c r="BH262" s="34"/>
      <c r="BI262" s="34"/>
      <c r="BJ262" s="34"/>
      <c r="BK262" s="34"/>
      <c r="BL262" s="96">
        <f t="shared" ca="1" si="42"/>
        <v>-52391</v>
      </c>
      <c r="BM262" s="97" t="e">
        <f t="shared" ca="1" si="43"/>
        <v>#VALUE!</v>
      </c>
      <c r="BN262" s="97" t="e">
        <f t="shared" ca="1" si="44"/>
        <v>#VALUE!</v>
      </c>
      <c r="BO262" s="95" t="e">
        <f t="shared" ca="1" si="48"/>
        <v>#VALUE!</v>
      </c>
      <c r="BP262" s="7">
        <f>Design!$J268</f>
        <v>0</v>
      </c>
      <c r="BQ262" s="1" t="e">
        <f t="shared" ca="1" si="49"/>
        <v>#VALUE!</v>
      </c>
      <c r="BR262" s="19" t="e">
        <f t="shared" ca="1" si="45"/>
        <v>#VALUE!</v>
      </c>
      <c r="BS262" s="61">
        <f t="shared" ca="1" si="52"/>
        <v>0</v>
      </c>
      <c r="BT262" s="61">
        <f t="shared" ca="1" si="53"/>
        <v>0</v>
      </c>
      <c r="BU262" s="78" t="e">
        <f t="shared" ca="1" si="47"/>
        <v>#VALUE!</v>
      </c>
      <c r="BV262" s="95">
        <f t="shared" ca="1" si="51"/>
        <v>0</v>
      </c>
      <c r="BW262" s="80">
        <f>Design!B268</f>
        <v>0.37800000000000028</v>
      </c>
      <c r="BX262" s="8">
        <f>Design!F268</f>
        <v>0</v>
      </c>
      <c r="BY262" s="51" t="s">
        <v>3235</v>
      </c>
      <c r="BZ262"/>
      <c r="CA262" s="278">
        <v>41543.668645833335</v>
      </c>
      <c r="CB262" t="s">
        <v>3820</v>
      </c>
      <c r="CC262" s="10"/>
      <c r="CD262" s="61"/>
      <c r="CE262" s="65" t="e">
        <f t="shared" si="41"/>
        <v>#VALUE!</v>
      </c>
      <c r="CF262" s="65"/>
      <c r="CG262" s="65"/>
      <c r="CH262" s="65"/>
      <c r="CI262" s="65"/>
      <c r="CJ262" s="65"/>
      <c r="CK262" s="65"/>
      <c r="CL262" s="65"/>
      <c r="CM262"/>
      <c r="CN262"/>
      <c r="CO262"/>
      <c r="CP262"/>
      <c r="CQ262"/>
      <c r="CR262"/>
      <c r="CS262"/>
      <c r="CT262"/>
      <c r="CU262"/>
      <c r="CV262" s="65"/>
      <c r="CW262" s="65"/>
      <c r="CX262" s="65"/>
      <c r="CY262" s="65"/>
      <c r="CZ262" s="65"/>
      <c r="DA262" s="65"/>
      <c r="DB262" s="141"/>
      <c r="DC262" s="141"/>
      <c r="DD262" s="141"/>
      <c r="DE262" s="141"/>
      <c r="DF262" s="141"/>
      <c r="DG262" s="141"/>
      <c r="DH262" s="141"/>
      <c r="DI262" s="141"/>
      <c r="DJ262" s="139"/>
      <c r="DK262" s="95"/>
      <c r="DL262" s="141"/>
      <c r="DM262" s="141"/>
      <c r="DN262" s="141"/>
      <c r="DO262" s="141"/>
      <c r="DP262" s="91"/>
      <c r="DQ262" s="72"/>
      <c r="DR262" s="72"/>
      <c r="DS262" s="72"/>
      <c r="DT262" s="72"/>
      <c r="DZ262" s="141"/>
      <c r="EA262" s="141"/>
      <c r="EB262" s="141"/>
      <c r="EC262" s="141"/>
      <c r="ED262" s="141"/>
      <c r="EE262" s="141"/>
      <c r="EF262" s="143"/>
      <c r="EU262" s="72"/>
    </row>
    <row r="263" spans="1:151">
      <c r="A263" s="20"/>
      <c r="B263" s="20"/>
      <c r="C263" s="312"/>
      <c r="D263" s="31" t="s">
        <v>1793</v>
      </c>
      <c r="E263" s="31" t="s">
        <v>1794</v>
      </c>
      <c r="F263" s="32"/>
      <c r="G263" s="33"/>
      <c r="H263" s="34"/>
      <c r="I263" s="34"/>
      <c r="J263" s="34"/>
      <c r="K263" s="34"/>
      <c r="L263" s="34"/>
      <c r="M263" s="34"/>
      <c r="N263" s="34"/>
      <c r="O263" s="34"/>
      <c r="P263" s="34"/>
      <c r="Q263" s="34"/>
      <c r="R263" s="34"/>
      <c r="S263" s="34"/>
      <c r="T263" s="34"/>
      <c r="U263" s="34"/>
      <c r="V263" s="34"/>
      <c r="W263" s="34"/>
      <c r="X263" s="34"/>
      <c r="Y263" s="34"/>
      <c r="Z263" s="34"/>
      <c r="AA263" s="34"/>
      <c r="AB263" s="34"/>
      <c r="AC263" s="34"/>
      <c r="AD263" s="34"/>
      <c r="AE263" s="34"/>
      <c r="AF263" s="34"/>
      <c r="AG263" s="34"/>
      <c r="AH263" s="34"/>
      <c r="AI263" s="34"/>
      <c r="AJ263" s="34"/>
      <c r="AK263" s="34"/>
      <c r="AL263" s="34"/>
      <c r="AM263" s="34"/>
      <c r="AN263" s="34"/>
      <c r="AO263" s="34"/>
      <c r="AP263" s="34"/>
      <c r="AQ263" s="75"/>
      <c r="AR263" s="34"/>
      <c r="AS263" s="34"/>
      <c r="AT263" s="110" t="s">
        <v>1276</v>
      </c>
      <c r="AU263" s="34" t="s">
        <v>1276</v>
      </c>
      <c r="AV263" s="34" t="s">
        <v>1276</v>
      </c>
      <c r="AW263" s="34"/>
      <c r="AX263" s="34"/>
      <c r="AY263" s="34"/>
      <c r="AZ263" s="34"/>
      <c r="BA263" s="34"/>
      <c r="BB263" s="34"/>
      <c r="BC263" s="124" t="s">
        <v>1275</v>
      </c>
      <c r="BD263" s="124" t="s">
        <v>1275</v>
      </c>
      <c r="BE263" s="216" t="s">
        <v>1275</v>
      </c>
      <c r="BF263" s="216" t="s">
        <v>1275</v>
      </c>
      <c r="BG263" s="34"/>
      <c r="BH263" s="34"/>
      <c r="BI263" s="34"/>
      <c r="BJ263" s="34"/>
      <c r="BK263" s="34"/>
      <c r="BL263" s="96">
        <f t="shared" ca="1" si="42"/>
        <v>-52391</v>
      </c>
      <c r="BM263" s="97" t="e">
        <f t="shared" ca="1" si="43"/>
        <v>#VALUE!</v>
      </c>
      <c r="BN263" s="97" t="e">
        <f t="shared" ca="1" si="44"/>
        <v>#VALUE!</v>
      </c>
      <c r="BO263" s="95" t="e">
        <f t="shared" ca="1" si="48"/>
        <v>#VALUE!</v>
      </c>
      <c r="BP263" s="7">
        <f>Design!$J269</f>
        <v>0</v>
      </c>
      <c r="BQ263" s="1" t="e">
        <f t="shared" ca="1" si="49"/>
        <v>#VALUE!</v>
      </c>
      <c r="BR263" s="19" t="e">
        <f t="shared" ca="1" si="45"/>
        <v>#VALUE!</v>
      </c>
      <c r="BS263" s="61">
        <f t="shared" ca="1" si="52"/>
        <v>0</v>
      </c>
      <c r="BT263" s="61">
        <f t="shared" ca="1" si="53"/>
        <v>0</v>
      </c>
      <c r="BU263" s="78" t="e">
        <f t="shared" ca="1" si="47"/>
        <v>#VALUE!</v>
      </c>
      <c r="BV263" s="95">
        <f t="shared" ca="1" si="51"/>
        <v>0</v>
      </c>
      <c r="BW263" s="80">
        <f>Design!B269</f>
        <v>0.37950000000000028</v>
      </c>
      <c r="BX263" s="8">
        <f>Design!F269</f>
        <v>0</v>
      </c>
      <c r="BY263" s="51" t="s">
        <v>3236</v>
      </c>
      <c r="BZ263"/>
      <c r="CA263" s="278">
        <v>41543.668657407405</v>
      </c>
      <c r="CB263" t="s">
        <v>3821</v>
      </c>
      <c r="CC263" s="10"/>
      <c r="CD263" s="61"/>
      <c r="CE263" s="65" t="e">
        <f t="shared" si="41"/>
        <v>#VALUE!</v>
      </c>
      <c r="CF263" s="65"/>
      <c r="CG263" s="65"/>
      <c r="CH263" s="65"/>
      <c r="CI263" s="65"/>
      <c r="CJ263" s="65"/>
      <c r="CK263" s="65"/>
      <c r="CL263" s="65"/>
      <c r="CM263"/>
      <c r="CN263"/>
      <c r="CO263"/>
      <c r="CP263"/>
      <c r="CQ263"/>
      <c r="CR263"/>
      <c r="CS263"/>
      <c r="CT263"/>
      <c r="CU263"/>
      <c r="CV263" s="65"/>
      <c r="CW263" s="65"/>
      <c r="CX263" s="65"/>
      <c r="CY263" s="65"/>
      <c r="CZ263" s="65"/>
      <c r="DA263" s="65"/>
      <c r="DB263" s="141"/>
      <c r="DC263" s="141"/>
      <c r="DD263" s="141"/>
      <c r="DE263" s="141"/>
      <c r="DF263" s="141"/>
      <c r="DG263" s="141"/>
      <c r="DH263" s="141"/>
      <c r="DI263" s="141"/>
      <c r="DJ263" s="139"/>
      <c r="DK263" s="95"/>
      <c r="DL263" s="141"/>
      <c r="DM263" s="141"/>
      <c r="DN263" s="141"/>
      <c r="DO263" s="141"/>
      <c r="DP263" s="91"/>
      <c r="DQ263" s="72"/>
      <c r="DR263" s="72"/>
      <c r="DS263" s="72"/>
      <c r="DT263" s="72"/>
      <c r="DZ263" s="141"/>
      <c r="EA263" s="141"/>
      <c r="EB263" s="141"/>
      <c r="EC263" s="141"/>
      <c r="ED263" s="141"/>
      <c r="EE263" s="141"/>
      <c r="EF263" s="143"/>
      <c r="EU263" s="72"/>
    </row>
    <row r="264" spans="1:151">
      <c r="A264" s="20"/>
      <c r="B264" s="20"/>
      <c r="C264" s="312"/>
      <c r="D264" s="31" t="s">
        <v>1795</v>
      </c>
      <c r="E264" s="31" t="s">
        <v>1796</v>
      </c>
      <c r="F264" s="32"/>
      <c r="G264" s="33"/>
      <c r="H264" s="34"/>
      <c r="I264" s="34"/>
      <c r="J264" s="34"/>
      <c r="K264" s="34"/>
      <c r="L264" s="34"/>
      <c r="M264" s="34"/>
      <c r="N264" s="34"/>
      <c r="O264" s="34"/>
      <c r="P264" s="34"/>
      <c r="Q264" s="34"/>
      <c r="R264" s="34"/>
      <c r="S264" s="34"/>
      <c r="T264" s="34"/>
      <c r="U264" s="34"/>
      <c r="V264" s="34"/>
      <c r="W264" s="34"/>
      <c r="X264" s="34"/>
      <c r="Y264" s="34"/>
      <c r="Z264" s="34"/>
      <c r="AA264" s="34"/>
      <c r="AB264" s="34"/>
      <c r="AC264" s="34"/>
      <c r="AD264" s="34"/>
      <c r="AE264" s="34"/>
      <c r="AF264" s="34"/>
      <c r="AG264" s="34"/>
      <c r="AH264" s="34"/>
      <c r="AI264" s="34"/>
      <c r="AJ264" s="34"/>
      <c r="AK264" s="34"/>
      <c r="AL264" s="34"/>
      <c r="AM264" s="34"/>
      <c r="AN264" s="34"/>
      <c r="AO264" s="34"/>
      <c r="AP264" s="34"/>
      <c r="AQ264" s="75"/>
      <c r="AR264" s="34"/>
      <c r="AS264" s="34"/>
      <c r="AT264" s="110" t="s">
        <v>2399</v>
      </c>
      <c r="AU264" s="34" t="s">
        <v>2399</v>
      </c>
      <c r="AV264" s="34" t="s">
        <v>2399</v>
      </c>
      <c r="AW264" s="34"/>
      <c r="AX264" s="34"/>
      <c r="AY264" s="34"/>
      <c r="AZ264" s="34"/>
      <c r="BA264" s="34"/>
      <c r="BB264" s="34"/>
      <c r="BC264" s="124" t="s">
        <v>2399</v>
      </c>
      <c r="BD264" s="124" t="s">
        <v>2399</v>
      </c>
      <c r="BE264" s="216" t="s">
        <v>2399</v>
      </c>
      <c r="BF264" s="216" t="s">
        <v>2399</v>
      </c>
      <c r="BG264" s="34"/>
      <c r="BH264" s="34"/>
      <c r="BI264" s="34"/>
      <c r="BJ264" s="34"/>
      <c r="BK264" s="34"/>
      <c r="BL264" s="96">
        <f t="shared" ca="1" si="42"/>
        <v>-52391</v>
      </c>
      <c r="BM264" s="97" t="e">
        <f t="shared" ca="1" si="43"/>
        <v>#VALUE!</v>
      </c>
      <c r="BN264" s="97" t="e">
        <f t="shared" ca="1" si="44"/>
        <v>#VALUE!</v>
      </c>
      <c r="BO264" s="95" t="e">
        <f t="shared" ca="1" si="48"/>
        <v>#VALUE!</v>
      </c>
      <c r="BP264" s="7">
        <f>Design!$J270</f>
        <v>0</v>
      </c>
      <c r="BQ264" s="1" t="e">
        <f t="shared" ca="1" si="49"/>
        <v>#VALUE!</v>
      </c>
      <c r="BR264" s="19" t="e">
        <f t="shared" ca="1" si="45"/>
        <v>#VALUE!</v>
      </c>
      <c r="BS264" s="61">
        <f t="shared" ca="1" si="52"/>
        <v>0</v>
      </c>
      <c r="BT264" s="61">
        <f t="shared" ca="1" si="53"/>
        <v>0</v>
      </c>
      <c r="BU264" s="78" t="e">
        <f t="shared" ca="1" si="47"/>
        <v>#VALUE!</v>
      </c>
      <c r="BV264" s="95">
        <f t="shared" ca="1" si="51"/>
        <v>0</v>
      </c>
      <c r="BW264" s="80">
        <f>Design!B270</f>
        <v>0.38100000000000028</v>
      </c>
      <c r="BX264" s="8">
        <f>Design!F270</f>
        <v>0</v>
      </c>
      <c r="BY264" s="51" t="s">
        <v>3237</v>
      </c>
      <c r="BZ264"/>
      <c r="CA264" s="278">
        <v>41543.668657407405</v>
      </c>
      <c r="CB264" t="s">
        <v>3821</v>
      </c>
      <c r="CC264" s="10"/>
      <c r="CD264" s="61"/>
      <c r="CE264" s="65" t="e">
        <f t="shared" si="41"/>
        <v>#VALUE!</v>
      </c>
      <c r="CF264" s="65"/>
      <c r="CG264" s="65"/>
      <c r="CH264" s="65"/>
      <c r="CI264" s="65"/>
      <c r="CJ264" s="65"/>
      <c r="CK264" s="65"/>
      <c r="CL264" s="65"/>
      <c r="CM264"/>
      <c r="CN264"/>
      <c r="CO264"/>
      <c r="CP264"/>
      <c r="CQ264"/>
      <c r="CR264"/>
      <c r="CS264"/>
      <c r="CT264"/>
      <c r="CU264"/>
      <c r="CV264" s="65"/>
      <c r="CW264" s="65"/>
      <c r="CX264" s="65"/>
      <c r="CY264" s="65"/>
      <c r="CZ264" s="65"/>
      <c r="DA264" s="65"/>
      <c r="DB264" s="141"/>
      <c r="DC264" s="141"/>
      <c r="DD264" s="141"/>
      <c r="DE264" s="141"/>
      <c r="DF264" s="141"/>
      <c r="DG264" s="141"/>
      <c r="DH264" s="141"/>
      <c r="DI264" s="141"/>
      <c r="DJ264" s="139"/>
      <c r="DK264" s="95"/>
      <c r="DL264" s="141"/>
      <c r="DM264" s="141"/>
      <c r="DN264" s="141"/>
      <c r="DO264" s="141"/>
      <c r="DP264" s="91"/>
      <c r="DQ264" s="72"/>
      <c r="DR264" s="72"/>
      <c r="DS264" s="72"/>
      <c r="DT264" s="72"/>
      <c r="DZ264" s="141"/>
      <c r="EA264" s="141"/>
      <c r="EB264" s="141"/>
      <c r="EC264" s="141"/>
      <c r="ED264" s="141"/>
      <c r="EE264" s="141"/>
      <c r="EF264" s="143"/>
      <c r="EU264" s="72"/>
    </row>
    <row r="265" spans="1:151">
      <c r="A265" s="20"/>
      <c r="B265" s="20"/>
      <c r="C265" s="312"/>
      <c r="D265" s="31" t="s">
        <v>1797</v>
      </c>
      <c r="E265" s="31" t="s">
        <v>1798</v>
      </c>
      <c r="F265" s="32"/>
      <c r="G265" s="33"/>
      <c r="H265" s="34"/>
      <c r="I265" s="34"/>
      <c r="J265" s="34"/>
      <c r="K265" s="34"/>
      <c r="L265" s="34"/>
      <c r="M265" s="34"/>
      <c r="N265" s="34"/>
      <c r="O265" s="34"/>
      <c r="P265" s="34"/>
      <c r="Q265" s="34"/>
      <c r="R265" s="34"/>
      <c r="S265" s="34"/>
      <c r="T265" s="34"/>
      <c r="U265" s="34"/>
      <c r="V265" s="34"/>
      <c r="W265" s="34"/>
      <c r="X265" s="34"/>
      <c r="Y265" s="34"/>
      <c r="Z265" s="34"/>
      <c r="AA265" s="34"/>
      <c r="AB265" s="34"/>
      <c r="AC265" s="34"/>
      <c r="AD265" s="34"/>
      <c r="AE265" s="34"/>
      <c r="AF265" s="34"/>
      <c r="AG265" s="34"/>
      <c r="AH265" s="34"/>
      <c r="AI265" s="34"/>
      <c r="AJ265" s="34"/>
      <c r="AK265" s="34"/>
      <c r="AL265" s="34"/>
      <c r="AM265" s="34"/>
      <c r="AN265" s="34"/>
      <c r="AO265" s="34"/>
      <c r="AP265" s="34"/>
      <c r="AQ265" s="75"/>
      <c r="AR265" s="34"/>
      <c r="AS265" s="34"/>
      <c r="AT265" s="110" t="s">
        <v>2399</v>
      </c>
      <c r="AU265" s="34" t="s">
        <v>2399</v>
      </c>
      <c r="AV265" s="34" t="s">
        <v>2399</v>
      </c>
      <c r="AW265" s="34"/>
      <c r="AX265" s="34"/>
      <c r="AY265" s="34"/>
      <c r="AZ265" s="34"/>
      <c r="BA265" s="34"/>
      <c r="BB265" s="34"/>
      <c r="BC265" s="124" t="s">
        <v>2399</v>
      </c>
      <c r="BD265" s="124" t="s">
        <v>2399</v>
      </c>
      <c r="BE265" s="216" t="s">
        <v>2399</v>
      </c>
      <c r="BF265" s="216" t="s">
        <v>2399</v>
      </c>
      <c r="BG265" s="34"/>
      <c r="BH265" s="34"/>
      <c r="BI265" s="34"/>
      <c r="BJ265" s="34"/>
      <c r="BK265" s="34"/>
      <c r="BL265" s="96">
        <f t="shared" ca="1" si="42"/>
        <v>-52391</v>
      </c>
      <c r="BM265" s="97" t="e">
        <f t="shared" ca="1" si="43"/>
        <v>#VALUE!</v>
      </c>
      <c r="BN265" s="97" t="e">
        <f t="shared" ca="1" si="44"/>
        <v>#VALUE!</v>
      </c>
      <c r="BO265" s="95" t="e">
        <f t="shared" ca="1" si="48"/>
        <v>#VALUE!</v>
      </c>
      <c r="BP265" s="7">
        <f>Design!$J271</f>
        <v>0</v>
      </c>
      <c r="BQ265" s="1" t="e">
        <f t="shared" ca="1" si="49"/>
        <v>#VALUE!</v>
      </c>
      <c r="BR265" s="19" t="e">
        <f t="shared" ca="1" si="45"/>
        <v>#VALUE!</v>
      </c>
      <c r="BS265" s="61">
        <f t="shared" ca="1" si="52"/>
        <v>0</v>
      </c>
      <c r="BT265" s="61">
        <f t="shared" ca="1" si="53"/>
        <v>0</v>
      </c>
      <c r="BU265" s="78" t="e">
        <f t="shared" ca="1" si="47"/>
        <v>#VALUE!</v>
      </c>
      <c r="BV265" s="95">
        <f t="shared" ca="1" si="51"/>
        <v>0</v>
      </c>
      <c r="BW265" s="80">
        <f>Design!B271</f>
        <v>0.38250000000000028</v>
      </c>
      <c r="BX265" s="8">
        <f>Design!F271</f>
        <v>0</v>
      </c>
      <c r="BY265" s="51" t="s">
        <v>1671</v>
      </c>
      <c r="BZ265"/>
      <c r="CA265" s="278">
        <v>41543.668657407405</v>
      </c>
      <c r="CB265" t="s">
        <v>3822</v>
      </c>
      <c r="CC265" s="10"/>
      <c r="CD265" s="61"/>
      <c r="CE265" s="65" t="e">
        <f t="shared" ref="CE265:CE328" si="54">IF(ROW()=7,VALUE(SUBSTITUTE(MID(CE$1,SEARCH("X=",CE$1)+2,5),",","")&amp;TEXT(SEARCH("X=",CE$1)+4,"00000")),VALUE(SUBSTITUTE(MID(CE$1,SEARCH(",",CE$1,VALUE(RIGHT(TEXT(CE264,"0.000000"),5)))+1,5),",","")&amp;TEXT(SEARCH(",",CE$1,VALUE(RIGHT(TEXT(CE264,"0.000000"),5)))+3,"00000")))</f>
        <v>#VALUE!</v>
      </c>
      <c r="CF265" s="65"/>
      <c r="CG265" s="65"/>
      <c r="CH265" s="65"/>
      <c r="CI265" s="65"/>
      <c r="CJ265" s="65"/>
      <c r="CK265" s="65"/>
      <c r="CL265" s="65"/>
      <c r="CM265"/>
      <c r="CN265"/>
      <c r="CO265"/>
      <c r="CP265"/>
      <c r="CQ265"/>
      <c r="CR265"/>
      <c r="CS265"/>
      <c r="CT265"/>
      <c r="CU265"/>
      <c r="CV265" s="65"/>
      <c r="CW265" s="65"/>
      <c r="CX265" s="65"/>
      <c r="CY265" s="65"/>
      <c r="CZ265" s="65"/>
      <c r="DA265" s="65"/>
      <c r="DB265" s="141"/>
      <c r="DC265" s="141"/>
      <c r="DD265" s="141"/>
      <c r="DE265" s="141"/>
      <c r="DF265" s="141"/>
      <c r="DG265" s="141"/>
      <c r="DH265" s="141"/>
      <c r="DI265" s="141"/>
      <c r="DJ265" s="139"/>
      <c r="DK265" s="95"/>
      <c r="DL265" s="141"/>
      <c r="DM265" s="141"/>
      <c r="DN265" s="141"/>
      <c r="DO265" s="141"/>
      <c r="DP265" s="91"/>
      <c r="DQ265" s="72"/>
      <c r="DR265" s="72"/>
      <c r="DS265" s="72"/>
      <c r="DT265" s="72"/>
      <c r="DZ265" s="141"/>
      <c r="EA265" s="141"/>
      <c r="EB265" s="141"/>
      <c r="EC265" s="141"/>
      <c r="ED265" s="141"/>
      <c r="EE265" s="141"/>
      <c r="EF265" s="143"/>
      <c r="EU265" s="72"/>
    </row>
    <row r="266" spans="1:151">
      <c r="A266" s="20"/>
      <c r="B266" s="20"/>
      <c r="C266" s="312"/>
      <c r="D266" s="31" t="s">
        <v>1799</v>
      </c>
      <c r="E266" s="31" t="s">
        <v>1800</v>
      </c>
      <c r="F266" s="32"/>
      <c r="G266" s="33"/>
      <c r="H266" s="34"/>
      <c r="I266" s="34"/>
      <c r="J266" s="34"/>
      <c r="K266" s="34"/>
      <c r="L266" s="34"/>
      <c r="M266" s="34"/>
      <c r="N266" s="34"/>
      <c r="O266" s="34"/>
      <c r="P266" s="34"/>
      <c r="Q266" s="34"/>
      <c r="R266" s="34"/>
      <c r="S266" s="34"/>
      <c r="T266" s="34"/>
      <c r="U266" s="34"/>
      <c r="V266" s="34"/>
      <c r="W266" s="34"/>
      <c r="X266" s="34"/>
      <c r="Y266" s="34"/>
      <c r="Z266" s="34"/>
      <c r="AA266" s="34"/>
      <c r="AB266" s="34"/>
      <c r="AC266" s="34"/>
      <c r="AD266" s="34"/>
      <c r="AE266" s="34"/>
      <c r="AF266" s="34"/>
      <c r="AG266" s="34"/>
      <c r="AH266" s="34"/>
      <c r="AI266" s="34"/>
      <c r="AJ266" s="34"/>
      <c r="AK266" s="34"/>
      <c r="AL266" s="34"/>
      <c r="AM266" s="34"/>
      <c r="AN266" s="34"/>
      <c r="AO266" s="34"/>
      <c r="AP266" s="34"/>
      <c r="AQ266" s="75"/>
      <c r="AR266" s="34"/>
      <c r="AS266" s="34"/>
      <c r="AT266" s="110" t="s">
        <v>1283</v>
      </c>
      <c r="AU266" s="34" t="s">
        <v>1283</v>
      </c>
      <c r="AV266" s="34" t="s">
        <v>1283</v>
      </c>
      <c r="AW266" s="34"/>
      <c r="AX266" s="34"/>
      <c r="AY266" s="34"/>
      <c r="AZ266" s="34"/>
      <c r="BA266" s="34"/>
      <c r="BB266" s="34"/>
      <c r="BC266" s="124" t="s">
        <v>1283</v>
      </c>
      <c r="BD266" s="124" t="s">
        <v>1283</v>
      </c>
      <c r="BE266" s="216" t="s">
        <v>1283</v>
      </c>
      <c r="BF266" s="216" t="s">
        <v>1283</v>
      </c>
      <c r="BG266" s="34"/>
      <c r="BH266" s="34"/>
      <c r="BI266" s="34"/>
      <c r="BJ266" s="34"/>
      <c r="BK266" s="34"/>
      <c r="BL266" s="96">
        <f t="shared" ref="BL266:BL329" ca="1" si="55">(HOUR(OFFSET(CA$11,(ROW()-10)*2+BT$8,0))-HOUR(CA$7))*3600+(MINUTE(OFFSET(CA$11,(ROW()-10)*2+BT$8,0))-MINUTE(CA$7))*60+SECOND(OFFSET(CA$11,(ROW()-10)*2+BT$8,0))-SECOND(CA$7)-BL$7</f>
        <v>-52391</v>
      </c>
      <c r="BM266" s="97" t="e">
        <f t="shared" ref="BM266:BM329" ca="1" si="56">-(RIGHT(BT266,LEN(BT266)-SEARCH("SWP",BT266,4)-3)-CC$7)/1000</f>
        <v>#VALUE!</v>
      </c>
      <c r="BN266" s="97" t="e">
        <f t="shared" ref="BN266:BN329" ca="1" si="57">-(MID(BT266,SEARCH("=",BT266)+1,SEARCH("=",BT266,4)-7)-CD$6)/1000</f>
        <v>#VALUE!</v>
      </c>
      <c r="BO266" s="95" t="e">
        <f t="shared" ca="1" si="48"/>
        <v>#VALUE!</v>
      </c>
      <c r="BP266" s="7">
        <f>Design!$J272</f>
        <v>0</v>
      </c>
      <c r="BQ266" s="1" t="e">
        <f t="shared" ca="1" si="49"/>
        <v>#VALUE!</v>
      </c>
      <c r="BR266" s="19" t="e">
        <f t="shared" ca="1" si="45"/>
        <v>#VALUE!</v>
      </c>
      <c r="BS266" s="61">
        <f t="shared" ca="1" si="52"/>
        <v>0</v>
      </c>
      <c r="BT266" s="61">
        <f t="shared" ca="1" si="53"/>
        <v>0</v>
      </c>
      <c r="BU266" s="78" t="e">
        <f t="shared" ca="1" si="47"/>
        <v>#VALUE!</v>
      </c>
      <c r="BV266" s="95">
        <f t="shared" ca="1" si="51"/>
        <v>0</v>
      </c>
      <c r="BW266" s="80">
        <f>Design!B272</f>
        <v>0.38400000000000029</v>
      </c>
      <c r="BX266" s="8">
        <f>Design!F272</f>
        <v>0</v>
      </c>
      <c r="BY266" s="51" t="s">
        <v>1672</v>
      </c>
      <c r="BZ266"/>
      <c r="CA266" s="278">
        <v>41543.668715277781</v>
      </c>
      <c r="CB266" t="s">
        <v>1969</v>
      </c>
      <c r="CC266" s="10"/>
      <c r="CD266" s="61"/>
      <c r="CE266" s="65" t="e">
        <f t="shared" si="54"/>
        <v>#VALUE!</v>
      </c>
      <c r="CF266" s="65"/>
      <c r="CG266" s="65"/>
      <c r="CH266" s="65"/>
      <c r="CI266" s="65"/>
      <c r="CJ266" s="65"/>
      <c r="CK266" s="65"/>
      <c r="CL266" s="65"/>
      <c r="CM266"/>
      <c r="CN266"/>
      <c r="CO266"/>
      <c r="CP266"/>
      <c r="CQ266"/>
      <c r="CR266"/>
      <c r="CS266"/>
      <c r="CT266"/>
      <c r="CU266"/>
      <c r="CV266" s="65"/>
      <c r="CW266" s="65"/>
      <c r="CX266" s="65"/>
      <c r="CY266" s="65"/>
      <c r="CZ266" s="65"/>
      <c r="DA266" s="65"/>
      <c r="DB266" s="141"/>
      <c r="DC266" s="141"/>
      <c r="DD266" s="141"/>
      <c r="DE266" s="141"/>
      <c r="DF266" s="141"/>
      <c r="DG266" s="141"/>
      <c r="DH266" s="141"/>
      <c r="DI266" s="141"/>
      <c r="DJ266" s="139"/>
      <c r="DK266" s="95"/>
      <c r="DL266" s="141"/>
      <c r="DM266" s="141"/>
      <c r="DN266" s="141"/>
      <c r="DO266" s="141"/>
      <c r="DP266" s="91"/>
      <c r="DQ266" s="72"/>
      <c r="DR266" s="72"/>
      <c r="DS266" s="72"/>
      <c r="DT266" s="72"/>
      <c r="DZ266" s="141"/>
      <c r="EA266" s="141"/>
      <c r="EB266" s="141"/>
      <c r="EC266" s="141"/>
      <c r="ED266" s="141"/>
      <c r="EE266" s="141"/>
      <c r="EF266" s="143"/>
      <c r="EU266" s="72"/>
    </row>
    <row r="267" spans="1:151">
      <c r="A267" s="20"/>
      <c r="B267" s="20"/>
      <c r="C267" s="312"/>
      <c r="D267" s="31" t="s">
        <v>1801</v>
      </c>
      <c r="E267" s="31" t="s">
        <v>1802</v>
      </c>
      <c r="F267" s="32"/>
      <c r="G267" s="33"/>
      <c r="H267" s="34"/>
      <c r="I267" s="34"/>
      <c r="J267" s="34"/>
      <c r="K267" s="34"/>
      <c r="L267" s="34"/>
      <c r="M267" s="34"/>
      <c r="N267" s="34"/>
      <c r="O267" s="34"/>
      <c r="P267" s="34"/>
      <c r="Q267" s="34"/>
      <c r="R267" s="34"/>
      <c r="S267" s="34"/>
      <c r="T267" s="34"/>
      <c r="U267" s="34"/>
      <c r="V267" s="34"/>
      <c r="W267" s="34"/>
      <c r="X267" s="34"/>
      <c r="Y267" s="34"/>
      <c r="Z267" s="34"/>
      <c r="AA267" s="34"/>
      <c r="AB267" s="34"/>
      <c r="AC267" s="34"/>
      <c r="AD267" s="34"/>
      <c r="AE267" s="34"/>
      <c r="AF267" s="34"/>
      <c r="AG267" s="34"/>
      <c r="AH267" s="34"/>
      <c r="AI267" s="34"/>
      <c r="AJ267" s="34"/>
      <c r="AK267" s="34"/>
      <c r="AL267" s="34"/>
      <c r="AM267" s="34"/>
      <c r="AN267" s="34"/>
      <c r="AO267" s="34"/>
      <c r="AP267" s="34"/>
      <c r="AQ267" s="75"/>
      <c r="AR267" s="34"/>
      <c r="AS267" s="34"/>
      <c r="AT267" s="110" t="s">
        <v>1651</v>
      </c>
      <c r="AU267" s="34" t="s">
        <v>1651</v>
      </c>
      <c r="AV267" s="34" t="s">
        <v>1651</v>
      </c>
      <c r="AW267" s="34"/>
      <c r="AX267" s="34"/>
      <c r="AY267" s="34"/>
      <c r="AZ267" s="34"/>
      <c r="BA267" s="34"/>
      <c r="BB267" s="34"/>
      <c r="BC267" s="124" t="s">
        <v>2901</v>
      </c>
      <c r="BD267" s="124" t="s">
        <v>2901</v>
      </c>
      <c r="BE267" s="216" t="s">
        <v>2901</v>
      </c>
      <c r="BF267" s="216" t="s">
        <v>2901</v>
      </c>
      <c r="BG267" s="34"/>
      <c r="BH267" s="34"/>
      <c r="BI267" s="34"/>
      <c r="BJ267" s="34"/>
      <c r="BK267" s="34"/>
      <c r="BL267" s="96">
        <f t="shared" ca="1" si="55"/>
        <v>-52391</v>
      </c>
      <c r="BM267" s="97" t="e">
        <f t="shared" ca="1" si="56"/>
        <v>#VALUE!</v>
      </c>
      <c r="BN267" s="97" t="e">
        <f t="shared" ca="1" si="57"/>
        <v>#VALUE!</v>
      </c>
      <c r="BO267" s="95" t="e">
        <f t="shared" ca="1" si="48"/>
        <v>#VALUE!</v>
      </c>
      <c r="BP267" s="7">
        <f>Design!$J273</f>
        <v>0</v>
      </c>
      <c r="BQ267" s="1" t="e">
        <f t="shared" ca="1" si="49"/>
        <v>#VALUE!</v>
      </c>
      <c r="BR267" s="19" t="e">
        <f t="shared" ref="BR267:BR330" ca="1" si="58">ABS(MID(BT267,SEARCH("=",BT267,4)+1,SEARCH("S",BT267)-SEARCH("=",BT267,4)-3)-CD$7)/1000</f>
        <v>#VALUE!</v>
      </c>
      <c r="BS267" s="61">
        <f t="shared" ca="1" si="52"/>
        <v>0</v>
      </c>
      <c r="BT267" s="61">
        <f t="shared" ca="1" si="53"/>
        <v>0</v>
      </c>
      <c r="BU267" s="78" t="e">
        <f t="shared" ref="BU267:BU330" ca="1" si="59">(BU$8-(MID(BT267,SEARCH("=",BT267)+1,SEARCH("=",BT267,4)-7))-(RIGHT(BT267,LEN(BT267)-SEARCH("SWP",BT267,4)-3)))/1000</f>
        <v>#VALUE!</v>
      </c>
      <c r="BV267" s="95">
        <f t="shared" ca="1" si="51"/>
        <v>0</v>
      </c>
      <c r="BW267" s="80">
        <f>Design!B273</f>
        <v>0.38550000000000029</v>
      </c>
      <c r="BX267" s="8">
        <f>Design!F273</f>
        <v>0</v>
      </c>
      <c r="BY267" s="51" t="s">
        <v>1673</v>
      </c>
      <c r="BZ267"/>
      <c r="CA267" s="278">
        <v>41543.668715277781</v>
      </c>
      <c r="CB267" t="s">
        <v>3823</v>
      </c>
      <c r="CC267" s="10"/>
      <c r="CD267" s="61"/>
      <c r="CE267" s="65" t="e">
        <f t="shared" si="54"/>
        <v>#VALUE!</v>
      </c>
      <c r="CF267" s="65"/>
      <c r="CG267" s="65"/>
      <c r="CH267" s="65"/>
      <c r="CI267" s="65"/>
      <c r="CJ267" s="65"/>
      <c r="CK267" s="65"/>
      <c r="CL267" s="65"/>
      <c r="CM267"/>
      <c r="CN267"/>
      <c r="CO267"/>
      <c r="CP267"/>
      <c r="CQ267"/>
      <c r="CR267"/>
      <c r="CS267"/>
      <c r="CT267"/>
      <c r="CU267"/>
      <c r="CV267" s="65"/>
      <c r="CW267" s="65"/>
      <c r="CX267" s="65"/>
      <c r="CY267" s="65"/>
      <c r="CZ267" s="65"/>
      <c r="DA267" s="65"/>
      <c r="DB267" s="141"/>
      <c r="DC267" s="141"/>
      <c r="DD267" s="141"/>
      <c r="DE267" s="141"/>
      <c r="DF267" s="141"/>
      <c r="DG267" s="141"/>
      <c r="DH267" s="141"/>
      <c r="DI267" s="141"/>
      <c r="DJ267" s="139"/>
      <c r="DK267" s="95"/>
      <c r="DL267" s="141"/>
      <c r="DM267" s="141"/>
      <c r="DN267" s="141"/>
      <c r="DO267" s="141"/>
      <c r="DP267" s="91"/>
      <c r="DQ267" s="72"/>
      <c r="DR267" s="72"/>
      <c r="DS267" s="72"/>
      <c r="DT267" s="72"/>
      <c r="DZ267" s="141"/>
      <c r="EA267" s="141"/>
      <c r="EB267" s="141"/>
      <c r="EC267" s="141"/>
      <c r="ED267" s="141"/>
      <c r="EE267" s="141"/>
      <c r="EF267" s="143"/>
      <c r="EU267" s="72"/>
    </row>
    <row r="268" spans="1:151">
      <c r="A268" s="20"/>
      <c r="B268" s="20"/>
      <c r="C268" s="312"/>
      <c r="D268" s="31" t="s">
        <v>1803</v>
      </c>
      <c r="E268" s="31" t="s">
        <v>1804</v>
      </c>
      <c r="F268" s="32"/>
      <c r="G268" s="33"/>
      <c r="H268" s="34"/>
      <c r="I268" s="34"/>
      <c r="J268" s="34"/>
      <c r="K268" s="34"/>
      <c r="L268" s="34"/>
      <c r="M268" s="34"/>
      <c r="N268" s="34"/>
      <c r="O268" s="34"/>
      <c r="P268" s="34"/>
      <c r="Q268" s="34"/>
      <c r="R268" s="34"/>
      <c r="S268" s="34"/>
      <c r="T268" s="34"/>
      <c r="U268" s="34"/>
      <c r="V268" s="34"/>
      <c r="W268" s="34"/>
      <c r="X268" s="34"/>
      <c r="Y268" s="34"/>
      <c r="Z268" s="34"/>
      <c r="AA268" s="34"/>
      <c r="AB268" s="34"/>
      <c r="AC268" s="34"/>
      <c r="AD268" s="34"/>
      <c r="AE268" s="34"/>
      <c r="AF268" s="34"/>
      <c r="AG268" s="34"/>
      <c r="AH268" s="34"/>
      <c r="AI268" s="34"/>
      <c r="AJ268" s="34"/>
      <c r="AK268" s="34"/>
      <c r="AL268" s="34"/>
      <c r="AM268" s="34"/>
      <c r="AN268" s="34"/>
      <c r="AO268" s="34"/>
      <c r="AP268" s="34"/>
      <c r="AQ268" s="75"/>
      <c r="AR268" s="34"/>
      <c r="AS268" s="34"/>
      <c r="AT268" s="110" t="s">
        <v>2404</v>
      </c>
      <c r="AU268" s="34" t="s">
        <v>2404</v>
      </c>
      <c r="AV268" s="34" t="s">
        <v>2404</v>
      </c>
      <c r="AW268" s="34"/>
      <c r="AX268" s="34"/>
      <c r="AY268" s="34"/>
      <c r="AZ268" s="34"/>
      <c r="BA268" s="34"/>
      <c r="BB268" s="34"/>
      <c r="BC268" s="124" t="s">
        <v>2404</v>
      </c>
      <c r="BD268" s="124" t="s">
        <v>2404</v>
      </c>
      <c r="BE268" s="216" t="s">
        <v>2404</v>
      </c>
      <c r="BF268" s="216" t="s">
        <v>2404</v>
      </c>
      <c r="BG268" s="34"/>
      <c r="BH268" s="34"/>
      <c r="BI268" s="34"/>
      <c r="BJ268" s="34"/>
      <c r="BK268" s="34"/>
      <c r="BL268" s="96">
        <f t="shared" ca="1" si="55"/>
        <v>-52391</v>
      </c>
      <c r="BM268" s="97" t="e">
        <f t="shared" ca="1" si="56"/>
        <v>#VALUE!</v>
      </c>
      <c r="BN268" s="97" t="e">
        <f t="shared" ca="1" si="57"/>
        <v>#VALUE!</v>
      </c>
      <c r="BO268" s="95" t="e">
        <f t="shared" ca="1" si="48"/>
        <v>#VALUE!</v>
      </c>
      <c r="BP268" s="7">
        <f>Design!$J274</f>
        <v>0</v>
      </c>
      <c r="BQ268" s="1" t="e">
        <f t="shared" ca="1" si="49"/>
        <v>#VALUE!</v>
      </c>
      <c r="BR268" s="19" t="e">
        <f t="shared" ca="1" si="58"/>
        <v>#VALUE!</v>
      </c>
      <c r="BS268" s="61">
        <f t="shared" ca="1" si="52"/>
        <v>0</v>
      </c>
      <c r="BT268" s="61">
        <f t="shared" ca="1" si="53"/>
        <v>0</v>
      </c>
      <c r="BU268" s="78" t="e">
        <f t="shared" ca="1" si="59"/>
        <v>#VALUE!</v>
      </c>
      <c r="BV268" s="95">
        <f t="shared" ca="1" si="51"/>
        <v>0</v>
      </c>
      <c r="BW268" s="80">
        <f>Design!B274</f>
        <v>0.38700000000000029</v>
      </c>
      <c r="BX268" s="8">
        <f>Design!F274</f>
        <v>0</v>
      </c>
      <c r="BY268" s="51" t="s">
        <v>1674</v>
      </c>
      <c r="BZ268"/>
      <c r="CA268" s="278">
        <v>41543.668715277781</v>
      </c>
      <c r="CB268" t="s">
        <v>3824</v>
      </c>
      <c r="CC268" s="10"/>
      <c r="CD268" s="61"/>
      <c r="CE268" s="65" t="e">
        <f t="shared" si="54"/>
        <v>#VALUE!</v>
      </c>
      <c r="CF268" s="65"/>
      <c r="CG268" s="65"/>
      <c r="CH268" s="65"/>
      <c r="CI268" s="65"/>
      <c r="CJ268" s="65"/>
      <c r="CK268" s="65"/>
      <c r="CL268" s="65"/>
      <c r="CM268"/>
      <c r="CN268"/>
      <c r="CO268"/>
      <c r="CP268"/>
      <c r="CQ268"/>
      <c r="CR268"/>
      <c r="CS268"/>
      <c r="CT268"/>
      <c r="CU268"/>
      <c r="CV268" s="65"/>
      <c r="CW268" s="65"/>
      <c r="CX268" s="65"/>
      <c r="CY268" s="65"/>
      <c r="CZ268" s="65"/>
      <c r="DA268" s="65"/>
      <c r="DB268" s="141"/>
      <c r="DC268" s="141"/>
      <c r="DD268" s="141"/>
      <c r="DE268" s="141"/>
      <c r="DF268" s="141"/>
      <c r="DG268" s="141"/>
      <c r="DH268" s="141"/>
      <c r="DI268" s="141"/>
      <c r="DJ268" s="139"/>
      <c r="DK268" s="95"/>
      <c r="DL268" s="141"/>
      <c r="DM268" s="141"/>
      <c r="DN268" s="141"/>
      <c r="DO268" s="141"/>
      <c r="DP268" s="91"/>
      <c r="DQ268" s="72"/>
      <c r="DR268" s="72"/>
      <c r="DS268" s="72"/>
      <c r="DT268" s="72"/>
      <c r="DZ268" s="141"/>
      <c r="EA268" s="141"/>
      <c r="EB268" s="141"/>
      <c r="EC268" s="141"/>
      <c r="ED268" s="141"/>
      <c r="EE268" s="141"/>
      <c r="EF268" s="143"/>
      <c r="EU268" s="72"/>
    </row>
    <row r="269" spans="1:151">
      <c r="A269" s="20"/>
      <c r="B269" s="20"/>
      <c r="C269" s="312"/>
      <c r="D269" s="31" t="s">
        <v>3113</v>
      </c>
      <c r="E269" s="31" t="s">
        <v>3114</v>
      </c>
      <c r="F269" s="32"/>
      <c r="G269" s="33"/>
      <c r="H269" s="34"/>
      <c r="I269" s="34"/>
      <c r="J269" s="34"/>
      <c r="K269" s="34"/>
      <c r="L269" s="34"/>
      <c r="M269" s="34"/>
      <c r="N269" s="34"/>
      <c r="O269" s="34"/>
      <c r="P269" s="34"/>
      <c r="Q269" s="34"/>
      <c r="R269" s="34"/>
      <c r="S269" s="34"/>
      <c r="T269" s="34"/>
      <c r="U269" s="34"/>
      <c r="V269" s="34"/>
      <c r="W269" s="34"/>
      <c r="X269" s="34"/>
      <c r="Y269" s="34"/>
      <c r="Z269" s="34"/>
      <c r="AA269" s="34"/>
      <c r="AB269" s="34"/>
      <c r="AC269" s="34"/>
      <c r="AD269" s="34"/>
      <c r="AE269" s="34"/>
      <c r="AF269" s="34"/>
      <c r="AG269" s="34"/>
      <c r="AH269" s="34"/>
      <c r="AI269" s="34"/>
      <c r="AJ269" s="34"/>
      <c r="AK269" s="34"/>
      <c r="AL269" s="34"/>
      <c r="AM269" s="34"/>
      <c r="AN269" s="34"/>
      <c r="AO269" s="34"/>
      <c r="AP269" s="34"/>
      <c r="AQ269" s="75"/>
      <c r="AR269" s="34"/>
      <c r="AS269" s="34"/>
      <c r="AT269" s="110" t="s">
        <v>1276</v>
      </c>
      <c r="AU269" s="34" t="s">
        <v>1276</v>
      </c>
      <c r="AV269" s="34" t="s">
        <v>1276</v>
      </c>
      <c r="AW269" s="34"/>
      <c r="AX269" s="34"/>
      <c r="AY269" s="34"/>
      <c r="AZ269" s="34"/>
      <c r="BA269" s="34"/>
      <c r="BB269" s="34"/>
      <c r="BC269" s="124" t="s">
        <v>1275</v>
      </c>
      <c r="BD269" s="124" t="s">
        <v>1275</v>
      </c>
      <c r="BE269" s="216" t="s">
        <v>1275</v>
      </c>
      <c r="BF269" s="216" t="s">
        <v>1275</v>
      </c>
      <c r="BG269" s="34"/>
      <c r="BH269" s="34"/>
      <c r="BI269" s="34"/>
      <c r="BJ269" s="34"/>
      <c r="BK269" s="34"/>
      <c r="BL269" s="96">
        <f t="shared" ca="1" si="55"/>
        <v>-52391</v>
      </c>
      <c r="BM269" s="97" t="e">
        <f t="shared" ca="1" si="56"/>
        <v>#VALUE!</v>
      </c>
      <c r="BN269" s="97" t="e">
        <f t="shared" ca="1" si="57"/>
        <v>#VALUE!</v>
      </c>
      <c r="BO269" s="95" t="e">
        <f t="shared" ref="BO269:BO331" ca="1" si="60">IF(BN269=0,(AVERAGE(BM268:BM271)-AVERAGE(BM267:BM270))/(AVERAGE(BL268:BL271)-AVERAGE(BL267:BL270)),(AVERAGE(BM268:BM271)-AVERAGE(BN267:BN270))/(AVERAGE(BL268:BL271)-AVERAGE(BL267:BL270)))</f>
        <v>#VALUE!</v>
      </c>
      <c r="BP269" s="7">
        <f>Design!$J275</f>
        <v>0</v>
      </c>
      <c r="BQ269" s="1" t="e">
        <f t="shared" ref="BQ269:BQ331" ca="1" si="61">(AVERAGE(BR268:BR271)-AVERAGE(BR267:BR270))/(AVERAGE(BL268:BL271)-AVERAGE(BL267:BL270))</f>
        <v>#VALUE!</v>
      </c>
      <c r="BR269" s="19" t="e">
        <f t="shared" ca="1" si="58"/>
        <v>#VALUE!</v>
      </c>
      <c r="BS269" s="61">
        <f t="shared" ca="1" si="52"/>
        <v>0</v>
      </c>
      <c r="BT269" s="61">
        <f t="shared" ca="1" si="53"/>
        <v>0</v>
      </c>
      <c r="BU269" s="78" t="e">
        <f t="shared" ca="1" si="59"/>
        <v>#VALUE!</v>
      </c>
      <c r="BV269" s="95">
        <f t="shared" ca="1" si="51"/>
        <v>0</v>
      </c>
      <c r="BW269" s="80">
        <f>Design!B275</f>
        <v>0.38850000000000029</v>
      </c>
      <c r="BX269" s="8">
        <f>Design!F275</f>
        <v>0</v>
      </c>
      <c r="BY269" s="51" t="s">
        <v>1675</v>
      </c>
      <c r="BZ269"/>
      <c r="CA269" s="278">
        <v>41543.668726851851</v>
      </c>
      <c r="CB269" t="s">
        <v>3825</v>
      </c>
      <c r="CC269" s="10"/>
      <c r="CD269" s="61"/>
      <c r="CE269" s="65" t="e">
        <f t="shared" si="54"/>
        <v>#VALUE!</v>
      </c>
      <c r="CF269" s="65"/>
      <c r="CG269" s="65"/>
      <c r="CH269" s="65"/>
      <c r="CI269" s="65"/>
      <c r="CJ269" s="65"/>
      <c r="CK269" s="65"/>
      <c r="CL269" s="65"/>
      <c r="CM269"/>
      <c r="CN269"/>
      <c r="CO269"/>
      <c r="CP269"/>
      <c r="CQ269"/>
      <c r="CR269"/>
      <c r="CS269"/>
      <c r="CT269"/>
      <c r="CU269"/>
      <c r="CV269" s="65"/>
      <c r="CW269" s="65"/>
      <c r="CX269" s="65"/>
      <c r="CY269" s="65"/>
      <c r="CZ269" s="65"/>
      <c r="DA269" s="65"/>
      <c r="DB269" s="141"/>
      <c r="DC269" s="141"/>
      <c r="DD269" s="141"/>
      <c r="DE269" s="141"/>
      <c r="DF269" s="141"/>
      <c r="DG269" s="141"/>
      <c r="DH269" s="141"/>
      <c r="DI269" s="141"/>
      <c r="DJ269" s="139"/>
      <c r="DK269" s="95"/>
      <c r="DL269" s="141"/>
      <c r="DM269" s="141"/>
      <c r="DN269" s="141"/>
      <c r="DO269" s="141"/>
      <c r="DP269" s="91"/>
      <c r="DQ269" s="72"/>
      <c r="DR269" s="72"/>
      <c r="DS269" s="72"/>
      <c r="DT269" s="72"/>
      <c r="DZ269" s="141"/>
      <c r="EA269" s="141"/>
      <c r="EB269" s="141"/>
      <c r="EC269" s="141"/>
      <c r="ED269" s="141"/>
      <c r="EE269" s="141"/>
      <c r="EF269" s="143"/>
      <c r="EU269" s="72"/>
    </row>
    <row r="270" spans="1:151">
      <c r="A270" s="20"/>
      <c r="B270" s="20"/>
      <c r="C270" s="312"/>
      <c r="D270" s="31" t="s">
        <v>3115</v>
      </c>
      <c r="E270" s="31" t="s">
        <v>3116</v>
      </c>
      <c r="F270" s="32"/>
      <c r="G270" s="33"/>
      <c r="H270" s="34"/>
      <c r="I270" s="34"/>
      <c r="J270" s="34"/>
      <c r="K270" s="34"/>
      <c r="L270" s="34"/>
      <c r="M270" s="34"/>
      <c r="N270" s="34"/>
      <c r="O270" s="34"/>
      <c r="P270" s="34"/>
      <c r="Q270" s="34"/>
      <c r="R270" s="34"/>
      <c r="S270" s="34"/>
      <c r="T270" s="34"/>
      <c r="U270" s="34"/>
      <c r="V270" s="34"/>
      <c r="W270" s="34"/>
      <c r="X270" s="34"/>
      <c r="Y270" s="34"/>
      <c r="Z270" s="34"/>
      <c r="AA270" s="34"/>
      <c r="AB270" s="34"/>
      <c r="AC270" s="34"/>
      <c r="AD270" s="34"/>
      <c r="AE270" s="34"/>
      <c r="AF270" s="34"/>
      <c r="AG270" s="34"/>
      <c r="AH270" s="34"/>
      <c r="AI270" s="34"/>
      <c r="AJ270" s="34"/>
      <c r="AK270" s="34"/>
      <c r="AL270" s="34"/>
      <c r="AM270" s="34"/>
      <c r="AN270" s="34"/>
      <c r="AO270" s="34"/>
      <c r="AP270" s="34"/>
      <c r="AQ270" s="75"/>
      <c r="AR270" s="34"/>
      <c r="AS270" s="34"/>
      <c r="AT270" s="110" t="s">
        <v>2399</v>
      </c>
      <c r="AU270" s="34" t="s">
        <v>2399</v>
      </c>
      <c r="AV270" s="34" t="s">
        <v>2399</v>
      </c>
      <c r="AW270" s="34"/>
      <c r="AX270" s="34"/>
      <c r="AY270" s="34"/>
      <c r="AZ270" s="34"/>
      <c r="BA270" s="34"/>
      <c r="BB270" s="34"/>
      <c r="BC270" s="124" t="s">
        <v>2399</v>
      </c>
      <c r="BD270" s="124" t="s">
        <v>2399</v>
      </c>
      <c r="BE270" s="216" t="s">
        <v>2399</v>
      </c>
      <c r="BF270" s="216" t="s">
        <v>2399</v>
      </c>
      <c r="BG270" s="34"/>
      <c r="BH270" s="34"/>
      <c r="BI270" s="34"/>
      <c r="BJ270" s="34"/>
      <c r="BK270" s="34"/>
      <c r="BL270" s="96">
        <f t="shared" ca="1" si="55"/>
        <v>-52391</v>
      </c>
      <c r="BM270" s="97" t="e">
        <f t="shared" ca="1" si="56"/>
        <v>#VALUE!</v>
      </c>
      <c r="BN270" s="97" t="e">
        <f t="shared" ca="1" si="57"/>
        <v>#VALUE!</v>
      </c>
      <c r="BO270" s="95" t="e">
        <f t="shared" ca="1" si="60"/>
        <v>#VALUE!</v>
      </c>
      <c r="BP270" s="7">
        <f>Design!$J276</f>
        <v>0</v>
      </c>
      <c r="BQ270" s="1" t="e">
        <f t="shared" ca="1" si="61"/>
        <v>#VALUE!</v>
      </c>
      <c r="BR270" s="19" t="e">
        <f t="shared" ca="1" si="58"/>
        <v>#VALUE!</v>
      </c>
      <c r="BS270" s="61">
        <f t="shared" ca="1" si="52"/>
        <v>0</v>
      </c>
      <c r="BT270" s="61">
        <f t="shared" ca="1" si="53"/>
        <v>0</v>
      </c>
      <c r="BU270" s="78" t="e">
        <f t="shared" ca="1" si="59"/>
        <v>#VALUE!</v>
      </c>
      <c r="BV270" s="95">
        <f t="shared" ca="1" si="51"/>
        <v>0</v>
      </c>
      <c r="BW270" s="80">
        <f>Design!B276</f>
        <v>0.39000000000000029</v>
      </c>
      <c r="BX270" s="8">
        <f>Design!F276</f>
        <v>0</v>
      </c>
      <c r="BY270" s="51" t="s">
        <v>1676</v>
      </c>
      <c r="BZ270"/>
      <c r="CA270" s="278">
        <v>41543.668726851851</v>
      </c>
      <c r="CB270" t="s">
        <v>3826</v>
      </c>
      <c r="CC270" s="10"/>
      <c r="CD270" s="61"/>
      <c r="CE270" s="65" t="e">
        <f t="shared" si="54"/>
        <v>#VALUE!</v>
      </c>
      <c r="CF270" s="65"/>
      <c r="CG270" s="65"/>
      <c r="CH270" s="65"/>
      <c r="CI270" s="65"/>
      <c r="CJ270" s="65"/>
      <c r="CK270" s="65"/>
      <c r="CL270" s="65"/>
      <c r="CM270"/>
      <c r="CN270"/>
      <c r="CO270"/>
      <c r="CP270"/>
      <c r="CQ270"/>
      <c r="CR270"/>
      <c r="CS270"/>
      <c r="CT270"/>
      <c r="CU270"/>
      <c r="CV270" s="65"/>
      <c r="CW270" s="65"/>
      <c r="CX270" s="65"/>
      <c r="CY270" s="65"/>
      <c r="CZ270" s="65"/>
      <c r="DA270" s="65"/>
      <c r="DB270" s="141"/>
      <c r="DC270" s="141"/>
      <c r="DD270" s="141"/>
      <c r="DE270" s="141"/>
      <c r="DF270" s="141"/>
      <c r="DG270" s="141"/>
      <c r="DH270" s="141"/>
      <c r="DI270" s="141"/>
      <c r="DJ270" s="139"/>
      <c r="DK270" s="95"/>
      <c r="DL270" s="141"/>
      <c r="DM270" s="141"/>
      <c r="DN270" s="141"/>
      <c r="DO270" s="141"/>
      <c r="DP270" s="91"/>
      <c r="DQ270" s="72"/>
      <c r="DR270" s="72"/>
      <c r="DS270" s="72"/>
      <c r="DT270" s="72"/>
      <c r="DZ270" s="141"/>
      <c r="EA270" s="141"/>
      <c r="EB270" s="141"/>
      <c r="EC270" s="141"/>
      <c r="ED270" s="141"/>
      <c r="EE270" s="141"/>
      <c r="EF270" s="143"/>
      <c r="EU270" s="72"/>
    </row>
    <row r="271" spans="1:151">
      <c r="A271" s="20"/>
      <c r="B271" s="20"/>
      <c r="C271" s="312"/>
      <c r="D271" s="31" t="s">
        <v>3117</v>
      </c>
      <c r="E271" s="31" t="s">
        <v>3118</v>
      </c>
      <c r="F271" s="32"/>
      <c r="G271" s="33"/>
      <c r="H271" s="34"/>
      <c r="I271" s="34"/>
      <c r="J271" s="34"/>
      <c r="K271" s="34"/>
      <c r="L271" s="34"/>
      <c r="M271" s="34"/>
      <c r="N271" s="34"/>
      <c r="O271" s="34"/>
      <c r="P271" s="34"/>
      <c r="Q271" s="34"/>
      <c r="R271" s="34"/>
      <c r="S271" s="34"/>
      <c r="T271" s="34"/>
      <c r="U271" s="34"/>
      <c r="V271" s="34"/>
      <c r="W271" s="34"/>
      <c r="X271" s="34"/>
      <c r="Y271" s="34"/>
      <c r="Z271" s="34"/>
      <c r="AA271" s="34"/>
      <c r="AB271" s="34"/>
      <c r="AC271" s="34"/>
      <c r="AD271" s="34"/>
      <c r="AE271" s="34"/>
      <c r="AF271" s="34"/>
      <c r="AG271" s="34"/>
      <c r="AH271" s="34"/>
      <c r="AI271" s="34"/>
      <c r="AJ271" s="34"/>
      <c r="AK271" s="34"/>
      <c r="AL271" s="34"/>
      <c r="AM271" s="34"/>
      <c r="AN271" s="34"/>
      <c r="AO271" s="34"/>
      <c r="AP271" s="34"/>
      <c r="AQ271" s="75"/>
      <c r="AR271" s="34"/>
      <c r="AS271" s="34"/>
      <c r="AT271" s="110" t="s">
        <v>2399</v>
      </c>
      <c r="AU271" s="34" t="s">
        <v>2399</v>
      </c>
      <c r="AV271" s="34" t="s">
        <v>2399</v>
      </c>
      <c r="AW271" s="34"/>
      <c r="AX271" s="34"/>
      <c r="AY271" s="34"/>
      <c r="AZ271" s="34"/>
      <c r="BA271" s="34"/>
      <c r="BB271" s="34"/>
      <c r="BC271" s="124" t="s">
        <v>2399</v>
      </c>
      <c r="BD271" s="124" t="s">
        <v>2399</v>
      </c>
      <c r="BE271" s="216" t="s">
        <v>2399</v>
      </c>
      <c r="BF271" s="216" t="s">
        <v>2399</v>
      </c>
      <c r="BG271" s="34"/>
      <c r="BH271" s="34"/>
      <c r="BI271" s="34"/>
      <c r="BJ271" s="34"/>
      <c r="BK271" s="34"/>
      <c r="BL271" s="96">
        <f t="shared" ca="1" si="55"/>
        <v>-52391</v>
      </c>
      <c r="BM271" s="97" t="e">
        <f t="shared" ca="1" si="56"/>
        <v>#VALUE!</v>
      </c>
      <c r="BN271" s="97" t="e">
        <f t="shared" ca="1" si="57"/>
        <v>#VALUE!</v>
      </c>
      <c r="BO271" s="95" t="e">
        <f t="shared" ca="1" si="60"/>
        <v>#VALUE!</v>
      </c>
      <c r="BP271" s="7">
        <f>Design!$J277</f>
        <v>0</v>
      </c>
      <c r="BQ271" s="1" t="e">
        <f t="shared" ca="1" si="61"/>
        <v>#VALUE!</v>
      </c>
      <c r="BR271" s="19" t="e">
        <f t="shared" ca="1" si="58"/>
        <v>#VALUE!</v>
      </c>
      <c r="BS271" s="61">
        <f t="shared" ca="1" si="52"/>
        <v>0</v>
      </c>
      <c r="BT271" s="61">
        <f t="shared" ca="1" si="53"/>
        <v>0</v>
      </c>
      <c r="BU271" s="78" t="e">
        <f t="shared" ca="1" si="59"/>
        <v>#VALUE!</v>
      </c>
      <c r="BV271" s="95">
        <f t="shared" ca="1" si="51"/>
        <v>0</v>
      </c>
      <c r="BW271" s="80">
        <f>Design!B277</f>
        <v>0.39150000000000029</v>
      </c>
      <c r="BX271" s="8">
        <f>Design!F277</f>
        <v>0</v>
      </c>
      <c r="BY271" s="51" t="s">
        <v>1677</v>
      </c>
      <c r="BZ271"/>
      <c r="CA271" s="278">
        <v>41543.668738425928</v>
      </c>
      <c r="CB271" t="s">
        <v>3827</v>
      </c>
      <c r="CC271" s="10"/>
      <c r="CD271" s="61"/>
      <c r="CE271" s="65" t="e">
        <f t="shared" si="54"/>
        <v>#VALUE!</v>
      </c>
      <c r="CF271" s="65"/>
      <c r="CG271" s="65"/>
      <c r="CH271" s="65"/>
      <c r="CI271" s="65"/>
      <c r="CJ271" s="65"/>
      <c r="CK271" s="65"/>
      <c r="CL271" s="65"/>
      <c r="CM271"/>
      <c r="CN271"/>
      <c r="CO271"/>
      <c r="CP271"/>
      <c r="CQ271"/>
      <c r="CR271"/>
      <c r="CS271"/>
      <c r="CT271"/>
      <c r="CU271"/>
      <c r="CV271" s="65"/>
      <c r="CW271" s="65"/>
      <c r="CX271" s="65"/>
      <c r="CY271" s="65"/>
      <c r="CZ271" s="65"/>
      <c r="DA271" s="65"/>
      <c r="DB271" s="141"/>
      <c r="DC271" s="141"/>
      <c r="DD271" s="141"/>
      <c r="DE271" s="141"/>
      <c r="DF271" s="141"/>
      <c r="DG271" s="141"/>
      <c r="DH271" s="141"/>
      <c r="DI271" s="141"/>
      <c r="DJ271" s="139"/>
      <c r="DK271" s="95"/>
      <c r="DL271" s="141"/>
      <c r="DM271" s="141"/>
      <c r="DN271" s="141"/>
      <c r="DO271" s="141"/>
      <c r="DP271" s="91"/>
      <c r="DQ271" s="72"/>
      <c r="DR271" s="72"/>
      <c r="DS271" s="72"/>
      <c r="DT271" s="72"/>
      <c r="DZ271" s="141"/>
      <c r="EA271" s="141"/>
      <c r="EB271" s="141"/>
      <c r="EC271" s="141"/>
      <c r="ED271" s="141"/>
      <c r="EE271" s="141"/>
      <c r="EF271" s="143"/>
      <c r="EU271" s="72"/>
    </row>
    <row r="272" spans="1:151">
      <c r="A272" s="20"/>
      <c r="B272" s="20"/>
      <c r="C272" s="312"/>
      <c r="D272" s="31" t="s">
        <v>3119</v>
      </c>
      <c r="E272" s="31" t="s">
        <v>3120</v>
      </c>
      <c r="F272" s="32"/>
      <c r="G272" s="33"/>
      <c r="H272" s="34"/>
      <c r="I272" s="34"/>
      <c r="J272" s="34"/>
      <c r="K272" s="34"/>
      <c r="L272" s="34"/>
      <c r="M272" s="34"/>
      <c r="N272" s="34"/>
      <c r="O272" s="34"/>
      <c r="P272" s="34"/>
      <c r="Q272" s="34"/>
      <c r="R272" s="34"/>
      <c r="S272" s="34"/>
      <c r="T272" s="34"/>
      <c r="U272" s="34"/>
      <c r="V272" s="34"/>
      <c r="W272" s="34"/>
      <c r="X272" s="34"/>
      <c r="Y272" s="34"/>
      <c r="Z272" s="34"/>
      <c r="AA272" s="34"/>
      <c r="AB272" s="34"/>
      <c r="AC272" s="34"/>
      <c r="AD272" s="34"/>
      <c r="AE272" s="34"/>
      <c r="AF272" s="34"/>
      <c r="AG272" s="34"/>
      <c r="AH272" s="34"/>
      <c r="AI272" s="34"/>
      <c r="AJ272" s="34"/>
      <c r="AK272" s="34"/>
      <c r="AL272" s="34"/>
      <c r="AM272" s="34"/>
      <c r="AN272" s="34"/>
      <c r="AO272" s="34"/>
      <c r="AP272" s="34"/>
      <c r="AQ272" s="75"/>
      <c r="AR272" s="34"/>
      <c r="AS272" s="34"/>
      <c r="AT272" s="110" t="s">
        <v>1283</v>
      </c>
      <c r="AU272" s="34" t="s">
        <v>1283</v>
      </c>
      <c r="AV272" s="34" t="s">
        <v>1283</v>
      </c>
      <c r="AW272" s="34"/>
      <c r="AX272" s="34"/>
      <c r="AY272" s="34"/>
      <c r="AZ272" s="34"/>
      <c r="BA272" s="34"/>
      <c r="BB272" s="34"/>
      <c r="BC272" s="124" t="s">
        <v>1283</v>
      </c>
      <c r="BD272" s="124" t="s">
        <v>1283</v>
      </c>
      <c r="BE272" s="216" t="s">
        <v>1283</v>
      </c>
      <c r="BF272" s="216" t="s">
        <v>1283</v>
      </c>
      <c r="BG272" s="34"/>
      <c r="BH272" s="34"/>
      <c r="BI272" s="34"/>
      <c r="BJ272" s="34"/>
      <c r="BK272" s="34"/>
      <c r="BL272" s="96">
        <f t="shared" ca="1" si="55"/>
        <v>-52391</v>
      </c>
      <c r="BM272" s="97" t="e">
        <f t="shared" ca="1" si="56"/>
        <v>#VALUE!</v>
      </c>
      <c r="BN272" s="97" t="e">
        <f t="shared" ca="1" si="57"/>
        <v>#VALUE!</v>
      </c>
      <c r="BO272" s="95" t="e">
        <f t="shared" ca="1" si="60"/>
        <v>#VALUE!</v>
      </c>
      <c r="BP272" s="7">
        <f>Design!$J278</f>
        <v>0</v>
      </c>
      <c r="BQ272" s="1" t="e">
        <f t="shared" ca="1" si="61"/>
        <v>#VALUE!</v>
      </c>
      <c r="BR272" s="19" t="e">
        <f t="shared" ca="1" si="58"/>
        <v>#VALUE!</v>
      </c>
      <c r="BS272" s="61">
        <f t="shared" ca="1" si="52"/>
        <v>0</v>
      </c>
      <c r="BT272" s="61">
        <f t="shared" ca="1" si="53"/>
        <v>0</v>
      </c>
      <c r="BU272" s="78" t="e">
        <f t="shared" ca="1" si="59"/>
        <v>#VALUE!</v>
      </c>
      <c r="BV272" s="95">
        <f t="shared" ca="1" si="51"/>
        <v>0</v>
      </c>
      <c r="BW272" s="80">
        <f>Design!B278</f>
        <v>0.39300000000000029</v>
      </c>
      <c r="BX272" s="8">
        <f>Design!F278</f>
        <v>0</v>
      </c>
      <c r="BY272" s="51" t="s">
        <v>1678</v>
      </c>
      <c r="BZ272"/>
      <c r="CA272" s="278">
        <v>41543.668738425928</v>
      </c>
      <c r="CB272" t="s">
        <v>3828</v>
      </c>
      <c r="CC272" s="10"/>
      <c r="CD272" s="61"/>
      <c r="CE272" s="65" t="e">
        <f t="shared" si="54"/>
        <v>#VALUE!</v>
      </c>
      <c r="CF272" s="65"/>
      <c r="CG272" s="65"/>
      <c r="CH272" s="65"/>
      <c r="CI272" s="65"/>
      <c r="CJ272" s="65"/>
      <c r="CK272" s="65"/>
      <c r="CL272" s="65"/>
      <c r="CM272"/>
      <c r="CN272"/>
      <c r="CO272"/>
      <c r="CP272"/>
      <c r="CQ272"/>
      <c r="CR272"/>
      <c r="CS272"/>
      <c r="CT272"/>
      <c r="CU272"/>
      <c r="CV272" s="65"/>
      <c r="CW272" s="65"/>
      <c r="CX272" s="65"/>
      <c r="CY272" s="65"/>
      <c r="CZ272" s="65"/>
      <c r="DA272" s="65"/>
      <c r="DB272" s="141"/>
      <c r="DC272" s="141"/>
      <c r="DD272" s="141"/>
      <c r="DE272" s="141"/>
      <c r="DF272" s="141"/>
      <c r="DG272" s="141"/>
      <c r="DH272" s="141"/>
      <c r="DI272" s="141"/>
      <c r="DJ272" s="139"/>
      <c r="DK272" s="95"/>
      <c r="DL272" s="141"/>
      <c r="DM272" s="141"/>
      <c r="DN272" s="141"/>
      <c r="DO272" s="141"/>
      <c r="DP272" s="91"/>
      <c r="DQ272" s="72"/>
      <c r="DR272" s="72"/>
      <c r="DS272" s="72"/>
      <c r="DT272" s="72"/>
      <c r="DZ272" s="141"/>
      <c r="EA272" s="141"/>
      <c r="EB272" s="141"/>
      <c r="EC272" s="141"/>
      <c r="ED272" s="141"/>
      <c r="EE272" s="141"/>
      <c r="EF272" s="143"/>
      <c r="EU272" s="72"/>
    </row>
    <row r="273" spans="1:151">
      <c r="A273" s="20"/>
      <c r="B273" s="20"/>
      <c r="C273" s="312"/>
      <c r="D273" s="31" t="s">
        <v>3121</v>
      </c>
      <c r="E273" s="31" t="s">
        <v>3122</v>
      </c>
      <c r="F273" s="32"/>
      <c r="G273" s="33"/>
      <c r="H273" s="34"/>
      <c r="I273" s="34"/>
      <c r="J273" s="34"/>
      <c r="K273" s="34"/>
      <c r="L273" s="34"/>
      <c r="M273" s="34"/>
      <c r="N273" s="34"/>
      <c r="O273" s="34"/>
      <c r="P273" s="34"/>
      <c r="Q273" s="34"/>
      <c r="R273" s="34"/>
      <c r="S273" s="34"/>
      <c r="T273" s="34"/>
      <c r="U273" s="34"/>
      <c r="V273" s="34"/>
      <c r="W273" s="34"/>
      <c r="X273" s="34"/>
      <c r="Y273" s="34"/>
      <c r="Z273" s="34"/>
      <c r="AA273" s="34"/>
      <c r="AB273" s="34"/>
      <c r="AC273" s="34"/>
      <c r="AD273" s="34"/>
      <c r="AE273" s="34"/>
      <c r="AF273" s="34"/>
      <c r="AG273" s="40"/>
      <c r="AH273" s="34"/>
      <c r="AI273" s="40"/>
      <c r="AJ273" s="34"/>
      <c r="AK273" s="34"/>
      <c r="AL273" s="34"/>
      <c r="AM273" s="34"/>
      <c r="AN273" s="34"/>
      <c r="AO273" s="34"/>
      <c r="AP273" s="34"/>
      <c r="AQ273" s="75"/>
      <c r="AR273" s="34"/>
      <c r="AS273" s="34"/>
      <c r="AT273" s="110" t="s">
        <v>1651</v>
      </c>
      <c r="AU273" s="34" t="s">
        <v>1651</v>
      </c>
      <c r="AV273" s="34" t="s">
        <v>1651</v>
      </c>
      <c r="AW273" s="34"/>
      <c r="AX273" s="34"/>
      <c r="AY273" s="34"/>
      <c r="AZ273" s="34"/>
      <c r="BA273" s="34"/>
      <c r="BB273" s="34"/>
      <c r="BC273" s="124" t="s">
        <v>2901</v>
      </c>
      <c r="BD273" s="124" t="s">
        <v>2901</v>
      </c>
      <c r="BE273" s="216" t="s">
        <v>2901</v>
      </c>
      <c r="BF273" s="216" t="s">
        <v>2901</v>
      </c>
      <c r="BG273" s="34"/>
      <c r="BH273" s="34"/>
      <c r="BI273" s="34"/>
      <c r="BJ273" s="34"/>
      <c r="BK273" s="34"/>
      <c r="BL273" s="96">
        <f t="shared" ca="1" si="55"/>
        <v>-52391</v>
      </c>
      <c r="BM273" s="97" t="e">
        <f t="shared" ca="1" si="56"/>
        <v>#VALUE!</v>
      </c>
      <c r="BN273" s="97" t="e">
        <f t="shared" ca="1" si="57"/>
        <v>#VALUE!</v>
      </c>
      <c r="BO273" s="95" t="e">
        <f t="shared" ca="1" si="60"/>
        <v>#VALUE!</v>
      </c>
      <c r="BP273" s="7">
        <f>Design!$J279</f>
        <v>0</v>
      </c>
      <c r="BQ273" s="1" t="e">
        <f t="shared" ca="1" si="61"/>
        <v>#VALUE!</v>
      </c>
      <c r="BR273" s="19" t="e">
        <f t="shared" ca="1" si="58"/>
        <v>#VALUE!</v>
      </c>
      <c r="BS273" s="61">
        <f t="shared" ca="1" si="52"/>
        <v>0</v>
      </c>
      <c r="BT273" s="61">
        <f t="shared" ca="1" si="53"/>
        <v>0</v>
      </c>
      <c r="BU273" s="78" t="e">
        <f t="shared" ca="1" si="59"/>
        <v>#VALUE!</v>
      </c>
      <c r="BV273" s="95">
        <f t="shared" ca="1" si="51"/>
        <v>0</v>
      </c>
      <c r="BW273" s="80">
        <f>Design!B279</f>
        <v>0.39450000000000029</v>
      </c>
      <c r="BX273" s="8">
        <f>Design!F279</f>
        <v>0</v>
      </c>
      <c r="BY273" s="51" t="s">
        <v>1679</v>
      </c>
      <c r="BZ273"/>
      <c r="CA273" s="278">
        <v>41543.668749999997</v>
      </c>
      <c r="CB273" t="s">
        <v>3829</v>
      </c>
      <c r="CC273" s="10"/>
      <c r="CD273" s="61"/>
      <c r="CE273" s="65" t="e">
        <f t="shared" si="54"/>
        <v>#VALUE!</v>
      </c>
      <c r="CF273" s="65"/>
      <c r="CG273" s="65"/>
      <c r="CH273" s="65"/>
      <c r="CI273" s="65"/>
      <c r="CJ273" s="65"/>
      <c r="CK273" s="65"/>
      <c r="CL273" s="65"/>
      <c r="CM273"/>
      <c r="CN273"/>
      <c r="CO273"/>
      <c r="CP273"/>
      <c r="CQ273"/>
      <c r="CR273"/>
      <c r="CS273"/>
      <c r="CT273"/>
      <c r="CU273"/>
      <c r="CV273" s="65"/>
      <c r="CW273" s="65"/>
      <c r="CX273" s="65"/>
      <c r="CY273" s="65"/>
      <c r="CZ273" s="65"/>
      <c r="DA273" s="65"/>
      <c r="DB273" s="141"/>
      <c r="DC273" s="141"/>
      <c r="DD273" s="141"/>
      <c r="DE273" s="141"/>
      <c r="DF273" s="141"/>
      <c r="DG273" s="141"/>
      <c r="DH273" s="141"/>
      <c r="DI273" s="141"/>
      <c r="DJ273" s="139"/>
      <c r="DK273" s="95"/>
      <c r="DL273" s="141"/>
      <c r="DM273" s="141"/>
      <c r="DN273" s="141"/>
      <c r="DO273" s="141"/>
      <c r="DP273" s="91"/>
      <c r="DQ273" s="72"/>
      <c r="DR273" s="72"/>
      <c r="DS273" s="72"/>
      <c r="DT273" s="72"/>
      <c r="DZ273" s="141"/>
      <c r="EA273" s="141"/>
      <c r="EB273" s="141"/>
      <c r="EC273" s="141"/>
      <c r="ED273" s="141"/>
      <c r="EE273" s="141"/>
      <c r="EF273" s="143"/>
      <c r="EU273" s="72"/>
    </row>
    <row r="274" spans="1:151">
      <c r="A274" s="20"/>
      <c r="B274" s="20"/>
      <c r="C274" s="312"/>
      <c r="D274" s="31" t="s">
        <v>3123</v>
      </c>
      <c r="E274" s="31" t="s">
        <v>3124</v>
      </c>
      <c r="F274" s="32"/>
      <c r="G274" s="33"/>
      <c r="H274" s="34"/>
      <c r="I274" s="34"/>
      <c r="J274" s="34"/>
      <c r="K274" s="34"/>
      <c r="L274" s="34"/>
      <c r="M274" s="34"/>
      <c r="N274" s="34"/>
      <c r="O274" s="34"/>
      <c r="P274" s="34"/>
      <c r="Q274" s="34"/>
      <c r="R274" s="34"/>
      <c r="S274" s="34"/>
      <c r="T274" s="34"/>
      <c r="U274" s="34"/>
      <c r="V274" s="34"/>
      <c r="W274" s="34"/>
      <c r="X274" s="34"/>
      <c r="Y274" s="34"/>
      <c r="Z274" s="34"/>
      <c r="AA274" s="34"/>
      <c r="AB274" s="34"/>
      <c r="AC274" s="34"/>
      <c r="AD274" s="34"/>
      <c r="AE274" s="34"/>
      <c r="AF274" s="34"/>
      <c r="AG274" s="34"/>
      <c r="AH274" s="34"/>
      <c r="AI274" s="34"/>
      <c r="AJ274" s="34"/>
      <c r="AK274" s="34"/>
      <c r="AL274" s="34"/>
      <c r="AM274" s="34"/>
      <c r="AN274" s="34"/>
      <c r="AO274" s="34"/>
      <c r="AP274" s="34"/>
      <c r="AQ274" s="75"/>
      <c r="AR274" s="34"/>
      <c r="AS274" s="34"/>
      <c r="AT274" s="110" t="s">
        <v>2404</v>
      </c>
      <c r="AU274" s="34" t="s">
        <v>2404</v>
      </c>
      <c r="AV274" s="34" t="s">
        <v>2404</v>
      </c>
      <c r="AW274" s="34"/>
      <c r="AX274" s="34"/>
      <c r="AY274" s="34"/>
      <c r="AZ274" s="34"/>
      <c r="BA274" s="34"/>
      <c r="BB274" s="34"/>
      <c r="BC274" s="124" t="s">
        <v>2404</v>
      </c>
      <c r="BD274" s="124" t="s">
        <v>2404</v>
      </c>
      <c r="BE274" s="216" t="s">
        <v>2404</v>
      </c>
      <c r="BF274" s="216" t="s">
        <v>2404</v>
      </c>
      <c r="BG274" s="34"/>
      <c r="BH274" s="34"/>
      <c r="BI274" s="34"/>
      <c r="BJ274" s="34"/>
      <c r="BK274" s="34"/>
      <c r="BL274" s="96">
        <f t="shared" ca="1" si="55"/>
        <v>-52391</v>
      </c>
      <c r="BM274" s="97" t="e">
        <f t="shared" ca="1" si="56"/>
        <v>#VALUE!</v>
      </c>
      <c r="BN274" s="97" t="e">
        <f t="shared" ca="1" si="57"/>
        <v>#VALUE!</v>
      </c>
      <c r="BO274" s="95" t="e">
        <f t="shared" ca="1" si="60"/>
        <v>#VALUE!</v>
      </c>
      <c r="BP274" s="7">
        <f>Design!$J280</f>
        <v>0</v>
      </c>
      <c r="BQ274" s="1" t="e">
        <f t="shared" ca="1" si="61"/>
        <v>#VALUE!</v>
      </c>
      <c r="BR274" s="19" t="e">
        <f t="shared" ca="1" si="58"/>
        <v>#VALUE!</v>
      </c>
      <c r="BS274" s="61">
        <f t="shared" ca="1" si="52"/>
        <v>0</v>
      </c>
      <c r="BT274" s="61">
        <f t="shared" ca="1" si="53"/>
        <v>0</v>
      </c>
      <c r="BU274" s="78" t="e">
        <f t="shared" ca="1" si="59"/>
        <v>#VALUE!</v>
      </c>
      <c r="BV274" s="95">
        <f t="shared" ca="1" si="51"/>
        <v>0</v>
      </c>
      <c r="BW274" s="80">
        <f>Design!B280</f>
        <v>0.3960000000000003</v>
      </c>
      <c r="BX274" s="8">
        <f>Design!F280</f>
        <v>0</v>
      </c>
      <c r="BY274" s="51" t="s">
        <v>1680</v>
      </c>
      <c r="BZ274"/>
      <c r="CA274" s="278">
        <v>41543.668749999997</v>
      </c>
      <c r="CB274" t="s">
        <v>3830</v>
      </c>
      <c r="CC274" s="10"/>
      <c r="CD274" s="61"/>
      <c r="CE274" s="65" t="e">
        <f t="shared" si="54"/>
        <v>#VALUE!</v>
      </c>
      <c r="CF274" s="65"/>
      <c r="CG274" s="65"/>
      <c r="CH274" s="65"/>
      <c r="CI274" s="65"/>
      <c r="CJ274" s="65"/>
      <c r="CK274" s="65"/>
      <c r="CL274" s="65"/>
      <c r="CM274"/>
      <c r="CN274"/>
      <c r="CO274"/>
      <c r="CP274"/>
      <c r="CQ274"/>
      <c r="CR274"/>
      <c r="CS274"/>
      <c r="CT274"/>
      <c r="CU274"/>
      <c r="CV274" s="65"/>
      <c r="CW274" s="65"/>
      <c r="CX274" s="65"/>
      <c r="CY274" s="65"/>
      <c r="CZ274" s="65"/>
      <c r="DA274" s="65"/>
      <c r="DB274" s="141"/>
      <c r="DC274" s="141"/>
      <c r="DD274" s="141"/>
      <c r="DE274" s="141"/>
      <c r="DF274" s="141"/>
      <c r="DG274" s="141"/>
      <c r="DH274" s="141"/>
      <c r="DI274" s="141"/>
      <c r="DJ274" s="139"/>
      <c r="DK274" s="95"/>
      <c r="DL274" s="141"/>
      <c r="DM274" s="141"/>
      <c r="DN274" s="141"/>
      <c r="DO274" s="141"/>
      <c r="DP274" s="91"/>
      <c r="DQ274" s="72"/>
      <c r="DR274" s="72"/>
      <c r="DS274" s="72"/>
      <c r="DT274" s="72"/>
      <c r="DZ274" s="141"/>
      <c r="EA274" s="141"/>
      <c r="EB274" s="141"/>
      <c r="EC274" s="141"/>
      <c r="ED274" s="141"/>
      <c r="EE274" s="141"/>
      <c r="EF274" s="143"/>
      <c r="EU274" s="72"/>
    </row>
    <row r="275" spans="1:151">
      <c r="A275" s="20"/>
      <c r="B275" s="20"/>
      <c r="C275" s="312"/>
      <c r="D275" s="31" t="s">
        <v>3125</v>
      </c>
      <c r="E275" s="31" t="s">
        <v>1430</v>
      </c>
      <c r="F275" s="32"/>
      <c r="G275" s="33"/>
      <c r="H275" s="34"/>
      <c r="I275" s="34"/>
      <c r="J275" s="34"/>
      <c r="K275" s="34"/>
      <c r="L275" s="34"/>
      <c r="M275" s="34"/>
      <c r="N275" s="34"/>
      <c r="O275" s="34"/>
      <c r="P275" s="34"/>
      <c r="Q275" s="34"/>
      <c r="R275" s="34"/>
      <c r="S275" s="34"/>
      <c r="T275" s="34"/>
      <c r="U275" s="34"/>
      <c r="V275" s="34"/>
      <c r="W275" s="34"/>
      <c r="X275" s="34"/>
      <c r="Y275" s="34"/>
      <c r="Z275" s="34"/>
      <c r="AA275" s="34"/>
      <c r="AB275" s="34"/>
      <c r="AC275" s="34"/>
      <c r="AD275" s="34"/>
      <c r="AE275" s="34"/>
      <c r="AF275" s="34"/>
      <c r="AG275" s="34"/>
      <c r="AH275" s="34"/>
      <c r="AI275" s="34"/>
      <c r="AJ275" s="34"/>
      <c r="AK275" s="34"/>
      <c r="AL275" s="34"/>
      <c r="AM275" s="34"/>
      <c r="AN275" s="34"/>
      <c r="AO275" s="34"/>
      <c r="AP275" s="34"/>
      <c r="AQ275" s="75"/>
      <c r="AR275" s="34"/>
      <c r="AS275" s="34"/>
      <c r="AT275" s="110" t="s">
        <v>1276</v>
      </c>
      <c r="AU275" s="34" t="s">
        <v>1276</v>
      </c>
      <c r="AV275" s="34" t="s">
        <v>1276</v>
      </c>
      <c r="AW275" s="34"/>
      <c r="AX275" s="34"/>
      <c r="AY275" s="34"/>
      <c r="AZ275" s="34"/>
      <c r="BA275" s="34"/>
      <c r="BB275" s="34"/>
      <c r="BC275" s="124" t="s">
        <v>1275</v>
      </c>
      <c r="BD275" s="124" t="s">
        <v>1275</v>
      </c>
      <c r="BE275" s="216" t="s">
        <v>1275</v>
      </c>
      <c r="BF275" s="216" t="s">
        <v>1275</v>
      </c>
      <c r="BG275" s="34"/>
      <c r="BH275" s="34"/>
      <c r="BI275" s="34"/>
      <c r="BJ275" s="34"/>
      <c r="BK275" s="34"/>
      <c r="BL275" s="96">
        <f t="shared" ca="1" si="55"/>
        <v>-52391</v>
      </c>
      <c r="BM275" s="97" t="e">
        <f t="shared" ca="1" si="56"/>
        <v>#VALUE!</v>
      </c>
      <c r="BN275" s="97" t="e">
        <f t="shared" ca="1" si="57"/>
        <v>#VALUE!</v>
      </c>
      <c r="BO275" s="95" t="e">
        <f t="shared" ca="1" si="60"/>
        <v>#VALUE!</v>
      </c>
      <c r="BP275" s="7">
        <f>Design!$J281</f>
        <v>0</v>
      </c>
      <c r="BQ275" s="1" t="e">
        <f t="shared" ca="1" si="61"/>
        <v>#VALUE!</v>
      </c>
      <c r="BR275" s="19" t="e">
        <f t="shared" ca="1" si="58"/>
        <v>#VALUE!</v>
      </c>
      <c r="BS275" s="61">
        <f t="shared" ca="1" si="52"/>
        <v>0</v>
      </c>
      <c r="BT275" s="61">
        <f t="shared" ca="1" si="53"/>
        <v>0</v>
      </c>
      <c r="BU275" s="78" t="e">
        <f t="shared" ca="1" si="59"/>
        <v>#VALUE!</v>
      </c>
      <c r="BV275" s="95">
        <f t="shared" ca="1" si="51"/>
        <v>0</v>
      </c>
      <c r="BW275" s="80">
        <f>Design!B281</f>
        <v>0.3975000000000003</v>
      </c>
      <c r="BX275" s="8">
        <f>Design!F281</f>
        <v>0</v>
      </c>
      <c r="BY275" s="51" t="s">
        <v>1681</v>
      </c>
      <c r="BZ275"/>
      <c r="CA275" s="278">
        <v>41543.668761574074</v>
      </c>
      <c r="CB275" t="s">
        <v>3831</v>
      </c>
      <c r="CC275" s="10"/>
      <c r="CD275" s="61"/>
      <c r="CE275" s="65" t="e">
        <f t="shared" si="54"/>
        <v>#VALUE!</v>
      </c>
      <c r="CF275" s="65"/>
      <c r="CG275" s="65"/>
      <c r="CH275" s="65"/>
      <c r="CI275" s="65"/>
      <c r="CJ275" s="65"/>
      <c r="CK275" s="65"/>
      <c r="CL275" s="65"/>
      <c r="CM275"/>
      <c r="CN275"/>
      <c r="CO275"/>
      <c r="CP275"/>
      <c r="CQ275"/>
      <c r="CR275"/>
      <c r="CS275"/>
      <c r="CT275"/>
      <c r="CU275"/>
      <c r="CV275" s="65"/>
      <c r="CW275" s="65"/>
      <c r="CX275" s="65"/>
      <c r="CY275" s="65"/>
      <c r="CZ275" s="65"/>
      <c r="DA275" s="65"/>
      <c r="DB275" s="141"/>
      <c r="DC275" s="141"/>
      <c r="DD275" s="141"/>
      <c r="DE275" s="141"/>
      <c r="DF275" s="141"/>
      <c r="DG275" s="141"/>
      <c r="DH275" s="141"/>
      <c r="DI275" s="141"/>
      <c r="DJ275" s="139"/>
      <c r="DK275" s="95"/>
      <c r="DL275" s="141"/>
      <c r="DM275" s="141"/>
      <c r="DN275" s="141"/>
      <c r="DO275" s="141"/>
      <c r="DP275" s="91"/>
      <c r="DQ275" s="72"/>
      <c r="DR275" s="72"/>
      <c r="DS275" s="72"/>
      <c r="DT275" s="72"/>
      <c r="DZ275" s="141"/>
      <c r="EA275" s="141"/>
      <c r="EB275" s="141"/>
      <c r="EC275" s="141"/>
      <c r="ED275" s="141"/>
      <c r="EE275" s="141"/>
      <c r="EF275" s="143"/>
      <c r="EU275" s="72"/>
    </row>
    <row r="276" spans="1:151">
      <c r="A276" s="20"/>
      <c r="B276" s="20"/>
      <c r="C276" s="312"/>
      <c r="D276" s="31" t="s">
        <v>2111</v>
      </c>
      <c r="E276" s="31" t="s">
        <v>2112</v>
      </c>
      <c r="F276" s="32"/>
      <c r="G276" s="33"/>
      <c r="H276" s="34"/>
      <c r="I276" s="34"/>
      <c r="J276" s="34"/>
      <c r="K276" s="34"/>
      <c r="L276" s="34"/>
      <c r="M276" s="34"/>
      <c r="N276" s="34"/>
      <c r="O276" s="34"/>
      <c r="P276" s="34"/>
      <c r="Q276" s="34"/>
      <c r="R276" s="34"/>
      <c r="S276" s="34"/>
      <c r="T276" s="34"/>
      <c r="U276" s="34"/>
      <c r="V276" s="34"/>
      <c r="W276" s="34"/>
      <c r="X276" s="34"/>
      <c r="Y276" s="34"/>
      <c r="Z276" s="34"/>
      <c r="AA276" s="34"/>
      <c r="AB276" s="34"/>
      <c r="AC276" s="34"/>
      <c r="AD276" s="34"/>
      <c r="AE276" s="34"/>
      <c r="AF276" s="34"/>
      <c r="AG276" s="34"/>
      <c r="AH276" s="34"/>
      <c r="AI276" s="34"/>
      <c r="AJ276" s="34"/>
      <c r="AK276" s="34"/>
      <c r="AL276" s="34"/>
      <c r="AM276" s="34"/>
      <c r="AN276" s="34"/>
      <c r="AO276" s="34"/>
      <c r="AP276" s="34"/>
      <c r="AQ276" s="75"/>
      <c r="AR276" s="34"/>
      <c r="AS276" s="34"/>
      <c r="AT276" s="110" t="s">
        <v>2399</v>
      </c>
      <c r="AU276" s="34" t="s">
        <v>2399</v>
      </c>
      <c r="AV276" s="34" t="s">
        <v>2399</v>
      </c>
      <c r="AW276" s="34"/>
      <c r="AX276" s="34"/>
      <c r="AY276" s="34"/>
      <c r="AZ276" s="34"/>
      <c r="BA276" s="34"/>
      <c r="BB276" s="34"/>
      <c r="BC276" s="124" t="s">
        <v>2399</v>
      </c>
      <c r="BD276" s="124" t="s">
        <v>2399</v>
      </c>
      <c r="BE276" s="216" t="s">
        <v>2399</v>
      </c>
      <c r="BF276" s="216" t="s">
        <v>2399</v>
      </c>
      <c r="BG276" s="34"/>
      <c r="BH276" s="34"/>
      <c r="BI276" s="34"/>
      <c r="BJ276" s="34"/>
      <c r="BK276" s="34"/>
      <c r="BL276" s="96">
        <f t="shared" ca="1" si="55"/>
        <v>-52391</v>
      </c>
      <c r="BM276" s="97" t="e">
        <f t="shared" ca="1" si="56"/>
        <v>#VALUE!</v>
      </c>
      <c r="BN276" s="97" t="e">
        <f t="shared" ca="1" si="57"/>
        <v>#VALUE!</v>
      </c>
      <c r="BO276" s="95" t="e">
        <f t="shared" ca="1" si="60"/>
        <v>#VALUE!</v>
      </c>
      <c r="BP276" s="7">
        <f>Design!$J282</f>
        <v>0</v>
      </c>
      <c r="BQ276" s="1" t="e">
        <f t="shared" ca="1" si="61"/>
        <v>#VALUE!</v>
      </c>
      <c r="BR276" s="19" t="e">
        <f t="shared" ca="1" si="58"/>
        <v>#VALUE!</v>
      </c>
      <c r="BS276" s="61">
        <f t="shared" ca="1" si="52"/>
        <v>0</v>
      </c>
      <c r="BT276" s="61">
        <f t="shared" ca="1" si="53"/>
        <v>0</v>
      </c>
      <c r="BU276" s="78" t="e">
        <f t="shared" ca="1" si="59"/>
        <v>#VALUE!</v>
      </c>
      <c r="BV276" s="95">
        <f t="shared" ca="1" si="51"/>
        <v>0</v>
      </c>
      <c r="BW276" s="80">
        <f>Design!B282</f>
        <v>0.3990000000000003</v>
      </c>
      <c r="BX276" s="8">
        <f>Design!F282</f>
        <v>0</v>
      </c>
      <c r="BY276" s="51" t="s">
        <v>1682</v>
      </c>
      <c r="BZ276"/>
      <c r="CA276" s="278">
        <v>41543.668761574074</v>
      </c>
      <c r="CB276" t="s">
        <v>3832</v>
      </c>
      <c r="CC276" s="10"/>
      <c r="CD276" s="61"/>
      <c r="CE276" s="65" t="e">
        <f t="shared" si="54"/>
        <v>#VALUE!</v>
      </c>
      <c r="CF276" s="65"/>
      <c r="CG276" s="65"/>
      <c r="CH276" s="65"/>
      <c r="CI276" s="65"/>
      <c r="CJ276" s="65"/>
      <c r="CK276" s="65"/>
      <c r="CL276" s="65"/>
      <c r="CM276"/>
      <c r="CN276"/>
      <c r="CO276"/>
      <c r="CP276"/>
      <c r="CQ276"/>
      <c r="CR276"/>
      <c r="CS276"/>
      <c r="CT276"/>
      <c r="CU276"/>
      <c r="CV276" s="65"/>
      <c r="CW276" s="65"/>
      <c r="CX276" s="65"/>
      <c r="CY276" s="65"/>
      <c r="CZ276" s="65"/>
      <c r="DA276" s="65"/>
      <c r="DB276" s="141"/>
      <c r="DC276" s="141"/>
      <c r="DD276" s="141"/>
      <c r="DE276" s="141"/>
      <c r="DF276" s="141"/>
      <c r="DG276" s="141"/>
      <c r="DH276" s="141"/>
      <c r="DI276" s="141"/>
      <c r="DJ276" s="139"/>
      <c r="DK276" s="95"/>
      <c r="DL276" s="141"/>
      <c r="DM276" s="141"/>
      <c r="DN276" s="141"/>
      <c r="DO276" s="141"/>
      <c r="DP276" s="91"/>
      <c r="DQ276" s="72"/>
      <c r="DR276" s="72"/>
      <c r="DS276" s="72"/>
      <c r="DT276" s="72"/>
      <c r="DZ276" s="141"/>
      <c r="EA276" s="141"/>
      <c r="EB276" s="141"/>
      <c r="EC276" s="141"/>
      <c r="ED276" s="141"/>
      <c r="EE276" s="141"/>
      <c r="EF276" s="143"/>
      <c r="EU276" s="72"/>
    </row>
    <row r="277" spans="1:151">
      <c r="A277" s="20"/>
      <c r="B277" s="20"/>
      <c r="C277" s="312"/>
      <c r="D277" s="31" t="s">
        <v>2113</v>
      </c>
      <c r="E277" s="31" t="s">
        <v>2114</v>
      </c>
      <c r="F277" s="32"/>
      <c r="G277" s="33"/>
      <c r="H277" s="34"/>
      <c r="I277" s="34"/>
      <c r="J277" s="34"/>
      <c r="K277" s="34"/>
      <c r="L277" s="34"/>
      <c r="M277" s="34"/>
      <c r="N277" s="34"/>
      <c r="O277" s="34"/>
      <c r="P277" s="34"/>
      <c r="Q277" s="34"/>
      <c r="R277" s="34"/>
      <c r="S277" s="34"/>
      <c r="T277" s="34"/>
      <c r="U277" s="34"/>
      <c r="V277" s="34"/>
      <c r="W277" s="34"/>
      <c r="X277" s="34"/>
      <c r="Y277" s="34"/>
      <c r="Z277" s="34"/>
      <c r="AA277" s="34"/>
      <c r="AB277" s="34"/>
      <c r="AC277" s="34"/>
      <c r="AD277" s="34"/>
      <c r="AE277" s="34"/>
      <c r="AF277" s="34"/>
      <c r="AG277" s="34"/>
      <c r="AH277" s="34"/>
      <c r="AI277" s="34"/>
      <c r="AJ277" s="34"/>
      <c r="AK277" s="34"/>
      <c r="AL277" s="34"/>
      <c r="AM277" s="34"/>
      <c r="AN277" s="34"/>
      <c r="AO277" s="34"/>
      <c r="AP277" s="34"/>
      <c r="AQ277" s="75"/>
      <c r="AR277" s="34"/>
      <c r="AS277" s="34"/>
      <c r="AT277" s="110" t="s">
        <v>2399</v>
      </c>
      <c r="AU277" s="34" t="s">
        <v>2399</v>
      </c>
      <c r="AV277" s="34" t="s">
        <v>2399</v>
      </c>
      <c r="AW277" s="34"/>
      <c r="AX277" s="34"/>
      <c r="AY277" s="34"/>
      <c r="AZ277" s="34"/>
      <c r="BA277" s="34"/>
      <c r="BB277" s="34"/>
      <c r="BC277" s="124" t="s">
        <v>2399</v>
      </c>
      <c r="BD277" s="124" t="s">
        <v>2399</v>
      </c>
      <c r="BE277" s="216" t="s">
        <v>2399</v>
      </c>
      <c r="BF277" s="216" t="s">
        <v>2399</v>
      </c>
      <c r="BG277" s="34"/>
      <c r="BH277" s="34"/>
      <c r="BI277" s="34"/>
      <c r="BJ277" s="34"/>
      <c r="BK277" s="34"/>
      <c r="BL277" s="96">
        <f t="shared" ca="1" si="55"/>
        <v>-52391</v>
      </c>
      <c r="BM277" s="97" t="e">
        <f t="shared" ca="1" si="56"/>
        <v>#VALUE!</v>
      </c>
      <c r="BN277" s="97" t="e">
        <f t="shared" ca="1" si="57"/>
        <v>#VALUE!</v>
      </c>
      <c r="BO277" s="95" t="e">
        <f t="shared" ca="1" si="60"/>
        <v>#VALUE!</v>
      </c>
      <c r="BP277" s="7">
        <f>Design!$J283</f>
        <v>0</v>
      </c>
      <c r="BQ277" s="1" t="e">
        <f t="shared" ca="1" si="61"/>
        <v>#VALUE!</v>
      </c>
      <c r="BR277" s="19" t="e">
        <f t="shared" ca="1" si="58"/>
        <v>#VALUE!</v>
      </c>
      <c r="BS277" s="61">
        <f t="shared" ca="1" si="52"/>
        <v>0</v>
      </c>
      <c r="BT277" s="61">
        <f t="shared" ca="1" si="53"/>
        <v>0</v>
      </c>
      <c r="BU277" s="78" t="e">
        <f t="shared" ca="1" si="59"/>
        <v>#VALUE!</v>
      </c>
      <c r="BV277" s="95">
        <f t="shared" ca="1" si="51"/>
        <v>0</v>
      </c>
      <c r="BW277" s="80">
        <f>Design!B283</f>
        <v>0.4005000000000003</v>
      </c>
      <c r="BX277" s="8">
        <f>Design!F283</f>
        <v>0</v>
      </c>
      <c r="BY277" s="51" t="s">
        <v>1683</v>
      </c>
      <c r="BZ277"/>
      <c r="CA277" s="278">
        <v>41543.668773148151</v>
      </c>
      <c r="CB277" t="s">
        <v>3832</v>
      </c>
      <c r="CC277" s="10"/>
      <c r="CD277" s="61"/>
      <c r="CE277" s="65" t="e">
        <f t="shared" si="54"/>
        <v>#VALUE!</v>
      </c>
      <c r="CF277" s="65"/>
      <c r="CG277" s="65"/>
      <c r="CH277" s="65"/>
      <c r="CI277" s="65"/>
      <c r="CJ277" s="65"/>
      <c r="CK277" s="65"/>
      <c r="CL277" s="65"/>
      <c r="CM277"/>
      <c r="CN277"/>
      <c r="CO277"/>
      <c r="CP277"/>
      <c r="CQ277"/>
      <c r="CR277"/>
      <c r="CS277"/>
      <c r="CT277"/>
      <c r="CU277"/>
      <c r="CV277" s="65"/>
      <c r="CW277" s="65"/>
      <c r="CX277" s="65"/>
      <c r="CY277" s="65"/>
      <c r="CZ277" s="65"/>
      <c r="DA277" s="65"/>
      <c r="DB277" s="141"/>
      <c r="DC277" s="141"/>
      <c r="DD277" s="141"/>
      <c r="DE277" s="141"/>
      <c r="DF277" s="141"/>
      <c r="DG277" s="141"/>
      <c r="DH277" s="141"/>
      <c r="DI277" s="141"/>
      <c r="DJ277" s="139"/>
      <c r="DK277" s="95"/>
      <c r="DL277" s="141"/>
      <c r="DM277" s="141"/>
      <c r="DN277" s="141"/>
      <c r="DO277" s="141"/>
      <c r="DP277" s="91"/>
      <c r="DQ277" s="72"/>
      <c r="DR277" s="72"/>
      <c r="DS277" s="72"/>
      <c r="DT277" s="72"/>
      <c r="DZ277" s="141"/>
      <c r="EA277" s="141"/>
      <c r="EB277" s="141"/>
      <c r="EC277" s="141"/>
      <c r="ED277" s="141"/>
      <c r="EE277" s="141"/>
      <c r="EF277" s="143"/>
      <c r="EU277" s="72"/>
    </row>
    <row r="278" spans="1:151">
      <c r="A278" s="20"/>
      <c r="B278" s="20"/>
      <c r="C278" s="312"/>
      <c r="D278" s="31" t="s">
        <v>2115</v>
      </c>
      <c r="E278" s="31" t="s">
        <v>2116</v>
      </c>
      <c r="F278" s="32"/>
      <c r="G278" s="33"/>
      <c r="H278" s="34"/>
      <c r="I278" s="34"/>
      <c r="J278" s="34"/>
      <c r="K278" s="34"/>
      <c r="L278" s="34"/>
      <c r="M278" s="34"/>
      <c r="N278" s="34"/>
      <c r="O278" s="34"/>
      <c r="P278" s="34"/>
      <c r="Q278" s="34"/>
      <c r="R278" s="34"/>
      <c r="S278" s="34"/>
      <c r="T278" s="34"/>
      <c r="U278" s="34"/>
      <c r="V278" s="34"/>
      <c r="W278" s="34"/>
      <c r="X278" s="34"/>
      <c r="Y278" s="34"/>
      <c r="Z278" s="34"/>
      <c r="AA278" s="34"/>
      <c r="AB278" s="34"/>
      <c r="AC278" s="34"/>
      <c r="AD278" s="34"/>
      <c r="AE278" s="34"/>
      <c r="AF278" s="34"/>
      <c r="AG278" s="34"/>
      <c r="AH278" s="34"/>
      <c r="AI278" s="34"/>
      <c r="AJ278" s="34"/>
      <c r="AK278" s="34"/>
      <c r="AL278" s="34"/>
      <c r="AM278" s="34"/>
      <c r="AN278" s="34"/>
      <c r="AO278" s="34"/>
      <c r="AP278" s="34"/>
      <c r="AQ278" s="75"/>
      <c r="AR278" s="34"/>
      <c r="AS278" s="34"/>
      <c r="AT278" s="110" t="s">
        <v>1283</v>
      </c>
      <c r="AU278" s="34" t="s">
        <v>1283</v>
      </c>
      <c r="AV278" s="34" t="s">
        <v>1283</v>
      </c>
      <c r="AW278" s="34"/>
      <c r="AX278" s="34"/>
      <c r="AY278" s="34"/>
      <c r="AZ278" s="34"/>
      <c r="BA278" s="34"/>
      <c r="BB278" s="34"/>
      <c r="BC278" s="124" t="s">
        <v>1283</v>
      </c>
      <c r="BD278" s="124" t="s">
        <v>1283</v>
      </c>
      <c r="BE278" s="216" t="s">
        <v>1283</v>
      </c>
      <c r="BF278" s="216" t="s">
        <v>1283</v>
      </c>
      <c r="BG278" s="34"/>
      <c r="BH278" s="34"/>
      <c r="BI278" s="34"/>
      <c r="BJ278" s="34"/>
      <c r="BK278" s="34"/>
      <c r="BL278" s="96">
        <f t="shared" ca="1" si="55"/>
        <v>-52391</v>
      </c>
      <c r="BM278" s="97" t="e">
        <f t="shared" ca="1" si="56"/>
        <v>#VALUE!</v>
      </c>
      <c r="BN278" s="97" t="e">
        <f t="shared" ca="1" si="57"/>
        <v>#VALUE!</v>
      </c>
      <c r="BO278" s="95" t="e">
        <f t="shared" ca="1" si="60"/>
        <v>#VALUE!</v>
      </c>
      <c r="BP278" s="7">
        <f>Design!$J284</f>
        <v>0</v>
      </c>
      <c r="BQ278" s="1" t="e">
        <f t="shared" ca="1" si="61"/>
        <v>#VALUE!</v>
      </c>
      <c r="BR278" s="19" t="e">
        <f t="shared" ca="1" si="58"/>
        <v>#VALUE!</v>
      </c>
      <c r="BS278" s="61">
        <f t="shared" ca="1" si="52"/>
        <v>0</v>
      </c>
      <c r="BT278" s="61">
        <f t="shared" ca="1" si="53"/>
        <v>0</v>
      </c>
      <c r="BU278" s="78" t="e">
        <f t="shared" ca="1" si="59"/>
        <v>#VALUE!</v>
      </c>
      <c r="BV278" s="95">
        <f t="shared" ca="1" si="51"/>
        <v>0</v>
      </c>
      <c r="BW278" s="80">
        <f>Design!B284</f>
        <v>0.4020000000000003</v>
      </c>
      <c r="BX278" s="8">
        <f>Design!F284</f>
        <v>0</v>
      </c>
      <c r="BY278" s="51" t="s">
        <v>1684</v>
      </c>
      <c r="BZ278"/>
      <c r="CA278" s="278">
        <v>41543.668773148151</v>
      </c>
      <c r="CB278" t="s">
        <v>3833</v>
      </c>
      <c r="CC278" s="10"/>
      <c r="CD278" s="61"/>
      <c r="CE278" s="65" t="e">
        <f t="shared" si="54"/>
        <v>#VALUE!</v>
      </c>
      <c r="CF278" s="65"/>
      <c r="CG278" s="65"/>
      <c r="CH278" s="65"/>
      <c r="CI278" s="65"/>
      <c r="CJ278" s="65"/>
      <c r="CK278" s="65"/>
      <c r="CL278" s="65"/>
      <c r="CM278"/>
      <c r="CN278"/>
      <c r="CO278"/>
      <c r="CP278"/>
      <c r="CQ278"/>
      <c r="CR278"/>
      <c r="CS278"/>
      <c r="CT278"/>
      <c r="CU278"/>
      <c r="CV278" s="65"/>
      <c r="CW278" s="65"/>
      <c r="CX278" s="65"/>
      <c r="CY278" s="65"/>
      <c r="CZ278" s="65"/>
      <c r="DA278" s="65"/>
      <c r="DB278" s="141"/>
      <c r="DC278" s="141"/>
      <c r="DD278" s="141"/>
      <c r="DE278" s="141"/>
      <c r="DF278" s="141"/>
      <c r="DG278" s="141"/>
      <c r="DH278" s="141"/>
      <c r="DI278" s="141"/>
      <c r="DJ278" s="139"/>
      <c r="DK278" s="95"/>
      <c r="DL278" s="141"/>
      <c r="DM278" s="141"/>
      <c r="DN278" s="141"/>
      <c r="DO278" s="141"/>
      <c r="DP278" s="91"/>
      <c r="DQ278" s="72"/>
      <c r="DR278" s="72"/>
      <c r="DS278" s="72"/>
      <c r="DT278" s="72"/>
      <c r="DZ278" s="141"/>
      <c r="EA278" s="141"/>
      <c r="EB278" s="141"/>
      <c r="EC278" s="141"/>
      <c r="ED278" s="141"/>
      <c r="EE278" s="141"/>
      <c r="EF278" s="143"/>
      <c r="EU278" s="72"/>
    </row>
    <row r="279" spans="1:151">
      <c r="A279" s="20"/>
      <c r="B279" s="20"/>
      <c r="C279" s="312"/>
      <c r="D279" s="31" t="s">
        <v>2520</v>
      </c>
      <c r="E279" s="31" t="s">
        <v>3026</v>
      </c>
      <c r="F279" s="32"/>
      <c r="G279" s="33"/>
      <c r="H279" s="34"/>
      <c r="I279" s="34"/>
      <c r="J279" s="34"/>
      <c r="K279" s="34"/>
      <c r="L279" s="34"/>
      <c r="M279" s="34"/>
      <c r="N279" s="34"/>
      <c r="O279" s="34"/>
      <c r="P279" s="34"/>
      <c r="Q279" s="34"/>
      <c r="R279" s="34"/>
      <c r="S279" s="34"/>
      <c r="T279" s="34"/>
      <c r="U279" s="34"/>
      <c r="V279" s="34"/>
      <c r="W279" s="34"/>
      <c r="X279" s="34"/>
      <c r="Y279" s="34"/>
      <c r="Z279" s="34"/>
      <c r="AA279" s="34"/>
      <c r="AB279" s="34"/>
      <c r="AC279" s="34"/>
      <c r="AD279" s="34"/>
      <c r="AE279" s="34"/>
      <c r="AF279" s="34"/>
      <c r="AG279" s="40"/>
      <c r="AH279" s="34"/>
      <c r="AI279" s="40"/>
      <c r="AJ279" s="34"/>
      <c r="AK279" s="34"/>
      <c r="AL279" s="34"/>
      <c r="AM279" s="34"/>
      <c r="AN279" s="34"/>
      <c r="AO279" s="34"/>
      <c r="AP279" s="34"/>
      <c r="AQ279" s="75"/>
      <c r="AR279" s="34"/>
      <c r="AS279" s="34"/>
      <c r="AT279" s="110" t="s">
        <v>1651</v>
      </c>
      <c r="AU279" s="34" t="s">
        <v>1651</v>
      </c>
      <c r="AV279" s="34" t="s">
        <v>1651</v>
      </c>
      <c r="AW279" s="34"/>
      <c r="AX279" s="34"/>
      <c r="AY279" s="34"/>
      <c r="AZ279" s="34"/>
      <c r="BA279" s="34"/>
      <c r="BB279" s="34"/>
      <c r="BC279" s="124" t="s">
        <v>2901</v>
      </c>
      <c r="BD279" s="124" t="s">
        <v>2901</v>
      </c>
      <c r="BE279" s="216" t="s">
        <v>2901</v>
      </c>
      <c r="BF279" s="216" t="s">
        <v>2901</v>
      </c>
      <c r="BG279" s="34"/>
      <c r="BH279" s="34"/>
      <c r="BI279" s="34"/>
      <c r="BJ279" s="34"/>
      <c r="BK279" s="34"/>
      <c r="BL279" s="96">
        <f t="shared" ca="1" si="55"/>
        <v>-52391</v>
      </c>
      <c r="BM279" s="97" t="e">
        <f t="shared" ca="1" si="56"/>
        <v>#VALUE!</v>
      </c>
      <c r="BN279" s="97" t="e">
        <f t="shared" ca="1" si="57"/>
        <v>#VALUE!</v>
      </c>
      <c r="BO279" s="95" t="e">
        <f t="shared" ca="1" si="60"/>
        <v>#VALUE!</v>
      </c>
      <c r="BP279" s="7">
        <f>Design!$J285</f>
        <v>0</v>
      </c>
      <c r="BQ279" s="1" t="e">
        <f t="shared" ca="1" si="61"/>
        <v>#VALUE!</v>
      </c>
      <c r="BR279" s="19" t="e">
        <f t="shared" ca="1" si="58"/>
        <v>#VALUE!</v>
      </c>
      <c r="BS279" s="61">
        <f t="shared" ca="1" si="52"/>
        <v>0</v>
      </c>
      <c r="BT279" s="61">
        <f t="shared" ca="1" si="53"/>
        <v>0</v>
      </c>
      <c r="BU279" s="78" t="e">
        <f t="shared" ca="1" si="59"/>
        <v>#VALUE!</v>
      </c>
      <c r="BV279" s="95">
        <f t="shared" ca="1" si="51"/>
        <v>0</v>
      </c>
      <c r="BW279" s="80">
        <f>Design!B285</f>
        <v>0.4035000000000003</v>
      </c>
      <c r="BX279" s="8">
        <f>Design!F285</f>
        <v>0</v>
      </c>
      <c r="BY279" s="51" t="s">
        <v>1685</v>
      </c>
      <c r="BZ279"/>
      <c r="CA279" s="278">
        <v>41543.668807870374</v>
      </c>
      <c r="CB279" t="s">
        <v>1969</v>
      </c>
      <c r="CC279" s="10"/>
      <c r="CD279" s="61"/>
      <c r="CE279" s="65" t="e">
        <f t="shared" si="54"/>
        <v>#VALUE!</v>
      </c>
      <c r="CF279" s="65"/>
      <c r="CG279" s="65"/>
      <c r="CH279" s="65"/>
      <c r="CI279" s="65"/>
      <c r="CJ279" s="65"/>
      <c r="CK279" s="65"/>
      <c r="CL279" s="65"/>
      <c r="CM279"/>
      <c r="CN279"/>
      <c r="CO279"/>
      <c r="CP279"/>
      <c r="CQ279"/>
      <c r="CR279"/>
      <c r="CS279"/>
      <c r="CT279"/>
      <c r="CU279"/>
      <c r="CV279" s="65"/>
      <c r="CW279" s="65"/>
      <c r="CX279" s="65"/>
      <c r="CY279" s="65"/>
      <c r="CZ279" s="65"/>
      <c r="DA279" s="65"/>
      <c r="DB279" s="141"/>
      <c r="DC279" s="141"/>
      <c r="DD279" s="141"/>
      <c r="DE279" s="141"/>
      <c r="DF279" s="141"/>
      <c r="DG279" s="141"/>
      <c r="DH279" s="141"/>
      <c r="DI279" s="141"/>
      <c r="DJ279" s="139"/>
      <c r="DK279" s="95"/>
      <c r="DL279" s="141"/>
      <c r="DM279" s="141"/>
      <c r="DN279" s="141"/>
      <c r="DO279" s="141"/>
      <c r="DP279" s="91"/>
      <c r="DQ279" s="72"/>
      <c r="DR279" s="72"/>
      <c r="DS279" s="72"/>
      <c r="DT279" s="72"/>
      <c r="DZ279" s="141"/>
      <c r="EA279" s="141"/>
      <c r="EB279" s="141"/>
      <c r="EC279" s="141"/>
      <c r="ED279" s="141"/>
      <c r="EE279" s="141"/>
      <c r="EF279" s="143"/>
      <c r="EU279" s="72"/>
    </row>
    <row r="280" spans="1:151">
      <c r="A280" s="20"/>
      <c r="B280" s="20"/>
      <c r="C280" s="312"/>
      <c r="D280" s="31" t="s">
        <v>3027</v>
      </c>
      <c r="E280" s="31" t="s">
        <v>3028</v>
      </c>
      <c r="F280" s="32"/>
      <c r="G280" s="33"/>
      <c r="H280" s="34"/>
      <c r="I280" s="34"/>
      <c r="J280" s="34"/>
      <c r="K280" s="34"/>
      <c r="L280" s="34"/>
      <c r="M280" s="34"/>
      <c r="N280" s="34"/>
      <c r="O280" s="34"/>
      <c r="P280" s="34"/>
      <c r="Q280" s="34"/>
      <c r="R280" s="34"/>
      <c r="S280" s="34"/>
      <c r="T280" s="34"/>
      <c r="U280" s="34"/>
      <c r="V280" s="34"/>
      <c r="W280" s="34"/>
      <c r="X280" s="34"/>
      <c r="Y280" s="34"/>
      <c r="Z280" s="34"/>
      <c r="AA280" s="34"/>
      <c r="AB280" s="34"/>
      <c r="AC280" s="34"/>
      <c r="AD280" s="34"/>
      <c r="AE280" s="34"/>
      <c r="AF280" s="34"/>
      <c r="AG280" s="34"/>
      <c r="AH280" s="34"/>
      <c r="AI280" s="34"/>
      <c r="AJ280" s="34"/>
      <c r="AK280" s="34"/>
      <c r="AL280" s="34"/>
      <c r="AM280" s="34"/>
      <c r="AN280" s="34"/>
      <c r="AO280" s="34"/>
      <c r="AP280" s="34"/>
      <c r="AQ280" s="75"/>
      <c r="AR280" s="34"/>
      <c r="AS280" s="34"/>
      <c r="AT280" s="110" t="s">
        <v>2404</v>
      </c>
      <c r="AU280" s="34" t="s">
        <v>2404</v>
      </c>
      <c r="AV280" s="34" t="s">
        <v>2404</v>
      </c>
      <c r="AW280" s="34"/>
      <c r="AX280" s="34"/>
      <c r="AY280" s="34"/>
      <c r="AZ280" s="34"/>
      <c r="BA280" s="34"/>
      <c r="BB280" s="34"/>
      <c r="BC280" s="124" t="s">
        <v>2404</v>
      </c>
      <c r="BD280" s="124" t="s">
        <v>2404</v>
      </c>
      <c r="BE280" s="216" t="s">
        <v>2404</v>
      </c>
      <c r="BF280" s="216" t="s">
        <v>2404</v>
      </c>
      <c r="BG280" s="34"/>
      <c r="BH280" s="34"/>
      <c r="BI280" s="34"/>
      <c r="BJ280" s="34"/>
      <c r="BK280" s="34"/>
      <c r="BL280" s="96">
        <f t="shared" ca="1" si="55"/>
        <v>-52391</v>
      </c>
      <c r="BM280" s="97" t="e">
        <f t="shared" ca="1" si="56"/>
        <v>#VALUE!</v>
      </c>
      <c r="BN280" s="97" t="e">
        <f t="shared" ca="1" si="57"/>
        <v>#VALUE!</v>
      </c>
      <c r="BO280" s="95" t="e">
        <f t="shared" ca="1" si="60"/>
        <v>#VALUE!</v>
      </c>
      <c r="BP280" s="7">
        <f>Design!$J286</f>
        <v>0</v>
      </c>
      <c r="BQ280" s="1" t="e">
        <f t="shared" ca="1" si="61"/>
        <v>#VALUE!</v>
      </c>
      <c r="BR280" s="19" t="e">
        <f t="shared" ca="1" si="58"/>
        <v>#VALUE!</v>
      </c>
      <c r="BS280" s="61">
        <f t="shared" ca="1" si="52"/>
        <v>0</v>
      </c>
      <c r="BT280" s="61">
        <f t="shared" ca="1" si="53"/>
        <v>0</v>
      </c>
      <c r="BU280" s="78" t="e">
        <f t="shared" ca="1" si="59"/>
        <v>#VALUE!</v>
      </c>
      <c r="BV280" s="95">
        <f t="shared" ca="1" si="51"/>
        <v>0</v>
      </c>
      <c r="BW280" s="80">
        <f>Design!B286</f>
        <v>0.4050000000000003</v>
      </c>
      <c r="BX280" s="8">
        <f>Design!F286</f>
        <v>0</v>
      </c>
      <c r="BY280" s="51" t="s">
        <v>1686</v>
      </c>
      <c r="BZ280"/>
      <c r="CA280" s="278">
        <v>41543.668819444443</v>
      </c>
      <c r="CB280" t="s">
        <v>3834</v>
      </c>
      <c r="CC280" s="10"/>
      <c r="CD280" s="61"/>
      <c r="CE280" s="65" t="e">
        <f t="shared" si="54"/>
        <v>#VALUE!</v>
      </c>
      <c r="CF280" s="65"/>
      <c r="CG280" s="65"/>
      <c r="CH280" s="65"/>
      <c r="CI280" s="65"/>
      <c r="CJ280" s="65"/>
      <c r="CK280" s="65"/>
      <c r="CL280" s="65"/>
      <c r="CM280"/>
      <c r="CN280"/>
      <c r="CO280"/>
      <c r="CP280"/>
      <c r="CQ280"/>
      <c r="CR280"/>
      <c r="CS280"/>
      <c r="CT280"/>
      <c r="CU280"/>
      <c r="CV280" s="65"/>
      <c r="CW280" s="65"/>
      <c r="CX280" s="65"/>
      <c r="CY280" s="65"/>
      <c r="CZ280" s="65"/>
      <c r="DA280" s="65"/>
      <c r="DB280" s="141"/>
      <c r="DC280" s="141"/>
      <c r="DD280" s="141"/>
      <c r="DE280" s="141"/>
      <c r="DF280" s="141"/>
      <c r="DG280" s="141"/>
      <c r="DH280" s="141"/>
      <c r="DI280" s="141"/>
      <c r="DJ280" s="139"/>
      <c r="DK280" s="95"/>
      <c r="DL280" s="141"/>
      <c r="DM280" s="141"/>
      <c r="DN280" s="141"/>
      <c r="DO280" s="141"/>
      <c r="DP280" s="91"/>
      <c r="DQ280" s="72"/>
      <c r="DR280" s="72"/>
      <c r="DS280" s="72"/>
      <c r="DT280" s="72"/>
      <c r="DZ280" s="141"/>
      <c r="EA280" s="141"/>
      <c r="EB280" s="141"/>
      <c r="EC280" s="141"/>
      <c r="ED280" s="141"/>
      <c r="EE280" s="141"/>
      <c r="EF280" s="143"/>
      <c r="EU280" s="72"/>
    </row>
    <row r="281" spans="1:151">
      <c r="A281" s="20"/>
      <c r="B281" s="20"/>
      <c r="C281" s="312"/>
      <c r="D281" s="31" t="s">
        <v>3029</v>
      </c>
      <c r="E281" s="31" t="s">
        <v>1911</v>
      </c>
      <c r="F281" s="32"/>
      <c r="G281" s="33"/>
      <c r="H281" s="34"/>
      <c r="I281" s="34"/>
      <c r="J281" s="34"/>
      <c r="K281" s="34"/>
      <c r="L281" s="34"/>
      <c r="M281" s="34"/>
      <c r="N281" s="34"/>
      <c r="O281" s="34"/>
      <c r="P281" s="34"/>
      <c r="Q281" s="34"/>
      <c r="R281" s="34"/>
      <c r="S281" s="34"/>
      <c r="T281" s="34"/>
      <c r="U281" s="34"/>
      <c r="V281" s="34"/>
      <c r="W281" s="34"/>
      <c r="X281" s="34"/>
      <c r="Y281" s="34"/>
      <c r="Z281" s="34"/>
      <c r="AA281" s="34"/>
      <c r="AB281" s="34"/>
      <c r="AC281" s="34"/>
      <c r="AD281" s="34"/>
      <c r="AE281" s="34"/>
      <c r="AF281" s="34"/>
      <c r="AG281" s="34"/>
      <c r="AH281" s="34"/>
      <c r="AI281" s="34"/>
      <c r="AJ281" s="34"/>
      <c r="AK281" s="34"/>
      <c r="AL281" s="34"/>
      <c r="AM281" s="34"/>
      <c r="AN281" s="34"/>
      <c r="AO281" s="34"/>
      <c r="AP281" s="34"/>
      <c r="AQ281" s="75"/>
      <c r="AR281" s="34"/>
      <c r="AS281" s="34"/>
      <c r="AT281" s="110" t="s">
        <v>2746</v>
      </c>
      <c r="AU281" s="34" t="s">
        <v>2746</v>
      </c>
      <c r="AV281" s="34" t="s">
        <v>2746</v>
      </c>
      <c r="AW281" s="34"/>
      <c r="AX281" s="34"/>
      <c r="AY281" s="34"/>
      <c r="AZ281" s="34"/>
      <c r="BA281" s="34"/>
      <c r="BB281" s="34"/>
      <c r="BC281" s="124" t="s">
        <v>2746</v>
      </c>
      <c r="BD281" s="124" t="s">
        <v>2746</v>
      </c>
      <c r="BE281" s="216" t="s">
        <v>2746</v>
      </c>
      <c r="BF281" s="216" t="s">
        <v>2746</v>
      </c>
      <c r="BG281" s="34"/>
      <c r="BH281" s="34"/>
      <c r="BI281" s="34"/>
      <c r="BJ281" s="34"/>
      <c r="BK281" s="34"/>
      <c r="BL281" s="96">
        <f t="shared" ca="1" si="55"/>
        <v>-52391</v>
      </c>
      <c r="BM281" s="97" t="e">
        <f t="shared" ca="1" si="56"/>
        <v>#VALUE!</v>
      </c>
      <c r="BN281" s="97" t="e">
        <f t="shared" ca="1" si="57"/>
        <v>#VALUE!</v>
      </c>
      <c r="BO281" s="95" t="e">
        <f t="shared" ca="1" si="60"/>
        <v>#VALUE!</v>
      </c>
      <c r="BP281" s="7">
        <f>Design!$J287</f>
        <v>0</v>
      </c>
      <c r="BQ281" s="1" t="e">
        <f t="shared" ca="1" si="61"/>
        <v>#VALUE!</v>
      </c>
      <c r="BR281" s="19" t="e">
        <f t="shared" ca="1" si="58"/>
        <v>#VALUE!</v>
      </c>
      <c r="BS281" s="61">
        <f t="shared" ca="1" si="52"/>
        <v>0</v>
      </c>
      <c r="BT281" s="61">
        <f t="shared" ca="1" si="53"/>
        <v>0</v>
      </c>
      <c r="BU281" s="78" t="e">
        <f t="shared" ca="1" si="59"/>
        <v>#VALUE!</v>
      </c>
      <c r="BV281" s="95">
        <f t="shared" ca="1" si="51"/>
        <v>0</v>
      </c>
      <c r="BW281" s="80">
        <f>Design!B287</f>
        <v>0.40650000000000031</v>
      </c>
      <c r="BX281" s="8">
        <f>Design!F287</f>
        <v>0</v>
      </c>
      <c r="BY281" s="51" t="s">
        <v>1687</v>
      </c>
      <c r="BZ281"/>
      <c r="CA281" s="278">
        <v>41543.66883101852</v>
      </c>
      <c r="CB281" t="s">
        <v>1969</v>
      </c>
      <c r="CC281" s="10"/>
      <c r="CD281" s="61"/>
      <c r="CE281" s="65" t="e">
        <f t="shared" si="54"/>
        <v>#VALUE!</v>
      </c>
      <c r="CF281" s="65"/>
      <c r="CG281" s="65"/>
      <c r="CH281" s="65"/>
      <c r="CI281" s="65"/>
      <c r="CJ281" s="65"/>
      <c r="CK281" s="65"/>
      <c r="CL281" s="65"/>
      <c r="CM281"/>
      <c r="CN281"/>
      <c r="CO281"/>
      <c r="CP281"/>
      <c r="CQ281"/>
      <c r="CR281"/>
      <c r="CS281"/>
      <c r="CT281"/>
      <c r="CU281"/>
      <c r="CV281" s="65"/>
      <c r="CW281" s="65"/>
      <c r="CX281" s="65"/>
      <c r="CY281" s="65"/>
      <c r="CZ281" s="65"/>
      <c r="DA281" s="65"/>
      <c r="DB281" s="141"/>
      <c r="DC281" s="141"/>
      <c r="DD281" s="141"/>
      <c r="DE281" s="141"/>
      <c r="DF281" s="141"/>
      <c r="DG281" s="141"/>
      <c r="DH281" s="141"/>
      <c r="DI281" s="141"/>
      <c r="DJ281" s="139"/>
      <c r="DK281" s="95"/>
      <c r="DL281" s="141"/>
      <c r="DM281" s="141"/>
      <c r="DN281" s="141"/>
      <c r="DO281" s="141"/>
      <c r="DP281" s="91"/>
      <c r="DQ281" s="72"/>
      <c r="DR281" s="72"/>
      <c r="DS281" s="72"/>
      <c r="DT281" s="72"/>
      <c r="DZ281" s="141"/>
      <c r="EA281" s="141"/>
      <c r="EB281" s="141"/>
      <c r="EC281" s="141"/>
      <c r="ED281" s="141"/>
      <c r="EE281" s="141"/>
      <c r="EF281" s="143"/>
      <c r="EU281" s="72"/>
    </row>
    <row r="282" spans="1:151">
      <c r="A282" s="20"/>
      <c r="B282" s="20"/>
      <c r="C282" s="312"/>
      <c r="D282" s="31" t="s">
        <v>1912</v>
      </c>
      <c r="E282" s="31" t="s">
        <v>1913</v>
      </c>
      <c r="F282" s="35"/>
      <c r="G282" s="33"/>
      <c r="H282" s="34"/>
      <c r="I282" s="34"/>
      <c r="J282" s="34"/>
      <c r="K282" s="34"/>
      <c r="L282" s="34"/>
      <c r="M282" s="34"/>
      <c r="N282" s="34"/>
      <c r="O282" s="34"/>
      <c r="P282" s="34"/>
      <c r="Q282" s="34"/>
      <c r="R282" s="34"/>
      <c r="S282" s="34"/>
      <c r="T282" s="34"/>
      <c r="U282" s="34"/>
      <c r="V282" s="34"/>
      <c r="W282" s="34"/>
      <c r="X282" s="34"/>
      <c r="Y282" s="34"/>
      <c r="Z282" s="34"/>
      <c r="AA282" s="34"/>
      <c r="AB282" s="34"/>
      <c r="AC282" s="34"/>
      <c r="AD282" s="34"/>
      <c r="AE282" s="34"/>
      <c r="AF282" s="34"/>
      <c r="AG282" s="34"/>
      <c r="AH282" s="34"/>
      <c r="AI282" s="34"/>
      <c r="AJ282" s="34"/>
      <c r="AK282" s="34"/>
      <c r="AL282" s="34"/>
      <c r="AM282" s="34"/>
      <c r="AN282" s="34"/>
      <c r="AO282" s="34"/>
      <c r="AP282" s="34"/>
      <c r="AQ282" s="75"/>
      <c r="AR282" s="34"/>
      <c r="AS282" s="34"/>
      <c r="AT282" s="110" t="s">
        <v>2088</v>
      </c>
      <c r="AU282" s="34" t="s">
        <v>2088</v>
      </c>
      <c r="AV282" s="34" t="s">
        <v>2088</v>
      </c>
      <c r="AW282" s="34"/>
      <c r="AX282" s="34"/>
      <c r="AY282" s="34"/>
      <c r="AZ282" s="34"/>
      <c r="BA282" s="34"/>
      <c r="BB282" s="34"/>
      <c r="BC282" s="124" t="s">
        <v>2088</v>
      </c>
      <c r="BD282" s="124" t="s">
        <v>2088</v>
      </c>
      <c r="BE282" s="216" t="s">
        <v>2088</v>
      </c>
      <c r="BF282" s="216" t="s">
        <v>2088</v>
      </c>
      <c r="BG282" s="34"/>
      <c r="BH282" s="34"/>
      <c r="BI282" s="34"/>
      <c r="BJ282" s="34"/>
      <c r="BK282" s="34"/>
      <c r="BL282" s="96">
        <f t="shared" ca="1" si="55"/>
        <v>-52391</v>
      </c>
      <c r="BM282" s="97" t="e">
        <f t="shared" ca="1" si="56"/>
        <v>#VALUE!</v>
      </c>
      <c r="BN282" s="97" t="e">
        <f t="shared" ca="1" si="57"/>
        <v>#VALUE!</v>
      </c>
      <c r="BO282" s="95" t="e">
        <f t="shared" ca="1" si="60"/>
        <v>#VALUE!</v>
      </c>
      <c r="BP282" s="7">
        <f>Design!$J288</f>
        <v>0</v>
      </c>
      <c r="BQ282" s="1" t="e">
        <f t="shared" ca="1" si="61"/>
        <v>#VALUE!</v>
      </c>
      <c r="BR282" s="19" t="e">
        <f t="shared" ca="1" si="58"/>
        <v>#VALUE!</v>
      </c>
      <c r="BS282" s="61">
        <f t="shared" ca="1" si="52"/>
        <v>0</v>
      </c>
      <c r="BT282" s="61">
        <f t="shared" ca="1" si="53"/>
        <v>0</v>
      </c>
      <c r="BU282" s="78" t="e">
        <f t="shared" ca="1" si="59"/>
        <v>#VALUE!</v>
      </c>
      <c r="BV282" s="95">
        <f t="shared" ca="1" si="51"/>
        <v>0</v>
      </c>
      <c r="BW282" s="80">
        <f>Design!B288</f>
        <v>0.40800000000000031</v>
      </c>
      <c r="BX282" s="8">
        <f>Design!F288</f>
        <v>0</v>
      </c>
      <c r="BY282" s="51" t="s">
        <v>1688</v>
      </c>
      <c r="BZ282"/>
      <c r="CA282" s="278">
        <v>41543.66883101852</v>
      </c>
      <c r="CB282" t="s">
        <v>3835</v>
      </c>
      <c r="CC282" s="10"/>
      <c r="CD282" s="61"/>
      <c r="CE282" s="65" t="e">
        <f t="shared" si="54"/>
        <v>#VALUE!</v>
      </c>
      <c r="CF282" s="65"/>
      <c r="CG282" s="65"/>
      <c r="CH282" s="65"/>
      <c r="CI282" s="65"/>
      <c r="CJ282" s="65"/>
      <c r="CK282" s="65"/>
      <c r="CL282" s="65"/>
      <c r="CM282"/>
      <c r="CN282"/>
      <c r="CO282"/>
      <c r="CP282"/>
      <c r="CQ282"/>
      <c r="CR282"/>
      <c r="CS282"/>
      <c r="CT282"/>
      <c r="CU282"/>
      <c r="CV282" s="65"/>
      <c r="CW282" s="65"/>
      <c r="CX282" s="65"/>
      <c r="CY282" s="65"/>
      <c r="CZ282" s="65"/>
      <c r="DA282" s="65"/>
      <c r="DB282" s="141"/>
      <c r="DC282" s="141"/>
      <c r="DD282" s="141"/>
      <c r="DE282" s="141"/>
      <c r="DF282" s="141"/>
      <c r="DG282" s="141"/>
      <c r="DH282" s="141"/>
      <c r="DI282" s="141"/>
      <c r="DJ282" s="139"/>
      <c r="DK282" s="95"/>
      <c r="DL282" s="141"/>
      <c r="DM282" s="141"/>
      <c r="DN282" s="141"/>
      <c r="DO282" s="141"/>
      <c r="DP282" s="91"/>
      <c r="DQ282" s="72"/>
      <c r="DR282" s="72"/>
      <c r="DS282" s="72"/>
      <c r="DT282" s="72"/>
      <c r="DZ282" s="141"/>
      <c r="EA282" s="141"/>
      <c r="EB282" s="141"/>
      <c r="EC282" s="141"/>
      <c r="ED282" s="141"/>
      <c r="EE282" s="141"/>
      <c r="EF282" s="143"/>
      <c r="EU282" s="72"/>
    </row>
    <row r="283" spans="1:151">
      <c r="A283" s="20"/>
      <c r="B283" s="20"/>
      <c r="C283" s="312"/>
      <c r="D283" s="31" t="s">
        <v>1914</v>
      </c>
      <c r="E283" s="31" t="s">
        <v>1915</v>
      </c>
      <c r="F283" s="32"/>
      <c r="G283" s="33"/>
      <c r="H283" s="34"/>
      <c r="I283" s="34"/>
      <c r="J283" s="34"/>
      <c r="K283" s="34"/>
      <c r="L283" s="34"/>
      <c r="M283" s="34"/>
      <c r="N283" s="34"/>
      <c r="O283" s="34"/>
      <c r="P283" s="34"/>
      <c r="Q283" s="34"/>
      <c r="R283" s="34"/>
      <c r="S283" s="34"/>
      <c r="T283" s="34"/>
      <c r="U283" s="34"/>
      <c r="V283" s="34"/>
      <c r="W283" s="34"/>
      <c r="X283" s="34"/>
      <c r="Y283" s="34"/>
      <c r="Z283" s="34"/>
      <c r="AA283" s="34"/>
      <c r="AB283" s="34"/>
      <c r="AC283" s="34"/>
      <c r="AD283" s="34"/>
      <c r="AE283" s="34"/>
      <c r="AF283" s="34"/>
      <c r="AG283" s="34"/>
      <c r="AH283" s="34"/>
      <c r="AI283" s="34"/>
      <c r="AJ283" s="34"/>
      <c r="AK283" s="34"/>
      <c r="AL283" s="34"/>
      <c r="AM283" s="34"/>
      <c r="AN283" s="34"/>
      <c r="AO283" s="34"/>
      <c r="AP283" s="34"/>
      <c r="AQ283" s="75"/>
      <c r="AR283" s="34"/>
      <c r="AS283" s="34"/>
      <c r="AT283" s="110" t="s">
        <v>2746</v>
      </c>
      <c r="AU283" s="34" t="s">
        <v>2746</v>
      </c>
      <c r="AV283" s="34" t="s">
        <v>2746</v>
      </c>
      <c r="AW283" s="34"/>
      <c r="AX283" s="34"/>
      <c r="AY283" s="34"/>
      <c r="AZ283" s="34"/>
      <c r="BA283" s="34"/>
      <c r="BB283" s="34"/>
      <c r="BC283" s="124" t="s">
        <v>2746</v>
      </c>
      <c r="BD283" s="124" t="s">
        <v>2746</v>
      </c>
      <c r="BE283" s="216" t="s">
        <v>2746</v>
      </c>
      <c r="BF283" s="216" t="s">
        <v>2746</v>
      </c>
      <c r="BG283" s="34"/>
      <c r="BH283" s="34"/>
      <c r="BI283" s="34"/>
      <c r="BJ283" s="34"/>
      <c r="BK283" s="34"/>
      <c r="BL283" s="96">
        <f t="shared" ca="1" si="55"/>
        <v>-52391</v>
      </c>
      <c r="BM283" s="97" t="e">
        <f t="shared" ca="1" si="56"/>
        <v>#VALUE!</v>
      </c>
      <c r="BN283" s="97" t="e">
        <f t="shared" ca="1" si="57"/>
        <v>#VALUE!</v>
      </c>
      <c r="BO283" s="95" t="e">
        <f t="shared" ca="1" si="60"/>
        <v>#VALUE!</v>
      </c>
      <c r="BP283" s="7">
        <f>Design!$J289</f>
        <v>0</v>
      </c>
      <c r="BQ283" s="1" t="e">
        <f t="shared" ca="1" si="61"/>
        <v>#VALUE!</v>
      </c>
      <c r="BR283" s="19" t="e">
        <f t="shared" ca="1" si="58"/>
        <v>#VALUE!</v>
      </c>
      <c r="BS283" s="61">
        <f t="shared" ca="1" si="52"/>
        <v>0</v>
      </c>
      <c r="BT283" s="61">
        <f t="shared" ca="1" si="53"/>
        <v>0</v>
      </c>
      <c r="BU283" s="78" t="e">
        <f t="shared" ca="1" si="59"/>
        <v>#VALUE!</v>
      </c>
      <c r="BV283" s="95">
        <f t="shared" ca="1" si="51"/>
        <v>0</v>
      </c>
      <c r="BW283" s="80">
        <f>Design!B289</f>
        <v>0.40950000000000031</v>
      </c>
      <c r="BX283" s="8">
        <f>Design!F289</f>
        <v>0</v>
      </c>
      <c r="BY283" s="51" t="s">
        <v>1689</v>
      </c>
      <c r="BZ283"/>
      <c r="CA283" s="278">
        <v>41543.66883101852</v>
      </c>
      <c r="CB283" t="s">
        <v>3836</v>
      </c>
      <c r="CC283" s="10"/>
      <c r="CD283" s="61"/>
      <c r="CE283" s="65" t="e">
        <f t="shared" si="54"/>
        <v>#VALUE!</v>
      </c>
      <c r="CF283" s="65"/>
      <c r="CG283" s="65"/>
      <c r="CH283" s="65"/>
      <c r="CI283" s="65"/>
      <c r="CJ283" s="65"/>
      <c r="CK283" s="65"/>
      <c r="CL283" s="65"/>
      <c r="CM283"/>
      <c r="CN283"/>
      <c r="CO283"/>
      <c r="CP283"/>
      <c r="CQ283"/>
      <c r="CR283"/>
      <c r="CS283"/>
      <c r="CT283"/>
      <c r="CU283"/>
      <c r="CV283" s="65"/>
      <c r="CW283" s="65"/>
      <c r="CX283" s="65"/>
      <c r="CY283" s="65"/>
      <c r="CZ283" s="65"/>
      <c r="DA283" s="65"/>
      <c r="DB283" s="141"/>
      <c r="DC283" s="141"/>
      <c r="DD283" s="141"/>
      <c r="DE283" s="141"/>
      <c r="DF283" s="141"/>
      <c r="DG283" s="141"/>
      <c r="DH283" s="141"/>
      <c r="DI283" s="141"/>
      <c r="DJ283" s="139"/>
      <c r="DK283" s="95"/>
      <c r="DL283" s="141"/>
      <c r="DM283" s="141"/>
      <c r="DN283" s="141"/>
      <c r="DO283" s="141"/>
      <c r="DP283" s="91"/>
      <c r="DQ283" s="72"/>
      <c r="DR283" s="72"/>
      <c r="DS283" s="72"/>
      <c r="DT283" s="72"/>
      <c r="DZ283" s="141"/>
      <c r="EA283" s="141"/>
      <c r="EB283" s="141"/>
      <c r="EC283" s="141"/>
      <c r="ED283" s="141"/>
      <c r="EE283" s="141"/>
      <c r="EF283" s="143"/>
      <c r="EU283" s="72"/>
    </row>
    <row r="284" spans="1:151">
      <c r="A284" s="20"/>
      <c r="B284" s="20"/>
      <c r="C284" s="312"/>
      <c r="D284" s="31" t="s">
        <v>1916</v>
      </c>
      <c r="E284" s="31" t="s">
        <v>1917</v>
      </c>
      <c r="F284" s="35"/>
      <c r="G284" s="33"/>
      <c r="H284" s="34"/>
      <c r="I284" s="34"/>
      <c r="J284" s="34"/>
      <c r="K284" s="34"/>
      <c r="L284" s="34"/>
      <c r="M284" s="34"/>
      <c r="N284" s="34"/>
      <c r="O284" s="34"/>
      <c r="P284" s="34"/>
      <c r="Q284" s="34"/>
      <c r="R284" s="34"/>
      <c r="S284" s="34"/>
      <c r="T284" s="34"/>
      <c r="U284" s="34"/>
      <c r="V284" s="34"/>
      <c r="W284" s="34"/>
      <c r="X284" s="34"/>
      <c r="Y284" s="34"/>
      <c r="Z284" s="34"/>
      <c r="AA284" s="34"/>
      <c r="AB284" s="34"/>
      <c r="AC284" s="34"/>
      <c r="AD284" s="34"/>
      <c r="AE284" s="34"/>
      <c r="AF284" s="34"/>
      <c r="AG284" s="34"/>
      <c r="AH284" s="34"/>
      <c r="AI284" s="34"/>
      <c r="AJ284" s="34"/>
      <c r="AK284" s="34"/>
      <c r="AL284" s="34"/>
      <c r="AM284" s="34"/>
      <c r="AN284" s="34"/>
      <c r="AO284" s="34"/>
      <c r="AP284" s="34"/>
      <c r="AQ284" s="75"/>
      <c r="AR284" s="34"/>
      <c r="AS284" s="34"/>
      <c r="AT284" s="110" t="s">
        <v>2396</v>
      </c>
      <c r="AU284" s="34" t="s">
        <v>2396</v>
      </c>
      <c r="AV284" s="34" t="s">
        <v>2396</v>
      </c>
      <c r="AW284" s="34"/>
      <c r="AX284" s="34"/>
      <c r="AY284" s="34"/>
      <c r="AZ284" s="34"/>
      <c r="BA284" s="34"/>
      <c r="BB284" s="34"/>
      <c r="BC284" s="124" t="s">
        <v>2396</v>
      </c>
      <c r="BD284" s="124" t="s">
        <v>2396</v>
      </c>
      <c r="BE284" s="216" t="s">
        <v>2396</v>
      </c>
      <c r="BF284" s="216" t="s">
        <v>2396</v>
      </c>
      <c r="BG284" s="34"/>
      <c r="BH284" s="34"/>
      <c r="BI284" s="34"/>
      <c r="BJ284" s="34"/>
      <c r="BK284" s="34"/>
      <c r="BL284" s="96">
        <f t="shared" ca="1" si="55"/>
        <v>-52391</v>
      </c>
      <c r="BM284" s="97" t="e">
        <f t="shared" ca="1" si="56"/>
        <v>#VALUE!</v>
      </c>
      <c r="BN284" s="97" t="e">
        <f t="shared" ca="1" si="57"/>
        <v>#VALUE!</v>
      </c>
      <c r="BO284" s="95" t="e">
        <f t="shared" ca="1" si="60"/>
        <v>#VALUE!</v>
      </c>
      <c r="BP284" s="7">
        <f>Design!$J290</f>
        <v>0</v>
      </c>
      <c r="BQ284" s="1" t="e">
        <f t="shared" ca="1" si="61"/>
        <v>#VALUE!</v>
      </c>
      <c r="BR284" s="19" t="e">
        <f t="shared" ca="1" si="58"/>
        <v>#VALUE!</v>
      </c>
      <c r="BS284" s="61">
        <f t="shared" ca="1" si="52"/>
        <v>0</v>
      </c>
      <c r="BT284" s="61">
        <f t="shared" ca="1" si="53"/>
        <v>0</v>
      </c>
      <c r="BU284" s="78" t="e">
        <f t="shared" ca="1" si="59"/>
        <v>#VALUE!</v>
      </c>
      <c r="BV284" s="95">
        <f t="shared" ca="1" si="51"/>
        <v>0</v>
      </c>
      <c r="BW284" s="80">
        <f>Design!B290</f>
        <v>0.41100000000000031</v>
      </c>
      <c r="BX284" s="8">
        <f>Design!F290</f>
        <v>0</v>
      </c>
      <c r="BY284" s="51" t="s">
        <v>1690</v>
      </c>
      <c r="BZ284"/>
      <c r="CA284" s="278">
        <v>41543.668842592589</v>
      </c>
      <c r="CB284" t="s">
        <v>3837</v>
      </c>
      <c r="CC284" s="10"/>
      <c r="CD284" s="61"/>
      <c r="CE284" s="65" t="e">
        <f t="shared" si="54"/>
        <v>#VALUE!</v>
      </c>
      <c r="CF284" s="65"/>
      <c r="CG284" s="65"/>
      <c r="CH284" s="65"/>
      <c r="CI284" s="65"/>
      <c r="CJ284" s="65"/>
      <c r="CK284" s="65"/>
      <c r="CL284" s="65"/>
      <c r="CM284"/>
      <c r="CN284"/>
      <c r="CO284"/>
      <c r="CP284"/>
      <c r="CQ284"/>
      <c r="CR284"/>
      <c r="CS284"/>
      <c r="CT284"/>
      <c r="CU284"/>
      <c r="CV284" s="65"/>
      <c r="CW284" s="65"/>
      <c r="CX284" s="65"/>
      <c r="CY284" s="65"/>
      <c r="CZ284" s="65"/>
      <c r="DA284" s="65"/>
      <c r="DB284" s="141"/>
      <c r="DC284" s="141"/>
      <c r="DD284" s="141"/>
      <c r="DE284" s="141"/>
      <c r="DF284" s="141"/>
      <c r="DG284" s="141"/>
      <c r="DH284" s="141"/>
      <c r="DI284" s="141"/>
      <c r="DJ284" s="139"/>
      <c r="DK284" s="95"/>
      <c r="DL284" s="141"/>
      <c r="DM284" s="141"/>
      <c r="DN284" s="141"/>
      <c r="DO284" s="141"/>
      <c r="DP284" s="91"/>
      <c r="DQ284" s="72"/>
      <c r="DR284" s="72"/>
      <c r="DS284" s="72"/>
      <c r="DT284" s="72"/>
      <c r="DZ284" s="141"/>
      <c r="EA284" s="141"/>
      <c r="EB284" s="141"/>
      <c r="EC284" s="141"/>
      <c r="ED284" s="141"/>
      <c r="EE284" s="141"/>
      <c r="EF284" s="143"/>
      <c r="EU284" s="72"/>
    </row>
    <row r="285" spans="1:151">
      <c r="A285" s="20"/>
      <c r="B285" s="20"/>
      <c r="C285" s="312"/>
      <c r="D285" s="31" t="s">
        <v>1918</v>
      </c>
      <c r="E285" s="31" t="s">
        <v>1919</v>
      </c>
      <c r="F285" s="32"/>
      <c r="G285" s="33"/>
      <c r="H285" s="34"/>
      <c r="I285" s="34"/>
      <c r="J285" s="34"/>
      <c r="K285" s="34"/>
      <c r="L285" s="34"/>
      <c r="M285" s="34"/>
      <c r="N285" s="34"/>
      <c r="O285" s="34"/>
      <c r="P285" s="34"/>
      <c r="Q285" s="34"/>
      <c r="R285" s="34"/>
      <c r="S285" s="34"/>
      <c r="T285" s="34"/>
      <c r="U285" s="34"/>
      <c r="V285" s="34"/>
      <c r="W285" s="34"/>
      <c r="X285" s="34"/>
      <c r="Y285" s="34"/>
      <c r="Z285" s="34"/>
      <c r="AA285" s="34"/>
      <c r="AB285" s="34"/>
      <c r="AC285" s="34"/>
      <c r="AD285" s="34"/>
      <c r="AE285" s="34"/>
      <c r="AF285" s="34"/>
      <c r="AG285" s="34"/>
      <c r="AH285" s="34"/>
      <c r="AI285" s="34"/>
      <c r="AJ285" s="34"/>
      <c r="AK285" s="34"/>
      <c r="AL285" s="34"/>
      <c r="AM285" s="34"/>
      <c r="AN285" s="34"/>
      <c r="AO285" s="34"/>
      <c r="AP285" s="34"/>
      <c r="AQ285" s="75"/>
      <c r="AR285" s="34"/>
      <c r="AS285" s="34"/>
      <c r="AT285" s="110" t="s">
        <v>2095</v>
      </c>
      <c r="AU285" s="34" t="s">
        <v>2095</v>
      </c>
      <c r="AV285" s="34" t="s">
        <v>2095</v>
      </c>
      <c r="AW285" s="34"/>
      <c r="AX285" s="34"/>
      <c r="AY285" s="34"/>
      <c r="AZ285" s="34"/>
      <c r="BA285" s="34"/>
      <c r="BB285" s="34"/>
      <c r="BC285" s="124" t="s">
        <v>2095</v>
      </c>
      <c r="BD285" s="124" t="s">
        <v>2095</v>
      </c>
      <c r="BE285" s="216" t="s">
        <v>2095</v>
      </c>
      <c r="BF285" s="216" t="s">
        <v>2095</v>
      </c>
      <c r="BG285" s="34"/>
      <c r="BH285" s="34"/>
      <c r="BI285" s="34"/>
      <c r="BJ285" s="34"/>
      <c r="BK285" s="34"/>
      <c r="BL285" s="96">
        <f t="shared" ca="1" si="55"/>
        <v>-52391</v>
      </c>
      <c r="BM285" s="97" t="e">
        <f t="shared" ca="1" si="56"/>
        <v>#VALUE!</v>
      </c>
      <c r="BN285" s="97" t="e">
        <f t="shared" ca="1" si="57"/>
        <v>#VALUE!</v>
      </c>
      <c r="BO285" s="95" t="e">
        <f t="shared" ca="1" si="60"/>
        <v>#VALUE!</v>
      </c>
      <c r="BP285" s="7">
        <f>Design!$J291</f>
        <v>0</v>
      </c>
      <c r="BQ285" s="1" t="e">
        <f t="shared" ca="1" si="61"/>
        <v>#VALUE!</v>
      </c>
      <c r="BR285" s="19" t="e">
        <f t="shared" ca="1" si="58"/>
        <v>#VALUE!</v>
      </c>
      <c r="BS285" s="61">
        <f t="shared" ca="1" si="52"/>
        <v>0</v>
      </c>
      <c r="BT285" s="61">
        <f t="shared" ca="1" si="53"/>
        <v>0</v>
      </c>
      <c r="BU285" s="78" t="e">
        <f t="shared" ca="1" si="59"/>
        <v>#VALUE!</v>
      </c>
      <c r="BV285" s="95">
        <f t="shared" ca="1" si="51"/>
        <v>0</v>
      </c>
      <c r="BW285" s="80">
        <f>Design!B291</f>
        <v>0.41250000000000031</v>
      </c>
      <c r="BX285" s="8">
        <f>Design!F291</f>
        <v>0</v>
      </c>
      <c r="BY285" s="51" t="s">
        <v>1691</v>
      </c>
      <c r="BZ285"/>
      <c r="CA285" s="278">
        <v>41543.668842592589</v>
      </c>
      <c r="CB285" t="s">
        <v>3838</v>
      </c>
      <c r="CC285" s="10"/>
      <c r="CD285" s="61"/>
      <c r="CE285" s="65" t="e">
        <f t="shared" si="54"/>
        <v>#VALUE!</v>
      </c>
      <c r="CF285" s="65"/>
      <c r="CG285" s="65"/>
      <c r="CH285" s="65"/>
      <c r="CI285" s="65"/>
      <c r="CJ285" s="65"/>
      <c r="CK285" s="65"/>
      <c r="CL285" s="65"/>
      <c r="CM285"/>
      <c r="CN285"/>
      <c r="CO285"/>
      <c r="CP285"/>
      <c r="CQ285"/>
      <c r="CR285"/>
      <c r="CS285"/>
      <c r="CT285"/>
      <c r="CU285"/>
      <c r="CV285" s="65"/>
      <c r="CW285" s="65"/>
      <c r="CX285" s="65"/>
      <c r="CY285" s="65"/>
      <c r="CZ285" s="65"/>
      <c r="DA285" s="65"/>
      <c r="DB285" s="141"/>
      <c r="DC285" s="141"/>
      <c r="DD285" s="141"/>
      <c r="DE285" s="141"/>
      <c r="DF285" s="141"/>
      <c r="DG285" s="141"/>
      <c r="DH285" s="141"/>
      <c r="DI285" s="141"/>
      <c r="DJ285" s="139"/>
      <c r="DK285" s="95"/>
      <c r="DL285" s="141"/>
      <c r="DM285" s="141"/>
      <c r="DN285" s="141"/>
      <c r="DO285" s="141"/>
      <c r="DP285" s="91"/>
      <c r="DQ285" s="72"/>
      <c r="DR285" s="72"/>
      <c r="DS285" s="72"/>
      <c r="DT285" s="72"/>
      <c r="DZ285" s="141"/>
      <c r="EA285" s="141"/>
      <c r="EB285" s="141"/>
      <c r="EC285" s="141"/>
      <c r="ED285" s="141"/>
      <c r="EE285" s="141"/>
      <c r="EF285" s="143"/>
      <c r="EU285" s="72"/>
    </row>
    <row r="286" spans="1:151">
      <c r="A286" s="20"/>
      <c r="B286" s="20"/>
      <c r="C286" s="312"/>
      <c r="D286" s="31" t="s">
        <v>1920</v>
      </c>
      <c r="E286" s="31" t="s">
        <v>1921</v>
      </c>
      <c r="F286" s="32"/>
      <c r="G286" s="33"/>
      <c r="H286" s="34"/>
      <c r="I286" s="34"/>
      <c r="J286" s="34"/>
      <c r="K286" s="34"/>
      <c r="L286" s="34"/>
      <c r="M286" s="34"/>
      <c r="N286" s="34"/>
      <c r="O286" s="34"/>
      <c r="P286" s="34"/>
      <c r="Q286" s="34"/>
      <c r="R286" s="34"/>
      <c r="S286" s="34"/>
      <c r="T286" s="34"/>
      <c r="U286" s="34"/>
      <c r="V286" s="34"/>
      <c r="W286" s="34"/>
      <c r="X286" s="34"/>
      <c r="Y286" s="34"/>
      <c r="Z286" s="34"/>
      <c r="AA286" s="34"/>
      <c r="AB286" s="34"/>
      <c r="AC286" s="34"/>
      <c r="AD286" s="34"/>
      <c r="AE286" s="34"/>
      <c r="AF286" s="34"/>
      <c r="AG286" s="34"/>
      <c r="AH286" s="34"/>
      <c r="AI286" s="34"/>
      <c r="AJ286" s="34"/>
      <c r="AK286" s="34"/>
      <c r="AL286" s="34"/>
      <c r="AM286" s="34"/>
      <c r="AN286" s="34"/>
      <c r="AO286" s="34"/>
      <c r="AP286" s="34"/>
      <c r="AQ286" s="75"/>
      <c r="AR286" s="34"/>
      <c r="AS286" s="34"/>
      <c r="AT286" s="110" t="s">
        <v>2396</v>
      </c>
      <c r="AU286" s="34" t="s">
        <v>2396</v>
      </c>
      <c r="AV286" s="34" t="s">
        <v>2396</v>
      </c>
      <c r="AW286" s="34"/>
      <c r="AX286" s="34"/>
      <c r="AY286" s="34"/>
      <c r="AZ286" s="34"/>
      <c r="BA286" s="34"/>
      <c r="BB286" s="34"/>
      <c r="BC286" s="124" t="s">
        <v>2867</v>
      </c>
      <c r="BD286" s="124" t="s">
        <v>2867</v>
      </c>
      <c r="BE286" s="216" t="s">
        <v>2867</v>
      </c>
      <c r="BF286" s="216" t="s">
        <v>2867</v>
      </c>
      <c r="BG286" s="34"/>
      <c r="BH286" s="34"/>
      <c r="BI286" s="34"/>
      <c r="BJ286" s="34"/>
      <c r="BK286" s="34"/>
      <c r="BL286" s="96">
        <f t="shared" ca="1" si="55"/>
        <v>-52391</v>
      </c>
      <c r="BM286" s="97" t="e">
        <f t="shared" ca="1" si="56"/>
        <v>#VALUE!</v>
      </c>
      <c r="BN286" s="97" t="e">
        <f t="shared" ca="1" si="57"/>
        <v>#VALUE!</v>
      </c>
      <c r="BO286" s="95" t="e">
        <f t="shared" ca="1" si="60"/>
        <v>#VALUE!</v>
      </c>
      <c r="BP286" s="7">
        <f>Design!$J292</f>
        <v>0</v>
      </c>
      <c r="BQ286" s="1" t="e">
        <f t="shared" ca="1" si="61"/>
        <v>#VALUE!</v>
      </c>
      <c r="BR286" s="19" t="e">
        <f t="shared" ca="1" si="58"/>
        <v>#VALUE!</v>
      </c>
      <c r="BS286" s="61">
        <f t="shared" ca="1" si="52"/>
        <v>0</v>
      </c>
      <c r="BT286" s="61">
        <f t="shared" ca="1" si="53"/>
        <v>0</v>
      </c>
      <c r="BU286" s="78" t="e">
        <f t="shared" ca="1" si="59"/>
        <v>#VALUE!</v>
      </c>
      <c r="BV286" s="95">
        <f t="shared" ca="1" si="51"/>
        <v>0</v>
      </c>
      <c r="BW286" s="80">
        <f>Design!B292</f>
        <v>0.41400000000000031</v>
      </c>
      <c r="BX286" s="8">
        <f>Design!F292</f>
        <v>0</v>
      </c>
      <c r="BY286" s="51" t="s">
        <v>1692</v>
      </c>
      <c r="BZ286"/>
      <c r="CA286" s="278">
        <v>41543.668854166666</v>
      </c>
      <c r="CB286" t="s">
        <v>3839</v>
      </c>
      <c r="CC286" s="10"/>
      <c r="CD286" s="61"/>
      <c r="CE286" s="65" t="e">
        <f t="shared" si="54"/>
        <v>#VALUE!</v>
      </c>
      <c r="CF286" s="65"/>
      <c r="CG286" s="65"/>
      <c r="CH286" s="65"/>
      <c r="CI286" s="65"/>
      <c r="CJ286" s="65"/>
      <c r="CK286" s="65"/>
      <c r="CL286" s="65"/>
      <c r="CM286"/>
      <c r="CN286"/>
      <c r="CO286"/>
      <c r="CP286"/>
      <c r="CQ286"/>
      <c r="CR286"/>
      <c r="CS286"/>
      <c r="CT286"/>
      <c r="CU286"/>
      <c r="CV286" s="65"/>
      <c r="CW286" s="65"/>
      <c r="CX286" s="65"/>
      <c r="CY286" s="65"/>
      <c r="CZ286" s="65"/>
      <c r="DA286" s="65"/>
      <c r="DB286" s="141"/>
      <c r="DC286" s="141"/>
      <c r="DD286" s="141"/>
      <c r="DE286" s="141"/>
      <c r="DF286" s="141"/>
      <c r="DG286" s="141"/>
      <c r="DH286" s="141"/>
      <c r="DI286" s="141"/>
      <c r="DJ286" s="139"/>
      <c r="DK286" s="95"/>
      <c r="DL286" s="141"/>
      <c r="DM286" s="141"/>
      <c r="DN286" s="141"/>
      <c r="DO286" s="141"/>
      <c r="DP286" s="91"/>
      <c r="DQ286" s="72"/>
      <c r="DR286" s="72"/>
      <c r="DS286" s="72"/>
      <c r="DT286" s="72"/>
      <c r="DZ286" s="141"/>
      <c r="EA286" s="141"/>
      <c r="EB286" s="141"/>
      <c r="EC286" s="141"/>
      <c r="ED286" s="141"/>
      <c r="EE286" s="141"/>
      <c r="EF286" s="143"/>
      <c r="EU286" s="72"/>
    </row>
    <row r="287" spans="1:151">
      <c r="A287" s="20"/>
      <c r="B287" s="20"/>
      <c r="C287" s="312"/>
      <c r="D287" s="31" t="s">
        <v>1922</v>
      </c>
      <c r="E287" s="31" t="s">
        <v>1923</v>
      </c>
      <c r="F287" s="35"/>
      <c r="G287" s="33"/>
      <c r="H287" s="34"/>
      <c r="I287" s="34"/>
      <c r="J287" s="34"/>
      <c r="K287" s="34"/>
      <c r="L287" s="34"/>
      <c r="M287" s="34"/>
      <c r="N287" s="34"/>
      <c r="O287" s="34"/>
      <c r="P287" s="34"/>
      <c r="Q287" s="34"/>
      <c r="R287" s="34"/>
      <c r="S287" s="34"/>
      <c r="T287" s="34"/>
      <c r="U287" s="34"/>
      <c r="V287" s="34"/>
      <c r="W287" s="34"/>
      <c r="X287" s="34"/>
      <c r="Y287" s="34"/>
      <c r="Z287" s="34"/>
      <c r="AA287" s="34"/>
      <c r="AB287" s="34"/>
      <c r="AC287" s="34"/>
      <c r="AD287" s="34"/>
      <c r="AE287" s="34"/>
      <c r="AF287" s="34"/>
      <c r="AG287" s="34"/>
      <c r="AH287" s="34"/>
      <c r="AI287" s="34"/>
      <c r="AJ287" s="34"/>
      <c r="AK287" s="34"/>
      <c r="AL287" s="34"/>
      <c r="AM287" s="34"/>
      <c r="AN287" s="34"/>
      <c r="AO287" s="34"/>
      <c r="AP287" s="34"/>
      <c r="AQ287" s="75"/>
      <c r="AR287" s="34"/>
      <c r="AS287" s="34"/>
      <c r="AT287" s="110" t="s">
        <v>2095</v>
      </c>
      <c r="AU287" s="34" t="s">
        <v>2095</v>
      </c>
      <c r="AV287" s="34" t="s">
        <v>2095</v>
      </c>
      <c r="AW287" s="34"/>
      <c r="AX287" s="34"/>
      <c r="AY287" s="34"/>
      <c r="AZ287" s="34"/>
      <c r="BA287" s="34"/>
      <c r="BB287" s="34"/>
      <c r="BC287" s="124" t="s">
        <v>2868</v>
      </c>
      <c r="BD287" s="124" t="s">
        <v>2868</v>
      </c>
      <c r="BE287" s="216" t="s">
        <v>2868</v>
      </c>
      <c r="BF287" s="216" t="s">
        <v>2868</v>
      </c>
      <c r="BG287" s="34"/>
      <c r="BH287" s="34"/>
      <c r="BI287" s="34"/>
      <c r="BJ287" s="34"/>
      <c r="BK287" s="34"/>
      <c r="BL287" s="96">
        <f t="shared" ca="1" si="55"/>
        <v>-52391</v>
      </c>
      <c r="BM287" s="97" t="e">
        <f t="shared" ca="1" si="56"/>
        <v>#VALUE!</v>
      </c>
      <c r="BN287" s="97" t="e">
        <f t="shared" ca="1" si="57"/>
        <v>#VALUE!</v>
      </c>
      <c r="BO287" s="95" t="e">
        <f t="shared" ca="1" si="60"/>
        <v>#VALUE!</v>
      </c>
      <c r="BP287" s="7">
        <f>Design!$J293</f>
        <v>0</v>
      </c>
      <c r="BQ287" s="1" t="e">
        <f t="shared" ca="1" si="61"/>
        <v>#VALUE!</v>
      </c>
      <c r="BR287" s="19" t="e">
        <f t="shared" ca="1" si="58"/>
        <v>#VALUE!</v>
      </c>
      <c r="BS287" s="61">
        <f t="shared" ca="1" si="52"/>
        <v>0</v>
      </c>
      <c r="BT287" s="61">
        <f t="shared" ca="1" si="53"/>
        <v>0</v>
      </c>
      <c r="BU287" s="78" t="e">
        <f t="shared" ca="1" si="59"/>
        <v>#VALUE!</v>
      </c>
      <c r="BV287" s="95">
        <f t="shared" ca="1" si="51"/>
        <v>0</v>
      </c>
      <c r="BW287" s="80">
        <f>Design!B293</f>
        <v>0.41550000000000031</v>
      </c>
      <c r="BX287" s="8">
        <f>Design!F293</f>
        <v>0</v>
      </c>
      <c r="BY287" s="51" t="s">
        <v>1693</v>
      </c>
      <c r="BZ287"/>
      <c r="CA287" s="278">
        <v>41543.668854166666</v>
      </c>
      <c r="CB287" t="s">
        <v>3840</v>
      </c>
      <c r="CC287" s="10"/>
      <c r="CD287" s="61"/>
      <c r="CE287" s="65" t="e">
        <f t="shared" si="54"/>
        <v>#VALUE!</v>
      </c>
      <c r="CF287" s="65"/>
      <c r="CG287" s="65"/>
      <c r="CH287" s="65"/>
      <c r="CI287" s="65"/>
      <c r="CJ287" s="65"/>
      <c r="CK287" s="65"/>
      <c r="CL287" s="65"/>
      <c r="CM287"/>
      <c r="CN287"/>
      <c r="CO287"/>
      <c r="CP287"/>
      <c r="CQ287"/>
      <c r="CR287"/>
      <c r="CS287"/>
      <c r="CT287"/>
      <c r="CU287"/>
      <c r="CV287" s="65"/>
      <c r="CW287" s="65"/>
      <c r="CX287" s="65"/>
      <c r="CY287" s="65"/>
      <c r="CZ287" s="65"/>
      <c r="DA287" s="65"/>
      <c r="DB287" s="141"/>
      <c r="DC287" s="141"/>
      <c r="DD287" s="141"/>
      <c r="DE287" s="141"/>
      <c r="DF287" s="141"/>
      <c r="DG287" s="141"/>
      <c r="DH287" s="141"/>
      <c r="DI287" s="141"/>
      <c r="DJ287" s="139"/>
      <c r="DK287" s="95"/>
      <c r="DL287" s="141"/>
      <c r="DM287" s="141"/>
      <c r="DN287" s="141"/>
      <c r="DO287" s="141"/>
      <c r="DP287" s="91"/>
      <c r="DQ287" s="72"/>
      <c r="DR287" s="72"/>
      <c r="DS287" s="72"/>
      <c r="DT287" s="72"/>
      <c r="DZ287" s="141"/>
      <c r="EA287" s="141"/>
      <c r="EB287" s="141"/>
      <c r="EC287" s="141"/>
      <c r="ED287" s="141"/>
      <c r="EE287" s="141"/>
      <c r="EF287" s="143"/>
      <c r="EU287" s="72"/>
    </row>
    <row r="288" spans="1:151">
      <c r="A288" s="20"/>
      <c r="B288" s="20"/>
      <c r="C288" s="312"/>
      <c r="D288" s="31" t="s">
        <v>1924</v>
      </c>
      <c r="E288" s="31" t="s">
        <v>1925</v>
      </c>
      <c r="F288" s="32"/>
      <c r="G288" s="33"/>
      <c r="H288" s="34"/>
      <c r="I288" s="34"/>
      <c r="J288" s="34"/>
      <c r="K288" s="34"/>
      <c r="L288" s="34"/>
      <c r="M288" s="34"/>
      <c r="N288" s="34"/>
      <c r="O288" s="34"/>
      <c r="P288" s="34"/>
      <c r="Q288" s="34"/>
      <c r="R288" s="34"/>
      <c r="S288" s="34"/>
      <c r="T288" s="34"/>
      <c r="U288" s="34"/>
      <c r="V288" s="34"/>
      <c r="W288" s="34"/>
      <c r="X288" s="34"/>
      <c r="Y288" s="34"/>
      <c r="Z288" s="34"/>
      <c r="AA288" s="34"/>
      <c r="AB288" s="34"/>
      <c r="AC288" s="34"/>
      <c r="AD288" s="34"/>
      <c r="AE288" s="34"/>
      <c r="AF288" s="34"/>
      <c r="AG288" s="34"/>
      <c r="AH288" s="34"/>
      <c r="AI288" s="34"/>
      <c r="AJ288" s="34"/>
      <c r="AK288" s="34"/>
      <c r="AL288" s="34"/>
      <c r="AM288" s="34"/>
      <c r="AN288" s="34"/>
      <c r="AO288" s="34"/>
      <c r="AP288" s="34"/>
      <c r="AQ288" s="75"/>
      <c r="AR288" s="34"/>
      <c r="AS288" s="34"/>
      <c r="AT288" s="110" t="s">
        <v>1546</v>
      </c>
      <c r="AU288" s="34" t="s">
        <v>1546</v>
      </c>
      <c r="AV288" s="34" t="s">
        <v>1546</v>
      </c>
      <c r="AW288" s="34"/>
      <c r="AX288" s="34"/>
      <c r="AY288" s="34"/>
      <c r="AZ288" s="34"/>
      <c r="BA288" s="34"/>
      <c r="BB288" s="34"/>
      <c r="BC288" s="124" t="s">
        <v>2354</v>
      </c>
      <c r="BD288" s="124" t="s">
        <v>2354</v>
      </c>
      <c r="BE288" s="216" t="s">
        <v>2354</v>
      </c>
      <c r="BF288" s="216" t="s">
        <v>2354</v>
      </c>
      <c r="BG288" s="34"/>
      <c r="BH288" s="34"/>
      <c r="BI288" s="34"/>
      <c r="BJ288" s="34"/>
      <c r="BK288" s="34"/>
      <c r="BL288" s="96">
        <f t="shared" ca="1" si="55"/>
        <v>-52391</v>
      </c>
      <c r="BM288" s="97" t="e">
        <f t="shared" ca="1" si="56"/>
        <v>#VALUE!</v>
      </c>
      <c r="BN288" s="97" t="e">
        <f t="shared" ca="1" si="57"/>
        <v>#VALUE!</v>
      </c>
      <c r="BO288" s="95" t="e">
        <f t="shared" ca="1" si="60"/>
        <v>#VALUE!</v>
      </c>
      <c r="BP288" s="7">
        <f>Design!$J294</f>
        <v>0</v>
      </c>
      <c r="BQ288" s="1" t="e">
        <f t="shared" ca="1" si="61"/>
        <v>#VALUE!</v>
      </c>
      <c r="BR288" s="19" t="e">
        <f t="shared" ca="1" si="58"/>
        <v>#VALUE!</v>
      </c>
      <c r="BS288" s="61">
        <f t="shared" ca="1" si="52"/>
        <v>0</v>
      </c>
      <c r="BT288" s="61">
        <f t="shared" ca="1" si="53"/>
        <v>0</v>
      </c>
      <c r="BU288" s="78" t="e">
        <f t="shared" ca="1" si="59"/>
        <v>#VALUE!</v>
      </c>
      <c r="BV288" s="95">
        <f t="shared" ca="1" si="51"/>
        <v>0</v>
      </c>
      <c r="BW288" s="80">
        <f>Design!B294</f>
        <v>0.41700000000000031</v>
      </c>
      <c r="BX288" s="8">
        <f>Design!F294</f>
        <v>0</v>
      </c>
      <c r="BY288" s="51" t="s">
        <v>1694</v>
      </c>
      <c r="BZ288"/>
      <c r="CA288" s="278">
        <v>41543.668865740743</v>
      </c>
      <c r="CB288" t="s">
        <v>3841</v>
      </c>
      <c r="CC288" s="10"/>
      <c r="CD288" s="61"/>
      <c r="CE288" s="65" t="e">
        <f t="shared" si="54"/>
        <v>#VALUE!</v>
      </c>
      <c r="CF288" s="65"/>
      <c r="CG288" s="65"/>
      <c r="CH288" s="65"/>
      <c r="CI288" s="65"/>
      <c r="CJ288" s="65"/>
      <c r="CK288" s="65"/>
      <c r="CL288" s="65"/>
      <c r="CM288"/>
      <c r="CN288"/>
      <c r="CO288"/>
      <c r="CP288"/>
      <c r="CQ288"/>
      <c r="CR288"/>
      <c r="CS288"/>
      <c r="CT288"/>
      <c r="CU288"/>
      <c r="CV288" s="65"/>
      <c r="CW288" s="65"/>
      <c r="CX288" s="65"/>
      <c r="CY288" s="65"/>
      <c r="CZ288" s="65"/>
      <c r="DA288" s="65"/>
      <c r="DB288" s="141"/>
      <c r="DC288" s="141"/>
      <c r="DD288" s="141"/>
      <c r="DE288" s="141"/>
      <c r="DF288" s="141"/>
      <c r="DG288" s="141"/>
      <c r="DH288" s="141"/>
      <c r="DI288" s="141"/>
      <c r="DJ288" s="139"/>
      <c r="DK288" s="95"/>
      <c r="DL288" s="141"/>
      <c r="DM288" s="141"/>
      <c r="DN288" s="141"/>
      <c r="DO288" s="141"/>
      <c r="DP288" s="91"/>
      <c r="DQ288" s="72"/>
      <c r="DR288" s="72"/>
      <c r="DS288" s="72"/>
      <c r="DT288" s="72"/>
      <c r="DZ288" s="141"/>
      <c r="EA288" s="141"/>
      <c r="EB288" s="141"/>
      <c r="EC288" s="141"/>
      <c r="ED288" s="141"/>
      <c r="EE288" s="141"/>
      <c r="EF288" s="143"/>
      <c r="EU288" s="72"/>
    </row>
    <row r="289" spans="1:151">
      <c r="A289" s="20"/>
      <c r="B289" s="20"/>
      <c r="C289" s="312"/>
      <c r="D289" s="31" t="s">
        <v>1926</v>
      </c>
      <c r="E289" s="31" t="s">
        <v>1729</v>
      </c>
      <c r="F289" s="32"/>
      <c r="G289" s="33"/>
      <c r="H289" s="34"/>
      <c r="I289" s="34"/>
      <c r="J289" s="34"/>
      <c r="K289" s="34"/>
      <c r="L289" s="34"/>
      <c r="M289" s="34"/>
      <c r="N289" s="34"/>
      <c r="O289" s="34"/>
      <c r="P289" s="34"/>
      <c r="Q289" s="34"/>
      <c r="R289" s="34"/>
      <c r="S289" s="34"/>
      <c r="T289" s="34"/>
      <c r="U289" s="34"/>
      <c r="V289" s="34"/>
      <c r="W289" s="34"/>
      <c r="X289" s="34"/>
      <c r="Y289" s="34"/>
      <c r="Z289" s="34"/>
      <c r="AA289" s="34"/>
      <c r="AB289" s="34"/>
      <c r="AC289" s="34"/>
      <c r="AD289" s="34"/>
      <c r="AE289" s="34"/>
      <c r="AF289" s="34"/>
      <c r="AG289" s="34"/>
      <c r="AH289" s="34"/>
      <c r="AI289" s="34"/>
      <c r="AJ289" s="34"/>
      <c r="AK289" s="34"/>
      <c r="AL289" s="34"/>
      <c r="AM289" s="34"/>
      <c r="AN289" s="34"/>
      <c r="AO289" s="34"/>
      <c r="AP289" s="34"/>
      <c r="AQ289" s="75"/>
      <c r="AR289" s="34"/>
      <c r="AS289" s="34"/>
      <c r="AT289" s="110" t="s">
        <v>1546</v>
      </c>
      <c r="AU289" s="34" t="s">
        <v>1546</v>
      </c>
      <c r="AV289" s="34" t="s">
        <v>1546</v>
      </c>
      <c r="AW289" s="34"/>
      <c r="AX289" s="34"/>
      <c r="AY289" s="34"/>
      <c r="AZ289" s="34"/>
      <c r="BA289" s="34"/>
      <c r="BB289" s="34"/>
      <c r="BC289" s="124" t="s">
        <v>2354</v>
      </c>
      <c r="BD289" s="124" t="s">
        <v>2354</v>
      </c>
      <c r="BE289" s="216" t="s">
        <v>2354</v>
      </c>
      <c r="BF289" s="216" t="s">
        <v>2354</v>
      </c>
      <c r="BG289" s="34"/>
      <c r="BH289" s="34"/>
      <c r="BI289" s="34"/>
      <c r="BJ289" s="34"/>
      <c r="BK289" s="34"/>
      <c r="BL289" s="96">
        <f t="shared" ca="1" si="55"/>
        <v>-52391</v>
      </c>
      <c r="BM289" s="97" t="e">
        <f t="shared" ca="1" si="56"/>
        <v>#VALUE!</v>
      </c>
      <c r="BN289" s="97" t="e">
        <f t="shared" ca="1" si="57"/>
        <v>#VALUE!</v>
      </c>
      <c r="BO289" s="95" t="e">
        <f t="shared" ca="1" si="60"/>
        <v>#VALUE!</v>
      </c>
      <c r="BP289" s="7">
        <f>Design!$J295</f>
        <v>0</v>
      </c>
      <c r="BQ289" s="1" t="e">
        <f t="shared" ca="1" si="61"/>
        <v>#VALUE!</v>
      </c>
      <c r="BR289" s="19" t="e">
        <f t="shared" ca="1" si="58"/>
        <v>#VALUE!</v>
      </c>
      <c r="BS289" s="61">
        <f t="shared" ca="1" si="52"/>
        <v>0</v>
      </c>
      <c r="BT289" s="61">
        <f t="shared" ca="1" si="53"/>
        <v>0</v>
      </c>
      <c r="BU289" s="78" t="e">
        <f t="shared" ca="1" si="59"/>
        <v>#VALUE!</v>
      </c>
      <c r="BV289" s="95">
        <f t="shared" ca="1" si="51"/>
        <v>0</v>
      </c>
      <c r="BW289" s="80">
        <f>Design!B295</f>
        <v>0.41850000000000032</v>
      </c>
      <c r="BX289" s="8">
        <f>Design!F295</f>
        <v>0</v>
      </c>
      <c r="BY289" s="51" t="s">
        <v>1695</v>
      </c>
      <c r="BZ289"/>
      <c r="CA289" s="278">
        <v>41543.668865740743</v>
      </c>
      <c r="CB289" t="s">
        <v>3842</v>
      </c>
      <c r="CC289" s="10"/>
      <c r="CD289" s="61"/>
      <c r="CE289" s="65" t="e">
        <f t="shared" si="54"/>
        <v>#VALUE!</v>
      </c>
      <c r="CF289" s="65"/>
      <c r="CG289" s="65"/>
      <c r="CH289" s="65"/>
      <c r="CI289" s="65"/>
      <c r="CJ289" s="65"/>
      <c r="CK289" s="65"/>
      <c r="CL289" s="65"/>
      <c r="CM289"/>
      <c r="CN289"/>
      <c r="CO289"/>
      <c r="CP289"/>
      <c r="CQ289"/>
      <c r="CR289"/>
      <c r="CS289"/>
      <c r="CT289"/>
      <c r="CU289"/>
      <c r="CV289" s="65"/>
      <c r="CW289" s="65"/>
      <c r="CX289" s="65"/>
      <c r="CY289" s="65"/>
      <c r="CZ289" s="65"/>
      <c r="DA289" s="65"/>
      <c r="DB289" s="141"/>
      <c r="DC289" s="141"/>
      <c r="DD289" s="141"/>
      <c r="DE289" s="141"/>
      <c r="DF289" s="141"/>
      <c r="DG289" s="141"/>
      <c r="DH289" s="141"/>
      <c r="DI289" s="141"/>
      <c r="DJ289" s="139"/>
      <c r="DK289" s="95"/>
      <c r="DL289" s="141"/>
      <c r="DM289" s="141"/>
      <c r="DN289" s="141"/>
      <c r="DO289" s="141"/>
      <c r="DP289" s="91"/>
      <c r="DQ289" s="72"/>
      <c r="DR289" s="72"/>
      <c r="DS289" s="72"/>
      <c r="DT289" s="72"/>
      <c r="DZ289" s="141"/>
      <c r="EA289" s="141"/>
      <c r="EB289" s="141"/>
      <c r="EC289" s="141"/>
      <c r="ED289" s="141"/>
      <c r="EE289" s="141"/>
      <c r="EF289" s="143"/>
      <c r="EU289" s="72"/>
    </row>
    <row r="290" spans="1:151">
      <c r="A290" s="20"/>
      <c r="B290" s="20"/>
      <c r="C290" s="312"/>
      <c r="D290" s="31" t="s">
        <v>1730</v>
      </c>
      <c r="E290" s="31" t="s">
        <v>1731</v>
      </c>
      <c r="F290" s="32"/>
      <c r="G290" s="33"/>
      <c r="H290" s="34"/>
      <c r="I290" s="34"/>
      <c r="J290" s="34"/>
      <c r="K290" s="34"/>
      <c r="L290" s="34"/>
      <c r="M290" s="34"/>
      <c r="N290" s="34"/>
      <c r="O290" s="34"/>
      <c r="P290" s="34"/>
      <c r="Q290" s="34"/>
      <c r="R290" s="34"/>
      <c r="S290" s="34"/>
      <c r="T290" s="34"/>
      <c r="U290" s="34"/>
      <c r="V290" s="34"/>
      <c r="W290" s="34"/>
      <c r="X290" s="34"/>
      <c r="Y290" s="34"/>
      <c r="Z290" s="34"/>
      <c r="AA290" s="34"/>
      <c r="AB290" s="34"/>
      <c r="AC290" s="34"/>
      <c r="AD290" s="34"/>
      <c r="AE290" s="34"/>
      <c r="AF290" s="34"/>
      <c r="AG290" s="34"/>
      <c r="AH290" s="34"/>
      <c r="AI290" s="34"/>
      <c r="AJ290" s="34"/>
      <c r="AK290" s="34"/>
      <c r="AL290" s="34"/>
      <c r="AM290" s="34"/>
      <c r="AN290" s="34"/>
      <c r="AO290" s="34"/>
      <c r="AP290" s="34"/>
      <c r="AQ290" s="75"/>
      <c r="AR290" s="34"/>
      <c r="AS290" s="34"/>
      <c r="AT290" s="110" t="s">
        <v>2395</v>
      </c>
      <c r="AU290" s="34" t="s">
        <v>2395</v>
      </c>
      <c r="AV290" s="34" t="s">
        <v>2395</v>
      </c>
      <c r="AW290" s="34"/>
      <c r="AX290" s="34"/>
      <c r="AY290" s="34"/>
      <c r="AZ290" s="34"/>
      <c r="BA290" s="34"/>
      <c r="BB290" s="34"/>
      <c r="BC290" s="124" t="s">
        <v>2395</v>
      </c>
      <c r="BD290" s="124" t="s">
        <v>2395</v>
      </c>
      <c r="BE290" s="216" t="s">
        <v>2395</v>
      </c>
      <c r="BF290" s="216" t="s">
        <v>2395</v>
      </c>
      <c r="BG290" s="34"/>
      <c r="BH290" s="34"/>
      <c r="BI290" s="34"/>
      <c r="BJ290" s="34"/>
      <c r="BK290" s="34"/>
      <c r="BL290" s="96">
        <f t="shared" ca="1" si="55"/>
        <v>-52391</v>
      </c>
      <c r="BM290" s="97" t="e">
        <f t="shared" ca="1" si="56"/>
        <v>#VALUE!</v>
      </c>
      <c r="BN290" s="97" t="e">
        <f t="shared" ca="1" si="57"/>
        <v>#VALUE!</v>
      </c>
      <c r="BO290" s="95" t="e">
        <f t="shared" ca="1" si="60"/>
        <v>#VALUE!</v>
      </c>
      <c r="BP290" s="7">
        <f>Design!$J296</f>
        <v>0</v>
      </c>
      <c r="BQ290" s="1" t="e">
        <f t="shared" ca="1" si="61"/>
        <v>#VALUE!</v>
      </c>
      <c r="BR290" s="19" t="e">
        <f t="shared" ca="1" si="58"/>
        <v>#VALUE!</v>
      </c>
      <c r="BS290" s="61">
        <f t="shared" ca="1" si="52"/>
        <v>0</v>
      </c>
      <c r="BT290" s="61">
        <f t="shared" ca="1" si="53"/>
        <v>0</v>
      </c>
      <c r="BU290" s="78" t="e">
        <f t="shared" ca="1" si="59"/>
        <v>#VALUE!</v>
      </c>
      <c r="BV290" s="95">
        <f t="shared" ca="1" si="51"/>
        <v>0</v>
      </c>
      <c r="BW290" s="80">
        <f>Design!B296</f>
        <v>0.42000000000000032</v>
      </c>
      <c r="BX290" s="8">
        <f>Design!F296</f>
        <v>0</v>
      </c>
      <c r="BY290" s="51" t="s">
        <v>1696</v>
      </c>
      <c r="BZ290"/>
      <c r="CA290" s="278">
        <v>41543.668877314813</v>
      </c>
      <c r="CB290" t="s">
        <v>3843</v>
      </c>
      <c r="CC290" s="10"/>
      <c r="CD290" s="61"/>
      <c r="CE290" s="65" t="e">
        <f t="shared" si="54"/>
        <v>#VALUE!</v>
      </c>
      <c r="CF290" s="65"/>
      <c r="CG290" s="65"/>
      <c r="CH290" s="65"/>
      <c r="CI290" s="65"/>
      <c r="CJ290" s="65"/>
      <c r="CK290" s="65"/>
      <c r="CL290" s="65"/>
      <c r="CM290"/>
      <c r="CN290"/>
      <c r="CO290"/>
      <c r="CP290"/>
      <c r="CQ290"/>
      <c r="CR290"/>
      <c r="CS290"/>
      <c r="CT290"/>
      <c r="CU290"/>
      <c r="CV290" s="65"/>
      <c r="CW290" s="65"/>
      <c r="CX290" s="65"/>
      <c r="CY290" s="65"/>
      <c r="CZ290" s="65"/>
      <c r="DA290" s="65"/>
      <c r="DB290" s="141"/>
      <c r="DC290" s="141"/>
      <c r="DD290" s="141"/>
      <c r="DE290" s="141"/>
      <c r="DF290" s="141"/>
      <c r="DG290" s="141"/>
      <c r="DH290" s="141"/>
      <c r="DI290" s="141"/>
      <c r="DJ290" s="139"/>
      <c r="DK290" s="95"/>
      <c r="DL290" s="141"/>
      <c r="DM290" s="141"/>
      <c r="DN290" s="141"/>
      <c r="DO290" s="141"/>
      <c r="DP290" s="91"/>
      <c r="DQ290" s="72"/>
      <c r="DR290" s="72"/>
      <c r="DS290" s="72"/>
      <c r="DT290" s="72"/>
      <c r="DZ290" s="141"/>
      <c r="EA290" s="141"/>
      <c r="EB290" s="141"/>
      <c r="EC290" s="141"/>
      <c r="ED290" s="141"/>
      <c r="EE290" s="141"/>
      <c r="EF290" s="143"/>
      <c r="EU290" s="72"/>
    </row>
    <row r="291" spans="1:151">
      <c r="A291" s="20"/>
      <c r="B291" s="20"/>
      <c r="C291" s="312"/>
      <c r="D291" s="31" t="s">
        <v>1732</v>
      </c>
      <c r="E291" s="31" t="s">
        <v>1733</v>
      </c>
      <c r="F291" s="32"/>
      <c r="G291" s="33"/>
      <c r="H291" s="34"/>
      <c r="I291" s="34"/>
      <c r="J291" s="34"/>
      <c r="K291" s="34"/>
      <c r="L291" s="34"/>
      <c r="M291" s="34"/>
      <c r="N291" s="34"/>
      <c r="O291" s="34"/>
      <c r="P291" s="34"/>
      <c r="Q291" s="34"/>
      <c r="R291" s="34"/>
      <c r="S291" s="34"/>
      <c r="T291" s="34"/>
      <c r="U291" s="34"/>
      <c r="V291" s="34"/>
      <c r="W291" s="34"/>
      <c r="X291" s="34"/>
      <c r="Y291" s="34"/>
      <c r="Z291" s="34"/>
      <c r="AA291" s="34"/>
      <c r="AB291" s="34"/>
      <c r="AC291" s="34"/>
      <c r="AD291" s="34"/>
      <c r="AE291" s="34"/>
      <c r="AF291" s="34"/>
      <c r="AG291" s="34"/>
      <c r="AH291" s="34"/>
      <c r="AI291" s="34"/>
      <c r="AJ291" s="34"/>
      <c r="AK291" s="34"/>
      <c r="AL291" s="34"/>
      <c r="AM291" s="34"/>
      <c r="AN291" s="34"/>
      <c r="AO291" s="34"/>
      <c r="AP291" s="34"/>
      <c r="AQ291" s="75"/>
      <c r="AR291" s="34"/>
      <c r="AS291" s="34"/>
      <c r="AT291" s="110" t="s">
        <v>1753</v>
      </c>
      <c r="AU291" s="34" t="s">
        <v>1753</v>
      </c>
      <c r="AV291" s="34" t="s">
        <v>1753</v>
      </c>
      <c r="AW291" s="34"/>
      <c r="AX291" s="34"/>
      <c r="AY291" s="34"/>
      <c r="AZ291" s="34"/>
      <c r="BA291" s="34"/>
      <c r="BB291" s="34"/>
      <c r="BC291" s="124" t="s">
        <v>1753</v>
      </c>
      <c r="BD291" s="124" t="s">
        <v>1753</v>
      </c>
      <c r="BE291" s="216" t="s">
        <v>1753</v>
      </c>
      <c r="BF291" s="216" t="s">
        <v>1753</v>
      </c>
      <c r="BG291" s="34"/>
      <c r="BH291" s="34"/>
      <c r="BI291" s="34"/>
      <c r="BJ291" s="34"/>
      <c r="BK291" s="34"/>
      <c r="BL291" s="96">
        <f t="shared" ca="1" si="55"/>
        <v>-52391</v>
      </c>
      <c r="BM291" s="97" t="e">
        <f t="shared" ca="1" si="56"/>
        <v>#VALUE!</v>
      </c>
      <c r="BN291" s="97" t="e">
        <f t="shared" ca="1" si="57"/>
        <v>#VALUE!</v>
      </c>
      <c r="BO291" s="95" t="e">
        <f t="shared" ca="1" si="60"/>
        <v>#VALUE!</v>
      </c>
      <c r="BP291" s="7">
        <f>Design!$J297</f>
        <v>0</v>
      </c>
      <c r="BQ291" s="1" t="e">
        <f t="shared" ca="1" si="61"/>
        <v>#VALUE!</v>
      </c>
      <c r="BR291" s="19" t="e">
        <f t="shared" ca="1" si="58"/>
        <v>#VALUE!</v>
      </c>
      <c r="BS291" s="61">
        <f t="shared" ca="1" si="52"/>
        <v>0</v>
      </c>
      <c r="BT291" s="61">
        <f t="shared" ca="1" si="53"/>
        <v>0</v>
      </c>
      <c r="BU291" s="78" t="e">
        <f t="shared" ca="1" si="59"/>
        <v>#VALUE!</v>
      </c>
      <c r="BV291" s="95">
        <f t="shared" ca="1" si="51"/>
        <v>0</v>
      </c>
      <c r="BW291" s="80">
        <f>Design!B297</f>
        <v>0.42150000000000032</v>
      </c>
      <c r="BX291" s="8">
        <f>Design!F297</f>
        <v>0</v>
      </c>
      <c r="BY291" s="51" t="s">
        <v>1697</v>
      </c>
      <c r="BZ291"/>
      <c r="CA291" s="278">
        <v>41543.668877314813</v>
      </c>
      <c r="CB291" t="s">
        <v>3844</v>
      </c>
      <c r="CC291" s="10"/>
      <c r="CD291" s="61"/>
      <c r="CE291" s="65" t="e">
        <f t="shared" si="54"/>
        <v>#VALUE!</v>
      </c>
      <c r="CF291" s="65"/>
      <c r="CG291" s="65"/>
      <c r="CH291" s="65"/>
      <c r="CI291" s="65"/>
      <c r="CJ291" s="65"/>
      <c r="CK291" s="65"/>
      <c r="CL291" s="65"/>
      <c r="CM291"/>
      <c r="CN291"/>
      <c r="CO291"/>
      <c r="CP291"/>
      <c r="CQ291"/>
      <c r="CR291"/>
      <c r="CS291"/>
      <c r="CT291"/>
      <c r="CU291"/>
      <c r="CV291" s="65"/>
      <c r="CW291" s="65"/>
      <c r="CX291" s="65"/>
      <c r="CY291" s="65"/>
      <c r="CZ291" s="65"/>
      <c r="DA291" s="65"/>
      <c r="DB291" s="141"/>
      <c r="DC291" s="141"/>
      <c r="DD291" s="141"/>
      <c r="DE291" s="141"/>
      <c r="DF291" s="141"/>
      <c r="DG291" s="141"/>
      <c r="DH291" s="141"/>
      <c r="DI291" s="141"/>
      <c r="DJ291" s="139"/>
      <c r="DK291" s="95"/>
      <c r="DL291" s="141"/>
      <c r="DM291" s="141"/>
      <c r="DN291" s="141"/>
      <c r="DO291" s="141"/>
      <c r="DP291" s="91"/>
      <c r="DQ291" s="72"/>
      <c r="DR291" s="72"/>
      <c r="DS291" s="72"/>
      <c r="DT291" s="72"/>
      <c r="DZ291" s="141"/>
      <c r="EA291" s="141"/>
      <c r="EB291" s="141"/>
      <c r="EC291" s="141"/>
      <c r="ED291" s="141"/>
      <c r="EE291" s="141"/>
      <c r="EF291" s="143"/>
      <c r="EU291" s="72"/>
    </row>
    <row r="292" spans="1:151">
      <c r="A292" s="20"/>
      <c r="B292" s="20"/>
      <c r="C292" s="312"/>
      <c r="D292" s="31" t="s">
        <v>2707</v>
      </c>
      <c r="E292" s="31" t="s">
        <v>2708</v>
      </c>
      <c r="F292" s="32"/>
      <c r="G292" s="33"/>
      <c r="H292" s="34"/>
      <c r="I292" s="34"/>
      <c r="J292" s="34"/>
      <c r="K292" s="34"/>
      <c r="L292" s="34"/>
      <c r="M292" s="34"/>
      <c r="N292" s="34"/>
      <c r="O292" s="34"/>
      <c r="P292" s="34"/>
      <c r="Q292" s="34"/>
      <c r="R292" s="34"/>
      <c r="S292" s="34"/>
      <c r="T292" s="34"/>
      <c r="U292" s="34"/>
      <c r="V292" s="34"/>
      <c r="W292" s="34"/>
      <c r="X292" s="34"/>
      <c r="Y292" s="34"/>
      <c r="Z292" s="34"/>
      <c r="AA292" s="34"/>
      <c r="AB292" s="34"/>
      <c r="AC292" s="34"/>
      <c r="AD292" s="34"/>
      <c r="AE292" s="34"/>
      <c r="AF292" s="34"/>
      <c r="AG292" s="34"/>
      <c r="AH292" s="34"/>
      <c r="AI292" s="34"/>
      <c r="AJ292" s="34"/>
      <c r="AK292" s="34"/>
      <c r="AL292" s="34"/>
      <c r="AM292" s="34"/>
      <c r="AN292" s="34"/>
      <c r="AO292" s="34"/>
      <c r="AP292" s="34"/>
      <c r="AQ292" s="75"/>
      <c r="AR292" s="34"/>
      <c r="AS292" s="34"/>
      <c r="AT292" s="110" t="s">
        <v>1725</v>
      </c>
      <c r="AU292" s="34" t="s">
        <v>1725</v>
      </c>
      <c r="AV292" s="34" t="s">
        <v>1725</v>
      </c>
      <c r="AW292" s="34"/>
      <c r="AX292" s="34"/>
      <c r="AY292" s="34"/>
      <c r="AZ292" s="34"/>
      <c r="BA292" s="34"/>
      <c r="BB292" s="34"/>
      <c r="BC292" s="124" t="s">
        <v>1725</v>
      </c>
      <c r="BD292" s="124" t="s">
        <v>1725</v>
      </c>
      <c r="BE292" s="216" t="s">
        <v>1725</v>
      </c>
      <c r="BF292" s="216" t="s">
        <v>1725</v>
      </c>
      <c r="BG292" s="34"/>
      <c r="BH292" s="34"/>
      <c r="BI292" s="34"/>
      <c r="BJ292" s="34"/>
      <c r="BK292" s="34"/>
      <c r="BL292" s="96">
        <f t="shared" ca="1" si="55"/>
        <v>-52391</v>
      </c>
      <c r="BM292" s="97" t="e">
        <f t="shared" ca="1" si="56"/>
        <v>#VALUE!</v>
      </c>
      <c r="BN292" s="97" t="e">
        <f t="shared" ca="1" si="57"/>
        <v>#VALUE!</v>
      </c>
      <c r="BO292" s="95" t="e">
        <f t="shared" ca="1" si="60"/>
        <v>#VALUE!</v>
      </c>
      <c r="BP292" s="7">
        <f>Design!$J298</f>
        <v>0</v>
      </c>
      <c r="BQ292" s="1" t="e">
        <f t="shared" ca="1" si="61"/>
        <v>#VALUE!</v>
      </c>
      <c r="BR292" s="19" t="e">
        <f t="shared" ca="1" si="58"/>
        <v>#VALUE!</v>
      </c>
      <c r="BS292" s="61">
        <f t="shared" ca="1" si="52"/>
        <v>0</v>
      </c>
      <c r="BT292" s="61">
        <f t="shared" ca="1" si="53"/>
        <v>0</v>
      </c>
      <c r="BU292" s="78" t="e">
        <f t="shared" ca="1" si="59"/>
        <v>#VALUE!</v>
      </c>
      <c r="BV292" s="95">
        <f t="shared" ca="1" si="51"/>
        <v>0</v>
      </c>
      <c r="BW292" s="80">
        <f>Design!B298</f>
        <v>0.42300000000000032</v>
      </c>
      <c r="BX292" s="8">
        <f>Design!F298</f>
        <v>0</v>
      </c>
      <c r="BY292" s="51" t="s">
        <v>1698</v>
      </c>
      <c r="BZ292"/>
      <c r="CA292" s="278">
        <v>41543.668888888889</v>
      </c>
      <c r="CB292" t="s">
        <v>3845</v>
      </c>
      <c r="CC292" s="10"/>
      <c r="CD292" s="61"/>
      <c r="CE292" s="65" t="e">
        <f t="shared" si="54"/>
        <v>#VALUE!</v>
      </c>
      <c r="CF292" s="65"/>
      <c r="CG292" s="65"/>
      <c r="CH292" s="65"/>
      <c r="CI292" s="65"/>
      <c r="CJ292" s="65"/>
      <c r="CK292" s="65"/>
      <c r="CL292" s="65"/>
      <c r="CM292"/>
      <c r="CN292"/>
      <c r="CO292"/>
      <c r="CP292"/>
      <c r="CQ292"/>
      <c r="CR292"/>
      <c r="CS292"/>
      <c r="CT292"/>
      <c r="CU292"/>
      <c r="CV292" s="65"/>
      <c r="CW292" s="65"/>
      <c r="CX292" s="65"/>
      <c r="CY292" s="65"/>
      <c r="CZ292" s="65"/>
      <c r="DA292" s="65"/>
      <c r="DB292" s="141"/>
      <c r="DC292" s="141"/>
      <c r="DD292" s="141"/>
      <c r="DE292" s="141"/>
      <c r="DF292" s="141"/>
      <c r="DG292" s="141"/>
      <c r="DH292" s="141"/>
      <c r="DI292" s="141"/>
      <c r="DJ292" s="139"/>
      <c r="DK292" s="95"/>
      <c r="DL292" s="141"/>
      <c r="DM292" s="141"/>
      <c r="DN292" s="141"/>
      <c r="DO292" s="141"/>
      <c r="DP292" s="91"/>
      <c r="DQ292" s="72"/>
      <c r="DR292" s="72"/>
      <c r="DS292" s="72"/>
      <c r="DT292" s="72"/>
      <c r="DZ292" s="141"/>
      <c r="EA292" s="141"/>
      <c r="EB292" s="141"/>
      <c r="EC292" s="141"/>
      <c r="ED292" s="141"/>
      <c r="EE292" s="141"/>
      <c r="EF292" s="143"/>
      <c r="EU292" s="72"/>
    </row>
    <row r="293" spans="1:151">
      <c r="A293" s="20"/>
      <c r="B293" s="20"/>
      <c r="C293" s="312"/>
      <c r="D293" s="31" t="s">
        <v>2709</v>
      </c>
      <c r="E293" s="31" t="s">
        <v>2247</v>
      </c>
      <c r="F293" s="32"/>
      <c r="G293" s="33"/>
      <c r="H293" s="34"/>
      <c r="I293" s="34"/>
      <c r="J293" s="34"/>
      <c r="K293" s="34"/>
      <c r="L293" s="34"/>
      <c r="M293" s="34"/>
      <c r="N293" s="34"/>
      <c r="O293" s="34"/>
      <c r="P293" s="34"/>
      <c r="Q293" s="34"/>
      <c r="R293" s="34"/>
      <c r="S293" s="34"/>
      <c r="T293" s="34"/>
      <c r="U293" s="34"/>
      <c r="V293" s="34"/>
      <c r="W293" s="34"/>
      <c r="X293" s="34"/>
      <c r="Y293" s="34"/>
      <c r="Z293" s="34"/>
      <c r="AA293" s="34"/>
      <c r="AB293" s="34"/>
      <c r="AC293" s="34"/>
      <c r="AD293" s="34"/>
      <c r="AE293" s="34"/>
      <c r="AF293" s="34"/>
      <c r="AG293" s="34"/>
      <c r="AH293" s="34"/>
      <c r="AI293" s="34"/>
      <c r="AJ293" s="34"/>
      <c r="AK293" s="34"/>
      <c r="AL293" s="34"/>
      <c r="AM293" s="34"/>
      <c r="AN293" s="34"/>
      <c r="AO293" s="34"/>
      <c r="AP293" s="34"/>
      <c r="AQ293" s="75"/>
      <c r="AR293" s="34"/>
      <c r="AS293" s="34"/>
      <c r="AT293" s="110" t="s">
        <v>1728</v>
      </c>
      <c r="AU293" s="34" t="s">
        <v>1728</v>
      </c>
      <c r="AV293" s="34" t="s">
        <v>1728</v>
      </c>
      <c r="AW293" s="34"/>
      <c r="AX293" s="34"/>
      <c r="AY293" s="34"/>
      <c r="AZ293" s="34"/>
      <c r="BA293" s="34"/>
      <c r="BB293" s="34"/>
      <c r="BC293" s="124" t="s">
        <v>1728</v>
      </c>
      <c r="BD293" s="124" t="s">
        <v>1728</v>
      </c>
      <c r="BE293" s="216" t="s">
        <v>1728</v>
      </c>
      <c r="BF293" s="216" t="s">
        <v>1728</v>
      </c>
      <c r="BG293" s="34"/>
      <c r="BH293" s="34"/>
      <c r="BI293" s="34"/>
      <c r="BJ293" s="34"/>
      <c r="BK293" s="34"/>
      <c r="BL293" s="96">
        <f t="shared" ca="1" si="55"/>
        <v>-52391</v>
      </c>
      <c r="BM293" s="97" t="e">
        <f t="shared" ca="1" si="56"/>
        <v>#VALUE!</v>
      </c>
      <c r="BN293" s="97" t="e">
        <f t="shared" ca="1" si="57"/>
        <v>#VALUE!</v>
      </c>
      <c r="BO293" s="95" t="e">
        <f t="shared" ca="1" si="60"/>
        <v>#VALUE!</v>
      </c>
      <c r="BP293" s="7">
        <f>Design!$J299</f>
        <v>0</v>
      </c>
      <c r="BQ293" s="1" t="e">
        <f t="shared" ca="1" si="61"/>
        <v>#VALUE!</v>
      </c>
      <c r="BR293" s="19" t="e">
        <f t="shared" ca="1" si="58"/>
        <v>#VALUE!</v>
      </c>
      <c r="BS293" s="61">
        <f t="shared" ca="1" si="52"/>
        <v>0</v>
      </c>
      <c r="BT293" s="61">
        <f t="shared" ca="1" si="53"/>
        <v>0</v>
      </c>
      <c r="BU293" s="78" t="e">
        <f t="shared" ca="1" si="59"/>
        <v>#VALUE!</v>
      </c>
      <c r="BV293" s="95">
        <f t="shared" ca="1" si="51"/>
        <v>0</v>
      </c>
      <c r="BW293" s="80">
        <f>Design!B299</f>
        <v>0.42450000000000032</v>
      </c>
      <c r="BX293" s="8">
        <f>Design!F299</f>
        <v>0</v>
      </c>
      <c r="BY293" s="51" t="s">
        <v>1699</v>
      </c>
      <c r="BZ293"/>
      <c r="CA293" s="278">
        <v>41543.668888888889</v>
      </c>
      <c r="CB293" t="s">
        <v>3846</v>
      </c>
      <c r="CC293" s="10"/>
      <c r="CD293" s="61"/>
      <c r="CE293" s="65" t="e">
        <f t="shared" si="54"/>
        <v>#VALUE!</v>
      </c>
      <c r="CF293" s="65"/>
      <c r="CG293" s="65"/>
      <c r="CH293" s="65"/>
      <c r="CI293" s="65"/>
      <c r="CJ293" s="65"/>
      <c r="CK293" s="65"/>
      <c r="CL293" s="65"/>
      <c r="CM293"/>
      <c r="CN293"/>
      <c r="CO293"/>
      <c r="CP293"/>
      <c r="CQ293"/>
      <c r="CR293"/>
      <c r="CS293"/>
      <c r="CT293"/>
      <c r="CU293"/>
      <c r="CV293" s="65"/>
      <c r="CW293" s="65"/>
      <c r="CX293" s="65"/>
      <c r="CY293" s="65"/>
      <c r="CZ293" s="65"/>
      <c r="DA293" s="65"/>
      <c r="DB293" s="141"/>
      <c r="DC293" s="141"/>
      <c r="DD293" s="141"/>
      <c r="DE293" s="141"/>
      <c r="DF293" s="141"/>
      <c r="DG293" s="141"/>
      <c r="DH293" s="141"/>
      <c r="DI293" s="141"/>
      <c r="DJ293" s="139"/>
      <c r="DK293" s="95"/>
      <c r="DL293" s="141"/>
      <c r="DM293" s="141"/>
      <c r="DN293" s="141"/>
      <c r="DO293" s="141"/>
      <c r="DP293" s="91"/>
      <c r="DQ293" s="72"/>
      <c r="DR293" s="72"/>
      <c r="DS293" s="72"/>
      <c r="DT293" s="72"/>
      <c r="DZ293" s="141"/>
      <c r="EA293" s="141"/>
      <c r="EB293" s="141"/>
      <c r="EC293" s="141"/>
      <c r="ED293" s="141"/>
      <c r="EE293" s="141"/>
      <c r="EF293" s="143"/>
      <c r="EU293" s="72"/>
    </row>
    <row r="294" spans="1:151">
      <c r="A294" s="20"/>
      <c r="B294" s="20"/>
      <c r="C294" s="312"/>
      <c r="D294" s="31" t="s">
        <v>2248</v>
      </c>
      <c r="E294" s="31" t="s">
        <v>2249</v>
      </c>
      <c r="F294" s="32"/>
      <c r="G294" s="33"/>
      <c r="H294" s="34"/>
      <c r="I294" s="34"/>
      <c r="J294" s="34"/>
      <c r="K294" s="34"/>
      <c r="L294" s="34"/>
      <c r="M294" s="34"/>
      <c r="N294" s="34"/>
      <c r="O294" s="34"/>
      <c r="P294" s="34"/>
      <c r="Q294" s="34"/>
      <c r="R294" s="34"/>
      <c r="S294" s="34"/>
      <c r="T294" s="34"/>
      <c r="U294" s="34"/>
      <c r="V294" s="34"/>
      <c r="W294" s="34"/>
      <c r="X294" s="34"/>
      <c r="Y294" s="34"/>
      <c r="Z294" s="34"/>
      <c r="AA294" s="34"/>
      <c r="AB294" s="34"/>
      <c r="AC294" s="34"/>
      <c r="AD294" s="34"/>
      <c r="AE294" s="34"/>
      <c r="AF294" s="34"/>
      <c r="AG294" s="34"/>
      <c r="AH294" s="34"/>
      <c r="AI294" s="34"/>
      <c r="AJ294" s="34"/>
      <c r="AK294" s="34"/>
      <c r="AL294" s="34"/>
      <c r="AM294" s="34"/>
      <c r="AN294" s="34"/>
      <c r="AO294" s="34"/>
      <c r="AP294" s="34"/>
      <c r="AQ294" s="75"/>
      <c r="AR294" s="34"/>
      <c r="AS294" s="34"/>
      <c r="AT294" s="110" t="s">
        <v>2688</v>
      </c>
      <c r="AU294" s="34" t="s">
        <v>2688</v>
      </c>
      <c r="AV294" s="34" t="s">
        <v>2688</v>
      </c>
      <c r="AW294" s="34"/>
      <c r="AX294" s="34"/>
      <c r="AY294" s="34"/>
      <c r="AZ294" s="34"/>
      <c r="BA294" s="34"/>
      <c r="BB294" s="34"/>
      <c r="BC294" s="124" t="s">
        <v>2688</v>
      </c>
      <c r="BD294" s="124" t="s">
        <v>2688</v>
      </c>
      <c r="BE294" s="216" t="s">
        <v>2688</v>
      </c>
      <c r="BF294" s="216" t="s">
        <v>2688</v>
      </c>
      <c r="BG294" s="34"/>
      <c r="BH294" s="34"/>
      <c r="BI294" s="34"/>
      <c r="BJ294" s="34"/>
      <c r="BK294" s="34"/>
      <c r="BL294" s="96">
        <f t="shared" ca="1" si="55"/>
        <v>-52391</v>
      </c>
      <c r="BM294" s="97" t="e">
        <f t="shared" ca="1" si="56"/>
        <v>#VALUE!</v>
      </c>
      <c r="BN294" s="97" t="e">
        <f t="shared" ca="1" si="57"/>
        <v>#VALUE!</v>
      </c>
      <c r="BO294" s="95" t="e">
        <f t="shared" ca="1" si="60"/>
        <v>#VALUE!</v>
      </c>
      <c r="BP294" s="7">
        <f>Design!$J300</f>
        <v>0</v>
      </c>
      <c r="BQ294" s="1" t="e">
        <f t="shared" ca="1" si="61"/>
        <v>#VALUE!</v>
      </c>
      <c r="BR294" s="19" t="e">
        <f t="shared" ca="1" si="58"/>
        <v>#VALUE!</v>
      </c>
      <c r="BS294" s="61">
        <f t="shared" ca="1" si="52"/>
        <v>0</v>
      </c>
      <c r="BT294" s="61">
        <f t="shared" ca="1" si="53"/>
        <v>0</v>
      </c>
      <c r="BU294" s="78" t="e">
        <f t="shared" ca="1" si="59"/>
        <v>#VALUE!</v>
      </c>
      <c r="BV294" s="95">
        <f t="shared" ca="1" si="51"/>
        <v>0</v>
      </c>
      <c r="BW294" s="80">
        <f>Design!B300</f>
        <v>0.42600000000000032</v>
      </c>
      <c r="BX294" s="8">
        <f>Design!F300</f>
        <v>0</v>
      </c>
      <c r="BY294" s="51" t="s">
        <v>1700</v>
      </c>
      <c r="BZ294"/>
      <c r="CA294" s="278">
        <v>41543.668888888889</v>
      </c>
      <c r="CB294" t="s">
        <v>3847</v>
      </c>
      <c r="CC294" s="10"/>
      <c r="CD294" s="61"/>
      <c r="CE294" s="65" t="e">
        <f t="shared" si="54"/>
        <v>#VALUE!</v>
      </c>
      <c r="CF294" s="65"/>
      <c r="CG294" s="65"/>
      <c r="CH294" s="65"/>
      <c r="CI294" s="65"/>
      <c r="CJ294" s="65"/>
      <c r="CK294" s="65"/>
      <c r="CL294" s="65"/>
      <c r="CM294"/>
      <c r="CN294"/>
      <c r="CO294"/>
      <c r="CP294"/>
      <c r="CQ294"/>
      <c r="CR294"/>
      <c r="CS294"/>
      <c r="CT294"/>
      <c r="CU294"/>
      <c r="CV294" s="65"/>
      <c r="CW294" s="65"/>
      <c r="CX294" s="65"/>
      <c r="CY294" s="65"/>
      <c r="CZ294" s="65"/>
      <c r="DA294" s="65"/>
      <c r="DB294" s="141"/>
      <c r="DC294" s="141"/>
      <c r="DD294" s="141"/>
      <c r="DE294" s="141"/>
      <c r="DF294" s="141"/>
      <c r="DG294" s="141"/>
      <c r="DH294" s="141"/>
      <c r="DI294" s="141"/>
      <c r="DJ294" s="139"/>
      <c r="DK294" s="95"/>
      <c r="DL294" s="141"/>
      <c r="DM294" s="141"/>
      <c r="DN294" s="141"/>
      <c r="DO294" s="141"/>
      <c r="DP294" s="91"/>
      <c r="DQ294" s="72"/>
      <c r="DR294" s="72"/>
      <c r="DS294" s="72"/>
      <c r="DT294" s="72"/>
      <c r="DZ294" s="141"/>
      <c r="EA294" s="141"/>
      <c r="EB294" s="141"/>
      <c r="EC294" s="141"/>
      <c r="ED294" s="141"/>
      <c r="EE294" s="141"/>
      <c r="EF294" s="143"/>
      <c r="EU294" s="72"/>
    </row>
    <row r="295" spans="1:151">
      <c r="A295" s="20"/>
      <c r="B295" s="20"/>
      <c r="C295" s="312"/>
      <c r="D295" s="31" t="s">
        <v>2250</v>
      </c>
      <c r="E295" s="31" t="s">
        <v>2251</v>
      </c>
      <c r="F295" s="32"/>
      <c r="G295" s="33"/>
      <c r="H295" s="34"/>
      <c r="I295" s="34"/>
      <c r="J295" s="34"/>
      <c r="K295" s="34"/>
      <c r="L295" s="34"/>
      <c r="M295" s="34"/>
      <c r="N295" s="34"/>
      <c r="O295" s="34"/>
      <c r="P295" s="34"/>
      <c r="Q295" s="34"/>
      <c r="R295" s="34"/>
      <c r="S295" s="34"/>
      <c r="T295" s="34"/>
      <c r="U295" s="34"/>
      <c r="V295" s="34"/>
      <c r="W295" s="34"/>
      <c r="X295" s="34"/>
      <c r="Y295" s="34"/>
      <c r="Z295" s="34"/>
      <c r="AA295" s="34"/>
      <c r="AB295" s="34"/>
      <c r="AC295" s="34"/>
      <c r="AD295" s="34"/>
      <c r="AE295" s="34"/>
      <c r="AF295" s="34"/>
      <c r="AG295" s="34"/>
      <c r="AH295" s="34"/>
      <c r="AI295" s="34"/>
      <c r="AJ295" s="34"/>
      <c r="AK295" s="34"/>
      <c r="AL295" s="34"/>
      <c r="AM295" s="34"/>
      <c r="AN295" s="34"/>
      <c r="AO295" s="34"/>
      <c r="AP295" s="34"/>
      <c r="AQ295" s="75"/>
      <c r="AR295" s="34"/>
      <c r="AS295" s="34"/>
      <c r="AT295" s="110" t="s">
        <v>2688</v>
      </c>
      <c r="AU295" s="34" t="s">
        <v>2688</v>
      </c>
      <c r="AV295" s="34" t="s">
        <v>2688</v>
      </c>
      <c r="AW295" s="34"/>
      <c r="AX295" s="34"/>
      <c r="AY295" s="34"/>
      <c r="AZ295" s="34"/>
      <c r="BA295" s="34"/>
      <c r="BB295" s="34"/>
      <c r="BC295" s="124" t="s">
        <v>2688</v>
      </c>
      <c r="BD295" s="124" t="s">
        <v>2688</v>
      </c>
      <c r="BE295" s="216" t="s">
        <v>2688</v>
      </c>
      <c r="BF295" s="216" t="s">
        <v>2688</v>
      </c>
      <c r="BG295" s="34"/>
      <c r="BH295" s="34"/>
      <c r="BI295" s="34"/>
      <c r="BJ295" s="34"/>
      <c r="BK295" s="34"/>
      <c r="BL295" s="96">
        <f t="shared" ca="1" si="55"/>
        <v>-52391</v>
      </c>
      <c r="BM295" s="97" t="e">
        <f t="shared" ca="1" si="56"/>
        <v>#VALUE!</v>
      </c>
      <c r="BN295" s="97" t="e">
        <f t="shared" ca="1" si="57"/>
        <v>#VALUE!</v>
      </c>
      <c r="BO295" s="95" t="e">
        <f t="shared" ca="1" si="60"/>
        <v>#VALUE!</v>
      </c>
      <c r="BP295" s="7">
        <f>Design!$J301</f>
        <v>0</v>
      </c>
      <c r="BQ295" s="1" t="e">
        <f t="shared" ca="1" si="61"/>
        <v>#VALUE!</v>
      </c>
      <c r="BR295" s="19" t="e">
        <f t="shared" ca="1" si="58"/>
        <v>#VALUE!</v>
      </c>
      <c r="BS295" s="61">
        <f t="shared" ca="1" si="52"/>
        <v>0</v>
      </c>
      <c r="BT295" s="61">
        <f t="shared" ca="1" si="53"/>
        <v>0</v>
      </c>
      <c r="BU295" s="78" t="e">
        <f t="shared" ca="1" si="59"/>
        <v>#VALUE!</v>
      </c>
      <c r="BV295" s="95">
        <f t="shared" ca="1" si="51"/>
        <v>0</v>
      </c>
      <c r="BW295" s="80">
        <f>Design!B301</f>
        <v>0.42750000000000032</v>
      </c>
      <c r="BX295" s="8">
        <f>Design!F301</f>
        <v>0</v>
      </c>
      <c r="BY295" s="51" t="s">
        <v>1701</v>
      </c>
      <c r="BZ295"/>
      <c r="CA295" s="278">
        <v>41543.668900462966</v>
      </c>
      <c r="CB295" t="s">
        <v>3848</v>
      </c>
      <c r="CC295" s="10"/>
      <c r="CD295" s="61"/>
      <c r="CE295" s="65" t="e">
        <f t="shared" si="54"/>
        <v>#VALUE!</v>
      </c>
      <c r="CF295" s="65"/>
      <c r="CG295" s="65"/>
      <c r="CH295" s="65"/>
      <c r="CI295" s="65"/>
      <c r="CJ295" s="65"/>
      <c r="CK295" s="65"/>
      <c r="CL295" s="65"/>
      <c r="CM295"/>
      <c r="CN295"/>
      <c r="CO295"/>
      <c r="CP295"/>
      <c r="CQ295"/>
      <c r="CR295"/>
      <c r="CS295"/>
      <c r="CT295"/>
      <c r="CU295"/>
      <c r="CV295" s="65"/>
      <c r="CW295" s="65"/>
      <c r="CX295" s="65"/>
      <c r="CY295" s="65"/>
      <c r="CZ295" s="65"/>
      <c r="DA295" s="65"/>
      <c r="DB295" s="141"/>
      <c r="DC295" s="141"/>
      <c r="DD295" s="141"/>
      <c r="DE295" s="141"/>
      <c r="DF295" s="141"/>
      <c r="DG295" s="141"/>
      <c r="DH295" s="141"/>
      <c r="DI295" s="141"/>
      <c r="DJ295" s="139"/>
      <c r="DK295" s="95"/>
      <c r="DL295" s="141"/>
      <c r="DM295" s="141"/>
      <c r="DN295" s="141"/>
      <c r="DO295" s="141"/>
      <c r="DP295" s="91"/>
      <c r="DQ295" s="72"/>
      <c r="DR295" s="72"/>
      <c r="DS295" s="72"/>
      <c r="DT295" s="72"/>
      <c r="DZ295" s="141"/>
      <c r="EA295" s="141"/>
      <c r="EB295" s="141"/>
      <c r="EC295" s="141"/>
      <c r="ED295" s="141"/>
      <c r="EE295" s="141"/>
      <c r="EF295" s="143"/>
      <c r="EU295" s="72"/>
    </row>
    <row r="296" spans="1:151">
      <c r="A296" s="20"/>
      <c r="B296" s="20"/>
      <c r="C296" s="313"/>
      <c r="D296" s="31" t="s">
        <v>2252</v>
      </c>
      <c r="E296" s="31" t="s">
        <v>2253</v>
      </c>
      <c r="F296" s="32"/>
      <c r="G296" s="33"/>
      <c r="H296" s="34"/>
      <c r="I296" s="34"/>
      <c r="J296" s="34"/>
      <c r="K296" s="34"/>
      <c r="L296" s="34"/>
      <c r="M296" s="34"/>
      <c r="N296" s="34"/>
      <c r="O296" s="34"/>
      <c r="P296" s="34"/>
      <c r="Q296" s="34"/>
      <c r="R296" s="34"/>
      <c r="S296" s="34"/>
      <c r="T296" s="34"/>
      <c r="U296" s="34"/>
      <c r="V296" s="34"/>
      <c r="W296" s="34"/>
      <c r="X296" s="34"/>
      <c r="Y296" s="34"/>
      <c r="Z296" s="34"/>
      <c r="AA296" s="34"/>
      <c r="AB296" s="34"/>
      <c r="AC296" s="34"/>
      <c r="AD296" s="34"/>
      <c r="AE296" s="34"/>
      <c r="AF296" s="34"/>
      <c r="AG296" s="34"/>
      <c r="AH296" s="34"/>
      <c r="AI296" s="34"/>
      <c r="AJ296" s="34"/>
      <c r="AK296" s="34"/>
      <c r="AL296" s="34"/>
      <c r="AM296" s="34"/>
      <c r="AN296" s="34"/>
      <c r="AO296" s="34"/>
      <c r="AP296" s="34"/>
      <c r="AQ296" s="75"/>
      <c r="AR296" s="34"/>
      <c r="AS296" s="34"/>
      <c r="AT296" s="110" t="s">
        <v>2688</v>
      </c>
      <c r="AU296" s="34" t="s">
        <v>2688</v>
      </c>
      <c r="AV296" s="34" t="s">
        <v>2688</v>
      </c>
      <c r="AW296" s="34"/>
      <c r="AX296" s="34"/>
      <c r="AY296" s="34"/>
      <c r="AZ296" s="34"/>
      <c r="BA296" s="34"/>
      <c r="BB296" s="34"/>
      <c r="BC296" s="124" t="s">
        <v>2688</v>
      </c>
      <c r="BD296" s="124" t="s">
        <v>2688</v>
      </c>
      <c r="BE296" s="216" t="s">
        <v>2688</v>
      </c>
      <c r="BF296" s="216" t="s">
        <v>2688</v>
      </c>
      <c r="BG296" s="34"/>
      <c r="BH296" s="34"/>
      <c r="BI296" s="34"/>
      <c r="BJ296" s="34"/>
      <c r="BK296" s="34"/>
      <c r="BL296" s="96">
        <f t="shared" ca="1" si="55"/>
        <v>-52391</v>
      </c>
      <c r="BM296" s="97" t="e">
        <f t="shared" ca="1" si="56"/>
        <v>#VALUE!</v>
      </c>
      <c r="BN296" s="97" t="e">
        <f t="shared" ca="1" si="57"/>
        <v>#VALUE!</v>
      </c>
      <c r="BO296" s="95" t="e">
        <f t="shared" ca="1" si="60"/>
        <v>#VALUE!</v>
      </c>
      <c r="BP296" s="7">
        <f>Design!$J302</f>
        <v>0</v>
      </c>
      <c r="BQ296" s="1" t="e">
        <f t="shared" ca="1" si="61"/>
        <v>#VALUE!</v>
      </c>
      <c r="BR296" s="19" t="e">
        <f t="shared" ca="1" si="58"/>
        <v>#VALUE!</v>
      </c>
      <c r="BS296" s="61">
        <f t="shared" ca="1" si="52"/>
        <v>0</v>
      </c>
      <c r="BT296" s="61">
        <f t="shared" ca="1" si="53"/>
        <v>0</v>
      </c>
      <c r="BU296" s="78" t="e">
        <f t="shared" ca="1" si="59"/>
        <v>#VALUE!</v>
      </c>
      <c r="BV296" s="95">
        <f t="shared" ca="1" si="51"/>
        <v>0</v>
      </c>
      <c r="BW296" s="80">
        <f>Design!B302</f>
        <v>0.42900000000000033</v>
      </c>
      <c r="BX296" s="8">
        <f>Design!F302</f>
        <v>0</v>
      </c>
      <c r="BY296" s="51" t="s">
        <v>1702</v>
      </c>
      <c r="BZ296"/>
      <c r="CA296" s="278">
        <v>41543.668900462966</v>
      </c>
      <c r="CB296" t="s">
        <v>3848</v>
      </c>
      <c r="CC296" s="10"/>
      <c r="CD296" s="61"/>
      <c r="CE296" s="65" t="e">
        <f t="shared" si="54"/>
        <v>#VALUE!</v>
      </c>
      <c r="CF296" s="65"/>
      <c r="CG296" s="65"/>
      <c r="CH296" s="65"/>
      <c r="CI296" s="65"/>
      <c r="CJ296" s="65"/>
      <c r="CK296" s="65"/>
      <c r="CL296" s="65"/>
      <c r="CM296"/>
      <c r="CN296"/>
      <c r="CO296"/>
      <c r="CP296"/>
      <c r="CQ296"/>
      <c r="CR296"/>
      <c r="CS296"/>
      <c r="CT296"/>
      <c r="CU296"/>
      <c r="CV296" s="65"/>
      <c r="CW296" s="65"/>
      <c r="CX296" s="65"/>
      <c r="CY296" s="65"/>
      <c r="CZ296" s="65"/>
      <c r="DA296" s="65"/>
      <c r="DB296" s="141"/>
      <c r="DC296" s="141"/>
      <c r="DD296" s="141"/>
      <c r="DE296" s="141"/>
      <c r="DF296" s="141"/>
      <c r="DG296" s="141"/>
      <c r="DH296" s="141"/>
      <c r="DI296" s="141"/>
      <c r="DJ296" s="139"/>
      <c r="DK296" s="95"/>
      <c r="DL296" s="141"/>
      <c r="DM296" s="141"/>
      <c r="DN296" s="141"/>
      <c r="DO296" s="141"/>
      <c r="DP296" s="91"/>
      <c r="DQ296" s="72"/>
      <c r="DR296" s="72"/>
      <c r="DS296" s="72"/>
      <c r="DT296" s="72"/>
      <c r="DZ296" s="141"/>
      <c r="EA296" s="141"/>
      <c r="EB296" s="141"/>
      <c r="EC296" s="141"/>
      <c r="ED296" s="141"/>
      <c r="EE296" s="141"/>
      <c r="EF296" s="143"/>
      <c r="EU296" s="72"/>
    </row>
    <row r="297" spans="1:151">
      <c r="A297" s="20"/>
      <c r="B297" s="20"/>
      <c r="C297" s="311" t="s">
        <v>2254</v>
      </c>
      <c r="D297" s="31" t="s">
        <v>2255</v>
      </c>
      <c r="E297" s="31" t="s">
        <v>2256</v>
      </c>
      <c r="F297" s="32"/>
      <c r="G297" s="33"/>
      <c r="H297" s="34"/>
      <c r="I297" s="34"/>
      <c r="J297" s="34"/>
      <c r="K297" s="34"/>
      <c r="L297" s="34"/>
      <c r="M297" s="34"/>
      <c r="N297" s="34"/>
      <c r="O297" s="34"/>
      <c r="P297" s="34"/>
      <c r="Q297" s="34"/>
      <c r="R297" s="34"/>
      <c r="S297" s="34"/>
      <c r="T297" s="34"/>
      <c r="U297" s="34"/>
      <c r="V297" s="34"/>
      <c r="W297" s="34"/>
      <c r="X297" s="34"/>
      <c r="Y297" s="34"/>
      <c r="Z297" s="34"/>
      <c r="AA297" s="34"/>
      <c r="AB297" s="34"/>
      <c r="AC297" s="34"/>
      <c r="AD297" s="34"/>
      <c r="AE297" s="34"/>
      <c r="AF297" s="34"/>
      <c r="AG297" s="34"/>
      <c r="AH297" s="34"/>
      <c r="AI297" s="34"/>
      <c r="AJ297" s="34"/>
      <c r="AK297" s="34"/>
      <c r="AL297" s="34"/>
      <c r="AM297" s="34"/>
      <c r="AN297" s="34"/>
      <c r="AO297" s="34"/>
      <c r="AP297" s="34"/>
      <c r="AQ297" s="75"/>
      <c r="AR297" s="34"/>
      <c r="AS297" s="34"/>
      <c r="AT297" s="110" t="s">
        <v>2399</v>
      </c>
      <c r="AU297" s="34" t="s">
        <v>2399</v>
      </c>
      <c r="AV297" s="34" t="s">
        <v>2399</v>
      </c>
      <c r="AW297" s="34"/>
      <c r="AX297" s="34"/>
      <c r="AY297" s="34"/>
      <c r="AZ297" s="34"/>
      <c r="BA297" s="34"/>
      <c r="BB297" s="34"/>
      <c r="BC297" s="124" t="s">
        <v>2399</v>
      </c>
      <c r="BD297" s="124" t="s">
        <v>2399</v>
      </c>
      <c r="BE297" s="216" t="s">
        <v>2399</v>
      </c>
      <c r="BF297" s="216" t="s">
        <v>2399</v>
      </c>
      <c r="BG297" s="34"/>
      <c r="BH297" s="34"/>
      <c r="BI297" s="34"/>
      <c r="BJ297" s="34"/>
      <c r="BK297" s="34"/>
      <c r="BL297" s="96">
        <f t="shared" ca="1" si="55"/>
        <v>-52391</v>
      </c>
      <c r="BM297" s="97" t="e">
        <f t="shared" ca="1" si="56"/>
        <v>#VALUE!</v>
      </c>
      <c r="BN297" s="97" t="e">
        <f t="shared" ca="1" si="57"/>
        <v>#VALUE!</v>
      </c>
      <c r="BO297" s="95" t="e">
        <f t="shared" ca="1" si="60"/>
        <v>#VALUE!</v>
      </c>
      <c r="BP297" s="7">
        <f>Design!$J303</f>
        <v>0</v>
      </c>
      <c r="BQ297" s="1" t="e">
        <f t="shared" ca="1" si="61"/>
        <v>#VALUE!</v>
      </c>
      <c r="BR297" s="19" t="e">
        <f t="shared" ca="1" si="58"/>
        <v>#VALUE!</v>
      </c>
      <c r="BS297" s="61">
        <f t="shared" ca="1" si="52"/>
        <v>0</v>
      </c>
      <c r="BT297" s="61">
        <f t="shared" ca="1" si="53"/>
        <v>0</v>
      </c>
      <c r="BU297" s="78" t="e">
        <f t="shared" ca="1" si="59"/>
        <v>#VALUE!</v>
      </c>
      <c r="BV297" s="95">
        <f t="shared" ca="1" si="51"/>
        <v>0</v>
      </c>
      <c r="BW297" s="80">
        <f>Design!B303</f>
        <v>0.43050000000000033</v>
      </c>
      <c r="BX297" s="8">
        <f>Design!F303</f>
        <v>0</v>
      </c>
      <c r="BY297" s="51" t="s">
        <v>2850</v>
      </c>
      <c r="BZ297"/>
      <c r="CA297" s="278">
        <v>41543.668912037036</v>
      </c>
      <c r="CB297" t="s">
        <v>3849</v>
      </c>
      <c r="CC297" s="10"/>
      <c r="CD297" s="61"/>
      <c r="CE297" s="65" t="e">
        <f t="shared" si="54"/>
        <v>#VALUE!</v>
      </c>
      <c r="CF297" s="65"/>
      <c r="CG297" s="65"/>
      <c r="CH297" s="65"/>
      <c r="CI297" s="65"/>
      <c r="CJ297" s="65"/>
      <c r="CK297" s="65"/>
      <c r="CL297" s="65"/>
      <c r="CM297"/>
      <c r="CN297"/>
      <c r="CO297"/>
      <c r="CP297"/>
      <c r="CQ297"/>
      <c r="CR297"/>
      <c r="CS297"/>
      <c r="CT297"/>
      <c r="CU297"/>
      <c r="CV297" s="65"/>
      <c r="CW297" s="65"/>
      <c r="CX297" s="65"/>
      <c r="CY297" s="65"/>
      <c r="CZ297" s="65"/>
      <c r="DA297" s="65"/>
      <c r="DB297" s="141"/>
      <c r="DC297" s="141"/>
      <c r="DD297" s="141"/>
      <c r="DE297" s="141"/>
      <c r="DF297" s="141"/>
      <c r="DG297" s="141"/>
      <c r="DH297" s="141"/>
      <c r="DI297" s="141"/>
      <c r="DJ297" s="139"/>
      <c r="DK297" s="95"/>
      <c r="DL297" s="141"/>
      <c r="DM297" s="141"/>
      <c r="DN297" s="141"/>
      <c r="DO297" s="141"/>
      <c r="DP297" s="91"/>
      <c r="DQ297" s="72"/>
      <c r="DR297" s="72"/>
      <c r="DS297" s="72"/>
      <c r="DT297" s="72"/>
      <c r="DZ297" s="141"/>
      <c r="EA297" s="141"/>
      <c r="EB297" s="141"/>
      <c r="EC297" s="141"/>
      <c r="ED297" s="141"/>
      <c r="EE297" s="141"/>
      <c r="EF297" s="143"/>
      <c r="EU297" s="72"/>
    </row>
    <row r="298" spans="1:151">
      <c r="A298" s="20"/>
      <c r="B298" s="20"/>
      <c r="C298" s="312"/>
      <c r="D298" s="31" t="s">
        <v>2257</v>
      </c>
      <c r="E298" s="31" t="s">
        <v>2258</v>
      </c>
      <c r="F298" s="32"/>
      <c r="G298" s="33"/>
      <c r="H298" s="34"/>
      <c r="I298" s="34"/>
      <c r="J298" s="34"/>
      <c r="K298" s="34"/>
      <c r="L298" s="34"/>
      <c r="M298" s="34"/>
      <c r="N298" s="34"/>
      <c r="O298" s="34"/>
      <c r="P298" s="34"/>
      <c r="Q298" s="34"/>
      <c r="R298" s="34"/>
      <c r="S298" s="34"/>
      <c r="T298" s="34"/>
      <c r="U298" s="34"/>
      <c r="V298" s="34"/>
      <c r="W298" s="34"/>
      <c r="X298" s="34"/>
      <c r="Y298" s="34"/>
      <c r="Z298" s="34"/>
      <c r="AA298" s="34"/>
      <c r="AB298" s="34"/>
      <c r="AC298" s="34"/>
      <c r="AD298" s="34"/>
      <c r="AE298" s="34"/>
      <c r="AF298" s="34"/>
      <c r="AG298" s="34"/>
      <c r="AH298" s="34"/>
      <c r="AI298" s="34"/>
      <c r="AJ298" s="34"/>
      <c r="AK298" s="34"/>
      <c r="AL298" s="34"/>
      <c r="AM298" s="34"/>
      <c r="AN298" s="34"/>
      <c r="AO298" s="34"/>
      <c r="AP298" s="34"/>
      <c r="AQ298" s="75"/>
      <c r="AR298" s="34"/>
      <c r="AS298" s="34"/>
      <c r="AT298" s="110" t="s">
        <v>2399</v>
      </c>
      <c r="AU298" s="34" t="s">
        <v>2399</v>
      </c>
      <c r="AV298" s="34" t="s">
        <v>2083</v>
      </c>
      <c r="AW298" s="34"/>
      <c r="AX298" s="34"/>
      <c r="AY298" s="34"/>
      <c r="AZ298" s="34"/>
      <c r="BA298" s="34"/>
      <c r="BB298" s="34"/>
      <c r="BC298" s="124" t="s">
        <v>2399</v>
      </c>
      <c r="BD298" s="124" t="s">
        <v>2399</v>
      </c>
      <c r="BE298" s="216" t="s">
        <v>2399</v>
      </c>
      <c r="BF298" s="216" t="s">
        <v>2399</v>
      </c>
      <c r="BG298" s="34"/>
      <c r="BH298" s="34"/>
      <c r="BI298" s="34"/>
      <c r="BJ298" s="34"/>
      <c r="BK298" s="34"/>
      <c r="BL298" s="96">
        <f t="shared" ca="1" si="55"/>
        <v>-52391</v>
      </c>
      <c r="BM298" s="97" t="e">
        <f t="shared" ca="1" si="56"/>
        <v>#VALUE!</v>
      </c>
      <c r="BN298" s="97" t="e">
        <f t="shared" ca="1" si="57"/>
        <v>#VALUE!</v>
      </c>
      <c r="BO298" s="95" t="e">
        <f t="shared" ca="1" si="60"/>
        <v>#VALUE!</v>
      </c>
      <c r="BP298" s="7">
        <f>Design!$J304</f>
        <v>0</v>
      </c>
      <c r="BQ298" s="1" t="e">
        <f t="shared" ca="1" si="61"/>
        <v>#VALUE!</v>
      </c>
      <c r="BR298" s="19" t="e">
        <f t="shared" ca="1" si="58"/>
        <v>#VALUE!</v>
      </c>
      <c r="BS298" s="61">
        <f t="shared" ca="1" si="52"/>
        <v>0</v>
      </c>
      <c r="BT298" s="61">
        <f t="shared" ca="1" si="53"/>
        <v>0</v>
      </c>
      <c r="BU298" s="78" t="e">
        <f t="shared" ca="1" si="59"/>
        <v>#VALUE!</v>
      </c>
      <c r="BV298" s="95">
        <f t="shared" ca="1" si="51"/>
        <v>0</v>
      </c>
      <c r="BW298" s="80">
        <f>Design!B304</f>
        <v>0.43200000000000033</v>
      </c>
      <c r="BX298" s="8">
        <f>Design!F304</f>
        <v>0</v>
      </c>
      <c r="BY298" s="51" t="s">
        <v>2851</v>
      </c>
      <c r="BZ298"/>
      <c r="CA298" s="278">
        <v>41543.668912037036</v>
      </c>
      <c r="CB298" t="s">
        <v>3849</v>
      </c>
      <c r="CC298" s="10"/>
      <c r="CD298" s="61"/>
      <c r="CE298" s="65" t="e">
        <f t="shared" si="54"/>
        <v>#VALUE!</v>
      </c>
      <c r="CF298" s="65"/>
      <c r="CG298" s="65"/>
      <c r="CH298" s="65"/>
      <c r="CI298" s="65"/>
      <c r="CJ298" s="65"/>
      <c r="CK298" s="65"/>
      <c r="CL298" s="65"/>
      <c r="CM298"/>
      <c r="CN298"/>
      <c r="CO298"/>
      <c r="CP298"/>
      <c r="CQ298"/>
      <c r="CR298"/>
      <c r="CS298"/>
      <c r="CT298"/>
      <c r="CU298"/>
      <c r="CV298" s="65"/>
      <c r="CW298" s="65"/>
      <c r="CX298" s="65"/>
      <c r="CY298" s="65"/>
      <c r="CZ298" s="65"/>
      <c r="DA298" s="65"/>
      <c r="DB298" s="141"/>
      <c r="DC298" s="141"/>
      <c r="DD298" s="141"/>
      <c r="DE298" s="141"/>
      <c r="DF298" s="141"/>
      <c r="DG298" s="141"/>
      <c r="DH298" s="141"/>
      <c r="DI298" s="141"/>
      <c r="DJ298" s="139"/>
      <c r="DK298" s="95"/>
      <c r="DL298" s="141"/>
      <c r="DM298" s="141"/>
      <c r="DN298" s="141"/>
      <c r="DO298" s="141"/>
      <c r="DP298" s="91"/>
      <c r="DQ298" s="72"/>
      <c r="DR298" s="72"/>
      <c r="DS298" s="72"/>
      <c r="DT298" s="72"/>
      <c r="DZ298" s="141"/>
      <c r="EA298" s="141"/>
      <c r="EB298" s="141"/>
      <c r="EC298" s="141"/>
      <c r="ED298" s="141"/>
      <c r="EE298" s="141"/>
      <c r="EF298" s="143"/>
      <c r="EU298" s="72"/>
    </row>
    <row r="299" spans="1:151">
      <c r="A299" s="20"/>
      <c r="B299" s="20"/>
      <c r="C299" s="312"/>
      <c r="D299" s="31" t="s">
        <v>2284</v>
      </c>
      <c r="E299" s="31" t="s">
        <v>1457</v>
      </c>
      <c r="F299" s="32"/>
      <c r="G299" s="33"/>
      <c r="H299" s="34"/>
      <c r="I299" s="34"/>
      <c r="J299" s="34"/>
      <c r="K299" s="34"/>
      <c r="L299" s="34"/>
      <c r="M299" s="34"/>
      <c r="N299" s="34"/>
      <c r="O299" s="34"/>
      <c r="P299" s="34"/>
      <c r="Q299" s="34"/>
      <c r="R299" s="34"/>
      <c r="S299" s="34"/>
      <c r="T299" s="34"/>
      <c r="U299" s="34"/>
      <c r="V299" s="34"/>
      <c r="W299" s="34"/>
      <c r="X299" s="34"/>
      <c r="Y299" s="34"/>
      <c r="Z299" s="34"/>
      <c r="AA299" s="34"/>
      <c r="AB299" s="34"/>
      <c r="AC299" s="34"/>
      <c r="AD299" s="34"/>
      <c r="AE299" s="34"/>
      <c r="AF299" s="34"/>
      <c r="AG299" s="34"/>
      <c r="AH299" s="34"/>
      <c r="AI299" s="34"/>
      <c r="AJ299" s="34"/>
      <c r="AK299" s="34"/>
      <c r="AL299" s="34"/>
      <c r="AM299" s="34"/>
      <c r="AN299" s="34"/>
      <c r="AO299" s="34"/>
      <c r="AP299" s="34"/>
      <c r="AQ299" s="75"/>
      <c r="AR299" s="34"/>
      <c r="AS299" s="34"/>
      <c r="AT299" s="110" t="s">
        <v>2286</v>
      </c>
      <c r="AU299" s="34" t="s">
        <v>2286</v>
      </c>
      <c r="AV299" s="34" t="s">
        <v>2286</v>
      </c>
      <c r="AW299" s="34"/>
      <c r="AX299" s="34"/>
      <c r="AY299" s="34"/>
      <c r="AZ299" s="34"/>
      <c r="BA299" s="34"/>
      <c r="BB299" s="34"/>
      <c r="BC299" s="124" t="s">
        <v>1448</v>
      </c>
      <c r="BD299" s="124" t="s">
        <v>1448</v>
      </c>
      <c r="BE299" s="34" t="s">
        <v>1448</v>
      </c>
      <c r="BF299" s="34" t="s">
        <v>1448</v>
      </c>
      <c r="BG299" s="34"/>
      <c r="BH299" s="34"/>
      <c r="BI299" s="34"/>
      <c r="BJ299" s="34"/>
      <c r="BK299" s="34"/>
      <c r="BL299" s="96">
        <f t="shared" ca="1" si="55"/>
        <v>-52391</v>
      </c>
      <c r="BM299" s="97" t="e">
        <f t="shared" ca="1" si="56"/>
        <v>#VALUE!</v>
      </c>
      <c r="BN299" s="97" t="e">
        <f t="shared" ca="1" si="57"/>
        <v>#VALUE!</v>
      </c>
      <c r="BO299" s="95" t="e">
        <f t="shared" ca="1" si="60"/>
        <v>#VALUE!</v>
      </c>
      <c r="BP299" s="7">
        <f>Design!$J305</f>
        <v>0</v>
      </c>
      <c r="BQ299" s="1" t="e">
        <f t="shared" ca="1" si="61"/>
        <v>#VALUE!</v>
      </c>
      <c r="BR299" s="19" t="e">
        <f t="shared" ca="1" si="58"/>
        <v>#VALUE!</v>
      </c>
      <c r="BS299" s="61">
        <f t="shared" ca="1" si="52"/>
        <v>0</v>
      </c>
      <c r="BT299" s="61">
        <f t="shared" ca="1" si="53"/>
        <v>0</v>
      </c>
      <c r="BU299" s="78" t="e">
        <f t="shared" ca="1" si="59"/>
        <v>#VALUE!</v>
      </c>
      <c r="BV299" s="95">
        <f t="shared" ca="1" si="51"/>
        <v>0</v>
      </c>
      <c r="BW299" s="80">
        <f>Design!B305</f>
        <v>0.43350000000000033</v>
      </c>
      <c r="BX299" s="8">
        <f>Design!F305</f>
        <v>0</v>
      </c>
      <c r="BY299" s="51" t="s">
        <v>2852</v>
      </c>
      <c r="BZ299"/>
      <c r="CA299" s="278">
        <v>41543.668923611112</v>
      </c>
      <c r="CB299" t="s">
        <v>3850</v>
      </c>
      <c r="CC299" s="10"/>
      <c r="CD299" s="61"/>
      <c r="CE299" s="65" t="e">
        <f t="shared" si="54"/>
        <v>#VALUE!</v>
      </c>
      <c r="CF299" s="65"/>
      <c r="CG299" s="65"/>
      <c r="CH299" s="65"/>
      <c r="CI299" s="65"/>
      <c r="CJ299" s="65"/>
      <c r="CK299" s="65"/>
      <c r="CL299" s="65"/>
      <c r="CM299"/>
      <c r="CN299"/>
      <c r="CO299"/>
      <c r="CP299"/>
      <c r="CQ299"/>
      <c r="CR299"/>
      <c r="CS299"/>
      <c r="CT299"/>
      <c r="CU299"/>
      <c r="CV299" s="65"/>
      <c r="CW299" s="65"/>
      <c r="CX299" s="65"/>
      <c r="CY299" s="65"/>
      <c r="CZ299" s="65"/>
      <c r="DA299" s="65"/>
      <c r="DB299" s="141"/>
      <c r="DC299" s="141"/>
      <c r="DD299" s="141"/>
      <c r="DE299" s="141"/>
      <c r="DF299" s="141"/>
      <c r="DG299" s="141"/>
      <c r="DH299" s="141"/>
      <c r="DI299" s="141"/>
      <c r="DJ299" s="139"/>
      <c r="DK299" s="95"/>
      <c r="DL299" s="141"/>
      <c r="DM299" s="141"/>
      <c r="DN299" s="141"/>
      <c r="DO299" s="141"/>
      <c r="DP299" s="91"/>
      <c r="DQ299" s="72"/>
      <c r="DR299" s="72"/>
      <c r="DS299" s="72"/>
      <c r="DT299" s="72"/>
      <c r="DZ299" s="141"/>
      <c r="EA299" s="141"/>
      <c r="EB299" s="141"/>
      <c r="EC299" s="141"/>
      <c r="ED299" s="141"/>
      <c r="EE299" s="141"/>
      <c r="EF299" s="143"/>
      <c r="EU299" s="72"/>
    </row>
    <row r="300" spans="1:151">
      <c r="A300" s="20"/>
      <c r="B300" s="20"/>
      <c r="C300" s="312"/>
      <c r="D300" s="31" t="s">
        <v>2285</v>
      </c>
      <c r="E300" s="31" t="s">
        <v>1458</v>
      </c>
      <c r="F300" s="32"/>
      <c r="G300" s="33"/>
      <c r="H300" s="34"/>
      <c r="I300" s="34"/>
      <c r="J300" s="34"/>
      <c r="K300" s="34"/>
      <c r="L300" s="34"/>
      <c r="M300" s="34"/>
      <c r="N300" s="34"/>
      <c r="O300" s="34"/>
      <c r="P300" s="34"/>
      <c r="Q300" s="34"/>
      <c r="R300" s="34"/>
      <c r="S300" s="34"/>
      <c r="T300" s="34"/>
      <c r="U300" s="34"/>
      <c r="V300" s="34"/>
      <c r="W300" s="34"/>
      <c r="X300" s="34"/>
      <c r="Y300" s="34"/>
      <c r="Z300" s="34"/>
      <c r="AA300" s="34"/>
      <c r="AB300" s="34"/>
      <c r="AC300" s="34"/>
      <c r="AD300" s="34"/>
      <c r="AE300" s="34"/>
      <c r="AF300" s="34"/>
      <c r="AG300" s="34"/>
      <c r="AH300" s="34"/>
      <c r="AI300" s="34"/>
      <c r="AJ300" s="34"/>
      <c r="AK300" s="34"/>
      <c r="AL300" s="34"/>
      <c r="AM300" s="34"/>
      <c r="AN300" s="34"/>
      <c r="AO300" s="34"/>
      <c r="AP300" s="34"/>
      <c r="AQ300" s="75"/>
      <c r="AR300" s="34"/>
      <c r="AS300" s="34"/>
      <c r="AT300" s="110" t="s">
        <v>2286</v>
      </c>
      <c r="AU300" s="34" t="s">
        <v>2286</v>
      </c>
      <c r="AV300" s="34" t="s">
        <v>2286</v>
      </c>
      <c r="AW300" s="34"/>
      <c r="AX300" s="34"/>
      <c r="AY300" s="34"/>
      <c r="AZ300" s="34"/>
      <c r="BA300" s="34"/>
      <c r="BB300" s="34"/>
      <c r="BC300" s="124" t="s">
        <v>1448</v>
      </c>
      <c r="BD300" s="124" t="s">
        <v>1448</v>
      </c>
      <c r="BE300" s="34" t="s">
        <v>1448</v>
      </c>
      <c r="BF300" s="34" t="s">
        <v>1448</v>
      </c>
      <c r="BG300" s="34"/>
      <c r="BH300" s="34"/>
      <c r="BI300" s="34"/>
      <c r="BJ300" s="34"/>
      <c r="BK300" s="34"/>
      <c r="BL300" s="96">
        <f t="shared" ca="1" si="55"/>
        <v>-52391</v>
      </c>
      <c r="BM300" s="97" t="e">
        <f t="shared" ca="1" si="56"/>
        <v>#VALUE!</v>
      </c>
      <c r="BN300" s="97" t="e">
        <f t="shared" ca="1" si="57"/>
        <v>#VALUE!</v>
      </c>
      <c r="BO300" s="95" t="e">
        <f t="shared" ca="1" si="60"/>
        <v>#VALUE!</v>
      </c>
      <c r="BP300" s="7">
        <f>Design!$J306</f>
        <v>0</v>
      </c>
      <c r="BQ300" s="1" t="e">
        <f t="shared" ca="1" si="61"/>
        <v>#VALUE!</v>
      </c>
      <c r="BR300" s="19" t="e">
        <f t="shared" ca="1" si="58"/>
        <v>#VALUE!</v>
      </c>
      <c r="BS300" s="61">
        <f t="shared" ca="1" si="52"/>
        <v>0</v>
      </c>
      <c r="BT300" s="61">
        <f t="shared" ca="1" si="53"/>
        <v>0</v>
      </c>
      <c r="BU300" s="78" t="e">
        <f t="shared" ca="1" si="59"/>
        <v>#VALUE!</v>
      </c>
      <c r="BV300" s="95">
        <f t="shared" ca="1" si="51"/>
        <v>0</v>
      </c>
      <c r="BW300" s="80">
        <f>Design!B306</f>
        <v>0.43500000000000033</v>
      </c>
      <c r="BX300" s="8">
        <f>Design!F306</f>
        <v>0</v>
      </c>
      <c r="BY300" s="51" t="s">
        <v>2853</v>
      </c>
      <c r="BZ300"/>
      <c r="CA300" s="278">
        <v>41543.669571759259</v>
      </c>
      <c r="CB300" t="s">
        <v>66</v>
      </c>
      <c r="CC300" s="10"/>
      <c r="CD300" s="61"/>
      <c r="CE300" s="65" t="e">
        <f t="shared" si="54"/>
        <v>#VALUE!</v>
      </c>
      <c r="CF300" s="65"/>
      <c r="CG300" s="65"/>
      <c r="CH300" s="65"/>
      <c r="CI300" s="65"/>
      <c r="CJ300" s="65"/>
      <c r="CK300" s="65"/>
      <c r="CL300" s="65"/>
      <c r="CM300"/>
      <c r="CN300"/>
      <c r="CO300"/>
      <c r="CP300"/>
      <c r="CQ300"/>
      <c r="CR300"/>
      <c r="CS300"/>
      <c r="CT300"/>
      <c r="CU300"/>
      <c r="CV300" s="65"/>
      <c r="CW300" s="65"/>
      <c r="CX300" s="65"/>
      <c r="CY300" s="65"/>
      <c r="CZ300" s="65"/>
      <c r="DA300" s="65"/>
      <c r="DB300" s="141"/>
      <c r="DC300" s="141"/>
      <c r="DD300" s="141"/>
      <c r="DE300" s="141"/>
      <c r="DF300" s="141"/>
      <c r="DG300" s="141"/>
      <c r="DH300" s="141"/>
      <c r="DI300" s="141"/>
      <c r="DJ300" s="139"/>
      <c r="DK300" s="95"/>
      <c r="DL300" s="141"/>
      <c r="DM300" s="141"/>
      <c r="DN300" s="141"/>
      <c r="DO300" s="141"/>
      <c r="DP300" s="91"/>
      <c r="DQ300" s="72"/>
      <c r="DR300" s="72"/>
      <c r="DS300" s="72"/>
      <c r="DT300" s="72"/>
      <c r="DZ300" s="141"/>
      <c r="EA300" s="141"/>
      <c r="EB300" s="141"/>
      <c r="EC300" s="141"/>
      <c r="ED300" s="141"/>
      <c r="EE300" s="141"/>
      <c r="EF300" s="143"/>
      <c r="EU300" s="72"/>
    </row>
    <row r="301" spans="1:151">
      <c r="A301" s="20"/>
      <c r="B301" s="20"/>
      <c r="C301" s="312"/>
      <c r="D301" s="31" t="s">
        <v>2259</v>
      </c>
      <c r="E301" s="31" t="s">
        <v>1333</v>
      </c>
      <c r="F301" s="32"/>
      <c r="G301" s="33"/>
      <c r="H301" s="34"/>
      <c r="I301" s="34"/>
      <c r="J301" s="34"/>
      <c r="K301" s="34"/>
      <c r="L301" s="34"/>
      <c r="M301" s="34"/>
      <c r="N301" s="34"/>
      <c r="O301" s="34"/>
      <c r="P301" s="34"/>
      <c r="Q301" s="34"/>
      <c r="R301" s="34"/>
      <c r="S301" s="34"/>
      <c r="T301" s="34"/>
      <c r="U301" s="34"/>
      <c r="V301" s="34"/>
      <c r="W301" s="34"/>
      <c r="X301" s="34"/>
      <c r="Y301" s="34"/>
      <c r="Z301" s="34"/>
      <c r="AA301" s="34"/>
      <c r="AB301" s="34"/>
      <c r="AC301" s="34"/>
      <c r="AD301" s="34"/>
      <c r="AE301" s="34"/>
      <c r="AF301" s="34"/>
      <c r="AG301" s="34"/>
      <c r="AH301" s="34"/>
      <c r="AI301" s="34"/>
      <c r="AJ301" s="34"/>
      <c r="AK301" s="34"/>
      <c r="AL301" s="34"/>
      <c r="AM301" s="34"/>
      <c r="AN301" s="34"/>
      <c r="AO301" s="34"/>
      <c r="AP301" s="34"/>
      <c r="AQ301" s="75"/>
      <c r="AR301" s="34"/>
      <c r="AS301" s="34"/>
      <c r="AT301" s="110" t="s">
        <v>2332</v>
      </c>
      <c r="AU301" s="34" t="s">
        <v>2331</v>
      </c>
      <c r="AV301" s="34" t="s">
        <v>2332</v>
      </c>
      <c r="AW301" s="34"/>
      <c r="AX301" s="34"/>
      <c r="AY301" s="34"/>
      <c r="AZ301" s="34"/>
      <c r="BA301" s="34"/>
      <c r="BB301" s="34"/>
      <c r="BC301" s="124" t="s">
        <v>2331</v>
      </c>
      <c r="BD301" s="124" t="s">
        <v>2331</v>
      </c>
      <c r="BE301" s="216" t="s">
        <v>2331</v>
      </c>
      <c r="BF301" s="216" t="s">
        <v>2331</v>
      </c>
      <c r="BG301" s="34"/>
      <c r="BH301" s="34"/>
      <c r="BI301" s="34"/>
      <c r="BJ301" s="34"/>
      <c r="BK301" s="34"/>
      <c r="BL301" s="96">
        <f t="shared" ca="1" si="55"/>
        <v>-52391</v>
      </c>
      <c r="BM301" s="97" t="e">
        <f t="shared" ca="1" si="56"/>
        <v>#VALUE!</v>
      </c>
      <c r="BN301" s="97" t="e">
        <f t="shared" ca="1" si="57"/>
        <v>#VALUE!</v>
      </c>
      <c r="BO301" s="95" t="e">
        <f t="shared" ca="1" si="60"/>
        <v>#VALUE!</v>
      </c>
      <c r="BP301" s="7">
        <f>Design!$J307</f>
        <v>0</v>
      </c>
      <c r="BQ301" s="1" t="e">
        <f t="shared" ca="1" si="61"/>
        <v>#VALUE!</v>
      </c>
      <c r="BR301" s="19" t="e">
        <f t="shared" ca="1" si="58"/>
        <v>#VALUE!</v>
      </c>
      <c r="BS301" s="61">
        <f t="shared" ca="1" si="52"/>
        <v>0</v>
      </c>
      <c r="BT301" s="61">
        <f t="shared" ca="1" si="53"/>
        <v>0</v>
      </c>
      <c r="BU301" s="78" t="e">
        <f t="shared" ca="1" si="59"/>
        <v>#VALUE!</v>
      </c>
      <c r="BV301" s="95">
        <f t="shared" ca="1" si="51"/>
        <v>0</v>
      </c>
      <c r="BW301" s="80">
        <f>Design!B307</f>
        <v>0.43650000000000033</v>
      </c>
      <c r="BX301" s="8">
        <f>Design!F307</f>
        <v>0</v>
      </c>
      <c r="BY301" s="51" t="s">
        <v>2854</v>
      </c>
      <c r="BZ301"/>
      <c r="CA301" s="278">
        <v>41543.669583333336</v>
      </c>
      <c r="CB301" t="s">
        <v>1969</v>
      </c>
      <c r="CC301" s="10"/>
      <c r="CD301" s="61"/>
      <c r="CE301" s="65" t="e">
        <f t="shared" si="54"/>
        <v>#VALUE!</v>
      </c>
      <c r="CF301" s="65"/>
      <c r="CG301" s="65"/>
      <c r="CH301" s="65"/>
      <c r="CI301" s="65"/>
      <c r="CJ301" s="65"/>
      <c r="CK301" s="65"/>
      <c r="CL301" s="65"/>
      <c r="CM301"/>
      <c r="CN301"/>
      <c r="CO301"/>
      <c r="CP301"/>
      <c r="CQ301"/>
      <c r="CR301"/>
      <c r="CS301"/>
      <c r="CT301"/>
      <c r="CU301"/>
      <c r="CV301" s="65"/>
      <c r="CW301" s="65"/>
      <c r="CX301" s="65"/>
      <c r="CY301" s="65"/>
      <c r="CZ301" s="65"/>
      <c r="DA301" s="65"/>
      <c r="DB301" s="141"/>
      <c r="DC301" s="141"/>
      <c r="DD301" s="141"/>
      <c r="DE301" s="141"/>
      <c r="DF301" s="141"/>
      <c r="DG301" s="141"/>
      <c r="DH301" s="141"/>
      <c r="DI301" s="141"/>
      <c r="DJ301" s="139"/>
      <c r="DK301" s="95"/>
      <c r="DL301" s="141"/>
      <c r="DM301" s="141"/>
      <c r="DN301" s="141"/>
      <c r="DO301" s="141"/>
      <c r="DP301" s="91"/>
      <c r="DQ301" s="72"/>
      <c r="DR301" s="72"/>
      <c r="DS301" s="72"/>
      <c r="DT301" s="72"/>
      <c r="DZ301" s="141"/>
      <c r="EA301" s="141"/>
      <c r="EB301" s="141"/>
      <c r="EC301" s="141"/>
      <c r="ED301" s="141"/>
      <c r="EE301" s="141"/>
      <c r="EF301" s="143"/>
      <c r="EU301" s="72"/>
    </row>
    <row r="302" spans="1:151">
      <c r="A302" s="20"/>
      <c r="B302" s="20"/>
      <c r="C302" s="312"/>
      <c r="D302" s="31" t="s">
        <v>1334</v>
      </c>
      <c r="E302" s="31" t="s">
        <v>3207</v>
      </c>
      <c r="F302" s="32"/>
      <c r="G302" s="33"/>
      <c r="H302" s="34"/>
      <c r="I302" s="34"/>
      <c r="J302" s="34"/>
      <c r="K302" s="34"/>
      <c r="L302" s="34"/>
      <c r="M302" s="34"/>
      <c r="N302" s="34"/>
      <c r="O302" s="34"/>
      <c r="P302" s="34"/>
      <c r="Q302" s="34"/>
      <c r="R302" s="34"/>
      <c r="S302" s="34"/>
      <c r="T302" s="34"/>
      <c r="U302" s="34"/>
      <c r="V302" s="34"/>
      <c r="W302" s="34"/>
      <c r="X302" s="34"/>
      <c r="Y302" s="34"/>
      <c r="Z302" s="34"/>
      <c r="AA302" s="34"/>
      <c r="AB302" s="34"/>
      <c r="AC302" s="34"/>
      <c r="AD302" s="34"/>
      <c r="AE302" s="34"/>
      <c r="AF302" s="34"/>
      <c r="AG302" s="34"/>
      <c r="AH302" s="34"/>
      <c r="AI302" s="34"/>
      <c r="AJ302" s="34"/>
      <c r="AK302" s="34"/>
      <c r="AL302" s="34"/>
      <c r="AM302" s="34"/>
      <c r="AN302" s="34"/>
      <c r="AO302" s="34"/>
      <c r="AP302" s="34"/>
      <c r="AQ302" s="75"/>
      <c r="AR302" s="34"/>
      <c r="AS302" s="34"/>
      <c r="AT302" s="110" t="s">
        <v>2332</v>
      </c>
      <c r="AU302" s="34" t="s">
        <v>2335</v>
      </c>
      <c r="AV302" s="34" t="s">
        <v>2332</v>
      </c>
      <c r="AW302" s="34"/>
      <c r="AX302" s="34"/>
      <c r="AY302" s="34"/>
      <c r="AZ302" s="34"/>
      <c r="BA302" s="34"/>
      <c r="BB302" s="34"/>
      <c r="BC302" s="124" t="s">
        <v>2335</v>
      </c>
      <c r="BD302" s="124" t="s">
        <v>2335</v>
      </c>
      <c r="BE302" s="216" t="s">
        <v>2335</v>
      </c>
      <c r="BF302" s="216" t="s">
        <v>2335</v>
      </c>
      <c r="BG302" s="34"/>
      <c r="BH302" s="34"/>
      <c r="BI302" s="34"/>
      <c r="BJ302" s="34"/>
      <c r="BK302" s="34"/>
      <c r="BL302" s="96">
        <f t="shared" ca="1" si="55"/>
        <v>-52391</v>
      </c>
      <c r="BM302" s="97" t="e">
        <f t="shared" ca="1" si="56"/>
        <v>#VALUE!</v>
      </c>
      <c r="BN302" s="97" t="e">
        <f t="shared" ca="1" si="57"/>
        <v>#VALUE!</v>
      </c>
      <c r="BO302" s="95" t="e">
        <f t="shared" ca="1" si="60"/>
        <v>#VALUE!</v>
      </c>
      <c r="BP302" s="7">
        <f>Design!$J308</f>
        <v>0</v>
      </c>
      <c r="BQ302" s="1" t="e">
        <f t="shared" ca="1" si="61"/>
        <v>#VALUE!</v>
      </c>
      <c r="BR302" s="19" t="e">
        <f t="shared" ca="1" si="58"/>
        <v>#VALUE!</v>
      </c>
      <c r="BS302" s="61">
        <f t="shared" ca="1" si="52"/>
        <v>0</v>
      </c>
      <c r="BT302" s="61">
        <f t="shared" ca="1" si="53"/>
        <v>0</v>
      </c>
      <c r="BU302" s="78" t="e">
        <f t="shared" ca="1" si="59"/>
        <v>#VALUE!</v>
      </c>
      <c r="BV302" s="95">
        <f t="shared" ref="BV302:BV347" ca="1" si="62">1*(IF(LEN(BS302)&lt;16,0,RIGHT(BS302,5)))</f>
        <v>0</v>
      </c>
      <c r="BW302" s="80">
        <f>Design!B308</f>
        <v>0.43800000000000033</v>
      </c>
      <c r="BX302" s="8">
        <f>Design!F308</f>
        <v>0</v>
      </c>
      <c r="BY302" s="51" t="s">
        <v>2951</v>
      </c>
      <c r="BZ302"/>
      <c r="CA302" s="278">
        <v>41543.637037037035</v>
      </c>
      <c r="CB302" t="s">
        <v>3732</v>
      </c>
      <c r="CC302" s="10"/>
      <c r="CD302" s="61"/>
      <c r="CE302" s="65" t="e">
        <f t="shared" si="54"/>
        <v>#VALUE!</v>
      </c>
      <c r="CF302" s="65"/>
      <c r="CG302" s="65"/>
      <c r="CH302" s="65"/>
      <c r="CI302" s="65"/>
      <c r="CJ302" s="65"/>
      <c r="CK302" s="65"/>
      <c r="CL302" s="65"/>
      <c r="CM302"/>
      <c r="CN302"/>
      <c r="CO302"/>
      <c r="CP302"/>
      <c r="CQ302"/>
      <c r="CR302"/>
      <c r="CS302"/>
      <c r="CT302"/>
      <c r="CU302"/>
      <c r="CV302" s="65"/>
      <c r="CW302" s="65"/>
      <c r="CX302" s="65"/>
      <c r="CY302" s="65"/>
      <c r="CZ302" s="65"/>
      <c r="DA302" s="65"/>
      <c r="DB302" s="141"/>
      <c r="DC302" s="141"/>
      <c r="DD302" s="141"/>
      <c r="DE302" s="141"/>
      <c r="DF302" s="141"/>
      <c r="DG302" s="141"/>
      <c r="DH302" s="141"/>
      <c r="DI302" s="141"/>
      <c r="DJ302" s="139"/>
      <c r="DK302" s="95"/>
      <c r="DL302" s="141"/>
      <c r="DM302" s="141"/>
      <c r="DN302" s="141"/>
      <c r="DO302" s="141"/>
      <c r="DP302" s="91"/>
      <c r="DQ302" s="72"/>
      <c r="DR302" s="72"/>
      <c r="DS302" s="72"/>
      <c r="DT302" s="72"/>
      <c r="DZ302" s="141"/>
      <c r="EA302" s="141"/>
      <c r="EB302" s="141"/>
      <c r="EC302" s="141"/>
      <c r="ED302" s="141"/>
      <c r="EE302" s="141"/>
      <c r="EF302" s="143"/>
      <c r="EU302" s="72"/>
    </row>
    <row r="303" spans="1:151">
      <c r="A303" s="20"/>
      <c r="B303" s="20"/>
      <c r="C303" s="312"/>
      <c r="D303" s="31" t="s">
        <v>3208</v>
      </c>
      <c r="E303" s="31" t="s">
        <v>3209</v>
      </c>
      <c r="F303" s="32"/>
      <c r="G303" s="33"/>
      <c r="H303" s="34"/>
      <c r="I303" s="34"/>
      <c r="J303" s="34"/>
      <c r="K303" s="34"/>
      <c r="L303" s="34"/>
      <c r="M303" s="34"/>
      <c r="N303" s="34"/>
      <c r="O303" s="34"/>
      <c r="P303" s="34"/>
      <c r="Q303" s="34"/>
      <c r="R303" s="34"/>
      <c r="S303" s="34"/>
      <c r="T303" s="34"/>
      <c r="U303" s="34"/>
      <c r="V303" s="34"/>
      <c r="W303" s="34"/>
      <c r="X303" s="34"/>
      <c r="Y303" s="34"/>
      <c r="Z303" s="34"/>
      <c r="AA303" s="34"/>
      <c r="AB303" s="34"/>
      <c r="AC303" s="34"/>
      <c r="AD303" s="34"/>
      <c r="AE303" s="34"/>
      <c r="AF303" s="34"/>
      <c r="AG303" s="34"/>
      <c r="AH303" s="34"/>
      <c r="AI303" s="34"/>
      <c r="AJ303" s="34"/>
      <c r="AK303" s="34"/>
      <c r="AL303" s="34"/>
      <c r="AM303" s="34"/>
      <c r="AN303" s="34"/>
      <c r="AO303" s="34"/>
      <c r="AP303" s="34"/>
      <c r="AQ303" s="75"/>
      <c r="AR303" s="34"/>
      <c r="AS303" s="34"/>
      <c r="AT303" s="110" t="s">
        <v>2404</v>
      </c>
      <c r="AU303" s="34" t="s">
        <v>2404</v>
      </c>
      <c r="AV303" s="34" t="s">
        <v>1272</v>
      </c>
      <c r="AW303" s="34"/>
      <c r="AX303" s="34"/>
      <c r="AY303" s="34"/>
      <c r="AZ303" s="34"/>
      <c r="BA303" s="34"/>
      <c r="BB303" s="34"/>
      <c r="BC303" s="124" t="s">
        <v>2404</v>
      </c>
      <c r="BD303" s="124" t="s">
        <v>2404</v>
      </c>
      <c r="BE303" s="216" t="s">
        <v>2404</v>
      </c>
      <c r="BF303" s="216" t="s">
        <v>2404</v>
      </c>
      <c r="BG303" s="34"/>
      <c r="BH303" s="34"/>
      <c r="BI303" s="34"/>
      <c r="BJ303" s="34"/>
      <c r="BK303" s="34"/>
      <c r="BL303" s="96">
        <f t="shared" ca="1" si="55"/>
        <v>-52391</v>
      </c>
      <c r="BM303" s="97" t="e">
        <f t="shared" ca="1" si="56"/>
        <v>#VALUE!</v>
      </c>
      <c r="BN303" s="97" t="e">
        <f t="shared" ca="1" si="57"/>
        <v>#VALUE!</v>
      </c>
      <c r="BO303" s="95" t="e">
        <f t="shared" ca="1" si="60"/>
        <v>#VALUE!</v>
      </c>
      <c r="BP303" s="7">
        <f>Design!$J309</f>
        <v>0</v>
      </c>
      <c r="BQ303" s="1" t="e">
        <f t="shared" ca="1" si="61"/>
        <v>#VALUE!</v>
      </c>
      <c r="BR303" s="19" t="e">
        <f t="shared" ca="1" si="58"/>
        <v>#VALUE!</v>
      </c>
      <c r="BS303" s="61">
        <f t="shared" ca="1" si="52"/>
        <v>0</v>
      </c>
      <c r="BT303" s="61">
        <f t="shared" ca="1" si="53"/>
        <v>0</v>
      </c>
      <c r="BU303" s="78" t="e">
        <f t="shared" ca="1" si="59"/>
        <v>#VALUE!</v>
      </c>
      <c r="BV303" s="95">
        <f t="shared" ca="1" si="62"/>
        <v>0</v>
      </c>
      <c r="BW303" s="80">
        <f>Design!B309</f>
        <v>0.43950000000000033</v>
      </c>
      <c r="BX303" s="8">
        <f>Design!F309</f>
        <v>0</v>
      </c>
      <c r="BY303" s="51" t="s">
        <v>2009</v>
      </c>
      <c r="BZ303"/>
      <c r="CA303" s="278">
        <v>41543.637037037035</v>
      </c>
      <c r="CB303" t="s">
        <v>3733</v>
      </c>
      <c r="CC303" s="10"/>
      <c r="CD303" s="61"/>
      <c r="CE303" s="65" t="e">
        <f t="shared" si="54"/>
        <v>#VALUE!</v>
      </c>
      <c r="CF303" s="65"/>
      <c r="CG303" s="65"/>
      <c r="CH303" s="65"/>
      <c r="CI303" s="65"/>
      <c r="CJ303" s="65"/>
      <c r="CK303" s="65"/>
      <c r="CL303" s="65"/>
      <c r="CM303"/>
      <c r="CN303"/>
      <c r="CO303"/>
      <c r="CP303"/>
      <c r="CQ303"/>
      <c r="CR303"/>
      <c r="CS303"/>
      <c r="CT303"/>
      <c r="CU303"/>
      <c r="CV303" s="65"/>
      <c r="CW303" s="65"/>
      <c r="CX303" s="65"/>
      <c r="CY303" s="65"/>
      <c r="CZ303" s="65"/>
      <c r="DA303" s="65"/>
      <c r="DB303" s="141"/>
      <c r="DC303" s="141"/>
      <c r="DD303" s="141"/>
      <c r="DE303" s="141"/>
      <c r="DF303" s="141"/>
      <c r="DG303" s="141"/>
      <c r="DH303" s="141"/>
      <c r="DI303" s="141"/>
      <c r="DJ303" s="139"/>
      <c r="DK303" s="95"/>
      <c r="DL303" s="141"/>
      <c r="DM303" s="141"/>
      <c r="DN303" s="141"/>
      <c r="DO303" s="141"/>
      <c r="DP303" s="91"/>
      <c r="DQ303" s="72"/>
      <c r="DR303" s="72"/>
      <c r="DS303" s="72"/>
      <c r="DT303" s="72"/>
      <c r="DZ303" s="141"/>
      <c r="EA303" s="141"/>
      <c r="EB303" s="141"/>
      <c r="EC303" s="141"/>
      <c r="ED303" s="141"/>
      <c r="EE303" s="141"/>
      <c r="EF303" s="143"/>
      <c r="EU303" s="72"/>
    </row>
    <row r="304" spans="1:151">
      <c r="A304" s="20"/>
      <c r="B304" s="20"/>
      <c r="C304" s="312"/>
      <c r="D304" s="31" t="s">
        <v>3210</v>
      </c>
      <c r="E304" s="31" t="s">
        <v>3211</v>
      </c>
      <c r="F304" s="32"/>
      <c r="G304" s="33"/>
      <c r="H304" s="34"/>
      <c r="I304" s="34"/>
      <c r="J304" s="34"/>
      <c r="K304" s="34"/>
      <c r="L304" s="34"/>
      <c r="M304" s="34"/>
      <c r="N304" s="34"/>
      <c r="O304" s="34"/>
      <c r="P304" s="34"/>
      <c r="Q304" s="34"/>
      <c r="R304" s="34"/>
      <c r="S304" s="34"/>
      <c r="T304" s="34"/>
      <c r="U304" s="34"/>
      <c r="V304" s="34"/>
      <c r="W304" s="34"/>
      <c r="X304" s="34"/>
      <c r="Y304" s="34"/>
      <c r="Z304" s="34"/>
      <c r="AA304" s="34"/>
      <c r="AB304" s="34"/>
      <c r="AC304" s="34"/>
      <c r="AD304" s="34"/>
      <c r="AE304" s="34"/>
      <c r="AF304" s="34"/>
      <c r="AG304" s="34"/>
      <c r="AH304" s="34"/>
      <c r="AI304" s="34"/>
      <c r="AJ304" s="34"/>
      <c r="AK304" s="34"/>
      <c r="AL304" s="34"/>
      <c r="AM304" s="34"/>
      <c r="AN304" s="34"/>
      <c r="AO304" s="34"/>
      <c r="AP304" s="34"/>
      <c r="AQ304" s="75"/>
      <c r="AR304" s="34"/>
      <c r="AS304" s="34"/>
      <c r="AT304" s="110" t="s">
        <v>1275</v>
      </c>
      <c r="AU304" s="34" t="s">
        <v>1276</v>
      </c>
      <c r="AV304" s="34" t="s">
        <v>1275</v>
      </c>
      <c r="AW304" s="34"/>
      <c r="AX304" s="34"/>
      <c r="AY304" s="34"/>
      <c r="AZ304" s="34"/>
      <c r="BA304" s="34"/>
      <c r="BB304" s="34"/>
      <c r="BC304" s="124" t="s">
        <v>1275</v>
      </c>
      <c r="BD304" s="124" t="s">
        <v>1275</v>
      </c>
      <c r="BE304" s="216" t="s">
        <v>1275</v>
      </c>
      <c r="BF304" s="216" t="s">
        <v>1275</v>
      </c>
      <c r="BG304" s="34"/>
      <c r="BH304" s="34"/>
      <c r="BI304" s="34"/>
      <c r="BJ304" s="34"/>
      <c r="BK304" s="34"/>
      <c r="BL304" s="96">
        <f t="shared" ca="1" si="55"/>
        <v>-52391</v>
      </c>
      <c r="BM304" s="97" t="e">
        <f t="shared" ca="1" si="56"/>
        <v>#VALUE!</v>
      </c>
      <c r="BN304" s="97" t="e">
        <f t="shared" ca="1" si="57"/>
        <v>#VALUE!</v>
      </c>
      <c r="BO304" s="95" t="e">
        <f t="shared" ca="1" si="60"/>
        <v>#VALUE!</v>
      </c>
      <c r="BP304" s="7">
        <f>Design!$J310</f>
        <v>0</v>
      </c>
      <c r="BQ304" s="1" t="e">
        <f t="shared" ca="1" si="61"/>
        <v>#VALUE!</v>
      </c>
      <c r="BR304" s="19" t="e">
        <f t="shared" ca="1" si="58"/>
        <v>#VALUE!</v>
      </c>
      <c r="BS304" s="61">
        <f t="shared" ca="1" si="52"/>
        <v>0</v>
      </c>
      <c r="BT304" s="61">
        <f t="shared" ca="1" si="53"/>
        <v>0</v>
      </c>
      <c r="BU304" s="78" t="e">
        <f t="shared" ca="1" si="59"/>
        <v>#VALUE!</v>
      </c>
      <c r="BV304" s="95">
        <f t="shared" ca="1" si="62"/>
        <v>0</v>
      </c>
      <c r="BW304" s="80">
        <f>Design!B310</f>
        <v>0.44100000000000034</v>
      </c>
      <c r="BX304" s="8">
        <f>Design!F310</f>
        <v>0</v>
      </c>
      <c r="BY304" s="51" t="s">
        <v>2010</v>
      </c>
      <c r="BZ304"/>
      <c r="CA304" s="278">
        <v>41543.637048611112</v>
      </c>
      <c r="CB304" t="s">
        <v>3727</v>
      </c>
      <c r="CC304" s="10"/>
      <c r="CD304" s="61"/>
      <c r="CE304" s="65" t="e">
        <f t="shared" si="54"/>
        <v>#VALUE!</v>
      </c>
      <c r="CF304" s="65"/>
      <c r="CG304" s="65"/>
      <c r="CH304" s="65"/>
      <c r="CI304" s="65"/>
      <c r="CJ304" s="65"/>
      <c r="CK304" s="65"/>
      <c r="CL304" s="65"/>
      <c r="CM304"/>
      <c r="CN304"/>
      <c r="CO304"/>
      <c r="CP304"/>
      <c r="CQ304"/>
      <c r="CR304"/>
      <c r="CS304"/>
      <c r="CT304"/>
      <c r="CU304"/>
      <c r="CV304" s="65"/>
      <c r="CW304" s="65"/>
      <c r="CX304" s="65"/>
      <c r="CY304" s="65"/>
      <c r="CZ304" s="65"/>
      <c r="DA304" s="65"/>
      <c r="DB304" s="141"/>
      <c r="DC304" s="141"/>
      <c r="DD304" s="141"/>
      <c r="DE304" s="141"/>
      <c r="DF304" s="141"/>
      <c r="DG304" s="141"/>
      <c r="DH304" s="141"/>
      <c r="DI304" s="141"/>
      <c r="DJ304" s="139"/>
      <c r="DK304" s="95"/>
      <c r="DL304" s="141"/>
      <c r="DM304" s="141"/>
      <c r="DN304" s="141"/>
      <c r="DO304" s="141"/>
      <c r="DP304" s="91"/>
      <c r="DQ304" s="72"/>
      <c r="DR304" s="72"/>
      <c r="DS304" s="72"/>
      <c r="DT304" s="72"/>
      <c r="DZ304" s="141"/>
      <c r="EA304" s="141"/>
      <c r="EB304" s="141"/>
      <c r="EC304" s="141"/>
      <c r="ED304" s="141"/>
      <c r="EE304" s="141"/>
      <c r="EF304" s="143"/>
      <c r="EU304" s="72"/>
    </row>
    <row r="305" spans="1:151">
      <c r="A305" s="20"/>
      <c r="B305" s="20"/>
      <c r="C305" s="312"/>
      <c r="D305" s="31" t="s">
        <v>3212</v>
      </c>
      <c r="E305" s="31" t="s">
        <v>3213</v>
      </c>
      <c r="F305" s="32"/>
      <c r="G305" s="33"/>
      <c r="H305" s="34"/>
      <c r="I305" s="34"/>
      <c r="J305" s="34"/>
      <c r="K305" s="34"/>
      <c r="L305" s="34"/>
      <c r="M305" s="34"/>
      <c r="N305" s="34"/>
      <c r="O305" s="34"/>
      <c r="P305" s="34"/>
      <c r="Q305" s="34"/>
      <c r="R305" s="34"/>
      <c r="S305" s="34"/>
      <c r="T305" s="34"/>
      <c r="U305" s="34"/>
      <c r="V305" s="34"/>
      <c r="W305" s="34"/>
      <c r="X305" s="34"/>
      <c r="Y305" s="34"/>
      <c r="Z305" s="34"/>
      <c r="AA305" s="34"/>
      <c r="AB305" s="34"/>
      <c r="AC305" s="34"/>
      <c r="AD305" s="34"/>
      <c r="AE305" s="34"/>
      <c r="AF305" s="34"/>
      <c r="AG305" s="34"/>
      <c r="AH305" s="34"/>
      <c r="AI305" s="34"/>
      <c r="AJ305" s="34"/>
      <c r="AK305" s="34"/>
      <c r="AL305" s="34"/>
      <c r="AM305" s="34"/>
      <c r="AN305" s="34"/>
      <c r="AO305" s="34"/>
      <c r="AP305" s="34"/>
      <c r="AQ305" s="75"/>
      <c r="AR305" s="34"/>
      <c r="AS305" s="34"/>
      <c r="AT305" s="110" t="s">
        <v>2399</v>
      </c>
      <c r="AU305" s="34" t="s">
        <v>2399</v>
      </c>
      <c r="AV305" s="34" t="s">
        <v>2399</v>
      </c>
      <c r="AW305" s="34"/>
      <c r="AX305" s="34"/>
      <c r="AY305" s="34"/>
      <c r="AZ305" s="34"/>
      <c r="BA305" s="34"/>
      <c r="BB305" s="34"/>
      <c r="BC305" s="124" t="s">
        <v>2399</v>
      </c>
      <c r="BD305" s="124" t="s">
        <v>2399</v>
      </c>
      <c r="BE305" s="216" t="s">
        <v>2399</v>
      </c>
      <c r="BF305" s="216" t="s">
        <v>2399</v>
      </c>
      <c r="BG305" s="34"/>
      <c r="BH305" s="34"/>
      <c r="BI305" s="34"/>
      <c r="BJ305" s="34"/>
      <c r="BK305" s="34"/>
      <c r="BL305" s="96">
        <f t="shared" ca="1" si="55"/>
        <v>-52391</v>
      </c>
      <c r="BM305" s="97" t="e">
        <f t="shared" ca="1" si="56"/>
        <v>#VALUE!</v>
      </c>
      <c r="BN305" s="97" t="e">
        <f t="shared" ca="1" si="57"/>
        <v>#VALUE!</v>
      </c>
      <c r="BO305" s="95" t="e">
        <f t="shared" ca="1" si="60"/>
        <v>#VALUE!</v>
      </c>
      <c r="BP305" s="7">
        <f>Design!$J311</f>
        <v>0</v>
      </c>
      <c r="BQ305" s="1" t="e">
        <f t="shared" ca="1" si="61"/>
        <v>#VALUE!</v>
      </c>
      <c r="BR305" s="19" t="e">
        <f t="shared" ca="1" si="58"/>
        <v>#VALUE!</v>
      </c>
      <c r="BS305" s="61">
        <f t="shared" ca="1" si="52"/>
        <v>0</v>
      </c>
      <c r="BT305" s="61">
        <f t="shared" ca="1" si="53"/>
        <v>0</v>
      </c>
      <c r="BU305" s="78" t="e">
        <f t="shared" ca="1" si="59"/>
        <v>#VALUE!</v>
      </c>
      <c r="BV305" s="95">
        <f t="shared" ca="1" si="62"/>
        <v>0</v>
      </c>
      <c r="BW305" s="80">
        <f>Design!B311</f>
        <v>0.44250000000000034</v>
      </c>
      <c r="BX305" s="8">
        <f>Design!F311</f>
        <v>0</v>
      </c>
      <c r="BY305" s="51" t="s">
        <v>2011</v>
      </c>
      <c r="BZ305"/>
      <c r="CA305" s="278">
        <v>41543.637048611112</v>
      </c>
      <c r="CB305" t="s">
        <v>3734</v>
      </c>
      <c r="CC305" s="10"/>
      <c r="CD305" s="61"/>
      <c r="CE305" s="65" t="e">
        <f t="shared" si="54"/>
        <v>#VALUE!</v>
      </c>
      <c r="CF305" s="65"/>
      <c r="CG305" s="65"/>
      <c r="CH305" s="65"/>
      <c r="CI305" s="65"/>
      <c r="CJ305" s="65"/>
      <c r="CK305" s="65"/>
      <c r="CL305" s="65"/>
      <c r="CM305"/>
      <c r="CN305"/>
      <c r="CO305"/>
      <c r="CP305"/>
      <c r="CQ305"/>
      <c r="CR305"/>
      <c r="CS305"/>
      <c r="CT305"/>
      <c r="CU305"/>
      <c r="CV305" s="65"/>
      <c r="CW305" s="65"/>
      <c r="CX305" s="65"/>
      <c r="CY305" s="65"/>
      <c r="CZ305" s="65"/>
      <c r="DA305" s="65"/>
      <c r="DB305" s="141"/>
      <c r="DC305" s="141"/>
      <c r="DD305" s="141"/>
      <c r="DE305" s="141"/>
      <c r="DF305" s="141"/>
      <c r="DG305" s="141"/>
      <c r="DH305" s="141"/>
      <c r="DI305" s="141"/>
      <c r="DJ305" s="139"/>
      <c r="DK305" s="95"/>
      <c r="DL305" s="141"/>
      <c r="DM305" s="141"/>
      <c r="DN305" s="141"/>
      <c r="DO305" s="141"/>
      <c r="DP305" s="91"/>
      <c r="DQ305" s="72"/>
      <c r="DR305" s="72"/>
      <c r="DS305" s="72"/>
      <c r="DT305" s="72"/>
      <c r="DZ305" s="141"/>
      <c r="EA305" s="141"/>
      <c r="EB305" s="141"/>
      <c r="EC305" s="141"/>
      <c r="ED305" s="141"/>
      <c r="EE305" s="141"/>
      <c r="EF305" s="143"/>
      <c r="EU305" s="72"/>
    </row>
    <row r="306" spans="1:151">
      <c r="A306" s="20"/>
      <c r="B306" s="20"/>
      <c r="C306" s="312"/>
      <c r="D306" s="31" t="s">
        <v>3214</v>
      </c>
      <c r="E306" s="31" t="s">
        <v>3215</v>
      </c>
      <c r="F306" s="32"/>
      <c r="G306" s="33"/>
      <c r="H306" s="34"/>
      <c r="I306" s="34"/>
      <c r="J306" s="34"/>
      <c r="K306" s="34"/>
      <c r="L306" s="34"/>
      <c r="M306" s="34"/>
      <c r="N306" s="34"/>
      <c r="O306" s="34"/>
      <c r="P306" s="34"/>
      <c r="Q306" s="34"/>
      <c r="R306" s="34"/>
      <c r="S306" s="34"/>
      <c r="T306" s="34"/>
      <c r="U306" s="34"/>
      <c r="V306" s="34"/>
      <c r="W306" s="34"/>
      <c r="X306" s="34"/>
      <c r="Y306" s="34"/>
      <c r="Z306" s="34"/>
      <c r="AA306" s="34"/>
      <c r="AB306" s="34"/>
      <c r="AC306" s="34"/>
      <c r="AD306" s="34"/>
      <c r="AE306" s="34"/>
      <c r="AF306" s="34"/>
      <c r="AG306" s="34"/>
      <c r="AH306" s="34"/>
      <c r="AI306" s="34"/>
      <c r="AJ306" s="34"/>
      <c r="AK306" s="34"/>
      <c r="AL306" s="34"/>
      <c r="AM306" s="34"/>
      <c r="AN306" s="34"/>
      <c r="AO306" s="34"/>
      <c r="AP306" s="34"/>
      <c r="AQ306" s="75"/>
      <c r="AR306" s="34"/>
      <c r="AS306" s="34"/>
      <c r="AT306" s="110" t="s">
        <v>2084</v>
      </c>
      <c r="AU306" s="34" t="s">
        <v>2399</v>
      </c>
      <c r="AV306" s="34" t="s">
        <v>2084</v>
      </c>
      <c r="AW306" s="34"/>
      <c r="AX306" s="34"/>
      <c r="AY306" s="34"/>
      <c r="AZ306" s="34"/>
      <c r="BA306" s="34"/>
      <c r="BB306" s="34"/>
      <c r="BC306" s="124" t="s">
        <v>2399</v>
      </c>
      <c r="BD306" s="124" t="s">
        <v>2399</v>
      </c>
      <c r="BE306" s="216" t="s">
        <v>2399</v>
      </c>
      <c r="BF306" s="216" t="s">
        <v>2399</v>
      </c>
      <c r="BG306" s="34"/>
      <c r="BH306" s="34"/>
      <c r="BI306" s="34"/>
      <c r="BJ306" s="34"/>
      <c r="BK306" s="34"/>
      <c r="BL306" s="96">
        <f t="shared" ca="1" si="55"/>
        <v>-52391</v>
      </c>
      <c r="BM306" s="97" t="e">
        <f t="shared" ca="1" si="56"/>
        <v>#VALUE!</v>
      </c>
      <c r="BN306" s="97" t="e">
        <f t="shared" ca="1" si="57"/>
        <v>#VALUE!</v>
      </c>
      <c r="BO306" s="95" t="e">
        <f t="shared" ca="1" si="60"/>
        <v>#VALUE!</v>
      </c>
      <c r="BP306" s="7">
        <f>Design!$J312</f>
        <v>0</v>
      </c>
      <c r="BQ306" s="1" t="e">
        <f t="shared" ca="1" si="61"/>
        <v>#VALUE!</v>
      </c>
      <c r="BR306" s="19" t="e">
        <f t="shared" ca="1" si="58"/>
        <v>#VALUE!</v>
      </c>
      <c r="BS306" s="61">
        <f t="shared" ca="1" si="52"/>
        <v>0</v>
      </c>
      <c r="BT306" s="61">
        <f t="shared" ca="1" si="53"/>
        <v>0</v>
      </c>
      <c r="BU306" s="78" t="e">
        <f t="shared" ca="1" si="59"/>
        <v>#VALUE!</v>
      </c>
      <c r="BV306" s="95">
        <f t="shared" ca="1" si="62"/>
        <v>0</v>
      </c>
      <c r="BW306" s="80">
        <f>Design!B312</f>
        <v>0.44400000000000034</v>
      </c>
      <c r="BX306" s="8">
        <f>Design!F312</f>
        <v>0</v>
      </c>
      <c r="BY306" s="51" t="s">
        <v>2340</v>
      </c>
      <c r="BZ306"/>
      <c r="CA306" s="278">
        <v>41543.637048611112</v>
      </c>
      <c r="CB306" t="s">
        <v>3717</v>
      </c>
      <c r="CC306" s="10"/>
      <c r="CD306" s="61"/>
      <c r="CE306" s="65" t="e">
        <f t="shared" si="54"/>
        <v>#VALUE!</v>
      </c>
      <c r="CF306" s="65"/>
      <c r="CG306" s="65"/>
      <c r="CH306" s="65"/>
      <c r="CI306" s="65"/>
      <c r="CJ306" s="65"/>
      <c r="CK306" s="65"/>
      <c r="CL306" s="65"/>
      <c r="CM306"/>
      <c r="CN306"/>
      <c r="CO306"/>
      <c r="CP306"/>
      <c r="CQ306"/>
      <c r="CR306"/>
      <c r="CS306"/>
      <c r="CT306"/>
      <c r="CU306"/>
      <c r="CV306" s="65"/>
      <c r="CW306" s="65"/>
      <c r="CX306" s="65"/>
      <c r="CY306" s="65"/>
      <c r="CZ306" s="65"/>
      <c r="DA306" s="65"/>
      <c r="DB306" s="141"/>
      <c r="DC306" s="141"/>
      <c r="DD306" s="141"/>
      <c r="DE306" s="141"/>
      <c r="DF306" s="141"/>
      <c r="DG306" s="141"/>
      <c r="DH306" s="141"/>
      <c r="DI306" s="141"/>
      <c r="DJ306" s="139"/>
      <c r="DK306" s="95"/>
      <c r="DL306" s="141"/>
      <c r="DM306" s="141"/>
      <c r="DN306" s="141"/>
      <c r="DO306" s="141"/>
      <c r="DP306" s="91"/>
      <c r="DQ306" s="72"/>
      <c r="DR306" s="72"/>
      <c r="DS306" s="72"/>
      <c r="DT306" s="72"/>
      <c r="DZ306" s="141"/>
      <c r="EA306" s="141"/>
      <c r="EB306" s="141"/>
      <c r="EC306" s="141"/>
      <c r="ED306" s="141"/>
      <c r="EE306" s="141"/>
      <c r="EF306" s="143"/>
      <c r="EU306" s="72"/>
    </row>
    <row r="307" spans="1:151">
      <c r="A307" s="20"/>
      <c r="B307" s="20"/>
      <c r="C307" s="312"/>
      <c r="D307" s="31" t="s">
        <v>3216</v>
      </c>
      <c r="E307" s="31" t="s">
        <v>3217</v>
      </c>
      <c r="F307" s="32"/>
      <c r="G307" s="33"/>
      <c r="H307" s="34"/>
      <c r="I307" s="34"/>
      <c r="J307" s="34"/>
      <c r="K307" s="34"/>
      <c r="L307" s="34"/>
      <c r="M307" s="34"/>
      <c r="N307" s="34"/>
      <c r="O307" s="34"/>
      <c r="P307" s="34"/>
      <c r="Q307" s="34"/>
      <c r="R307" s="34"/>
      <c r="S307" s="34"/>
      <c r="T307" s="34"/>
      <c r="U307" s="34"/>
      <c r="V307" s="34"/>
      <c r="W307" s="34"/>
      <c r="X307" s="34"/>
      <c r="Y307" s="34"/>
      <c r="Z307" s="34"/>
      <c r="AA307" s="34"/>
      <c r="AB307" s="34"/>
      <c r="AC307" s="34"/>
      <c r="AD307" s="34"/>
      <c r="AE307" s="34"/>
      <c r="AF307" s="34"/>
      <c r="AG307" s="34"/>
      <c r="AH307" s="34"/>
      <c r="AI307" s="34"/>
      <c r="AJ307" s="34"/>
      <c r="AK307" s="34"/>
      <c r="AL307" s="34"/>
      <c r="AM307" s="34"/>
      <c r="AN307" s="34"/>
      <c r="AO307" s="34"/>
      <c r="AP307" s="34"/>
      <c r="AQ307" s="75"/>
      <c r="AR307" s="34"/>
      <c r="AS307" s="34"/>
      <c r="AT307" s="110" t="s">
        <v>1283</v>
      </c>
      <c r="AU307" s="34" t="s">
        <v>1283</v>
      </c>
      <c r="AV307" s="34" t="s">
        <v>1283</v>
      </c>
      <c r="AW307" s="34"/>
      <c r="AX307" s="34"/>
      <c r="AY307" s="34"/>
      <c r="AZ307" s="34"/>
      <c r="BA307" s="34"/>
      <c r="BB307" s="34"/>
      <c r="BC307" s="124" t="s">
        <v>1283</v>
      </c>
      <c r="BD307" s="124" t="s">
        <v>1283</v>
      </c>
      <c r="BE307" s="216" t="s">
        <v>1283</v>
      </c>
      <c r="BF307" s="216" t="s">
        <v>1283</v>
      </c>
      <c r="BG307" s="34"/>
      <c r="BH307" s="34"/>
      <c r="BI307" s="34"/>
      <c r="BJ307" s="34"/>
      <c r="BK307" s="34"/>
      <c r="BL307" s="96">
        <f t="shared" ca="1" si="55"/>
        <v>-52391</v>
      </c>
      <c r="BM307" s="97" t="e">
        <f t="shared" ca="1" si="56"/>
        <v>#VALUE!</v>
      </c>
      <c r="BN307" s="97" t="e">
        <f t="shared" ca="1" si="57"/>
        <v>#VALUE!</v>
      </c>
      <c r="BO307" s="95" t="e">
        <f t="shared" ca="1" si="60"/>
        <v>#VALUE!</v>
      </c>
      <c r="BP307" s="7">
        <f>Design!$J313</f>
        <v>0</v>
      </c>
      <c r="BQ307" s="1" t="e">
        <f t="shared" ca="1" si="61"/>
        <v>#VALUE!</v>
      </c>
      <c r="BR307" s="19" t="e">
        <f t="shared" ca="1" si="58"/>
        <v>#VALUE!</v>
      </c>
      <c r="BS307" s="61">
        <f t="shared" ca="1" si="52"/>
        <v>0</v>
      </c>
      <c r="BT307" s="61">
        <f t="shared" ca="1" si="53"/>
        <v>0</v>
      </c>
      <c r="BU307" s="78" t="e">
        <f t="shared" ca="1" si="59"/>
        <v>#VALUE!</v>
      </c>
      <c r="BV307" s="95">
        <f t="shared" ca="1" si="62"/>
        <v>0</v>
      </c>
      <c r="BW307" s="80">
        <f>Design!B313</f>
        <v>0.44550000000000034</v>
      </c>
      <c r="BX307" s="8">
        <f>Design!F313</f>
        <v>0</v>
      </c>
      <c r="BY307" s="51" t="s">
        <v>2012</v>
      </c>
      <c r="BZ307"/>
      <c r="CA307" s="278">
        <v>41543.637060185189</v>
      </c>
      <c r="CB307" t="s">
        <v>3717</v>
      </c>
      <c r="CC307" s="10"/>
      <c r="CD307" s="61"/>
      <c r="CE307" s="65" t="e">
        <f t="shared" si="54"/>
        <v>#VALUE!</v>
      </c>
      <c r="CF307" s="65"/>
      <c r="CG307" s="65"/>
      <c r="CH307" s="65"/>
      <c r="CI307" s="65"/>
      <c r="CJ307" s="65"/>
      <c r="CK307" s="65"/>
      <c r="CL307" s="65"/>
      <c r="CM307"/>
      <c r="CN307"/>
      <c r="CO307"/>
      <c r="CP307"/>
      <c r="CQ307"/>
      <c r="CR307"/>
      <c r="CS307"/>
      <c r="CT307"/>
      <c r="CU307"/>
      <c r="CV307" s="65"/>
      <c r="CW307" s="65"/>
      <c r="CX307" s="65"/>
      <c r="CY307" s="65"/>
      <c r="CZ307" s="65"/>
      <c r="DA307" s="65"/>
      <c r="DB307" s="141"/>
      <c r="DC307" s="141"/>
      <c r="DD307" s="141"/>
      <c r="DE307" s="141"/>
      <c r="DF307" s="141"/>
      <c r="DG307" s="141"/>
      <c r="DH307" s="141"/>
      <c r="DI307" s="141"/>
      <c r="DJ307" s="139"/>
      <c r="DK307" s="95"/>
      <c r="DL307" s="141"/>
      <c r="DM307" s="141"/>
      <c r="DN307" s="141"/>
      <c r="DO307" s="141"/>
      <c r="DP307" s="91"/>
      <c r="DQ307" s="72"/>
      <c r="DR307" s="72"/>
      <c r="DS307" s="72"/>
      <c r="DT307" s="72"/>
      <c r="DZ307" s="141"/>
      <c r="EA307" s="141"/>
      <c r="EB307" s="141"/>
      <c r="EC307" s="141"/>
      <c r="ED307" s="141"/>
      <c r="EE307" s="141"/>
      <c r="EF307" s="143"/>
      <c r="EU307" s="72"/>
    </row>
    <row r="308" spans="1:151">
      <c r="A308" s="20"/>
      <c r="B308" s="20"/>
      <c r="C308" s="312"/>
      <c r="D308" s="31" t="s">
        <v>3218</v>
      </c>
      <c r="E308" s="31" t="s">
        <v>3219</v>
      </c>
      <c r="F308" s="32"/>
      <c r="G308" s="33"/>
      <c r="H308" s="34"/>
      <c r="I308" s="34"/>
      <c r="J308" s="34"/>
      <c r="K308" s="34"/>
      <c r="L308" s="34"/>
      <c r="M308" s="34"/>
      <c r="N308" s="34"/>
      <c r="O308" s="34"/>
      <c r="P308" s="34"/>
      <c r="Q308" s="34"/>
      <c r="R308" s="34"/>
      <c r="S308" s="34"/>
      <c r="T308" s="34"/>
      <c r="U308" s="34"/>
      <c r="V308" s="34"/>
      <c r="W308" s="34"/>
      <c r="X308" s="34"/>
      <c r="Y308" s="34"/>
      <c r="Z308" s="34"/>
      <c r="AA308" s="34"/>
      <c r="AB308" s="34"/>
      <c r="AC308" s="34"/>
      <c r="AD308" s="34"/>
      <c r="AE308" s="40"/>
      <c r="AF308" s="34"/>
      <c r="AG308" s="40"/>
      <c r="AH308" s="40"/>
      <c r="AI308" s="40"/>
      <c r="AJ308" s="40"/>
      <c r="AK308" s="40"/>
      <c r="AL308" s="40"/>
      <c r="AM308" s="40"/>
      <c r="AN308" s="40"/>
      <c r="AO308" s="34"/>
      <c r="AP308" s="34"/>
      <c r="AQ308" s="75"/>
      <c r="AR308" s="34"/>
      <c r="AS308" s="34"/>
      <c r="AT308" s="110" t="s">
        <v>1651</v>
      </c>
      <c r="AU308" s="34" t="s">
        <v>1651</v>
      </c>
      <c r="AV308" s="34" t="s">
        <v>1651</v>
      </c>
      <c r="AW308" s="34"/>
      <c r="AX308" s="34"/>
      <c r="AY308" s="34"/>
      <c r="AZ308" s="34"/>
      <c r="BA308" s="34"/>
      <c r="BB308" s="34"/>
      <c r="BC308" s="124" t="s">
        <v>2901</v>
      </c>
      <c r="BD308" s="124" t="s">
        <v>2901</v>
      </c>
      <c r="BE308" s="216" t="s">
        <v>2901</v>
      </c>
      <c r="BF308" s="216" t="s">
        <v>2901</v>
      </c>
      <c r="BG308" s="34"/>
      <c r="BH308" s="34"/>
      <c r="BI308" s="34"/>
      <c r="BJ308" s="34"/>
      <c r="BK308" s="34"/>
      <c r="BL308" s="96">
        <f t="shared" ca="1" si="55"/>
        <v>-52391</v>
      </c>
      <c r="BM308" s="97" t="e">
        <f t="shared" ca="1" si="56"/>
        <v>#VALUE!</v>
      </c>
      <c r="BN308" s="97" t="e">
        <f t="shared" ca="1" si="57"/>
        <v>#VALUE!</v>
      </c>
      <c r="BO308" s="95" t="e">
        <f t="shared" ca="1" si="60"/>
        <v>#VALUE!</v>
      </c>
      <c r="BP308" s="7">
        <f>Design!$J314</f>
        <v>0</v>
      </c>
      <c r="BQ308" s="1" t="e">
        <f t="shared" ca="1" si="61"/>
        <v>#VALUE!</v>
      </c>
      <c r="BR308" s="19" t="e">
        <f t="shared" ca="1" si="58"/>
        <v>#VALUE!</v>
      </c>
      <c r="BS308" s="61">
        <f t="shared" ca="1" si="52"/>
        <v>0</v>
      </c>
      <c r="BT308" s="61">
        <f t="shared" ca="1" si="53"/>
        <v>0</v>
      </c>
      <c r="BU308" s="78" t="e">
        <f t="shared" ca="1" si="59"/>
        <v>#VALUE!</v>
      </c>
      <c r="BV308" s="95">
        <f t="shared" ca="1" si="62"/>
        <v>0</v>
      </c>
      <c r="BW308" s="80">
        <f>Design!B314</f>
        <v>0.44700000000000034</v>
      </c>
      <c r="BX308" s="8">
        <f>Design!F314</f>
        <v>0</v>
      </c>
      <c r="BY308" s="51" t="s">
        <v>2887</v>
      </c>
      <c r="BZ308"/>
      <c r="CA308" s="278">
        <v>41543.637060185189</v>
      </c>
      <c r="CB308" t="s">
        <v>3736</v>
      </c>
      <c r="CC308" s="10"/>
      <c r="CD308" s="61"/>
      <c r="CE308" s="65" t="e">
        <f t="shared" si="54"/>
        <v>#VALUE!</v>
      </c>
      <c r="CF308" s="65"/>
      <c r="CG308" s="65"/>
      <c r="CH308" s="65"/>
      <c r="CI308" s="65"/>
      <c r="CJ308" s="65"/>
      <c r="CK308" s="65"/>
      <c r="CL308" s="65"/>
      <c r="CM308"/>
      <c r="CN308"/>
      <c r="CO308"/>
      <c r="CP308"/>
      <c r="CQ308"/>
      <c r="CR308"/>
      <c r="CS308"/>
      <c r="CT308"/>
      <c r="CU308"/>
      <c r="CV308" s="65"/>
      <c r="CW308" s="65"/>
      <c r="CX308" s="65"/>
      <c r="CY308" s="65"/>
      <c r="CZ308" s="65"/>
      <c r="DA308" s="65"/>
      <c r="DB308" s="141"/>
      <c r="DC308" s="141"/>
      <c r="DD308" s="141"/>
      <c r="DE308" s="141"/>
      <c r="DF308" s="141"/>
      <c r="DG308" s="141"/>
      <c r="DH308" s="141"/>
      <c r="DI308" s="141"/>
      <c r="DJ308" s="139"/>
      <c r="DK308" s="95"/>
      <c r="DL308" s="141"/>
      <c r="DM308" s="141"/>
      <c r="DN308" s="141"/>
      <c r="DO308" s="141"/>
      <c r="DP308" s="91"/>
      <c r="DQ308" s="72"/>
      <c r="DR308" s="72"/>
      <c r="DS308" s="72"/>
      <c r="DT308" s="72"/>
      <c r="DZ308" s="141"/>
      <c r="EA308" s="141"/>
      <c r="EB308" s="141"/>
      <c r="EC308" s="141"/>
      <c r="ED308" s="141"/>
      <c r="EE308" s="141"/>
      <c r="EF308" s="143"/>
      <c r="EU308" s="72"/>
    </row>
    <row r="309" spans="1:151">
      <c r="A309" s="20"/>
      <c r="B309" s="20"/>
      <c r="C309" s="312"/>
      <c r="D309" s="31" t="s">
        <v>3220</v>
      </c>
      <c r="E309" s="31" t="s">
        <v>3238</v>
      </c>
      <c r="F309" s="32"/>
      <c r="G309" s="33"/>
      <c r="H309" s="34"/>
      <c r="I309" s="34"/>
      <c r="J309" s="34"/>
      <c r="K309" s="34"/>
      <c r="L309" s="34"/>
      <c r="M309" s="34"/>
      <c r="N309" s="34"/>
      <c r="O309" s="34"/>
      <c r="P309" s="34"/>
      <c r="Q309" s="34"/>
      <c r="R309" s="34"/>
      <c r="S309" s="34"/>
      <c r="T309" s="34"/>
      <c r="U309" s="34"/>
      <c r="V309" s="34"/>
      <c r="W309" s="34"/>
      <c r="X309" s="34"/>
      <c r="Y309" s="34"/>
      <c r="Z309" s="34"/>
      <c r="AA309" s="34"/>
      <c r="AB309" s="34"/>
      <c r="AC309" s="34"/>
      <c r="AD309" s="34"/>
      <c r="AE309" s="34"/>
      <c r="AF309" s="34"/>
      <c r="AG309" s="34"/>
      <c r="AH309" s="34"/>
      <c r="AI309" s="34"/>
      <c r="AJ309" s="34"/>
      <c r="AK309" s="34"/>
      <c r="AL309" s="34"/>
      <c r="AM309" s="34"/>
      <c r="AN309" s="34"/>
      <c r="AO309" s="34"/>
      <c r="AP309" s="34"/>
      <c r="AQ309" s="75"/>
      <c r="AR309" s="34"/>
      <c r="AS309" s="34"/>
      <c r="AT309" s="110" t="s">
        <v>2404</v>
      </c>
      <c r="AU309" s="34" t="s">
        <v>2404</v>
      </c>
      <c r="AV309" s="34" t="s">
        <v>2665</v>
      </c>
      <c r="AW309" s="34"/>
      <c r="AX309" s="34"/>
      <c r="AY309" s="34"/>
      <c r="AZ309" s="34"/>
      <c r="BA309" s="34"/>
      <c r="BB309" s="34"/>
      <c r="BC309" s="124" t="s">
        <v>2404</v>
      </c>
      <c r="BD309" s="124" t="s">
        <v>2404</v>
      </c>
      <c r="BE309" s="216" t="s">
        <v>2404</v>
      </c>
      <c r="BF309" s="216" t="s">
        <v>2404</v>
      </c>
      <c r="BG309" s="34"/>
      <c r="BH309" s="34"/>
      <c r="BI309" s="34"/>
      <c r="BJ309" s="34"/>
      <c r="BK309" s="34"/>
      <c r="BL309" s="96">
        <f t="shared" ca="1" si="55"/>
        <v>-52391</v>
      </c>
      <c r="BM309" s="97" t="e">
        <f t="shared" ca="1" si="56"/>
        <v>#VALUE!</v>
      </c>
      <c r="BN309" s="97" t="e">
        <f t="shared" ca="1" si="57"/>
        <v>#VALUE!</v>
      </c>
      <c r="BO309" s="95" t="e">
        <f t="shared" ca="1" si="60"/>
        <v>#VALUE!</v>
      </c>
      <c r="BP309" s="7">
        <f>Design!$J315</f>
        <v>0</v>
      </c>
      <c r="BQ309" s="1" t="e">
        <f t="shared" ca="1" si="61"/>
        <v>#VALUE!</v>
      </c>
      <c r="BR309" s="19" t="e">
        <f t="shared" ca="1" si="58"/>
        <v>#VALUE!</v>
      </c>
      <c r="BS309" s="61">
        <f t="shared" ca="1" si="52"/>
        <v>0</v>
      </c>
      <c r="BT309" s="61">
        <f t="shared" ca="1" si="53"/>
        <v>0</v>
      </c>
      <c r="BU309" s="78" t="e">
        <f t="shared" ca="1" si="59"/>
        <v>#VALUE!</v>
      </c>
      <c r="BV309" s="95">
        <f t="shared" ca="1" si="62"/>
        <v>0</v>
      </c>
      <c r="BW309" s="80">
        <f>Design!B315</f>
        <v>0.44850000000000034</v>
      </c>
      <c r="BX309" s="8">
        <f>Design!F315</f>
        <v>0</v>
      </c>
      <c r="BY309" s="51" t="s">
        <v>2888</v>
      </c>
      <c r="BZ309"/>
      <c r="CA309" s="278">
        <v>41543.637071759258</v>
      </c>
      <c r="CB309" t="s">
        <v>3736</v>
      </c>
      <c r="CC309" s="10"/>
      <c r="CD309" s="61"/>
      <c r="CE309" s="65" t="e">
        <f t="shared" si="54"/>
        <v>#VALUE!</v>
      </c>
      <c r="CF309" s="65"/>
      <c r="CG309" s="65"/>
      <c r="CH309" s="65"/>
      <c r="CI309" s="65"/>
      <c r="CJ309" s="65"/>
      <c r="CK309" s="65"/>
      <c r="CL309" s="65"/>
      <c r="CM309"/>
      <c r="CN309"/>
      <c r="CO309"/>
      <c r="CP309"/>
      <c r="CQ309"/>
      <c r="CR309"/>
      <c r="CS309"/>
      <c r="CT309"/>
      <c r="CU309"/>
      <c r="CV309" s="65"/>
      <c r="CW309" s="65"/>
      <c r="CX309" s="65"/>
      <c r="CY309" s="65"/>
      <c r="CZ309" s="65"/>
      <c r="DA309" s="65"/>
      <c r="DB309" s="141"/>
      <c r="DC309" s="141"/>
      <c r="DD309" s="141"/>
      <c r="DE309" s="141"/>
      <c r="DF309" s="141"/>
      <c r="DG309" s="141"/>
      <c r="DH309" s="141"/>
      <c r="DI309" s="141"/>
      <c r="DJ309" s="139"/>
      <c r="DK309" s="95"/>
      <c r="DL309" s="141"/>
      <c r="DM309" s="141"/>
      <c r="DN309" s="141"/>
      <c r="DO309" s="141"/>
      <c r="DP309" s="91"/>
      <c r="DQ309" s="72"/>
      <c r="DR309" s="72"/>
      <c r="DS309" s="72"/>
      <c r="DT309" s="72"/>
      <c r="DZ309" s="141"/>
      <c r="EA309" s="141"/>
      <c r="EB309" s="141"/>
      <c r="EC309" s="141"/>
      <c r="ED309" s="141"/>
      <c r="EE309" s="141"/>
      <c r="EF309" s="143"/>
      <c r="EU309" s="72"/>
    </row>
    <row r="310" spans="1:151">
      <c r="A310" s="20"/>
      <c r="B310" s="20"/>
      <c r="C310" s="312"/>
      <c r="D310" s="31" t="s">
        <v>1607</v>
      </c>
      <c r="E310" s="31" t="s">
        <v>1608</v>
      </c>
      <c r="F310" s="32"/>
      <c r="G310" s="33"/>
      <c r="H310" s="34"/>
      <c r="I310" s="34"/>
      <c r="J310" s="34"/>
      <c r="K310" s="34"/>
      <c r="L310" s="34"/>
      <c r="M310" s="34"/>
      <c r="N310" s="34"/>
      <c r="O310" s="34"/>
      <c r="P310" s="34"/>
      <c r="Q310" s="34"/>
      <c r="R310" s="34"/>
      <c r="S310" s="34"/>
      <c r="T310" s="34"/>
      <c r="U310" s="34"/>
      <c r="V310" s="34"/>
      <c r="W310" s="34"/>
      <c r="X310" s="34"/>
      <c r="Y310" s="34"/>
      <c r="Z310" s="34"/>
      <c r="AA310" s="34"/>
      <c r="AB310" s="34"/>
      <c r="AC310" s="34"/>
      <c r="AD310" s="34"/>
      <c r="AE310" s="34"/>
      <c r="AF310" s="34"/>
      <c r="AG310" s="34"/>
      <c r="AH310" s="34"/>
      <c r="AI310" s="34"/>
      <c r="AJ310" s="34"/>
      <c r="AK310" s="34"/>
      <c r="AL310" s="34"/>
      <c r="AM310" s="34"/>
      <c r="AN310" s="34"/>
      <c r="AO310" s="34"/>
      <c r="AP310" s="34"/>
      <c r="AQ310" s="75"/>
      <c r="AR310" s="34"/>
      <c r="AS310" s="34"/>
      <c r="AT310" s="110" t="s">
        <v>1276</v>
      </c>
      <c r="AU310" s="34" t="s">
        <v>1276</v>
      </c>
      <c r="AV310" s="34" t="s">
        <v>1276</v>
      </c>
      <c r="AW310" s="34"/>
      <c r="AX310" s="34"/>
      <c r="AY310" s="34"/>
      <c r="AZ310" s="34"/>
      <c r="BA310" s="34"/>
      <c r="BB310" s="34"/>
      <c r="BC310" s="124" t="s">
        <v>1275</v>
      </c>
      <c r="BD310" s="124" t="s">
        <v>1275</v>
      </c>
      <c r="BE310" s="216" t="s">
        <v>1275</v>
      </c>
      <c r="BF310" s="216" t="s">
        <v>1275</v>
      </c>
      <c r="BG310" s="34"/>
      <c r="BH310" s="34"/>
      <c r="BI310" s="34"/>
      <c r="BJ310" s="34"/>
      <c r="BK310" s="34"/>
      <c r="BL310" s="96">
        <f t="shared" ca="1" si="55"/>
        <v>-52391</v>
      </c>
      <c r="BM310" s="97" t="e">
        <f t="shared" ca="1" si="56"/>
        <v>#VALUE!</v>
      </c>
      <c r="BN310" s="97" t="e">
        <f t="shared" ca="1" si="57"/>
        <v>#VALUE!</v>
      </c>
      <c r="BO310" s="95" t="e">
        <f t="shared" ca="1" si="60"/>
        <v>#VALUE!</v>
      </c>
      <c r="BP310" s="7">
        <f>Design!$J316</f>
        <v>0</v>
      </c>
      <c r="BQ310" s="1" t="e">
        <f t="shared" ca="1" si="61"/>
        <v>#VALUE!</v>
      </c>
      <c r="BR310" s="19" t="e">
        <f t="shared" ca="1" si="58"/>
        <v>#VALUE!</v>
      </c>
      <c r="BS310" s="61">
        <f t="shared" ca="1" si="52"/>
        <v>0</v>
      </c>
      <c r="BT310" s="61">
        <f t="shared" ca="1" si="53"/>
        <v>0</v>
      </c>
      <c r="BU310" s="78" t="e">
        <f t="shared" ca="1" si="59"/>
        <v>#VALUE!</v>
      </c>
      <c r="BV310" s="95">
        <f t="shared" ca="1" si="62"/>
        <v>0</v>
      </c>
      <c r="BW310" s="80">
        <f>Design!B316</f>
        <v>0.45000000000000034</v>
      </c>
      <c r="BX310" s="8">
        <f>Design!F316</f>
        <v>0</v>
      </c>
      <c r="BY310" s="51" t="s">
        <v>2889</v>
      </c>
      <c r="BZ310"/>
      <c r="CA310" s="278">
        <v>41543.637071759258</v>
      </c>
      <c r="CB310" t="s">
        <v>3737</v>
      </c>
      <c r="CC310" s="10"/>
      <c r="CD310" s="61"/>
      <c r="CE310" s="65" t="e">
        <f t="shared" si="54"/>
        <v>#VALUE!</v>
      </c>
      <c r="CF310" s="65"/>
      <c r="CG310" s="65"/>
      <c r="CH310" s="65"/>
      <c r="CI310" s="65"/>
      <c r="CJ310" s="65"/>
      <c r="CK310" s="65"/>
      <c r="CL310" s="65"/>
      <c r="CM310"/>
      <c r="CN310"/>
      <c r="CO310"/>
      <c r="CP310"/>
      <c r="CQ310"/>
      <c r="CR310"/>
      <c r="CS310"/>
      <c r="CT310"/>
      <c r="CU310"/>
      <c r="CV310" s="65"/>
      <c r="CW310" s="65"/>
      <c r="CX310" s="65"/>
      <c r="CY310" s="65"/>
      <c r="CZ310" s="65"/>
      <c r="DA310" s="65"/>
      <c r="DB310" s="141"/>
      <c r="DC310" s="141"/>
      <c r="DD310" s="141"/>
      <c r="DE310" s="141"/>
      <c r="DF310" s="141"/>
      <c r="DG310" s="141"/>
      <c r="DH310" s="141"/>
      <c r="DI310" s="141"/>
      <c r="DJ310" s="139"/>
      <c r="DK310" s="95"/>
      <c r="DL310" s="141"/>
      <c r="DM310" s="141"/>
      <c r="DN310" s="141"/>
      <c r="DO310" s="141"/>
      <c r="DP310" s="91"/>
      <c r="DQ310" s="72"/>
      <c r="DR310" s="72"/>
      <c r="DS310" s="72"/>
      <c r="DT310" s="72"/>
      <c r="DZ310" s="141"/>
      <c r="EA310" s="141"/>
      <c r="EB310" s="141"/>
      <c r="EC310" s="141"/>
      <c r="ED310" s="141"/>
      <c r="EE310" s="141"/>
      <c r="EF310" s="143"/>
      <c r="EU310" s="72"/>
    </row>
    <row r="311" spans="1:151">
      <c r="A311" s="20"/>
      <c r="B311" s="20"/>
      <c r="C311" s="312"/>
      <c r="D311" s="31" t="s">
        <v>1609</v>
      </c>
      <c r="E311" s="31" t="s">
        <v>1610</v>
      </c>
      <c r="F311" s="32"/>
      <c r="G311" s="33"/>
      <c r="H311" s="34"/>
      <c r="I311" s="34"/>
      <c r="J311" s="34"/>
      <c r="K311" s="34"/>
      <c r="L311" s="34"/>
      <c r="M311" s="34"/>
      <c r="N311" s="34"/>
      <c r="O311" s="34"/>
      <c r="P311" s="34"/>
      <c r="Q311" s="34"/>
      <c r="R311" s="34"/>
      <c r="S311" s="34"/>
      <c r="T311" s="34"/>
      <c r="U311" s="34"/>
      <c r="V311" s="34"/>
      <c r="W311" s="34"/>
      <c r="X311" s="34"/>
      <c r="Y311" s="34"/>
      <c r="Z311" s="34"/>
      <c r="AA311" s="34"/>
      <c r="AB311" s="34"/>
      <c r="AC311" s="34"/>
      <c r="AD311" s="34"/>
      <c r="AE311" s="34"/>
      <c r="AF311" s="34"/>
      <c r="AG311" s="34"/>
      <c r="AH311" s="34"/>
      <c r="AI311" s="34"/>
      <c r="AJ311" s="34"/>
      <c r="AK311" s="34"/>
      <c r="AL311" s="34"/>
      <c r="AM311" s="34"/>
      <c r="AN311" s="34"/>
      <c r="AO311" s="34"/>
      <c r="AP311" s="34"/>
      <c r="AQ311" s="75"/>
      <c r="AR311" s="34"/>
      <c r="AS311" s="34"/>
      <c r="AT311" s="110" t="s">
        <v>2399</v>
      </c>
      <c r="AU311" s="34" t="s">
        <v>2399</v>
      </c>
      <c r="AV311" s="34" t="s">
        <v>2399</v>
      </c>
      <c r="AW311" s="34"/>
      <c r="AX311" s="34"/>
      <c r="AY311" s="34"/>
      <c r="AZ311" s="34"/>
      <c r="BA311" s="34"/>
      <c r="BB311" s="34"/>
      <c r="BC311" s="124" t="s">
        <v>2399</v>
      </c>
      <c r="BD311" s="124" t="s">
        <v>2399</v>
      </c>
      <c r="BE311" s="216" t="s">
        <v>2399</v>
      </c>
      <c r="BF311" s="216" t="s">
        <v>2399</v>
      </c>
      <c r="BG311" s="34"/>
      <c r="BH311" s="34"/>
      <c r="BI311" s="34"/>
      <c r="BJ311" s="34"/>
      <c r="BK311" s="34"/>
      <c r="BL311" s="96">
        <f t="shared" ca="1" si="55"/>
        <v>-52391</v>
      </c>
      <c r="BM311" s="97" t="e">
        <f t="shared" ca="1" si="56"/>
        <v>#VALUE!</v>
      </c>
      <c r="BN311" s="97" t="e">
        <f t="shared" ca="1" si="57"/>
        <v>#VALUE!</v>
      </c>
      <c r="BO311" s="95" t="e">
        <f t="shared" ca="1" si="60"/>
        <v>#VALUE!</v>
      </c>
      <c r="BP311" s="7">
        <f>Design!$J317</f>
        <v>0</v>
      </c>
      <c r="BQ311" s="1" t="e">
        <f t="shared" ca="1" si="61"/>
        <v>#VALUE!</v>
      </c>
      <c r="BR311" s="19" t="e">
        <f t="shared" ca="1" si="58"/>
        <v>#VALUE!</v>
      </c>
      <c r="BS311" s="61">
        <f t="shared" ref="BS311:BS374" ca="1" si="63">OFFSET(BZ$11,(ROW()-9)*2-1+BT$8,0)</f>
        <v>0</v>
      </c>
      <c r="BT311" s="61">
        <f t="shared" ref="BT311:BT374" ca="1" si="64">OFFSET(CB$11,(ROW()-10)*2+BT$8,0)</f>
        <v>0</v>
      </c>
      <c r="BU311" s="78" t="e">
        <f t="shared" ca="1" si="59"/>
        <v>#VALUE!</v>
      </c>
      <c r="BV311" s="95">
        <f t="shared" ca="1" si="62"/>
        <v>0</v>
      </c>
      <c r="BW311" s="78"/>
      <c r="BX311" s="78"/>
      <c r="BY311" s="51" t="s">
        <v>2890</v>
      </c>
      <c r="BZ311"/>
      <c r="CA311" s="278">
        <v>41543.637256944443</v>
      </c>
      <c r="CB311" t="s">
        <v>1969</v>
      </c>
      <c r="CC311" s="10"/>
      <c r="CD311" s="61"/>
      <c r="CE311" s="65" t="e">
        <f t="shared" si="54"/>
        <v>#VALUE!</v>
      </c>
      <c r="CF311" s="65"/>
      <c r="CG311" s="65"/>
      <c r="CH311" s="65"/>
      <c r="CI311" s="65"/>
      <c r="CJ311" s="65"/>
      <c r="CK311" s="65"/>
      <c r="CL311" s="65"/>
      <c r="CM311"/>
      <c r="CN311"/>
      <c r="CO311"/>
      <c r="CP311"/>
      <c r="CQ311"/>
      <c r="CR311"/>
      <c r="CS311"/>
      <c r="CT311"/>
      <c r="CU311"/>
      <c r="CV311" s="65"/>
      <c r="CW311" s="65"/>
      <c r="CX311" s="65"/>
      <c r="CY311" s="65"/>
      <c r="CZ311" s="65"/>
      <c r="DA311" s="65"/>
      <c r="DB311" s="141"/>
      <c r="DC311" s="141"/>
      <c r="DD311" s="141"/>
      <c r="DE311" s="141"/>
      <c r="DF311" s="141"/>
      <c r="DG311" s="141"/>
      <c r="DH311" s="141"/>
      <c r="DI311" s="141"/>
      <c r="DJ311" s="139"/>
      <c r="DK311" s="95"/>
      <c r="DL311" s="141"/>
      <c r="DM311" s="141"/>
      <c r="DN311" s="141"/>
      <c r="DO311" s="141"/>
      <c r="DP311" s="91"/>
      <c r="DQ311" s="72"/>
      <c r="DR311" s="72"/>
      <c r="DS311" s="72"/>
      <c r="DT311" s="72"/>
      <c r="DZ311" s="141"/>
      <c r="EA311" s="141"/>
      <c r="EB311" s="141"/>
      <c r="EC311" s="141"/>
      <c r="ED311" s="141"/>
      <c r="EE311" s="141"/>
      <c r="EF311" s="143"/>
      <c r="EU311" s="72"/>
    </row>
    <row r="312" spans="1:151">
      <c r="A312" s="20"/>
      <c r="B312" s="20"/>
      <c r="C312" s="312"/>
      <c r="D312" s="31" t="s">
        <v>2138</v>
      </c>
      <c r="E312" s="31" t="s">
        <v>2139</v>
      </c>
      <c r="F312" s="32"/>
      <c r="G312" s="33"/>
      <c r="H312" s="34"/>
      <c r="I312" s="34"/>
      <c r="J312" s="34"/>
      <c r="K312" s="34"/>
      <c r="L312" s="34"/>
      <c r="M312" s="34"/>
      <c r="N312" s="34"/>
      <c r="O312" s="34"/>
      <c r="P312" s="34"/>
      <c r="Q312" s="34"/>
      <c r="R312" s="34"/>
      <c r="S312" s="34"/>
      <c r="T312" s="34"/>
      <c r="U312" s="34"/>
      <c r="V312" s="34"/>
      <c r="W312" s="34"/>
      <c r="X312" s="34"/>
      <c r="Y312" s="34"/>
      <c r="Z312" s="34"/>
      <c r="AA312" s="34"/>
      <c r="AB312" s="34"/>
      <c r="AC312" s="34"/>
      <c r="AD312" s="34"/>
      <c r="AE312" s="34"/>
      <c r="AF312" s="34"/>
      <c r="AG312" s="34"/>
      <c r="AH312" s="34"/>
      <c r="AI312" s="34"/>
      <c r="AJ312" s="34"/>
      <c r="AK312" s="34"/>
      <c r="AL312" s="34"/>
      <c r="AM312" s="34"/>
      <c r="AN312" s="34"/>
      <c r="AO312" s="34"/>
      <c r="AP312" s="34"/>
      <c r="AQ312" s="75"/>
      <c r="AR312" s="34"/>
      <c r="AS312" s="34"/>
      <c r="AT312" s="110" t="s">
        <v>2083</v>
      </c>
      <c r="AU312" s="34" t="s">
        <v>2399</v>
      </c>
      <c r="AV312" s="34" t="s">
        <v>2083</v>
      </c>
      <c r="AW312" s="34"/>
      <c r="AX312" s="34"/>
      <c r="AY312" s="34"/>
      <c r="AZ312" s="34"/>
      <c r="BA312" s="34"/>
      <c r="BB312" s="34"/>
      <c r="BC312" s="124" t="s">
        <v>2399</v>
      </c>
      <c r="BD312" s="124" t="s">
        <v>2399</v>
      </c>
      <c r="BE312" s="216" t="s">
        <v>2399</v>
      </c>
      <c r="BF312" s="216" t="s">
        <v>2399</v>
      </c>
      <c r="BG312" s="34"/>
      <c r="BH312" s="34"/>
      <c r="BI312" s="34"/>
      <c r="BJ312" s="34"/>
      <c r="BK312" s="34"/>
      <c r="BL312" s="96">
        <f t="shared" ca="1" si="55"/>
        <v>-52391</v>
      </c>
      <c r="BM312" s="97" t="e">
        <f t="shared" ca="1" si="56"/>
        <v>#VALUE!</v>
      </c>
      <c r="BN312" s="97" t="e">
        <f t="shared" ca="1" si="57"/>
        <v>#VALUE!</v>
      </c>
      <c r="BO312" s="95" t="e">
        <f t="shared" ca="1" si="60"/>
        <v>#VALUE!</v>
      </c>
      <c r="BP312" s="7">
        <f>Design!$J318</f>
        <v>0</v>
      </c>
      <c r="BQ312" s="1" t="e">
        <f t="shared" ca="1" si="61"/>
        <v>#VALUE!</v>
      </c>
      <c r="BR312" s="19" t="e">
        <f t="shared" ca="1" si="58"/>
        <v>#VALUE!</v>
      </c>
      <c r="BS312" s="61">
        <f t="shared" ca="1" si="63"/>
        <v>0</v>
      </c>
      <c r="BT312" s="61">
        <f t="shared" ca="1" si="64"/>
        <v>0</v>
      </c>
      <c r="BU312" s="78" t="e">
        <f t="shared" ca="1" si="59"/>
        <v>#VALUE!</v>
      </c>
      <c r="BV312" s="95">
        <f t="shared" ca="1" si="62"/>
        <v>0</v>
      </c>
      <c r="BW312" s="78"/>
      <c r="BX312" s="78"/>
      <c r="BY312" s="51" t="s">
        <v>2891</v>
      </c>
      <c r="BZ312"/>
      <c r="CA312" s="278">
        <v>41543.63726851852</v>
      </c>
      <c r="CB312" t="s">
        <v>3738</v>
      </c>
      <c r="CC312" s="10"/>
      <c r="CD312" s="61"/>
      <c r="CE312" s="65" t="e">
        <f t="shared" si="54"/>
        <v>#VALUE!</v>
      </c>
      <c r="CF312" s="65"/>
      <c r="CG312" s="65"/>
      <c r="CH312" s="65"/>
      <c r="CI312" s="65"/>
      <c r="CJ312" s="65"/>
      <c r="CK312" s="65"/>
      <c r="CL312" s="65"/>
      <c r="CM312"/>
      <c r="CN312"/>
      <c r="CO312"/>
      <c r="CP312"/>
      <c r="CQ312"/>
      <c r="CR312"/>
      <c r="CS312"/>
      <c r="CT312"/>
      <c r="CU312"/>
      <c r="CV312" s="65"/>
      <c r="CW312" s="65"/>
      <c r="CX312" s="65"/>
      <c r="CY312" s="65"/>
      <c r="CZ312" s="65"/>
      <c r="DA312" s="65"/>
      <c r="DB312" s="141"/>
      <c r="DC312" s="141"/>
      <c r="DD312" s="141"/>
      <c r="DE312" s="141"/>
      <c r="DF312" s="141"/>
      <c r="DG312" s="141"/>
      <c r="DH312" s="141"/>
      <c r="DI312" s="141"/>
      <c r="DJ312" s="139"/>
      <c r="DK312" s="95"/>
      <c r="DL312" s="141"/>
      <c r="DM312" s="141"/>
      <c r="DN312" s="141"/>
      <c r="DO312" s="141"/>
      <c r="DP312" s="91"/>
      <c r="DQ312" s="72"/>
      <c r="DR312" s="72"/>
      <c r="DS312" s="72"/>
      <c r="DT312" s="72"/>
      <c r="DZ312" s="141"/>
      <c r="EA312" s="141"/>
      <c r="EB312" s="141"/>
      <c r="EC312" s="141"/>
      <c r="ED312" s="141"/>
      <c r="EE312" s="141"/>
      <c r="EF312" s="143"/>
      <c r="EU312" s="72"/>
    </row>
    <row r="313" spans="1:151">
      <c r="A313" s="20"/>
      <c r="B313" s="20"/>
      <c r="C313" s="312"/>
      <c r="D313" s="31" t="s">
        <v>2140</v>
      </c>
      <c r="E313" s="31" t="s">
        <v>2141</v>
      </c>
      <c r="F313" s="32"/>
      <c r="G313" s="33"/>
      <c r="H313" s="34"/>
      <c r="I313" s="34"/>
      <c r="J313" s="34"/>
      <c r="K313" s="34"/>
      <c r="L313" s="34"/>
      <c r="M313" s="34"/>
      <c r="N313" s="34"/>
      <c r="O313" s="34"/>
      <c r="P313" s="34"/>
      <c r="Q313" s="34"/>
      <c r="R313" s="34"/>
      <c r="S313" s="34"/>
      <c r="T313" s="34"/>
      <c r="U313" s="34"/>
      <c r="V313" s="34"/>
      <c r="W313" s="34"/>
      <c r="X313" s="34"/>
      <c r="Y313" s="34"/>
      <c r="Z313" s="34"/>
      <c r="AA313" s="34"/>
      <c r="AB313" s="34"/>
      <c r="AC313" s="34"/>
      <c r="AD313" s="34"/>
      <c r="AE313" s="34"/>
      <c r="AF313" s="34"/>
      <c r="AG313" s="34"/>
      <c r="AH313" s="34"/>
      <c r="AI313" s="34"/>
      <c r="AJ313" s="34"/>
      <c r="AK313" s="34"/>
      <c r="AL313" s="34"/>
      <c r="AM313" s="34"/>
      <c r="AN313" s="34"/>
      <c r="AO313" s="34"/>
      <c r="AP313" s="34"/>
      <c r="AQ313" s="75"/>
      <c r="AR313" s="34"/>
      <c r="AS313" s="34"/>
      <c r="AT313" s="110" t="s">
        <v>2666</v>
      </c>
      <c r="AU313" s="34" t="s">
        <v>1283</v>
      </c>
      <c r="AV313" s="34" t="s">
        <v>2666</v>
      </c>
      <c r="AW313" s="34"/>
      <c r="AX313" s="34"/>
      <c r="AY313" s="34"/>
      <c r="AZ313" s="34"/>
      <c r="BA313" s="34"/>
      <c r="BB313" s="34"/>
      <c r="BC313" s="124" t="s">
        <v>1283</v>
      </c>
      <c r="BD313" s="124" t="s">
        <v>1283</v>
      </c>
      <c r="BE313" s="216" t="s">
        <v>1283</v>
      </c>
      <c r="BF313" s="216" t="s">
        <v>1283</v>
      </c>
      <c r="BG313" s="34"/>
      <c r="BH313" s="34"/>
      <c r="BI313" s="34"/>
      <c r="BJ313" s="34"/>
      <c r="BK313" s="34"/>
      <c r="BL313" s="96">
        <f t="shared" ca="1" si="55"/>
        <v>-52391</v>
      </c>
      <c r="BM313" s="97" t="e">
        <f t="shared" ca="1" si="56"/>
        <v>#VALUE!</v>
      </c>
      <c r="BN313" s="97" t="e">
        <f t="shared" ca="1" si="57"/>
        <v>#VALUE!</v>
      </c>
      <c r="BO313" s="95" t="e">
        <f t="shared" ca="1" si="60"/>
        <v>#VALUE!</v>
      </c>
      <c r="BP313" s="7">
        <f>Design!$J319</f>
        <v>0</v>
      </c>
      <c r="BQ313" s="1" t="e">
        <f t="shared" ca="1" si="61"/>
        <v>#VALUE!</v>
      </c>
      <c r="BR313" s="19" t="e">
        <f t="shared" ca="1" si="58"/>
        <v>#VALUE!</v>
      </c>
      <c r="BS313" s="61">
        <f t="shared" ca="1" si="63"/>
        <v>0</v>
      </c>
      <c r="BT313" s="61">
        <f t="shared" ca="1" si="64"/>
        <v>0</v>
      </c>
      <c r="BU313" s="78" t="e">
        <f t="shared" ca="1" si="59"/>
        <v>#VALUE!</v>
      </c>
      <c r="BV313" s="95">
        <f t="shared" ca="1" si="62"/>
        <v>0</v>
      </c>
      <c r="BW313" s="78"/>
      <c r="BX313" s="78"/>
      <c r="BY313" s="51" t="s">
        <v>2892</v>
      </c>
      <c r="BZ313"/>
      <c r="CA313" s="278">
        <v>41543.637280092589</v>
      </c>
      <c r="CB313" t="s">
        <v>1969</v>
      </c>
      <c r="CC313" s="10"/>
      <c r="CD313" s="61"/>
      <c r="CE313" s="65" t="e">
        <f t="shared" si="54"/>
        <v>#VALUE!</v>
      </c>
      <c r="CF313" s="65"/>
      <c r="CG313" s="65"/>
      <c r="CH313" s="65"/>
      <c r="CI313" s="65"/>
      <c r="CJ313" s="65"/>
      <c r="CK313" s="65"/>
      <c r="CL313" s="65"/>
      <c r="CM313"/>
      <c r="CN313"/>
      <c r="CO313"/>
      <c r="CP313"/>
      <c r="CQ313"/>
      <c r="CR313"/>
      <c r="CS313"/>
      <c r="CT313"/>
      <c r="CU313"/>
      <c r="CV313" s="65"/>
      <c r="CW313" s="65"/>
      <c r="CX313" s="65"/>
      <c r="CY313" s="65"/>
      <c r="CZ313" s="65"/>
      <c r="DA313" s="65"/>
      <c r="DB313" s="141"/>
      <c r="DC313" s="141"/>
      <c r="DD313" s="141"/>
      <c r="DE313" s="141"/>
      <c r="DF313" s="141"/>
      <c r="DG313" s="141"/>
      <c r="DH313" s="141"/>
      <c r="DI313" s="141"/>
      <c r="DJ313" s="139"/>
      <c r="DK313" s="95"/>
      <c r="DL313" s="141"/>
      <c r="DM313" s="141"/>
      <c r="DN313" s="141"/>
      <c r="DO313" s="141"/>
      <c r="DP313" s="91"/>
      <c r="DQ313" s="72"/>
      <c r="DR313" s="72"/>
      <c r="DS313" s="72"/>
      <c r="DT313" s="72"/>
      <c r="DZ313" s="141"/>
      <c r="EA313" s="141"/>
      <c r="EB313" s="141"/>
      <c r="EC313" s="141"/>
      <c r="ED313" s="141"/>
      <c r="EE313" s="141"/>
      <c r="EF313" s="143"/>
      <c r="EU313" s="72"/>
    </row>
    <row r="314" spans="1:151">
      <c r="A314" s="20"/>
      <c r="B314" s="20"/>
      <c r="C314" s="312"/>
      <c r="D314" s="31" t="s">
        <v>2142</v>
      </c>
      <c r="E314" s="31" t="s">
        <v>2143</v>
      </c>
      <c r="F314" s="32"/>
      <c r="G314" s="33"/>
      <c r="H314" s="34"/>
      <c r="I314" s="34"/>
      <c r="J314" s="34"/>
      <c r="K314" s="34"/>
      <c r="L314" s="34"/>
      <c r="M314" s="34"/>
      <c r="N314" s="34"/>
      <c r="O314" s="34"/>
      <c r="P314" s="34"/>
      <c r="Q314" s="34"/>
      <c r="R314" s="34"/>
      <c r="S314" s="34"/>
      <c r="T314" s="34"/>
      <c r="U314" s="34"/>
      <c r="V314" s="34"/>
      <c r="W314" s="34"/>
      <c r="X314" s="34"/>
      <c r="Y314" s="34"/>
      <c r="Z314" s="34"/>
      <c r="AA314" s="34"/>
      <c r="AB314" s="34"/>
      <c r="AC314" s="34"/>
      <c r="AD314" s="34"/>
      <c r="AE314" s="34"/>
      <c r="AF314" s="34"/>
      <c r="AG314" s="34"/>
      <c r="AH314" s="34"/>
      <c r="AI314" s="34"/>
      <c r="AJ314" s="34"/>
      <c r="AK314" s="34"/>
      <c r="AL314" s="34"/>
      <c r="AM314" s="34"/>
      <c r="AN314" s="34"/>
      <c r="AO314" s="34"/>
      <c r="AP314" s="34"/>
      <c r="AQ314" s="75"/>
      <c r="AR314" s="34"/>
      <c r="AS314" s="34"/>
      <c r="AT314" s="110" t="s">
        <v>1651</v>
      </c>
      <c r="AU314" s="34" t="s">
        <v>1651</v>
      </c>
      <c r="AV314" s="34" t="s">
        <v>1651</v>
      </c>
      <c r="AW314" s="34"/>
      <c r="AX314" s="34"/>
      <c r="AY314" s="34"/>
      <c r="AZ314" s="34"/>
      <c r="BA314" s="34"/>
      <c r="BB314" s="34"/>
      <c r="BC314" s="124" t="s">
        <v>2901</v>
      </c>
      <c r="BD314" s="124" t="s">
        <v>2901</v>
      </c>
      <c r="BE314" s="216" t="s">
        <v>2901</v>
      </c>
      <c r="BF314" s="216" t="s">
        <v>2901</v>
      </c>
      <c r="BG314" s="34"/>
      <c r="BH314" s="34"/>
      <c r="BI314" s="34"/>
      <c r="BJ314" s="34"/>
      <c r="BK314" s="34"/>
      <c r="BL314" s="96">
        <f t="shared" ca="1" si="55"/>
        <v>-52391</v>
      </c>
      <c r="BM314" s="97" t="e">
        <f t="shared" ca="1" si="56"/>
        <v>#VALUE!</v>
      </c>
      <c r="BN314" s="97" t="e">
        <f t="shared" ca="1" si="57"/>
        <v>#VALUE!</v>
      </c>
      <c r="BO314" s="95" t="e">
        <f t="shared" ca="1" si="60"/>
        <v>#VALUE!</v>
      </c>
      <c r="BP314" s="7">
        <f>Design!$J320</f>
        <v>0</v>
      </c>
      <c r="BQ314" s="1" t="e">
        <f t="shared" ca="1" si="61"/>
        <v>#VALUE!</v>
      </c>
      <c r="BR314" s="19" t="e">
        <f t="shared" ca="1" si="58"/>
        <v>#VALUE!</v>
      </c>
      <c r="BS314" s="61">
        <f t="shared" ca="1" si="63"/>
        <v>0</v>
      </c>
      <c r="BT314" s="61">
        <f t="shared" ca="1" si="64"/>
        <v>0</v>
      </c>
      <c r="BU314" s="78" t="e">
        <f t="shared" ca="1" si="59"/>
        <v>#VALUE!</v>
      </c>
      <c r="BV314" s="95">
        <f t="shared" ca="1" si="62"/>
        <v>0</v>
      </c>
      <c r="BW314" s="78"/>
      <c r="BX314" s="78"/>
      <c r="BY314" s="51" t="s">
        <v>2893</v>
      </c>
      <c r="BZ314"/>
      <c r="CA314" s="278">
        <v>41543.637280092589</v>
      </c>
      <c r="CB314" t="s">
        <v>3739</v>
      </c>
      <c r="CC314" s="10"/>
      <c r="CD314" s="61"/>
      <c r="CE314" s="65" t="e">
        <f t="shared" si="54"/>
        <v>#VALUE!</v>
      </c>
      <c r="CF314" s="65"/>
      <c r="CG314" s="65"/>
      <c r="CH314" s="65"/>
      <c r="CI314" s="65"/>
      <c r="CJ314" s="65"/>
      <c r="CK314" s="65"/>
      <c r="CL314" s="65"/>
      <c r="CM314"/>
      <c r="CN314"/>
      <c r="CO314"/>
      <c r="CP314"/>
      <c r="CQ314"/>
      <c r="CR314"/>
      <c r="CS314"/>
      <c r="CT314"/>
      <c r="CU314"/>
      <c r="CV314" s="65"/>
      <c r="CW314" s="65"/>
      <c r="CX314" s="65"/>
      <c r="CY314" s="65"/>
      <c r="CZ314" s="65"/>
      <c r="DA314" s="65"/>
      <c r="DB314" s="141"/>
      <c r="DC314" s="141"/>
      <c r="DD314" s="141"/>
      <c r="DE314" s="141"/>
      <c r="DF314" s="141"/>
      <c r="DG314" s="141"/>
      <c r="DH314" s="141"/>
      <c r="DI314" s="141"/>
      <c r="DJ314" s="139"/>
      <c r="DK314" s="95"/>
      <c r="DL314" s="141"/>
      <c r="DM314" s="141"/>
      <c r="DN314" s="141"/>
      <c r="DO314" s="141"/>
      <c r="DP314" s="91"/>
      <c r="DQ314" s="72"/>
      <c r="DR314" s="72"/>
      <c r="DS314" s="72"/>
      <c r="DT314" s="72"/>
      <c r="DZ314" s="141"/>
      <c r="EA314" s="141"/>
      <c r="EB314" s="141"/>
      <c r="EC314" s="141"/>
      <c r="ED314" s="141"/>
      <c r="EE314" s="141"/>
      <c r="EF314" s="143"/>
      <c r="EU314" s="72"/>
    </row>
    <row r="315" spans="1:151">
      <c r="A315" s="20"/>
      <c r="B315" s="20"/>
      <c r="C315" s="312"/>
      <c r="D315" s="31" t="s">
        <v>2144</v>
      </c>
      <c r="E315" s="31" t="s">
        <v>2145</v>
      </c>
      <c r="F315" s="32"/>
      <c r="G315" s="33"/>
      <c r="H315" s="34"/>
      <c r="I315" s="34"/>
      <c r="J315" s="34"/>
      <c r="K315" s="34"/>
      <c r="L315" s="34"/>
      <c r="M315" s="34"/>
      <c r="N315" s="34"/>
      <c r="O315" s="34"/>
      <c r="P315" s="34"/>
      <c r="Q315" s="34"/>
      <c r="R315" s="34"/>
      <c r="S315" s="34"/>
      <c r="T315" s="34"/>
      <c r="U315" s="34"/>
      <c r="V315" s="34"/>
      <c r="W315" s="34"/>
      <c r="X315" s="34"/>
      <c r="Y315" s="34"/>
      <c r="Z315" s="34"/>
      <c r="AA315" s="34"/>
      <c r="AB315" s="34"/>
      <c r="AC315" s="34"/>
      <c r="AD315" s="34"/>
      <c r="AE315" s="34"/>
      <c r="AF315" s="34"/>
      <c r="AG315" s="34"/>
      <c r="AH315" s="34"/>
      <c r="AI315" s="34"/>
      <c r="AJ315" s="34"/>
      <c r="AK315" s="34"/>
      <c r="AL315" s="34"/>
      <c r="AM315" s="34"/>
      <c r="AN315" s="34"/>
      <c r="AO315" s="34"/>
      <c r="AP315" s="34"/>
      <c r="AQ315" s="75"/>
      <c r="AR315" s="34"/>
      <c r="AS315" s="34"/>
      <c r="AT315" s="110" t="s">
        <v>2404</v>
      </c>
      <c r="AU315" s="34" t="s">
        <v>2404</v>
      </c>
      <c r="AV315" s="34" t="s">
        <v>2404</v>
      </c>
      <c r="AW315" s="34"/>
      <c r="AX315" s="34"/>
      <c r="AY315" s="34"/>
      <c r="AZ315" s="34"/>
      <c r="BA315" s="34"/>
      <c r="BB315" s="34"/>
      <c r="BC315" s="124" t="s">
        <v>2404</v>
      </c>
      <c r="BD315" s="124" t="s">
        <v>2404</v>
      </c>
      <c r="BE315" s="216" t="s">
        <v>2404</v>
      </c>
      <c r="BF315" s="216" t="s">
        <v>2404</v>
      </c>
      <c r="BG315" s="34"/>
      <c r="BH315" s="34"/>
      <c r="BI315" s="34"/>
      <c r="BJ315" s="34"/>
      <c r="BK315" s="34"/>
      <c r="BL315" s="96">
        <f t="shared" ca="1" si="55"/>
        <v>-52391</v>
      </c>
      <c r="BM315" s="97" t="e">
        <f t="shared" ca="1" si="56"/>
        <v>#VALUE!</v>
      </c>
      <c r="BN315" s="97" t="e">
        <f t="shared" ca="1" si="57"/>
        <v>#VALUE!</v>
      </c>
      <c r="BO315" s="95" t="e">
        <f t="shared" ca="1" si="60"/>
        <v>#VALUE!</v>
      </c>
      <c r="BP315" s="7">
        <f>Design!$J321</f>
        <v>0</v>
      </c>
      <c r="BQ315" s="1" t="e">
        <f t="shared" ca="1" si="61"/>
        <v>#VALUE!</v>
      </c>
      <c r="BR315" s="19" t="e">
        <f t="shared" ca="1" si="58"/>
        <v>#VALUE!</v>
      </c>
      <c r="BS315" s="61">
        <f t="shared" ca="1" si="63"/>
        <v>0</v>
      </c>
      <c r="BT315" s="61">
        <f t="shared" ca="1" si="64"/>
        <v>0</v>
      </c>
      <c r="BU315" s="78" t="e">
        <f t="shared" ca="1" si="59"/>
        <v>#VALUE!</v>
      </c>
      <c r="BV315" s="95">
        <f t="shared" ca="1" si="62"/>
        <v>0</v>
      </c>
      <c r="BW315" s="78"/>
      <c r="BX315" s="78"/>
      <c r="BY315" s="51" t="s">
        <v>2894</v>
      </c>
      <c r="BZ315"/>
      <c r="CA315" s="278">
        <v>41543.637280092589</v>
      </c>
      <c r="CB315" t="s">
        <v>3740</v>
      </c>
      <c r="CC315" s="10"/>
      <c r="CD315" s="61"/>
      <c r="CE315" s="65" t="e">
        <f t="shared" si="54"/>
        <v>#VALUE!</v>
      </c>
      <c r="CF315" s="65"/>
      <c r="CG315" s="65"/>
      <c r="CH315" s="65"/>
      <c r="CI315" s="65"/>
      <c r="CJ315" s="65"/>
      <c r="CK315" s="65"/>
      <c r="CL315" s="65"/>
      <c r="CM315"/>
      <c r="CN315"/>
      <c r="CO315"/>
      <c r="CP315"/>
      <c r="CQ315"/>
      <c r="CR315"/>
      <c r="CS315"/>
      <c r="CT315"/>
      <c r="CU315"/>
      <c r="CV315" s="65"/>
      <c r="CW315" s="65"/>
      <c r="CX315" s="65"/>
      <c r="CY315" s="65"/>
      <c r="CZ315" s="65"/>
      <c r="DA315" s="65"/>
      <c r="DB315" s="141"/>
      <c r="DC315" s="141"/>
      <c r="DD315" s="141"/>
      <c r="DE315" s="141"/>
      <c r="DF315" s="141"/>
      <c r="DG315" s="141"/>
      <c r="DH315" s="141"/>
      <c r="DI315" s="141"/>
      <c r="DJ315" s="139"/>
      <c r="DK315" s="95"/>
      <c r="DL315" s="141"/>
      <c r="DM315" s="141"/>
      <c r="DN315" s="141"/>
      <c r="DO315" s="141"/>
      <c r="DP315" s="91"/>
      <c r="DQ315" s="72"/>
      <c r="DR315" s="72"/>
      <c r="DS315" s="72"/>
      <c r="DT315" s="72"/>
      <c r="DZ315" s="141"/>
      <c r="EA315" s="141"/>
      <c r="EB315" s="141"/>
      <c r="EC315" s="141"/>
      <c r="ED315" s="141"/>
      <c r="EE315" s="141"/>
      <c r="EF315" s="143"/>
      <c r="EU315" s="72"/>
    </row>
    <row r="316" spans="1:151">
      <c r="A316" s="20"/>
      <c r="B316" s="20"/>
      <c r="C316" s="312"/>
      <c r="D316" s="31" t="s">
        <v>2146</v>
      </c>
      <c r="E316" s="31" t="s">
        <v>2147</v>
      </c>
      <c r="F316" s="32"/>
      <c r="G316" s="33"/>
      <c r="H316" s="34"/>
      <c r="I316" s="34"/>
      <c r="J316" s="34"/>
      <c r="K316" s="34"/>
      <c r="L316" s="34"/>
      <c r="M316" s="34"/>
      <c r="N316" s="34"/>
      <c r="O316" s="34"/>
      <c r="P316" s="34"/>
      <c r="Q316" s="34"/>
      <c r="R316" s="34"/>
      <c r="S316" s="34"/>
      <c r="T316" s="34"/>
      <c r="U316" s="34"/>
      <c r="V316" s="34"/>
      <c r="W316" s="34"/>
      <c r="X316" s="34"/>
      <c r="Y316" s="34"/>
      <c r="Z316" s="34"/>
      <c r="AA316" s="34"/>
      <c r="AB316" s="34"/>
      <c r="AC316" s="34"/>
      <c r="AD316" s="34"/>
      <c r="AE316" s="34"/>
      <c r="AF316" s="34"/>
      <c r="AG316" s="34"/>
      <c r="AH316" s="34"/>
      <c r="AI316" s="34"/>
      <c r="AJ316" s="34"/>
      <c r="AK316" s="34"/>
      <c r="AL316" s="34"/>
      <c r="AM316" s="34"/>
      <c r="AN316" s="34"/>
      <c r="AO316" s="34"/>
      <c r="AP316" s="34"/>
      <c r="AQ316" s="75"/>
      <c r="AR316" s="34"/>
      <c r="AS316" s="34"/>
      <c r="AT316" s="110" t="s">
        <v>1276</v>
      </c>
      <c r="AU316" s="34" t="s">
        <v>1276</v>
      </c>
      <c r="AV316" s="34" t="s">
        <v>1276</v>
      </c>
      <c r="AW316" s="34"/>
      <c r="AX316" s="34"/>
      <c r="AY316" s="34"/>
      <c r="AZ316" s="34"/>
      <c r="BA316" s="34"/>
      <c r="BB316" s="34"/>
      <c r="BC316" s="124" t="s">
        <v>1275</v>
      </c>
      <c r="BD316" s="124" t="s">
        <v>1275</v>
      </c>
      <c r="BE316" s="216" t="s">
        <v>1275</v>
      </c>
      <c r="BF316" s="216" t="s">
        <v>1275</v>
      </c>
      <c r="BG316" s="34"/>
      <c r="BH316" s="34"/>
      <c r="BI316" s="34"/>
      <c r="BJ316" s="34"/>
      <c r="BK316" s="34"/>
      <c r="BL316" s="96">
        <f t="shared" ca="1" si="55"/>
        <v>-52391</v>
      </c>
      <c r="BM316" s="97" t="e">
        <f t="shared" ca="1" si="56"/>
        <v>#VALUE!</v>
      </c>
      <c r="BN316" s="97" t="e">
        <f t="shared" ca="1" si="57"/>
        <v>#VALUE!</v>
      </c>
      <c r="BO316" s="95" t="e">
        <f t="shared" ca="1" si="60"/>
        <v>#VALUE!</v>
      </c>
      <c r="BP316" s="7">
        <f>Design!$J322</f>
        <v>0</v>
      </c>
      <c r="BQ316" s="1" t="e">
        <f t="shared" ca="1" si="61"/>
        <v>#VALUE!</v>
      </c>
      <c r="BR316" s="19" t="e">
        <f t="shared" ca="1" si="58"/>
        <v>#VALUE!</v>
      </c>
      <c r="BS316" s="61">
        <f t="shared" ca="1" si="63"/>
        <v>0</v>
      </c>
      <c r="BT316" s="61">
        <f t="shared" ca="1" si="64"/>
        <v>0</v>
      </c>
      <c r="BU316" s="78" t="e">
        <f t="shared" ca="1" si="59"/>
        <v>#VALUE!</v>
      </c>
      <c r="BV316" s="95">
        <f t="shared" ca="1" si="62"/>
        <v>0</v>
      </c>
      <c r="BW316" s="78"/>
      <c r="BX316" s="78"/>
      <c r="BY316" s="51" t="s">
        <v>2895</v>
      </c>
      <c r="BZ316"/>
      <c r="CA316" s="278">
        <v>41543.637291666666</v>
      </c>
      <c r="CB316" t="s">
        <v>3741</v>
      </c>
      <c r="CC316" s="10"/>
      <c r="CD316" s="61"/>
      <c r="CE316" s="65" t="e">
        <f t="shared" si="54"/>
        <v>#VALUE!</v>
      </c>
      <c r="CF316" s="65"/>
      <c r="CG316" s="65"/>
      <c r="CH316" s="65"/>
      <c r="CI316" s="65"/>
      <c r="CJ316" s="65"/>
      <c r="CK316" s="65"/>
      <c r="CL316" s="65"/>
      <c r="CM316"/>
      <c r="CN316"/>
      <c r="CO316"/>
      <c r="CP316"/>
      <c r="CQ316"/>
      <c r="CR316"/>
      <c r="CS316"/>
      <c r="CT316"/>
      <c r="CU316"/>
      <c r="CV316" s="65"/>
      <c r="CW316" s="65"/>
      <c r="CX316" s="65"/>
      <c r="CY316" s="65"/>
      <c r="CZ316" s="65"/>
      <c r="DA316" s="65"/>
      <c r="DB316" s="141"/>
      <c r="DC316" s="141"/>
      <c r="DD316" s="141"/>
      <c r="DE316" s="141"/>
      <c r="DF316" s="141"/>
      <c r="DG316" s="141"/>
      <c r="DH316" s="141"/>
      <c r="DI316" s="141"/>
      <c r="DJ316" s="139"/>
      <c r="DK316" s="95"/>
      <c r="DL316" s="141"/>
      <c r="DM316" s="141"/>
      <c r="DN316" s="141"/>
      <c r="DO316" s="141"/>
      <c r="DP316" s="91"/>
      <c r="DQ316" s="72"/>
      <c r="DR316" s="72"/>
      <c r="DS316" s="72"/>
      <c r="DT316" s="72"/>
      <c r="DZ316" s="141"/>
      <c r="EA316" s="141"/>
      <c r="EB316" s="141"/>
      <c r="EC316" s="141"/>
      <c r="ED316" s="141"/>
      <c r="EE316" s="141"/>
      <c r="EF316" s="143"/>
      <c r="EU316" s="72"/>
    </row>
    <row r="317" spans="1:151">
      <c r="A317" s="20"/>
      <c r="B317" s="20"/>
      <c r="C317" s="312"/>
      <c r="D317" s="31" t="s">
        <v>1092</v>
      </c>
      <c r="E317" s="31" t="s">
        <v>1093</v>
      </c>
      <c r="F317" s="32"/>
      <c r="G317" s="33"/>
      <c r="H317" s="34"/>
      <c r="I317" s="34"/>
      <c r="J317" s="34"/>
      <c r="K317" s="34"/>
      <c r="L317" s="34"/>
      <c r="M317" s="34"/>
      <c r="N317" s="34"/>
      <c r="O317" s="34"/>
      <c r="P317" s="34"/>
      <c r="Q317" s="34"/>
      <c r="R317" s="34"/>
      <c r="S317" s="34"/>
      <c r="T317" s="34"/>
      <c r="U317" s="34"/>
      <c r="V317" s="34"/>
      <c r="W317" s="34"/>
      <c r="X317" s="34"/>
      <c r="Y317" s="34"/>
      <c r="Z317" s="34"/>
      <c r="AA317" s="34"/>
      <c r="AB317" s="34"/>
      <c r="AC317" s="34"/>
      <c r="AD317" s="34"/>
      <c r="AE317" s="34"/>
      <c r="AF317" s="34"/>
      <c r="AG317" s="34"/>
      <c r="AH317" s="34"/>
      <c r="AI317" s="34"/>
      <c r="AJ317" s="34"/>
      <c r="AK317" s="34"/>
      <c r="AL317" s="34"/>
      <c r="AM317" s="34"/>
      <c r="AN317" s="34"/>
      <c r="AO317" s="34"/>
      <c r="AP317" s="34"/>
      <c r="AQ317" s="75"/>
      <c r="AR317" s="34"/>
      <c r="AS317" s="34"/>
      <c r="AT317" s="110" t="s">
        <v>2399</v>
      </c>
      <c r="AU317" s="34" t="s">
        <v>2399</v>
      </c>
      <c r="AV317" s="34" t="s">
        <v>2399</v>
      </c>
      <c r="AW317" s="34"/>
      <c r="AX317" s="34"/>
      <c r="AY317" s="34"/>
      <c r="AZ317" s="34"/>
      <c r="BA317" s="34"/>
      <c r="BB317" s="34"/>
      <c r="BC317" s="124" t="s">
        <v>2399</v>
      </c>
      <c r="BD317" s="124" t="s">
        <v>2399</v>
      </c>
      <c r="BE317" s="216" t="s">
        <v>2399</v>
      </c>
      <c r="BF317" s="216" t="s">
        <v>2399</v>
      </c>
      <c r="BG317" s="34"/>
      <c r="BH317" s="34"/>
      <c r="BI317" s="34"/>
      <c r="BJ317" s="34"/>
      <c r="BK317" s="34"/>
      <c r="BL317" s="96">
        <f t="shared" ca="1" si="55"/>
        <v>-52391</v>
      </c>
      <c r="BM317" s="97" t="e">
        <f t="shared" ca="1" si="56"/>
        <v>#VALUE!</v>
      </c>
      <c r="BN317" s="97" t="e">
        <f t="shared" ca="1" si="57"/>
        <v>#VALUE!</v>
      </c>
      <c r="BO317" s="95" t="e">
        <f t="shared" ca="1" si="60"/>
        <v>#VALUE!</v>
      </c>
      <c r="BP317" s="7">
        <f>Design!$J323</f>
        <v>0</v>
      </c>
      <c r="BQ317" s="1" t="e">
        <f t="shared" ca="1" si="61"/>
        <v>#VALUE!</v>
      </c>
      <c r="BR317" s="19" t="e">
        <f t="shared" ca="1" si="58"/>
        <v>#VALUE!</v>
      </c>
      <c r="BS317" s="61">
        <f t="shared" ca="1" si="63"/>
        <v>0</v>
      </c>
      <c r="BT317" s="61">
        <f t="shared" ca="1" si="64"/>
        <v>0</v>
      </c>
      <c r="BU317" s="78" t="e">
        <f t="shared" ca="1" si="59"/>
        <v>#VALUE!</v>
      </c>
      <c r="BV317" s="95">
        <f t="shared" ca="1" si="62"/>
        <v>0</v>
      </c>
      <c r="BW317" s="78"/>
      <c r="BX317" s="78"/>
      <c r="BY317" s="51" t="s">
        <v>2550</v>
      </c>
      <c r="BZ317"/>
      <c r="CA317" s="278">
        <v>41543.637291666666</v>
      </c>
      <c r="CB317" t="s">
        <v>3742</v>
      </c>
      <c r="CC317" s="10"/>
      <c r="CD317" s="61"/>
      <c r="CE317" s="65" t="e">
        <f t="shared" si="54"/>
        <v>#VALUE!</v>
      </c>
      <c r="CF317" s="65"/>
      <c r="CG317" s="65"/>
      <c r="CH317" s="65"/>
      <c r="CI317" s="65"/>
      <c r="CJ317" s="65"/>
      <c r="CK317" s="65"/>
      <c r="CL317" s="65"/>
      <c r="CM317"/>
      <c r="CN317"/>
      <c r="CO317"/>
      <c r="CP317"/>
      <c r="CQ317"/>
      <c r="CR317"/>
      <c r="CS317"/>
      <c r="CT317"/>
      <c r="CU317"/>
      <c r="CV317" s="65"/>
      <c r="CW317" s="65"/>
      <c r="CX317" s="65"/>
      <c r="CY317" s="65"/>
      <c r="CZ317" s="65"/>
      <c r="DA317" s="65"/>
      <c r="DB317" s="141"/>
      <c r="DC317" s="141"/>
      <c r="DD317" s="141"/>
      <c r="DE317" s="141"/>
      <c r="DF317" s="141"/>
      <c r="DG317" s="141"/>
      <c r="DH317" s="141"/>
      <c r="DI317" s="141"/>
      <c r="DJ317" s="139"/>
      <c r="DK317" s="95"/>
      <c r="DL317" s="141"/>
      <c r="DM317" s="141"/>
      <c r="DN317" s="141"/>
      <c r="DO317" s="141"/>
      <c r="DP317" s="91"/>
      <c r="DQ317" s="72"/>
      <c r="DR317" s="72"/>
      <c r="DS317" s="72"/>
      <c r="DT317" s="72"/>
      <c r="DZ317" s="141"/>
      <c r="EA317" s="141"/>
      <c r="EB317" s="141"/>
      <c r="EC317" s="141"/>
      <c r="ED317" s="141"/>
      <c r="EE317" s="141"/>
      <c r="EF317" s="143"/>
      <c r="EU317" s="72"/>
    </row>
    <row r="318" spans="1:151">
      <c r="A318" s="20"/>
      <c r="B318" s="20"/>
      <c r="C318" s="312"/>
      <c r="D318" s="31" t="s">
        <v>1094</v>
      </c>
      <c r="E318" s="31" t="s">
        <v>1095</v>
      </c>
      <c r="F318" s="32"/>
      <c r="G318" s="33"/>
      <c r="H318" s="34"/>
      <c r="I318" s="34"/>
      <c r="J318" s="34"/>
      <c r="K318" s="34"/>
      <c r="L318" s="34"/>
      <c r="M318" s="34"/>
      <c r="N318" s="34"/>
      <c r="O318" s="34"/>
      <c r="P318" s="34"/>
      <c r="Q318" s="34"/>
      <c r="R318" s="34"/>
      <c r="S318" s="34"/>
      <c r="T318" s="34"/>
      <c r="U318" s="34"/>
      <c r="V318" s="34"/>
      <c r="W318" s="34"/>
      <c r="X318" s="34"/>
      <c r="Y318" s="34"/>
      <c r="Z318" s="34"/>
      <c r="AA318" s="34"/>
      <c r="AB318" s="34"/>
      <c r="AC318" s="34"/>
      <c r="AD318" s="34"/>
      <c r="AE318" s="34"/>
      <c r="AF318" s="34"/>
      <c r="AG318" s="34"/>
      <c r="AH318" s="34"/>
      <c r="AI318" s="34"/>
      <c r="AJ318" s="34"/>
      <c r="AK318" s="34"/>
      <c r="AL318" s="34"/>
      <c r="AM318" s="34"/>
      <c r="AN318" s="34"/>
      <c r="AO318" s="34"/>
      <c r="AP318" s="34"/>
      <c r="AQ318" s="75"/>
      <c r="AR318" s="34"/>
      <c r="AS318" s="34"/>
      <c r="AT318" s="110" t="s">
        <v>2399</v>
      </c>
      <c r="AU318" s="34" t="s">
        <v>2399</v>
      </c>
      <c r="AV318" s="34" t="s">
        <v>2399</v>
      </c>
      <c r="AW318" s="34"/>
      <c r="AX318" s="34"/>
      <c r="AY318" s="34"/>
      <c r="AZ318" s="34"/>
      <c r="BA318" s="34"/>
      <c r="BB318" s="34"/>
      <c r="BC318" s="124" t="s">
        <v>2399</v>
      </c>
      <c r="BD318" s="124" t="s">
        <v>2399</v>
      </c>
      <c r="BE318" s="216" t="s">
        <v>2399</v>
      </c>
      <c r="BF318" s="216" t="s">
        <v>2399</v>
      </c>
      <c r="BG318" s="34"/>
      <c r="BH318" s="34"/>
      <c r="BI318" s="34"/>
      <c r="BJ318" s="34"/>
      <c r="BK318" s="34"/>
      <c r="BL318" s="96">
        <f t="shared" ca="1" si="55"/>
        <v>-52391</v>
      </c>
      <c r="BM318" s="97" t="e">
        <f t="shared" ca="1" si="56"/>
        <v>#VALUE!</v>
      </c>
      <c r="BN318" s="97" t="e">
        <f t="shared" ca="1" si="57"/>
        <v>#VALUE!</v>
      </c>
      <c r="BO318" s="95" t="e">
        <f t="shared" ca="1" si="60"/>
        <v>#VALUE!</v>
      </c>
      <c r="BP318" s="7">
        <f>Design!$J324</f>
        <v>0</v>
      </c>
      <c r="BQ318" s="1" t="e">
        <f t="shared" ca="1" si="61"/>
        <v>#VALUE!</v>
      </c>
      <c r="BR318" s="19" t="e">
        <f t="shared" ca="1" si="58"/>
        <v>#VALUE!</v>
      </c>
      <c r="BS318" s="61">
        <f t="shared" ca="1" si="63"/>
        <v>0</v>
      </c>
      <c r="BT318" s="61">
        <f t="shared" ca="1" si="64"/>
        <v>0</v>
      </c>
      <c r="BU318" s="78" t="e">
        <f t="shared" ca="1" si="59"/>
        <v>#VALUE!</v>
      </c>
      <c r="BV318" s="95">
        <f t="shared" ca="1" si="62"/>
        <v>0</v>
      </c>
      <c r="BW318" s="78"/>
      <c r="BX318" s="78"/>
      <c r="BY318" s="51" t="s">
        <v>2551</v>
      </c>
      <c r="BZ318"/>
      <c r="CA318" s="278">
        <v>41543.637291666666</v>
      </c>
      <c r="CB318" t="s">
        <v>3743</v>
      </c>
      <c r="CC318" s="10"/>
      <c r="CD318" s="61"/>
      <c r="CE318" s="65" t="e">
        <f t="shared" si="54"/>
        <v>#VALUE!</v>
      </c>
      <c r="CF318" s="65"/>
      <c r="CG318" s="65"/>
      <c r="CH318" s="65"/>
      <c r="CI318" s="65"/>
      <c r="CJ318" s="65"/>
      <c r="CK318" s="65"/>
      <c r="CL318" s="65"/>
      <c r="CM318"/>
      <c r="CN318"/>
      <c r="CO318"/>
      <c r="CP318"/>
      <c r="CQ318"/>
      <c r="CR318"/>
      <c r="CS318"/>
      <c r="CT318"/>
      <c r="CU318"/>
      <c r="CV318" s="65"/>
      <c r="CW318" s="65"/>
      <c r="CX318" s="65"/>
      <c r="CY318" s="65"/>
      <c r="CZ318" s="65"/>
      <c r="DA318" s="65"/>
      <c r="DB318" s="141"/>
      <c r="DC318" s="141"/>
      <c r="DD318" s="141"/>
      <c r="DE318" s="141"/>
      <c r="DF318" s="141"/>
      <c r="DG318" s="141"/>
      <c r="DH318" s="141"/>
      <c r="DI318" s="141"/>
      <c r="DJ318" s="139"/>
      <c r="DK318" s="95"/>
      <c r="DL318" s="141"/>
      <c r="DM318" s="141"/>
      <c r="DN318" s="141"/>
      <c r="DO318" s="141"/>
      <c r="DP318" s="91"/>
      <c r="DQ318" s="72"/>
      <c r="DR318" s="72"/>
      <c r="DS318" s="72"/>
      <c r="DT318" s="72"/>
      <c r="DZ318" s="141"/>
      <c r="EA318" s="141"/>
      <c r="EB318" s="141"/>
      <c r="EC318" s="141"/>
      <c r="ED318" s="141"/>
      <c r="EE318" s="141"/>
      <c r="EF318" s="143"/>
      <c r="EU318" s="72"/>
    </row>
    <row r="319" spans="1:151">
      <c r="A319" s="20"/>
      <c r="B319" s="20"/>
      <c r="C319" s="312"/>
      <c r="D319" s="31" t="s">
        <v>1096</v>
      </c>
      <c r="E319" s="31" t="s">
        <v>1097</v>
      </c>
      <c r="F319" s="32"/>
      <c r="G319" s="33"/>
      <c r="H319" s="34"/>
      <c r="I319" s="34"/>
      <c r="J319" s="34"/>
      <c r="K319" s="34"/>
      <c r="L319" s="34"/>
      <c r="M319" s="34"/>
      <c r="N319" s="34"/>
      <c r="O319" s="34"/>
      <c r="P319" s="34"/>
      <c r="Q319" s="34"/>
      <c r="R319" s="34"/>
      <c r="S319" s="34"/>
      <c r="T319" s="34"/>
      <c r="U319" s="34"/>
      <c r="V319" s="34"/>
      <c r="W319" s="34"/>
      <c r="X319" s="34"/>
      <c r="Y319" s="34"/>
      <c r="Z319" s="34"/>
      <c r="AA319" s="34"/>
      <c r="AB319" s="34"/>
      <c r="AC319" s="34"/>
      <c r="AD319" s="34"/>
      <c r="AE319" s="34"/>
      <c r="AF319" s="34"/>
      <c r="AG319" s="34"/>
      <c r="AH319" s="34"/>
      <c r="AI319" s="34"/>
      <c r="AJ319" s="34"/>
      <c r="AK319" s="34"/>
      <c r="AL319" s="34"/>
      <c r="AM319" s="34"/>
      <c r="AN319" s="34"/>
      <c r="AO319" s="34"/>
      <c r="AP319" s="34"/>
      <c r="AQ319" s="75"/>
      <c r="AR319" s="34"/>
      <c r="AS319" s="34"/>
      <c r="AT319" s="110" t="s">
        <v>1283</v>
      </c>
      <c r="AU319" s="34" t="s">
        <v>1283</v>
      </c>
      <c r="AV319" s="34" t="s">
        <v>1283</v>
      </c>
      <c r="AW319" s="34"/>
      <c r="AX319" s="34"/>
      <c r="AY319" s="34"/>
      <c r="AZ319" s="34"/>
      <c r="BA319" s="34"/>
      <c r="BB319" s="34"/>
      <c r="BC319" s="124" t="s">
        <v>1283</v>
      </c>
      <c r="BD319" s="124" t="s">
        <v>1283</v>
      </c>
      <c r="BE319" s="216" t="s">
        <v>1283</v>
      </c>
      <c r="BF319" s="216" t="s">
        <v>1283</v>
      </c>
      <c r="BG319" s="34"/>
      <c r="BH319" s="34"/>
      <c r="BI319" s="34"/>
      <c r="BJ319" s="34"/>
      <c r="BK319" s="34"/>
      <c r="BL319" s="96">
        <f t="shared" ca="1" si="55"/>
        <v>-52391</v>
      </c>
      <c r="BM319" s="97" t="e">
        <f t="shared" ca="1" si="56"/>
        <v>#VALUE!</v>
      </c>
      <c r="BN319" s="97" t="e">
        <f t="shared" ca="1" si="57"/>
        <v>#VALUE!</v>
      </c>
      <c r="BO319" s="95" t="e">
        <f t="shared" ca="1" si="60"/>
        <v>#VALUE!</v>
      </c>
      <c r="BP319" s="7">
        <f>Design!$J325</f>
        <v>0</v>
      </c>
      <c r="BQ319" s="1" t="e">
        <f t="shared" ca="1" si="61"/>
        <v>#VALUE!</v>
      </c>
      <c r="BR319" s="19" t="e">
        <f t="shared" ca="1" si="58"/>
        <v>#VALUE!</v>
      </c>
      <c r="BS319" s="61">
        <f t="shared" ca="1" si="63"/>
        <v>0</v>
      </c>
      <c r="BT319" s="61">
        <f t="shared" ca="1" si="64"/>
        <v>0</v>
      </c>
      <c r="BU319" s="78" t="e">
        <f t="shared" ca="1" si="59"/>
        <v>#VALUE!</v>
      </c>
      <c r="BV319" s="95">
        <f t="shared" ca="1" si="62"/>
        <v>0</v>
      </c>
      <c r="BW319" s="78"/>
      <c r="BX319" s="78"/>
      <c r="BY319" s="51" t="s">
        <v>2552</v>
      </c>
      <c r="BZ319"/>
      <c r="CA319" s="278">
        <v>41543.637303240743</v>
      </c>
      <c r="CB319" t="s">
        <v>3743</v>
      </c>
      <c r="CC319" s="10"/>
      <c r="CD319" s="61"/>
      <c r="CE319" s="65" t="e">
        <f t="shared" si="54"/>
        <v>#VALUE!</v>
      </c>
      <c r="CF319" s="65"/>
      <c r="CG319" s="65"/>
      <c r="CH319" s="65"/>
      <c r="CI319" s="65"/>
      <c r="CJ319" s="65"/>
      <c r="CK319" s="65"/>
      <c r="CL319" s="65"/>
      <c r="CM319"/>
      <c r="CN319"/>
      <c r="CO319"/>
      <c r="CP319"/>
      <c r="CQ319"/>
      <c r="CR319"/>
      <c r="CS319"/>
      <c r="CT319"/>
      <c r="CU319"/>
      <c r="CV319" s="65"/>
      <c r="CW319" s="65"/>
      <c r="CX319" s="65"/>
      <c r="CY319" s="65"/>
      <c r="CZ319" s="65"/>
      <c r="DA319" s="65"/>
      <c r="DB319" s="141"/>
      <c r="DC319" s="141"/>
      <c r="DD319" s="141"/>
      <c r="DE319" s="141"/>
      <c r="DF319" s="141"/>
      <c r="DG319" s="141"/>
      <c r="DH319" s="141"/>
      <c r="DI319" s="141"/>
      <c r="DJ319" s="139"/>
      <c r="DK319" s="95"/>
      <c r="DL319" s="141"/>
      <c r="DM319" s="141"/>
      <c r="DN319" s="141"/>
      <c r="DO319" s="141"/>
      <c r="DP319" s="91"/>
      <c r="DQ319" s="72"/>
      <c r="DR319" s="72"/>
      <c r="DS319" s="72"/>
      <c r="DT319" s="72"/>
      <c r="DZ319" s="141"/>
      <c r="EA319" s="141"/>
      <c r="EB319" s="141"/>
      <c r="EC319" s="141"/>
      <c r="ED319" s="141"/>
      <c r="EE319" s="141"/>
      <c r="EF319" s="143"/>
      <c r="EU319" s="72"/>
    </row>
    <row r="320" spans="1:151">
      <c r="A320" s="20"/>
      <c r="B320" s="20"/>
      <c r="C320" s="312"/>
      <c r="D320" s="31" t="s">
        <v>1098</v>
      </c>
      <c r="E320" s="31" t="s">
        <v>1099</v>
      </c>
      <c r="F320" s="32"/>
      <c r="G320" s="33"/>
      <c r="H320" s="34"/>
      <c r="I320" s="34"/>
      <c r="J320" s="34"/>
      <c r="K320" s="34"/>
      <c r="L320" s="34"/>
      <c r="M320" s="34"/>
      <c r="N320" s="34"/>
      <c r="O320" s="34"/>
      <c r="P320" s="34"/>
      <c r="Q320" s="34"/>
      <c r="R320" s="34"/>
      <c r="S320" s="34"/>
      <c r="T320" s="34"/>
      <c r="U320" s="34"/>
      <c r="V320" s="34"/>
      <c r="W320" s="34"/>
      <c r="X320" s="34"/>
      <c r="Y320" s="34"/>
      <c r="Z320" s="34"/>
      <c r="AA320" s="34"/>
      <c r="AB320" s="34"/>
      <c r="AC320" s="34"/>
      <c r="AD320" s="34"/>
      <c r="AE320" s="34"/>
      <c r="AF320" s="34"/>
      <c r="AG320" s="40"/>
      <c r="AH320" s="34"/>
      <c r="AI320" s="40"/>
      <c r="AJ320" s="34"/>
      <c r="AK320" s="34"/>
      <c r="AL320" s="34"/>
      <c r="AM320" s="34"/>
      <c r="AN320" s="34"/>
      <c r="AO320" s="34"/>
      <c r="AP320" s="34"/>
      <c r="AQ320" s="75"/>
      <c r="AR320" s="34"/>
      <c r="AS320" s="34"/>
      <c r="AT320" s="110" t="s">
        <v>1651</v>
      </c>
      <c r="AU320" s="34" t="s">
        <v>1651</v>
      </c>
      <c r="AV320" s="34" t="s">
        <v>1651</v>
      </c>
      <c r="AW320" s="34"/>
      <c r="AX320" s="34"/>
      <c r="AY320" s="34"/>
      <c r="AZ320" s="34"/>
      <c r="BA320" s="34"/>
      <c r="BB320" s="34"/>
      <c r="BC320" s="124" t="s">
        <v>2901</v>
      </c>
      <c r="BD320" s="124" t="s">
        <v>2901</v>
      </c>
      <c r="BE320" s="216" t="s">
        <v>2901</v>
      </c>
      <c r="BF320" s="216" t="s">
        <v>2901</v>
      </c>
      <c r="BG320" s="34"/>
      <c r="BH320" s="34"/>
      <c r="BI320" s="34"/>
      <c r="BJ320" s="34"/>
      <c r="BK320" s="34"/>
      <c r="BL320" s="96">
        <f t="shared" ca="1" si="55"/>
        <v>-52391</v>
      </c>
      <c r="BM320" s="97" t="e">
        <f t="shared" ca="1" si="56"/>
        <v>#VALUE!</v>
      </c>
      <c r="BN320" s="97" t="e">
        <f t="shared" ca="1" si="57"/>
        <v>#VALUE!</v>
      </c>
      <c r="BO320" s="95" t="e">
        <f t="shared" ca="1" si="60"/>
        <v>#VALUE!</v>
      </c>
      <c r="BP320" s="7">
        <f>Design!$J326</f>
        <v>0</v>
      </c>
      <c r="BQ320" s="1" t="e">
        <f t="shared" ca="1" si="61"/>
        <v>#VALUE!</v>
      </c>
      <c r="BR320" s="19" t="e">
        <f t="shared" ca="1" si="58"/>
        <v>#VALUE!</v>
      </c>
      <c r="BS320" s="61">
        <f t="shared" ca="1" si="63"/>
        <v>0</v>
      </c>
      <c r="BT320" s="61">
        <f t="shared" ca="1" si="64"/>
        <v>0</v>
      </c>
      <c r="BU320" s="78" t="e">
        <f t="shared" ca="1" si="59"/>
        <v>#VALUE!</v>
      </c>
      <c r="BV320" s="95">
        <f t="shared" ca="1" si="62"/>
        <v>0</v>
      </c>
      <c r="BW320" s="78"/>
      <c r="BX320" s="78"/>
      <c r="BY320" s="51" t="s">
        <v>2553</v>
      </c>
      <c r="BZ320"/>
      <c r="CA320" s="278">
        <v>41543.637303240743</v>
      </c>
      <c r="CB320" t="s">
        <v>3744</v>
      </c>
      <c r="CC320" s="10"/>
      <c r="CD320" s="61"/>
      <c r="CE320" s="65" t="e">
        <f t="shared" si="54"/>
        <v>#VALUE!</v>
      </c>
      <c r="CF320" s="65"/>
      <c r="CG320" s="65"/>
      <c r="CH320" s="65"/>
      <c r="CI320" s="65"/>
      <c r="CJ320" s="65"/>
      <c r="CK320" s="65"/>
      <c r="CL320" s="65"/>
      <c r="CM320"/>
      <c r="CN320"/>
      <c r="CO320"/>
      <c r="CP320"/>
      <c r="CQ320"/>
      <c r="CR320"/>
      <c r="CS320"/>
      <c r="CT320"/>
      <c r="CU320"/>
      <c r="CV320" s="65"/>
      <c r="CW320" s="65"/>
      <c r="CX320" s="65"/>
      <c r="CY320" s="65"/>
      <c r="CZ320" s="65"/>
      <c r="DA320" s="65"/>
      <c r="DB320" s="141"/>
      <c r="DC320" s="141"/>
      <c r="DD320" s="141"/>
      <c r="DE320" s="141"/>
      <c r="DF320" s="141"/>
      <c r="DG320" s="141"/>
      <c r="DH320" s="141"/>
      <c r="DI320" s="141"/>
      <c r="DJ320" s="139"/>
      <c r="DK320" s="95"/>
      <c r="DL320" s="141"/>
      <c r="DM320" s="141"/>
      <c r="DN320" s="141"/>
      <c r="DO320" s="141"/>
      <c r="DP320" s="91"/>
      <c r="DQ320" s="72"/>
      <c r="DR320" s="72"/>
      <c r="DS320" s="72"/>
      <c r="DT320" s="72"/>
      <c r="DZ320" s="141"/>
      <c r="EA320" s="141"/>
      <c r="EB320" s="141"/>
      <c r="EC320" s="141"/>
      <c r="ED320" s="141"/>
      <c r="EE320" s="141"/>
      <c r="EF320" s="143"/>
      <c r="EU320" s="72"/>
    </row>
    <row r="321" spans="1:151">
      <c r="A321" s="20"/>
      <c r="B321" s="20"/>
      <c r="C321" s="312"/>
      <c r="D321" s="31" t="s">
        <v>1100</v>
      </c>
      <c r="E321" s="31" t="s">
        <v>1101</v>
      </c>
      <c r="F321" s="32"/>
      <c r="G321" s="33"/>
      <c r="H321" s="34"/>
      <c r="I321" s="34"/>
      <c r="J321" s="34"/>
      <c r="K321" s="34"/>
      <c r="L321" s="34"/>
      <c r="M321" s="34"/>
      <c r="N321" s="34"/>
      <c r="O321" s="34"/>
      <c r="P321" s="34"/>
      <c r="Q321" s="34"/>
      <c r="R321" s="34"/>
      <c r="S321" s="34"/>
      <c r="T321" s="34"/>
      <c r="U321" s="34"/>
      <c r="V321" s="34"/>
      <c r="W321" s="34"/>
      <c r="X321" s="34"/>
      <c r="Y321" s="34"/>
      <c r="Z321" s="34"/>
      <c r="AA321" s="34"/>
      <c r="AB321" s="34"/>
      <c r="AC321" s="34"/>
      <c r="AD321" s="34"/>
      <c r="AE321" s="34"/>
      <c r="AF321" s="34"/>
      <c r="AG321" s="34"/>
      <c r="AH321" s="34"/>
      <c r="AI321" s="34"/>
      <c r="AJ321" s="34"/>
      <c r="AK321" s="34"/>
      <c r="AL321" s="34"/>
      <c r="AM321" s="34"/>
      <c r="AN321" s="34"/>
      <c r="AO321" s="34"/>
      <c r="AP321" s="34"/>
      <c r="AQ321" s="75"/>
      <c r="AR321" s="34"/>
      <c r="AS321" s="34"/>
      <c r="AT321" s="110" t="s">
        <v>2404</v>
      </c>
      <c r="AU321" s="34" t="s">
        <v>2404</v>
      </c>
      <c r="AV321" s="34" t="s">
        <v>2404</v>
      </c>
      <c r="AW321" s="34"/>
      <c r="AX321" s="34"/>
      <c r="AY321" s="34"/>
      <c r="AZ321" s="34"/>
      <c r="BA321" s="34"/>
      <c r="BB321" s="34"/>
      <c r="BC321" s="124" t="s">
        <v>2404</v>
      </c>
      <c r="BD321" s="124" t="s">
        <v>2404</v>
      </c>
      <c r="BE321" s="216" t="s">
        <v>2404</v>
      </c>
      <c r="BF321" s="216" t="s">
        <v>2404</v>
      </c>
      <c r="BG321" s="34"/>
      <c r="BH321" s="34"/>
      <c r="BI321" s="34"/>
      <c r="BJ321" s="34"/>
      <c r="BK321" s="34"/>
      <c r="BL321" s="96">
        <f t="shared" ca="1" si="55"/>
        <v>-52391</v>
      </c>
      <c r="BM321" s="97" t="e">
        <f t="shared" ca="1" si="56"/>
        <v>#VALUE!</v>
      </c>
      <c r="BN321" s="97" t="e">
        <f t="shared" ca="1" si="57"/>
        <v>#VALUE!</v>
      </c>
      <c r="BO321" s="95" t="e">
        <f t="shared" ca="1" si="60"/>
        <v>#VALUE!</v>
      </c>
      <c r="BP321" s="7">
        <f>Design!$J327</f>
        <v>0</v>
      </c>
      <c r="BQ321" s="1" t="e">
        <f t="shared" ca="1" si="61"/>
        <v>#VALUE!</v>
      </c>
      <c r="BR321" s="19" t="e">
        <f t="shared" ca="1" si="58"/>
        <v>#VALUE!</v>
      </c>
      <c r="BS321" s="61">
        <f t="shared" ca="1" si="63"/>
        <v>0</v>
      </c>
      <c r="BT321" s="61">
        <f t="shared" ca="1" si="64"/>
        <v>0</v>
      </c>
      <c r="BU321" s="78" t="e">
        <f t="shared" ca="1" si="59"/>
        <v>#VALUE!</v>
      </c>
      <c r="BV321" s="95">
        <f t="shared" ca="1" si="62"/>
        <v>0</v>
      </c>
      <c r="BW321" s="78"/>
      <c r="BX321" s="78"/>
      <c r="BY321" s="51" t="s">
        <v>2554</v>
      </c>
      <c r="BZ321"/>
      <c r="CA321" s="278">
        <v>41543.637314814812</v>
      </c>
      <c r="CB321" t="s">
        <v>3744</v>
      </c>
      <c r="CC321" s="10"/>
      <c r="CD321" s="61"/>
      <c r="CE321" s="65" t="e">
        <f t="shared" si="54"/>
        <v>#VALUE!</v>
      </c>
      <c r="CF321" s="65"/>
      <c r="CG321" s="65"/>
      <c r="CH321" s="65"/>
      <c r="CI321" s="65"/>
      <c r="CJ321" s="65"/>
      <c r="CK321" s="65"/>
      <c r="CL321" s="65"/>
      <c r="CM321"/>
      <c r="CN321"/>
      <c r="CO321"/>
      <c r="CP321"/>
      <c r="CQ321"/>
      <c r="CR321"/>
      <c r="CS321"/>
      <c r="CT321"/>
      <c r="CU321"/>
      <c r="CV321" s="65"/>
      <c r="CW321" s="65"/>
      <c r="CX321" s="65"/>
      <c r="CY321" s="65"/>
      <c r="CZ321" s="65"/>
      <c r="DA321" s="65"/>
      <c r="DB321" s="141"/>
      <c r="DC321" s="141"/>
      <c r="DD321" s="141"/>
      <c r="DE321" s="141"/>
      <c r="DF321" s="141"/>
      <c r="DG321" s="141"/>
      <c r="DH321" s="141"/>
      <c r="DI321" s="141"/>
      <c r="DJ321" s="139"/>
      <c r="DK321" s="95"/>
      <c r="DL321" s="141"/>
      <c r="DM321" s="141"/>
      <c r="DN321" s="141"/>
      <c r="DO321" s="141"/>
      <c r="DP321" s="91"/>
      <c r="DQ321" s="72"/>
      <c r="DR321" s="72"/>
      <c r="DS321" s="72"/>
      <c r="DT321" s="72"/>
      <c r="DZ321" s="141"/>
      <c r="EA321" s="141"/>
      <c r="EB321" s="141"/>
      <c r="EC321" s="141"/>
      <c r="ED321" s="141"/>
      <c r="EE321" s="141"/>
      <c r="EF321" s="143"/>
      <c r="EU321" s="72"/>
    </row>
    <row r="322" spans="1:151">
      <c r="A322" s="20"/>
      <c r="B322" s="20"/>
      <c r="C322" s="312"/>
      <c r="D322" s="31" t="s">
        <v>1102</v>
      </c>
      <c r="E322" s="31" t="s">
        <v>1103</v>
      </c>
      <c r="F322" s="32"/>
      <c r="G322" s="33"/>
      <c r="H322" s="34"/>
      <c r="I322" s="34"/>
      <c r="J322" s="34"/>
      <c r="K322" s="34"/>
      <c r="L322" s="34"/>
      <c r="M322" s="34"/>
      <c r="N322" s="34"/>
      <c r="O322" s="34"/>
      <c r="P322" s="34"/>
      <c r="Q322" s="34"/>
      <c r="R322" s="34"/>
      <c r="S322" s="34"/>
      <c r="T322" s="34"/>
      <c r="U322" s="34"/>
      <c r="V322" s="34"/>
      <c r="W322" s="34"/>
      <c r="X322" s="34"/>
      <c r="Y322" s="34"/>
      <c r="Z322" s="34"/>
      <c r="AA322" s="34"/>
      <c r="AB322" s="34"/>
      <c r="AC322" s="34"/>
      <c r="AD322" s="34"/>
      <c r="AE322" s="34"/>
      <c r="AF322" s="34"/>
      <c r="AG322" s="34"/>
      <c r="AH322" s="34"/>
      <c r="AI322" s="34"/>
      <c r="AJ322" s="34"/>
      <c r="AK322" s="34"/>
      <c r="AL322" s="34"/>
      <c r="AM322" s="34"/>
      <c r="AN322" s="34"/>
      <c r="AO322" s="34"/>
      <c r="AP322" s="34"/>
      <c r="AQ322" s="75"/>
      <c r="AR322" s="34"/>
      <c r="AS322" s="34"/>
      <c r="AT322" s="110" t="s">
        <v>1276</v>
      </c>
      <c r="AU322" s="34" t="s">
        <v>1276</v>
      </c>
      <c r="AV322" s="34" t="s">
        <v>1276</v>
      </c>
      <c r="AW322" s="34"/>
      <c r="AX322" s="34"/>
      <c r="AY322" s="34"/>
      <c r="AZ322" s="34"/>
      <c r="BA322" s="34"/>
      <c r="BB322" s="34"/>
      <c r="BC322" s="124" t="s">
        <v>1275</v>
      </c>
      <c r="BD322" s="124" t="s">
        <v>1275</v>
      </c>
      <c r="BE322" s="216" t="s">
        <v>1275</v>
      </c>
      <c r="BF322" s="216" t="s">
        <v>1275</v>
      </c>
      <c r="BG322" s="34"/>
      <c r="BH322" s="34"/>
      <c r="BI322" s="34"/>
      <c r="BJ322" s="34"/>
      <c r="BK322" s="34"/>
      <c r="BL322" s="96">
        <f t="shared" ca="1" si="55"/>
        <v>-52391</v>
      </c>
      <c r="BM322" s="97" t="e">
        <f t="shared" ca="1" si="56"/>
        <v>#VALUE!</v>
      </c>
      <c r="BN322" s="97" t="e">
        <f t="shared" ca="1" si="57"/>
        <v>#VALUE!</v>
      </c>
      <c r="BO322" s="95" t="e">
        <f t="shared" ca="1" si="60"/>
        <v>#VALUE!</v>
      </c>
      <c r="BP322" s="7">
        <f>Design!$J328</f>
        <v>0</v>
      </c>
      <c r="BQ322" s="1" t="e">
        <f t="shared" ca="1" si="61"/>
        <v>#VALUE!</v>
      </c>
      <c r="BR322" s="19" t="e">
        <f t="shared" ca="1" si="58"/>
        <v>#VALUE!</v>
      </c>
      <c r="BS322" s="61">
        <f t="shared" ca="1" si="63"/>
        <v>0</v>
      </c>
      <c r="BT322" s="61">
        <f t="shared" ca="1" si="64"/>
        <v>0</v>
      </c>
      <c r="BU322" s="78" t="e">
        <f t="shared" ca="1" si="59"/>
        <v>#VALUE!</v>
      </c>
      <c r="BV322" s="95">
        <f t="shared" ca="1" si="62"/>
        <v>0</v>
      </c>
      <c r="BW322" s="78"/>
      <c r="BX322" s="78"/>
      <c r="BY322" s="51" t="s">
        <v>2555</v>
      </c>
      <c r="BZ322"/>
      <c r="CA322" s="278">
        <v>41543.637314814812</v>
      </c>
      <c r="CB322" t="s">
        <v>3745</v>
      </c>
      <c r="CC322" s="10"/>
      <c r="CD322" s="61"/>
      <c r="CE322" s="65" t="e">
        <f t="shared" si="54"/>
        <v>#VALUE!</v>
      </c>
      <c r="CF322" s="65"/>
      <c r="CG322" s="65"/>
      <c r="CH322" s="65"/>
      <c r="CI322" s="65"/>
      <c r="CJ322" s="65"/>
      <c r="CK322" s="65"/>
      <c r="CL322" s="65"/>
      <c r="CM322"/>
      <c r="CN322"/>
      <c r="CO322"/>
      <c r="CP322"/>
      <c r="CQ322"/>
      <c r="CR322"/>
      <c r="CS322"/>
      <c r="CT322"/>
      <c r="CU322"/>
      <c r="CV322" s="65"/>
      <c r="CW322" s="65"/>
      <c r="CX322" s="65"/>
      <c r="CY322" s="65"/>
      <c r="CZ322" s="65"/>
      <c r="DA322" s="65"/>
      <c r="DB322" s="141"/>
      <c r="DC322" s="141"/>
      <c r="DD322" s="141"/>
      <c r="DE322" s="141"/>
      <c r="DF322" s="141"/>
      <c r="DG322" s="141"/>
      <c r="DH322" s="141"/>
      <c r="DI322" s="141"/>
      <c r="DJ322" s="139"/>
      <c r="DK322" s="95"/>
      <c r="DL322" s="141"/>
      <c r="DM322" s="141"/>
      <c r="DN322" s="141"/>
      <c r="DO322" s="141"/>
      <c r="DP322" s="91"/>
      <c r="DQ322" s="72"/>
      <c r="DR322" s="72"/>
      <c r="DS322" s="72"/>
      <c r="DT322" s="72"/>
      <c r="DZ322" s="141"/>
      <c r="EA322" s="141"/>
      <c r="EB322" s="141"/>
      <c r="EC322" s="141"/>
      <c r="ED322" s="141"/>
      <c r="EE322" s="141"/>
      <c r="EF322" s="143"/>
      <c r="EU322" s="72"/>
    </row>
    <row r="323" spans="1:151">
      <c r="A323" s="20"/>
      <c r="B323" s="20"/>
      <c r="C323" s="312"/>
      <c r="D323" s="31" t="s">
        <v>1104</v>
      </c>
      <c r="E323" s="31" t="s">
        <v>1105</v>
      </c>
      <c r="F323" s="32"/>
      <c r="G323" s="33"/>
      <c r="H323" s="34"/>
      <c r="I323" s="34"/>
      <c r="J323" s="34"/>
      <c r="K323" s="34"/>
      <c r="L323" s="34"/>
      <c r="M323" s="34"/>
      <c r="N323" s="34"/>
      <c r="O323" s="34"/>
      <c r="P323" s="34"/>
      <c r="Q323" s="34"/>
      <c r="R323" s="34"/>
      <c r="S323" s="34"/>
      <c r="T323" s="34"/>
      <c r="U323" s="34"/>
      <c r="V323" s="34"/>
      <c r="W323" s="34"/>
      <c r="X323" s="34"/>
      <c r="Y323" s="34"/>
      <c r="Z323" s="34"/>
      <c r="AA323" s="34"/>
      <c r="AB323" s="34"/>
      <c r="AC323" s="34"/>
      <c r="AD323" s="34"/>
      <c r="AE323" s="34"/>
      <c r="AF323" s="34"/>
      <c r="AG323" s="34"/>
      <c r="AH323" s="34"/>
      <c r="AI323" s="34"/>
      <c r="AJ323" s="34"/>
      <c r="AK323" s="34"/>
      <c r="AL323" s="34"/>
      <c r="AM323" s="34"/>
      <c r="AN323" s="34"/>
      <c r="AO323" s="34"/>
      <c r="AP323" s="34"/>
      <c r="AQ323" s="75"/>
      <c r="AR323" s="34"/>
      <c r="AS323" s="34"/>
      <c r="AT323" s="110" t="s">
        <v>2399</v>
      </c>
      <c r="AU323" s="34" t="s">
        <v>2399</v>
      </c>
      <c r="AV323" s="34" t="s">
        <v>2399</v>
      </c>
      <c r="AW323" s="34"/>
      <c r="AX323" s="34"/>
      <c r="AY323" s="34"/>
      <c r="AZ323" s="34"/>
      <c r="BA323" s="34"/>
      <c r="BB323" s="34"/>
      <c r="BC323" s="124" t="s">
        <v>2399</v>
      </c>
      <c r="BD323" s="124" t="s">
        <v>2399</v>
      </c>
      <c r="BE323" s="216" t="s">
        <v>2399</v>
      </c>
      <c r="BF323" s="216" t="s">
        <v>2399</v>
      </c>
      <c r="BG323" s="34"/>
      <c r="BH323" s="34"/>
      <c r="BI323" s="34"/>
      <c r="BJ323" s="34"/>
      <c r="BK323" s="34"/>
      <c r="BL323" s="96">
        <f t="shared" ca="1" si="55"/>
        <v>-52391</v>
      </c>
      <c r="BM323" s="97" t="e">
        <f t="shared" ca="1" si="56"/>
        <v>#VALUE!</v>
      </c>
      <c r="BN323" s="97" t="e">
        <f t="shared" ca="1" si="57"/>
        <v>#VALUE!</v>
      </c>
      <c r="BO323" s="95" t="e">
        <f t="shared" ca="1" si="60"/>
        <v>#VALUE!</v>
      </c>
      <c r="BP323" s="7">
        <f>Design!$J329</f>
        <v>0</v>
      </c>
      <c r="BQ323" s="1" t="e">
        <f t="shared" ca="1" si="61"/>
        <v>#VALUE!</v>
      </c>
      <c r="BR323" s="19" t="e">
        <f t="shared" ca="1" si="58"/>
        <v>#VALUE!</v>
      </c>
      <c r="BS323" s="61">
        <f t="shared" ca="1" si="63"/>
        <v>0</v>
      </c>
      <c r="BT323" s="61">
        <f t="shared" ca="1" si="64"/>
        <v>0</v>
      </c>
      <c r="BU323" s="78" t="e">
        <f t="shared" ca="1" si="59"/>
        <v>#VALUE!</v>
      </c>
      <c r="BV323" s="95">
        <f t="shared" ca="1" si="62"/>
        <v>0</v>
      </c>
      <c r="BW323" s="78"/>
      <c r="BX323" s="78"/>
      <c r="BY323" s="51" t="s">
        <v>2556</v>
      </c>
      <c r="BZ323"/>
      <c r="CA323" s="278">
        <v>41543.637488425928</v>
      </c>
      <c r="CB323" t="s">
        <v>1969</v>
      </c>
      <c r="CC323" s="10"/>
      <c r="CD323" s="61"/>
      <c r="CE323" s="65" t="e">
        <f t="shared" si="54"/>
        <v>#VALUE!</v>
      </c>
      <c r="CF323" s="65"/>
      <c r="CG323" s="65"/>
      <c r="CH323" s="65"/>
      <c r="CI323" s="65"/>
      <c r="CJ323" s="65"/>
      <c r="CK323" s="65"/>
      <c r="CL323" s="65"/>
      <c r="CM323"/>
      <c r="CN323"/>
      <c r="CO323"/>
      <c r="CP323"/>
      <c r="CQ323"/>
      <c r="CR323"/>
      <c r="CS323"/>
      <c r="CT323"/>
      <c r="CU323"/>
      <c r="CV323" s="65"/>
      <c r="CW323" s="65"/>
      <c r="CX323" s="65"/>
      <c r="CY323" s="65"/>
      <c r="CZ323" s="65"/>
      <c r="DA323" s="65"/>
      <c r="DB323" s="141"/>
      <c r="DC323" s="141"/>
      <c r="DD323" s="141"/>
      <c r="DE323" s="141"/>
      <c r="DF323" s="141"/>
      <c r="DG323" s="141"/>
      <c r="DH323" s="141"/>
      <c r="DI323" s="141"/>
      <c r="DJ323" s="139"/>
      <c r="DK323" s="95"/>
      <c r="DL323" s="141"/>
      <c r="DM323" s="141"/>
      <c r="DN323" s="141"/>
      <c r="DO323" s="141"/>
      <c r="DP323" s="91"/>
      <c r="DQ323" s="72"/>
      <c r="DR323" s="72"/>
      <c r="DS323" s="72"/>
      <c r="DT323" s="72"/>
      <c r="DZ323" s="141"/>
      <c r="EA323" s="141"/>
      <c r="EB323" s="141"/>
      <c r="EC323" s="141"/>
      <c r="ED323" s="141"/>
      <c r="EE323" s="141"/>
      <c r="EF323" s="143"/>
      <c r="EU323" s="72"/>
    </row>
    <row r="324" spans="1:151">
      <c r="A324" s="20"/>
      <c r="B324" s="20"/>
      <c r="C324" s="312"/>
      <c r="D324" s="31" t="s">
        <v>1106</v>
      </c>
      <c r="E324" s="31" t="s">
        <v>1107</v>
      </c>
      <c r="F324" s="32"/>
      <c r="G324" s="33"/>
      <c r="H324" s="34"/>
      <c r="I324" s="34"/>
      <c r="J324" s="34"/>
      <c r="K324" s="34"/>
      <c r="L324" s="34"/>
      <c r="M324" s="34"/>
      <c r="N324" s="34"/>
      <c r="O324" s="34"/>
      <c r="P324" s="34"/>
      <c r="Q324" s="34"/>
      <c r="R324" s="34"/>
      <c r="S324" s="34"/>
      <c r="T324" s="34"/>
      <c r="U324" s="34"/>
      <c r="V324" s="34"/>
      <c r="W324" s="34"/>
      <c r="X324" s="34"/>
      <c r="Y324" s="34"/>
      <c r="Z324" s="34"/>
      <c r="AA324" s="34"/>
      <c r="AB324" s="34"/>
      <c r="AC324" s="34"/>
      <c r="AD324" s="34"/>
      <c r="AE324" s="34"/>
      <c r="AF324" s="34"/>
      <c r="AG324" s="34"/>
      <c r="AH324" s="34"/>
      <c r="AI324" s="34"/>
      <c r="AJ324" s="34"/>
      <c r="AK324" s="34"/>
      <c r="AL324" s="34"/>
      <c r="AM324" s="34"/>
      <c r="AN324" s="34"/>
      <c r="AO324" s="34"/>
      <c r="AP324" s="34"/>
      <c r="AQ324" s="75"/>
      <c r="AR324" s="34"/>
      <c r="AS324" s="34"/>
      <c r="AT324" s="110" t="s">
        <v>2399</v>
      </c>
      <c r="AU324" s="34" t="s">
        <v>2399</v>
      </c>
      <c r="AV324" s="34" t="s">
        <v>2399</v>
      </c>
      <c r="AW324" s="34"/>
      <c r="AX324" s="34"/>
      <c r="AY324" s="34"/>
      <c r="AZ324" s="34"/>
      <c r="BA324" s="34"/>
      <c r="BB324" s="34"/>
      <c r="BC324" s="124" t="s">
        <v>2399</v>
      </c>
      <c r="BD324" s="124" t="s">
        <v>2399</v>
      </c>
      <c r="BE324" s="216" t="s">
        <v>2399</v>
      </c>
      <c r="BF324" s="216" t="s">
        <v>2399</v>
      </c>
      <c r="BG324" s="34"/>
      <c r="BH324" s="34"/>
      <c r="BI324" s="34"/>
      <c r="BJ324" s="34"/>
      <c r="BK324" s="34"/>
      <c r="BL324" s="96">
        <f t="shared" ca="1" si="55"/>
        <v>-52391</v>
      </c>
      <c r="BM324" s="97" t="e">
        <f t="shared" ca="1" si="56"/>
        <v>#VALUE!</v>
      </c>
      <c r="BN324" s="97" t="e">
        <f t="shared" ca="1" si="57"/>
        <v>#VALUE!</v>
      </c>
      <c r="BO324" s="95" t="e">
        <f t="shared" ca="1" si="60"/>
        <v>#VALUE!</v>
      </c>
      <c r="BP324" s="7">
        <f>Design!$J330</f>
        <v>0</v>
      </c>
      <c r="BQ324" s="1" t="e">
        <f t="shared" ca="1" si="61"/>
        <v>#VALUE!</v>
      </c>
      <c r="BR324" s="19" t="e">
        <f t="shared" ca="1" si="58"/>
        <v>#VALUE!</v>
      </c>
      <c r="BS324" s="61">
        <f t="shared" ca="1" si="63"/>
        <v>0</v>
      </c>
      <c r="BT324" s="61">
        <f t="shared" ca="1" si="64"/>
        <v>0</v>
      </c>
      <c r="BU324" s="78" t="e">
        <f t="shared" ca="1" si="59"/>
        <v>#VALUE!</v>
      </c>
      <c r="BV324" s="95">
        <f t="shared" ca="1" si="62"/>
        <v>0</v>
      </c>
      <c r="BW324" s="78"/>
      <c r="BX324" s="78"/>
      <c r="BY324" s="51" t="s">
        <v>2768</v>
      </c>
      <c r="BZ324"/>
      <c r="CA324" s="278">
        <v>41543.637499999997</v>
      </c>
      <c r="CB324" t="s">
        <v>3718</v>
      </c>
      <c r="CC324" s="10"/>
      <c r="CD324" s="61"/>
      <c r="CE324" s="65" t="e">
        <f t="shared" si="54"/>
        <v>#VALUE!</v>
      </c>
      <c r="CF324" s="65"/>
      <c r="CG324" s="65"/>
      <c r="CH324" s="65"/>
      <c r="CI324" s="65"/>
      <c r="CJ324" s="65"/>
      <c r="CK324" s="65"/>
      <c r="CL324" s="65"/>
      <c r="CM324"/>
      <c r="CN324"/>
      <c r="CO324"/>
      <c r="CP324"/>
      <c r="CQ324"/>
      <c r="CR324"/>
      <c r="CS324"/>
      <c r="CT324"/>
      <c r="CU324"/>
      <c r="CV324" s="65"/>
      <c r="CW324" s="65"/>
      <c r="CX324" s="65"/>
      <c r="CY324" s="65"/>
      <c r="CZ324" s="65"/>
      <c r="DA324" s="65"/>
      <c r="DB324" s="141"/>
      <c r="DC324" s="141"/>
      <c r="DD324" s="141"/>
      <c r="DE324" s="141"/>
      <c r="DF324" s="141"/>
      <c r="DG324" s="141"/>
      <c r="DH324" s="141"/>
      <c r="DI324" s="141"/>
      <c r="DJ324" s="139"/>
      <c r="DK324" s="95"/>
      <c r="DL324" s="141"/>
      <c r="DM324" s="141"/>
      <c r="DN324" s="141"/>
      <c r="DO324" s="141"/>
      <c r="DP324" s="91"/>
      <c r="DQ324" s="72"/>
      <c r="DR324" s="72"/>
      <c r="DS324" s="72"/>
      <c r="DT324" s="72"/>
      <c r="DZ324" s="141"/>
      <c r="EA324" s="141"/>
      <c r="EB324" s="141"/>
      <c r="EC324" s="141"/>
      <c r="ED324" s="141"/>
      <c r="EE324" s="141"/>
      <c r="EF324" s="143"/>
      <c r="EU324" s="72"/>
    </row>
    <row r="325" spans="1:151">
      <c r="A325" s="20"/>
      <c r="B325" s="20"/>
      <c r="C325" s="312"/>
      <c r="D325" s="31" t="s">
        <v>1108</v>
      </c>
      <c r="E325" s="31" t="s">
        <v>1109</v>
      </c>
      <c r="F325" s="32"/>
      <c r="G325" s="33"/>
      <c r="H325" s="34"/>
      <c r="I325" s="34"/>
      <c r="J325" s="34"/>
      <c r="K325" s="34"/>
      <c r="L325" s="34"/>
      <c r="M325" s="34"/>
      <c r="N325" s="34"/>
      <c r="O325" s="34"/>
      <c r="P325" s="34"/>
      <c r="Q325" s="34"/>
      <c r="R325" s="34"/>
      <c r="S325" s="34"/>
      <c r="T325" s="34"/>
      <c r="U325" s="34"/>
      <c r="V325" s="34"/>
      <c r="W325" s="34"/>
      <c r="X325" s="34"/>
      <c r="Y325" s="34"/>
      <c r="Z325" s="34"/>
      <c r="AA325" s="34"/>
      <c r="AB325" s="34"/>
      <c r="AC325" s="34"/>
      <c r="AD325" s="34"/>
      <c r="AE325" s="34"/>
      <c r="AF325" s="34"/>
      <c r="AG325" s="34"/>
      <c r="AH325" s="34"/>
      <c r="AI325" s="34"/>
      <c r="AJ325" s="34"/>
      <c r="AK325" s="34"/>
      <c r="AL325" s="34"/>
      <c r="AM325" s="34"/>
      <c r="AN325" s="34"/>
      <c r="AO325" s="34"/>
      <c r="AP325" s="34"/>
      <c r="AQ325" s="75"/>
      <c r="AR325" s="34"/>
      <c r="AS325" s="34"/>
      <c r="AT325" s="110" t="s">
        <v>1283</v>
      </c>
      <c r="AU325" s="34" t="s">
        <v>1283</v>
      </c>
      <c r="AV325" s="34" t="s">
        <v>1283</v>
      </c>
      <c r="AW325" s="34"/>
      <c r="AX325" s="34"/>
      <c r="AY325" s="34"/>
      <c r="AZ325" s="34"/>
      <c r="BA325" s="34"/>
      <c r="BB325" s="34"/>
      <c r="BC325" s="124" t="s">
        <v>1283</v>
      </c>
      <c r="BD325" s="124" t="s">
        <v>1283</v>
      </c>
      <c r="BE325" s="216" t="s">
        <v>1283</v>
      </c>
      <c r="BF325" s="216" t="s">
        <v>1283</v>
      </c>
      <c r="BG325" s="34"/>
      <c r="BH325" s="34"/>
      <c r="BI325" s="34"/>
      <c r="BJ325" s="34"/>
      <c r="BK325" s="34"/>
      <c r="BL325" s="96">
        <f t="shared" ca="1" si="55"/>
        <v>-52391</v>
      </c>
      <c r="BM325" s="97" t="e">
        <f t="shared" ca="1" si="56"/>
        <v>#VALUE!</v>
      </c>
      <c r="BN325" s="97" t="e">
        <f t="shared" ca="1" si="57"/>
        <v>#VALUE!</v>
      </c>
      <c r="BO325" s="95" t="e">
        <f t="shared" ca="1" si="60"/>
        <v>#VALUE!</v>
      </c>
      <c r="BP325" s="7">
        <f>Design!$J331</f>
        <v>0</v>
      </c>
      <c r="BQ325" s="1" t="e">
        <f t="shared" ca="1" si="61"/>
        <v>#VALUE!</v>
      </c>
      <c r="BR325" s="19" t="e">
        <f t="shared" ca="1" si="58"/>
        <v>#VALUE!</v>
      </c>
      <c r="BS325" s="61">
        <f t="shared" ca="1" si="63"/>
        <v>0</v>
      </c>
      <c r="BT325" s="61">
        <f t="shared" ca="1" si="64"/>
        <v>0</v>
      </c>
      <c r="BU325" s="78" t="e">
        <f t="shared" ca="1" si="59"/>
        <v>#VALUE!</v>
      </c>
      <c r="BV325" s="95">
        <f t="shared" ca="1" si="62"/>
        <v>0</v>
      </c>
      <c r="BW325" s="78"/>
      <c r="BX325" s="78"/>
      <c r="BY325" s="51" t="s">
        <v>2769</v>
      </c>
      <c r="BZ325"/>
      <c r="CA325" s="278">
        <v>41543.637511574074</v>
      </c>
      <c r="CB325" t="s">
        <v>1969</v>
      </c>
      <c r="CC325" s="10"/>
      <c r="CD325" s="61"/>
      <c r="CE325" s="65" t="e">
        <f t="shared" si="54"/>
        <v>#VALUE!</v>
      </c>
      <c r="CF325" s="65"/>
      <c r="CG325" s="65"/>
      <c r="CH325" s="65"/>
      <c r="CI325" s="65"/>
      <c r="CJ325" s="65"/>
      <c r="CK325" s="65"/>
      <c r="CL325" s="65"/>
      <c r="CM325"/>
      <c r="CN325"/>
      <c r="CO325"/>
      <c r="CP325"/>
      <c r="CQ325"/>
      <c r="CR325"/>
      <c r="CS325"/>
      <c r="CT325"/>
      <c r="CU325"/>
      <c r="CV325" s="65"/>
      <c r="CW325" s="65"/>
      <c r="CX325" s="65"/>
      <c r="CY325" s="65"/>
      <c r="CZ325" s="65"/>
      <c r="DA325" s="65"/>
      <c r="DB325" s="141"/>
      <c r="DC325" s="141"/>
      <c r="DD325" s="141"/>
      <c r="DE325" s="141"/>
      <c r="DF325" s="141"/>
      <c r="DG325" s="141"/>
      <c r="DH325" s="141"/>
      <c r="DI325" s="141"/>
      <c r="DJ325" s="139"/>
      <c r="DK325" s="95"/>
      <c r="DL325" s="141"/>
      <c r="DM325" s="141"/>
      <c r="DN325" s="141"/>
      <c r="DO325" s="141"/>
      <c r="DP325" s="91"/>
      <c r="DQ325" s="72"/>
      <c r="DR325" s="72"/>
      <c r="DS325" s="72"/>
      <c r="DT325" s="72"/>
      <c r="DZ325" s="141"/>
      <c r="EA325" s="141"/>
      <c r="EB325" s="141"/>
      <c r="EC325" s="141"/>
      <c r="ED325" s="141"/>
      <c r="EE325" s="141"/>
      <c r="EF325" s="143"/>
      <c r="EU325" s="72"/>
    </row>
    <row r="326" spans="1:151">
      <c r="A326" s="20"/>
      <c r="B326" s="20"/>
      <c r="C326" s="312"/>
      <c r="D326" s="31" t="s">
        <v>1110</v>
      </c>
      <c r="E326" s="31" t="s">
        <v>2454</v>
      </c>
      <c r="F326" s="32"/>
      <c r="G326" s="33"/>
      <c r="H326" s="34"/>
      <c r="I326" s="34"/>
      <c r="J326" s="34"/>
      <c r="K326" s="34"/>
      <c r="L326" s="34"/>
      <c r="M326" s="34"/>
      <c r="N326" s="34"/>
      <c r="O326" s="34"/>
      <c r="P326" s="34"/>
      <c r="Q326" s="34"/>
      <c r="R326" s="34"/>
      <c r="S326" s="34"/>
      <c r="T326" s="34"/>
      <c r="U326" s="34"/>
      <c r="V326" s="34"/>
      <c r="W326" s="34"/>
      <c r="X326" s="34"/>
      <c r="Y326" s="34"/>
      <c r="Z326" s="34"/>
      <c r="AA326" s="34"/>
      <c r="AB326" s="34"/>
      <c r="AC326" s="34"/>
      <c r="AD326" s="34"/>
      <c r="AE326" s="34"/>
      <c r="AF326" s="34"/>
      <c r="AG326" s="40"/>
      <c r="AH326" s="34"/>
      <c r="AI326" s="40"/>
      <c r="AJ326" s="34"/>
      <c r="AK326" s="34"/>
      <c r="AL326" s="34"/>
      <c r="AM326" s="34"/>
      <c r="AN326" s="34"/>
      <c r="AO326" s="34"/>
      <c r="AP326" s="34"/>
      <c r="AQ326" s="75"/>
      <c r="AR326" s="34"/>
      <c r="AS326" s="34"/>
      <c r="AT326" s="110" t="s">
        <v>1651</v>
      </c>
      <c r="AU326" s="34" t="s">
        <v>1651</v>
      </c>
      <c r="AV326" s="34" t="s">
        <v>1651</v>
      </c>
      <c r="AW326" s="34"/>
      <c r="AX326" s="34"/>
      <c r="AY326" s="34"/>
      <c r="AZ326" s="34"/>
      <c r="BA326" s="34"/>
      <c r="BB326" s="34"/>
      <c r="BC326" s="124" t="s">
        <v>2901</v>
      </c>
      <c r="BD326" s="124" t="s">
        <v>2901</v>
      </c>
      <c r="BE326" s="216" t="s">
        <v>2901</v>
      </c>
      <c r="BF326" s="216" t="s">
        <v>2901</v>
      </c>
      <c r="BG326" s="34"/>
      <c r="BH326" s="34"/>
      <c r="BI326" s="34"/>
      <c r="BJ326" s="34"/>
      <c r="BK326" s="34"/>
      <c r="BL326" s="96">
        <f t="shared" ca="1" si="55"/>
        <v>-52391</v>
      </c>
      <c r="BM326" s="97" t="e">
        <f t="shared" ca="1" si="56"/>
        <v>#VALUE!</v>
      </c>
      <c r="BN326" s="97" t="e">
        <f t="shared" ca="1" si="57"/>
        <v>#VALUE!</v>
      </c>
      <c r="BO326" s="95" t="e">
        <f t="shared" ca="1" si="60"/>
        <v>#VALUE!</v>
      </c>
      <c r="BP326" s="7">
        <f>Design!$J332</f>
        <v>0</v>
      </c>
      <c r="BQ326" s="1" t="e">
        <f t="shared" ca="1" si="61"/>
        <v>#VALUE!</v>
      </c>
      <c r="BR326" s="19" t="e">
        <f t="shared" ca="1" si="58"/>
        <v>#VALUE!</v>
      </c>
      <c r="BS326" s="61">
        <f t="shared" ca="1" si="63"/>
        <v>0</v>
      </c>
      <c r="BT326" s="61">
        <f t="shared" ca="1" si="64"/>
        <v>0</v>
      </c>
      <c r="BU326" s="78" t="e">
        <f t="shared" ca="1" si="59"/>
        <v>#VALUE!</v>
      </c>
      <c r="BV326" s="95">
        <f t="shared" ca="1" si="62"/>
        <v>0</v>
      </c>
      <c r="BW326" s="78"/>
      <c r="BX326" s="78"/>
      <c r="BY326" s="51" t="s">
        <v>1853</v>
      </c>
      <c r="BZ326"/>
      <c r="CA326" s="278">
        <v>41543.637511574074</v>
      </c>
      <c r="CB326" t="s">
        <v>3735</v>
      </c>
      <c r="CC326" s="10"/>
      <c r="CD326" s="61"/>
      <c r="CE326" s="65" t="e">
        <f t="shared" si="54"/>
        <v>#VALUE!</v>
      </c>
      <c r="CF326" s="65"/>
      <c r="CG326" s="65"/>
      <c r="CH326" s="65"/>
      <c r="CI326" s="65"/>
      <c r="CJ326" s="65"/>
      <c r="CK326" s="65"/>
      <c r="CL326" s="65"/>
      <c r="CM326"/>
      <c r="CN326"/>
      <c r="CO326"/>
      <c r="CP326"/>
      <c r="CQ326"/>
      <c r="CR326"/>
      <c r="CS326"/>
      <c r="CT326"/>
      <c r="CU326"/>
      <c r="CV326" s="65"/>
      <c r="CW326" s="65"/>
      <c r="CX326" s="65"/>
      <c r="CY326" s="65"/>
      <c r="CZ326" s="65"/>
      <c r="DA326" s="65"/>
      <c r="DB326" s="141"/>
      <c r="DC326" s="141"/>
      <c r="DD326" s="141"/>
      <c r="DE326" s="141"/>
      <c r="DF326" s="141"/>
      <c r="DG326" s="141"/>
      <c r="DH326" s="141"/>
      <c r="DI326" s="141"/>
      <c r="DJ326" s="139"/>
      <c r="DK326" s="95"/>
      <c r="DL326" s="141"/>
      <c r="DM326" s="141"/>
      <c r="DN326" s="141"/>
      <c r="DO326" s="141"/>
      <c r="DP326" s="91"/>
      <c r="DQ326" s="72"/>
      <c r="DR326" s="72"/>
      <c r="DS326" s="72"/>
      <c r="DT326" s="72"/>
      <c r="DZ326" s="141"/>
      <c r="EA326" s="141"/>
      <c r="EB326" s="141"/>
      <c r="EC326" s="141"/>
      <c r="ED326" s="141"/>
      <c r="EE326" s="141"/>
      <c r="EF326" s="143"/>
      <c r="EU326" s="72"/>
    </row>
    <row r="327" spans="1:151">
      <c r="A327" s="20"/>
      <c r="B327" s="20"/>
      <c r="C327" s="312"/>
      <c r="D327" s="31" t="s">
        <v>2455</v>
      </c>
      <c r="E327" s="31" t="s">
        <v>2456</v>
      </c>
      <c r="F327" s="32"/>
      <c r="G327" s="33"/>
      <c r="H327" s="34"/>
      <c r="I327" s="34"/>
      <c r="J327" s="34"/>
      <c r="K327" s="34"/>
      <c r="L327" s="34"/>
      <c r="M327" s="34"/>
      <c r="N327" s="34"/>
      <c r="O327" s="34"/>
      <c r="P327" s="34"/>
      <c r="Q327" s="34"/>
      <c r="R327" s="34"/>
      <c r="S327" s="34"/>
      <c r="T327" s="34"/>
      <c r="U327" s="34"/>
      <c r="V327" s="34"/>
      <c r="W327" s="34"/>
      <c r="X327" s="34"/>
      <c r="Y327" s="34"/>
      <c r="Z327" s="34"/>
      <c r="AA327" s="34"/>
      <c r="AB327" s="34"/>
      <c r="AC327" s="34"/>
      <c r="AD327" s="34"/>
      <c r="AE327" s="34"/>
      <c r="AF327" s="34"/>
      <c r="AG327" s="34"/>
      <c r="AH327" s="34"/>
      <c r="AI327" s="34"/>
      <c r="AJ327" s="34"/>
      <c r="AK327" s="34"/>
      <c r="AL327" s="34"/>
      <c r="AM327" s="34"/>
      <c r="AN327" s="34"/>
      <c r="AO327" s="34"/>
      <c r="AP327" s="34"/>
      <c r="AQ327" s="75"/>
      <c r="AR327" s="34"/>
      <c r="AS327" s="34"/>
      <c r="AT327" s="110" t="s">
        <v>2404</v>
      </c>
      <c r="AU327" s="34" t="s">
        <v>2404</v>
      </c>
      <c r="AV327" s="34" t="s">
        <v>2404</v>
      </c>
      <c r="AW327" s="34"/>
      <c r="AX327" s="34"/>
      <c r="AY327" s="34"/>
      <c r="AZ327" s="34"/>
      <c r="BA327" s="34"/>
      <c r="BB327" s="34"/>
      <c r="BC327" s="124" t="s">
        <v>2404</v>
      </c>
      <c r="BD327" s="124" t="s">
        <v>2404</v>
      </c>
      <c r="BE327" s="216" t="s">
        <v>2404</v>
      </c>
      <c r="BF327" s="216" t="s">
        <v>2404</v>
      </c>
      <c r="BG327" s="34"/>
      <c r="BH327" s="34"/>
      <c r="BI327" s="34"/>
      <c r="BJ327" s="34"/>
      <c r="BK327" s="34"/>
      <c r="BL327" s="96">
        <f t="shared" ca="1" si="55"/>
        <v>-52391</v>
      </c>
      <c r="BM327" s="97" t="e">
        <f t="shared" ca="1" si="56"/>
        <v>#VALUE!</v>
      </c>
      <c r="BN327" s="97" t="e">
        <f t="shared" ca="1" si="57"/>
        <v>#VALUE!</v>
      </c>
      <c r="BO327" s="95" t="e">
        <f t="shared" ca="1" si="60"/>
        <v>#VALUE!</v>
      </c>
      <c r="BP327" s="7">
        <f>Design!$J333</f>
        <v>0</v>
      </c>
      <c r="BQ327" s="1" t="e">
        <f t="shared" ca="1" si="61"/>
        <v>#VALUE!</v>
      </c>
      <c r="BR327" s="19" t="e">
        <f t="shared" ca="1" si="58"/>
        <v>#VALUE!</v>
      </c>
      <c r="BS327" s="61">
        <f t="shared" ca="1" si="63"/>
        <v>0</v>
      </c>
      <c r="BT327" s="61">
        <f t="shared" ca="1" si="64"/>
        <v>0</v>
      </c>
      <c r="BU327" s="78" t="e">
        <f t="shared" ca="1" si="59"/>
        <v>#VALUE!</v>
      </c>
      <c r="BV327" s="95">
        <f t="shared" ca="1" si="62"/>
        <v>0</v>
      </c>
      <c r="BW327" s="78"/>
      <c r="BX327" s="78"/>
      <c r="BY327" s="51" t="s">
        <v>1854</v>
      </c>
      <c r="BZ327"/>
      <c r="CA327" s="278">
        <v>41543.637511574074</v>
      </c>
      <c r="CB327" t="s">
        <v>3733</v>
      </c>
      <c r="CC327" s="10"/>
      <c r="CD327" s="61"/>
      <c r="CE327" s="65" t="e">
        <f t="shared" si="54"/>
        <v>#VALUE!</v>
      </c>
      <c r="CF327" s="65"/>
      <c r="CG327" s="65"/>
      <c r="CH327" s="65"/>
      <c r="CI327" s="65"/>
      <c r="CJ327" s="65"/>
      <c r="CK327" s="65"/>
      <c r="CL327" s="65"/>
      <c r="CM327"/>
      <c r="CN327"/>
      <c r="CO327"/>
      <c r="CP327"/>
      <c r="CQ327"/>
      <c r="CR327"/>
      <c r="CS327"/>
      <c r="CT327"/>
      <c r="CU327"/>
      <c r="CV327" s="65"/>
      <c r="CW327" s="65"/>
      <c r="CX327" s="65"/>
      <c r="CY327" s="65"/>
      <c r="CZ327" s="65"/>
      <c r="DA327" s="65"/>
      <c r="DB327" s="141"/>
      <c r="DC327" s="141"/>
      <c r="DD327" s="141"/>
      <c r="DE327" s="141"/>
      <c r="DF327" s="141"/>
      <c r="DG327" s="141"/>
      <c r="DH327" s="141"/>
      <c r="DI327" s="141"/>
      <c r="DJ327" s="139"/>
      <c r="DK327" s="95"/>
      <c r="DL327" s="141"/>
      <c r="DM327" s="141"/>
      <c r="DN327" s="141"/>
      <c r="DO327" s="141"/>
      <c r="DP327" s="91"/>
      <c r="DQ327" s="72"/>
      <c r="DR327" s="72"/>
      <c r="DS327" s="72"/>
      <c r="DT327" s="72"/>
      <c r="DZ327" s="141"/>
      <c r="EA327" s="141"/>
      <c r="EB327" s="141"/>
      <c r="EC327" s="141"/>
      <c r="ED327" s="141"/>
      <c r="EE327" s="141"/>
      <c r="EF327" s="143"/>
      <c r="EU327" s="72"/>
    </row>
    <row r="328" spans="1:151">
      <c r="A328" s="20"/>
      <c r="B328" s="20"/>
      <c r="C328" s="312"/>
      <c r="D328" s="31" t="s">
        <v>2457</v>
      </c>
      <c r="E328" s="31" t="s">
        <v>2016</v>
      </c>
      <c r="F328" s="32"/>
      <c r="G328" s="33"/>
      <c r="H328" s="34"/>
      <c r="I328" s="34"/>
      <c r="J328" s="34"/>
      <c r="K328" s="34"/>
      <c r="L328" s="34"/>
      <c r="M328" s="34"/>
      <c r="N328" s="34"/>
      <c r="O328" s="34"/>
      <c r="P328" s="34"/>
      <c r="Q328" s="34"/>
      <c r="R328" s="34"/>
      <c r="S328" s="34"/>
      <c r="T328" s="34"/>
      <c r="U328" s="34"/>
      <c r="V328" s="34"/>
      <c r="W328" s="34"/>
      <c r="X328" s="34"/>
      <c r="Y328" s="34"/>
      <c r="Z328" s="34"/>
      <c r="AA328" s="34"/>
      <c r="AB328" s="34"/>
      <c r="AC328" s="34"/>
      <c r="AD328" s="34"/>
      <c r="AE328" s="34"/>
      <c r="AF328" s="34"/>
      <c r="AG328" s="34"/>
      <c r="AH328" s="34"/>
      <c r="AI328" s="34"/>
      <c r="AJ328" s="34"/>
      <c r="AK328" s="34"/>
      <c r="AL328" s="34"/>
      <c r="AM328" s="34"/>
      <c r="AN328" s="34"/>
      <c r="AO328" s="34"/>
      <c r="AP328" s="34"/>
      <c r="AQ328" s="75"/>
      <c r="AR328" s="34"/>
      <c r="AS328" s="34"/>
      <c r="AT328" s="110" t="s">
        <v>2746</v>
      </c>
      <c r="AU328" s="34" t="s">
        <v>2746</v>
      </c>
      <c r="AV328" s="34" t="s">
        <v>2746</v>
      </c>
      <c r="AW328" s="34"/>
      <c r="AX328" s="34"/>
      <c r="AY328" s="34"/>
      <c r="AZ328" s="34"/>
      <c r="BA328" s="34"/>
      <c r="BB328" s="34"/>
      <c r="BC328" s="124" t="s">
        <v>2746</v>
      </c>
      <c r="BD328" s="124" t="s">
        <v>2746</v>
      </c>
      <c r="BE328" s="216" t="s">
        <v>2746</v>
      </c>
      <c r="BF328" s="216" t="s">
        <v>2746</v>
      </c>
      <c r="BG328" s="34"/>
      <c r="BH328" s="34"/>
      <c r="BI328" s="34"/>
      <c r="BJ328" s="34"/>
      <c r="BK328" s="34"/>
      <c r="BL328" s="96">
        <f t="shared" ca="1" si="55"/>
        <v>-52391</v>
      </c>
      <c r="BM328" s="97" t="e">
        <f t="shared" ca="1" si="56"/>
        <v>#VALUE!</v>
      </c>
      <c r="BN328" s="97" t="e">
        <f t="shared" ca="1" si="57"/>
        <v>#VALUE!</v>
      </c>
      <c r="BO328" s="95" t="e">
        <f t="shared" ca="1" si="60"/>
        <v>#VALUE!</v>
      </c>
      <c r="BP328" s="7">
        <f>Design!$J334</f>
        <v>0</v>
      </c>
      <c r="BQ328" s="1" t="e">
        <f t="shared" ca="1" si="61"/>
        <v>#VALUE!</v>
      </c>
      <c r="BR328" s="19" t="e">
        <f t="shared" ca="1" si="58"/>
        <v>#VALUE!</v>
      </c>
      <c r="BS328" s="61">
        <f t="shared" ca="1" si="63"/>
        <v>0</v>
      </c>
      <c r="BT328" s="61">
        <f t="shared" ca="1" si="64"/>
        <v>0</v>
      </c>
      <c r="BU328" s="78" t="e">
        <f t="shared" ca="1" si="59"/>
        <v>#VALUE!</v>
      </c>
      <c r="BV328" s="95">
        <f t="shared" ca="1" si="62"/>
        <v>0</v>
      </c>
      <c r="BW328" s="78"/>
      <c r="BX328" s="78"/>
      <c r="BY328" s="51" t="s">
        <v>1855</v>
      </c>
      <c r="BZ328"/>
      <c r="CA328" s="278">
        <v>41543.637523148151</v>
      </c>
      <c r="CB328" t="s">
        <v>3727</v>
      </c>
      <c r="CC328" s="10"/>
      <c r="CD328" s="61"/>
      <c r="CE328" s="65" t="e">
        <f t="shared" si="54"/>
        <v>#VALUE!</v>
      </c>
      <c r="CF328" s="65"/>
      <c r="CG328" s="65"/>
      <c r="CH328" s="65"/>
      <c r="CI328" s="65"/>
      <c r="CJ328" s="65"/>
      <c r="CK328" s="65"/>
      <c r="CL328" s="65"/>
      <c r="CM328"/>
      <c r="CN328"/>
      <c r="CO328"/>
      <c r="CP328"/>
      <c r="CQ328"/>
      <c r="CR328"/>
      <c r="CS328"/>
      <c r="CT328"/>
      <c r="CU328"/>
      <c r="CV328" s="65"/>
      <c r="CW328" s="65"/>
      <c r="CX328" s="65"/>
      <c r="CY328" s="65"/>
      <c r="CZ328" s="65"/>
      <c r="DA328" s="65"/>
      <c r="DB328" s="141"/>
      <c r="DC328" s="141"/>
      <c r="DD328" s="141"/>
      <c r="DE328" s="141"/>
      <c r="DF328" s="141"/>
      <c r="DG328" s="141"/>
      <c r="DH328" s="141"/>
      <c r="DI328" s="141"/>
      <c r="DJ328" s="139"/>
      <c r="DK328" s="95"/>
      <c r="DL328" s="141"/>
      <c r="DM328" s="141"/>
      <c r="DN328" s="141"/>
      <c r="DO328" s="141"/>
      <c r="DP328" s="91"/>
      <c r="DQ328" s="72"/>
      <c r="DR328" s="72"/>
      <c r="DS328" s="72"/>
      <c r="DT328" s="72"/>
      <c r="DZ328" s="141"/>
      <c r="EA328" s="141"/>
      <c r="EB328" s="141"/>
      <c r="EC328" s="141"/>
      <c r="ED328" s="141"/>
      <c r="EE328" s="141"/>
      <c r="EF328" s="143"/>
      <c r="EU328" s="72"/>
    </row>
    <row r="329" spans="1:151">
      <c r="A329" s="20"/>
      <c r="B329" s="20"/>
      <c r="C329" s="312"/>
      <c r="D329" s="31" t="s">
        <v>2424</v>
      </c>
      <c r="E329" s="31" t="s">
        <v>2425</v>
      </c>
      <c r="F329" s="35"/>
      <c r="G329" s="33"/>
      <c r="H329" s="34"/>
      <c r="I329" s="34"/>
      <c r="J329" s="34"/>
      <c r="K329" s="34"/>
      <c r="L329" s="34"/>
      <c r="M329" s="34"/>
      <c r="N329" s="34"/>
      <c r="O329" s="34"/>
      <c r="P329" s="34"/>
      <c r="Q329" s="34"/>
      <c r="R329" s="34"/>
      <c r="S329" s="34"/>
      <c r="T329" s="34"/>
      <c r="U329" s="34"/>
      <c r="V329" s="34"/>
      <c r="W329" s="34"/>
      <c r="X329" s="34"/>
      <c r="Y329" s="34"/>
      <c r="Z329" s="34"/>
      <c r="AA329" s="34"/>
      <c r="AB329" s="34"/>
      <c r="AC329" s="34"/>
      <c r="AD329" s="34"/>
      <c r="AE329" s="34"/>
      <c r="AF329" s="34"/>
      <c r="AG329" s="34"/>
      <c r="AH329" s="34"/>
      <c r="AI329" s="34"/>
      <c r="AJ329" s="34"/>
      <c r="AK329" s="34"/>
      <c r="AL329" s="34"/>
      <c r="AM329" s="34"/>
      <c r="AN329" s="34"/>
      <c r="AO329" s="34"/>
      <c r="AP329" s="34"/>
      <c r="AQ329" s="75"/>
      <c r="AR329" s="34"/>
      <c r="AS329" s="34"/>
      <c r="AT329" s="110" t="s">
        <v>2088</v>
      </c>
      <c r="AU329" s="34" t="s">
        <v>2088</v>
      </c>
      <c r="AV329" s="34" t="s">
        <v>2088</v>
      </c>
      <c r="AW329" s="34"/>
      <c r="AX329" s="34"/>
      <c r="AY329" s="34"/>
      <c r="AZ329" s="34"/>
      <c r="BA329" s="34"/>
      <c r="BB329" s="34"/>
      <c r="BC329" s="124" t="s">
        <v>2088</v>
      </c>
      <c r="BD329" s="124" t="s">
        <v>2088</v>
      </c>
      <c r="BE329" s="216" t="s">
        <v>2088</v>
      </c>
      <c r="BF329" s="216" t="s">
        <v>2088</v>
      </c>
      <c r="BG329" s="34"/>
      <c r="BH329" s="34"/>
      <c r="BI329" s="34"/>
      <c r="BJ329" s="34"/>
      <c r="BK329" s="34"/>
      <c r="BL329" s="96">
        <f t="shared" ca="1" si="55"/>
        <v>-52391</v>
      </c>
      <c r="BM329" s="97" t="e">
        <f t="shared" ca="1" si="56"/>
        <v>#VALUE!</v>
      </c>
      <c r="BN329" s="97" t="e">
        <f t="shared" ca="1" si="57"/>
        <v>#VALUE!</v>
      </c>
      <c r="BO329" s="95" t="e">
        <f t="shared" ca="1" si="60"/>
        <v>#VALUE!</v>
      </c>
      <c r="BP329" s="7">
        <f>Design!$J335</f>
        <v>0</v>
      </c>
      <c r="BQ329" s="1" t="e">
        <f t="shared" ca="1" si="61"/>
        <v>#VALUE!</v>
      </c>
      <c r="BR329" s="19" t="e">
        <f t="shared" ca="1" si="58"/>
        <v>#VALUE!</v>
      </c>
      <c r="BS329" s="61">
        <f t="shared" ca="1" si="63"/>
        <v>0</v>
      </c>
      <c r="BT329" s="61">
        <f t="shared" ca="1" si="64"/>
        <v>0</v>
      </c>
      <c r="BU329" s="78" t="e">
        <f t="shared" ca="1" si="59"/>
        <v>#VALUE!</v>
      </c>
      <c r="BV329" s="95">
        <f t="shared" ca="1" si="62"/>
        <v>0</v>
      </c>
      <c r="BW329" s="78"/>
      <c r="BX329" s="78"/>
      <c r="BY329" s="51" t="s">
        <v>1856</v>
      </c>
      <c r="BZ329"/>
      <c r="CA329" s="278">
        <v>41543.637523148151</v>
      </c>
      <c r="CB329" t="s">
        <v>3746</v>
      </c>
      <c r="CC329" s="10"/>
      <c r="CD329" s="61"/>
      <c r="CE329" s="65" t="e">
        <f t="shared" ref="CE329:CE348" si="65">IF(ROW()=7,VALUE(SUBSTITUTE(MID(CE$1,SEARCH("X=",CE$1)+2,5),",","")&amp;TEXT(SEARCH("X=",CE$1)+4,"00000")),VALUE(SUBSTITUTE(MID(CE$1,SEARCH(",",CE$1,VALUE(RIGHT(TEXT(CE328,"0.000000"),5)))+1,5),",","")&amp;TEXT(SEARCH(",",CE$1,VALUE(RIGHT(TEXT(CE328,"0.000000"),5)))+3,"00000")))</f>
        <v>#VALUE!</v>
      </c>
      <c r="CF329" s="65"/>
      <c r="CG329" s="65"/>
      <c r="CH329" s="65"/>
      <c r="CI329" s="65"/>
      <c r="CJ329" s="65"/>
      <c r="CK329" s="65"/>
      <c r="CL329" s="65"/>
      <c r="CM329"/>
      <c r="CN329"/>
      <c r="CO329"/>
      <c r="CP329"/>
      <c r="CQ329"/>
      <c r="CR329"/>
      <c r="CS329"/>
      <c r="CT329"/>
      <c r="CU329"/>
      <c r="CV329" s="65"/>
      <c r="CW329" s="65"/>
      <c r="CX329" s="65"/>
      <c r="CY329" s="65"/>
      <c r="CZ329" s="65"/>
      <c r="DA329" s="65"/>
      <c r="DB329" s="141"/>
      <c r="DC329" s="141"/>
      <c r="DD329" s="141"/>
      <c r="DE329" s="141"/>
      <c r="DF329" s="141"/>
      <c r="DG329" s="141"/>
      <c r="DH329" s="141"/>
      <c r="DI329" s="141"/>
      <c r="DJ329" s="139"/>
      <c r="DK329" s="95"/>
      <c r="DL329" s="141"/>
      <c r="DM329" s="141"/>
      <c r="DN329" s="141"/>
      <c r="DO329" s="141"/>
      <c r="DP329" s="91"/>
      <c r="DQ329" s="72"/>
      <c r="DR329" s="72"/>
      <c r="DS329" s="72"/>
      <c r="DT329" s="72"/>
      <c r="DZ329" s="141"/>
      <c r="EA329" s="141"/>
      <c r="EB329" s="141"/>
      <c r="EC329" s="141"/>
      <c r="ED329" s="141"/>
      <c r="EE329" s="141"/>
      <c r="EF329" s="143"/>
      <c r="EU329" s="72"/>
    </row>
    <row r="330" spans="1:151">
      <c r="A330" s="20"/>
      <c r="B330" s="20"/>
      <c r="C330" s="312"/>
      <c r="D330" s="31" t="s">
        <v>2426</v>
      </c>
      <c r="E330" s="31" t="s">
        <v>2427</v>
      </c>
      <c r="F330" s="32"/>
      <c r="G330" s="33"/>
      <c r="H330" s="34"/>
      <c r="I330" s="34"/>
      <c r="J330" s="34"/>
      <c r="K330" s="34"/>
      <c r="L330" s="34"/>
      <c r="M330" s="34"/>
      <c r="N330" s="34"/>
      <c r="O330" s="34"/>
      <c r="P330" s="34"/>
      <c r="Q330" s="34"/>
      <c r="R330" s="34"/>
      <c r="S330" s="34"/>
      <c r="T330" s="34"/>
      <c r="U330" s="34"/>
      <c r="V330" s="34"/>
      <c r="W330" s="34"/>
      <c r="X330" s="34"/>
      <c r="Y330" s="34"/>
      <c r="Z330" s="34"/>
      <c r="AA330" s="34"/>
      <c r="AB330" s="34"/>
      <c r="AC330" s="34"/>
      <c r="AD330" s="34"/>
      <c r="AE330" s="34"/>
      <c r="AF330" s="34"/>
      <c r="AG330" s="34"/>
      <c r="AH330" s="34"/>
      <c r="AI330" s="34"/>
      <c r="AJ330" s="34"/>
      <c r="AK330" s="34"/>
      <c r="AL330" s="34"/>
      <c r="AM330" s="34"/>
      <c r="AN330" s="34"/>
      <c r="AO330" s="34"/>
      <c r="AP330" s="34"/>
      <c r="AQ330" s="75"/>
      <c r="AR330" s="34"/>
      <c r="AS330" s="34"/>
      <c r="AT330" s="110" t="s">
        <v>2746</v>
      </c>
      <c r="AU330" s="34" t="s">
        <v>2746</v>
      </c>
      <c r="AV330" s="34" t="s">
        <v>2746</v>
      </c>
      <c r="AW330" s="34"/>
      <c r="AX330" s="34"/>
      <c r="AY330" s="34"/>
      <c r="AZ330" s="34"/>
      <c r="BA330" s="34"/>
      <c r="BB330" s="34"/>
      <c r="BC330" s="124" t="s">
        <v>2746</v>
      </c>
      <c r="BD330" s="124" t="s">
        <v>2746</v>
      </c>
      <c r="BE330" s="216" t="s">
        <v>2746</v>
      </c>
      <c r="BF330" s="216" t="s">
        <v>2746</v>
      </c>
      <c r="BG330" s="34"/>
      <c r="BH330" s="34"/>
      <c r="BI330" s="34"/>
      <c r="BJ330" s="34"/>
      <c r="BK330" s="34"/>
      <c r="BL330" s="96">
        <f ca="1">(HOUR(OFFSET(CA$11,(ROW()-10)*2+BT$8,0))-HOUR(CA$7))*3600+(MINUTE(OFFSET(CA$11,(ROW()-10)*2+BT$8,0))-MINUTE(CA$7))*60+SECOND(OFFSET(CA$11,(ROW()-10)*2+BT$8,0))-SECOND(CA$7)-BL$7</f>
        <v>-52391</v>
      </c>
      <c r="BM330" s="97" t="e">
        <f ca="1">-(RIGHT(BT330,LEN(BT330)-SEARCH("SWP",BT330,4)-3)-CC$7)/1000</f>
        <v>#VALUE!</v>
      </c>
      <c r="BN330" s="97" t="e">
        <f ca="1">-(MID(BT330,SEARCH("=",BT330)+1,SEARCH("=",BT330,4)-7)-CD$6)/1000</f>
        <v>#VALUE!</v>
      </c>
      <c r="BO330" s="95" t="e">
        <f t="shared" ca="1" si="60"/>
        <v>#VALUE!</v>
      </c>
      <c r="BP330" s="7">
        <f>Design!$J336</f>
        <v>0</v>
      </c>
      <c r="BQ330" s="1" t="e">
        <f t="shared" ca="1" si="61"/>
        <v>#VALUE!</v>
      </c>
      <c r="BR330" s="19" t="e">
        <f t="shared" ca="1" si="58"/>
        <v>#VALUE!</v>
      </c>
      <c r="BS330" s="61">
        <f t="shared" ca="1" si="63"/>
        <v>0</v>
      </c>
      <c r="BT330" s="61">
        <f t="shared" ca="1" si="64"/>
        <v>0</v>
      </c>
      <c r="BU330" s="78" t="e">
        <f t="shared" ca="1" si="59"/>
        <v>#VALUE!</v>
      </c>
      <c r="BV330" s="95">
        <f t="shared" ca="1" si="62"/>
        <v>0</v>
      </c>
      <c r="BW330" s="78"/>
      <c r="BX330" s="78"/>
      <c r="BY330" s="51" t="s">
        <v>1857</v>
      </c>
      <c r="BZ330"/>
      <c r="CA330" s="278">
        <v>41543.63753472222</v>
      </c>
      <c r="CB330" t="s">
        <v>3717</v>
      </c>
      <c r="CC330" s="10"/>
      <c r="CD330" s="61"/>
      <c r="CE330" s="65" t="e">
        <f t="shared" si="65"/>
        <v>#VALUE!</v>
      </c>
      <c r="CF330" s="65"/>
      <c r="CG330" s="65"/>
      <c r="CH330" s="65"/>
      <c r="CI330" s="65"/>
      <c r="CJ330" s="65"/>
      <c r="CK330" s="65"/>
      <c r="CL330" s="65"/>
      <c r="CM330"/>
      <c r="CN330"/>
      <c r="CO330"/>
      <c r="CP330"/>
      <c r="CQ330"/>
      <c r="CR330"/>
      <c r="CS330"/>
      <c r="CT330"/>
      <c r="CU330"/>
      <c r="CV330" s="65"/>
      <c r="CW330" s="65"/>
      <c r="CX330" s="65"/>
      <c r="CY330" s="65"/>
      <c r="CZ330" s="65"/>
      <c r="DA330" s="65"/>
      <c r="DB330" s="141"/>
      <c r="DC330" s="141"/>
      <c r="DD330" s="141"/>
      <c r="DE330" s="141"/>
      <c r="DF330" s="141"/>
      <c r="DG330" s="141"/>
      <c r="DH330" s="141"/>
      <c r="DI330" s="141"/>
      <c r="DJ330" s="139"/>
      <c r="DK330" s="95"/>
      <c r="DL330" s="141"/>
      <c r="DM330" s="141"/>
      <c r="DN330" s="141"/>
      <c r="DO330" s="141"/>
      <c r="DP330" s="91"/>
      <c r="DQ330" s="72"/>
      <c r="DR330" s="72"/>
      <c r="DS330" s="72"/>
      <c r="DT330" s="72"/>
      <c r="DZ330" s="141"/>
      <c r="EA330" s="141"/>
      <c r="EB330" s="141"/>
      <c r="EC330" s="141"/>
      <c r="ED330" s="141"/>
      <c r="EE330" s="141"/>
      <c r="EF330" s="143"/>
      <c r="EU330" s="72"/>
    </row>
    <row r="331" spans="1:151">
      <c r="A331" s="20"/>
      <c r="B331" s="20"/>
      <c r="C331" s="312"/>
      <c r="D331" s="31" t="s">
        <v>2428</v>
      </c>
      <c r="E331" s="31" t="s">
        <v>2429</v>
      </c>
      <c r="F331" s="35"/>
      <c r="G331" s="33"/>
      <c r="H331" s="34"/>
      <c r="I331" s="34"/>
      <c r="J331" s="34"/>
      <c r="K331" s="34"/>
      <c r="L331" s="34"/>
      <c r="M331" s="34"/>
      <c r="N331" s="34"/>
      <c r="O331" s="34"/>
      <c r="P331" s="34"/>
      <c r="Q331" s="34"/>
      <c r="R331" s="34"/>
      <c r="S331" s="34"/>
      <c r="T331" s="34"/>
      <c r="U331" s="34"/>
      <c r="V331" s="34"/>
      <c r="W331" s="34"/>
      <c r="X331" s="34"/>
      <c r="Y331" s="34"/>
      <c r="Z331" s="34"/>
      <c r="AA331" s="34"/>
      <c r="AB331" s="34"/>
      <c r="AC331" s="34"/>
      <c r="AD331" s="34"/>
      <c r="AE331" s="34"/>
      <c r="AF331" s="34"/>
      <c r="AG331" s="34"/>
      <c r="AH331" s="34"/>
      <c r="AI331" s="34"/>
      <c r="AJ331" s="34"/>
      <c r="AK331" s="34"/>
      <c r="AL331" s="34"/>
      <c r="AM331" s="34"/>
      <c r="AN331" s="34"/>
      <c r="AO331" s="34"/>
      <c r="AP331" s="34"/>
      <c r="AQ331" s="75"/>
      <c r="AR331" s="34"/>
      <c r="AS331" s="34"/>
      <c r="AT331" s="110" t="s">
        <v>2396</v>
      </c>
      <c r="AU331" s="34" t="s">
        <v>2396</v>
      </c>
      <c r="AV331" s="34" t="s">
        <v>2396</v>
      </c>
      <c r="AW331" s="34"/>
      <c r="AX331" s="34"/>
      <c r="AY331" s="34"/>
      <c r="AZ331" s="34"/>
      <c r="BA331" s="34"/>
      <c r="BB331" s="34"/>
      <c r="BC331" s="124" t="s">
        <v>2396</v>
      </c>
      <c r="BD331" s="124" t="s">
        <v>2396</v>
      </c>
      <c r="BE331" s="216" t="s">
        <v>2396</v>
      </c>
      <c r="BF331" s="216" t="s">
        <v>2396</v>
      </c>
      <c r="BG331" s="34"/>
      <c r="BH331" s="34"/>
      <c r="BI331" s="34"/>
      <c r="BJ331" s="34"/>
      <c r="BK331" s="34"/>
      <c r="BL331" s="96">
        <f ca="1">(HOUR(OFFSET(CA$11,(ROW()-10)*2+BT$8,0))-HOUR(CA$7))*3600+(MINUTE(OFFSET(CA$11,(ROW()-10)*2+BT$8,0))-MINUTE(CA$7))*60+SECOND(OFFSET(CA$11,(ROW()-10)*2+BT$8,0))-SECOND(CA$7)-BL$7</f>
        <v>-52391</v>
      </c>
      <c r="BM331" s="97" t="e">
        <f ca="1">-(RIGHT(BT331,LEN(BT331)-SEARCH("SWP",BT331,4)-3)-CC$7)/1000</f>
        <v>#VALUE!</v>
      </c>
      <c r="BN331" s="97" t="e">
        <f ca="1">-(MID(BT331,SEARCH("=",BT331)+1,SEARCH("=",BT331,4)-7)-CD$6)/1000</f>
        <v>#VALUE!</v>
      </c>
      <c r="BO331" s="95" t="e">
        <f t="shared" ca="1" si="60"/>
        <v>#VALUE!</v>
      </c>
      <c r="BP331" s="7">
        <f>Design!$J337</f>
        <v>0</v>
      </c>
      <c r="BQ331" s="1" t="e">
        <f t="shared" ca="1" si="61"/>
        <v>#VALUE!</v>
      </c>
      <c r="BR331" s="19" t="e">
        <f ca="1">ABS(MID(BT331,SEARCH("=",BT331,4)+1,SEARCH("S",BT331)-SEARCH("=",BT331,4)-3)-CD$7)/1000</f>
        <v>#VALUE!</v>
      </c>
      <c r="BS331" s="61">
        <f t="shared" ca="1" si="63"/>
        <v>0</v>
      </c>
      <c r="BT331" s="61">
        <f t="shared" ca="1" si="64"/>
        <v>0</v>
      </c>
      <c r="BU331" s="78" t="e">
        <f t="shared" ref="BU331:BU347" ca="1" si="66">(BU$8-(MID(BT331,SEARCH("=",BT331)+1,SEARCH("=",BT331,4)-7))-(RIGHT(BT331,LEN(BT331)-SEARCH("SWP",BT331,4)-3)))/1000</f>
        <v>#VALUE!</v>
      </c>
      <c r="BV331" s="95">
        <f t="shared" ca="1" si="62"/>
        <v>0</v>
      </c>
      <c r="BW331" s="78"/>
      <c r="BX331" s="78"/>
      <c r="BY331" s="51" t="s">
        <v>1858</v>
      </c>
      <c r="BZ331"/>
      <c r="CA331" s="278">
        <v>41543.63753472222</v>
      </c>
      <c r="CB331" t="s">
        <v>3717</v>
      </c>
      <c r="CC331" s="10"/>
      <c r="CD331" s="61"/>
      <c r="CE331" s="65" t="e">
        <f t="shared" si="65"/>
        <v>#VALUE!</v>
      </c>
      <c r="CF331" s="65"/>
      <c r="CG331" s="65"/>
      <c r="CH331" s="65"/>
      <c r="CI331" s="65"/>
      <c r="CJ331" s="65"/>
      <c r="CK331" s="65"/>
      <c r="CL331" s="65"/>
      <c r="CM331"/>
      <c r="CN331"/>
      <c r="CO331"/>
      <c r="CP331"/>
      <c r="CQ331"/>
      <c r="CR331"/>
      <c r="CS331"/>
      <c r="CT331"/>
      <c r="CU331"/>
      <c r="CV331" s="65"/>
      <c r="CW331" s="65"/>
      <c r="CX331" s="65"/>
      <c r="CY331" s="65"/>
      <c r="CZ331" s="65"/>
      <c r="DA331" s="65"/>
      <c r="DB331" s="141"/>
      <c r="DC331" s="141"/>
      <c r="DD331" s="141"/>
      <c r="DE331" s="141"/>
      <c r="DF331" s="141"/>
      <c r="DG331" s="141"/>
      <c r="DH331" s="141"/>
      <c r="DI331" s="141"/>
      <c r="DJ331" s="139"/>
      <c r="DK331" s="95"/>
      <c r="DL331" s="141"/>
      <c r="DM331" s="141"/>
      <c r="DN331" s="141"/>
      <c r="DO331" s="141"/>
      <c r="DP331" s="91"/>
      <c r="DQ331" s="72"/>
      <c r="DR331" s="72"/>
      <c r="DS331" s="72"/>
      <c r="DT331" s="72"/>
      <c r="DZ331" s="141"/>
      <c r="EA331" s="141"/>
      <c r="EB331" s="141"/>
      <c r="EC331" s="141"/>
      <c r="ED331" s="141"/>
      <c r="EE331" s="141"/>
      <c r="EF331" s="143"/>
      <c r="EU331" s="72"/>
    </row>
    <row r="332" spans="1:151">
      <c r="A332" s="20"/>
      <c r="B332" s="20"/>
      <c r="C332" s="312"/>
      <c r="D332" s="31" t="s">
        <v>2430</v>
      </c>
      <c r="E332" s="31" t="s">
        <v>1174</v>
      </c>
      <c r="F332" s="32"/>
      <c r="G332" s="33"/>
      <c r="H332" s="34"/>
      <c r="I332" s="34"/>
      <c r="J332" s="34"/>
      <c r="K332" s="34"/>
      <c r="L332" s="34"/>
      <c r="M332" s="34"/>
      <c r="N332" s="34"/>
      <c r="O332" s="34"/>
      <c r="P332" s="34"/>
      <c r="Q332" s="34"/>
      <c r="R332" s="34"/>
      <c r="S332" s="34"/>
      <c r="T332" s="34"/>
      <c r="U332" s="34"/>
      <c r="V332" s="34"/>
      <c r="W332" s="34"/>
      <c r="X332" s="34"/>
      <c r="Y332" s="34"/>
      <c r="Z332" s="34"/>
      <c r="AA332" s="34"/>
      <c r="AB332" s="34"/>
      <c r="AC332" s="34"/>
      <c r="AD332" s="34"/>
      <c r="AE332" s="34"/>
      <c r="AF332" s="34"/>
      <c r="AG332" s="34"/>
      <c r="AH332" s="34"/>
      <c r="AI332" s="34"/>
      <c r="AJ332" s="34"/>
      <c r="AK332" s="34"/>
      <c r="AL332" s="34"/>
      <c r="AM332" s="34"/>
      <c r="AN332" s="34"/>
      <c r="AO332" s="34"/>
      <c r="AP332" s="34"/>
      <c r="AQ332" s="75"/>
      <c r="AR332" s="34"/>
      <c r="AS332" s="34"/>
      <c r="AT332" s="110" t="s">
        <v>2095</v>
      </c>
      <c r="AU332" s="34" t="s">
        <v>2095</v>
      </c>
      <c r="AV332" s="34" t="s">
        <v>2095</v>
      </c>
      <c r="AW332" s="34"/>
      <c r="AX332" s="34"/>
      <c r="AY332" s="34"/>
      <c r="AZ332" s="34"/>
      <c r="BA332" s="34"/>
      <c r="BB332" s="34"/>
      <c r="BC332" s="124" t="s">
        <v>2095</v>
      </c>
      <c r="BD332" s="124" t="s">
        <v>2095</v>
      </c>
      <c r="BE332" s="216" t="s">
        <v>2095</v>
      </c>
      <c r="BF332" s="216" t="s">
        <v>2095</v>
      </c>
      <c r="BG332" s="34"/>
      <c r="BH332" s="34"/>
      <c r="BI332" s="34"/>
      <c r="BJ332" s="34"/>
      <c r="BK332" s="34"/>
      <c r="BL332" s="96">
        <f t="shared" ref="BL332:BL395" ca="1" si="67">(HOUR(OFFSET(CA$11,(ROW()-10)*2+BT$8,0))-HOUR(CA$7))*3600+(MINUTE(OFFSET(CA$11,(ROW()-10)*2+BT$8,0))-MINUTE(CA$7))*60+SECOND(OFFSET(CA$11,(ROW()-10)*2+BT$8,0))-SECOND(CA$7)-BL$7</f>
        <v>-52391</v>
      </c>
      <c r="BM332" s="97" t="e">
        <f t="shared" ref="BM332:BM395" ca="1" si="68">-(RIGHT(BT332,LEN(BT332)-SEARCH("SWP",BT332,4)-3)-CC$7)/1000</f>
        <v>#VALUE!</v>
      </c>
      <c r="BN332" s="97" t="e">
        <f t="shared" ref="BN332:BN395" ca="1" si="69">-(MID(BT332,SEARCH("=",BT332)+1,SEARCH("=",BT332,4)-7)-CD$6)/1000</f>
        <v>#VALUE!</v>
      </c>
      <c r="BO332" s="95" t="e">
        <f t="shared" ref="BO332:BO395" ca="1" si="70">IF(BN332=0,(AVERAGE(BM331:BM334)-AVERAGE(BM330:BM333))/(AVERAGE(BL331:BL334)-AVERAGE(BL330:BL333)),(AVERAGE(BM331:BM334)-AVERAGE(BN330:BN333))/(AVERAGE(BL331:BL334)-AVERAGE(BL330:BL333)))</f>
        <v>#VALUE!</v>
      </c>
      <c r="BP332" s="7">
        <f>Design!$J338</f>
        <v>0</v>
      </c>
      <c r="BQ332" s="1" t="e">
        <f t="shared" ref="BQ332:BQ395" ca="1" si="71">(AVERAGE(BR331:BR334)-AVERAGE(BR330:BR333))/(AVERAGE(BL331:BL334)-AVERAGE(BL330:BL333))</f>
        <v>#VALUE!</v>
      </c>
      <c r="BR332" s="19" t="e">
        <f t="shared" ref="BR332:BR395" ca="1" si="72">ABS(MID(BT332,SEARCH("=",BT332,4)+1,SEARCH("S",BT332)-SEARCH("=",BT332,4)-3)-CD$7)/1000</f>
        <v>#VALUE!</v>
      </c>
      <c r="BS332" s="61">
        <f t="shared" ca="1" si="63"/>
        <v>0</v>
      </c>
      <c r="BT332" s="61">
        <f t="shared" ca="1" si="64"/>
        <v>0</v>
      </c>
      <c r="BU332" s="78" t="e">
        <f t="shared" ca="1" si="66"/>
        <v>#VALUE!</v>
      </c>
      <c r="BV332" s="95">
        <f t="shared" ca="1" si="62"/>
        <v>0</v>
      </c>
      <c r="BW332" s="78"/>
      <c r="BX332" s="78"/>
      <c r="BY332" s="51" t="s">
        <v>1859</v>
      </c>
      <c r="BZ332"/>
      <c r="CA332" s="278">
        <v>41543.63753472222</v>
      </c>
      <c r="CB332" t="s">
        <v>3736</v>
      </c>
      <c r="CC332" s="10"/>
      <c r="CD332" s="61"/>
      <c r="CE332" s="65" t="e">
        <f t="shared" si="65"/>
        <v>#VALUE!</v>
      </c>
      <c r="CF332" s="65"/>
      <c r="CG332" s="65"/>
      <c r="CH332" s="65"/>
      <c r="CI332" s="65"/>
      <c r="CJ332" s="65"/>
      <c r="CK332" s="65"/>
      <c r="CL332" s="65"/>
      <c r="CM332"/>
      <c r="CN332"/>
      <c r="CO332"/>
      <c r="CP332"/>
      <c r="CQ332"/>
      <c r="CR332"/>
      <c r="CS332"/>
      <c r="CT332"/>
      <c r="CU332"/>
      <c r="CV332" s="65"/>
      <c r="CW332" s="65"/>
      <c r="CX332" s="65"/>
      <c r="CY332" s="65"/>
      <c r="CZ332" s="65"/>
      <c r="DA332" s="65"/>
      <c r="DB332" s="141"/>
      <c r="DC332" s="141"/>
      <c r="DD332" s="141"/>
      <c r="DE332" s="141"/>
      <c r="DF332" s="141"/>
      <c r="DG332" s="141"/>
      <c r="DH332" s="141"/>
      <c r="DI332" s="141"/>
      <c r="DJ332" s="139"/>
      <c r="DK332" s="95"/>
      <c r="DL332" s="141"/>
      <c r="DM332" s="141"/>
      <c r="DN332" s="141"/>
      <c r="DO332" s="141"/>
      <c r="DP332" s="91"/>
      <c r="DQ332" s="72"/>
      <c r="DR332" s="72"/>
      <c r="DS332" s="72"/>
      <c r="DT332" s="72"/>
      <c r="DZ332" s="141"/>
      <c r="EA332" s="141"/>
      <c r="EB332" s="141"/>
      <c r="EC332" s="141"/>
      <c r="ED332" s="141"/>
      <c r="EE332" s="141"/>
      <c r="EF332" s="143"/>
      <c r="EU332" s="72"/>
    </row>
    <row r="333" spans="1:151">
      <c r="A333" s="20"/>
      <c r="B333" s="20"/>
      <c r="C333" s="312"/>
      <c r="D333" s="31" t="s">
        <v>1885</v>
      </c>
      <c r="E333" s="31" t="s">
        <v>1886</v>
      </c>
      <c r="F333" s="32"/>
      <c r="G333" s="33"/>
      <c r="H333" s="34"/>
      <c r="I333" s="34"/>
      <c r="J333" s="34"/>
      <c r="K333" s="34"/>
      <c r="L333" s="34"/>
      <c r="M333" s="34"/>
      <c r="N333" s="34"/>
      <c r="O333" s="34"/>
      <c r="P333" s="34"/>
      <c r="Q333" s="34"/>
      <c r="R333" s="34"/>
      <c r="S333" s="34"/>
      <c r="T333" s="34"/>
      <c r="U333" s="34"/>
      <c r="V333" s="34"/>
      <c r="W333" s="34"/>
      <c r="X333" s="34"/>
      <c r="Y333" s="34"/>
      <c r="Z333" s="34"/>
      <c r="AA333" s="34"/>
      <c r="AB333" s="34"/>
      <c r="AC333" s="34"/>
      <c r="AD333" s="34"/>
      <c r="AE333" s="34"/>
      <c r="AF333" s="34"/>
      <c r="AG333" s="34"/>
      <c r="AH333" s="34"/>
      <c r="AI333" s="34"/>
      <c r="AJ333" s="34"/>
      <c r="AK333" s="34"/>
      <c r="AL333" s="34"/>
      <c r="AM333" s="34"/>
      <c r="AN333" s="34"/>
      <c r="AO333" s="34"/>
      <c r="AP333" s="34"/>
      <c r="AQ333" s="75"/>
      <c r="AR333" s="34"/>
      <c r="AS333" s="34"/>
      <c r="AT333" s="110" t="s">
        <v>2396</v>
      </c>
      <c r="AU333" s="34" t="s">
        <v>2396</v>
      </c>
      <c r="AV333" s="34" t="s">
        <v>2396</v>
      </c>
      <c r="AW333" s="34"/>
      <c r="AX333" s="34"/>
      <c r="AY333" s="34"/>
      <c r="AZ333" s="34"/>
      <c r="BA333" s="34"/>
      <c r="BB333" s="34"/>
      <c r="BC333" s="124" t="s">
        <v>2867</v>
      </c>
      <c r="BD333" s="124" t="s">
        <v>2867</v>
      </c>
      <c r="BE333" s="216" t="s">
        <v>2867</v>
      </c>
      <c r="BF333" s="216" t="s">
        <v>2867</v>
      </c>
      <c r="BG333" s="34"/>
      <c r="BH333" s="34"/>
      <c r="BI333" s="34"/>
      <c r="BJ333" s="34"/>
      <c r="BK333" s="34"/>
      <c r="BL333" s="96">
        <f t="shared" ca="1" si="67"/>
        <v>-52391</v>
      </c>
      <c r="BM333" s="97" t="e">
        <f t="shared" ca="1" si="68"/>
        <v>#VALUE!</v>
      </c>
      <c r="BN333" s="97" t="e">
        <f t="shared" ca="1" si="69"/>
        <v>#VALUE!</v>
      </c>
      <c r="BO333" s="95" t="e">
        <f t="shared" ca="1" si="70"/>
        <v>#VALUE!</v>
      </c>
      <c r="BP333" s="7">
        <f>Design!$J339</f>
        <v>0</v>
      </c>
      <c r="BQ333" s="1" t="e">
        <f t="shared" ca="1" si="71"/>
        <v>#VALUE!</v>
      </c>
      <c r="BR333" s="19" t="e">
        <f t="shared" ca="1" si="72"/>
        <v>#VALUE!</v>
      </c>
      <c r="BS333" s="61">
        <f t="shared" ca="1" si="63"/>
        <v>0</v>
      </c>
      <c r="BT333" s="61">
        <f t="shared" ca="1" si="64"/>
        <v>0</v>
      </c>
      <c r="BU333" s="78" t="e">
        <f t="shared" ca="1" si="66"/>
        <v>#VALUE!</v>
      </c>
      <c r="BV333" s="95">
        <f t="shared" ca="1" si="62"/>
        <v>0</v>
      </c>
      <c r="BW333" s="78"/>
      <c r="BX333" s="78"/>
      <c r="BY333" s="51" t="s">
        <v>1860</v>
      </c>
      <c r="BZ333"/>
      <c r="CA333" s="278">
        <v>41543.637546296297</v>
      </c>
      <c r="CB333" t="s">
        <v>3736</v>
      </c>
      <c r="CC333" s="10"/>
      <c r="CD333" s="61"/>
      <c r="CE333" s="65" t="e">
        <f t="shared" si="65"/>
        <v>#VALUE!</v>
      </c>
      <c r="CF333" s="65"/>
      <c r="CG333" s="65"/>
      <c r="CH333" s="65"/>
      <c r="CI333" s="65"/>
      <c r="CJ333" s="65"/>
      <c r="CK333" s="65"/>
      <c r="CL333" s="65"/>
      <c r="CM333"/>
      <c r="CN333"/>
      <c r="CO333"/>
      <c r="CP333"/>
      <c r="CQ333"/>
      <c r="CR333"/>
      <c r="CS333"/>
      <c r="CT333"/>
      <c r="CU333"/>
      <c r="CV333" s="65"/>
      <c r="CW333" s="65"/>
      <c r="CX333" s="65"/>
      <c r="CY333" s="65"/>
      <c r="CZ333" s="65"/>
      <c r="DA333" s="65"/>
      <c r="DB333" s="141"/>
      <c r="DC333" s="141"/>
      <c r="DD333" s="141"/>
      <c r="DE333" s="141"/>
      <c r="DF333" s="141"/>
      <c r="DG333" s="141"/>
      <c r="DH333" s="141"/>
      <c r="DI333" s="141"/>
      <c r="DJ333" s="139"/>
      <c r="DK333" s="95"/>
      <c r="DL333" s="141"/>
      <c r="DM333" s="141"/>
      <c r="DN333" s="141"/>
      <c r="DO333" s="141"/>
      <c r="DP333" s="91"/>
      <c r="DQ333" s="72"/>
      <c r="DR333" s="72"/>
      <c r="DS333" s="72"/>
      <c r="DT333" s="72"/>
      <c r="DZ333" s="141"/>
      <c r="EA333" s="141"/>
      <c r="EB333" s="141"/>
      <c r="EC333" s="141"/>
      <c r="ED333" s="141"/>
      <c r="EE333" s="141"/>
      <c r="EF333" s="143"/>
      <c r="EU333" s="72"/>
    </row>
    <row r="334" spans="1:151">
      <c r="A334" s="20"/>
      <c r="B334" s="20"/>
      <c r="C334" s="312"/>
      <c r="D334" s="31" t="s">
        <v>1887</v>
      </c>
      <c r="E334" s="31" t="s">
        <v>1888</v>
      </c>
      <c r="F334" s="35"/>
      <c r="G334" s="33"/>
      <c r="H334" s="34"/>
      <c r="I334" s="34"/>
      <c r="J334" s="34"/>
      <c r="K334" s="34"/>
      <c r="L334" s="34"/>
      <c r="M334" s="34"/>
      <c r="N334" s="34"/>
      <c r="O334" s="34"/>
      <c r="P334" s="34"/>
      <c r="Q334" s="34"/>
      <c r="R334" s="34"/>
      <c r="S334" s="34"/>
      <c r="T334" s="34"/>
      <c r="U334" s="34"/>
      <c r="V334" s="34"/>
      <c r="W334" s="34"/>
      <c r="X334" s="34"/>
      <c r="Y334" s="34"/>
      <c r="Z334" s="34"/>
      <c r="AA334" s="34"/>
      <c r="AB334" s="34"/>
      <c r="AC334" s="34"/>
      <c r="AD334" s="34"/>
      <c r="AE334" s="34"/>
      <c r="AF334" s="34"/>
      <c r="AG334" s="34"/>
      <c r="AH334" s="34"/>
      <c r="AI334" s="34"/>
      <c r="AJ334" s="34"/>
      <c r="AK334" s="34"/>
      <c r="AL334" s="34"/>
      <c r="AM334" s="34"/>
      <c r="AN334" s="34"/>
      <c r="AO334" s="34"/>
      <c r="AP334" s="34"/>
      <c r="AQ334" s="75"/>
      <c r="AR334" s="34"/>
      <c r="AS334" s="34"/>
      <c r="AT334" s="110" t="s">
        <v>2095</v>
      </c>
      <c r="AU334" s="34" t="s">
        <v>2095</v>
      </c>
      <c r="AV334" s="34" t="s">
        <v>2095</v>
      </c>
      <c r="AW334" s="34"/>
      <c r="AX334" s="34"/>
      <c r="AY334" s="34"/>
      <c r="AZ334" s="34"/>
      <c r="BA334" s="34"/>
      <c r="BB334" s="34"/>
      <c r="BC334" s="124" t="s">
        <v>2868</v>
      </c>
      <c r="BD334" s="124" t="s">
        <v>2868</v>
      </c>
      <c r="BE334" s="216" t="s">
        <v>2868</v>
      </c>
      <c r="BF334" s="216" t="s">
        <v>2868</v>
      </c>
      <c r="BG334" s="34"/>
      <c r="BH334" s="34"/>
      <c r="BI334" s="34"/>
      <c r="BJ334" s="34"/>
      <c r="BK334" s="34"/>
      <c r="BL334" s="96">
        <f t="shared" ca="1" si="67"/>
        <v>-52391</v>
      </c>
      <c r="BM334" s="97" t="e">
        <f t="shared" ca="1" si="68"/>
        <v>#VALUE!</v>
      </c>
      <c r="BN334" s="97" t="e">
        <f t="shared" ca="1" si="69"/>
        <v>#VALUE!</v>
      </c>
      <c r="BO334" s="95" t="e">
        <f t="shared" ca="1" si="70"/>
        <v>#VALUE!</v>
      </c>
      <c r="BP334" s="7">
        <f>Design!$J340</f>
        <v>0</v>
      </c>
      <c r="BQ334" s="1" t="e">
        <f t="shared" ca="1" si="71"/>
        <v>#VALUE!</v>
      </c>
      <c r="BR334" s="19" t="e">
        <f t="shared" ca="1" si="72"/>
        <v>#VALUE!</v>
      </c>
      <c r="BS334" s="61">
        <f t="shared" ca="1" si="63"/>
        <v>0</v>
      </c>
      <c r="BT334" s="61">
        <f t="shared" ca="1" si="64"/>
        <v>0</v>
      </c>
      <c r="BU334" s="78" t="e">
        <f t="shared" ca="1" si="66"/>
        <v>#VALUE!</v>
      </c>
      <c r="BV334" s="95">
        <f t="shared" ca="1" si="62"/>
        <v>0</v>
      </c>
      <c r="BW334" s="78"/>
      <c r="BX334" s="78"/>
      <c r="BY334" s="51" t="s">
        <v>1861</v>
      </c>
      <c r="BZ334"/>
      <c r="CA334" s="278">
        <v>41543.637546296297</v>
      </c>
      <c r="CB334" t="s">
        <v>3737</v>
      </c>
      <c r="CC334" s="10"/>
      <c r="CD334" s="61"/>
      <c r="CE334" s="65" t="e">
        <f t="shared" si="65"/>
        <v>#VALUE!</v>
      </c>
      <c r="CF334" s="65"/>
      <c r="CG334" s="65"/>
      <c r="CH334" s="65"/>
      <c r="CI334" s="65"/>
      <c r="CJ334" s="65"/>
      <c r="CK334" s="65"/>
      <c r="CL334" s="65"/>
      <c r="CM334"/>
      <c r="CN334"/>
      <c r="CO334"/>
      <c r="CP334"/>
      <c r="CQ334"/>
      <c r="CR334"/>
      <c r="CS334"/>
      <c r="CT334"/>
      <c r="CU334"/>
      <c r="CV334" s="65"/>
      <c r="CW334" s="65"/>
      <c r="CX334" s="65"/>
      <c r="CY334" s="65"/>
      <c r="CZ334" s="65"/>
      <c r="DA334" s="65"/>
      <c r="DB334" s="141"/>
      <c r="DC334" s="141"/>
      <c r="DD334" s="141"/>
      <c r="DE334" s="141"/>
      <c r="DF334" s="141"/>
      <c r="DG334" s="141"/>
      <c r="DH334" s="141"/>
      <c r="DI334" s="141"/>
      <c r="DJ334" s="139"/>
      <c r="DK334" s="95"/>
      <c r="DL334" s="141"/>
      <c r="DM334" s="141"/>
      <c r="DN334" s="141"/>
      <c r="DO334" s="141"/>
      <c r="DP334" s="91"/>
      <c r="DQ334" s="72"/>
      <c r="DR334" s="72"/>
      <c r="DS334" s="72"/>
      <c r="DT334" s="72"/>
      <c r="DZ334" s="141"/>
      <c r="EA334" s="141"/>
      <c r="EB334" s="141"/>
      <c r="EC334" s="141"/>
      <c r="ED334" s="141"/>
      <c r="EE334" s="141"/>
      <c r="EF334" s="143"/>
      <c r="EU334" s="72"/>
    </row>
    <row r="335" spans="1:151">
      <c r="A335" s="20"/>
      <c r="B335" s="20"/>
      <c r="C335" s="312"/>
      <c r="D335" s="31" t="s">
        <v>1889</v>
      </c>
      <c r="E335" s="31" t="s">
        <v>1890</v>
      </c>
      <c r="F335" s="32"/>
      <c r="G335" s="33"/>
      <c r="H335" s="34"/>
      <c r="I335" s="34"/>
      <c r="J335" s="34"/>
      <c r="K335" s="34"/>
      <c r="L335" s="34"/>
      <c r="M335" s="34"/>
      <c r="N335" s="34"/>
      <c r="O335" s="34"/>
      <c r="P335" s="34"/>
      <c r="Q335" s="34"/>
      <c r="R335" s="34"/>
      <c r="S335" s="34"/>
      <c r="T335" s="34"/>
      <c r="U335" s="34"/>
      <c r="V335" s="34"/>
      <c r="W335" s="34"/>
      <c r="X335" s="34"/>
      <c r="Y335" s="34"/>
      <c r="Z335" s="34"/>
      <c r="AA335" s="34"/>
      <c r="AB335" s="34"/>
      <c r="AC335" s="34"/>
      <c r="AD335" s="34"/>
      <c r="AE335" s="34"/>
      <c r="AF335" s="34"/>
      <c r="AG335" s="34"/>
      <c r="AH335" s="34"/>
      <c r="AI335" s="34"/>
      <c r="AJ335" s="34"/>
      <c r="AK335" s="34"/>
      <c r="AL335" s="34"/>
      <c r="AM335" s="34"/>
      <c r="AN335" s="34"/>
      <c r="AO335" s="34"/>
      <c r="AP335" s="34"/>
      <c r="AQ335" s="75"/>
      <c r="AR335" s="34"/>
      <c r="AS335" s="34"/>
      <c r="AT335" s="110" t="s">
        <v>1546</v>
      </c>
      <c r="AU335" s="34" t="s">
        <v>1546</v>
      </c>
      <c r="AV335" s="34" t="s">
        <v>1546</v>
      </c>
      <c r="AW335" s="34"/>
      <c r="AX335" s="34"/>
      <c r="AY335" s="34"/>
      <c r="AZ335" s="34"/>
      <c r="BA335" s="34"/>
      <c r="BB335" s="34"/>
      <c r="BC335" s="124" t="s">
        <v>2354</v>
      </c>
      <c r="BD335" s="124" t="s">
        <v>2354</v>
      </c>
      <c r="BE335" s="216" t="s">
        <v>2354</v>
      </c>
      <c r="BF335" s="216" t="s">
        <v>2354</v>
      </c>
      <c r="BG335" s="34"/>
      <c r="BH335" s="34"/>
      <c r="BI335" s="34"/>
      <c r="BJ335" s="34"/>
      <c r="BK335" s="34"/>
      <c r="BL335" s="96">
        <f t="shared" ca="1" si="67"/>
        <v>-52391</v>
      </c>
      <c r="BM335" s="97" t="e">
        <f t="shared" ca="1" si="68"/>
        <v>#VALUE!</v>
      </c>
      <c r="BN335" s="97" t="e">
        <f t="shared" ca="1" si="69"/>
        <v>#VALUE!</v>
      </c>
      <c r="BO335" s="95" t="e">
        <f t="shared" ca="1" si="70"/>
        <v>#VALUE!</v>
      </c>
      <c r="BP335" s="7">
        <f>Design!$J341</f>
        <v>0</v>
      </c>
      <c r="BQ335" s="1" t="e">
        <f t="shared" ca="1" si="71"/>
        <v>#VALUE!</v>
      </c>
      <c r="BR335" s="19" t="e">
        <f t="shared" ca="1" si="72"/>
        <v>#VALUE!</v>
      </c>
      <c r="BS335" s="61">
        <f t="shared" ca="1" si="63"/>
        <v>0</v>
      </c>
      <c r="BT335" s="61">
        <f t="shared" ca="1" si="64"/>
        <v>0</v>
      </c>
      <c r="BU335" s="78" t="e">
        <f t="shared" ca="1" si="66"/>
        <v>#VALUE!</v>
      </c>
      <c r="BV335" s="95">
        <f t="shared" ca="1" si="62"/>
        <v>0</v>
      </c>
      <c r="BW335" s="78"/>
      <c r="BX335" s="78"/>
      <c r="BY335" s="51" t="s">
        <v>1862</v>
      </c>
      <c r="BZ335"/>
      <c r="CA335" s="278">
        <v>41543.637638888889</v>
      </c>
      <c r="CB335" t="s">
        <v>3737</v>
      </c>
      <c r="CC335" s="10"/>
      <c r="CD335" s="61"/>
      <c r="CE335" s="65" t="e">
        <f t="shared" si="65"/>
        <v>#VALUE!</v>
      </c>
      <c r="CF335" s="65"/>
      <c r="CG335" s="65"/>
      <c r="CH335" s="65"/>
      <c r="CI335" s="65"/>
      <c r="CJ335" s="65"/>
      <c r="CK335" s="65"/>
      <c r="CL335" s="65"/>
      <c r="CM335"/>
      <c r="CN335"/>
      <c r="CO335"/>
      <c r="CP335"/>
      <c r="CQ335"/>
      <c r="CR335"/>
      <c r="CS335"/>
      <c r="CT335"/>
      <c r="CU335"/>
      <c r="CV335" s="65"/>
      <c r="CW335" s="65"/>
      <c r="CX335" s="65"/>
      <c r="CY335" s="65"/>
      <c r="CZ335" s="65"/>
      <c r="DA335" s="65"/>
      <c r="DB335" s="141"/>
      <c r="DC335" s="141"/>
      <c r="DD335" s="141"/>
      <c r="DE335" s="141"/>
      <c r="DF335" s="141"/>
      <c r="DG335" s="141"/>
      <c r="DH335" s="141"/>
      <c r="DI335" s="141"/>
      <c r="DJ335" s="139"/>
      <c r="DK335" s="95"/>
      <c r="DL335" s="141"/>
      <c r="DM335" s="141"/>
      <c r="DN335" s="141"/>
      <c r="DO335" s="141"/>
      <c r="DP335" s="91"/>
      <c r="DQ335" s="72"/>
      <c r="DR335" s="72"/>
      <c r="DS335" s="72"/>
      <c r="DT335" s="72"/>
      <c r="DZ335" s="141"/>
      <c r="EA335" s="141"/>
      <c r="EB335" s="141"/>
      <c r="EC335" s="141"/>
      <c r="ED335" s="141"/>
      <c r="EE335" s="141"/>
      <c r="EF335" s="143"/>
      <c r="EU335" s="72"/>
    </row>
    <row r="336" spans="1:151">
      <c r="A336" s="20"/>
      <c r="B336" s="20"/>
      <c r="C336" s="312"/>
      <c r="D336" s="31" t="s">
        <v>1891</v>
      </c>
      <c r="E336" s="31" t="s">
        <v>2260</v>
      </c>
      <c r="F336" s="32"/>
      <c r="G336" s="33"/>
      <c r="H336" s="34"/>
      <c r="I336" s="34"/>
      <c r="J336" s="34"/>
      <c r="K336" s="34"/>
      <c r="L336" s="34"/>
      <c r="M336" s="34"/>
      <c r="N336" s="34"/>
      <c r="O336" s="34"/>
      <c r="P336" s="34"/>
      <c r="Q336" s="34"/>
      <c r="R336" s="34"/>
      <c r="S336" s="34"/>
      <c r="T336" s="34"/>
      <c r="U336" s="34"/>
      <c r="V336" s="34"/>
      <c r="W336" s="34"/>
      <c r="X336" s="34"/>
      <c r="Y336" s="34"/>
      <c r="Z336" s="34"/>
      <c r="AA336" s="34"/>
      <c r="AB336" s="34"/>
      <c r="AC336" s="34"/>
      <c r="AD336" s="34"/>
      <c r="AE336" s="34"/>
      <c r="AF336" s="34"/>
      <c r="AG336" s="34"/>
      <c r="AH336" s="34"/>
      <c r="AI336" s="34"/>
      <c r="AJ336" s="34"/>
      <c r="AK336" s="34"/>
      <c r="AL336" s="34"/>
      <c r="AM336" s="34"/>
      <c r="AN336" s="34"/>
      <c r="AO336" s="34"/>
      <c r="AP336" s="34"/>
      <c r="AQ336" s="75"/>
      <c r="AR336" s="34"/>
      <c r="AS336" s="34"/>
      <c r="AT336" s="110" t="s">
        <v>1546</v>
      </c>
      <c r="AU336" s="34" t="s">
        <v>1546</v>
      </c>
      <c r="AV336" s="34" t="s">
        <v>1546</v>
      </c>
      <c r="AW336" s="34"/>
      <c r="AX336" s="34"/>
      <c r="AY336" s="34"/>
      <c r="AZ336" s="34"/>
      <c r="BA336" s="34"/>
      <c r="BB336" s="34"/>
      <c r="BC336" s="124" t="s">
        <v>2354</v>
      </c>
      <c r="BD336" s="124" t="s">
        <v>2354</v>
      </c>
      <c r="BE336" s="216" t="s">
        <v>2354</v>
      </c>
      <c r="BF336" s="216" t="s">
        <v>2354</v>
      </c>
      <c r="BG336" s="34"/>
      <c r="BH336" s="34"/>
      <c r="BI336" s="34"/>
      <c r="BJ336" s="34"/>
      <c r="BK336" s="34"/>
      <c r="BL336" s="96">
        <f t="shared" ca="1" si="67"/>
        <v>14521</v>
      </c>
      <c r="BM336" s="97" t="e">
        <f t="shared" ca="1" si="68"/>
        <v>#VALUE!</v>
      </c>
      <c r="BN336" s="97" t="e">
        <f t="shared" ca="1" si="69"/>
        <v>#VALUE!</v>
      </c>
      <c r="BO336" s="95" t="e">
        <f t="shared" ca="1" si="70"/>
        <v>#VALUE!</v>
      </c>
      <c r="BP336" s="7">
        <f>Design!$J342</f>
        <v>0</v>
      </c>
      <c r="BQ336" s="1" t="e">
        <f t="shared" ca="1" si="71"/>
        <v>#VALUE!</v>
      </c>
      <c r="BR336" s="19" t="e">
        <f t="shared" ca="1" si="72"/>
        <v>#VALUE!</v>
      </c>
      <c r="BS336" s="61">
        <f t="shared" ca="1" si="63"/>
        <v>0</v>
      </c>
      <c r="BT336" s="61" t="str">
        <f t="shared" ca="1" si="64"/>
        <v>ACK</v>
      </c>
      <c r="BU336" s="78" t="e">
        <f t="shared" ca="1" si="66"/>
        <v>#VALUE!</v>
      </c>
      <c r="BV336" s="95">
        <f t="shared" ca="1" si="62"/>
        <v>0</v>
      </c>
      <c r="BW336" s="78"/>
      <c r="BX336" s="78"/>
      <c r="BY336" s="51" t="s">
        <v>1863</v>
      </c>
      <c r="BZ336"/>
      <c r="CA336" s="278">
        <v>41543.637650462966</v>
      </c>
      <c r="CB336" t="s">
        <v>3737</v>
      </c>
      <c r="CC336" s="10"/>
      <c r="CD336" s="61"/>
      <c r="CE336" s="65" t="e">
        <f t="shared" si="65"/>
        <v>#VALUE!</v>
      </c>
      <c r="CF336" s="65"/>
      <c r="CG336" s="65"/>
      <c r="CH336" s="65"/>
      <c r="CI336" s="65"/>
      <c r="CJ336" s="65"/>
      <c r="CK336" s="65"/>
      <c r="CL336" s="65"/>
      <c r="CM336"/>
      <c r="CN336"/>
      <c r="CO336"/>
      <c r="CP336"/>
      <c r="CQ336"/>
      <c r="CR336"/>
      <c r="CS336"/>
      <c r="CT336"/>
      <c r="CU336"/>
      <c r="CV336" s="65"/>
      <c r="CW336" s="65"/>
      <c r="CX336" s="65"/>
      <c r="CY336" s="65"/>
      <c r="CZ336" s="65"/>
      <c r="DA336" s="65"/>
      <c r="DB336" s="141"/>
      <c r="DC336" s="141"/>
      <c r="DD336" s="141"/>
      <c r="DE336" s="141"/>
      <c r="DF336" s="141"/>
      <c r="DG336" s="141"/>
      <c r="DH336" s="141"/>
      <c r="DI336" s="141"/>
      <c r="DJ336" s="139"/>
      <c r="DK336" s="95"/>
      <c r="DL336" s="141"/>
      <c r="DM336" s="141"/>
      <c r="DN336" s="141"/>
      <c r="DO336" s="141"/>
      <c r="DP336" s="91"/>
      <c r="DQ336" s="72"/>
      <c r="DR336" s="72"/>
      <c r="DS336" s="72"/>
      <c r="DT336" s="72"/>
      <c r="DZ336" s="141"/>
      <c r="EA336" s="141"/>
      <c r="EB336" s="141"/>
      <c r="EC336" s="141"/>
      <c r="ED336" s="141"/>
      <c r="EE336" s="141"/>
      <c r="EF336" s="143"/>
      <c r="EU336" s="72"/>
    </row>
    <row r="337" spans="1:151">
      <c r="A337" s="20"/>
      <c r="B337" s="20"/>
      <c r="C337" s="312"/>
      <c r="D337" s="31" t="s">
        <v>1900</v>
      </c>
      <c r="E337" s="31" t="s">
        <v>1487</v>
      </c>
      <c r="F337" s="32"/>
      <c r="G337" s="33"/>
      <c r="H337" s="34"/>
      <c r="I337" s="34"/>
      <c r="J337" s="34"/>
      <c r="K337" s="34"/>
      <c r="L337" s="34"/>
      <c r="M337" s="34"/>
      <c r="N337" s="34"/>
      <c r="O337" s="34"/>
      <c r="P337" s="34"/>
      <c r="Q337" s="34"/>
      <c r="R337" s="34"/>
      <c r="S337" s="34"/>
      <c r="T337" s="34"/>
      <c r="U337" s="34"/>
      <c r="V337" s="34"/>
      <c r="W337" s="34"/>
      <c r="X337" s="34"/>
      <c r="Y337" s="34"/>
      <c r="Z337" s="34"/>
      <c r="AA337" s="34"/>
      <c r="AB337" s="34"/>
      <c r="AC337" s="34"/>
      <c r="AD337" s="34"/>
      <c r="AE337" s="34"/>
      <c r="AF337" s="34"/>
      <c r="AG337" s="34"/>
      <c r="AH337" s="34"/>
      <c r="AI337" s="34"/>
      <c r="AJ337" s="34"/>
      <c r="AK337" s="34"/>
      <c r="AL337" s="34"/>
      <c r="AM337" s="34"/>
      <c r="AN337" s="34"/>
      <c r="AO337" s="34"/>
      <c r="AP337" s="34"/>
      <c r="AQ337" s="75"/>
      <c r="AR337" s="34"/>
      <c r="AS337" s="34"/>
      <c r="AT337" s="110" t="s">
        <v>2395</v>
      </c>
      <c r="AU337" s="34" t="s">
        <v>2395</v>
      </c>
      <c r="AV337" s="34" t="s">
        <v>2395</v>
      </c>
      <c r="AW337" s="34"/>
      <c r="AX337" s="34"/>
      <c r="AY337" s="34"/>
      <c r="AZ337" s="34"/>
      <c r="BA337" s="34"/>
      <c r="BB337" s="34"/>
      <c r="BC337" s="124" t="s">
        <v>2395</v>
      </c>
      <c r="BD337" s="124" t="s">
        <v>2395</v>
      </c>
      <c r="BE337" s="216" t="s">
        <v>2395</v>
      </c>
      <c r="BF337" s="216" t="s">
        <v>2395</v>
      </c>
      <c r="BG337" s="34"/>
      <c r="BH337" s="34"/>
      <c r="BI337" s="34"/>
      <c r="BJ337" s="34"/>
      <c r="BK337" s="34"/>
      <c r="BL337" s="96">
        <f t="shared" ca="1" si="67"/>
        <v>14527</v>
      </c>
      <c r="BM337" s="97" t="e">
        <f t="shared" ca="1" si="68"/>
        <v>#VALUE!</v>
      </c>
      <c r="BN337" s="97" t="e">
        <f t="shared" ca="1" si="69"/>
        <v>#VALUE!</v>
      </c>
      <c r="BO337" s="95" t="e">
        <f t="shared" ca="1" si="70"/>
        <v>#VALUE!</v>
      </c>
      <c r="BP337" s="7">
        <f>Design!$J343</f>
        <v>0</v>
      </c>
      <c r="BQ337" s="1" t="e">
        <f t="shared" ca="1" si="71"/>
        <v>#VALUE!</v>
      </c>
      <c r="BR337" s="19" t="e">
        <f t="shared" ca="1" si="72"/>
        <v>#VALUE!</v>
      </c>
      <c r="BS337" s="61">
        <f t="shared" ca="1" si="63"/>
        <v>0</v>
      </c>
      <c r="BT337" s="61" t="str">
        <f t="shared" ca="1" si="64"/>
        <v>POS(MIN,MAX,STEP)=-420,420,6|X=119.4,119.4,119.6,119.7,119.6,120.1,120.0,120.4,120.6,120.9,121.4,121.9,122.2,122.6,123.1,124.3,124.8,125.7,127.3,128.6,130.1,131.4,133.9,135.5,137.8,139.9,142.7,144.8,146.8,149.0,150.7,152.4,153.7,154.5,155.5,155.7,155.3,154.9,154.1,152.8,150.8,148.4,145.4,141.8,137.5,132.2,127.0,121.1,114.0,106.0,96.2,85.5,72.8,57.4,36.7,11.3,0.0,0.0,0.0,0.0,0.0,0.0,0.0,0.0,0.0,0.0,0.0,0.0,0.0,0.0,0.0,0.0,0.0,0.0,0.0,0.0,0.0,0.0,0.0,0.0,0.0,0.0,0.0,0.0,0.0,0.0,0.0,0.0,0.0,0.0,17.5,38.7,53.4,64.9,73.8,81.6,88.2,93.8,98.6,102.8,106.4,109.3,112.2,114.1,116.3,117.7,119.0,119.9,120.7,121.7,122.0,122.5,122.6,122.7,122.7,122.7,122.5,122.6,122.4,122.4,122.2,122.0,122.2,121.9,121.8,121.5,121.4,121.4,121.0,121.1,120.8,120.5,120.5,120.6,120.3,120.3,120.4,120.2,120.3,120.2,119.9|Y=122.2,122.1,122.2,122.5,122.5,122.6,122.7,123.5,123.3,123.5,123.9,124.3,124.6,125.3,125.3,126.4,127.2,128.1,129.3,130.5,131.7,134.0,135.6,137.7,139.9,142.0,144.7,147.1,148.8,150.9,152.8,154.3,155.9,157.1,157.3,157.2,157.6,157.7,155.9,154.6,153.2,151.2,148.8,145.2,140.9,136.0,131.1,124.7,118.5,110.4,101.3,91.2,79.4,64.5,46.7,25.3,0.0,0.0,0.0,0.0,0.0,0.0,0.0,0.0,0.0,0.0,0.0,0.0,0.0,0.0,0.0,0.0,0.0,0.0,0.0,0.0,0.0,0.0,0.0,0.0,0.0,0.0,0.0,0.0,0.0,0.0,0.0,0.0,0.0,0.0,0.0,28.4,45.4,59.2,69.2,78.2,85.4,91.5,97.0,101.5,105.7,108.7,112.1,114.5,116.9,118.3,119.6,121.0,121.9,123.1,123.4,124.4,124.7,124.9,125.2,125.5,124.8,124.9,124.9,124.4,124.8,124.1,124.2,124.8,124.0,123.9,123.7,123.1,123.1,123.2,123.1,123.0,122.9,122.7,122.4,123.0,122.1,122.3,122.3,121.8,122.4</v>
      </c>
      <c r="BU337" s="78" t="e">
        <f t="shared" ca="1" si="66"/>
        <v>#VALUE!</v>
      </c>
      <c r="BV337" s="95">
        <f t="shared" ca="1" si="62"/>
        <v>0</v>
      </c>
      <c r="BW337" s="78"/>
      <c r="BX337" s="78"/>
      <c r="BY337" s="51" t="s">
        <v>1864</v>
      </c>
      <c r="BZ337"/>
      <c r="CA337" s="278">
        <v>41543.637650462966</v>
      </c>
      <c r="CB337" t="s">
        <v>1969</v>
      </c>
      <c r="CC337" s="10"/>
      <c r="CD337" s="61"/>
      <c r="CE337" s="65" t="e">
        <f t="shared" si="65"/>
        <v>#VALUE!</v>
      </c>
      <c r="CF337" s="65"/>
      <c r="CG337" s="65"/>
      <c r="CH337" s="65"/>
      <c r="CI337" s="65"/>
      <c r="CJ337" s="65"/>
      <c r="CK337" s="65"/>
      <c r="CL337" s="65"/>
      <c r="CM337"/>
      <c r="CN337"/>
      <c r="CO337"/>
      <c r="CP337"/>
      <c r="CQ337"/>
      <c r="CR337"/>
      <c r="CS337"/>
      <c r="CT337"/>
      <c r="CU337"/>
      <c r="CV337" s="65"/>
      <c r="CW337" s="65"/>
      <c r="CX337" s="65"/>
      <c r="CY337" s="65"/>
      <c r="CZ337" s="65"/>
      <c r="DA337" s="65"/>
      <c r="DB337" s="141"/>
      <c r="DC337" s="141"/>
      <c r="DD337" s="141"/>
      <c r="DE337" s="141"/>
      <c r="DF337" s="141"/>
      <c r="DG337" s="141"/>
      <c r="DH337" s="141"/>
      <c r="DI337" s="141"/>
      <c r="DJ337" s="139"/>
      <c r="DK337" s="95"/>
      <c r="DL337" s="141"/>
      <c r="DM337" s="141"/>
      <c r="DN337" s="141"/>
      <c r="DO337" s="141"/>
      <c r="DP337" s="91"/>
      <c r="DQ337" s="72"/>
      <c r="DR337" s="72"/>
      <c r="DS337" s="72"/>
      <c r="DT337" s="72"/>
      <c r="DZ337" s="141"/>
      <c r="EA337" s="141"/>
      <c r="EB337" s="141"/>
      <c r="EC337" s="141"/>
      <c r="ED337" s="141"/>
      <c r="EE337" s="141"/>
      <c r="EF337" s="143"/>
      <c r="EU337" s="72"/>
    </row>
    <row r="338" spans="1:151">
      <c r="A338" s="20"/>
      <c r="B338" s="20"/>
      <c r="C338" s="312"/>
      <c r="D338" s="31" t="s">
        <v>1488</v>
      </c>
      <c r="E338" s="31" t="s">
        <v>1489</v>
      </c>
      <c r="F338" s="32"/>
      <c r="G338" s="33"/>
      <c r="H338" s="34"/>
      <c r="I338" s="34"/>
      <c r="J338" s="34"/>
      <c r="K338" s="34"/>
      <c r="L338" s="34"/>
      <c r="M338" s="34"/>
      <c r="N338" s="34"/>
      <c r="O338" s="34"/>
      <c r="P338" s="34"/>
      <c r="Q338" s="34"/>
      <c r="R338" s="34"/>
      <c r="S338" s="34"/>
      <c r="T338" s="34"/>
      <c r="U338" s="34"/>
      <c r="V338" s="34"/>
      <c r="W338" s="34"/>
      <c r="X338" s="34"/>
      <c r="Y338" s="34"/>
      <c r="Z338" s="34"/>
      <c r="AA338" s="34"/>
      <c r="AB338" s="34"/>
      <c r="AC338" s="34"/>
      <c r="AD338" s="34"/>
      <c r="AE338" s="34"/>
      <c r="AF338" s="34"/>
      <c r="AG338" s="34"/>
      <c r="AH338" s="34"/>
      <c r="AI338" s="34"/>
      <c r="AJ338" s="34"/>
      <c r="AK338" s="34"/>
      <c r="AL338" s="34"/>
      <c r="AM338" s="34"/>
      <c r="AN338" s="34"/>
      <c r="AO338" s="34"/>
      <c r="AP338" s="34"/>
      <c r="AQ338" s="75"/>
      <c r="AR338" s="34"/>
      <c r="AS338" s="34"/>
      <c r="AT338" s="110" t="s">
        <v>1753</v>
      </c>
      <c r="AU338" s="34" t="s">
        <v>1753</v>
      </c>
      <c r="AV338" s="34" t="s">
        <v>1753</v>
      </c>
      <c r="AW338" s="34"/>
      <c r="AX338" s="34"/>
      <c r="AY338" s="34"/>
      <c r="AZ338" s="34"/>
      <c r="BA338" s="34"/>
      <c r="BB338" s="34"/>
      <c r="BC338" s="124" t="s">
        <v>1753</v>
      </c>
      <c r="BD338" s="124" t="s">
        <v>1753</v>
      </c>
      <c r="BE338" s="216" t="s">
        <v>1753</v>
      </c>
      <c r="BF338" s="216" t="s">
        <v>1753</v>
      </c>
      <c r="BG338" s="34"/>
      <c r="BH338" s="34"/>
      <c r="BI338" s="34"/>
      <c r="BJ338" s="34"/>
      <c r="BK338" s="34"/>
      <c r="BL338" s="96">
        <f t="shared" ca="1" si="67"/>
        <v>14893</v>
      </c>
      <c r="BM338" s="97" t="e">
        <f t="shared" ca="1" si="68"/>
        <v>#VALUE!</v>
      </c>
      <c r="BN338" s="97" t="e">
        <f t="shared" ca="1" si="69"/>
        <v>#VALUE!</v>
      </c>
      <c r="BO338" s="95" t="e">
        <f t="shared" ca="1" si="70"/>
        <v>#VALUE!</v>
      </c>
      <c r="BP338" s="7">
        <f>Design!$J344</f>
        <v>0</v>
      </c>
      <c r="BQ338" s="1" t="e">
        <f t="shared" ca="1" si="71"/>
        <v>#VALUE!</v>
      </c>
      <c r="BR338" s="19" t="e">
        <f t="shared" ca="1" si="72"/>
        <v>#VALUE!</v>
      </c>
      <c r="BS338" s="61">
        <f t="shared" ca="1" si="63"/>
        <v>0</v>
      </c>
      <c r="BT338" s="61" t="str">
        <f t="shared" ca="1" si="64"/>
        <v>ACK</v>
      </c>
      <c r="BU338" s="78" t="e">
        <f t="shared" ca="1" si="66"/>
        <v>#VALUE!</v>
      </c>
      <c r="BV338" s="95">
        <f t="shared" ca="1" si="62"/>
        <v>0</v>
      </c>
      <c r="BW338" s="78"/>
      <c r="BX338" s="78"/>
      <c r="BY338" s="51" t="s">
        <v>1865</v>
      </c>
      <c r="BZ338"/>
      <c r="CA338" s="278">
        <v>41543.638090277775</v>
      </c>
      <c r="CB338" t="s">
        <v>1969</v>
      </c>
      <c r="CC338" s="10"/>
      <c r="CD338" s="61"/>
      <c r="CE338" s="65" t="e">
        <f t="shared" si="65"/>
        <v>#VALUE!</v>
      </c>
      <c r="CF338" s="65"/>
      <c r="CG338" s="65"/>
      <c r="CH338" s="65"/>
      <c r="CI338" s="65"/>
      <c r="CJ338" s="65"/>
      <c r="CK338" s="65"/>
      <c r="CL338" s="65"/>
      <c r="CM338"/>
      <c r="CN338"/>
      <c r="CO338"/>
      <c r="CP338"/>
      <c r="CQ338"/>
      <c r="CR338"/>
      <c r="CS338"/>
      <c r="CT338"/>
      <c r="CU338"/>
      <c r="CV338" s="65"/>
      <c r="CW338" s="65"/>
      <c r="CX338" s="65"/>
      <c r="CY338" s="65"/>
      <c r="CZ338" s="65"/>
      <c r="DA338" s="65"/>
      <c r="DB338" s="141"/>
      <c r="DC338" s="141"/>
      <c r="DD338" s="141"/>
      <c r="DE338" s="141"/>
      <c r="DF338" s="141"/>
      <c r="DG338" s="141"/>
      <c r="DH338" s="141"/>
      <c r="DI338" s="141"/>
      <c r="DJ338" s="139"/>
      <c r="DK338" s="95"/>
      <c r="DL338" s="141"/>
      <c r="DM338" s="141"/>
      <c r="DN338" s="141"/>
      <c r="DO338" s="141"/>
      <c r="DP338" s="91"/>
      <c r="DQ338" s="72"/>
      <c r="DR338" s="72"/>
      <c r="DS338" s="72"/>
      <c r="DT338" s="72"/>
      <c r="DZ338" s="141"/>
      <c r="EA338" s="141"/>
      <c r="EB338" s="141"/>
      <c r="EC338" s="141"/>
      <c r="ED338" s="141"/>
      <c r="EE338" s="141"/>
      <c r="EF338" s="143"/>
      <c r="EU338" s="72"/>
    </row>
    <row r="339" spans="1:151">
      <c r="A339" s="20"/>
      <c r="B339" s="20"/>
      <c r="C339" s="312"/>
      <c r="D339" s="31" t="s">
        <v>1490</v>
      </c>
      <c r="E339" s="31" t="s">
        <v>1491</v>
      </c>
      <c r="F339" s="32"/>
      <c r="G339" s="33"/>
      <c r="H339" s="34"/>
      <c r="I339" s="34"/>
      <c r="J339" s="34"/>
      <c r="K339" s="34"/>
      <c r="L339" s="34"/>
      <c r="M339" s="34"/>
      <c r="N339" s="34"/>
      <c r="O339" s="34"/>
      <c r="P339" s="34"/>
      <c r="Q339" s="34"/>
      <c r="R339" s="34"/>
      <c r="S339" s="34"/>
      <c r="T339" s="34"/>
      <c r="U339" s="34"/>
      <c r="V339" s="34"/>
      <c r="W339" s="34"/>
      <c r="X339" s="34"/>
      <c r="Y339" s="34"/>
      <c r="Z339" s="34"/>
      <c r="AA339" s="34"/>
      <c r="AB339" s="34"/>
      <c r="AC339" s="34"/>
      <c r="AD339" s="34"/>
      <c r="AE339" s="34"/>
      <c r="AF339" s="34"/>
      <c r="AG339" s="34"/>
      <c r="AH339" s="34"/>
      <c r="AI339" s="34"/>
      <c r="AJ339" s="34"/>
      <c r="AK339" s="34"/>
      <c r="AL339" s="34"/>
      <c r="AM339" s="34"/>
      <c r="AN339" s="34"/>
      <c r="AO339" s="34"/>
      <c r="AP339" s="34"/>
      <c r="AQ339" s="75"/>
      <c r="AR339" s="34"/>
      <c r="AS339" s="34"/>
      <c r="AT339" s="110" t="s">
        <v>1725</v>
      </c>
      <c r="AU339" s="34" t="s">
        <v>1725</v>
      </c>
      <c r="AV339" s="34" t="s">
        <v>1725</v>
      </c>
      <c r="AW339" s="34"/>
      <c r="AX339" s="34"/>
      <c r="AY339" s="34"/>
      <c r="AZ339" s="34"/>
      <c r="BA339" s="34"/>
      <c r="BB339" s="34"/>
      <c r="BC339" s="124" t="s">
        <v>1725</v>
      </c>
      <c r="BD339" s="124" t="s">
        <v>1725</v>
      </c>
      <c r="BE339" s="216" t="s">
        <v>1725</v>
      </c>
      <c r="BF339" s="216" t="s">
        <v>1725</v>
      </c>
      <c r="BG339" s="34"/>
      <c r="BH339" s="34"/>
      <c r="BI339" s="34"/>
      <c r="BJ339" s="34"/>
      <c r="BK339" s="34"/>
      <c r="BL339" s="96">
        <f t="shared" ca="1" si="67"/>
        <v>14905</v>
      </c>
      <c r="BM339" s="97" t="e">
        <f t="shared" ca="1" si="68"/>
        <v>#VALUE!</v>
      </c>
      <c r="BN339" s="97" t="e">
        <f t="shared" ca="1" si="69"/>
        <v>#VALUE!</v>
      </c>
      <c r="BO339" s="95" t="e">
        <f t="shared" ca="1" si="70"/>
        <v>#VALUE!</v>
      </c>
      <c r="BP339" s="7">
        <f>Design!$J345</f>
        <v>0</v>
      </c>
      <c r="BQ339" s="1" t="e">
        <f t="shared" ca="1" si="71"/>
        <v>#VALUE!</v>
      </c>
      <c r="BR339" s="19" t="e">
        <f t="shared" ca="1" si="72"/>
        <v>#VALUE!</v>
      </c>
      <c r="BS339" s="61">
        <f t="shared" ca="1" si="63"/>
        <v>0</v>
      </c>
      <c r="BT339" s="61" t="str">
        <f t="shared" ca="1" si="64"/>
        <v>POS(MIN,MAX,STEP)=-420,420,6|X=119.6,119.6,119.3,119.8,119.6,119.7,119.9,119.7,119.8,120.1,120.3,120.2,120.3,120.6,120.8,121.0,121.2,121.8,122.4,123.0,123.4,124.1,125.1,126.0,126.6,127.9,129.4,130.4,132.0,132.8,133.8,135.1,136.3,137.2,138.0,138.5,138.8,139.2,139.5,139.4,139.1,138.4,137.4,136.2,134.7,132.8,130.7,128.0,125.4,121.9,118.1,114.1,109.4,104.4,98.9,93.3,87.0,80.4,73.6,66.5,59.2,51.8,44.5,37.9,32.0,26.8,22.7,19.5,17.3,16.0,15.1,14.8,15.1,16.1,17.6,18.9,21.5,23.8,27.0,30.5,34.4,38.1,42.1,46.4,50.2,54.6,58.6,62.7,66.6,70.4,74.2,77.6,81.1,84.4,87.4,90.4,93.3,95.9,98.3,100.8,103.2,105.1,106.9,108.7,110.0,111.9,113.0,114.2,115.4,116.6,117.1,118.0,118.8,119.1,119.6,120.0,120.6,120.7,121.1,121.1,121.2,121.0,121.1,120.8,120.8,120.9,120.9,121.0,120.8,120.8,120.6,120.3,120.3,120.3,120.0,120.0,120.0,120.1,120.2,120.1,120.0|Y=122.2,122.2,122.2,122.1,122.2,122.5,122.5,122.9,122.4,122.2,122.5,123.0,122.8,122.9,123.3,124.2,123.6,124.7,124.9,125.5,126.0,126.6,127.3,128.0,129.0,129.9,131.1,132.8,134.0,135.4,136.4,137.4,138.6,139.5,140.3,141.5,141.7,141.6,142.1,142.0,141.2,141.2,140.3,138.8,137.3,135.9,133.1,130.3,128.0,124.9,121.5,116.7,112.5,108.0,102.6,96.9,91.0,84.4,77.5,70.7,63.6,55.6,48.3,41.5,35.4,30.0,25.9,22.1,19.4,17.7,16.5,16.7,16.6,17.2,17.9,19.1,20.8,23.5,27.1,29.9,32.8,36.5,41.2,44.7,48.9,53.5,57.4,61.0,65.7,69.4,73.0,76.6,80.6,84.0,87.1,89.6,92.7,95.9,98.4,101.3,103.1,104.9,106.9,108.7,110.9,112.6,113.8,115.4,116.9,117.5,118.6,119.4,120.1,120.6,121.4,122.0,122.6,122.6,123.1,122.9,123.1,123.2,123.3,123.3,123.1,123.7,123.6,123.2,122.7,123.2,122.8,122.7,122.7,122.9,122.9,122.4,122.1,122.3,122.6,122.2,122.4</v>
      </c>
      <c r="BU339" s="78" t="e">
        <f t="shared" ca="1" si="66"/>
        <v>#VALUE!</v>
      </c>
      <c r="BV339" s="95">
        <f t="shared" ca="1" si="62"/>
        <v>0</v>
      </c>
      <c r="BW339" s="78"/>
      <c r="BX339" s="78"/>
      <c r="BY339" s="51" t="s">
        <v>1866</v>
      </c>
      <c r="BZ339"/>
      <c r="CA339" s="278">
        <v>41543.643090277779</v>
      </c>
      <c r="CB339" t="s">
        <v>1969</v>
      </c>
      <c r="CC339" s="10"/>
      <c r="CD339" s="61"/>
      <c r="CE339" s="65" t="e">
        <f t="shared" si="65"/>
        <v>#VALUE!</v>
      </c>
      <c r="CF339" s="65"/>
      <c r="CG339" s="65"/>
      <c r="CH339" s="65"/>
      <c r="CI339" s="65"/>
      <c r="CJ339" s="65"/>
      <c r="CK339" s="65"/>
      <c r="CL339" s="65"/>
      <c r="CM339"/>
      <c r="CN339"/>
      <c r="CO339"/>
      <c r="CP339"/>
      <c r="CQ339"/>
      <c r="CR339"/>
      <c r="CS339"/>
      <c r="CT339"/>
      <c r="CU339"/>
      <c r="CV339" s="65"/>
      <c r="CW339" s="65"/>
      <c r="CX339" s="65"/>
      <c r="CY339" s="65"/>
      <c r="CZ339" s="65"/>
      <c r="DA339" s="65"/>
      <c r="DB339" s="141"/>
      <c r="DC339" s="141"/>
      <c r="DD339" s="141"/>
      <c r="DE339" s="141"/>
      <c r="DF339" s="141"/>
      <c r="DG339" s="141"/>
      <c r="DH339" s="141"/>
      <c r="DI339" s="141"/>
      <c r="DJ339" s="139"/>
      <c r="DK339" s="95"/>
      <c r="DL339" s="141"/>
      <c r="DM339" s="141"/>
      <c r="DN339" s="141"/>
      <c r="DO339" s="141"/>
      <c r="DP339" s="91"/>
      <c r="DQ339" s="72"/>
      <c r="DR339" s="72"/>
      <c r="DS339" s="72"/>
      <c r="DT339" s="72"/>
      <c r="DZ339" s="141"/>
      <c r="EA339" s="141"/>
      <c r="EB339" s="141"/>
      <c r="EC339" s="141"/>
      <c r="ED339" s="141"/>
      <c r="EE339" s="141"/>
      <c r="EF339" s="143"/>
      <c r="EU339" s="72"/>
    </row>
    <row r="340" spans="1:151">
      <c r="A340" s="20"/>
      <c r="B340" s="20"/>
      <c r="C340" s="312"/>
      <c r="D340" s="31" t="s">
        <v>1492</v>
      </c>
      <c r="E340" s="31" t="s">
        <v>1493</v>
      </c>
      <c r="F340" s="32"/>
      <c r="G340" s="33"/>
      <c r="H340" s="34"/>
      <c r="I340" s="34"/>
      <c r="J340" s="34"/>
      <c r="K340" s="34"/>
      <c r="L340" s="34"/>
      <c r="M340" s="34"/>
      <c r="N340" s="34"/>
      <c r="O340" s="34"/>
      <c r="P340" s="34"/>
      <c r="Q340" s="34"/>
      <c r="R340" s="34"/>
      <c r="S340" s="34"/>
      <c r="T340" s="34"/>
      <c r="U340" s="34"/>
      <c r="V340" s="34"/>
      <c r="W340" s="34"/>
      <c r="X340" s="34"/>
      <c r="Y340" s="34"/>
      <c r="Z340" s="34"/>
      <c r="AA340" s="34"/>
      <c r="AB340" s="34"/>
      <c r="AC340" s="34"/>
      <c r="AD340" s="34"/>
      <c r="AE340" s="34"/>
      <c r="AF340" s="34"/>
      <c r="AG340" s="34"/>
      <c r="AH340" s="34"/>
      <c r="AI340" s="34"/>
      <c r="AJ340" s="34"/>
      <c r="AK340" s="34"/>
      <c r="AL340" s="34"/>
      <c r="AM340" s="34"/>
      <c r="AN340" s="34"/>
      <c r="AO340" s="34"/>
      <c r="AP340" s="34"/>
      <c r="AQ340" s="75"/>
      <c r="AR340" s="34"/>
      <c r="AS340" s="34"/>
      <c r="AT340" s="110" t="s">
        <v>1728</v>
      </c>
      <c r="AU340" s="34" t="s">
        <v>1728</v>
      </c>
      <c r="AV340" s="34" t="s">
        <v>1728</v>
      </c>
      <c r="AW340" s="34"/>
      <c r="AX340" s="34"/>
      <c r="AY340" s="34"/>
      <c r="AZ340" s="34"/>
      <c r="BA340" s="34"/>
      <c r="BB340" s="34"/>
      <c r="BC340" s="124" t="s">
        <v>1728</v>
      </c>
      <c r="BD340" s="124" t="s">
        <v>1728</v>
      </c>
      <c r="BE340" s="216" t="s">
        <v>1728</v>
      </c>
      <c r="BF340" s="216" t="s">
        <v>1728</v>
      </c>
      <c r="BG340" s="34"/>
      <c r="BH340" s="34"/>
      <c r="BI340" s="34"/>
      <c r="BJ340" s="34"/>
      <c r="BK340" s="34"/>
      <c r="BL340" s="96">
        <f t="shared" ca="1" si="67"/>
        <v>14906</v>
      </c>
      <c r="BM340" s="97" t="e">
        <f t="shared" ca="1" si="68"/>
        <v>#VALUE!</v>
      </c>
      <c r="BN340" s="97" t="e">
        <f t="shared" ca="1" si="69"/>
        <v>#VALUE!</v>
      </c>
      <c r="BO340" s="95" t="e">
        <f t="shared" ca="1" si="70"/>
        <v>#VALUE!</v>
      </c>
      <c r="BP340" s="7">
        <f>Design!$J346</f>
        <v>0</v>
      </c>
      <c r="BQ340" s="1" t="e">
        <f t="shared" ca="1" si="71"/>
        <v>#VALUE!</v>
      </c>
      <c r="BR340" s="19" t="e">
        <f t="shared" ca="1" si="72"/>
        <v>#VALUE!</v>
      </c>
      <c r="BS340" s="61">
        <f t="shared" ca="1" si="63"/>
        <v>0</v>
      </c>
      <c r="BT340" s="61" t="str">
        <f t="shared" ca="1" si="64"/>
        <v>ACK</v>
      </c>
      <c r="BU340" s="78" t="e">
        <f t="shared" ca="1" si="66"/>
        <v>#VALUE!</v>
      </c>
      <c r="BV340" s="95">
        <f t="shared" ca="1" si="62"/>
        <v>0</v>
      </c>
      <c r="BW340" s="78"/>
      <c r="BX340" s="78"/>
      <c r="BY340" s="51" t="s">
        <v>1867</v>
      </c>
      <c r="BZ340"/>
      <c r="CA340" s="278">
        <v>41543.643101851849</v>
      </c>
      <c r="CB340" t="s">
        <v>3747</v>
      </c>
      <c r="CC340" s="10"/>
      <c r="CD340" s="61"/>
      <c r="CE340" s="65" t="e">
        <f t="shared" si="65"/>
        <v>#VALUE!</v>
      </c>
      <c r="CF340" s="65"/>
      <c r="CG340" s="65"/>
      <c r="CH340" s="65"/>
      <c r="CI340" s="65"/>
      <c r="CJ340" s="65"/>
      <c r="CK340" s="65"/>
      <c r="CL340" s="65"/>
      <c r="CM340"/>
      <c r="CN340"/>
      <c r="CO340"/>
      <c r="CP340"/>
      <c r="CQ340"/>
      <c r="CR340"/>
      <c r="CS340"/>
      <c r="CT340"/>
      <c r="CU340"/>
      <c r="CV340" s="65"/>
      <c r="CW340" s="65"/>
      <c r="CX340" s="65"/>
      <c r="CY340" s="65"/>
      <c r="CZ340" s="65"/>
      <c r="DA340" s="65"/>
      <c r="DB340" s="141"/>
      <c r="DC340" s="141"/>
      <c r="DD340" s="141"/>
      <c r="DE340" s="141"/>
      <c r="DF340" s="141"/>
      <c r="DG340" s="141"/>
      <c r="DH340" s="141"/>
      <c r="DI340" s="141"/>
      <c r="DJ340" s="139"/>
      <c r="DK340" s="95"/>
      <c r="DL340" s="141"/>
      <c r="DM340" s="141"/>
      <c r="DN340" s="141"/>
      <c r="DO340" s="141"/>
      <c r="DP340" s="91"/>
      <c r="DQ340" s="72"/>
      <c r="DR340" s="72"/>
      <c r="DS340" s="72"/>
      <c r="DT340" s="72"/>
      <c r="DZ340" s="141"/>
      <c r="EA340" s="141"/>
      <c r="EB340" s="141"/>
      <c r="EC340" s="141"/>
      <c r="ED340" s="141"/>
      <c r="EE340" s="141"/>
      <c r="EF340" s="143"/>
      <c r="EU340" s="72"/>
    </row>
    <row r="341" spans="1:151">
      <c r="A341" s="20"/>
      <c r="B341" s="20"/>
      <c r="C341" s="312"/>
      <c r="D341" s="31" t="s">
        <v>1494</v>
      </c>
      <c r="E341" s="31" t="s">
        <v>1495</v>
      </c>
      <c r="F341" s="32"/>
      <c r="G341" s="33"/>
      <c r="H341" s="34"/>
      <c r="I341" s="34"/>
      <c r="J341" s="34"/>
      <c r="K341" s="34"/>
      <c r="L341" s="34"/>
      <c r="M341" s="34"/>
      <c r="N341" s="34"/>
      <c r="O341" s="34"/>
      <c r="P341" s="34"/>
      <c r="Q341" s="34"/>
      <c r="R341" s="34"/>
      <c r="S341" s="34"/>
      <c r="T341" s="34"/>
      <c r="U341" s="34"/>
      <c r="V341" s="34"/>
      <c r="W341" s="34"/>
      <c r="X341" s="34"/>
      <c r="Y341" s="34"/>
      <c r="Z341" s="34"/>
      <c r="AA341" s="34"/>
      <c r="AB341" s="34"/>
      <c r="AC341" s="34"/>
      <c r="AD341" s="34"/>
      <c r="AE341" s="34"/>
      <c r="AF341" s="34"/>
      <c r="AG341" s="34"/>
      <c r="AH341" s="34"/>
      <c r="AI341" s="34"/>
      <c r="AJ341" s="34"/>
      <c r="AK341" s="34"/>
      <c r="AL341" s="34"/>
      <c r="AM341" s="34"/>
      <c r="AN341" s="34"/>
      <c r="AO341" s="34"/>
      <c r="AP341" s="34"/>
      <c r="AQ341" s="75"/>
      <c r="AR341" s="34"/>
      <c r="AS341" s="34"/>
      <c r="AT341" s="110" t="s">
        <v>2688</v>
      </c>
      <c r="AU341" s="34" t="s">
        <v>2688</v>
      </c>
      <c r="AV341" s="34" t="s">
        <v>2688</v>
      </c>
      <c r="AW341" s="34"/>
      <c r="AX341" s="34"/>
      <c r="AY341" s="34"/>
      <c r="AZ341" s="34"/>
      <c r="BA341" s="34"/>
      <c r="BB341" s="34"/>
      <c r="BC341" s="124" t="s">
        <v>2688</v>
      </c>
      <c r="BD341" s="124" t="s">
        <v>2688</v>
      </c>
      <c r="BE341" s="216" t="s">
        <v>2688</v>
      </c>
      <c r="BF341" s="216" t="s">
        <v>2688</v>
      </c>
      <c r="BG341" s="34"/>
      <c r="BH341" s="34"/>
      <c r="BI341" s="34"/>
      <c r="BJ341" s="34"/>
      <c r="BK341" s="34"/>
      <c r="BL341" s="96">
        <f t="shared" ca="1" si="67"/>
        <v>14907</v>
      </c>
      <c r="BM341" s="97" t="e">
        <f t="shared" ca="1" si="68"/>
        <v>#VALUE!</v>
      </c>
      <c r="BN341" s="97" t="e">
        <f t="shared" ca="1" si="69"/>
        <v>#VALUE!</v>
      </c>
      <c r="BO341" s="95" t="e">
        <f t="shared" ca="1" si="70"/>
        <v>#VALUE!</v>
      </c>
      <c r="BP341" s="7">
        <f>Design!$J347</f>
        <v>0</v>
      </c>
      <c r="BQ341" s="1" t="e">
        <f t="shared" ca="1" si="71"/>
        <v>#VALUE!</v>
      </c>
      <c r="BR341" s="19" t="e">
        <f t="shared" ca="1" si="72"/>
        <v>#VALUE!</v>
      </c>
      <c r="BS341" s="61">
        <f t="shared" ca="1" si="63"/>
        <v>0</v>
      </c>
      <c r="BT341" s="61" t="str">
        <f t="shared" ca="1" si="64"/>
        <v>ACK</v>
      </c>
      <c r="BU341" s="78" t="e">
        <f t="shared" ca="1" si="66"/>
        <v>#VALUE!</v>
      </c>
      <c r="BV341" s="95">
        <f t="shared" ca="1" si="62"/>
        <v>0</v>
      </c>
      <c r="BW341" s="78"/>
      <c r="BX341" s="78"/>
      <c r="BY341" s="51" t="s">
        <v>1868</v>
      </c>
      <c r="BZ341"/>
      <c r="CA341" s="278">
        <v>41543.643113425926</v>
      </c>
      <c r="CB341" t="s">
        <v>1969</v>
      </c>
      <c r="CC341" s="10"/>
      <c r="CD341" s="61"/>
      <c r="CE341" s="65" t="e">
        <f t="shared" si="65"/>
        <v>#VALUE!</v>
      </c>
      <c r="CF341" s="65"/>
      <c r="CG341" s="65"/>
      <c r="CH341" s="65"/>
      <c r="CI341" s="65"/>
      <c r="CJ341" s="65"/>
      <c r="CK341" s="65"/>
      <c r="CL341" s="65"/>
      <c r="CM341"/>
      <c r="CN341"/>
      <c r="CO341"/>
      <c r="CP341"/>
      <c r="CQ341"/>
      <c r="CR341"/>
      <c r="CS341"/>
      <c r="CT341"/>
      <c r="CU341"/>
      <c r="CV341" s="65"/>
      <c r="CW341" s="65"/>
      <c r="CX341" s="65"/>
      <c r="CY341" s="65"/>
      <c r="CZ341" s="65"/>
      <c r="DA341" s="65"/>
      <c r="DB341" s="141"/>
      <c r="DC341" s="141"/>
      <c r="DD341" s="141"/>
      <c r="DE341" s="141"/>
      <c r="DF341" s="141"/>
      <c r="DG341" s="141"/>
      <c r="DH341" s="141"/>
      <c r="DI341" s="141"/>
      <c r="DJ341" s="139"/>
      <c r="DK341" s="95"/>
      <c r="DL341" s="141"/>
      <c r="DM341" s="141"/>
      <c r="DN341" s="141"/>
      <c r="DO341" s="141"/>
      <c r="DP341" s="91"/>
      <c r="DQ341" s="72"/>
      <c r="DR341" s="72"/>
      <c r="DS341" s="72"/>
      <c r="DT341" s="72"/>
      <c r="DZ341" s="141"/>
      <c r="EA341" s="141"/>
      <c r="EB341" s="141"/>
      <c r="EC341" s="141"/>
      <c r="ED341" s="141"/>
      <c r="EE341" s="141"/>
      <c r="EF341" s="143"/>
      <c r="EU341" s="72"/>
    </row>
    <row r="342" spans="1:151">
      <c r="A342" s="20"/>
      <c r="B342" s="20"/>
      <c r="C342" s="312"/>
      <c r="D342" s="31" t="s">
        <v>2572</v>
      </c>
      <c r="E342" s="31" t="s">
        <v>2573</v>
      </c>
      <c r="F342" s="32"/>
      <c r="G342" s="33"/>
      <c r="H342" s="34"/>
      <c r="I342" s="34"/>
      <c r="J342" s="34"/>
      <c r="K342" s="34"/>
      <c r="L342" s="34"/>
      <c r="M342" s="34"/>
      <c r="N342" s="34"/>
      <c r="O342" s="34"/>
      <c r="P342" s="34"/>
      <c r="Q342" s="34"/>
      <c r="R342" s="34"/>
      <c r="S342" s="34"/>
      <c r="T342" s="34"/>
      <c r="U342" s="34"/>
      <c r="V342" s="34"/>
      <c r="W342" s="34"/>
      <c r="X342" s="34"/>
      <c r="Y342" s="34"/>
      <c r="Z342" s="34"/>
      <c r="AA342" s="34"/>
      <c r="AB342" s="34"/>
      <c r="AC342" s="34"/>
      <c r="AD342" s="34"/>
      <c r="AE342" s="34"/>
      <c r="AF342" s="34"/>
      <c r="AG342" s="34"/>
      <c r="AH342" s="34"/>
      <c r="AI342" s="34"/>
      <c r="AJ342" s="34"/>
      <c r="AK342" s="34"/>
      <c r="AL342" s="34"/>
      <c r="AM342" s="34"/>
      <c r="AN342" s="34"/>
      <c r="AO342" s="34"/>
      <c r="AP342" s="34"/>
      <c r="AQ342" s="75"/>
      <c r="AR342" s="34"/>
      <c r="AS342" s="34"/>
      <c r="AT342" s="110" t="s">
        <v>2688</v>
      </c>
      <c r="AU342" s="34" t="s">
        <v>2688</v>
      </c>
      <c r="AV342" s="34" t="s">
        <v>2688</v>
      </c>
      <c r="AW342" s="34"/>
      <c r="AX342" s="34"/>
      <c r="AY342" s="34"/>
      <c r="AZ342" s="34"/>
      <c r="BA342" s="34"/>
      <c r="BB342" s="34"/>
      <c r="BC342" s="124" t="s">
        <v>2688</v>
      </c>
      <c r="BD342" s="124" t="s">
        <v>2688</v>
      </c>
      <c r="BE342" s="216" t="s">
        <v>2688</v>
      </c>
      <c r="BF342" s="216" t="s">
        <v>2688</v>
      </c>
      <c r="BG342" s="34"/>
      <c r="BH342" s="34"/>
      <c r="BI342" s="34"/>
      <c r="BJ342" s="34"/>
      <c r="BK342" s="34"/>
      <c r="BL342" s="96">
        <f t="shared" ca="1" si="67"/>
        <v>14908</v>
      </c>
      <c r="BM342" s="97" t="e">
        <f t="shared" ca="1" si="68"/>
        <v>#VALUE!</v>
      </c>
      <c r="BN342" s="97" t="e">
        <f t="shared" ca="1" si="69"/>
        <v>#VALUE!</v>
      </c>
      <c r="BO342" s="95" t="e">
        <f t="shared" ca="1" si="70"/>
        <v>#VALUE!</v>
      </c>
      <c r="BP342" s="7">
        <f>Design!$J348</f>
        <v>0</v>
      </c>
      <c r="BQ342" s="1" t="e">
        <f t="shared" ca="1" si="71"/>
        <v>#VALUE!</v>
      </c>
      <c r="BR342" s="19" t="e">
        <f t="shared" ca="1" si="72"/>
        <v>#VALUE!</v>
      </c>
      <c r="BS342" s="61">
        <f t="shared" ca="1" si="63"/>
        <v>0</v>
      </c>
      <c r="BT342" s="61" t="str">
        <f t="shared" ca="1" si="64"/>
        <v>ACK</v>
      </c>
      <c r="BU342" s="78" t="e">
        <f t="shared" ca="1" si="66"/>
        <v>#VALUE!</v>
      </c>
      <c r="BV342" s="95">
        <f t="shared" ca="1" si="62"/>
        <v>0</v>
      </c>
      <c r="BW342" s="78"/>
      <c r="BX342" s="78"/>
      <c r="BY342" s="51" t="s">
        <v>1869</v>
      </c>
      <c r="BZ342"/>
      <c r="CA342" s="278">
        <v>41543.643113425926</v>
      </c>
      <c r="CB342" t="s">
        <v>3748</v>
      </c>
      <c r="CC342" s="10"/>
      <c r="CD342" s="61"/>
      <c r="CE342" s="65" t="e">
        <f t="shared" si="65"/>
        <v>#VALUE!</v>
      </c>
      <c r="CF342" s="65"/>
      <c r="CG342" s="65"/>
      <c r="CH342" s="65"/>
      <c r="CI342" s="65"/>
      <c r="CJ342" s="65"/>
      <c r="CK342" s="65"/>
      <c r="CL342" s="65"/>
      <c r="CM342"/>
      <c r="CN342"/>
      <c r="CO342"/>
      <c r="CP342"/>
      <c r="CQ342"/>
      <c r="CR342"/>
      <c r="CS342"/>
      <c r="CT342"/>
      <c r="CU342"/>
      <c r="CV342" s="65"/>
      <c r="CW342" s="65"/>
      <c r="CX342" s="65"/>
      <c r="CY342" s="65"/>
      <c r="CZ342" s="65"/>
      <c r="DA342" s="65"/>
      <c r="DB342" s="141"/>
      <c r="DC342" s="141"/>
      <c r="DD342" s="141"/>
      <c r="DE342" s="141"/>
      <c r="DF342" s="141"/>
      <c r="DG342" s="141"/>
      <c r="DH342" s="141"/>
      <c r="DI342" s="141"/>
      <c r="DJ342" s="139"/>
      <c r="DK342" s="95"/>
      <c r="DL342" s="141"/>
      <c r="DM342" s="141"/>
      <c r="DN342" s="141"/>
      <c r="DO342" s="141"/>
      <c r="DP342" s="91"/>
      <c r="DQ342" s="72"/>
      <c r="DR342" s="72"/>
      <c r="DS342" s="72"/>
      <c r="DT342" s="72"/>
      <c r="DZ342" s="141"/>
      <c r="EA342" s="141"/>
      <c r="EB342" s="141"/>
      <c r="EC342" s="141"/>
      <c r="ED342" s="141"/>
      <c r="EE342" s="141"/>
      <c r="EF342" s="143"/>
      <c r="EU342" s="72"/>
    </row>
    <row r="343" spans="1:151">
      <c r="A343" s="20"/>
      <c r="B343" s="20"/>
      <c r="C343" s="313"/>
      <c r="D343" s="31" t="s">
        <v>2574</v>
      </c>
      <c r="E343" s="31" t="s">
        <v>2575</v>
      </c>
      <c r="F343" s="32"/>
      <c r="G343" s="33"/>
      <c r="H343" s="34"/>
      <c r="I343" s="34"/>
      <c r="J343" s="34"/>
      <c r="K343" s="34"/>
      <c r="L343" s="34"/>
      <c r="M343" s="34"/>
      <c r="N343" s="34"/>
      <c r="O343" s="34"/>
      <c r="P343" s="34"/>
      <c r="Q343" s="34"/>
      <c r="R343" s="34"/>
      <c r="S343" s="34"/>
      <c r="T343" s="34"/>
      <c r="U343" s="34"/>
      <c r="V343" s="34"/>
      <c r="W343" s="34"/>
      <c r="X343" s="34"/>
      <c r="Y343" s="34"/>
      <c r="Z343" s="34"/>
      <c r="AA343" s="34"/>
      <c r="AB343" s="34"/>
      <c r="AC343" s="34"/>
      <c r="AD343" s="34"/>
      <c r="AE343" s="34"/>
      <c r="AF343" s="34"/>
      <c r="AG343" s="34"/>
      <c r="AH343" s="34"/>
      <c r="AI343" s="34"/>
      <c r="AJ343" s="34"/>
      <c r="AK343" s="34"/>
      <c r="AL343" s="34"/>
      <c r="AM343" s="34"/>
      <c r="AN343" s="34"/>
      <c r="AO343" s="34"/>
      <c r="AP343" s="34"/>
      <c r="AQ343" s="75"/>
      <c r="AR343" s="34"/>
      <c r="AS343" s="34"/>
      <c r="AT343" s="110" t="s">
        <v>2688</v>
      </c>
      <c r="AU343" s="34" t="s">
        <v>2688</v>
      </c>
      <c r="AV343" s="34" t="s">
        <v>2688</v>
      </c>
      <c r="AW343" s="34"/>
      <c r="AX343" s="34"/>
      <c r="AY343" s="34"/>
      <c r="AZ343" s="34"/>
      <c r="BA343" s="34"/>
      <c r="BB343" s="34"/>
      <c r="BC343" s="124" t="s">
        <v>2688</v>
      </c>
      <c r="BD343" s="124" t="s">
        <v>2688</v>
      </c>
      <c r="BE343" s="216" t="s">
        <v>2688</v>
      </c>
      <c r="BF343" s="216" t="s">
        <v>2688</v>
      </c>
      <c r="BG343" s="34"/>
      <c r="BH343" s="34"/>
      <c r="BI343" s="34"/>
      <c r="BJ343" s="34"/>
      <c r="BK343" s="34"/>
      <c r="BL343" s="96">
        <f t="shared" ca="1" si="67"/>
        <v>14909</v>
      </c>
      <c r="BM343" s="97" t="e">
        <f t="shared" ca="1" si="68"/>
        <v>#VALUE!</v>
      </c>
      <c r="BN343" s="97" t="e">
        <f t="shared" ca="1" si="69"/>
        <v>#VALUE!</v>
      </c>
      <c r="BO343" s="95" t="e">
        <f t="shared" ca="1" si="70"/>
        <v>#VALUE!</v>
      </c>
      <c r="BP343" s="7">
        <f>Design!$J349</f>
        <v>0</v>
      </c>
      <c r="BQ343" s="1" t="e">
        <f t="shared" ca="1" si="71"/>
        <v>#VALUE!</v>
      </c>
      <c r="BR343" s="19" t="e">
        <f t="shared" ca="1" si="72"/>
        <v>#VALUE!</v>
      </c>
      <c r="BS343" s="61">
        <f t="shared" ca="1" si="63"/>
        <v>0</v>
      </c>
      <c r="BT343" s="61" t="str">
        <f t="shared" ca="1" si="64"/>
        <v>ACK</v>
      </c>
      <c r="BU343" s="78" t="e">
        <f t="shared" ca="1" si="66"/>
        <v>#VALUE!</v>
      </c>
      <c r="BV343" s="95">
        <f t="shared" ca="1" si="62"/>
        <v>0</v>
      </c>
      <c r="BW343" s="78"/>
      <c r="BX343" s="78"/>
      <c r="BY343" s="51" t="s">
        <v>1870</v>
      </c>
      <c r="BZ343"/>
      <c r="CA343" s="278">
        <v>41543.643125000002</v>
      </c>
      <c r="CB343" t="s">
        <v>3749</v>
      </c>
      <c r="CC343" s="10"/>
      <c r="CD343" s="61"/>
      <c r="CE343" s="65" t="e">
        <f t="shared" si="65"/>
        <v>#VALUE!</v>
      </c>
      <c r="CF343" s="65"/>
      <c r="CG343" s="65"/>
      <c r="CH343" s="65"/>
      <c r="CI343" s="65"/>
      <c r="CJ343" s="65"/>
      <c r="CK343" s="65"/>
      <c r="CL343" s="65"/>
      <c r="CM343"/>
      <c r="CN343"/>
      <c r="CO343"/>
      <c r="CP343"/>
      <c r="CQ343"/>
      <c r="CR343"/>
      <c r="CS343"/>
      <c r="CT343"/>
      <c r="CU343"/>
      <c r="CV343" s="65"/>
      <c r="CW343" s="65"/>
      <c r="CX343" s="65"/>
      <c r="CY343" s="65"/>
      <c r="CZ343" s="65"/>
      <c r="DA343" s="65"/>
      <c r="DB343" s="141"/>
      <c r="DC343" s="141"/>
      <c r="DD343" s="141"/>
      <c r="DE343" s="141"/>
      <c r="DF343" s="141"/>
      <c r="DG343" s="141"/>
      <c r="DH343" s="141"/>
      <c r="DI343" s="141"/>
      <c r="DJ343" s="139"/>
      <c r="DK343" s="95"/>
      <c r="DL343" s="141"/>
      <c r="DM343" s="141"/>
      <c r="DN343" s="141"/>
      <c r="DO343" s="141"/>
      <c r="DP343" s="91"/>
      <c r="DQ343" s="72"/>
      <c r="DR343" s="72"/>
      <c r="DS343" s="72"/>
      <c r="DT343" s="72"/>
      <c r="DZ343" s="141"/>
      <c r="EA343" s="141"/>
      <c r="EB343" s="141"/>
      <c r="EC343" s="141"/>
      <c r="ED343" s="141"/>
      <c r="EE343" s="141"/>
      <c r="EF343" s="143"/>
      <c r="EU343" s="72"/>
    </row>
    <row r="344" spans="1:151">
      <c r="A344" s="20"/>
      <c r="B344" s="20"/>
      <c r="C344" s="311" t="s">
        <v>2576</v>
      </c>
      <c r="D344" s="31" t="s">
        <v>2577</v>
      </c>
      <c r="E344" s="31" t="s">
        <v>2578</v>
      </c>
      <c r="F344" s="32"/>
      <c r="G344" s="33"/>
      <c r="H344" s="34"/>
      <c r="I344" s="34"/>
      <c r="J344" s="34"/>
      <c r="K344" s="34"/>
      <c r="L344" s="34"/>
      <c r="M344" s="34"/>
      <c r="N344" s="34"/>
      <c r="O344" s="34"/>
      <c r="P344" s="34"/>
      <c r="Q344" s="34"/>
      <c r="R344" s="34"/>
      <c r="S344" s="34"/>
      <c r="T344" s="34"/>
      <c r="U344" s="34"/>
      <c r="V344" s="34"/>
      <c r="W344" s="34"/>
      <c r="X344" s="34"/>
      <c r="Y344" s="34"/>
      <c r="Z344" s="34"/>
      <c r="AA344" s="34"/>
      <c r="AB344" s="34"/>
      <c r="AC344" s="34"/>
      <c r="AD344" s="34"/>
      <c r="AE344" s="34"/>
      <c r="AF344" s="34"/>
      <c r="AG344" s="34"/>
      <c r="AH344" s="34"/>
      <c r="AI344" s="34"/>
      <c r="AJ344" s="34"/>
      <c r="AK344" s="34"/>
      <c r="AL344" s="34"/>
      <c r="AM344" s="34"/>
      <c r="AN344" s="34"/>
      <c r="AO344" s="34"/>
      <c r="AP344" s="34"/>
      <c r="AQ344" s="75"/>
      <c r="AR344" s="34"/>
      <c r="AS344" s="34"/>
      <c r="AT344" s="110" t="s">
        <v>2399</v>
      </c>
      <c r="AU344" s="34" t="s">
        <v>2399</v>
      </c>
      <c r="AV344" s="34" t="s">
        <v>2399</v>
      </c>
      <c r="AW344" s="34"/>
      <c r="AX344" s="34"/>
      <c r="AY344" s="34"/>
      <c r="AZ344" s="34"/>
      <c r="BA344" s="34"/>
      <c r="BB344" s="34"/>
      <c r="BC344" s="124" t="s">
        <v>2399</v>
      </c>
      <c r="BD344" s="124" t="s">
        <v>2399</v>
      </c>
      <c r="BE344" s="216" t="s">
        <v>2399</v>
      </c>
      <c r="BF344" s="216" t="s">
        <v>2399</v>
      </c>
      <c r="BG344" s="34"/>
      <c r="BH344" s="34"/>
      <c r="BI344" s="34"/>
      <c r="BJ344" s="34"/>
      <c r="BK344" s="34"/>
      <c r="BL344" s="96">
        <f t="shared" ca="1" si="67"/>
        <v>14912</v>
      </c>
      <c r="BM344" s="97" t="e">
        <f t="shared" ca="1" si="68"/>
        <v>#VALUE!</v>
      </c>
      <c r="BN344" s="97" t="e">
        <f t="shared" ca="1" si="69"/>
        <v>#VALUE!</v>
      </c>
      <c r="BO344" s="95" t="e">
        <f t="shared" ca="1" si="70"/>
        <v>#VALUE!</v>
      </c>
      <c r="BP344" s="7">
        <f>Design!$J350</f>
        <v>0</v>
      </c>
      <c r="BQ344" s="1" t="e">
        <f t="shared" ca="1" si="71"/>
        <v>#VALUE!</v>
      </c>
      <c r="BR344" s="19" t="e">
        <f t="shared" ca="1" si="72"/>
        <v>#VALUE!</v>
      </c>
      <c r="BS344" s="61">
        <f t="shared" ca="1" si="63"/>
        <v>0</v>
      </c>
      <c r="BT344" s="61" t="str">
        <f t="shared" ca="1" si="64"/>
        <v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42.5,74.3,95.0,115.5,127.5,137.0,146.0,153.7,159.4,164.6,169.0,172.3,175.1,176.9,178.1,178.8,179.1,178.5,177.5,175.6,173.6,170.8,167.7,163.8,160.0,156.0,151.8,147.4,143.3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58.2,82.0,107.0,120.4,131.7,141.5,149.3,157.2,162.1,167.7,171.4,175.1,177.3,178.9,180.7,181.1,180.9,180.1,178.9,177.1,174.6,171.3,168.4,164.8,161.0,156.8,152.2,147.9</v>
      </c>
      <c r="BU344" s="78" t="e">
        <f t="shared" ca="1" si="66"/>
        <v>#VALUE!</v>
      </c>
      <c r="BV344" s="95">
        <f t="shared" ca="1" si="62"/>
        <v>0</v>
      </c>
      <c r="BW344" s="78"/>
      <c r="BX344" s="78"/>
      <c r="BY344" s="51" t="s">
        <v>1871</v>
      </c>
      <c r="BZ344"/>
      <c r="CA344" s="278">
        <v>41543.643125000002</v>
      </c>
      <c r="CB344" t="s">
        <v>3750</v>
      </c>
      <c r="CC344" s="10"/>
      <c r="CD344" s="61"/>
      <c r="CE344" s="65" t="e">
        <f t="shared" si="65"/>
        <v>#VALUE!</v>
      </c>
      <c r="CF344" s="65"/>
      <c r="CG344" s="65"/>
      <c r="CH344" s="65"/>
      <c r="CI344" s="65"/>
      <c r="CJ344" s="65"/>
      <c r="CK344" s="65"/>
      <c r="CL344" s="65"/>
      <c r="CM344"/>
      <c r="CN344"/>
      <c r="CO344"/>
      <c r="CP344"/>
      <c r="CQ344"/>
      <c r="CR344"/>
      <c r="CS344"/>
      <c r="CT344"/>
      <c r="CU344"/>
      <c r="CV344" s="65"/>
      <c r="CW344" s="65"/>
      <c r="CX344" s="65"/>
      <c r="CY344" s="65"/>
      <c r="CZ344" s="65"/>
      <c r="DA344" s="65"/>
      <c r="DB344" s="141"/>
      <c r="DC344" s="141"/>
      <c r="DD344" s="141"/>
      <c r="DE344" s="141"/>
      <c r="DF344" s="141"/>
      <c r="DG344" s="141"/>
      <c r="DH344" s="141"/>
      <c r="DI344" s="141"/>
      <c r="DJ344" s="139"/>
      <c r="DK344" s="95"/>
      <c r="DL344" s="141"/>
      <c r="DM344" s="141"/>
      <c r="DN344" s="141"/>
      <c r="DO344" s="141"/>
      <c r="DP344" s="91"/>
      <c r="DQ344" s="72"/>
      <c r="DR344" s="72"/>
      <c r="DS344" s="72"/>
      <c r="DT344" s="72"/>
      <c r="DZ344" s="141"/>
      <c r="EA344" s="141"/>
      <c r="EB344" s="141"/>
      <c r="EC344" s="141"/>
      <c r="ED344" s="141"/>
      <c r="EE344" s="141"/>
      <c r="EF344" s="143"/>
      <c r="EU344" s="72"/>
    </row>
    <row r="345" spans="1:151">
      <c r="A345" s="20"/>
      <c r="B345" s="20"/>
      <c r="C345" s="312"/>
      <c r="D345" s="31" t="s">
        <v>2579</v>
      </c>
      <c r="E345" s="31" t="s">
        <v>2580</v>
      </c>
      <c r="F345" s="32"/>
      <c r="G345" s="33"/>
      <c r="H345" s="34"/>
      <c r="I345" s="34"/>
      <c r="J345" s="34"/>
      <c r="K345" s="34"/>
      <c r="L345" s="34"/>
      <c r="M345" s="34"/>
      <c r="N345" s="34"/>
      <c r="O345" s="34"/>
      <c r="P345" s="34"/>
      <c r="Q345" s="34"/>
      <c r="R345" s="34"/>
      <c r="S345" s="34"/>
      <c r="T345" s="34"/>
      <c r="U345" s="34"/>
      <c r="V345" s="34"/>
      <c r="W345" s="34"/>
      <c r="X345" s="34"/>
      <c r="Y345" s="34"/>
      <c r="Z345" s="34"/>
      <c r="AA345" s="34"/>
      <c r="AB345" s="34"/>
      <c r="AC345" s="34"/>
      <c r="AD345" s="34"/>
      <c r="AE345" s="34"/>
      <c r="AF345" s="34"/>
      <c r="AG345" s="34"/>
      <c r="AH345" s="34"/>
      <c r="AI345" s="34"/>
      <c r="AJ345" s="34"/>
      <c r="AK345" s="34"/>
      <c r="AL345" s="34"/>
      <c r="AM345" s="34"/>
      <c r="AN345" s="34"/>
      <c r="AO345" s="34"/>
      <c r="AP345" s="34"/>
      <c r="AQ345" s="75"/>
      <c r="AR345" s="34"/>
      <c r="AS345" s="34"/>
      <c r="AT345" s="110" t="s">
        <v>2399</v>
      </c>
      <c r="AU345" s="34" t="s">
        <v>2399</v>
      </c>
      <c r="AV345" s="34" t="s">
        <v>2399</v>
      </c>
      <c r="AW345" s="34"/>
      <c r="AX345" s="34"/>
      <c r="AY345" s="34"/>
      <c r="AZ345" s="34"/>
      <c r="BA345" s="34"/>
      <c r="BB345" s="34"/>
      <c r="BC345" s="124" t="s">
        <v>2399</v>
      </c>
      <c r="BD345" s="124" t="s">
        <v>2399</v>
      </c>
      <c r="BE345" s="216" t="s">
        <v>2399</v>
      </c>
      <c r="BF345" s="216" t="s">
        <v>2399</v>
      </c>
      <c r="BG345" s="34"/>
      <c r="BH345" s="34"/>
      <c r="BI345" s="34"/>
      <c r="BJ345" s="34"/>
      <c r="BK345" s="34"/>
      <c r="BL345" s="96">
        <f t="shared" ca="1" si="67"/>
        <v>15069</v>
      </c>
      <c r="BM345" s="97" t="e">
        <f t="shared" ca="1" si="68"/>
        <v>#VALUE!</v>
      </c>
      <c r="BN345" s="97" t="e">
        <f t="shared" ca="1" si="69"/>
        <v>#VALUE!</v>
      </c>
      <c r="BO345" s="95" t="e">
        <f t="shared" ca="1" si="70"/>
        <v>#VALUE!</v>
      </c>
      <c r="BP345" s="7">
        <f>Design!$J351</f>
        <v>0</v>
      </c>
      <c r="BQ345" s="1" t="e">
        <f t="shared" ca="1" si="71"/>
        <v>#VALUE!</v>
      </c>
      <c r="BR345" s="19" t="e">
        <f t="shared" ca="1" si="72"/>
        <v>#VALUE!</v>
      </c>
      <c r="BS345" s="61">
        <f t="shared" ca="1" si="63"/>
        <v>0</v>
      </c>
      <c r="BT345" s="61" t="str">
        <f t="shared" ca="1" si="64"/>
        <v>ACK</v>
      </c>
      <c r="BU345" s="78" t="e">
        <f t="shared" ca="1" si="66"/>
        <v>#VALUE!</v>
      </c>
      <c r="BV345" s="95">
        <f t="shared" ca="1" si="62"/>
        <v>0</v>
      </c>
      <c r="BW345" s="78"/>
      <c r="BX345" s="78"/>
      <c r="BY345" s="51" t="s">
        <v>1872</v>
      </c>
      <c r="BZ345"/>
      <c r="CA345" s="278">
        <v>41543.643125000002</v>
      </c>
      <c r="CB345" t="s">
        <v>3751</v>
      </c>
      <c r="CC345" s="10"/>
      <c r="CD345" s="61"/>
      <c r="CE345" s="65" t="e">
        <f t="shared" si="65"/>
        <v>#VALUE!</v>
      </c>
      <c r="CF345" s="65"/>
      <c r="CG345" s="65"/>
      <c r="CH345" s="65"/>
      <c r="CI345" s="65"/>
      <c r="CJ345" s="65"/>
      <c r="CK345" s="65"/>
      <c r="CL345" s="65"/>
      <c r="CM345"/>
      <c r="CN345"/>
      <c r="CO345"/>
      <c r="CP345"/>
      <c r="CQ345"/>
      <c r="CR345"/>
      <c r="CS345"/>
      <c r="CT345"/>
      <c r="CU345"/>
      <c r="CV345" s="65"/>
      <c r="CW345" s="65"/>
      <c r="CX345" s="65"/>
      <c r="CY345" s="65"/>
      <c r="CZ345" s="65"/>
      <c r="DA345" s="65"/>
      <c r="DB345" s="141"/>
      <c r="DC345" s="141"/>
      <c r="DD345" s="141"/>
      <c r="DE345" s="141"/>
      <c r="DF345" s="141"/>
      <c r="DG345" s="141"/>
      <c r="DH345" s="141"/>
      <c r="DI345" s="141"/>
      <c r="DJ345" s="139"/>
      <c r="DK345" s="95"/>
      <c r="DL345" s="141"/>
      <c r="DM345" s="141"/>
      <c r="DN345" s="141"/>
      <c r="DO345" s="141"/>
      <c r="DP345" s="91"/>
      <c r="DQ345" s="72"/>
      <c r="DR345" s="72"/>
      <c r="DS345" s="72"/>
      <c r="DT345" s="72"/>
      <c r="DZ345" s="141"/>
      <c r="EA345" s="141"/>
      <c r="EB345" s="141"/>
      <c r="EC345" s="141"/>
      <c r="ED345" s="141"/>
      <c r="EE345" s="141"/>
      <c r="EF345" s="143"/>
      <c r="EU345" s="72"/>
    </row>
    <row r="346" spans="1:151">
      <c r="A346" s="20"/>
      <c r="B346" s="20"/>
      <c r="C346" s="312"/>
      <c r="D346" s="31" t="s">
        <v>2284</v>
      </c>
      <c r="E346" s="31" t="s">
        <v>1459</v>
      </c>
      <c r="F346" s="32"/>
      <c r="G346" s="33"/>
      <c r="H346" s="34"/>
      <c r="I346" s="34"/>
      <c r="J346" s="34"/>
      <c r="K346" s="34"/>
      <c r="L346" s="34"/>
      <c r="M346" s="34"/>
      <c r="N346" s="34"/>
      <c r="O346" s="34"/>
      <c r="P346" s="34"/>
      <c r="Q346" s="34"/>
      <c r="R346" s="34"/>
      <c r="S346" s="34"/>
      <c r="T346" s="34"/>
      <c r="U346" s="34"/>
      <c r="V346" s="34"/>
      <c r="W346" s="34"/>
      <c r="X346" s="34"/>
      <c r="Y346" s="34"/>
      <c r="Z346" s="34"/>
      <c r="AA346" s="34"/>
      <c r="AB346" s="34"/>
      <c r="AC346" s="34"/>
      <c r="AD346" s="34"/>
      <c r="AE346" s="34"/>
      <c r="AF346" s="34"/>
      <c r="AG346" s="34"/>
      <c r="AH346" s="34"/>
      <c r="AI346" s="34"/>
      <c r="AJ346" s="34"/>
      <c r="AK346" s="34"/>
      <c r="AL346" s="34"/>
      <c r="AM346" s="34"/>
      <c r="AN346" s="34"/>
      <c r="AO346" s="34"/>
      <c r="AP346" s="34"/>
      <c r="AQ346" s="75"/>
      <c r="AR346" s="34"/>
      <c r="AS346" s="34"/>
      <c r="AT346" s="110" t="s">
        <v>2286</v>
      </c>
      <c r="AU346" s="34" t="s">
        <v>2286</v>
      </c>
      <c r="AV346" s="34" t="s">
        <v>2286</v>
      </c>
      <c r="AW346" s="34"/>
      <c r="AX346" s="34"/>
      <c r="AY346" s="34"/>
      <c r="AZ346" s="34"/>
      <c r="BA346" s="34"/>
      <c r="BB346" s="34"/>
      <c r="BC346" s="124" t="s">
        <v>1448</v>
      </c>
      <c r="BD346" s="124" t="s">
        <v>1448</v>
      </c>
      <c r="BE346" s="34" t="s">
        <v>1448</v>
      </c>
      <c r="BF346" s="34" t="s">
        <v>1448</v>
      </c>
      <c r="BG346" s="34"/>
      <c r="BH346" s="34"/>
      <c r="BI346" s="34"/>
      <c r="BJ346" s="34"/>
      <c r="BK346" s="34"/>
      <c r="BL346" s="96">
        <f t="shared" ca="1" si="67"/>
        <v>15081</v>
      </c>
      <c r="BM346" s="97" t="e">
        <f t="shared" ca="1" si="68"/>
        <v>#VALUE!</v>
      </c>
      <c r="BN346" s="97" t="e">
        <f t="shared" ca="1" si="69"/>
        <v>#VALUE!</v>
      </c>
      <c r="BO346" s="95" t="e">
        <f t="shared" ca="1" si="70"/>
        <v>#VALUE!</v>
      </c>
      <c r="BP346" s="7">
        <f>Design!$J352</f>
        <v>0</v>
      </c>
      <c r="BQ346" s="1" t="e">
        <f t="shared" ca="1" si="71"/>
        <v>#VALUE!</v>
      </c>
      <c r="BR346" s="19" t="e">
        <f t="shared" ca="1" si="72"/>
        <v>#VALUE!</v>
      </c>
      <c r="BS346" s="61">
        <f t="shared" ca="1" si="63"/>
        <v>0</v>
      </c>
      <c r="BT346" s="61" t="str">
        <f t="shared" ca="1" si="64"/>
        <v>POS(MIN,MAX,STEP)=-420,420,6|X=119.6,119.6,119.7,119.7,119.8,119.7,119.9,119.8,120.1,120.1,120.3,120.4,120.5,120.7,121.0,121.2,121.9,122.3,122.7,123.1,123.9,125.2,125.9,126.6,127.6,128.7,130.3,131.6,132.6,134.1,134.9,135.9,136.9,137.9,138.5,139.0,139.4,139.6,139.6,139.5,138.9,137.9,137.1,135.1,133.8,131.4,129.2,126.1,122.9,119.5,115.4,110.9,106.1,100.8,95.1,89.3,82.8,75.8,68.8,61.5,54.5,47.3,40.2,34.4,29.0,24.7,21.3,18.4,17.1,15.8,15.6,15.7,16.4,18.0,19.6,21.7,24.7,27.3,30.9,34.5,38.3,42.4,46.6,50.7,55.2,59.2,63.2,67.1,71.1,74.8,78.5,81.8,85.1,88.2,91.1,93.9,96.6,99.0,101.7,103.5,105.7,107.5,109.3,110.9,112.2,113.5,114.8,115.8,116.9,117.6,118.4,119.1,119.6,120.0,120.4,120.9,120.9,121.2,121.1,121.2,121.4,121.2,121.4,121.2,121.0,121.1,120.8,120.8,120.7,120.5,120.4,120.5,120.5,120.3,120.2,120.1,119.8,120.0,119.9,119.8,120.0|Y=121.7,121.6,122.2,122.4,122.3,122.5,122.4,122.8,122.4,122.4,123.0,122.9,123.4,123.5,123.4,124.2,124.4,124.7,125.2,126.1,126.5,127.1,127.8,128.9,129.7,130.7,132.3,133.6,134.6,136.3,137.5,138.3,139.4,140.6,141.2,141.7,141.9,142.0,142.1,141.8,141.3,140.5,139.4,138.1,136.2,134.1,131.4,128.7,126.1,122.3,118.4,113.9,109.7,104.5,98.5,92.8,87.4,80.0,72.9,65.4,58.6,50.6,44.3,37.0,32.2,27.8,24.0,21.0,19.0,17.4,17.7,17.5,17.8,18.9,19.6,21.4,24.7,27.0,30.0,33.6,37.3,41.5,45.8,49.8,53.4,57.9,62.3,66.4,70.1,73.6,77.1,81.0,84.7,87.3,90.1,93.6,96.3,99.2,102.0,103.7,105.9,107.4,110.2,111.3,113.4,114.4,116.0,117.3,118.1,119.0,120.1,120.9,121.6,122.1,122.6,122.7,122.9,123.4,123.3,123.4,123.1,123.1,123.5,122.9,123.6,123.1,123.1,123.3,123.2,123.4,122.5,122.5,122.3,122.4,121.8,122.4,122.8,122.4,122.5,122.2,122.4</v>
      </c>
      <c r="BU346" s="78" t="e">
        <f t="shared" ca="1" si="66"/>
        <v>#VALUE!</v>
      </c>
      <c r="BV346" s="95">
        <f t="shared" ca="1" si="62"/>
        <v>0</v>
      </c>
      <c r="BW346" s="78"/>
      <c r="BX346" s="78"/>
      <c r="BY346" s="51" t="s">
        <v>1873</v>
      </c>
      <c r="BZ346"/>
      <c r="CA346" s="278">
        <v>41543.643136574072</v>
      </c>
      <c r="CB346" t="s">
        <v>3752</v>
      </c>
      <c r="CC346" s="10"/>
      <c r="CD346" s="61"/>
      <c r="CE346" s="65" t="e">
        <f t="shared" si="65"/>
        <v>#VALUE!</v>
      </c>
      <c r="CF346" s="65"/>
      <c r="CG346" s="65"/>
      <c r="CH346" s="65"/>
      <c r="CI346" s="65"/>
      <c r="CJ346" s="65"/>
      <c r="CK346" s="65"/>
      <c r="CL346" s="65"/>
      <c r="CM346"/>
      <c r="CN346"/>
      <c r="CO346"/>
      <c r="CP346"/>
      <c r="CQ346"/>
      <c r="CR346"/>
      <c r="CS346"/>
      <c r="CT346"/>
      <c r="CU346"/>
      <c r="CV346" s="65"/>
      <c r="CW346" s="65"/>
      <c r="CX346" s="65"/>
      <c r="CY346" s="65"/>
      <c r="CZ346" s="65"/>
      <c r="DA346" s="65"/>
      <c r="DB346" s="141"/>
      <c r="DC346" s="141"/>
      <c r="DD346" s="141"/>
      <c r="DE346" s="141"/>
      <c r="DF346" s="141"/>
      <c r="DG346" s="141"/>
      <c r="DH346" s="141"/>
      <c r="DI346" s="141"/>
      <c r="DJ346" s="139"/>
      <c r="DK346" s="95"/>
      <c r="DL346" s="141"/>
      <c r="DM346" s="141"/>
      <c r="DN346" s="141"/>
      <c r="DO346" s="141"/>
      <c r="DP346" s="91"/>
      <c r="DQ346" s="72"/>
      <c r="DR346" s="72"/>
      <c r="DS346" s="72"/>
      <c r="DT346" s="72"/>
      <c r="DZ346" s="141"/>
      <c r="EA346" s="141"/>
      <c r="EB346" s="141"/>
      <c r="EC346" s="141"/>
      <c r="ED346" s="141"/>
      <c r="EE346" s="141"/>
      <c r="EF346" s="143"/>
      <c r="EU346" s="72"/>
    </row>
    <row r="347" spans="1:151">
      <c r="A347" s="20"/>
      <c r="B347" s="20"/>
      <c r="C347" s="312"/>
      <c r="D347" s="31" t="s">
        <v>2285</v>
      </c>
      <c r="E347" s="31" t="s">
        <v>1460</v>
      </c>
      <c r="F347" s="32"/>
      <c r="G347" s="33"/>
      <c r="H347" s="34"/>
      <c r="I347" s="34"/>
      <c r="J347" s="34"/>
      <c r="K347" s="34"/>
      <c r="L347" s="34"/>
      <c r="M347" s="34"/>
      <c r="N347" s="34"/>
      <c r="O347" s="34"/>
      <c r="P347" s="34"/>
      <c r="Q347" s="34"/>
      <c r="R347" s="34"/>
      <c r="S347" s="34"/>
      <c r="T347" s="34"/>
      <c r="U347" s="34"/>
      <c r="V347" s="34"/>
      <c r="W347" s="34"/>
      <c r="X347" s="34"/>
      <c r="Y347" s="34"/>
      <c r="Z347" s="34"/>
      <c r="AA347" s="34"/>
      <c r="AB347" s="34"/>
      <c r="AC347" s="34"/>
      <c r="AD347" s="34"/>
      <c r="AE347" s="34"/>
      <c r="AF347" s="34"/>
      <c r="AG347" s="34"/>
      <c r="AH347" s="34"/>
      <c r="AI347" s="34"/>
      <c r="AJ347" s="34"/>
      <c r="AK347" s="34"/>
      <c r="AL347" s="34"/>
      <c r="AM347" s="34"/>
      <c r="AN347" s="34"/>
      <c r="AO347" s="34"/>
      <c r="AP347" s="34"/>
      <c r="AQ347" s="75"/>
      <c r="AR347" s="34"/>
      <c r="AS347" s="34"/>
      <c r="AT347" s="110" t="s">
        <v>2286</v>
      </c>
      <c r="AU347" s="34" t="s">
        <v>2286</v>
      </c>
      <c r="AV347" s="34" t="s">
        <v>2286</v>
      </c>
      <c r="AW347" s="34"/>
      <c r="AX347" s="34"/>
      <c r="AY347" s="34"/>
      <c r="AZ347" s="34"/>
      <c r="BA347" s="34"/>
      <c r="BB347" s="34"/>
      <c r="BC347" s="124" t="s">
        <v>1448</v>
      </c>
      <c r="BD347" s="124" t="s">
        <v>1448</v>
      </c>
      <c r="BE347" s="34" t="s">
        <v>1448</v>
      </c>
      <c r="BF347" s="34" t="s">
        <v>1448</v>
      </c>
      <c r="BG347" s="34"/>
      <c r="BH347" s="34"/>
      <c r="BI347" s="34"/>
      <c r="BJ347" s="34"/>
      <c r="BK347" s="34"/>
      <c r="BL347" s="96">
        <f t="shared" ca="1" si="67"/>
        <v>15082</v>
      </c>
      <c r="BM347" s="97" t="e">
        <f t="shared" ca="1" si="68"/>
        <v>#VALUE!</v>
      </c>
      <c r="BN347" s="97" t="e">
        <f t="shared" ca="1" si="69"/>
        <v>#VALUE!</v>
      </c>
      <c r="BO347" s="95" t="e">
        <f t="shared" ca="1" si="70"/>
        <v>#VALUE!</v>
      </c>
      <c r="BP347" s="7">
        <f>Design!$J353</f>
        <v>0</v>
      </c>
      <c r="BQ347" s="1" t="e">
        <f t="shared" ca="1" si="71"/>
        <v>#VALUE!</v>
      </c>
      <c r="BR347" s="19" t="e">
        <f t="shared" ca="1" si="72"/>
        <v>#VALUE!</v>
      </c>
      <c r="BS347" s="61">
        <f t="shared" ca="1" si="63"/>
        <v>0</v>
      </c>
      <c r="BT347" s="61" t="str">
        <f t="shared" ca="1" si="64"/>
        <v>ACK</v>
      </c>
      <c r="BU347" s="78" t="e">
        <f t="shared" ca="1" si="66"/>
        <v>#VALUE!</v>
      </c>
      <c r="BV347" s="95">
        <f t="shared" ca="1" si="62"/>
        <v>0</v>
      </c>
      <c r="BW347" s="78"/>
      <c r="BX347" s="78"/>
      <c r="BY347" s="51" t="s">
        <v>1874</v>
      </c>
      <c r="BZ347"/>
      <c r="CA347" s="278">
        <v>41543.643136574072</v>
      </c>
      <c r="CB347" t="s">
        <v>3753</v>
      </c>
      <c r="CC347" s="10"/>
      <c r="CD347" s="61"/>
      <c r="CE347" s="65" t="e">
        <f t="shared" si="65"/>
        <v>#VALUE!</v>
      </c>
      <c r="CF347" s="65"/>
      <c r="CG347" s="65"/>
      <c r="CH347" s="65"/>
      <c r="CI347" s="65"/>
      <c r="CJ347" s="65"/>
      <c r="CK347" s="65"/>
      <c r="CL347" s="65"/>
      <c r="CM347"/>
      <c r="CN347"/>
      <c r="CO347"/>
      <c r="CP347"/>
      <c r="CQ347"/>
      <c r="CR347"/>
      <c r="CS347"/>
      <c r="CT347"/>
      <c r="CU347"/>
      <c r="CV347" s="65"/>
      <c r="CW347" s="65"/>
      <c r="CX347" s="65"/>
      <c r="CY347" s="65"/>
      <c r="CZ347" s="65"/>
      <c r="DA347" s="65"/>
      <c r="DB347" s="141"/>
      <c r="DC347" s="141"/>
      <c r="DD347" s="141"/>
      <c r="DE347" s="141"/>
      <c r="DF347" s="141"/>
      <c r="DG347" s="141"/>
      <c r="DH347" s="141"/>
      <c r="DI347" s="141"/>
      <c r="DJ347" s="139"/>
      <c r="DK347" s="95"/>
      <c r="DL347" s="141"/>
      <c r="DM347" s="141"/>
      <c r="DN347" s="141"/>
      <c r="DO347" s="141"/>
      <c r="DP347" s="91"/>
      <c r="DQ347" s="72"/>
      <c r="DR347" s="72"/>
      <c r="DS347" s="72"/>
      <c r="DT347" s="72"/>
      <c r="DZ347" s="141"/>
      <c r="EA347" s="141"/>
      <c r="EB347" s="141"/>
      <c r="EC347" s="141"/>
      <c r="ED347" s="141"/>
      <c r="EE347" s="141"/>
      <c r="EF347" s="143"/>
      <c r="EU347" s="72"/>
    </row>
    <row r="348" spans="1:151">
      <c r="A348" s="20"/>
      <c r="B348" s="20"/>
      <c r="C348" s="312"/>
      <c r="D348" s="31" t="s">
        <v>2581</v>
      </c>
      <c r="E348" s="31" t="s">
        <v>2582</v>
      </c>
      <c r="F348" s="32"/>
      <c r="G348" s="33"/>
      <c r="H348" s="34"/>
      <c r="I348" s="34"/>
      <c r="J348" s="34"/>
      <c r="K348" s="34"/>
      <c r="L348" s="34"/>
      <c r="M348" s="34"/>
      <c r="N348" s="34"/>
      <c r="O348" s="34"/>
      <c r="P348" s="34"/>
      <c r="Q348" s="34"/>
      <c r="R348" s="34"/>
      <c r="S348" s="34"/>
      <c r="T348" s="34"/>
      <c r="U348" s="34"/>
      <c r="V348" s="34"/>
      <c r="W348" s="34"/>
      <c r="X348" s="34"/>
      <c r="Y348" s="34"/>
      <c r="Z348" s="34"/>
      <c r="AA348" s="34"/>
      <c r="AB348" s="34"/>
      <c r="AC348" s="34"/>
      <c r="AD348" s="34"/>
      <c r="AE348" s="34"/>
      <c r="AF348" s="34"/>
      <c r="AG348" s="34"/>
      <c r="AH348" s="34"/>
      <c r="AI348" s="34"/>
      <c r="AJ348" s="34"/>
      <c r="AK348" s="34"/>
      <c r="AL348" s="34"/>
      <c r="AM348" s="34"/>
      <c r="AN348" s="34"/>
      <c r="AO348" s="34"/>
      <c r="AP348" s="34"/>
      <c r="AQ348" s="75"/>
      <c r="AR348" s="34"/>
      <c r="AS348" s="34"/>
      <c r="AT348" s="110" t="s">
        <v>2335</v>
      </c>
      <c r="AU348" s="34" t="s">
        <v>2331</v>
      </c>
      <c r="AV348" s="34" t="s">
        <v>2335</v>
      </c>
      <c r="AW348" s="34"/>
      <c r="AX348" s="34"/>
      <c r="AY348" s="34"/>
      <c r="AZ348" s="34"/>
      <c r="BA348" s="34"/>
      <c r="BB348" s="34"/>
      <c r="BC348" s="124" t="s">
        <v>2331</v>
      </c>
      <c r="BD348" s="124" t="s">
        <v>2331</v>
      </c>
      <c r="BE348" s="216" t="s">
        <v>2331</v>
      </c>
      <c r="BF348" s="216" t="s">
        <v>2331</v>
      </c>
      <c r="BG348" s="34"/>
      <c r="BH348" s="34"/>
      <c r="BI348" s="34"/>
      <c r="BJ348" s="34"/>
      <c r="BK348" s="34"/>
      <c r="BL348" s="96">
        <f t="shared" ca="1" si="67"/>
        <v>15083</v>
      </c>
      <c r="BM348" s="97" t="e">
        <f t="shared" ca="1" si="68"/>
        <v>#VALUE!</v>
      </c>
      <c r="BN348" s="97" t="e">
        <f t="shared" ca="1" si="69"/>
        <v>#VALUE!</v>
      </c>
      <c r="BO348" s="95" t="e">
        <f t="shared" ca="1" si="70"/>
        <v>#VALUE!</v>
      </c>
      <c r="BP348" s="7">
        <f>Design!$J354</f>
        <v>0</v>
      </c>
      <c r="BQ348" s="1" t="e">
        <f t="shared" ca="1" si="71"/>
        <v>#VALUE!</v>
      </c>
      <c r="BR348" s="19" t="e">
        <f t="shared" ca="1" si="72"/>
        <v>#VALUE!</v>
      </c>
      <c r="BS348" s="61">
        <f t="shared" ca="1" si="63"/>
        <v>0</v>
      </c>
      <c r="BT348" s="61" t="str">
        <f t="shared" ca="1" si="64"/>
        <v>ACK</v>
      </c>
      <c r="BU348" s="78" t="s">
        <v>2243</v>
      </c>
      <c r="BV348" s="95" t="s">
        <v>1994</v>
      </c>
      <c r="BW348" s="78" t="s">
        <v>1591</v>
      </c>
      <c r="BX348" s="78" t="s">
        <v>2610</v>
      </c>
      <c r="BY348" s="51" t="s">
        <v>1875</v>
      </c>
      <c r="BZ348"/>
      <c r="CA348" s="278">
        <v>41543.643148148149</v>
      </c>
      <c r="CB348" t="s">
        <v>3754</v>
      </c>
      <c r="CC348" s="10"/>
      <c r="CD348" s="61"/>
      <c r="CE348" s="65" t="e">
        <f t="shared" si="65"/>
        <v>#VALUE!</v>
      </c>
      <c r="CF348" s="65"/>
      <c r="CG348" s="65"/>
      <c r="CH348" s="65"/>
      <c r="CI348" s="65"/>
      <c r="CJ348" s="65"/>
      <c r="CK348" s="65"/>
      <c r="CL348" s="65"/>
      <c r="CM348"/>
      <c r="CN348"/>
      <c r="CO348"/>
      <c r="CP348"/>
      <c r="CQ348"/>
      <c r="CR348"/>
      <c r="CS348"/>
      <c r="CT348"/>
      <c r="CU348"/>
      <c r="CV348" s="65"/>
      <c r="CW348" s="65"/>
      <c r="CX348" s="65"/>
      <c r="CY348" s="65"/>
      <c r="CZ348" s="65"/>
      <c r="DA348" s="65"/>
      <c r="DB348" s="141"/>
      <c r="DC348" s="141"/>
      <c r="DD348" s="141"/>
      <c r="DE348" s="141"/>
      <c r="DF348" s="141"/>
      <c r="DG348" s="141"/>
      <c r="DH348" s="141"/>
      <c r="DI348" s="141"/>
      <c r="DJ348" s="139"/>
      <c r="DK348" s="95"/>
      <c r="DL348" s="141"/>
      <c r="DM348" s="141"/>
      <c r="DN348" s="141"/>
      <c r="DO348" s="141"/>
      <c r="DP348" s="91"/>
      <c r="DQ348" s="72"/>
      <c r="DR348" s="72"/>
      <c r="DS348" s="72"/>
      <c r="DT348" s="72"/>
      <c r="DZ348" s="141"/>
      <c r="EA348" s="141"/>
      <c r="EB348" s="141"/>
      <c r="EC348" s="141"/>
      <c r="ED348" s="141"/>
      <c r="EE348" s="141"/>
      <c r="EF348" s="143"/>
      <c r="EU348" s="72"/>
    </row>
    <row r="349" spans="1:151">
      <c r="A349" s="20"/>
      <c r="B349" s="20"/>
      <c r="C349" s="312"/>
      <c r="D349" s="31" t="s">
        <v>2583</v>
      </c>
      <c r="E349" s="31" t="s">
        <v>2584</v>
      </c>
      <c r="F349" s="32"/>
      <c r="G349" s="33"/>
      <c r="H349" s="34"/>
      <c r="I349" s="34"/>
      <c r="J349" s="34"/>
      <c r="K349" s="34"/>
      <c r="L349" s="34"/>
      <c r="M349" s="34"/>
      <c r="N349" s="34"/>
      <c r="O349" s="34"/>
      <c r="P349" s="34"/>
      <c r="Q349" s="34"/>
      <c r="R349" s="34"/>
      <c r="S349" s="34"/>
      <c r="T349" s="34"/>
      <c r="U349" s="34"/>
      <c r="V349" s="34"/>
      <c r="W349" s="34"/>
      <c r="X349" s="34"/>
      <c r="Y349" s="34"/>
      <c r="Z349" s="34"/>
      <c r="AA349" s="34"/>
      <c r="AB349" s="34"/>
      <c r="AC349" s="34"/>
      <c r="AD349" s="34"/>
      <c r="AE349" s="34"/>
      <c r="AF349" s="34"/>
      <c r="AG349" s="34"/>
      <c r="AH349" s="34"/>
      <c r="AI349" s="34"/>
      <c r="AJ349" s="34"/>
      <c r="AK349" s="34"/>
      <c r="AL349" s="34"/>
      <c r="AM349" s="34"/>
      <c r="AN349" s="34"/>
      <c r="AO349" s="34"/>
      <c r="AP349" s="34"/>
      <c r="AQ349" s="75"/>
      <c r="AR349" s="34"/>
      <c r="AS349" s="34"/>
      <c r="AT349" s="110" t="s">
        <v>2335</v>
      </c>
      <c r="AU349" s="34" t="s">
        <v>2335</v>
      </c>
      <c r="AV349" s="34" t="s">
        <v>2335</v>
      </c>
      <c r="AW349" s="34"/>
      <c r="AX349" s="34"/>
      <c r="AY349" s="34"/>
      <c r="AZ349" s="34"/>
      <c r="BA349" s="34"/>
      <c r="BB349" s="34"/>
      <c r="BC349" s="124" t="s">
        <v>2335</v>
      </c>
      <c r="BD349" s="124" t="s">
        <v>2335</v>
      </c>
      <c r="BE349" s="216" t="s">
        <v>2335</v>
      </c>
      <c r="BF349" s="216" t="s">
        <v>2335</v>
      </c>
      <c r="BG349" s="34"/>
      <c r="BH349" s="34"/>
      <c r="BI349" s="34"/>
      <c r="BJ349" s="34"/>
      <c r="BK349" s="34"/>
      <c r="BL349" s="96">
        <f t="shared" ca="1" si="67"/>
        <v>15084</v>
      </c>
      <c r="BM349" s="97" t="e">
        <f t="shared" ca="1" si="68"/>
        <v>#VALUE!</v>
      </c>
      <c r="BN349" s="97" t="e">
        <f t="shared" ca="1" si="69"/>
        <v>#VALUE!</v>
      </c>
      <c r="BO349" s="95" t="e">
        <f t="shared" ca="1" si="70"/>
        <v>#VALUE!</v>
      </c>
      <c r="BP349" s="7">
        <f>Design!$J355</f>
        <v>0</v>
      </c>
      <c r="BQ349" s="1" t="e">
        <f t="shared" ca="1" si="71"/>
        <v>#VALUE!</v>
      </c>
      <c r="BR349" s="19" t="e">
        <f t="shared" ca="1" si="72"/>
        <v>#VALUE!</v>
      </c>
      <c r="BS349" s="61">
        <f t="shared" ca="1" si="63"/>
        <v>0</v>
      </c>
      <c r="BT349" s="61" t="str">
        <f t="shared" ca="1" si="64"/>
        <v>ACK</v>
      </c>
      <c r="BU349" s="78">
        <v>8.5699999999999929E-2</v>
      </c>
      <c r="BV349" s="95">
        <v>4.1000000000000002E-2</v>
      </c>
      <c r="BW349" s="78">
        <v>0</v>
      </c>
      <c r="BX349" s="78">
        <v>0.04</v>
      </c>
      <c r="BY349" s="51" t="s">
        <v>1876</v>
      </c>
      <c r="BZ349"/>
      <c r="CA349" s="278">
        <v>41543.643148148149</v>
      </c>
      <c r="CB349" t="s">
        <v>3755</v>
      </c>
      <c r="CC349" s="10"/>
      <c r="CD349" s="61"/>
      <c r="CE349" s="49"/>
      <c r="CF349" s="65"/>
      <c r="CG349" s="65"/>
      <c r="CH349" s="65"/>
      <c r="CI349" s="49"/>
      <c r="CJ349" s="49"/>
      <c r="CK349" s="49"/>
      <c r="CL349" s="49"/>
      <c r="CM349"/>
      <c r="CN349"/>
      <c r="CO349"/>
      <c r="CP349"/>
      <c r="CQ349"/>
      <c r="CR349"/>
      <c r="CS349"/>
      <c r="CT349"/>
      <c r="CU349"/>
      <c r="CV349" s="65"/>
      <c r="CW349" s="65"/>
      <c r="CX349" s="65"/>
      <c r="CY349" s="65"/>
      <c r="CZ349" s="65"/>
      <c r="DA349" s="65"/>
      <c r="DB349" s="141"/>
      <c r="DC349" s="141"/>
      <c r="DD349" s="141"/>
      <c r="DE349" s="141"/>
      <c r="DF349" s="141"/>
      <c r="DG349" s="141"/>
      <c r="DH349" s="141"/>
      <c r="DI349" s="141"/>
      <c r="DJ349" s="139"/>
      <c r="DK349" s="95"/>
      <c r="DL349" s="141"/>
      <c r="DM349" s="141"/>
      <c r="DN349" s="141"/>
      <c r="DO349" s="141"/>
      <c r="DP349" s="91"/>
      <c r="DQ349" s="72"/>
      <c r="DR349" s="72"/>
      <c r="DS349" s="72"/>
      <c r="DT349" s="72"/>
      <c r="DZ349" s="141"/>
      <c r="EA349" s="141"/>
      <c r="EB349" s="141"/>
      <c r="EC349" s="141"/>
      <c r="ED349" s="141"/>
      <c r="EE349" s="141"/>
      <c r="EF349" s="143"/>
      <c r="EU349" s="72"/>
    </row>
    <row r="350" spans="1:151">
      <c r="A350" s="20"/>
      <c r="B350" s="20"/>
      <c r="C350" s="312"/>
      <c r="D350" s="31" t="s">
        <v>2585</v>
      </c>
      <c r="E350" s="31" t="s">
        <v>2586</v>
      </c>
      <c r="F350" s="32"/>
      <c r="G350" s="33"/>
      <c r="H350" s="34"/>
      <c r="I350" s="34"/>
      <c r="J350" s="34"/>
      <c r="K350" s="34"/>
      <c r="L350" s="34"/>
      <c r="M350" s="34"/>
      <c r="N350" s="34"/>
      <c r="O350" s="34"/>
      <c r="P350" s="34"/>
      <c r="Q350" s="34"/>
      <c r="R350" s="34"/>
      <c r="S350" s="34"/>
      <c r="T350" s="34"/>
      <c r="U350" s="34"/>
      <c r="V350" s="34"/>
      <c r="W350" s="34"/>
      <c r="X350" s="34"/>
      <c r="Y350" s="34"/>
      <c r="Z350" s="34"/>
      <c r="AA350" s="34"/>
      <c r="AB350" s="34"/>
      <c r="AC350" s="34"/>
      <c r="AD350" s="34"/>
      <c r="AE350" s="34"/>
      <c r="AF350" s="34"/>
      <c r="AG350" s="34"/>
      <c r="AH350" s="34"/>
      <c r="AI350" s="34"/>
      <c r="AJ350" s="34"/>
      <c r="AK350" s="34"/>
      <c r="AL350" s="34"/>
      <c r="AM350" s="34"/>
      <c r="AN350" s="34"/>
      <c r="AO350" s="34"/>
      <c r="AP350" s="34"/>
      <c r="AQ350" s="75"/>
      <c r="AR350" s="34"/>
      <c r="AS350" s="34"/>
      <c r="AT350" s="110" t="s">
        <v>2404</v>
      </c>
      <c r="AU350" s="34" t="s">
        <v>2404</v>
      </c>
      <c r="AV350" s="34" t="s">
        <v>1272</v>
      </c>
      <c r="AW350" s="34"/>
      <c r="AX350" s="34"/>
      <c r="AY350" s="34"/>
      <c r="AZ350" s="34"/>
      <c r="BA350" s="34"/>
      <c r="BB350" s="34"/>
      <c r="BC350" s="124" t="s">
        <v>2404</v>
      </c>
      <c r="BD350" s="124" t="s">
        <v>2404</v>
      </c>
      <c r="BE350" s="216" t="s">
        <v>2404</v>
      </c>
      <c r="BF350" s="216" t="s">
        <v>2404</v>
      </c>
      <c r="BG350" s="34"/>
      <c r="BH350" s="34"/>
      <c r="BI350" s="34"/>
      <c r="BJ350" s="34"/>
      <c r="BK350" s="34"/>
      <c r="BL350" s="96">
        <f t="shared" ca="1" si="67"/>
        <v>15086</v>
      </c>
      <c r="BM350" s="97" t="e">
        <f t="shared" ca="1" si="68"/>
        <v>#VALUE!</v>
      </c>
      <c r="BN350" s="97" t="e">
        <f t="shared" ca="1" si="69"/>
        <v>#VALUE!</v>
      </c>
      <c r="BO350" s="95" t="e">
        <f t="shared" ca="1" si="70"/>
        <v>#VALUE!</v>
      </c>
      <c r="BP350" s="7">
        <f>Design!$J356</f>
        <v>0</v>
      </c>
      <c r="BQ350" s="1" t="e">
        <f t="shared" ca="1" si="71"/>
        <v>#VALUE!</v>
      </c>
      <c r="BR350" s="19" t="e">
        <f t="shared" ca="1" si="72"/>
        <v>#VALUE!</v>
      </c>
      <c r="BS350" s="61">
        <f t="shared" ca="1" si="63"/>
        <v>0</v>
      </c>
      <c r="BT350" s="61" t="str">
        <f t="shared" ca="1" si="64"/>
        <v>ACK</v>
      </c>
      <c r="BU350" s="78">
        <v>0.1820999999999999</v>
      </c>
      <c r="BV350" s="95">
        <v>4.1000000000000002E-2</v>
      </c>
      <c r="BW350" s="78">
        <v>5.333333333333333E-2</v>
      </c>
      <c r="BX350" s="78">
        <v>4.0368237414007406E-2</v>
      </c>
      <c r="BY350" s="51" t="s">
        <v>1877</v>
      </c>
      <c r="BZ350"/>
      <c r="CA350" s="278">
        <v>41543.643159722225</v>
      </c>
      <c r="CB350" t="s">
        <v>3756</v>
      </c>
      <c r="CC350" s="10"/>
      <c r="CD350" s="61"/>
      <c r="CE350" s="49"/>
      <c r="CF350" s="65"/>
      <c r="CG350" s="65"/>
      <c r="CH350" s="65"/>
      <c r="CI350" s="49"/>
      <c r="CJ350" s="49"/>
      <c r="CK350" s="49"/>
      <c r="CL350" s="49"/>
      <c r="CM350"/>
      <c r="CN350"/>
      <c r="CO350"/>
      <c r="CP350"/>
      <c r="CQ350"/>
      <c r="CR350"/>
      <c r="CS350"/>
      <c r="CT350"/>
      <c r="CU350"/>
      <c r="CV350" s="65"/>
      <c r="CW350" s="65"/>
      <c r="CX350" s="65"/>
      <c r="CY350" s="65"/>
      <c r="CZ350" s="65"/>
      <c r="DA350" s="65"/>
      <c r="DB350" s="141"/>
      <c r="DC350" s="141"/>
      <c r="DD350" s="141"/>
      <c r="DE350" s="141"/>
      <c r="DF350" s="141"/>
      <c r="DG350" s="141"/>
      <c r="DH350" s="141"/>
      <c r="DI350" s="141"/>
      <c r="DJ350" s="139"/>
      <c r="DK350" s="95"/>
      <c r="DL350" s="141"/>
      <c r="DM350" s="141"/>
      <c r="DN350" s="141"/>
      <c r="DO350" s="141"/>
      <c r="DP350" s="91"/>
      <c r="DQ350" s="72"/>
      <c r="DR350" s="72"/>
      <c r="DS350" s="72"/>
      <c r="DT350" s="72"/>
      <c r="DZ350" s="141"/>
      <c r="EA350" s="141"/>
      <c r="EB350" s="141"/>
      <c r="EC350" s="141"/>
      <c r="ED350" s="141"/>
      <c r="EE350" s="141"/>
      <c r="EF350" s="143"/>
      <c r="EU350" s="72"/>
    </row>
    <row r="351" spans="1:151">
      <c r="A351" s="20"/>
      <c r="B351" s="20"/>
      <c r="C351" s="312"/>
      <c r="D351" s="31" t="s">
        <v>2587</v>
      </c>
      <c r="E351" s="31" t="s">
        <v>2588</v>
      </c>
      <c r="F351" s="32"/>
      <c r="G351" s="33"/>
      <c r="H351" s="34"/>
      <c r="I351" s="34"/>
      <c r="J351" s="34"/>
      <c r="K351" s="34"/>
      <c r="L351" s="34"/>
      <c r="M351" s="34"/>
      <c r="N351" s="34"/>
      <c r="O351" s="34"/>
      <c r="P351" s="34"/>
      <c r="Q351" s="34"/>
      <c r="R351" s="34"/>
      <c r="S351" s="34"/>
      <c r="T351" s="34"/>
      <c r="U351" s="34"/>
      <c r="V351" s="34"/>
      <c r="W351" s="34"/>
      <c r="X351" s="34"/>
      <c r="Y351" s="34"/>
      <c r="Z351" s="34"/>
      <c r="AA351" s="34"/>
      <c r="AB351" s="34"/>
      <c r="AC351" s="34"/>
      <c r="AD351" s="34"/>
      <c r="AE351" s="34"/>
      <c r="AF351" s="34"/>
      <c r="AG351" s="34"/>
      <c r="AH351" s="34"/>
      <c r="AI351" s="34"/>
      <c r="AJ351" s="34"/>
      <c r="AK351" s="34"/>
      <c r="AL351" s="34"/>
      <c r="AM351" s="34"/>
      <c r="AN351" s="34"/>
      <c r="AO351" s="34"/>
      <c r="AP351" s="34"/>
      <c r="AQ351" s="75"/>
      <c r="AR351" s="34"/>
      <c r="AS351" s="34"/>
      <c r="AT351" s="110" t="s">
        <v>1275</v>
      </c>
      <c r="AU351" s="34" t="s">
        <v>1276</v>
      </c>
      <c r="AV351" s="34" t="s">
        <v>1275</v>
      </c>
      <c r="AW351" s="34"/>
      <c r="AX351" s="34"/>
      <c r="AY351" s="34"/>
      <c r="AZ351" s="34"/>
      <c r="BA351" s="34"/>
      <c r="BB351" s="34"/>
      <c r="BC351" s="124" t="s">
        <v>1275</v>
      </c>
      <c r="BD351" s="124" t="s">
        <v>1275</v>
      </c>
      <c r="BE351" s="216" t="s">
        <v>1275</v>
      </c>
      <c r="BF351" s="216" t="s">
        <v>1275</v>
      </c>
      <c r="BG351" s="34"/>
      <c r="BH351" s="34"/>
      <c r="BI351" s="34"/>
      <c r="BJ351" s="34"/>
      <c r="BK351" s="34"/>
      <c r="BL351" s="96">
        <f t="shared" ca="1" si="67"/>
        <v>15088</v>
      </c>
      <c r="BM351" s="97" t="e">
        <f t="shared" ca="1" si="68"/>
        <v>#VALUE!</v>
      </c>
      <c r="BN351" s="97" t="e">
        <f t="shared" ca="1" si="69"/>
        <v>#VALUE!</v>
      </c>
      <c r="BO351" s="95" t="e">
        <f t="shared" ca="1" si="70"/>
        <v>#VALUE!</v>
      </c>
      <c r="BP351" s="7">
        <f>Design!$J357</f>
        <v>0</v>
      </c>
      <c r="BQ351" s="1" t="e">
        <f t="shared" ca="1" si="71"/>
        <v>#VALUE!</v>
      </c>
      <c r="BR351" s="19" t="e">
        <f t="shared" ca="1" si="72"/>
        <v>#VALUE!</v>
      </c>
      <c r="BS351" s="61">
        <f t="shared" ca="1" si="63"/>
        <v>0</v>
      </c>
      <c r="BT351" s="61" t="str">
        <f t="shared" ca="1" si="64"/>
        <v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14.2,18.7,23.2,27.7,32.8,38.0,43.7,49.0,54.8,59.8,64.6,69.9,74.3,78.8,82.9,86.6,90.3,93.8,97.0,99.7,102.4,105.0,107.3,109.2,111.1,113.0,114.4,115.6,116.9,117.9,118.8,119.6,120.4,120.8,121.2,121.8,121.6,122.1,122.1,122.0,122.1,122.2,122.0,121.9,121.9,121.9,121.9,121.7,121.5,121.4,121.2,120.9,120.8,120.7,120.5,120.4,120.5,120.3,120.0,120.2,120.0,120.0,119.8,119.8,119.8,119.9,119.9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12.8,17.9,21.9,26.4,31.0,36.6,41.5,47.1,52.9,58.3,63.3,68.1,73.2,77.6,81.9,85.9,89.9,93.5,96.6,99.8,102.7,105.1,107.4,109.7,111.6,113.5,115.9,116.7,118.0,119.2,120.5,120.7,121.5,122.3,122.8,123.1,123.6,123.9,124.1,124.1,124.2,124.2,124.2,123.7,123.9,123.7,123.9,123.6,123.4,123.3,123.0,123.0,123.0,122.6,123.1,122.6,122.2,122.3,122.3,122.2,122.1,122.2,122.5,121.6,122.1,122.6,121.7</v>
      </c>
      <c r="BU351" s="78">
        <v>0.27839999999999998</v>
      </c>
      <c r="BV351" s="95">
        <v>4.2000000000000003E-2</v>
      </c>
      <c r="BW351" s="78">
        <v>0.10666666666666666</v>
      </c>
      <c r="BX351" s="78">
        <v>4.0741583287769279E-2</v>
      </c>
      <c r="BY351" s="51" t="s">
        <v>1878</v>
      </c>
      <c r="BZ351"/>
      <c r="CA351" s="278">
        <v>41543.643159722225</v>
      </c>
      <c r="CB351" t="s">
        <v>3757</v>
      </c>
      <c r="CC351" s="10"/>
      <c r="CD351" s="61"/>
      <c r="CE351" s="49"/>
      <c r="CF351" s="65"/>
      <c r="CG351" s="65"/>
      <c r="CH351" s="65"/>
      <c r="CI351" s="49"/>
      <c r="CJ351" s="49"/>
      <c r="CK351" s="49"/>
      <c r="CL351" s="49"/>
      <c r="CM351"/>
      <c r="CN351"/>
      <c r="CO351"/>
      <c r="CP351"/>
      <c r="CQ351"/>
      <c r="CR351"/>
      <c r="CS351"/>
      <c r="CT351"/>
      <c r="CU351"/>
      <c r="CV351" s="65"/>
      <c r="CW351" s="65"/>
      <c r="CX351" s="65"/>
      <c r="CY351" s="65"/>
      <c r="CZ351" s="65"/>
      <c r="DA351" s="65"/>
      <c r="DB351" s="141"/>
      <c r="DC351" s="141"/>
      <c r="DD351" s="141"/>
      <c r="DE351" s="141"/>
      <c r="DF351" s="141"/>
      <c r="DG351" s="141"/>
      <c r="DH351" s="141"/>
      <c r="DI351" s="141"/>
      <c r="DJ351" s="139"/>
      <c r="DK351" s="95"/>
      <c r="DL351" s="141"/>
      <c r="DM351" s="141"/>
      <c r="DN351" s="141"/>
      <c r="DO351" s="141"/>
      <c r="DP351" s="91"/>
      <c r="DQ351" s="72"/>
      <c r="DR351" s="72"/>
      <c r="DS351" s="72"/>
      <c r="DT351" s="72"/>
      <c r="DZ351" s="141"/>
      <c r="EA351" s="141"/>
      <c r="EB351" s="141"/>
      <c r="EC351" s="141"/>
      <c r="ED351" s="141"/>
      <c r="EE351" s="141"/>
      <c r="EF351" s="143"/>
      <c r="EU351" s="72"/>
    </row>
    <row r="352" spans="1:151">
      <c r="A352" s="20"/>
      <c r="B352" s="20"/>
      <c r="C352" s="312"/>
      <c r="D352" s="31" t="s">
        <v>2589</v>
      </c>
      <c r="E352" s="31" t="s">
        <v>2590</v>
      </c>
      <c r="F352" s="32"/>
      <c r="G352" s="33"/>
      <c r="H352" s="34"/>
      <c r="I352" s="34"/>
      <c r="J352" s="34"/>
      <c r="K352" s="34"/>
      <c r="L352" s="34"/>
      <c r="M352" s="34"/>
      <c r="N352" s="34"/>
      <c r="O352" s="34"/>
      <c r="P352" s="34"/>
      <c r="Q352" s="34"/>
      <c r="R352" s="34"/>
      <c r="S352" s="34"/>
      <c r="T352" s="34"/>
      <c r="U352" s="34"/>
      <c r="V352" s="34"/>
      <c r="W352" s="34"/>
      <c r="X352" s="34"/>
      <c r="Y352" s="34"/>
      <c r="Z352" s="34"/>
      <c r="AA352" s="34"/>
      <c r="AB352" s="34"/>
      <c r="AC352" s="34"/>
      <c r="AD352" s="34"/>
      <c r="AE352" s="34"/>
      <c r="AF352" s="34"/>
      <c r="AG352" s="34"/>
      <c r="AH352" s="34"/>
      <c r="AI352" s="34"/>
      <c r="AJ352" s="34"/>
      <c r="AK352" s="34"/>
      <c r="AL352" s="34"/>
      <c r="AM352" s="34"/>
      <c r="AN352" s="34"/>
      <c r="AO352" s="34"/>
      <c r="AP352" s="34"/>
      <c r="AQ352" s="75"/>
      <c r="AR352" s="34"/>
      <c r="AS352" s="34"/>
      <c r="AT352" s="110" t="s">
        <v>2399</v>
      </c>
      <c r="AU352" s="34" t="s">
        <v>2399</v>
      </c>
      <c r="AV352" s="34" t="s">
        <v>2399</v>
      </c>
      <c r="AW352" s="34"/>
      <c r="AX352" s="34"/>
      <c r="AY352" s="34"/>
      <c r="AZ352" s="34"/>
      <c r="BA352" s="34"/>
      <c r="BB352" s="34"/>
      <c r="BC352" s="124" t="s">
        <v>2399</v>
      </c>
      <c r="BD352" s="124" t="s">
        <v>2399</v>
      </c>
      <c r="BE352" s="216" t="s">
        <v>2399</v>
      </c>
      <c r="BF352" s="216" t="s">
        <v>2399</v>
      </c>
      <c r="BG352" s="34"/>
      <c r="BH352" s="34"/>
      <c r="BI352" s="34"/>
      <c r="BJ352" s="34"/>
      <c r="BK352" s="34"/>
      <c r="BL352" s="96">
        <f t="shared" ca="1" si="67"/>
        <v>15089</v>
      </c>
      <c r="BM352" s="97" t="e">
        <f t="shared" ca="1" si="68"/>
        <v>#VALUE!</v>
      </c>
      <c r="BN352" s="97" t="e">
        <f t="shared" ca="1" si="69"/>
        <v>#VALUE!</v>
      </c>
      <c r="BO352" s="95" t="e">
        <f t="shared" ca="1" si="70"/>
        <v>#VALUE!</v>
      </c>
      <c r="BP352" s="7">
        <f>Design!$J358</f>
        <v>0</v>
      </c>
      <c r="BQ352" s="1" t="e">
        <f t="shared" ca="1" si="71"/>
        <v>#VALUE!</v>
      </c>
      <c r="BR352" s="19" t="e">
        <f t="shared" ca="1" si="72"/>
        <v>#VALUE!</v>
      </c>
      <c r="BS352" s="61">
        <f t="shared" ca="1" si="63"/>
        <v>0</v>
      </c>
      <c r="BT352" s="61" t="str">
        <f t="shared" ca="1" si="64"/>
        <v>ACK</v>
      </c>
      <c r="BU352" s="78">
        <v>0.37889999999999996</v>
      </c>
      <c r="BV352" s="95">
        <v>4.2999999999999997E-2</v>
      </c>
      <c r="BW352" s="78">
        <v>0.16</v>
      </c>
      <c r="BX352" s="78">
        <v>4.1120132551166859E-2</v>
      </c>
      <c r="BY352" s="51" t="s">
        <v>1879</v>
      </c>
      <c r="BZ352"/>
      <c r="CA352" s="278">
        <v>41543.643159722225</v>
      </c>
      <c r="CB352" t="s">
        <v>3758</v>
      </c>
      <c r="CC352" s="10"/>
      <c r="CD352" s="61"/>
      <c r="CE352" s="49"/>
      <c r="CF352" s="65"/>
      <c r="CG352" s="65"/>
      <c r="CH352" s="65"/>
      <c r="CI352" s="49"/>
      <c r="CJ352" s="49"/>
      <c r="CK352" s="49"/>
      <c r="CL352" s="49"/>
      <c r="CM352"/>
      <c r="CN352"/>
      <c r="CO352"/>
      <c r="CP352"/>
      <c r="CQ352"/>
      <c r="CR352"/>
      <c r="CS352"/>
      <c r="CT352"/>
      <c r="CU352"/>
      <c r="CV352" s="65"/>
      <c r="CW352" s="65"/>
      <c r="CX352" s="65"/>
      <c r="CY352" s="65"/>
      <c r="CZ352" s="65"/>
      <c r="DA352" s="65"/>
      <c r="DB352" s="141"/>
      <c r="DC352" s="141"/>
      <c r="DD352" s="141"/>
      <c r="DE352" s="141"/>
      <c r="DF352" s="141"/>
      <c r="DG352" s="141"/>
      <c r="DH352" s="141"/>
      <c r="DI352" s="141"/>
      <c r="DJ352" s="139"/>
      <c r="DK352" s="95"/>
      <c r="DL352" s="141"/>
      <c r="DM352" s="141"/>
      <c r="DN352" s="141"/>
      <c r="DO352" s="141"/>
      <c r="DP352" s="91"/>
      <c r="DQ352" s="72"/>
      <c r="DR352" s="72"/>
      <c r="DS352" s="72"/>
      <c r="DT352" s="72"/>
      <c r="DZ352" s="141"/>
      <c r="EA352" s="141"/>
      <c r="EB352" s="141"/>
      <c r="EC352" s="141"/>
      <c r="ED352" s="141"/>
      <c r="EE352" s="141"/>
      <c r="EF352" s="143"/>
      <c r="EU352" s="72"/>
    </row>
    <row r="353" spans="1:151">
      <c r="A353" s="20"/>
      <c r="B353" s="20"/>
      <c r="C353" s="312"/>
      <c r="D353" s="31" t="s">
        <v>2591</v>
      </c>
      <c r="E353" s="31" t="s">
        <v>2592</v>
      </c>
      <c r="F353" s="32"/>
      <c r="G353" s="33"/>
      <c r="H353" s="34"/>
      <c r="I353" s="34"/>
      <c r="J353" s="34"/>
      <c r="K353" s="34"/>
      <c r="L353" s="34"/>
      <c r="M353" s="34"/>
      <c r="N353" s="34"/>
      <c r="O353" s="34"/>
      <c r="P353" s="34"/>
      <c r="Q353" s="34"/>
      <c r="R353" s="34"/>
      <c r="S353" s="34"/>
      <c r="T353" s="34"/>
      <c r="U353" s="34"/>
      <c r="V353" s="34"/>
      <c r="W353" s="34"/>
      <c r="X353" s="34"/>
      <c r="Y353" s="34"/>
      <c r="Z353" s="34"/>
      <c r="AA353" s="34"/>
      <c r="AB353" s="34"/>
      <c r="AC353" s="34"/>
      <c r="AD353" s="34"/>
      <c r="AE353" s="34"/>
      <c r="AF353" s="34"/>
      <c r="AG353" s="34"/>
      <c r="AH353" s="34"/>
      <c r="AI353" s="34"/>
      <c r="AJ353" s="34"/>
      <c r="AK353" s="34"/>
      <c r="AL353" s="34"/>
      <c r="AM353" s="34"/>
      <c r="AN353" s="34"/>
      <c r="AO353" s="34"/>
      <c r="AP353" s="34"/>
      <c r="AQ353" s="75"/>
      <c r="AR353" s="34"/>
      <c r="AS353" s="34"/>
      <c r="AT353" s="110" t="s">
        <v>2815</v>
      </c>
      <c r="AU353" s="34" t="s">
        <v>2399</v>
      </c>
      <c r="AV353" s="34" t="s">
        <v>2815</v>
      </c>
      <c r="AW353" s="34"/>
      <c r="AX353" s="34"/>
      <c r="AY353" s="34"/>
      <c r="AZ353" s="34"/>
      <c r="BA353" s="34"/>
      <c r="BB353" s="34"/>
      <c r="BC353" s="124" t="s">
        <v>2399</v>
      </c>
      <c r="BD353" s="124" t="s">
        <v>2399</v>
      </c>
      <c r="BE353" s="216" t="s">
        <v>2399</v>
      </c>
      <c r="BF353" s="216" t="s">
        <v>2399</v>
      </c>
      <c r="BG353" s="34"/>
      <c r="BH353" s="34"/>
      <c r="BI353" s="34"/>
      <c r="BJ353" s="34"/>
      <c r="BK353" s="34"/>
      <c r="BL353" s="96">
        <f t="shared" ca="1" si="67"/>
        <v>15091</v>
      </c>
      <c r="BM353" s="97" t="e">
        <f t="shared" ca="1" si="68"/>
        <v>#VALUE!</v>
      </c>
      <c r="BN353" s="97" t="e">
        <f t="shared" ca="1" si="69"/>
        <v>#VALUE!</v>
      </c>
      <c r="BO353" s="95" t="e">
        <f t="shared" ca="1" si="70"/>
        <v>#VALUE!</v>
      </c>
      <c r="BP353" s="7">
        <f>Design!$J359</f>
        <v>0</v>
      </c>
      <c r="BQ353" s="1" t="e">
        <f t="shared" ca="1" si="71"/>
        <v>#VALUE!</v>
      </c>
      <c r="BR353" s="19" t="e">
        <f t="shared" ca="1" si="72"/>
        <v>#VALUE!</v>
      </c>
      <c r="BS353" s="61">
        <f t="shared" ca="1" si="63"/>
        <v>0</v>
      </c>
      <c r="BT353" s="61" t="str">
        <f t="shared" ca="1" si="64"/>
        <v>ACK</v>
      </c>
      <c r="BU353" s="78">
        <v>0.47879999999999995</v>
      </c>
      <c r="BV353" s="95">
        <v>4.3999999999999997E-2</v>
      </c>
      <c r="BW353" s="78">
        <v>0.21333333333333332</v>
      </c>
      <c r="BX353" s="78">
        <v>4.1503982349457437E-2</v>
      </c>
      <c r="BY353" s="51" t="s">
        <v>1880</v>
      </c>
      <c r="BZ353"/>
      <c r="CA353" s="278">
        <v>41543.643171296295</v>
      </c>
      <c r="CB353" t="s">
        <v>3759</v>
      </c>
      <c r="CC353" s="10"/>
      <c r="CD353" s="61"/>
      <c r="CE353" s="49"/>
      <c r="CF353" s="65"/>
      <c r="CG353" s="65"/>
      <c r="CH353" s="65"/>
      <c r="CI353" s="49"/>
      <c r="CJ353" s="49"/>
      <c r="CK353" s="49"/>
      <c r="CL353" s="49"/>
      <c r="CM353"/>
      <c r="CN353"/>
      <c r="CO353"/>
      <c r="CP353"/>
      <c r="CQ353"/>
      <c r="CR353"/>
      <c r="CS353"/>
      <c r="CT353"/>
      <c r="CU353"/>
      <c r="CV353" s="65"/>
      <c r="CW353" s="65"/>
      <c r="CX353" s="65"/>
      <c r="CY353" s="65"/>
      <c r="CZ353" s="65"/>
      <c r="DA353" s="65"/>
      <c r="DB353" s="141"/>
      <c r="DC353" s="141"/>
      <c r="DD353" s="141"/>
      <c r="DE353" s="141"/>
      <c r="DF353" s="141"/>
      <c r="DG353" s="141"/>
      <c r="DH353" s="141"/>
      <c r="DI353" s="141"/>
      <c r="DJ353" s="139"/>
      <c r="DK353" s="95"/>
      <c r="DL353" s="141"/>
      <c r="DM353" s="141"/>
      <c r="DN353" s="141"/>
      <c r="DO353" s="141"/>
      <c r="DP353" s="91"/>
      <c r="DQ353" s="72"/>
      <c r="DR353" s="72"/>
      <c r="DS353" s="72"/>
      <c r="DT353" s="72"/>
      <c r="DZ353" s="141"/>
      <c r="EA353" s="141"/>
      <c r="EB353" s="141"/>
      <c r="EC353" s="141"/>
      <c r="ED353" s="141"/>
      <c r="EE353" s="141"/>
      <c r="EF353" s="143"/>
      <c r="EU353" s="72"/>
    </row>
    <row r="354" spans="1:151">
      <c r="A354" s="20"/>
      <c r="B354" s="20"/>
      <c r="C354" s="312"/>
      <c r="D354" s="31" t="s">
        <v>1611</v>
      </c>
      <c r="E354" s="31" t="s">
        <v>1612</v>
      </c>
      <c r="F354" s="32"/>
      <c r="G354" s="33"/>
      <c r="H354" s="34"/>
      <c r="I354" s="34"/>
      <c r="J354" s="34"/>
      <c r="K354" s="34"/>
      <c r="L354" s="34"/>
      <c r="M354" s="34"/>
      <c r="N354" s="34"/>
      <c r="O354" s="34"/>
      <c r="P354" s="34"/>
      <c r="Q354" s="34"/>
      <c r="R354" s="34"/>
      <c r="S354" s="34"/>
      <c r="T354" s="34"/>
      <c r="U354" s="34"/>
      <c r="V354" s="34"/>
      <c r="W354" s="34"/>
      <c r="X354" s="34"/>
      <c r="Y354" s="34"/>
      <c r="Z354" s="34"/>
      <c r="AA354" s="34"/>
      <c r="AB354" s="34"/>
      <c r="AC354" s="34"/>
      <c r="AD354" s="34"/>
      <c r="AE354" s="34"/>
      <c r="AF354" s="34"/>
      <c r="AG354" s="34"/>
      <c r="AH354" s="34"/>
      <c r="AI354" s="34"/>
      <c r="AJ354" s="34"/>
      <c r="AK354" s="34"/>
      <c r="AL354" s="34"/>
      <c r="AM354" s="34"/>
      <c r="AN354" s="34"/>
      <c r="AO354" s="34"/>
      <c r="AP354" s="34"/>
      <c r="AQ354" s="75"/>
      <c r="AR354" s="34"/>
      <c r="AS354" s="34"/>
      <c r="AT354" s="110" t="s">
        <v>1283</v>
      </c>
      <c r="AU354" s="34" t="s">
        <v>1283</v>
      </c>
      <c r="AV354" s="34" t="s">
        <v>1283</v>
      </c>
      <c r="AW354" s="34"/>
      <c r="AX354" s="34"/>
      <c r="AY354" s="34"/>
      <c r="AZ354" s="34"/>
      <c r="BA354" s="34"/>
      <c r="BB354" s="34"/>
      <c r="BC354" s="124" t="s">
        <v>1283</v>
      </c>
      <c r="BD354" s="124" t="s">
        <v>1283</v>
      </c>
      <c r="BE354" s="216" t="s">
        <v>1283</v>
      </c>
      <c r="BF354" s="216" t="s">
        <v>1283</v>
      </c>
      <c r="BG354" s="34"/>
      <c r="BH354" s="34"/>
      <c r="BI354" s="34"/>
      <c r="BJ354" s="34"/>
      <c r="BK354" s="34"/>
      <c r="BL354" s="96">
        <f t="shared" ca="1" si="67"/>
        <v>15093</v>
      </c>
      <c r="BM354" s="97" t="e">
        <f t="shared" ca="1" si="68"/>
        <v>#VALUE!</v>
      </c>
      <c r="BN354" s="97" t="e">
        <f t="shared" ca="1" si="69"/>
        <v>#VALUE!</v>
      </c>
      <c r="BO354" s="95" t="e">
        <f t="shared" ca="1" si="70"/>
        <v>#VALUE!</v>
      </c>
      <c r="BP354" s="7">
        <f>Design!$J360</f>
        <v>0</v>
      </c>
      <c r="BQ354" s="1" t="e">
        <f t="shared" ca="1" si="71"/>
        <v>#VALUE!</v>
      </c>
      <c r="BR354" s="19" t="e">
        <f t="shared" ca="1" si="72"/>
        <v>#VALUE!</v>
      </c>
      <c r="BS354" s="61">
        <f t="shared" ca="1" si="63"/>
        <v>0</v>
      </c>
      <c r="BT354" s="61" t="str">
        <f t="shared" ca="1" si="64"/>
        <v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11.4,19.7,26.2,32.7,39.4,46.1,52.7,59.1,65.1,70.6,76.2,80.8,85.3,89.5,93.5,97.1,100.2,103.2,106.1,108.6,111.0,112.8,114.6,116.3,117.6,119.0,120.1,120.8,121.5,121.9,122.6,122.9,123.1,123.5,123.5,123.6,123.3,123.3,123.1,122.9,122.6,122.5,122.3,122.4,122.0,121.8,121.7,121.4,121.1,120.9,120.7,120.8,120.6,120.4,120.4,120.2,119.9,120.0,120.1,120.0,120.1,119.8,120.0,119.8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17.0,23.9,31.1,37.9,43.6,50.6,57.1,62.8,68.8,74.1,79.4,83.8,88.8,92.7,96.4,99.8,103.1,106.0,108.7,110.9,113.3,115.1,117.1,118.4,119.8,121.0,121.9,122.8,123.5,124.4,125.2,125.3,125.1,125.6,125.2,124.7,125.5,124.9,124.7,124.9,124.9,124.2,123.9,124.2,123.6,123.9,123.6,122.9,123.1,122.5,123.0,122.7,122.6,122.3,122.4,122.6,122.5,122.8,122.2,122.0,122.0,121.8,122.1</v>
      </c>
      <c r="BU354" s="78">
        <v>0.5885999999999999</v>
      </c>
      <c r="BV354" s="95">
        <v>4.4999999999999998E-2</v>
      </c>
      <c r="BW354" s="78">
        <v>0.26666666666666666</v>
      </c>
      <c r="BX354" s="78">
        <v>4.1893232105605145E-2</v>
      </c>
      <c r="BY354" s="51" t="s">
        <v>1881</v>
      </c>
      <c r="BZ354"/>
      <c r="CA354" s="278">
        <v>41543.643171296295</v>
      </c>
      <c r="CB354" t="s">
        <v>3760</v>
      </c>
      <c r="CC354" s="10"/>
      <c r="CD354" s="61"/>
      <c r="CE354" s="49"/>
      <c r="CF354" s="65"/>
      <c r="CG354" s="65"/>
      <c r="CH354" s="65"/>
      <c r="CI354" s="49"/>
      <c r="CJ354" s="49"/>
      <c r="CK354" s="49"/>
      <c r="CL354" s="49"/>
      <c r="CM354"/>
      <c r="CN354"/>
      <c r="CO354"/>
      <c r="CP354"/>
      <c r="CQ354"/>
      <c r="CR354"/>
      <c r="CS354"/>
      <c r="CT354"/>
      <c r="CU354"/>
      <c r="CV354" s="65"/>
      <c r="CW354" s="65"/>
      <c r="CX354" s="65"/>
      <c r="CY354" s="65"/>
      <c r="CZ354" s="65"/>
      <c r="DA354" s="65"/>
      <c r="DB354" s="141"/>
      <c r="DC354" s="141"/>
      <c r="DD354" s="141"/>
      <c r="DE354" s="141"/>
      <c r="DF354" s="141"/>
      <c r="DG354" s="141"/>
      <c r="DH354" s="141"/>
      <c r="DI354" s="141"/>
      <c r="DJ354" s="139"/>
      <c r="DK354" s="95"/>
      <c r="DL354" s="141"/>
      <c r="DM354" s="141"/>
      <c r="DN354" s="141"/>
      <c r="DO354" s="141"/>
      <c r="DP354" s="91"/>
      <c r="DQ354" s="72"/>
      <c r="DR354" s="72"/>
      <c r="DS354" s="72"/>
      <c r="DT354" s="72"/>
      <c r="DZ354" s="141"/>
      <c r="EA354" s="141"/>
      <c r="EB354" s="141"/>
      <c r="EC354" s="141"/>
      <c r="ED354" s="141"/>
      <c r="EE354" s="141"/>
      <c r="EF354" s="143"/>
      <c r="EU354" s="72"/>
    </row>
    <row r="355" spans="1:151">
      <c r="A355" s="20"/>
      <c r="B355" s="20"/>
      <c r="C355" s="312"/>
      <c r="D355" s="31" t="s">
        <v>1613</v>
      </c>
      <c r="E355" s="31" t="s">
        <v>1614</v>
      </c>
      <c r="F355" s="32"/>
      <c r="G355" s="33"/>
      <c r="H355" s="34"/>
      <c r="I355" s="34"/>
      <c r="J355" s="34"/>
      <c r="K355" s="34"/>
      <c r="L355" s="34"/>
      <c r="M355" s="34"/>
      <c r="N355" s="34"/>
      <c r="O355" s="34"/>
      <c r="P355" s="34"/>
      <c r="Q355" s="34"/>
      <c r="R355" s="34"/>
      <c r="S355" s="34"/>
      <c r="T355" s="34"/>
      <c r="U355" s="34"/>
      <c r="V355" s="34"/>
      <c r="W355" s="34"/>
      <c r="X355" s="34"/>
      <c r="Y355" s="34"/>
      <c r="Z355" s="34"/>
      <c r="AA355" s="34"/>
      <c r="AB355" s="34"/>
      <c r="AC355" s="34"/>
      <c r="AD355" s="34"/>
      <c r="AE355" s="40"/>
      <c r="AF355" s="34"/>
      <c r="AG355" s="40"/>
      <c r="AH355" s="40"/>
      <c r="AI355" s="40"/>
      <c r="AJ355" s="40"/>
      <c r="AK355" s="40"/>
      <c r="AL355" s="40"/>
      <c r="AM355" s="40"/>
      <c r="AN355" s="40"/>
      <c r="AO355" s="34"/>
      <c r="AP355" s="34"/>
      <c r="AQ355" s="75"/>
      <c r="AR355" s="34"/>
      <c r="AS355" s="34"/>
      <c r="AT355" s="110" t="s">
        <v>1651</v>
      </c>
      <c r="AU355" s="34" t="s">
        <v>1651</v>
      </c>
      <c r="AV355" s="34" t="s">
        <v>1651</v>
      </c>
      <c r="AW355" s="34"/>
      <c r="AX355" s="34"/>
      <c r="AY355" s="34"/>
      <c r="AZ355" s="34"/>
      <c r="BA355" s="34"/>
      <c r="BB355" s="34"/>
      <c r="BC355" s="124" t="s">
        <v>2901</v>
      </c>
      <c r="BD355" s="124" t="s">
        <v>2901</v>
      </c>
      <c r="BE355" s="216" t="s">
        <v>2901</v>
      </c>
      <c r="BF355" s="216" t="s">
        <v>2901</v>
      </c>
      <c r="BG355" s="34"/>
      <c r="BH355" s="34"/>
      <c r="BI355" s="34"/>
      <c r="BJ355" s="34"/>
      <c r="BK355" s="34"/>
      <c r="BL355" s="96">
        <f t="shared" ca="1" si="67"/>
        <v>15095</v>
      </c>
      <c r="BM355" s="97" t="e">
        <f t="shared" ca="1" si="68"/>
        <v>#VALUE!</v>
      </c>
      <c r="BN355" s="97" t="e">
        <f t="shared" ca="1" si="69"/>
        <v>#VALUE!</v>
      </c>
      <c r="BO355" s="95" t="e">
        <f t="shared" ca="1" si="70"/>
        <v>#VALUE!</v>
      </c>
      <c r="BP355" s="7">
        <f>Design!$J361</f>
        <v>0</v>
      </c>
      <c r="BQ355" s="1" t="e">
        <f t="shared" ca="1" si="71"/>
        <v>#VALUE!</v>
      </c>
      <c r="BR355" s="19" t="e">
        <f t="shared" ca="1" si="72"/>
        <v>#VALUE!</v>
      </c>
      <c r="BS355" s="61">
        <f t="shared" ca="1" si="63"/>
        <v>0</v>
      </c>
      <c r="BT355" s="61" t="str">
        <f t="shared" ca="1" si="64"/>
        <v>ACK</v>
      </c>
      <c r="BU355" s="78">
        <v>0.70519999999999994</v>
      </c>
      <c r="BV355" s="95">
        <v>4.4999999999999998E-2</v>
      </c>
      <c r="BW355" s="78">
        <v>0.32</v>
      </c>
      <c r="BX355" s="78">
        <v>4.2287983584667795E-2</v>
      </c>
      <c r="BY355" s="51" t="s">
        <v>1882</v>
      </c>
      <c r="BZ355"/>
      <c r="CA355" s="278">
        <v>41543.643182870372</v>
      </c>
      <c r="CB355" t="s">
        <v>3760</v>
      </c>
      <c r="CC355" s="10"/>
      <c r="CD355" s="61"/>
      <c r="CE355" s="49"/>
      <c r="CF355" s="65"/>
      <c r="CG355" s="65"/>
      <c r="CH355" s="65"/>
      <c r="CI355" s="49"/>
      <c r="CJ355" s="49"/>
      <c r="CK355" s="49"/>
      <c r="CL355" s="49"/>
      <c r="CM355"/>
      <c r="CN355"/>
      <c r="CO355"/>
      <c r="CP355"/>
      <c r="CQ355"/>
      <c r="CR355"/>
      <c r="CS355"/>
      <c r="CT355"/>
      <c r="CU355"/>
      <c r="CV355" s="65"/>
      <c r="CW355" s="65"/>
      <c r="CX355" s="65"/>
      <c r="CY355" s="65"/>
      <c r="CZ355" s="65"/>
      <c r="DA355" s="65"/>
      <c r="DB355" s="141"/>
      <c r="DC355" s="141"/>
      <c r="DD355" s="141"/>
      <c r="DE355" s="141"/>
      <c r="DF355" s="141"/>
      <c r="DG355" s="141"/>
      <c r="DH355" s="141"/>
      <c r="DI355" s="141"/>
      <c r="DJ355" s="139"/>
      <c r="DK355" s="95"/>
      <c r="DL355" s="141"/>
      <c r="DM355" s="141"/>
      <c r="DN355" s="141"/>
      <c r="DO355" s="141"/>
      <c r="DP355" s="91"/>
      <c r="DQ355" s="72"/>
      <c r="DR355" s="72"/>
      <c r="DS355" s="72"/>
      <c r="DT355" s="72"/>
      <c r="DZ355" s="141"/>
      <c r="EA355" s="141"/>
      <c r="EB355" s="141"/>
      <c r="EC355" s="141"/>
      <c r="ED355" s="141"/>
      <c r="EE355" s="141"/>
      <c r="EF355" s="143"/>
      <c r="EU355" s="72"/>
    </row>
    <row r="356" spans="1:151">
      <c r="A356" s="20"/>
      <c r="B356" s="20"/>
      <c r="C356" s="312"/>
      <c r="D356" s="31" t="s">
        <v>1615</v>
      </c>
      <c r="E356" s="31" t="s">
        <v>1669</v>
      </c>
      <c r="F356" s="32"/>
      <c r="G356" s="33"/>
      <c r="H356" s="34"/>
      <c r="I356" s="34"/>
      <c r="J356" s="34"/>
      <c r="K356" s="34"/>
      <c r="L356" s="34"/>
      <c r="M356" s="34"/>
      <c r="N356" s="34"/>
      <c r="O356" s="34"/>
      <c r="P356" s="34"/>
      <c r="Q356" s="34"/>
      <c r="R356" s="34"/>
      <c r="S356" s="34"/>
      <c r="T356" s="34"/>
      <c r="U356" s="34"/>
      <c r="V356" s="34"/>
      <c r="W356" s="34"/>
      <c r="X356" s="34"/>
      <c r="Y356" s="34"/>
      <c r="Z356" s="34"/>
      <c r="AA356" s="34"/>
      <c r="AB356" s="34"/>
      <c r="AC356" s="34"/>
      <c r="AD356" s="34"/>
      <c r="AE356" s="34"/>
      <c r="AF356" s="34"/>
      <c r="AG356" s="34"/>
      <c r="AH356" s="34"/>
      <c r="AI356" s="34"/>
      <c r="AJ356" s="34"/>
      <c r="AK356" s="34"/>
      <c r="AL356" s="34"/>
      <c r="AM356" s="34"/>
      <c r="AN356" s="34"/>
      <c r="AO356" s="34"/>
      <c r="AP356" s="34"/>
      <c r="AQ356" s="75"/>
      <c r="AR356" s="34"/>
      <c r="AS356" s="34"/>
      <c r="AT356" s="110" t="s">
        <v>2404</v>
      </c>
      <c r="AU356" s="34" t="s">
        <v>2404</v>
      </c>
      <c r="AV356" s="34" t="s">
        <v>2902</v>
      </c>
      <c r="AW356" s="34"/>
      <c r="AX356" s="34"/>
      <c r="AY356" s="34"/>
      <c r="AZ356" s="34"/>
      <c r="BA356" s="34"/>
      <c r="BB356" s="34"/>
      <c r="BC356" s="124" t="s">
        <v>2404</v>
      </c>
      <c r="BD356" s="124" t="s">
        <v>2404</v>
      </c>
      <c r="BE356" s="216" t="s">
        <v>2404</v>
      </c>
      <c r="BF356" s="216" t="s">
        <v>2404</v>
      </c>
      <c r="BG356" s="34"/>
      <c r="BH356" s="34"/>
      <c r="BI356" s="34"/>
      <c r="BJ356" s="34"/>
      <c r="BK356" s="34"/>
      <c r="BL356" s="96">
        <f t="shared" ca="1" si="67"/>
        <v>15096</v>
      </c>
      <c r="BM356" s="97" t="e">
        <f t="shared" ca="1" si="68"/>
        <v>#VALUE!</v>
      </c>
      <c r="BN356" s="97" t="e">
        <f t="shared" ca="1" si="69"/>
        <v>#VALUE!</v>
      </c>
      <c r="BO356" s="95" t="e">
        <f t="shared" ca="1" si="70"/>
        <v>#VALUE!</v>
      </c>
      <c r="BP356" s="7">
        <f>Design!$J362</f>
        <v>0</v>
      </c>
      <c r="BQ356" s="1" t="e">
        <f t="shared" ca="1" si="71"/>
        <v>#VALUE!</v>
      </c>
      <c r="BR356" s="19" t="e">
        <f t="shared" ca="1" si="72"/>
        <v>#VALUE!</v>
      </c>
      <c r="BS356" s="61">
        <f t="shared" ca="1" si="63"/>
        <v>0</v>
      </c>
      <c r="BT356" s="61" t="str">
        <f t="shared" ca="1" si="64"/>
        <v>ACK</v>
      </c>
      <c r="BU356" s="78">
        <v>0.81799999999999995</v>
      </c>
      <c r="BV356" s="95">
        <v>4.7E-2</v>
      </c>
      <c r="BW356" s="78">
        <v>0.37333333333333335</v>
      </c>
      <c r="BX356" s="78">
        <v>4.2688340960316928E-2</v>
      </c>
      <c r="BY356" s="51" t="s">
        <v>1985</v>
      </c>
      <c r="BZ356"/>
      <c r="CA356" s="278">
        <v>41543.643182870372</v>
      </c>
      <c r="CB356" t="s">
        <v>3761</v>
      </c>
      <c r="CC356" s="10"/>
      <c r="CD356" s="61"/>
      <c r="CE356" s="49"/>
      <c r="CF356" s="65"/>
      <c r="CG356" s="65"/>
      <c r="CH356" s="65"/>
      <c r="CI356" s="49"/>
      <c r="CJ356" s="49"/>
      <c r="CK356" s="49"/>
      <c r="CL356" s="49"/>
      <c r="CM356"/>
      <c r="CN356"/>
      <c r="CO356"/>
      <c r="CP356"/>
      <c r="CQ356"/>
      <c r="CR356"/>
      <c r="CS356"/>
      <c r="CT356"/>
      <c r="CU356"/>
      <c r="CV356" s="65"/>
      <c r="CW356" s="65"/>
      <c r="CX356" s="65"/>
      <c r="CY356" s="65"/>
      <c r="CZ356" s="65"/>
      <c r="DA356" s="65"/>
      <c r="DB356" s="141"/>
      <c r="DC356" s="141"/>
      <c r="DD356" s="141"/>
      <c r="DE356" s="141"/>
      <c r="DF356" s="141"/>
      <c r="DG356" s="141"/>
      <c r="DH356" s="141"/>
      <c r="DI356" s="141"/>
      <c r="DJ356" s="139"/>
      <c r="DK356" s="95"/>
      <c r="DL356" s="141"/>
      <c r="DM356" s="141"/>
      <c r="DN356" s="141"/>
      <c r="DO356" s="141"/>
      <c r="DP356" s="91"/>
      <c r="DQ356" s="72"/>
      <c r="DR356" s="72"/>
      <c r="DS356" s="72"/>
      <c r="DT356" s="72"/>
      <c r="DZ356" s="141"/>
      <c r="EA356" s="141"/>
      <c r="EB356" s="141"/>
      <c r="EC356" s="141"/>
      <c r="ED356" s="141"/>
      <c r="EE356" s="141"/>
      <c r="EF356" s="143"/>
      <c r="EU356" s="72"/>
    </row>
    <row r="357" spans="1:151">
      <c r="A357" s="20"/>
      <c r="B357" s="20"/>
      <c r="C357" s="312"/>
      <c r="D357" s="31" t="s">
        <v>1670</v>
      </c>
      <c r="E357" s="31" t="s">
        <v>2494</v>
      </c>
      <c r="F357" s="32"/>
      <c r="G357" s="33"/>
      <c r="H357" s="34"/>
      <c r="I357" s="34"/>
      <c r="J357" s="34"/>
      <c r="K357" s="34"/>
      <c r="L357" s="34"/>
      <c r="M357" s="34"/>
      <c r="N357" s="34"/>
      <c r="O357" s="34"/>
      <c r="P357" s="34"/>
      <c r="Q357" s="34"/>
      <c r="R357" s="34"/>
      <c r="S357" s="34"/>
      <c r="T357" s="34"/>
      <c r="U357" s="34"/>
      <c r="V357" s="34"/>
      <c r="W357" s="34"/>
      <c r="X357" s="34"/>
      <c r="Y357" s="34"/>
      <c r="Z357" s="34"/>
      <c r="AA357" s="34"/>
      <c r="AB357" s="34"/>
      <c r="AC357" s="34"/>
      <c r="AD357" s="34"/>
      <c r="AE357" s="34"/>
      <c r="AF357" s="34"/>
      <c r="AG357" s="34"/>
      <c r="AH357" s="34"/>
      <c r="AI357" s="34"/>
      <c r="AJ357" s="34"/>
      <c r="AK357" s="34"/>
      <c r="AL357" s="34"/>
      <c r="AM357" s="34"/>
      <c r="AN357" s="34"/>
      <c r="AO357" s="34"/>
      <c r="AP357" s="34"/>
      <c r="AQ357" s="75"/>
      <c r="AR357" s="34"/>
      <c r="AS357" s="34"/>
      <c r="AT357" s="110" t="s">
        <v>1276</v>
      </c>
      <c r="AU357" s="34" t="s">
        <v>1276</v>
      </c>
      <c r="AV357" s="34" t="s">
        <v>1276</v>
      </c>
      <c r="AW357" s="34"/>
      <c r="AX357" s="34"/>
      <c r="AY357" s="34"/>
      <c r="AZ357" s="34"/>
      <c r="BA357" s="34"/>
      <c r="BB357" s="34"/>
      <c r="BC357" s="124" t="s">
        <v>1275</v>
      </c>
      <c r="BD357" s="124" t="s">
        <v>1275</v>
      </c>
      <c r="BE357" s="216" t="s">
        <v>1275</v>
      </c>
      <c r="BF357" s="216" t="s">
        <v>1275</v>
      </c>
      <c r="BG357" s="34"/>
      <c r="BH357" s="34"/>
      <c r="BI357" s="34"/>
      <c r="BJ357" s="34"/>
      <c r="BK357" s="34"/>
      <c r="BL357" s="96">
        <f t="shared" ca="1" si="67"/>
        <v>15140</v>
      </c>
      <c r="BM357" s="97" t="e">
        <f t="shared" ca="1" si="68"/>
        <v>#VALUE!</v>
      </c>
      <c r="BN357" s="97">
        <f t="shared" ca="1" si="69"/>
        <v>0</v>
      </c>
      <c r="BO357" s="95" t="e">
        <f t="shared" ca="1" si="70"/>
        <v>#VALUE!</v>
      </c>
      <c r="BP357" s="7">
        <f>Design!$J363</f>
        <v>0</v>
      </c>
      <c r="BQ357" s="1" t="e">
        <f t="shared" ca="1" si="71"/>
        <v>#VALUE!</v>
      </c>
      <c r="BR357" s="19" t="e">
        <f t="shared" ca="1" si="72"/>
        <v>#VALUE!</v>
      </c>
      <c r="BS357" s="61">
        <f t="shared" ca="1" si="63"/>
        <v>0</v>
      </c>
      <c r="BT357" s="61" t="str">
        <f t="shared" ca="1" si="64"/>
        <v>LOADCELL=0.000000</v>
      </c>
      <c r="BU357" s="78">
        <v>0.93149999999999999</v>
      </c>
      <c r="BV357" s="95">
        <v>4.7E-2</v>
      </c>
      <c r="BW357" s="78">
        <v>0.42666666666666669</v>
      </c>
      <c r="BX357" s="78">
        <v>4.3094410883572631E-2</v>
      </c>
      <c r="BY357" s="51" t="s">
        <v>1883</v>
      </c>
      <c r="BZ357"/>
      <c r="CA357" s="278">
        <v>41543.643182870372</v>
      </c>
      <c r="CB357" t="s">
        <v>3761</v>
      </c>
      <c r="CC357" s="10"/>
      <c r="CD357" s="61"/>
      <c r="CE357" s="49"/>
      <c r="CF357" s="65"/>
      <c r="CG357" s="65"/>
      <c r="CH357" s="65"/>
      <c r="CI357" s="49"/>
      <c r="CJ357" s="49"/>
      <c r="CK357" s="49"/>
      <c r="CL357" s="49"/>
      <c r="CM357"/>
      <c r="CN357"/>
      <c r="CO357"/>
      <c r="CP357"/>
      <c r="CQ357"/>
      <c r="CR357"/>
      <c r="CS357"/>
      <c r="CT357"/>
      <c r="CU357"/>
      <c r="CV357" s="65"/>
      <c r="CW357" s="65"/>
      <c r="CX357" s="65"/>
      <c r="CY357" s="65"/>
      <c r="CZ357" s="65"/>
      <c r="DA357" s="65"/>
      <c r="DB357" s="141"/>
      <c r="DC357" s="141"/>
      <c r="DD357" s="141"/>
      <c r="DE357" s="141"/>
      <c r="DF357" s="141"/>
      <c r="DG357" s="141"/>
      <c r="DH357" s="141"/>
      <c r="DI357" s="141"/>
      <c r="DJ357" s="139"/>
      <c r="DK357" s="95"/>
      <c r="DL357" s="141"/>
      <c r="DM357" s="141"/>
      <c r="DN357" s="141"/>
      <c r="DO357" s="141"/>
      <c r="DP357" s="91"/>
      <c r="DQ357" s="72"/>
      <c r="DR357" s="72"/>
      <c r="DS357" s="72"/>
      <c r="DT357" s="72"/>
      <c r="DZ357" s="141"/>
      <c r="EA357" s="141"/>
      <c r="EB357" s="141"/>
      <c r="EC357" s="141"/>
      <c r="ED357" s="141"/>
      <c r="EE357" s="141"/>
      <c r="EF357" s="143"/>
      <c r="EU357" s="72"/>
    </row>
    <row r="358" spans="1:151">
      <c r="A358" s="20"/>
      <c r="B358" s="20"/>
      <c r="C358" s="312"/>
      <c r="D358" s="31" t="s">
        <v>2495</v>
      </c>
      <c r="E358" s="31" t="s">
        <v>2496</v>
      </c>
      <c r="F358" s="32"/>
      <c r="G358" s="33"/>
      <c r="H358" s="34"/>
      <c r="I358" s="34"/>
      <c r="J358" s="34"/>
      <c r="K358" s="34"/>
      <c r="L358" s="34"/>
      <c r="M358" s="34"/>
      <c r="N358" s="34"/>
      <c r="O358" s="34"/>
      <c r="P358" s="34"/>
      <c r="Q358" s="34"/>
      <c r="R358" s="34"/>
      <c r="S358" s="34"/>
      <c r="T358" s="34"/>
      <c r="U358" s="34"/>
      <c r="V358" s="34"/>
      <c r="W358" s="34"/>
      <c r="X358" s="34"/>
      <c r="Y358" s="34"/>
      <c r="Z358" s="34"/>
      <c r="AA358" s="34"/>
      <c r="AB358" s="34"/>
      <c r="AC358" s="34"/>
      <c r="AD358" s="34"/>
      <c r="AE358" s="34"/>
      <c r="AF358" s="34"/>
      <c r="AG358" s="34"/>
      <c r="AH358" s="34"/>
      <c r="AI358" s="34"/>
      <c r="AJ358" s="34"/>
      <c r="AK358" s="34"/>
      <c r="AL358" s="34"/>
      <c r="AM358" s="34"/>
      <c r="AN358" s="34"/>
      <c r="AO358" s="34"/>
      <c r="AP358" s="34"/>
      <c r="AQ358" s="75"/>
      <c r="AR358" s="34"/>
      <c r="AS358" s="34"/>
      <c r="AT358" s="110" t="s">
        <v>2399</v>
      </c>
      <c r="AU358" s="34" t="s">
        <v>2399</v>
      </c>
      <c r="AV358" s="34" t="s">
        <v>2399</v>
      </c>
      <c r="AW358" s="34"/>
      <c r="AX358" s="34"/>
      <c r="AY358" s="34"/>
      <c r="AZ358" s="34"/>
      <c r="BA358" s="34"/>
      <c r="BB358" s="34"/>
      <c r="BC358" s="124" t="s">
        <v>2399</v>
      </c>
      <c r="BD358" s="124" t="s">
        <v>2399</v>
      </c>
      <c r="BE358" s="216" t="s">
        <v>2399</v>
      </c>
      <c r="BF358" s="216" t="s">
        <v>2399</v>
      </c>
      <c r="BG358" s="34"/>
      <c r="BH358" s="34"/>
      <c r="BI358" s="34"/>
      <c r="BJ358" s="34"/>
      <c r="BK358" s="34"/>
      <c r="BL358" s="96">
        <f t="shared" ca="1" si="67"/>
        <v>15145</v>
      </c>
      <c r="BM358" s="97" t="e">
        <f t="shared" ca="1" si="68"/>
        <v>#VALUE!</v>
      </c>
      <c r="BN358" s="97" t="e">
        <f t="shared" ca="1" si="69"/>
        <v>#VALUE!</v>
      </c>
      <c r="BO358" s="95" t="e">
        <f t="shared" ca="1" si="70"/>
        <v>#VALUE!</v>
      </c>
      <c r="BP358" s="7">
        <f>Design!$J364</f>
        <v>0</v>
      </c>
      <c r="BQ358" s="1" t="e">
        <f t="shared" ca="1" si="71"/>
        <v>#VALUE!</v>
      </c>
      <c r="BR358" s="19" t="e">
        <f t="shared" ca="1" si="72"/>
        <v>#VALUE!</v>
      </c>
      <c r="BS358" s="61">
        <f t="shared" ca="1" si="63"/>
        <v>0</v>
      </c>
      <c r="BT358" s="61" t="str">
        <f t="shared" ca="1" si="64"/>
        <v>ACK</v>
      </c>
      <c r="BU358" s="78">
        <v>1.0475000000000001</v>
      </c>
      <c r="BV358" s="95">
        <v>4.9000000000000002E-2</v>
      </c>
      <c r="BW358" s="78">
        <v>0.48</v>
      </c>
      <c r="BX358" s="78">
        <v>4.3506302553837715E-2</v>
      </c>
      <c r="BY358" s="51" t="s">
        <v>1884</v>
      </c>
      <c r="BZ358"/>
      <c r="CA358" s="278">
        <v>41543.643194444441</v>
      </c>
      <c r="CB358" t="s">
        <v>3762</v>
      </c>
      <c r="CC358" s="10"/>
      <c r="CD358" s="61"/>
      <c r="CE358" s="49"/>
      <c r="CF358" s="65"/>
      <c r="CG358" s="65"/>
      <c r="CH358" s="65"/>
      <c r="CI358" s="49"/>
      <c r="CJ358" s="49"/>
      <c r="CK358" s="49"/>
      <c r="CL358" s="49"/>
      <c r="CM358"/>
      <c r="CN358"/>
      <c r="CO358"/>
      <c r="CP358"/>
      <c r="CQ358"/>
      <c r="CR358"/>
      <c r="CS358"/>
      <c r="CT358"/>
      <c r="CU358"/>
      <c r="CV358" s="65"/>
      <c r="CW358" s="65"/>
      <c r="CX358" s="65"/>
      <c r="CY358" s="65"/>
      <c r="CZ358" s="65"/>
      <c r="DA358" s="65"/>
      <c r="DB358" s="141"/>
      <c r="DC358" s="141"/>
      <c r="DD358" s="141"/>
      <c r="DE358" s="141"/>
      <c r="DF358" s="141"/>
      <c r="DG358" s="141"/>
      <c r="DH358" s="141"/>
      <c r="DI358" s="141"/>
      <c r="DJ358" s="139"/>
      <c r="DK358" s="95"/>
      <c r="DL358" s="141"/>
      <c r="DM358" s="141"/>
      <c r="DN358" s="141"/>
      <c r="DO358" s="141"/>
      <c r="DP358" s="91"/>
      <c r="DQ358" s="72"/>
      <c r="DR358" s="72"/>
      <c r="DS358" s="72"/>
      <c r="DT358" s="72"/>
      <c r="DZ358" s="141"/>
      <c r="EA358" s="141"/>
      <c r="EB358" s="141"/>
      <c r="EC358" s="141"/>
      <c r="ED358" s="141"/>
      <c r="EE358" s="141"/>
      <c r="EF358" s="143"/>
      <c r="EU358" s="72"/>
    </row>
    <row r="359" spans="1:151">
      <c r="A359" s="20"/>
      <c r="B359" s="20"/>
      <c r="C359" s="312"/>
      <c r="D359" s="31" t="s">
        <v>2497</v>
      </c>
      <c r="E359" s="31" t="s">
        <v>2498</v>
      </c>
      <c r="F359" s="32"/>
      <c r="G359" s="33"/>
      <c r="H359" s="34"/>
      <c r="I359" s="34"/>
      <c r="J359" s="34"/>
      <c r="K359" s="34"/>
      <c r="L359" s="34"/>
      <c r="M359" s="34"/>
      <c r="N359" s="34"/>
      <c r="O359" s="34"/>
      <c r="P359" s="34"/>
      <c r="Q359" s="34"/>
      <c r="R359" s="34"/>
      <c r="S359" s="34"/>
      <c r="T359" s="34"/>
      <c r="U359" s="34"/>
      <c r="V359" s="34"/>
      <c r="W359" s="34"/>
      <c r="X359" s="34"/>
      <c r="Y359" s="34"/>
      <c r="Z359" s="34"/>
      <c r="AA359" s="34"/>
      <c r="AB359" s="34"/>
      <c r="AC359" s="34"/>
      <c r="AD359" s="34"/>
      <c r="AE359" s="34"/>
      <c r="AF359" s="34"/>
      <c r="AG359" s="34"/>
      <c r="AH359" s="34"/>
      <c r="AI359" s="34"/>
      <c r="AJ359" s="34"/>
      <c r="AK359" s="34"/>
      <c r="AL359" s="34"/>
      <c r="AM359" s="34"/>
      <c r="AN359" s="34"/>
      <c r="AO359" s="34"/>
      <c r="AP359" s="34"/>
      <c r="AQ359" s="75"/>
      <c r="AR359" s="34"/>
      <c r="AS359" s="34"/>
      <c r="AT359" s="110" t="s">
        <v>2816</v>
      </c>
      <c r="AU359" s="34" t="s">
        <v>2399</v>
      </c>
      <c r="AV359" s="34" t="s">
        <v>2816</v>
      </c>
      <c r="AW359" s="34"/>
      <c r="AX359" s="34"/>
      <c r="AY359" s="34"/>
      <c r="AZ359" s="34"/>
      <c r="BA359" s="34"/>
      <c r="BB359" s="34"/>
      <c r="BC359" s="124" t="s">
        <v>2399</v>
      </c>
      <c r="BD359" s="124" t="s">
        <v>2399</v>
      </c>
      <c r="BE359" s="216" t="s">
        <v>2399</v>
      </c>
      <c r="BF359" s="216" t="s">
        <v>2399</v>
      </c>
      <c r="BG359" s="34"/>
      <c r="BH359" s="34"/>
      <c r="BI359" s="34"/>
      <c r="BJ359" s="34"/>
      <c r="BK359" s="34"/>
      <c r="BL359" s="96">
        <f t="shared" ca="1" si="67"/>
        <v>15147</v>
      </c>
      <c r="BM359" s="97" t="e">
        <f t="shared" ca="1" si="68"/>
        <v>#VALUE!</v>
      </c>
      <c r="BN359" s="97">
        <f t="shared" ca="1" si="69"/>
        <v>0</v>
      </c>
      <c r="BO359" s="95" t="e">
        <f t="shared" ca="1" si="70"/>
        <v>#VALUE!</v>
      </c>
      <c r="BP359" s="7">
        <f>Design!$J365</f>
        <v>0</v>
      </c>
      <c r="BQ359" s="1" t="e">
        <f t="shared" ca="1" si="71"/>
        <v>#VALUE!</v>
      </c>
      <c r="BR359" s="19" t="e">
        <f t="shared" ca="1" si="72"/>
        <v>#VALUE!</v>
      </c>
      <c r="BS359" s="61">
        <f t="shared" ca="1" si="63"/>
        <v>0</v>
      </c>
      <c r="BT359" s="61" t="str">
        <f t="shared" ca="1" si="64"/>
        <v>LOADCELL=0.000000</v>
      </c>
      <c r="BU359" s="78">
        <v>1.1650999999999998</v>
      </c>
      <c r="BV359" s="95">
        <v>0.05</v>
      </c>
      <c r="BW359" s="78">
        <v>0.53333333333333333</v>
      </c>
      <c r="BX359" s="78">
        <v>4.3924127792319551E-2</v>
      </c>
      <c r="BY359" s="51" t="s">
        <v>2795</v>
      </c>
      <c r="BZ359"/>
      <c r="CA359" s="278">
        <v>41543.643750000003</v>
      </c>
      <c r="CB359" t="s">
        <v>66</v>
      </c>
      <c r="CC359" s="10"/>
      <c r="CD359" s="61"/>
      <c r="CE359" s="49"/>
      <c r="CF359" s="65"/>
      <c r="CG359" s="65"/>
      <c r="CH359" s="65"/>
      <c r="CI359" s="49"/>
      <c r="CJ359" s="49"/>
      <c r="CK359" s="49"/>
      <c r="CL359" s="49"/>
      <c r="CM359"/>
      <c r="CN359"/>
      <c r="CO359"/>
      <c r="CP359"/>
      <c r="CQ359"/>
      <c r="CR359"/>
      <c r="CS359"/>
      <c r="CT359"/>
      <c r="CU359"/>
      <c r="CV359" s="65"/>
      <c r="CW359" s="65"/>
      <c r="CX359" s="65"/>
      <c r="CY359" s="65"/>
      <c r="CZ359" s="65"/>
      <c r="DA359" s="65"/>
      <c r="DB359" s="141"/>
      <c r="DC359" s="141"/>
      <c r="DD359" s="141"/>
      <c r="DE359" s="141"/>
      <c r="DF359" s="141"/>
      <c r="DG359" s="141"/>
      <c r="DH359" s="141"/>
      <c r="DI359" s="141"/>
      <c r="DJ359" s="139"/>
      <c r="DK359" s="95"/>
      <c r="DL359" s="141"/>
      <c r="DM359" s="141"/>
      <c r="DN359" s="141"/>
      <c r="DO359" s="141"/>
      <c r="DP359" s="91"/>
      <c r="DQ359" s="72"/>
      <c r="DR359" s="72"/>
      <c r="DS359" s="72"/>
      <c r="DT359" s="72"/>
      <c r="DZ359" s="141"/>
      <c r="EA359" s="141"/>
      <c r="EB359" s="141"/>
      <c r="EC359" s="141"/>
      <c r="ED359" s="141"/>
      <c r="EE359" s="141"/>
      <c r="EF359" s="143"/>
      <c r="EU359" s="72"/>
    </row>
    <row r="360" spans="1:151">
      <c r="A360" s="20"/>
      <c r="B360" s="20"/>
      <c r="C360" s="312"/>
      <c r="D360" s="31" t="s">
        <v>2499</v>
      </c>
      <c r="E360" s="31" t="s">
        <v>2500</v>
      </c>
      <c r="F360" s="32"/>
      <c r="G360" s="33"/>
      <c r="H360" s="34"/>
      <c r="I360" s="34"/>
      <c r="J360" s="34"/>
      <c r="K360" s="34"/>
      <c r="L360" s="34"/>
      <c r="M360" s="34"/>
      <c r="N360" s="34"/>
      <c r="O360" s="34"/>
      <c r="P360" s="34"/>
      <c r="Q360" s="34"/>
      <c r="R360" s="34"/>
      <c r="S360" s="34"/>
      <c r="T360" s="34"/>
      <c r="U360" s="34"/>
      <c r="V360" s="34"/>
      <c r="W360" s="34"/>
      <c r="X360" s="34"/>
      <c r="Y360" s="34"/>
      <c r="Z360" s="34"/>
      <c r="AA360" s="34"/>
      <c r="AB360" s="34"/>
      <c r="AC360" s="34"/>
      <c r="AD360" s="34"/>
      <c r="AE360" s="34"/>
      <c r="AF360" s="34"/>
      <c r="AG360" s="34"/>
      <c r="AH360" s="34"/>
      <c r="AI360" s="34"/>
      <c r="AJ360" s="34"/>
      <c r="AK360" s="34"/>
      <c r="AL360" s="34"/>
      <c r="AM360" s="34"/>
      <c r="AN360" s="34"/>
      <c r="AO360" s="34"/>
      <c r="AP360" s="34"/>
      <c r="AQ360" s="75"/>
      <c r="AR360" s="34"/>
      <c r="AS360" s="34"/>
      <c r="AT360" s="110" t="s">
        <v>1283</v>
      </c>
      <c r="AU360" s="34" t="s">
        <v>1283</v>
      </c>
      <c r="AV360" s="34" t="s">
        <v>1283</v>
      </c>
      <c r="AW360" s="34"/>
      <c r="AX360" s="34"/>
      <c r="AY360" s="34"/>
      <c r="AZ360" s="34"/>
      <c r="BA360" s="34"/>
      <c r="BB360" s="34"/>
      <c r="BC360" s="124" t="s">
        <v>1283</v>
      </c>
      <c r="BD360" s="124" t="s">
        <v>1283</v>
      </c>
      <c r="BE360" s="216" t="s">
        <v>1283</v>
      </c>
      <c r="BF360" s="216" t="s">
        <v>1283</v>
      </c>
      <c r="BG360" s="34"/>
      <c r="BH360" s="34"/>
      <c r="BI360" s="34"/>
      <c r="BJ360" s="34"/>
      <c r="BK360" s="34"/>
      <c r="BL360" s="96">
        <f t="shared" ca="1" si="67"/>
        <v>15148</v>
      </c>
      <c r="BM360" s="97" t="e">
        <f t="shared" ca="1" si="68"/>
        <v>#VALUE!</v>
      </c>
      <c r="BN360" s="97" t="e">
        <f t="shared" ca="1" si="69"/>
        <v>#VALUE!</v>
      </c>
      <c r="BO360" s="95" t="e">
        <f t="shared" ca="1" si="70"/>
        <v>#VALUE!</v>
      </c>
      <c r="BP360" s="7">
        <f>Design!$J366</f>
        <v>0</v>
      </c>
      <c r="BQ360" s="1" t="e">
        <f t="shared" ca="1" si="71"/>
        <v>#VALUE!</v>
      </c>
      <c r="BR360" s="19" t="e">
        <f t="shared" ca="1" si="72"/>
        <v>#VALUE!</v>
      </c>
      <c r="BS360" s="61">
        <f t="shared" ca="1" si="63"/>
        <v>0</v>
      </c>
      <c r="BT360" s="61" t="str">
        <f t="shared" ca="1" si="64"/>
        <v>POS(MIN,MAX,STEP)=-400,400,100|X=0.0,0.0,0.0,77.4,121.7,122.1,119.6,119.6,119.8|Y=0.0,0.0,0.0,77.6,123.4,124.1,121.5,122.0,121.7</v>
      </c>
      <c r="BU360" s="78">
        <v>1.2861999999999998</v>
      </c>
      <c r="BV360" s="95">
        <v>5.0999999999999997E-2</v>
      </c>
      <c r="BW360" s="78">
        <v>0.58666666666666667</v>
      </c>
      <c r="BX360" s="78">
        <v>4.4348001117931649E-2</v>
      </c>
      <c r="BY360" s="51" t="s">
        <v>2796</v>
      </c>
      <c r="BZ360"/>
      <c r="CA360" s="278">
        <v>41543.643750000003</v>
      </c>
      <c r="CB360" t="s">
        <v>3762</v>
      </c>
      <c r="CC360" s="10"/>
      <c r="CD360" s="61"/>
      <c r="CE360" s="49"/>
      <c r="CF360" s="65"/>
      <c r="CG360" s="65"/>
      <c r="CH360" s="65"/>
      <c r="CI360" s="49"/>
      <c r="CJ360" s="49"/>
      <c r="CK360" s="49"/>
      <c r="CL360" s="49"/>
      <c r="CM360"/>
      <c r="CN360"/>
      <c r="CO360"/>
      <c r="CP360"/>
      <c r="CQ360"/>
      <c r="CR360"/>
      <c r="CS360"/>
      <c r="CT360"/>
      <c r="CU360"/>
      <c r="CV360" s="65"/>
      <c r="CW360" s="65"/>
      <c r="CX360" s="65"/>
      <c r="CY360" s="65"/>
      <c r="CZ360" s="65"/>
      <c r="DA360" s="65"/>
      <c r="DB360" s="141"/>
      <c r="DC360" s="141"/>
      <c r="DD360" s="141"/>
      <c r="DE360" s="141"/>
      <c r="DF360" s="141"/>
      <c r="DG360" s="141"/>
      <c r="DH360" s="141"/>
      <c r="DI360" s="141"/>
      <c r="DJ360" s="139"/>
      <c r="DK360" s="95"/>
      <c r="DL360" s="141"/>
      <c r="DM360" s="141"/>
      <c r="DN360" s="141"/>
      <c r="DO360" s="141"/>
      <c r="DP360" s="91"/>
      <c r="DQ360" s="72"/>
      <c r="DR360" s="72"/>
      <c r="DS360" s="72"/>
      <c r="DT360" s="72"/>
      <c r="DZ360" s="141"/>
      <c r="EA360" s="141"/>
      <c r="EB360" s="141"/>
      <c r="EC360" s="141"/>
      <c r="ED360" s="141"/>
      <c r="EE360" s="141"/>
      <c r="EF360" s="143"/>
      <c r="EU360" s="72"/>
    </row>
    <row r="361" spans="1:151">
      <c r="A361" s="20"/>
      <c r="B361" s="20"/>
      <c r="C361" s="312"/>
      <c r="D361" s="31" t="s">
        <v>2501</v>
      </c>
      <c r="E361" s="31" t="s">
        <v>2502</v>
      </c>
      <c r="F361" s="32"/>
      <c r="G361" s="33"/>
      <c r="H361" s="34"/>
      <c r="I361" s="34"/>
      <c r="J361" s="34"/>
      <c r="K361" s="34"/>
      <c r="L361" s="34"/>
      <c r="M361" s="34"/>
      <c r="N361" s="34"/>
      <c r="O361" s="34"/>
      <c r="P361" s="34"/>
      <c r="Q361" s="34"/>
      <c r="R361" s="34"/>
      <c r="S361" s="34"/>
      <c r="T361" s="34"/>
      <c r="U361" s="34"/>
      <c r="V361" s="34"/>
      <c r="W361" s="34"/>
      <c r="X361" s="34"/>
      <c r="Y361" s="34"/>
      <c r="Z361" s="34"/>
      <c r="AA361" s="34"/>
      <c r="AB361" s="34"/>
      <c r="AC361" s="34"/>
      <c r="AD361" s="34"/>
      <c r="AE361" s="34"/>
      <c r="AF361" s="34"/>
      <c r="AG361" s="34"/>
      <c r="AH361" s="34"/>
      <c r="AI361" s="34"/>
      <c r="AJ361" s="34"/>
      <c r="AK361" s="34"/>
      <c r="AL361" s="34"/>
      <c r="AM361" s="34"/>
      <c r="AN361" s="34"/>
      <c r="AO361" s="34"/>
      <c r="AP361" s="34"/>
      <c r="AQ361" s="75"/>
      <c r="AR361" s="34"/>
      <c r="AS361" s="34"/>
      <c r="AT361" s="110" t="s">
        <v>1651</v>
      </c>
      <c r="AU361" s="34" t="s">
        <v>1651</v>
      </c>
      <c r="AV361" s="34" t="s">
        <v>1651</v>
      </c>
      <c r="AW361" s="34"/>
      <c r="AX361" s="34"/>
      <c r="AY361" s="34"/>
      <c r="AZ361" s="34"/>
      <c r="BA361" s="34"/>
      <c r="BB361" s="34"/>
      <c r="BC361" s="124" t="s">
        <v>2901</v>
      </c>
      <c r="BD361" s="124" t="s">
        <v>2901</v>
      </c>
      <c r="BE361" s="216" t="s">
        <v>2901</v>
      </c>
      <c r="BF361" s="216" t="s">
        <v>2901</v>
      </c>
      <c r="BG361" s="34"/>
      <c r="BH361" s="34"/>
      <c r="BI361" s="34"/>
      <c r="BJ361" s="34"/>
      <c r="BK361" s="34"/>
      <c r="BL361" s="96">
        <f t="shared" ca="1" si="67"/>
        <v>15149</v>
      </c>
      <c r="BM361" s="97" t="e">
        <f t="shared" ca="1" si="68"/>
        <v>#VALUE!</v>
      </c>
      <c r="BN361" s="97" t="e">
        <f t="shared" ca="1" si="69"/>
        <v>#VALUE!</v>
      </c>
      <c r="BO361" s="95" t="e">
        <f t="shared" ca="1" si="70"/>
        <v>#VALUE!</v>
      </c>
      <c r="BP361" s="7">
        <f>Design!$J367</f>
        <v>0</v>
      </c>
      <c r="BQ361" s="1" t="e">
        <f t="shared" ca="1" si="71"/>
        <v>#VALUE!</v>
      </c>
      <c r="BR361" s="19" t="e">
        <f t="shared" ca="1" si="72"/>
        <v>#VALUE!</v>
      </c>
      <c r="BS361" s="61">
        <f t="shared" ca="1" si="63"/>
        <v>0</v>
      </c>
      <c r="BT361" s="61" t="str">
        <f t="shared" ca="1" si="64"/>
        <v>POS(MIN,MAX,STEP)=-420,420,6|X=0.0,0.0,0.0,0.0,0.0,0.0,0.0,0.0,0.0,0.0,0.0,0.0,0.0,0.0,0.0,0.0,0.0,0.0,0.0,0.0,0.0,0.0,0.0,0.0,0.0,0.0,0.0,0.0,0.0,0.0,0.0,0.0,0.0,0.0,0.0,0.0,0.0,0.0,0.0,0.0,0.0,0.0,0.0,0.0,11.5,21.9,29.3,36.8,44.0,50.9,57.9,64.2,70.3,75.8,81.0,85.7,90.2,94.4,98.0,101.4,104.5,107.1,109.4,112.1,113.9,115.8,117.2,118.5,119.9,120.7,121.6,122.5,122.9,123.1,123.3,123.7,123.6,123.6,123.5,123.3,123.4,123.1,123.1,122.8,122.6,122.5,121.9,122.0,121.6,121.4,121.2,121.1,120.7,120.5,120.3,120.3,120.2,120.0,120.1,119.9,119.8,119.7,119.8,119.7,119.7,119.5,119.6,119.4,119.5,119.3,119.5,119.6,119.4,119.3,119.5,119.5,119.6,119.5,119.6,119.5,119.6,119.5,119.4,119.6,119.7,119.6,119.8,119.5,119.7,119.7,119.6,119.6,119.8,119.7,119.8,119.8,119.7,119.5,119.8,119.9,119.9|Y=0.0,0.0,0.0,0.0,0.0,0.0,0.0,0.0,0.0,0.0,0.0,0.0,0.0,0.0,0.0,0.0,0.0,0.0,0.0,0.0,0.0,0.0,0.0,0.0,0.0,0.0,0.0,0.0,0.0,0.0,0.0,0.0,0.0,0.0,0.0,0.0,0.0,0.0,0.0,0.0,0.0,0.0,0.0,0.0,15.7,21.4,29.7,36.2,43.9,50.6,57.1,64.2,70.1,75.5,80.9,85.7,90.2,94.4,98.4,101.6,105.7,108.1,110.8,112.6,115.5,117.1,118.6,119.5,121.1,122.2,123.1,124.5,124.9,125.7,125.4,125.7,125.9,125.6,125.5,125.4,125.8,124.9,125.3,125.1,125.0,124.5,124.6,124.2,123.6,123.7,123.9,123.4,122.9,122.9,122.5,122.5,122.1,122.3,122.4,122.2,122.0,122.3,122.1,122.1,121.7,122.0,121.8,121.5,121.4,121.7,122.1,121.8,121.5,121.8,121.6,121.6,121.7,122.0,121.4,121.5,121.7,121.9,122.2,122.1,122.1,122.0,122.0,122.2,122.1,121.6,121.5,121.7,122.0,121.1,122.0,121.8,122.0,121.5,121.8,122.0,121.9</v>
      </c>
      <c r="BU361" s="78">
        <v>1.4124000000000001</v>
      </c>
      <c r="BV361" s="95">
        <v>5.1999999999999998E-2</v>
      </c>
      <c r="BW361" s="78">
        <v>0.64</v>
      </c>
      <c r="BX361" s="78">
        <v>4.4778039825771387E-2</v>
      </c>
      <c r="BY361" s="51" t="s">
        <v>2797</v>
      </c>
      <c r="BZ361"/>
      <c r="CA361" s="278">
        <v>41543.643819444442</v>
      </c>
      <c r="CB361" t="s">
        <v>1969</v>
      </c>
      <c r="CC361" s="10"/>
      <c r="CD361" s="61"/>
      <c r="CE361" s="49"/>
      <c r="CF361" s="65"/>
      <c r="CG361" s="65"/>
      <c r="CH361" s="65"/>
      <c r="CI361" s="49"/>
      <c r="CJ361" s="49"/>
      <c r="CK361" s="49"/>
      <c r="CL361" s="49"/>
      <c r="CM361"/>
      <c r="CN361"/>
      <c r="CO361"/>
      <c r="CP361"/>
      <c r="CQ361"/>
      <c r="CR361"/>
      <c r="CS361"/>
      <c r="CT361"/>
      <c r="CU361"/>
      <c r="CV361" s="65"/>
      <c r="CW361" s="65"/>
      <c r="CX361" s="65"/>
      <c r="CY361" s="65"/>
      <c r="CZ361" s="65"/>
      <c r="DA361" s="65"/>
      <c r="DB361" s="141"/>
      <c r="DC361" s="141"/>
      <c r="DD361" s="141"/>
      <c r="DE361" s="141"/>
      <c r="DF361" s="141"/>
      <c r="DG361" s="141"/>
      <c r="DH361" s="141"/>
      <c r="DI361" s="141"/>
      <c r="DJ361" s="139"/>
      <c r="DK361" s="95"/>
      <c r="DL361" s="141"/>
      <c r="DM361" s="141"/>
      <c r="DN361" s="141"/>
      <c r="DO361" s="141"/>
      <c r="DP361" s="91"/>
      <c r="DQ361" s="72"/>
      <c r="DR361" s="72"/>
      <c r="DS361" s="72"/>
      <c r="DT361" s="72"/>
      <c r="DZ361" s="141"/>
      <c r="EA361" s="141"/>
      <c r="EB361" s="141"/>
      <c r="EC361" s="141"/>
      <c r="ED361" s="141"/>
      <c r="EE361" s="141"/>
      <c r="EF361" s="143"/>
      <c r="EU361" s="72"/>
    </row>
    <row r="362" spans="1:151">
      <c r="A362" s="20"/>
      <c r="B362" s="20"/>
      <c r="C362" s="312"/>
      <c r="D362" s="31" t="s">
        <v>2503</v>
      </c>
      <c r="E362" s="31" t="s">
        <v>2504</v>
      </c>
      <c r="F362" s="32"/>
      <c r="G362" s="33"/>
      <c r="H362" s="34"/>
      <c r="I362" s="34"/>
      <c r="J362" s="34"/>
      <c r="K362" s="34"/>
      <c r="L362" s="34"/>
      <c r="M362" s="34"/>
      <c r="N362" s="34"/>
      <c r="O362" s="34"/>
      <c r="P362" s="34"/>
      <c r="Q362" s="34"/>
      <c r="R362" s="34"/>
      <c r="S362" s="34"/>
      <c r="T362" s="34"/>
      <c r="U362" s="34"/>
      <c r="V362" s="34"/>
      <c r="W362" s="34"/>
      <c r="X362" s="34"/>
      <c r="Y362" s="34"/>
      <c r="Z362" s="34"/>
      <c r="AA362" s="34"/>
      <c r="AB362" s="34"/>
      <c r="AC362" s="34"/>
      <c r="AD362" s="34"/>
      <c r="AE362" s="34"/>
      <c r="AF362" s="34"/>
      <c r="AG362" s="34"/>
      <c r="AH362" s="34"/>
      <c r="AI362" s="34"/>
      <c r="AJ362" s="34"/>
      <c r="AK362" s="34"/>
      <c r="AL362" s="34"/>
      <c r="AM362" s="34"/>
      <c r="AN362" s="34"/>
      <c r="AO362" s="34"/>
      <c r="AP362" s="34"/>
      <c r="AQ362" s="75"/>
      <c r="AR362" s="34"/>
      <c r="AS362" s="34"/>
      <c r="AT362" s="110" t="s">
        <v>2404</v>
      </c>
      <c r="AU362" s="34" t="s">
        <v>2404</v>
      </c>
      <c r="AV362" s="34" t="s">
        <v>2404</v>
      </c>
      <c r="AW362" s="34"/>
      <c r="AX362" s="34"/>
      <c r="AY362" s="34"/>
      <c r="AZ362" s="34"/>
      <c r="BA362" s="34"/>
      <c r="BB362" s="34"/>
      <c r="BC362" s="124" t="s">
        <v>2404</v>
      </c>
      <c r="BD362" s="124" t="s">
        <v>2404</v>
      </c>
      <c r="BE362" s="216" t="s">
        <v>2404</v>
      </c>
      <c r="BF362" s="216" t="s">
        <v>2404</v>
      </c>
      <c r="BG362" s="34"/>
      <c r="BH362" s="34"/>
      <c r="BI362" s="34"/>
      <c r="BJ362" s="34"/>
      <c r="BK362" s="34"/>
      <c r="BL362" s="96">
        <f t="shared" ca="1" si="67"/>
        <v>15152</v>
      </c>
      <c r="BM362" s="97">
        <f t="shared" ca="1" si="68"/>
        <v>0</v>
      </c>
      <c r="BN362" s="97">
        <f t="shared" ca="1" si="69"/>
        <v>4.54</v>
      </c>
      <c r="BO362" s="95" t="e">
        <f t="shared" ca="1" si="70"/>
        <v>#VALUE!</v>
      </c>
      <c r="BP362" s="7">
        <f>Design!$J368</f>
        <v>0</v>
      </c>
      <c r="BQ362" s="1" t="e">
        <f t="shared" ca="1" si="71"/>
        <v>#VALUE!</v>
      </c>
      <c r="BR362" s="19">
        <f t="shared" ca="1" si="72"/>
        <v>1.5468</v>
      </c>
      <c r="BS362" s="61">
        <f t="shared" ca="1" si="63"/>
        <v>0</v>
      </c>
      <c r="BT362" s="61" t="str">
        <f t="shared" ca="1" si="64"/>
        <v>ZL=-4540.0|ZR=-1546.8|ZSWP=0.0</v>
      </c>
      <c r="BU362" s="78">
        <v>1.5444</v>
      </c>
      <c r="BV362" s="95">
        <v>5.3999999999999999E-2</v>
      </c>
      <c r="BW362" s="78">
        <v>0.69333333333333336</v>
      </c>
      <c r="BX362" s="78">
        <v>4.521436406827406E-2</v>
      </c>
      <c r="BY362" s="51" t="s">
        <v>2798</v>
      </c>
      <c r="BZ362"/>
      <c r="CA362" s="278">
        <v>41543.643842592595</v>
      </c>
      <c r="CB362" t="s">
        <v>3763</v>
      </c>
      <c r="CC362" s="10"/>
      <c r="CD362" s="61"/>
      <c r="CE362" s="49"/>
      <c r="CF362" s="65"/>
      <c r="CG362" s="65"/>
      <c r="CH362" s="65"/>
      <c r="CI362" s="49"/>
      <c r="CJ362" s="49"/>
      <c r="CK362" s="49"/>
      <c r="CL362" s="49"/>
      <c r="CM362"/>
      <c r="CN362"/>
      <c r="CO362"/>
      <c r="CP362"/>
      <c r="CQ362"/>
      <c r="CR362"/>
      <c r="CS362"/>
      <c r="CT362"/>
      <c r="CU362"/>
      <c r="CV362" s="65"/>
      <c r="CW362" s="65"/>
      <c r="CX362" s="65"/>
      <c r="CY362" s="65"/>
      <c r="CZ362" s="65"/>
      <c r="DA362" s="65"/>
      <c r="DB362" s="141"/>
      <c r="DC362" s="141"/>
      <c r="DD362" s="141"/>
      <c r="DE362" s="141"/>
      <c r="DF362" s="141"/>
      <c r="DG362" s="141"/>
      <c r="DH362" s="141"/>
      <c r="DI362" s="141"/>
      <c r="DJ362" s="139"/>
      <c r="DK362" s="95"/>
      <c r="DL362" s="141"/>
      <c r="DM362" s="141"/>
      <c r="DN362" s="141"/>
      <c r="DO362" s="141"/>
      <c r="DP362" s="91"/>
      <c r="DQ362" s="72"/>
      <c r="DR362" s="72"/>
      <c r="DS362" s="72"/>
      <c r="DT362" s="72"/>
      <c r="DZ362" s="141"/>
      <c r="EA362" s="141"/>
      <c r="EB362" s="141"/>
      <c r="EC362" s="141"/>
      <c r="ED362" s="141"/>
      <c r="EE362" s="141"/>
      <c r="EF362" s="143"/>
      <c r="EU362" s="72"/>
    </row>
    <row r="363" spans="1:151">
      <c r="A363" s="20"/>
      <c r="B363" s="20"/>
      <c r="C363" s="312"/>
      <c r="D363" s="31" t="s">
        <v>2505</v>
      </c>
      <c r="E363" s="31" t="s">
        <v>2506</v>
      </c>
      <c r="F363" s="32"/>
      <c r="G363" s="33"/>
      <c r="H363" s="34"/>
      <c r="I363" s="34"/>
      <c r="J363" s="34"/>
      <c r="K363" s="34"/>
      <c r="L363" s="34"/>
      <c r="M363" s="34"/>
      <c r="N363" s="34"/>
      <c r="O363" s="34"/>
      <c r="P363" s="34"/>
      <c r="Q363" s="34"/>
      <c r="R363" s="34"/>
      <c r="S363" s="34"/>
      <c r="T363" s="34"/>
      <c r="U363" s="34"/>
      <c r="V363" s="34"/>
      <c r="W363" s="34"/>
      <c r="X363" s="34"/>
      <c r="Y363" s="34"/>
      <c r="Z363" s="34"/>
      <c r="AA363" s="34"/>
      <c r="AB363" s="34"/>
      <c r="AC363" s="34"/>
      <c r="AD363" s="34"/>
      <c r="AE363" s="34"/>
      <c r="AF363" s="34"/>
      <c r="AG363" s="34"/>
      <c r="AH363" s="34"/>
      <c r="AI363" s="34"/>
      <c r="AJ363" s="34"/>
      <c r="AK363" s="34"/>
      <c r="AL363" s="34"/>
      <c r="AM363" s="34"/>
      <c r="AN363" s="34"/>
      <c r="AO363" s="34"/>
      <c r="AP363" s="34"/>
      <c r="AQ363" s="75"/>
      <c r="AR363" s="34"/>
      <c r="AS363" s="34"/>
      <c r="AT363" s="110" t="s">
        <v>1276</v>
      </c>
      <c r="AU363" s="34" t="s">
        <v>1276</v>
      </c>
      <c r="AV363" s="34" t="s">
        <v>1276</v>
      </c>
      <c r="AW363" s="34"/>
      <c r="AX363" s="34"/>
      <c r="AY363" s="34"/>
      <c r="AZ363" s="34"/>
      <c r="BA363" s="34"/>
      <c r="BB363" s="34"/>
      <c r="BC363" s="124" t="s">
        <v>1275</v>
      </c>
      <c r="BD363" s="124" t="s">
        <v>1275</v>
      </c>
      <c r="BE363" s="216" t="s">
        <v>1275</v>
      </c>
      <c r="BF363" s="216" t="s">
        <v>1275</v>
      </c>
      <c r="BG363" s="34"/>
      <c r="BH363" s="34"/>
      <c r="BI363" s="34"/>
      <c r="BJ363" s="34"/>
      <c r="BK363" s="34"/>
      <c r="BL363" s="96">
        <f t="shared" ca="1" si="67"/>
        <v>16088</v>
      </c>
      <c r="BM363" s="97">
        <f t="shared" ca="1" si="68"/>
        <v>0</v>
      </c>
      <c r="BN363" s="97">
        <f t="shared" ca="1" si="69"/>
        <v>4.54</v>
      </c>
      <c r="BO363" s="95" t="e">
        <f t="shared" ca="1" si="70"/>
        <v>#VALUE!</v>
      </c>
      <c r="BP363" s="7">
        <f>Design!$J369</f>
        <v>0</v>
      </c>
      <c r="BQ363" s="1" t="e">
        <f t="shared" ca="1" si="71"/>
        <v>#VALUE!</v>
      </c>
      <c r="BR363" s="19">
        <f t="shared" ca="1" si="72"/>
        <v>1.5468</v>
      </c>
      <c r="BS363" s="61">
        <f t="shared" ca="1" si="63"/>
        <v>0</v>
      </c>
      <c r="BT363" s="61" t="str">
        <f t="shared" ca="1" si="64"/>
        <v>ZL=-4540.0|ZR=-1546.8|ZSWP=0.0</v>
      </c>
      <c r="BU363" s="78">
        <v>1.6721999999999999</v>
      </c>
      <c r="BV363" s="95">
        <v>5.5E-2</v>
      </c>
      <c r="BW363" s="78">
        <v>0.7466666666666667</v>
      </c>
      <c r="BX363" s="78">
        <v>4.5657096939148219E-2</v>
      </c>
      <c r="BY363" s="51" t="s">
        <v>3223</v>
      </c>
      <c r="BZ363"/>
      <c r="CA363" s="278">
        <v>41543.643842592595</v>
      </c>
      <c r="CB363" t="s">
        <v>1969</v>
      </c>
      <c r="CC363" s="10"/>
      <c r="CD363" s="61"/>
      <c r="CE363" s="49"/>
      <c r="CF363" s="65"/>
      <c r="CG363" s="65"/>
      <c r="CH363" s="65"/>
      <c r="CI363" s="49"/>
      <c r="CJ363" s="49"/>
      <c r="CK363" s="49"/>
      <c r="CL363" s="49"/>
      <c r="CM363"/>
      <c r="CN363"/>
      <c r="CO363"/>
      <c r="CP363"/>
      <c r="CQ363"/>
      <c r="CR363"/>
      <c r="CS363"/>
      <c r="CT363"/>
      <c r="CU363"/>
      <c r="CV363" s="65"/>
      <c r="CW363" s="65"/>
      <c r="CX363" s="65"/>
      <c r="CY363" s="65"/>
      <c r="CZ363" s="65"/>
      <c r="DA363" s="65"/>
      <c r="DB363" s="141"/>
      <c r="DC363" s="141"/>
      <c r="DD363" s="141"/>
      <c r="DE363" s="141"/>
      <c r="DF363" s="141"/>
      <c r="DG363" s="141"/>
      <c r="DH363" s="141"/>
      <c r="DI363" s="141"/>
      <c r="DJ363" s="139"/>
      <c r="DK363" s="95"/>
      <c r="DL363" s="141"/>
      <c r="DM363" s="141"/>
      <c r="DN363" s="141"/>
      <c r="DO363" s="141"/>
      <c r="DP363" s="91"/>
      <c r="DQ363" s="72"/>
      <c r="DR363" s="72"/>
      <c r="DS363" s="72"/>
      <c r="DT363" s="72"/>
      <c r="DZ363" s="141"/>
      <c r="EA363" s="141"/>
      <c r="EB363" s="141"/>
      <c r="EC363" s="141"/>
      <c r="ED363" s="141"/>
      <c r="EE363" s="141"/>
      <c r="EF363" s="143"/>
      <c r="EU363" s="72"/>
    </row>
    <row r="364" spans="1:151">
      <c r="A364" s="20"/>
      <c r="B364" s="20"/>
      <c r="C364" s="312"/>
      <c r="D364" s="31" t="s">
        <v>2507</v>
      </c>
      <c r="E364" s="31" t="s">
        <v>2508</v>
      </c>
      <c r="F364" s="32"/>
      <c r="G364" s="33"/>
      <c r="H364" s="34"/>
      <c r="I364" s="34"/>
      <c r="J364" s="34"/>
      <c r="K364" s="34"/>
      <c r="L364" s="34"/>
      <c r="M364" s="34"/>
      <c r="N364" s="34"/>
      <c r="O364" s="34"/>
      <c r="P364" s="34"/>
      <c r="Q364" s="34"/>
      <c r="R364" s="34"/>
      <c r="S364" s="34"/>
      <c r="T364" s="34"/>
      <c r="U364" s="34"/>
      <c r="V364" s="34"/>
      <c r="W364" s="34"/>
      <c r="X364" s="34"/>
      <c r="Y364" s="34"/>
      <c r="Z364" s="34"/>
      <c r="AA364" s="34"/>
      <c r="AB364" s="34"/>
      <c r="AC364" s="34"/>
      <c r="AD364" s="34"/>
      <c r="AE364" s="34"/>
      <c r="AF364" s="34"/>
      <c r="AG364" s="34"/>
      <c r="AH364" s="34"/>
      <c r="AI364" s="34"/>
      <c r="AJ364" s="34"/>
      <c r="AK364" s="34"/>
      <c r="AL364" s="34"/>
      <c r="AM364" s="34"/>
      <c r="AN364" s="34"/>
      <c r="AO364" s="34"/>
      <c r="AP364" s="34"/>
      <c r="AQ364" s="75"/>
      <c r="AR364" s="34"/>
      <c r="AS364" s="34"/>
      <c r="AT364" s="110" t="s">
        <v>2399</v>
      </c>
      <c r="AU364" s="34" t="s">
        <v>2399</v>
      </c>
      <c r="AV364" s="34" t="s">
        <v>2399</v>
      </c>
      <c r="AW364" s="34"/>
      <c r="AX364" s="34"/>
      <c r="AY364" s="34"/>
      <c r="AZ364" s="34"/>
      <c r="BA364" s="34"/>
      <c r="BB364" s="34"/>
      <c r="BC364" s="124" t="s">
        <v>2399</v>
      </c>
      <c r="BD364" s="124" t="s">
        <v>2399</v>
      </c>
      <c r="BE364" s="216" t="s">
        <v>2399</v>
      </c>
      <c r="BF364" s="216" t="s">
        <v>2399</v>
      </c>
      <c r="BG364" s="34"/>
      <c r="BH364" s="34"/>
      <c r="BI364" s="34"/>
      <c r="BJ364" s="34"/>
      <c r="BK364" s="34"/>
      <c r="BL364" s="96">
        <f t="shared" ca="1" si="67"/>
        <v>16089</v>
      </c>
      <c r="BM364" s="97" t="e">
        <f t="shared" ca="1" si="68"/>
        <v>#VALUE!</v>
      </c>
      <c r="BN364" s="97" t="e">
        <f t="shared" ca="1" si="69"/>
        <v>#VALUE!</v>
      </c>
      <c r="BO364" s="95" t="e">
        <f t="shared" ca="1" si="70"/>
        <v>#VALUE!</v>
      </c>
      <c r="BP364" s="7">
        <f>Design!$J370</f>
        <v>0</v>
      </c>
      <c r="BQ364" s="1" t="e">
        <f t="shared" ca="1" si="71"/>
        <v>#VALUE!</v>
      </c>
      <c r="BR364" s="19" t="e">
        <f t="shared" ca="1" si="72"/>
        <v>#VALUE!</v>
      </c>
      <c r="BS364" s="61">
        <f t="shared" ca="1" si="63"/>
        <v>0</v>
      </c>
      <c r="BT364" s="61" t="str">
        <f t="shared" ca="1" si="64"/>
        <v>ACK</v>
      </c>
      <c r="BU364" s="78">
        <v>1.8056999999999999</v>
      </c>
      <c r="BV364" s="95">
        <v>5.7000000000000002E-2</v>
      </c>
      <c r="BW364" s="78">
        <v>0.8</v>
      </c>
      <c r="BX364" s="78">
        <v>4.6106364560201743E-2</v>
      </c>
      <c r="BY364" s="51" t="s">
        <v>3224</v>
      </c>
      <c r="BZ364"/>
      <c r="CA364" s="278">
        <v>41543.643854166665</v>
      </c>
      <c r="CB364" t="s">
        <v>3764</v>
      </c>
      <c r="CC364" s="10"/>
      <c r="CD364" s="61"/>
      <c r="CE364" s="49"/>
      <c r="CF364" s="65"/>
      <c r="CG364" s="65"/>
      <c r="CH364" s="65"/>
      <c r="CI364" s="49"/>
      <c r="CJ364" s="49"/>
      <c r="CK364" s="49"/>
      <c r="CL364" s="49"/>
      <c r="CM364"/>
      <c r="CN364"/>
      <c r="CO364"/>
      <c r="CP364"/>
      <c r="CQ364"/>
      <c r="CR364"/>
      <c r="CS364"/>
      <c r="CT364"/>
      <c r="CU364"/>
      <c r="CV364" s="65"/>
      <c r="CW364" s="65"/>
      <c r="CX364" s="65"/>
      <c r="CY364" s="65"/>
      <c r="CZ364" s="65"/>
      <c r="DA364" s="65"/>
      <c r="DB364" s="141"/>
      <c r="DC364" s="141"/>
      <c r="DD364" s="141"/>
      <c r="DE364" s="141"/>
      <c r="DF364" s="141"/>
      <c r="DG364" s="141"/>
      <c r="DH364" s="141"/>
      <c r="DI364" s="141"/>
      <c r="DJ364" s="139"/>
      <c r="DK364" s="95"/>
      <c r="DL364" s="141"/>
      <c r="DM364" s="141"/>
      <c r="DN364" s="141"/>
      <c r="DO364" s="141"/>
      <c r="DP364" s="91"/>
      <c r="DQ364" s="72"/>
      <c r="DR364" s="72"/>
      <c r="DS364" s="72"/>
      <c r="DT364" s="72"/>
      <c r="DZ364" s="141"/>
      <c r="EA364" s="141"/>
      <c r="EB364" s="141"/>
      <c r="EC364" s="141"/>
      <c r="ED364" s="141"/>
      <c r="EE364" s="141"/>
      <c r="EF364" s="143"/>
      <c r="EU364" s="72"/>
    </row>
    <row r="365" spans="1:151">
      <c r="A365" s="20"/>
      <c r="B365" s="20"/>
      <c r="C365" s="312"/>
      <c r="D365" s="31" t="s">
        <v>2509</v>
      </c>
      <c r="E365" s="31" t="s">
        <v>2510</v>
      </c>
      <c r="F365" s="32"/>
      <c r="G365" s="33"/>
      <c r="H365" s="34"/>
      <c r="I365" s="34"/>
      <c r="J365" s="34"/>
      <c r="K365" s="34"/>
      <c r="L365" s="34"/>
      <c r="M365" s="34"/>
      <c r="N365" s="34"/>
      <c r="O365" s="34"/>
      <c r="P365" s="34"/>
      <c r="Q365" s="34"/>
      <c r="R365" s="34"/>
      <c r="S365" s="34"/>
      <c r="T365" s="34"/>
      <c r="U365" s="34"/>
      <c r="V365" s="34"/>
      <c r="W365" s="34"/>
      <c r="X365" s="34"/>
      <c r="Y365" s="34"/>
      <c r="Z365" s="34"/>
      <c r="AA365" s="34"/>
      <c r="AB365" s="34"/>
      <c r="AC365" s="34"/>
      <c r="AD365" s="34"/>
      <c r="AE365" s="34"/>
      <c r="AF365" s="34"/>
      <c r="AG365" s="34"/>
      <c r="AH365" s="34"/>
      <c r="AI365" s="34"/>
      <c r="AJ365" s="34"/>
      <c r="AK365" s="34"/>
      <c r="AL365" s="34"/>
      <c r="AM365" s="34"/>
      <c r="AN365" s="34"/>
      <c r="AO365" s="34"/>
      <c r="AP365" s="34"/>
      <c r="AQ365" s="75"/>
      <c r="AR365" s="34"/>
      <c r="AS365" s="34"/>
      <c r="AT365" s="110" t="s">
        <v>2399</v>
      </c>
      <c r="AU365" s="34" t="s">
        <v>2399</v>
      </c>
      <c r="AV365" s="34" t="s">
        <v>2399</v>
      </c>
      <c r="AW365" s="34"/>
      <c r="AX365" s="34"/>
      <c r="AY365" s="34"/>
      <c r="AZ365" s="34"/>
      <c r="BA365" s="34"/>
      <c r="BB365" s="34"/>
      <c r="BC365" s="124" t="s">
        <v>2399</v>
      </c>
      <c r="BD365" s="124" t="s">
        <v>2399</v>
      </c>
      <c r="BE365" s="216" t="s">
        <v>2399</v>
      </c>
      <c r="BF365" s="216" t="s">
        <v>2399</v>
      </c>
      <c r="BG365" s="34"/>
      <c r="BH365" s="34"/>
      <c r="BI365" s="34"/>
      <c r="BJ365" s="34"/>
      <c r="BK365" s="34"/>
      <c r="BL365" s="96">
        <f t="shared" ca="1" si="67"/>
        <v>16091</v>
      </c>
      <c r="BM365" s="97" t="e">
        <f t="shared" ca="1" si="68"/>
        <v>#VALUE!</v>
      </c>
      <c r="BN365" s="97">
        <f t="shared" ca="1" si="69"/>
        <v>0</v>
      </c>
      <c r="BO365" s="95" t="e">
        <f t="shared" ca="1" si="70"/>
        <v>#VALUE!</v>
      </c>
      <c r="BP365" s="7">
        <f>Design!$J371</f>
        <v>0</v>
      </c>
      <c r="BQ365" s="1" t="e">
        <f t="shared" ca="1" si="71"/>
        <v>#VALUE!</v>
      </c>
      <c r="BR365" s="19" t="e">
        <f t="shared" ca="1" si="72"/>
        <v>#VALUE!</v>
      </c>
      <c r="BS365" s="61">
        <f t="shared" ca="1" si="63"/>
        <v>0</v>
      </c>
      <c r="BT365" s="61" t="str">
        <f t="shared" ca="1" si="64"/>
        <v>LOADCELL=0.000000</v>
      </c>
      <c r="BU365" s="78">
        <v>1.946</v>
      </c>
      <c r="BV365" s="95">
        <v>5.8000000000000003E-2</v>
      </c>
      <c r="BW365" s="78">
        <v>0.85333333333333339</v>
      </c>
      <c r="BX365" s="78">
        <v>4.6562296171172878E-2</v>
      </c>
      <c r="BY365" s="51" t="s">
        <v>3225</v>
      </c>
      <c r="BZ365"/>
      <c r="CA365" s="278">
        <v>41543.643854166665</v>
      </c>
      <c r="CB365" t="s">
        <v>3765</v>
      </c>
      <c r="CC365" s="10"/>
      <c r="CD365" s="61"/>
      <c r="CE365" s="49"/>
      <c r="CF365" s="65"/>
      <c r="CG365" s="65"/>
      <c r="CH365" s="65"/>
      <c r="CI365" s="49"/>
      <c r="CJ365" s="49"/>
      <c r="CK365" s="49"/>
      <c r="CL365" s="49"/>
      <c r="CM365"/>
      <c r="CN365"/>
      <c r="CO365"/>
      <c r="CP365"/>
      <c r="CQ365"/>
      <c r="CR365"/>
      <c r="CS365"/>
      <c r="CT365"/>
      <c r="CU365"/>
      <c r="CV365" s="65"/>
      <c r="CW365" s="65"/>
      <c r="CX365" s="65"/>
      <c r="CY365" s="65"/>
      <c r="CZ365" s="65"/>
      <c r="DA365" s="65"/>
      <c r="DB365" s="141"/>
      <c r="DC365" s="141"/>
      <c r="DD365" s="141"/>
      <c r="DE365" s="141"/>
      <c r="DF365" s="141"/>
      <c r="DG365" s="141"/>
      <c r="DH365" s="141"/>
      <c r="DI365" s="141"/>
      <c r="DJ365" s="139"/>
      <c r="DK365" s="95"/>
      <c r="DL365" s="141"/>
      <c r="DM365" s="141"/>
      <c r="DN365" s="141"/>
      <c r="DO365" s="141"/>
      <c r="DP365" s="91"/>
      <c r="DQ365" s="72"/>
      <c r="DR365" s="72"/>
      <c r="DS365" s="72"/>
      <c r="DT365" s="72"/>
      <c r="DZ365" s="141"/>
      <c r="EA365" s="141"/>
      <c r="EB365" s="141"/>
      <c r="EC365" s="141"/>
      <c r="ED365" s="141"/>
      <c r="EE365" s="141"/>
      <c r="EF365" s="143"/>
      <c r="EU365" s="72"/>
    </row>
    <row r="366" spans="1:151">
      <c r="A366" s="20"/>
      <c r="B366" s="20"/>
      <c r="C366" s="312"/>
      <c r="D366" s="31" t="s">
        <v>1977</v>
      </c>
      <c r="E366" s="31" t="s">
        <v>1978</v>
      </c>
      <c r="F366" s="32"/>
      <c r="G366" s="33"/>
      <c r="H366" s="34"/>
      <c r="I366" s="34"/>
      <c r="J366" s="34"/>
      <c r="K366" s="34"/>
      <c r="L366" s="34"/>
      <c r="M366" s="34"/>
      <c r="N366" s="34"/>
      <c r="O366" s="34"/>
      <c r="P366" s="34"/>
      <c r="Q366" s="34"/>
      <c r="R366" s="34"/>
      <c r="S366" s="34"/>
      <c r="T366" s="34"/>
      <c r="U366" s="34"/>
      <c r="V366" s="34"/>
      <c r="W366" s="34"/>
      <c r="X366" s="34"/>
      <c r="Y366" s="34"/>
      <c r="Z366" s="34"/>
      <c r="AA366" s="34"/>
      <c r="AB366" s="34"/>
      <c r="AC366" s="34"/>
      <c r="AD366" s="34"/>
      <c r="AE366" s="34"/>
      <c r="AF366" s="34"/>
      <c r="AG366" s="34"/>
      <c r="AH366" s="34"/>
      <c r="AI366" s="34"/>
      <c r="AJ366" s="34"/>
      <c r="AK366" s="34"/>
      <c r="AL366" s="34"/>
      <c r="AM366" s="34"/>
      <c r="AN366" s="34"/>
      <c r="AO366" s="34"/>
      <c r="AP366" s="34"/>
      <c r="AQ366" s="75"/>
      <c r="AR366" s="34"/>
      <c r="AS366" s="34"/>
      <c r="AT366" s="110" t="s">
        <v>1283</v>
      </c>
      <c r="AU366" s="34" t="s">
        <v>1283</v>
      </c>
      <c r="AV366" s="34" t="s">
        <v>1283</v>
      </c>
      <c r="AW366" s="34"/>
      <c r="AX366" s="34"/>
      <c r="AY366" s="34"/>
      <c r="AZ366" s="34"/>
      <c r="BA366" s="34"/>
      <c r="BB366" s="34"/>
      <c r="BC366" s="124" t="s">
        <v>1283</v>
      </c>
      <c r="BD366" s="124" t="s">
        <v>1283</v>
      </c>
      <c r="BE366" s="216" t="s">
        <v>1283</v>
      </c>
      <c r="BF366" s="216" t="s">
        <v>1283</v>
      </c>
      <c r="BG366" s="34"/>
      <c r="BH366" s="34"/>
      <c r="BI366" s="34"/>
      <c r="BJ366" s="34"/>
      <c r="BK366" s="34"/>
      <c r="BL366" s="96">
        <f t="shared" ca="1" si="67"/>
        <v>16093</v>
      </c>
      <c r="BM366" s="97" t="e">
        <f t="shared" ca="1" si="68"/>
        <v>#VALUE!</v>
      </c>
      <c r="BN366" s="97" t="e">
        <f t="shared" ca="1" si="69"/>
        <v>#VALUE!</v>
      </c>
      <c r="BO366" s="95" t="e">
        <f t="shared" ca="1" si="70"/>
        <v>#VALUE!</v>
      </c>
      <c r="BP366" s="7">
        <f>Design!$J372</f>
        <v>0</v>
      </c>
      <c r="BQ366" s="1" t="e">
        <f t="shared" ca="1" si="71"/>
        <v>#VALUE!</v>
      </c>
      <c r="BR366" s="19" t="e">
        <f t="shared" ca="1" si="72"/>
        <v>#VALUE!</v>
      </c>
      <c r="BS366" s="61">
        <f t="shared" ca="1" si="63"/>
        <v>0</v>
      </c>
      <c r="BT366" s="61" t="str">
        <f t="shared" ca="1" si="64"/>
        <v>ACK</v>
      </c>
      <c r="BU366" s="78">
        <v>2.0836999999999999</v>
      </c>
      <c r="BV366" s="95">
        <v>6.0999999999999999E-2</v>
      </c>
      <c r="BW366" s="78">
        <v>0.90666666666666673</v>
      </c>
      <c r="BX366" s="78">
        <v>4.7025024222685959E-2</v>
      </c>
      <c r="BY366" s="51" t="s">
        <v>3226</v>
      </c>
      <c r="BZ366"/>
      <c r="CA366" s="278">
        <v>41543.643865740742</v>
      </c>
      <c r="CB366" t="s">
        <v>3766</v>
      </c>
      <c r="CC366" s="10"/>
      <c r="CD366" s="61"/>
      <c r="CE366" s="49"/>
      <c r="CF366" s="65"/>
      <c r="CG366" s="65"/>
      <c r="CH366" s="65"/>
      <c r="CI366" s="49"/>
      <c r="CJ366" s="49"/>
      <c r="CK366" s="49"/>
      <c r="CL366" s="49"/>
      <c r="CM366"/>
      <c r="CN366"/>
      <c r="CO366"/>
      <c r="CP366"/>
      <c r="CQ366"/>
      <c r="CR366"/>
      <c r="CS366"/>
      <c r="CT366"/>
      <c r="CU366"/>
      <c r="CV366" s="65"/>
      <c r="CW366" s="65"/>
      <c r="CX366" s="65"/>
      <c r="CY366" s="65"/>
      <c r="CZ366" s="65"/>
      <c r="DA366" s="65"/>
      <c r="DB366" s="141"/>
      <c r="DC366" s="141"/>
      <c r="DD366" s="141"/>
      <c r="DE366" s="141"/>
      <c r="DF366" s="141"/>
      <c r="DG366" s="141"/>
      <c r="DH366" s="141"/>
      <c r="DI366" s="141"/>
      <c r="DJ366" s="139"/>
      <c r="DK366" s="95"/>
      <c r="DL366" s="141"/>
      <c r="DM366" s="141"/>
      <c r="DN366" s="141"/>
      <c r="DO366" s="141"/>
      <c r="DP366" s="91"/>
      <c r="DQ366" s="72"/>
      <c r="DR366" s="72"/>
      <c r="DS366" s="72"/>
      <c r="DT366" s="72"/>
      <c r="DZ366" s="141"/>
      <c r="EA366" s="141"/>
      <c r="EB366" s="141"/>
      <c r="EC366" s="141"/>
      <c r="ED366" s="141"/>
      <c r="EE366" s="141"/>
      <c r="EF366" s="143"/>
      <c r="EU366" s="72"/>
    </row>
    <row r="367" spans="1:151">
      <c r="A367" s="20"/>
      <c r="B367" s="20"/>
      <c r="C367" s="312"/>
      <c r="D367" s="31" t="s">
        <v>1979</v>
      </c>
      <c r="E367" s="31" t="s">
        <v>1980</v>
      </c>
      <c r="F367" s="32"/>
      <c r="G367" s="33"/>
      <c r="H367" s="34"/>
      <c r="I367" s="34"/>
      <c r="J367" s="34"/>
      <c r="K367" s="34"/>
      <c r="L367" s="34"/>
      <c r="M367" s="34"/>
      <c r="N367" s="34"/>
      <c r="O367" s="34"/>
      <c r="P367" s="34"/>
      <c r="Q367" s="34"/>
      <c r="R367" s="34"/>
      <c r="S367" s="34"/>
      <c r="T367" s="34"/>
      <c r="U367" s="34"/>
      <c r="V367" s="34"/>
      <c r="W367" s="34"/>
      <c r="X367" s="34"/>
      <c r="Y367" s="34"/>
      <c r="Z367" s="34"/>
      <c r="AA367" s="34"/>
      <c r="AB367" s="34"/>
      <c r="AC367" s="34"/>
      <c r="AD367" s="34"/>
      <c r="AE367" s="34"/>
      <c r="AF367" s="34"/>
      <c r="AG367" s="40"/>
      <c r="AH367" s="34"/>
      <c r="AI367" s="40"/>
      <c r="AJ367" s="34"/>
      <c r="AK367" s="34"/>
      <c r="AL367" s="34"/>
      <c r="AM367" s="34"/>
      <c r="AN367" s="34"/>
      <c r="AO367" s="34"/>
      <c r="AP367" s="34"/>
      <c r="AQ367" s="75"/>
      <c r="AR367" s="34"/>
      <c r="AS367" s="34"/>
      <c r="AT367" s="110" t="s">
        <v>1651</v>
      </c>
      <c r="AU367" s="34" t="s">
        <v>1651</v>
      </c>
      <c r="AV367" s="34" t="s">
        <v>1651</v>
      </c>
      <c r="AW367" s="34"/>
      <c r="AX367" s="34"/>
      <c r="AY367" s="34"/>
      <c r="AZ367" s="34"/>
      <c r="BA367" s="34"/>
      <c r="BB367" s="34"/>
      <c r="BC367" s="124" t="s">
        <v>2901</v>
      </c>
      <c r="BD367" s="124" t="s">
        <v>2901</v>
      </c>
      <c r="BE367" s="216" t="s">
        <v>2901</v>
      </c>
      <c r="BF367" s="216" t="s">
        <v>2901</v>
      </c>
      <c r="BG367" s="34"/>
      <c r="BH367" s="34"/>
      <c r="BI367" s="34"/>
      <c r="BJ367" s="34"/>
      <c r="BK367" s="34"/>
      <c r="BL367" s="96">
        <f t="shared" ca="1" si="67"/>
        <v>16192</v>
      </c>
      <c r="BM367" s="97" t="e">
        <f t="shared" ca="1" si="68"/>
        <v>#VALUE!</v>
      </c>
      <c r="BN367" s="97" t="e">
        <f t="shared" ca="1" si="69"/>
        <v>#VALUE!</v>
      </c>
      <c r="BO367" s="95" t="e">
        <f t="shared" ca="1" si="70"/>
        <v>#VALUE!</v>
      </c>
      <c r="BP367" s="7">
        <f>Design!$J373</f>
        <v>0</v>
      </c>
      <c r="BQ367" s="1" t="e">
        <f t="shared" ca="1" si="71"/>
        <v>#VALUE!</v>
      </c>
      <c r="BR367" s="19" t="e">
        <f t="shared" ca="1" si="72"/>
        <v>#VALUE!</v>
      </c>
      <c r="BS367" s="61">
        <f t="shared" ca="1" si="63"/>
        <v>0</v>
      </c>
      <c r="BT367" s="61" t="str">
        <f t="shared" ca="1" si="64"/>
        <v>ACK</v>
      </c>
      <c r="BU367" s="78">
        <v>2.2283000000000004</v>
      </c>
      <c r="BV367" s="95">
        <v>6.2E-2</v>
      </c>
      <c r="BW367" s="78">
        <v>0.96</v>
      </c>
      <c r="BX367" s="78">
        <v>4.7494684472456181E-2</v>
      </c>
      <c r="BY367" s="51" t="s">
        <v>3227</v>
      </c>
      <c r="BZ367"/>
      <c r="CA367" s="278">
        <v>41543.643865740742</v>
      </c>
      <c r="CB367" t="s">
        <v>3767</v>
      </c>
      <c r="CC367" s="10"/>
      <c r="CD367" s="61"/>
      <c r="CE367" s="49"/>
      <c r="CF367" s="65"/>
      <c r="CG367" s="65"/>
      <c r="CH367" s="65"/>
      <c r="CI367" s="49"/>
      <c r="CJ367" s="49"/>
      <c r="CK367" s="49"/>
      <c r="CL367" s="49"/>
      <c r="CM367"/>
      <c r="CN367"/>
      <c r="CO367"/>
      <c r="CP367"/>
      <c r="CQ367"/>
      <c r="CR367"/>
      <c r="CS367"/>
      <c r="CT367"/>
      <c r="CU367"/>
      <c r="CV367" s="65"/>
      <c r="CW367" s="65"/>
      <c r="CX367" s="65"/>
      <c r="CY367" s="65"/>
      <c r="CZ367" s="65"/>
      <c r="DA367" s="65"/>
      <c r="DB367" s="141"/>
      <c r="DC367" s="141"/>
      <c r="DD367" s="141"/>
      <c r="DE367" s="141"/>
      <c r="DF367" s="141"/>
      <c r="DG367" s="141"/>
      <c r="DH367" s="141"/>
      <c r="DI367" s="141"/>
      <c r="DJ367" s="139"/>
      <c r="DK367" s="95"/>
      <c r="DL367" s="141"/>
      <c r="DM367" s="141"/>
      <c r="DN367" s="141"/>
      <c r="DO367" s="141"/>
      <c r="DP367" s="91"/>
      <c r="DQ367" s="72"/>
      <c r="DR367" s="72"/>
      <c r="DS367" s="72"/>
      <c r="DT367" s="72"/>
      <c r="DZ367" s="141"/>
      <c r="EA367" s="141"/>
      <c r="EB367" s="141"/>
      <c r="EC367" s="141"/>
      <c r="ED367" s="141"/>
      <c r="EE367" s="141"/>
      <c r="EF367" s="143"/>
      <c r="EU367" s="72"/>
    </row>
    <row r="368" spans="1:151">
      <c r="A368" s="20"/>
      <c r="B368" s="20"/>
      <c r="C368" s="312"/>
      <c r="D368" s="31" t="s">
        <v>1981</v>
      </c>
      <c r="E368" s="31" t="s">
        <v>2233</v>
      </c>
      <c r="F368" s="32"/>
      <c r="G368" s="33"/>
      <c r="H368" s="34"/>
      <c r="I368" s="34"/>
      <c r="J368" s="34"/>
      <c r="K368" s="34"/>
      <c r="L368" s="34"/>
      <c r="M368" s="34"/>
      <c r="N368" s="34"/>
      <c r="O368" s="34"/>
      <c r="P368" s="34"/>
      <c r="Q368" s="34"/>
      <c r="R368" s="34"/>
      <c r="S368" s="34"/>
      <c r="T368" s="34"/>
      <c r="U368" s="34"/>
      <c r="V368" s="34"/>
      <c r="W368" s="34"/>
      <c r="X368" s="34"/>
      <c r="Y368" s="34"/>
      <c r="Z368" s="34"/>
      <c r="AA368" s="34"/>
      <c r="AB368" s="34"/>
      <c r="AC368" s="34"/>
      <c r="AD368" s="34"/>
      <c r="AE368" s="34"/>
      <c r="AF368" s="34"/>
      <c r="AG368" s="34"/>
      <c r="AH368" s="34"/>
      <c r="AI368" s="34"/>
      <c r="AJ368" s="34"/>
      <c r="AK368" s="34"/>
      <c r="AL368" s="34"/>
      <c r="AM368" s="34"/>
      <c r="AN368" s="34"/>
      <c r="AO368" s="34"/>
      <c r="AP368" s="34"/>
      <c r="AQ368" s="75"/>
      <c r="AR368" s="34"/>
      <c r="AS368" s="34"/>
      <c r="AT368" s="110" t="s">
        <v>2404</v>
      </c>
      <c r="AU368" s="34" t="s">
        <v>2404</v>
      </c>
      <c r="AV368" s="34" t="s">
        <v>2404</v>
      </c>
      <c r="AW368" s="34"/>
      <c r="AX368" s="34"/>
      <c r="AY368" s="34"/>
      <c r="AZ368" s="34"/>
      <c r="BA368" s="34"/>
      <c r="BB368" s="34"/>
      <c r="BC368" s="124" t="s">
        <v>2404</v>
      </c>
      <c r="BD368" s="124" t="s">
        <v>2404</v>
      </c>
      <c r="BE368" s="216" t="s">
        <v>2404</v>
      </c>
      <c r="BF368" s="216" t="s">
        <v>2404</v>
      </c>
      <c r="BG368" s="34"/>
      <c r="BH368" s="34"/>
      <c r="BI368" s="34"/>
      <c r="BJ368" s="34"/>
      <c r="BK368" s="34"/>
      <c r="BL368" s="96">
        <f t="shared" ca="1" si="67"/>
        <v>16194</v>
      </c>
      <c r="BM368" s="97" t="e">
        <f t="shared" ca="1" si="68"/>
        <v>#VALUE!</v>
      </c>
      <c r="BN368" s="97" t="e">
        <f t="shared" ca="1" si="69"/>
        <v>#VALUE!</v>
      </c>
      <c r="BO368" s="95" t="e">
        <f t="shared" ca="1" si="70"/>
        <v>#VALUE!</v>
      </c>
      <c r="BP368" s="7">
        <f>Design!$J374</f>
        <v>0</v>
      </c>
      <c r="BQ368" s="1" t="e">
        <f t="shared" ca="1" si="71"/>
        <v>#VALUE!</v>
      </c>
      <c r="BR368" s="19" t="e">
        <f t="shared" ca="1" si="72"/>
        <v>#VALUE!</v>
      </c>
      <c r="BS368" s="61">
        <f t="shared" ca="1" si="63"/>
        <v>0</v>
      </c>
      <c r="BT368" s="61" t="str">
        <f t="shared" ca="1" si="64"/>
        <v>ACK</v>
      </c>
      <c r="BU368" s="78">
        <v>2.3758000000000004</v>
      </c>
      <c r="BV368" s="95">
        <v>6.5000000000000002E-2</v>
      </c>
      <c r="BW368" s="78">
        <v>1.0133333333333334</v>
      </c>
      <c r="BX368" s="78">
        <v>4.7971416084874562E-2</v>
      </c>
      <c r="BY368" s="51" t="s">
        <v>3228</v>
      </c>
      <c r="BZ368"/>
      <c r="CA368" s="278">
        <v>41543.643865740742</v>
      </c>
      <c r="CB368" t="s">
        <v>3768</v>
      </c>
      <c r="CC368" s="10"/>
      <c r="CD368" s="61"/>
      <c r="CE368" s="49"/>
      <c r="CF368" s="65"/>
      <c r="CG368" s="65"/>
      <c r="CH368" s="65"/>
      <c r="CI368" s="49"/>
      <c r="CJ368" s="49"/>
      <c r="CK368" s="49"/>
      <c r="CL368" s="49"/>
      <c r="CM368"/>
      <c r="CN368"/>
      <c r="CO368"/>
      <c r="CP368"/>
      <c r="CQ368"/>
      <c r="CR368"/>
      <c r="CS368"/>
      <c r="CT368"/>
      <c r="CU368"/>
      <c r="CV368" s="65"/>
      <c r="CW368" s="65"/>
      <c r="CX368" s="65"/>
      <c r="CY368" s="65"/>
      <c r="CZ368" s="65"/>
      <c r="DA368" s="65"/>
      <c r="DB368" s="141"/>
      <c r="DC368" s="141"/>
      <c r="DD368" s="141"/>
      <c r="DE368" s="141"/>
      <c r="DF368" s="141"/>
      <c r="DG368" s="141"/>
      <c r="DH368" s="141"/>
      <c r="DI368" s="141"/>
      <c r="DJ368" s="139"/>
      <c r="DK368" s="95"/>
      <c r="DL368" s="141"/>
      <c r="DM368" s="141"/>
      <c r="DN368" s="141"/>
      <c r="DO368" s="141"/>
      <c r="DP368" s="91"/>
      <c r="DQ368" s="72"/>
      <c r="DR368" s="72"/>
      <c r="DS368" s="72"/>
      <c r="DT368" s="72"/>
      <c r="DZ368" s="141"/>
      <c r="EA368" s="141"/>
      <c r="EB368" s="141"/>
      <c r="EC368" s="141"/>
      <c r="ED368" s="141"/>
      <c r="EE368" s="141"/>
      <c r="EF368" s="143"/>
      <c r="EU368" s="72"/>
    </row>
    <row r="369" spans="1:151">
      <c r="A369" s="20"/>
      <c r="B369" s="20"/>
      <c r="C369" s="312"/>
      <c r="D369" s="31" t="s">
        <v>2234</v>
      </c>
      <c r="E369" s="31" t="s">
        <v>2235</v>
      </c>
      <c r="F369" s="32"/>
      <c r="G369" s="33"/>
      <c r="H369" s="34"/>
      <c r="I369" s="34"/>
      <c r="J369" s="34"/>
      <c r="K369" s="34"/>
      <c r="L369" s="34"/>
      <c r="M369" s="34"/>
      <c r="N369" s="34"/>
      <c r="O369" s="34"/>
      <c r="P369" s="34"/>
      <c r="Q369" s="34"/>
      <c r="R369" s="34"/>
      <c r="S369" s="34"/>
      <c r="T369" s="34"/>
      <c r="U369" s="34"/>
      <c r="V369" s="34"/>
      <c r="W369" s="34"/>
      <c r="X369" s="34"/>
      <c r="Y369" s="34"/>
      <c r="Z369" s="34"/>
      <c r="AA369" s="34"/>
      <c r="AB369" s="34"/>
      <c r="AC369" s="34"/>
      <c r="AD369" s="34"/>
      <c r="AE369" s="34"/>
      <c r="AF369" s="34"/>
      <c r="AG369" s="34"/>
      <c r="AH369" s="34"/>
      <c r="AI369" s="34"/>
      <c r="AJ369" s="34"/>
      <c r="AK369" s="34"/>
      <c r="AL369" s="34"/>
      <c r="AM369" s="34"/>
      <c r="AN369" s="34"/>
      <c r="AO369" s="34"/>
      <c r="AP369" s="34"/>
      <c r="AQ369" s="75"/>
      <c r="AR369" s="34"/>
      <c r="AS369" s="34"/>
      <c r="AT369" s="110" t="s">
        <v>1276</v>
      </c>
      <c r="AU369" s="34" t="s">
        <v>1276</v>
      </c>
      <c r="AV369" s="34" t="s">
        <v>1276</v>
      </c>
      <c r="AW369" s="34"/>
      <c r="AX369" s="34"/>
      <c r="AY369" s="34"/>
      <c r="AZ369" s="34"/>
      <c r="BA369" s="34"/>
      <c r="BB369" s="34"/>
      <c r="BC369" s="124" t="s">
        <v>1275</v>
      </c>
      <c r="BD369" s="124" t="s">
        <v>1275</v>
      </c>
      <c r="BE369" s="216" t="s">
        <v>1275</v>
      </c>
      <c r="BF369" s="216" t="s">
        <v>1275</v>
      </c>
      <c r="BG369" s="34"/>
      <c r="BH369" s="34"/>
      <c r="BI369" s="34"/>
      <c r="BJ369" s="34"/>
      <c r="BK369" s="34"/>
      <c r="BL369" s="96">
        <f t="shared" ca="1" si="67"/>
        <v>16196</v>
      </c>
      <c r="BM369" s="97" t="e">
        <f t="shared" ca="1" si="68"/>
        <v>#VALUE!</v>
      </c>
      <c r="BN369" s="97" t="e">
        <f t="shared" ca="1" si="69"/>
        <v>#VALUE!</v>
      </c>
      <c r="BO369" s="95" t="e">
        <f t="shared" ca="1" si="70"/>
        <v>#VALUE!</v>
      </c>
      <c r="BP369" s="7">
        <f>Design!$J375</f>
        <v>0</v>
      </c>
      <c r="BQ369" s="1" t="e">
        <f t="shared" ca="1" si="71"/>
        <v>#VALUE!</v>
      </c>
      <c r="BR369" s="19" t="e">
        <f t="shared" ca="1" si="72"/>
        <v>#VALUE!</v>
      </c>
      <c r="BS369" s="61">
        <f t="shared" ca="1" si="63"/>
        <v>0</v>
      </c>
      <c r="BT369" s="61" t="str">
        <f t="shared" ca="1" si="64"/>
        <v>POS(MIN,MAX,STEP)=-420,420,6|X=119.4,119.5,119.3,119.3,119.3,119.4,119.8,119.7,119.7,119.7,120.0,120.2,120.5,120.7,121.3,121.6,122.1,122.3,122.8,123.4,124.4,125.4,126.2,127.3,128.6,129.6,131.5,132.7,134.6,135.9,137.2,138.7,140.1,141.3,142.3,143.0,143.6,144.2,144.6,144.5,144.2,143.6,142.5,140.8,139.2,136.9,134.6,131.1,127.9,123.7,119.4,114.4,108.8,102.5,95.5,88.1,80.2,71.2,61.5,51.0,40.6,29.9,20.4,13.5,9.2,7.0,6.3,5.9,5.5,5.4,5.4,5.6,5.6,5.6,5.8,6.2,6.1,6.1,7.0,7.5,9.3,11.6,15.5,20.8,27.0,33.2,39.7,46.5,52.2,58.0,63.4,68.8,73.6,77.9,82.0,86.0,89.7,93.2,96.4,99.0,101.9,104.1,106.5,108.4,110.4,111.9,113.6,114.9,115.9,117.4,118.0,118.9,119.7,120.4,120.8,121.2,121.4,121.8,121.8,122.0,121.9,121.8,121.9,122.2,121.8,121.7,121.3,121.5,121.6,121.3,121.3,120.9,120.9,120.7,120.5,120.5,120.6,120.5,120.4,120.3,120.2|Y=121.7,121.7,122.1,122.1,121.7,122.0,122.2,122.3,122.1,122.3,122.4,122.6,122.5,123.0,123.1,123.7,124.4,124.5,124.9,125.7,126.8,127.6,128.9,129.8,130.9,132.6,134.1,135.5,136.6,137.7,139.2,141.0,142.3,143.7,144.5,145.7,146.5,147.3,147.1,146.9,146.7,145.7,144.8,143.7,142.1,140.2,137.1,134.0,130.7,127.5,123.0,117.5,112.0,107.0,99.6,92.9,84.8,75.9,66.0,56.5,46.3,36.3,25.7,18.5,13.4,11.1,10.6,9.9,8.6,8.9,9.1,9.0,9.0,8.3,8.2,8.5,9.0,8.7,10.1,9.9,10.5,11.8,14.7,18.4,23.8,30.2,36.8,43.3,49.3,55.3,61.3,66.7,71.7,76.8,81.1,84.7,88.7,92.1,95.6,99.0,101.1,103.7,106.4,108.7,110.6,112.6,114.5,116.0,117.1,118.5,119.3,120.1,121.1,121.7,121.9,122.6,122.8,123.4,123.6,123.4,123.9,123.6,123.9,123.5,123.5,123.7,123.2,123.3,123.0,122.7,122.9,123.1,122.3,122.4,122.4,122.3,122.4,121.9,122.1,122.0,121.8</v>
      </c>
      <c r="BU369" s="78">
        <v>2.5419999999999998</v>
      </c>
      <c r="BV369" s="95">
        <v>6.7000000000000004E-2</v>
      </c>
      <c r="BW369" s="78">
        <v>1.0666666666666667</v>
      </c>
      <c r="BX369" s="78">
        <v>4.8455361734108617E-2</v>
      </c>
      <c r="BY369" s="51" t="s">
        <v>3229</v>
      </c>
      <c r="BZ369"/>
      <c r="CA369" s="278">
        <v>41543.643877314818</v>
      </c>
      <c r="CB369" t="s">
        <v>3769</v>
      </c>
      <c r="CC369" s="10"/>
      <c r="CD369" s="61"/>
      <c r="CE369" s="49"/>
      <c r="CF369" s="65"/>
      <c r="CG369" s="65"/>
      <c r="CH369" s="65"/>
      <c r="CI369" s="49"/>
      <c r="CJ369" s="49"/>
      <c r="CK369" s="49"/>
      <c r="CL369" s="49"/>
      <c r="CM369"/>
      <c r="CN369"/>
      <c r="CO369"/>
      <c r="CP369"/>
      <c r="CQ369"/>
      <c r="CR369"/>
      <c r="CS369"/>
      <c r="CT369"/>
      <c r="CU369"/>
      <c r="CV369" s="65"/>
      <c r="CW369" s="65"/>
      <c r="CX369" s="65"/>
      <c r="CY369" s="65"/>
      <c r="CZ369" s="65"/>
      <c r="DA369" s="65"/>
      <c r="DB369" s="141"/>
      <c r="DC369" s="141"/>
      <c r="DD369" s="141"/>
      <c r="DE369" s="141"/>
      <c r="DF369" s="141"/>
      <c r="DG369" s="141"/>
      <c r="DH369" s="141"/>
      <c r="DI369" s="141"/>
      <c r="DJ369" s="139"/>
      <c r="DK369" s="95"/>
      <c r="DL369" s="141"/>
      <c r="DM369" s="141"/>
      <c r="DN369" s="141"/>
      <c r="DO369" s="141"/>
      <c r="DP369" s="91"/>
      <c r="DQ369" s="72"/>
      <c r="DR369" s="72"/>
      <c r="DS369" s="72"/>
      <c r="DT369" s="72"/>
      <c r="DZ369" s="141"/>
      <c r="EA369" s="141"/>
      <c r="EB369" s="141"/>
      <c r="EC369" s="141"/>
      <c r="ED369" s="141"/>
      <c r="EE369" s="141"/>
      <c r="EF369" s="143"/>
      <c r="EU369" s="72"/>
    </row>
    <row r="370" spans="1:151">
      <c r="A370" s="20"/>
      <c r="B370" s="20"/>
      <c r="C370" s="312"/>
      <c r="D370" s="31" t="s">
        <v>2236</v>
      </c>
      <c r="E370" s="31" t="s">
        <v>2237</v>
      </c>
      <c r="F370" s="32"/>
      <c r="G370" s="33"/>
      <c r="H370" s="34"/>
      <c r="I370" s="34"/>
      <c r="J370" s="34"/>
      <c r="K370" s="34"/>
      <c r="L370" s="34"/>
      <c r="M370" s="34"/>
      <c r="N370" s="34"/>
      <c r="O370" s="34"/>
      <c r="P370" s="34"/>
      <c r="Q370" s="34"/>
      <c r="R370" s="34"/>
      <c r="S370" s="34"/>
      <c r="T370" s="34"/>
      <c r="U370" s="34"/>
      <c r="V370" s="34"/>
      <c r="W370" s="34"/>
      <c r="X370" s="34"/>
      <c r="Y370" s="34"/>
      <c r="Z370" s="34"/>
      <c r="AA370" s="34"/>
      <c r="AB370" s="34"/>
      <c r="AC370" s="34"/>
      <c r="AD370" s="34"/>
      <c r="AE370" s="34"/>
      <c r="AF370" s="34"/>
      <c r="AG370" s="34"/>
      <c r="AH370" s="34"/>
      <c r="AI370" s="34"/>
      <c r="AJ370" s="34"/>
      <c r="AK370" s="34"/>
      <c r="AL370" s="34"/>
      <c r="AM370" s="34"/>
      <c r="AN370" s="34"/>
      <c r="AO370" s="34"/>
      <c r="AP370" s="34"/>
      <c r="AQ370" s="75"/>
      <c r="AR370" s="34"/>
      <c r="AS370" s="34"/>
      <c r="AT370" s="110" t="s">
        <v>2399</v>
      </c>
      <c r="AU370" s="34" t="s">
        <v>2399</v>
      </c>
      <c r="AV370" s="34" t="s">
        <v>2399</v>
      </c>
      <c r="AW370" s="34"/>
      <c r="AX370" s="34"/>
      <c r="AY370" s="34"/>
      <c r="AZ370" s="34"/>
      <c r="BA370" s="34"/>
      <c r="BB370" s="34"/>
      <c r="BC370" s="124" t="s">
        <v>2399</v>
      </c>
      <c r="BD370" s="124" t="s">
        <v>2399</v>
      </c>
      <c r="BE370" s="216" t="s">
        <v>2399</v>
      </c>
      <c r="BF370" s="216" t="s">
        <v>2399</v>
      </c>
      <c r="BG370" s="34"/>
      <c r="BH370" s="34"/>
      <c r="BI370" s="34"/>
      <c r="BJ370" s="34"/>
      <c r="BK370" s="34"/>
      <c r="BL370" s="96">
        <f t="shared" ca="1" si="67"/>
        <v>16197</v>
      </c>
      <c r="BM370" s="97" t="e">
        <f t="shared" ca="1" si="68"/>
        <v>#VALUE!</v>
      </c>
      <c r="BN370" s="97" t="e">
        <f t="shared" ca="1" si="69"/>
        <v>#VALUE!</v>
      </c>
      <c r="BO370" s="95" t="e">
        <f t="shared" ca="1" si="70"/>
        <v>#VALUE!</v>
      </c>
      <c r="BP370" s="7">
        <f>Design!$J376</f>
        <v>0</v>
      </c>
      <c r="BQ370" s="1" t="e">
        <f t="shared" ca="1" si="71"/>
        <v>#VALUE!</v>
      </c>
      <c r="BR370" s="19" t="e">
        <f t="shared" ca="1" si="72"/>
        <v>#VALUE!</v>
      </c>
      <c r="BS370" s="61">
        <f t="shared" ca="1" si="63"/>
        <v>0</v>
      </c>
      <c r="BT370" s="61" t="str">
        <f t="shared" ca="1" si="64"/>
        <v>ACK</v>
      </c>
      <c r="BU370" s="78">
        <v>2.7204999999999999</v>
      </c>
      <c r="BV370" s="95">
        <v>7.0000000000000007E-2</v>
      </c>
      <c r="BW370" s="78">
        <v>1.1200000000000001</v>
      </c>
      <c r="BX370" s="78">
        <v>4.8946667710862243E-2</v>
      </c>
      <c r="BY370" s="51" t="s">
        <v>3230</v>
      </c>
      <c r="BZ370"/>
      <c r="CA370" s="278">
        <v>41543.643877314818</v>
      </c>
      <c r="CB370" t="s">
        <v>3770</v>
      </c>
      <c r="CC370" s="10"/>
      <c r="CD370" s="61"/>
      <c r="CE370" s="49"/>
      <c r="CF370" s="65"/>
      <c r="CG370" s="65"/>
      <c r="CH370" s="65"/>
      <c r="CI370" s="49"/>
      <c r="CJ370" s="49"/>
      <c r="CK370" s="49"/>
      <c r="CL370" s="49"/>
      <c r="CM370"/>
      <c r="CN370"/>
      <c r="CO370"/>
      <c r="CP370"/>
      <c r="CQ370"/>
      <c r="CR370"/>
      <c r="CS370"/>
      <c r="CT370"/>
      <c r="CU370"/>
      <c r="CV370" s="65"/>
      <c r="CW370" s="65"/>
      <c r="CX370" s="65"/>
      <c r="CY370" s="65"/>
      <c r="CZ370" s="65"/>
      <c r="DA370" s="65"/>
      <c r="DB370" s="141"/>
      <c r="DC370" s="141"/>
      <c r="DD370" s="141"/>
      <c r="DE370" s="141"/>
      <c r="DF370" s="141"/>
      <c r="DG370" s="141"/>
      <c r="DH370" s="141"/>
      <c r="DI370" s="141"/>
      <c r="DJ370" s="139"/>
      <c r="DK370" s="95"/>
      <c r="DL370" s="141"/>
      <c r="DM370" s="141"/>
      <c r="DN370" s="141"/>
      <c r="DO370" s="141"/>
      <c r="DP370" s="91"/>
      <c r="DQ370" s="72"/>
      <c r="DR370" s="72"/>
      <c r="DS370" s="72"/>
      <c r="DT370" s="72"/>
      <c r="DZ370" s="141"/>
      <c r="EA370" s="141"/>
      <c r="EB370" s="141"/>
      <c r="EC370" s="141"/>
      <c r="ED370" s="141"/>
      <c r="EE370" s="141"/>
      <c r="EF370" s="143"/>
      <c r="EU370" s="72"/>
    </row>
    <row r="371" spans="1:151">
      <c r="A371" s="20"/>
      <c r="B371" s="20"/>
      <c r="C371" s="312"/>
      <c r="D371" s="31" t="s">
        <v>2148</v>
      </c>
      <c r="E371" s="31" t="s">
        <v>2149</v>
      </c>
      <c r="F371" s="32"/>
      <c r="G371" s="33"/>
      <c r="H371" s="34"/>
      <c r="I371" s="34"/>
      <c r="J371" s="34"/>
      <c r="K371" s="34"/>
      <c r="L371" s="34"/>
      <c r="M371" s="34"/>
      <c r="N371" s="34"/>
      <c r="O371" s="34"/>
      <c r="P371" s="34"/>
      <c r="Q371" s="34"/>
      <c r="R371" s="34"/>
      <c r="S371" s="34"/>
      <c r="T371" s="34"/>
      <c r="U371" s="34"/>
      <c r="V371" s="34"/>
      <c r="W371" s="34"/>
      <c r="X371" s="34"/>
      <c r="Y371" s="34"/>
      <c r="Z371" s="34"/>
      <c r="AA371" s="34"/>
      <c r="AB371" s="34"/>
      <c r="AC371" s="34"/>
      <c r="AD371" s="34"/>
      <c r="AE371" s="34"/>
      <c r="AF371" s="34"/>
      <c r="AG371" s="34"/>
      <c r="AH371" s="34"/>
      <c r="AI371" s="34"/>
      <c r="AJ371" s="34"/>
      <c r="AK371" s="34"/>
      <c r="AL371" s="34"/>
      <c r="AM371" s="34"/>
      <c r="AN371" s="34"/>
      <c r="AO371" s="34"/>
      <c r="AP371" s="34"/>
      <c r="AQ371" s="75"/>
      <c r="AR371" s="34"/>
      <c r="AS371" s="34"/>
      <c r="AT371" s="110" t="s">
        <v>2399</v>
      </c>
      <c r="AU371" s="34" t="s">
        <v>2399</v>
      </c>
      <c r="AV371" s="34" t="s">
        <v>2399</v>
      </c>
      <c r="AW371" s="34"/>
      <c r="AX371" s="34"/>
      <c r="AY371" s="34"/>
      <c r="AZ371" s="34"/>
      <c r="BA371" s="34"/>
      <c r="BB371" s="34"/>
      <c r="BC371" s="124" t="s">
        <v>2399</v>
      </c>
      <c r="BD371" s="124" t="s">
        <v>2399</v>
      </c>
      <c r="BE371" s="216" t="s">
        <v>2399</v>
      </c>
      <c r="BF371" s="216" t="s">
        <v>2399</v>
      </c>
      <c r="BG371" s="34"/>
      <c r="BH371" s="34"/>
      <c r="BI371" s="34"/>
      <c r="BJ371" s="34"/>
      <c r="BK371" s="34"/>
      <c r="BL371" s="96">
        <f t="shared" ca="1" si="67"/>
        <v>16198</v>
      </c>
      <c r="BM371" s="97" t="e">
        <f t="shared" ca="1" si="68"/>
        <v>#VALUE!</v>
      </c>
      <c r="BN371" s="97" t="e">
        <f t="shared" ca="1" si="69"/>
        <v>#VALUE!</v>
      </c>
      <c r="BO371" s="95" t="e">
        <f t="shared" ca="1" si="70"/>
        <v>#VALUE!</v>
      </c>
      <c r="BP371" s="7">
        <f>Design!$J377</f>
        <v>0</v>
      </c>
      <c r="BQ371" s="1" t="e">
        <f t="shared" ca="1" si="71"/>
        <v>#VALUE!</v>
      </c>
      <c r="BR371" s="19" t="e">
        <f t="shared" ca="1" si="72"/>
        <v>#VALUE!</v>
      </c>
      <c r="BS371" s="61">
        <f t="shared" ca="1" si="63"/>
        <v>0</v>
      </c>
      <c r="BT371" s="61" t="str">
        <f t="shared" ca="1" si="64"/>
        <v>ACK</v>
      </c>
      <c r="BU371" s="78">
        <v>2.8929999999999998</v>
      </c>
      <c r="BV371" s="95">
        <v>7.1999999999999995E-2</v>
      </c>
      <c r="BW371" s="78">
        <v>1.1733333333333331</v>
      </c>
      <c r="BX371" s="78">
        <v>4.9445484032943188E-2</v>
      </c>
      <c r="BY371" s="51" t="s">
        <v>3231</v>
      </c>
      <c r="BZ371"/>
      <c r="CA371" s="278">
        <v>41543.643888888888</v>
      </c>
      <c r="CB371" t="s">
        <v>3770</v>
      </c>
      <c r="CC371" s="10"/>
      <c r="CD371" s="61"/>
      <c r="CE371" s="49"/>
      <c r="CF371" s="65"/>
      <c r="CG371" s="65"/>
      <c r="CH371" s="65"/>
      <c r="CI371" s="49"/>
      <c r="CJ371" s="49"/>
      <c r="CK371" s="49"/>
      <c r="CL371" s="49"/>
      <c r="CM371"/>
      <c r="CN371"/>
      <c r="CO371"/>
      <c r="CP371"/>
      <c r="CQ371"/>
      <c r="CR371"/>
      <c r="CS371"/>
      <c r="CT371"/>
      <c r="CU371"/>
      <c r="CV371" s="65"/>
      <c r="CW371" s="65"/>
      <c r="CX371" s="65"/>
      <c r="CY371" s="65"/>
      <c r="CZ371" s="65"/>
      <c r="DA371" s="65"/>
      <c r="DB371" s="141"/>
      <c r="DC371" s="141"/>
      <c r="DD371" s="141"/>
      <c r="DE371" s="141"/>
      <c r="DF371" s="141"/>
      <c r="DG371" s="141"/>
      <c r="DH371" s="141"/>
      <c r="DI371" s="141"/>
      <c r="DJ371" s="139"/>
      <c r="DK371" s="95"/>
      <c r="DL371" s="141"/>
      <c r="DM371" s="141"/>
      <c r="DN371" s="141"/>
      <c r="DO371" s="141"/>
      <c r="DP371" s="91"/>
      <c r="DQ371" s="72"/>
      <c r="DR371" s="72"/>
      <c r="DS371" s="72"/>
      <c r="DT371" s="72"/>
      <c r="DZ371" s="141"/>
      <c r="EA371" s="141"/>
      <c r="EB371" s="141"/>
      <c r="EC371" s="141"/>
      <c r="ED371" s="141"/>
      <c r="EE371" s="141"/>
      <c r="EF371" s="143"/>
      <c r="EU371" s="72"/>
    </row>
    <row r="372" spans="1:151">
      <c r="A372" s="20"/>
      <c r="B372" s="20"/>
      <c r="C372" s="312"/>
      <c r="D372" s="31" t="s">
        <v>2150</v>
      </c>
      <c r="E372" s="31" t="s">
        <v>2151</v>
      </c>
      <c r="F372" s="32"/>
      <c r="G372" s="33"/>
      <c r="H372" s="34"/>
      <c r="I372" s="34"/>
      <c r="J372" s="34"/>
      <c r="K372" s="34"/>
      <c r="L372" s="34"/>
      <c r="M372" s="34"/>
      <c r="N372" s="34"/>
      <c r="O372" s="34"/>
      <c r="P372" s="34"/>
      <c r="Q372" s="34"/>
      <c r="R372" s="34"/>
      <c r="S372" s="34"/>
      <c r="T372" s="34"/>
      <c r="U372" s="34"/>
      <c r="V372" s="34"/>
      <c r="W372" s="34"/>
      <c r="X372" s="34"/>
      <c r="Y372" s="34"/>
      <c r="Z372" s="34"/>
      <c r="AA372" s="34"/>
      <c r="AB372" s="34"/>
      <c r="AC372" s="34"/>
      <c r="AD372" s="34"/>
      <c r="AE372" s="34"/>
      <c r="AF372" s="34"/>
      <c r="AG372" s="34"/>
      <c r="AH372" s="34"/>
      <c r="AI372" s="34"/>
      <c r="AJ372" s="34"/>
      <c r="AK372" s="34"/>
      <c r="AL372" s="34"/>
      <c r="AM372" s="34"/>
      <c r="AN372" s="34"/>
      <c r="AO372" s="34"/>
      <c r="AP372" s="34"/>
      <c r="AQ372" s="75"/>
      <c r="AR372" s="34"/>
      <c r="AS372" s="34"/>
      <c r="AT372" s="110" t="s">
        <v>1283</v>
      </c>
      <c r="AU372" s="34" t="s">
        <v>1283</v>
      </c>
      <c r="AV372" s="34" t="s">
        <v>1283</v>
      </c>
      <c r="AW372" s="34"/>
      <c r="AX372" s="34"/>
      <c r="AY372" s="34"/>
      <c r="AZ372" s="34"/>
      <c r="BA372" s="34"/>
      <c r="BB372" s="34"/>
      <c r="BC372" s="124" t="s">
        <v>1283</v>
      </c>
      <c r="BD372" s="124" t="s">
        <v>1283</v>
      </c>
      <c r="BE372" s="216" t="s">
        <v>1283</v>
      </c>
      <c r="BF372" s="216" t="s">
        <v>1283</v>
      </c>
      <c r="BG372" s="34"/>
      <c r="BH372" s="34"/>
      <c r="BI372" s="34"/>
      <c r="BJ372" s="34"/>
      <c r="BK372" s="34"/>
      <c r="BL372" s="96">
        <f t="shared" ca="1" si="67"/>
        <v>16199</v>
      </c>
      <c r="BM372" s="97" t="e">
        <f t="shared" ca="1" si="68"/>
        <v>#VALUE!</v>
      </c>
      <c r="BN372" s="97" t="e">
        <f t="shared" ca="1" si="69"/>
        <v>#VALUE!</v>
      </c>
      <c r="BO372" s="95" t="e">
        <f t="shared" ca="1" si="70"/>
        <v>#VALUE!</v>
      </c>
      <c r="BP372" s="7">
        <f>Design!$J378</f>
        <v>0</v>
      </c>
      <c r="BQ372" s="1" t="e">
        <f t="shared" ca="1" si="71"/>
        <v>#VALUE!</v>
      </c>
      <c r="BR372" s="19" t="e">
        <f t="shared" ca="1" si="72"/>
        <v>#VALUE!</v>
      </c>
      <c r="BS372" s="61">
        <f t="shared" ca="1" si="63"/>
        <v>0</v>
      </c>
      <c r="BT372" s="61" t="str">
        <f t="shared" ca="1" si="64"/>
        <v>ACK</v>
      </c>
      <c r="BU372" s="78">
        <v>3.0688</v>
      </c>
      <c r="BV372" s="95">
        <v>7.5999999999999998E-2</v>
      </c>
      <c r="BW372" s="78">
        <v>1.2266666666666663</v>
      </c>
      <c r="BX372" s="78">
        <v>4.995196455979474E-2</v>
      </c>
      <c r="BY372" s="51" t="s">
        <v>3232</v>
      </c>
      <c r="BZ372"/>
      <c r="CA372" s="278">
        <v>41543.643888888888</v>
      </c>
      <c r="CB372" t="s">
        <v>3771</v>
      </c>
      <c r="CC372" s="10"/>
      <c r="CD372" s="61"/>
      <c r="CE372" s="49"/>
      <c r="CF372" s="65"/>
      <c r="CG372" s="65"/>
      <c r="CH372" s="65"/>
      <c r="CI372" s="49"/>
      <c r="CJ372" s="49"/>
      <c r="CK372" s="49"/>
      <c r="CL372" s="49"/>
      <c r="CM372"/>
      <c r="CN372"/>
      <c r="CO372"/>
      <c r="CP372"/>
      <c r="CQ372"/>
      <c r="CR372"/>
      <c r="CS372"/>
      <c r="CT372"/>
      <c r="CU372"/>
      <c r="CV372" s="65"/>
      <c r="CW372" s="65"/>
      <c r="CX372" s="65"/>
      <c r="CY372" s="65"/>
      <c r="CZ372" s="65"/>
      <c r="DA372" s="65"/>
      <c r="DB372" s="141"/>
      <c r="DC372" s="141"/>
      <c r="DD372" s="141"/>
      <c r="DE372" s="141"/>
      <c r="DF372" s="141"/>
      <c r="DG372" s="141"/>
      <c r="DH372" s="141"/>
      <c r="DI372" s="141"/>
      <c r="DJ372" s="139"/>
      <c r="DK372" s="95"/>
      <c r="DL372" s="141"/>
      <c r="DM372" s="141"/>
      <c r="DN372" s="141"/>
      <c r="DO372" s="141"/>
      <c r="DP372" s="91"/>
      <c r="DQ372" s="72"/>
      <c r="DR372" s="72"/>
      <c r="DS372" s="72"/>
      <c r="DT372" s="72"/>
      <c r="DZ372" s="141"/>
      <c r="EA372" s="141"/>
      <c r="EB372" s="141"/>
      <c r="EC372" s="141"/>
      <c r="ED372" s="141"/>
      <c r="EE372" s="141"/>
      <c r="EF372" s="143"/>
      <c r="EU372" s="72"/>
    </row>
    <row r="373" spans="1:151">
      <c r="A373" s="20"/>
      <c r="B373" s="20"/>
      <c r="C373" s="312"/>
      <c r="D373" s="31" t="s">
        <v>2152</v>
      </c>
      <c r="E373" s="31" t="s">
        <v>2153</v>
      </c>
      <c r="F373" s="32"/>
      <c r="G373" s="33"/>
      <c r="H373" s="34"/>
      <c r="I373" s="34"/>
      <c r="J373" s="34"/>
      <c r="K373" s="34"/>
      <c r="L373" s="34"/>
      <c r="M373" s="34"/>
      <c r="N373" s="34"/>
      <c r="O373" s="34"/>
      <c r="P373" s="34"/>
      <c r="Q373" s="34"/>
      <c r="R373" s="34"/>
      <c r="S373" s="34"/>
      <c r="T373" s="34"/>
      <c r="U373" s="34"/>
      <c r="V373" s="34"/>
      <c r="W373" s="34"/>
      <c r="X373" s="34"/>
      <c r="Y373" s="34"/>
      <c r="Z373" s="34"/>
      <c r="AA373" s="34"/>
      <c r="AB373" s="34"/>
      <c r="AC373" s="34"/>
      <c r="AD373" s="34"/>
      <c r="AE373" s="34"/>
      <c r="AF373" s="34"/>
      <c r="AG373" s="40"/>
      <c r="AH373" s="34"/>
      <c r="AI373" s="40"/>
      <c r="AJ373" s="34"/>
      <c r="AK373" s="34"/>
      <c r="AL373" s="34"/>
      <c r="AM373" s="34"/>
      <c r="AN373" s="34"/>
      <c r="AO373" s="34"/>
      <c r="AP373" s="34"/>
      <c r="AQ373" s="75"/>
      <c r="AR373" s="34"/>
      <c r="AS373" s="34"/>
      <c r="AT373" s="110" t="s">
        <v>1651</v>
      </c>
      <c r="AU373" s="34" t="s">
        <v>1651</v>
      </c>
      <c r="AV373" s="34" t="s">
        <v>1651</v>
      </c>
      <c r="AW373" s="34"/>
      <c r="AX373" s="34"/>
      <c r="AY373" s="34"/>
      <c r="AZ373" s="34"/>
      <c r="BA373" s="34"/>
      <c r="BB373" s="34"/>
      <c r="BC373" s="124" t="s">
        <v>2901</v>
      </c>
      <c r="BD373" s="124" t="s">
        <v>2901</v>
      </c>
      <c r="BE373" s="216" t="s">
        <v>2901</v>
      </c>
      <c r="BF373" s="216" t="s">
        <v>2901</v>
      </c>
      <c r="BG373" s="34"/>
      <c r="BH373" s="34"/>
      <c r="BI373" s="34"/>
      <c r="BJ373" s="34"/>
      <c r="BK373" s="34"/>
      <c r="BL373" s="96">
        <f t="shared" ca="1" si="67"/>
        <v>16201</v>
      </c>
      <c r="BM373" s="97" t="e">
        <f t="shared" ca="1" si="68"/>
        <v>#VALUE!</v>
      </c>
      <c r="BN373" s="97" t="e">
        <f t="shared" ca="1" si="69"/>
        <v>#VALUE!</v>
      </c>
      <c r="BO373" s="95" t="e">
        <f t="shared" ca="1" si="70"/>
        <v>#VALUE!</v>
      </c>
      <c r="BP373" s="7">
        <f>Design!$J379</f>
        <v>0</v>
      </c>
      <c r="BQ373" s="1" t="e">
        <f t="shared" ca="1" si="71"/>
        <v>#VALUE!</v>
      </c>
      <c r="BR373" s="19" t="e">
        <f t="shared" ca="1" si="72"/>
        <v>#VALUE!</v>
      </c>
      <c r="BS373" s="61">
        <f t="shared" ca="1" si="63"/>
        <v>0</v>
      </c>
      <c r="BT373" s="61" t="str">
        <f t="shared" ca="1" si="64"/>
        <v>ACK</v>
      </c>
      <c r="BU373" s="78">
        <v>3.2478000000000002</v>
      </c>
      <c r="BV373" s="95">
        <v>7.9000000000000001E-2</v>
      </c>
      <c r="BW373" s="78">
        <v>1.28</v>
      </c>
      <c r="BX373" s="78">
        <v>5.0466267111154317E-2</v>
      </c>
      <c r="BY373" s="51" t="s">
        <v>3233</v>
      </c>
      <c r="BZ373"/>
      <c r="CA373" s="278">
        <v>41543.64435185185</v>
      </c>
      <c r="CB373" t="s">
        <v>1969</v>
      </c>
      <c r="CC373" s="10"/>
      <c r="CD373" s="61"/>
      <c r="CE373" s="49"/>
      <c r="CF373" s="65"/>
      <c r="CG373" s="65"/>
      <c r="CH373" s="65"/>
      <c r="CI373" s="49"/>
      <c r="CJ373" s="49"/>
      <c r="CK373" s="49"/>
      <c r="CL373" s="49"/>
      <c r="CM373"/>
      <c r="CN373"/>
      <c r="CO373"/>
      <c r="CP373"/>
      <c r="CQ373"/>
      <c r="CR373"/>
      <c r="CS373"/>
      <c r="CT373"/>
      <c r="CU373"/>
      <c r="CV373" s="65"/>
      <c r="CW373" s="65"/>
      <c r="CX373" s="65"/>
      <c r="CY373" s="65"/>
      <c r="CZ373" s="65"/>
      <c r="DA373" s="65"/>
      <c r="DB373" s="141"/>
      <c r="DC373" s="141"/>
      <c r="DD373" s="141"/>
      <c r="DE373" s="141"/>
      <c r="DF373" s="141"/>
      <c r="DG373" s="141"/>
      <c r="DH373" s="141"/>
      <c r="DI373" s="141"/>
      <c r="DJ373" s="139"/>
      <c r="DK373" s="95"/>
      <c r="DL373" s="141"/>
      <c r="DM373" s="141"/>
      <c r="DN373" s="141"/>
      <c r="DO373" s="141"/>
      <c r="DP373" s="91"/>
      <c r="DQ373" s="72"/>
      <c r="DR373" s="72"/>
      <c r="DS373" s="72"/>
      <c r="DT373" s="72"/>
      <c r="DZ373" s="141"/>
      <c r="EA373" s="141"/>
      <c r="EB373" s="141"/>
      <c r="EC373" s="141"/>
      <c r="ED373" s="141"/>
      <c r="EE373" s="141"/>
      <c r="EF373" s="143"/>
      <c r="EU373" s="72"/>
    </row>
    <row r="374" spans="1:151">
      <c r="A374" s="20"/>
      <c r="B374" s="20"/>
      <c r="C374" s="312"/>
      <c r="D374" s="31" t="s">
        <v>2154</v>
      </c>
      <c r="E374" s="31" t="s">
        <v>2155</v>
      </c>
      <c r="F374" s="32"/>
      <c r="G374" s="33"/>
      <c r="H374" s="34"/>
      <c r="I374" s="34"/>
      <c r="J374" s="34"/>
      <c r="K374" s="34"/>
      <c r="L374" s="34"/>
      <c r="M374" s="34"/>
      <c r="N374" s="34"/>
      <c r="O374" s="34"/>
      <c r="P374" s="34"/>
      <c r="Q374" s="34"/>
      <c r="R374" s="34"/>
      <c r="S374" s="34"/>
      <c r="T374" s="34"/>
      <c r="U374" s="34"/>
      <c r="V374" s="34"/>
      <c r="W374" s="34"/>
      <c r="X374" s="34"/>
      <c r="Y374" s="34"/>
      <c r="Z374" s="34"/>
      <c r="AA374" s="34"/>
      <c r="AB374" s="34"/>
      <c r="AC374" s="34"/>
      <c r="AD374" s="34"/>
      <c r="AE374" s="34"/>
      <c r="AF374" s="34"/>
      <c r="AG374" s="34"/>
      <c r="AH374" s="34"/>
      <c r="AI374" s="34"/>
      <c r="AJ374" s="34"/>
      <c r="AK374" s="34"/>
      <c r="AL374" s="34"/>
      <c r="AM374" s="34"/>
      <c r="AN374" s="34"/>
      <c r="AO374" s="34"/>
      <c r="AP374" s="34"/>
      <c r="AQ374" s="75"/>
      <c r="AR374" s="34"/>
      <c r="AS374" s="34"/>
      <c r="AT374" s="110" t="s">
        <v>2404</v>
      </c>
      <c r="AU374" s="34" t="s">
        <v>2404</v>
      </c>
      <c r="AV374" s="34" t="s">
        <v>2404</v>
      </c>
      <c r="AW374" s="34"/>
      <c r="AX374" s="34"/>
      <c r="AY374" s="34"/>
      <c r="AZ374" s="34"/>
      <c r="BA374" s="34"/>
      <c r="BB374" s="34"/>
      <c r="BC374" s="124" t="s">
        <v>2404</v>
      </c>
      <c r="BD374" s="124" t="s">
        <v>2404</v>
      </c>
      <c r="BE374" s="216" t="s">
        <v>2404</v>
      </c>
      <c r="BF374" s="216" t="s">
        <v>2404</v>
      </c>
      <c r="BG374" s="34"/>
      <c r="BH374" s="34"/>
      <c r="BI374" s="34"/>
      <c r="BJ374" s="34"/>
      <c r="BK374" s="34"/>
      <c r="BL374" s="96">
        <f t="shared" ca="1" si="67"/>
        <v>16203</v>
      </c>
      <c r="BM374" s="97" t="e">
        <f t="shared" ca="1" si="68"/>
        <v>#VALUE!</v>
      </c>
      <c r="BN374" s="97" t="e">
        <f t="shared" ca="1" si="69"/>
        <v>#VALUE!</v>
      </c>
      <c r="BO374" s="95" t="e">
        <f t="shared" ca="1" si="70"/>
        <v>#VALUE!</v>
      </c>
      <c r="BP374" s="7">
        <f>Design!$J380</f>
        <v>0</v>
      </c>
      <c r="BQ374" s="1" t="e">
        <f t="shared" ca="1" si="71"/>
        <v>#VALUE!</v>
      </c>
      <c r="BR374" s="19" t="e">
        <f t="shared" ca="1" si="72"/>
        <v>#VALUE!</v>
      </c>
      <c r="BS374" s="61">
        <f t="shared" ca="1" si="63"/>
        <v>0</v>
      </c>
      <c r="BT374" s="61" t="str">
        <f t="shared" ca="1" si="64"/>
        <v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47.5,74.7,93.5,108.4,120.4,129.9,140.5,147.4,152.7,157.6,161.5,164.3,166.6,168.1,169.4,169.5,169.2,168.4,167.3,165.4,162.9,160.4,157.2,154.0,150.5,146.8,143.2,139.7,136.8,133.8,131.4,129.2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34.0,58.9,81.9,99.5,113.5,125.0,137.1,143.8,150.6,155.8,160.4,163.4,166.1,169.2,170.7,171.2,171.4,171.2,170.2,168.6,166.3,164.3,161.3,158.0,154.7,151.5,147.6,144.5,140.4,137.7,134.7,132.8</v>
      </c>
      <c r="BU374" s="78">
        <v>3.4381999999999997</v>
      </c>
      <c r="BV374" s="95">
        <v>8.4000000000000005E-2</v>
      </c>
      <c r="BW374" s="78">
        <v>1.3333333333333328</v>
      </c>
      <c r="BX374" s="78">
        <v>5.0988553590010401E-2</v>
      </c>
      <c r="BY374" s="51" t="s">
        <v>3234</v>
      </c>
      <c r="BZ374"/>
      <c r="CA374" s="278">
        <v>41543.644363425927</v>
      </c>
      <c r="CB374" t="s">
        <v>3719</v>
      </c>
      <c r="CC374" s="10"/>
      <c r="CD374" s="61"/>
      <c r="CE374" s="49"/>
      <c r="CF374" s="65"/>
      <c r="CG374" s="65"/>
      <c r="CH374" s="65"/>
      <c r="CI374" s="49"/>
      <c r="CJ374" s="49"/>
      <c r="CK374" s="49"/>
      <c r="CL374" s="49"/>
      <c r="CM374"/>
      <c r="CN374"/>
      <c r="CO374"/>
      <c r="CP374"/>
      <c r="CQ374"/>
      <c r="CR374"/>
      <c r="CS374"/>
      <c r="CT374"/>
      <c r="CU374"/>
      <c r="CV374" s="65"/>
      <c r="CW374" s="65"/>
      <c r="CX374" s="65"/>
      <c r="CY374" s="65"/>
      <c r="CZ374" s="65"/>
      <c r="DA374" s="65"/>
      <c r="DB374" s="141"/>
      <c r="DC374" s="141"/>
      <c r="DD374" s="141"/>
      <c r="DE374" s="141"/>
      <c r="DF374" s="141"/>
      <c r="DG374" s="141"/>
      <c r="DH374" s="141"/>
      <c r="DI374" s="141"/>
      <c r="DJ374" s="139"/>
      <c r="DK374" s="95"/>
      <c r="DL374" s="141"/>
      <c r="DM374" s="141"/>
      <c r="DN374" s="141"/>
      <c r="DO374" s="141"/>
      <c r="DP374" s="91"/>
      <c r="DQ374" s="72"/>
      <c r="DR374" s="72"/>
      <c r="DS374" s="72"/>
      <c r="DT374" s="72"/>
      <c r="DZ374" s="141"/>
      <c r="EA374" s="141"/>
      <c r="EB374" s="141"/>
      <c r="EC374" s="141"/>
      <c r="ED374" s="141"/>
      <c r="EE374" s="141"/>
      <c r="EF374" s="143"/>
      <c r="EU374" s="72"/>
    </row>
    <row r="375" spans="1:151">
      <c r="A375" s="20"/>
      <c r="B375" s="20"/>
      <c r="C375" s="312"/>
      <c r="D375" s="31" t="s">
        <v>2156</v>
      </c>
      <c r="E375" s="31" t="s">
        <v>2157</v>
      </c>
      <c r="F375" s="32"/>
      <c r="G375" s="33"/>
      <c r="H375" s="34"/>
      <c r="I375" s="34"/>
      <c r="J375" s="34"/>
      <c r="K375" s="34"/>
      <c r="L375" s="34"/>
      <c r="M375" s="34"/>
      <c r="N375" s="34"/>
      <c r="O375" s="34"/>
      <c r="P375" s="34"/>
      <c r="Q375" s="34"/>
      <c r="R375" s="34"/>
      <c r="S375" s="34"/>
      <c r="T375" s="34"/>
      <c r="U375" s="34"/>
      <c r="V375" s="34"/>
      <c r="W375" s="34"/>
      <c r="X375" s="34"/>
      <c r="Y375" s="34"/>
      <c r="Z375" s="34"/>
      <c r="AA375" s="34"/>
      <c r="AB375" s="34"/>
      <c r="AC375" s="34"/>
      <c r="AD375" s="34"/>
      <c r="AE375" s="34"/>
      <c r="AF375" s="34"/>
      <c r="AG375" s="34"/>
      <c r="AH375" s="34"/>
      <c r="AI375" s="34"/>
      <c r="AJ375" s="34"/>
      <c r="AK375" s="34"/>
      <c r="AL375" s="34"/>
      <c r="AM375" s="34"/>
      <c r="AN375" s="34"/>
      <c r="AO375" s="34"/>
      <c r="AP375" s="34"/>
      <c r="AQ375" s="75"/>
      <c r="AR375" s="34"/>
      <c r="AS375" s="34"/>
      <c r="AT375" s="110" t="s">
        <v>2746</v>
      </c>
      <c r="AU375" s="34" t="s">
        <v>2746</v>
      </c>
      <c r="AV375" s="34" t="s">
        <v>2746</v>
      </c>
      <c r="AW375" s="34"/>
      <c r="AX375" s="34"/>
      <c r="AY375" s="34"/>
      <c r="AZ375" s="34"/>
      <c r="BA375" s="34"/>
      <c r="BB375" s="34"/>
      <c r="BC375" s="124" t="s">
        <v>2746</v>
      </c>
      <c r="BD375" s="124" t="s">
        <v>2746</v>
      </c>
      <c r="BE375" s="216" t="s">
        <v>2746</v>
      </c>
      <c r="BF375" s="216" t="s">
        <v>2746</v>
      </c>
      <c r="BG375" s="34"/>
      <c r="BH375" s="34"/>
      <c r="BI375" s="34"/>
      <c r="BJ375" s="34"/>
      <c r="BK375" s="34"/>
      <c r="BL375" s="96">
        <f t="shared" ca="1" si="67"/>
        <v>16836</v>
      </c>
      <c r="BM375" s="97" t="e">
        <f t="shared" ca="1" si="68"/>
        <v>#VALUE!</v>
      </c>
      <c r="BN375" s="97" t="e">
        <f t="shared" ca="1" si="69"/>
        <v>#VALUE!</v>
      </c>
      <c r="BO375" s="95" t="e">
        <f t="shared" ca="1" si="70"/>
        <v>#VALUE!</v>
      </c>
      <c r="BP375" s="7">
        <f>Design!$J381</f>
        <v>0</v>
      </c>
      <c r="BQ375" s="1" t="e">
        <f t="shared" ca="1" si="71"/>
        <v>#VALUE!</v>
      </c>
      <c r="BR375" s="19" t="e">
        <f t="shared" ca="1" si="72"/>
        <v>#VALUE!</v>
      </c>
      <c r="BS375" s="61">
        <f t="shared" ref="BS375:BS438" ca="1" si="73">OFFSET(BZ$11,(ROW()-9)*2-1+BT$8,0)</f>
        <v>0</v>
      </c>
      <c r="BT375" s="61" t="str">
        <f t="shared" ref="BT375:BT438" ca="1" si="74">OFFSET(CB$11,(ROW()-10)*2+BT$8,0)</f>
        <v>ACK</v>
      </c>
      <c r="BU375" s="78">
        <v>3.6393999999999997</v>
      </c>
      <c r="BV375" s="95">
        <v>8.6999999999999994E-2</v>
      </c>
      <c r="BW375" s="78">
        <v>1.386666666666666</v>
      </c>
      <c r="BX375" s="78">
        <v>5.1518990110036154E-2</v>
      </c>
      <c r="BY375" s="51" t="s">
        <v>1827</v>
      </c>
      <c r="BZ375"/>
      <c r="CA375" s="278">
        <v>41543.644375000003</v>
      </c>
      <c r="CB375" t="s">
        <v>1969</v>
      </c>
      <c r="CC375" s="10"/>
      <c r="CD375" s="61"/>
      <c r="CE375" s="49"/>
      <c r="CF375" s="65"/>
      <c r="CG375" s="65"/>
      <c r="CH375" s="65"/>
      <c r="CI375" s="49"/>
      <c r="CJ375" s="49"/>
      <c r="CK375" s="49"/>
      <c r="CL375" s="49"/>
      <c r="CM375"/>
      <c r="CN375"/>
      <c r="CO375"/>
      <c r="CP375"/>
      <c r="CQ375"/>
      <c r="CR375"/>
      <c r="CS375"/>
      <c r="CT375"/>
      <c r="CU375"/>
      <c r="CV375" s="65"/>
      <c r="CW375" s="65"/>
      <c r="CX375" s="65"/>
      <c r="CY375" s="65"/>
      <c r="CZ375" s="65"/>
      <c r="DA375" s="65"/>
      <c r="DB375" s="141"/>
      <c r="DC375" s="141"/>
      <c r="DD375" s="141"/>
      <c r="DE375" s="141"/>
      <c r="DF375" s="141"/>
      <c r="DG375" s="141"/>
      <c r="DH375" s="141"/>
      <c r="DI375" s="141"/>
      <c r="DJ375" s="139"/>
      <c r="DK375" s="95"/>
      <c r="DL375" s="141"/>
      <c r="DM375" s="141"/>
      <c r="DN375" s="141"/>
      <c r="DO375" s="141"/>
      <c r="DP375" s="91"/>
      <c r="DQ375" s="72"/>
      <c r="DR375" s="72"/>
      <c r="DS375" s="72"/>
      <c r="DT375" s="72"/>
      <c r="DZ375" s="141"/>
      <c r="EA375" s="141"/>
      <c r="EB375" s="141"/>
      <c r="EC375" s="141"/>
      <c r="ED375" s="141"/>
      <c r="EE375" s="141"/>
      <c r="EF375" s="143"/>
      <c r="EU375" s="72"/>
    </row>
    <row r="376" spans="1:151">
      <c r="A376" s="20"/>
      <c r="B376" s="20"/>
      <c r="C376" s="312"/>
      <c r="D376" s="31" t="s">
        <v>2158</v>
      </c>
      <c r="E376" s="31" t="s">
        <v>2159</v>
      </c>
      <c r="F376" s="35"/>
      <c r="G376" s="33"/>
      <c r="H376" s="34"/>
      <c r="I376" s="34"/>
      <c r="J376" s="34"/>
      <c r="K376" s="34"/>
      <c r="L376" s="34"/>
      <c r="M376" s="34"/>
      <c r="N376" s="34"/>
      <c r="O376" s="34"/>
      <c r="P376" s="34"/>
      <c r="Q376" s="34"/>
      <c r="R376" s="34"/>
      <c r="S376" s="34"/>
      <c r="T376" s="34"/>
      <c r="U376" s="34"/>
      <c r="V376" s="34"/>
      <c r="W376" s="34"/>
      <c r="X376" s="34"/>
      <c r="Y376" s="34"/>
      <c r="Z376" s="34"/>
      <c r="AA376" s="34"/>
      <c r="AB376" s="34"/>
      <c r="AC376" s="34"/>
      <c r="AD376" s="34"/>
      <c r="AE376" s="34"/>
      <c r="AF376" s="34"/>
      <c r="AG376" s="34"/>
      <c r="AH376" s="34"/>
      <c r="AI376" s="34"/>
      <c r="AJ376" s="34"/>
      <c r="AK376" s="34"/>
      <c r="AL376" s="34"/>
      <c r="AM376" s="34"/>
      <c r="AN376" s="34"/>
      <c r="AO376" s="34"/>
      <c r="AP376" s="34"/>
      <c r="AQ376" s="75"/>
      <c r="AR376" s="34"/>
      <c r="AS376" s="34"/>
      <c r="AT376" s="110" t="s">
        <v>2088</v>
      </c>
      <c r="AU376" s="34" t="s">
        <v>2088</v>
      </c>
      <c r="AV376" s="34" t="s">
        <v>2088</v>
      </c>
      <c r="AW376" s="34"/>
      <c r="AX376" s="34"/>
      <c r="AY376" s="34"/>
      <c r="AZ376" s="34"/>
      <c r="BA376" s="34"/>
      <c r="BB376" s="34"/>
      <c r="BC376" s="124" t="s">
        <v>2088</v>
      </c>
      <c r="BD376" s="124" t="s">
        <v>2088</v>
      </c>
      <c r="BE376" s="216" t="s">
        <v>2088</v>
      </c>
      <c r="BF376" s="216" t="s">
        <v>2088</v>
      </c>
      <c r="BG376" s="34"/>
      <c r="BH376" s="34"/>
      <c r="BI376" s="34"/>
      <c r="BJ376" s="34"/>
      <c r="BK376" s="34"/>
      <c r="BL376" s="96">
        <f t="shared" ca="1" si="67"/>
        <v>16847</v>
      </c>
      <c r="BM376" s="97" t="e">
        <f t="shared" ca="1" si="68"/>
        <v>#VALUE!</v>
      </c>
      <c r="BN376" s="97" t="e">
        <f t="shared" ca="1" si="69"/>
        <v>#VALUE!</v>
      </c>
      <c r="BO376" s="95" t="e">
        <f t="shared" ca="1" si="70"/>
        <v>#VALUE!</v>
      </c>
      <c r="BP376" s="7">
        <f>Design!$J382</f>
        <v>0</v>
      </c>
      <c r="BQ376" s="1" t="e">
        <f t="shared" ca="1" si="71"/>
        <v>#VALUE!</v>
      </c>
      <c r="BR376" s="19" t="e">
        <f t="shared" ca="1" si="72"/>
        <v>#VALUE!</v>
      </c>
      <c r="BS376" s="61">
        <f t="shared" ca="1" si="73"/>
        <v>0</v>
      </c>
      <c r="BT376" s="61" t="str">
        <f t="shared" ca="1" si="74"/>
        <v>POS(MIN,MAX,STEP)=-420,420,6|X=119.3,119.4,119.4,119.2,119.5,119.3,119.4,119.5,119.6,119.8,119.9,120.2,120.3,120.2,120.8,121.1,121.6,121.9,122.3,122.6,123.1,123.8,124.9,125.7,126.5,127.3,128.6,129.3,130.6,131.8,132.6,133.7,134.2,135.2,135.8,136.3,136.3,136.5,136.4,136.2,135.6,134.9,134.0,132.7,130.7,128.9,126.6,123.9,121.1,117.9,114.4,110.2,105.8,100.9,96.2,90.4,84.8,79.0,72.9,66.7,60.1,54.2,47.9,42.8,37.7,33.4,30.0,27.1,25.1,24.2,23.6,23.8,24.7,26.1,28.1,30.2,33.3,36.2,39.3,42.5,46.2,49.9,53.6,57.3,61.0,64.7,68.3,72.0,74.9,77.9,81.1,84.2,87.0,89.5,92.6,94.4,96.9,99.2,101.1,103.1,104.8,106.5,108.1,109.4,110.9,112.0,113.0,113.8,115.2,116.0,116.4,117.2,117.6,118.1,118.8,119.4,119.5,119.7,119.9,120.1,120.1,120.1,120.2,120.3,120.2,120.3,120.3,120.2,120.1,120.2,119.9,120.3,119.9,119.9,120.0,119.9,120.0,119.8,119.9,119.9,120.0|Y=121.9,122.4,122.3,122.2,122.1,122.4,122.5,122.3,122.7,122.9,122.8,123.2,122.9,122.8,123.7,123.9,124.0,124.3,124.7,125.3,126.2,126.5,127.0,127.7,128.3,129.8,130.4,131.9,132.5,133.9,134.8,135.7,136.9,137.8,138.4,138.6,139.1,139.1,139.3,138.8,138.2,137.2,136.5,135.1,133.4,131.3,129.1,127.0,124.1,120.6,116.9,112.7,109.2,104.4,99.4,93.9,88.5,82.7,76.7,70.7,63.8,57.8,51.6,46.1,41.3,36.1,32.3,29.6,27.5,26.5,25.3,24.8,25.9,27.0,27.8,30.3,32.3,35.1,38.2,41.8,45.3,49.0,52.3,56.2,60.4,63.8,66.8,70.9,74.7,77.6,80.4,83.6,86.8,89.6,92.1,94.7,96.8,99.1,101.0,103.4,105.4,107.3,108.5,110.4,111.9,113.0,114.0,115.4,116.2,117.1,117.9,118.3,119.1,119.4,120.4,121.3,121.2,121.2,121.3,121.7,121.8,122.3,122.0,122.3,121.9,122.2,122.2,122.1,122.0,122.0,122.2,121.9,122.3,122.5,122.3,122.2,121.7,121.6,122.1,122.0,122.0</v>
      </c>
      <c r="BU376" s="78">
        <v>3.8433000000000002</v>
      </c>
      <c r="BV376" s="95">
        <v>9.2999999999999999E-2</v>
      </c>
      <c r="BW376" s="78">
        <v>1.44</v>
      </c>
      <c r="BX376" s="78">
        <v>5.2057747127687237E-2</v>
      </c>
      <c r="BY376" s="51" t="s">
        <v>1828</v>
      </c>
      <c r="BZ376"/>
      <c r="CA376" s="278">
        <v>41543.644375000003</v>
      </c>
      <c r="CB376" t="s">
        <v>3772</v>
      </c>
      <c r="CC376" s="10"/>
      <c r="CD376" s="61"/>
      <c r="CE376" s="49"/>
      <c r="CF376" s="65"/>
      <c r="CG376" s="65"/>
      <c r="CH376" s="65"/>
      <c r="CI376" s="49"/>
      <c r="CJ376" s="49"/>
      <c r="CK376" s="49"/>
      <c r="CL376" s="49"/>
      <c r="CM376"/>
      <c r="CN376"/>
      <c r="CO376"/>
      <c r="CP376"/>
      <c r="CQ376"/>
      <c r="CR376"/>
      <c r="CS376"/>
      <c r="CT376"/>
      <c r="CU376"/>
      <c r="CV376" s="65"/>
      <c r="CW376" s="65"/>
      <c r="CX376" s="65"/>
      <c r="CY376" s="65"/>
      <c r="CZ376" s="65"/>
      <c r="DA376" s="65"/>
      <c r="DB376" s="141"/>
      <c r="DC376" s="141"/>
      <c r="DD376" s="141"/>
      <c r="DE376" s="141"/>
      <c r="DF376" s="141"/>
      <c r="DG376" s="141"/>
      <c r="DH376" s="141"/>
      <c r="DI376" s="141"/>
      <c r="DJ376" s="139"/>
      <c r="DK376" s="95"/>
      <c r="DL376" s="141"/>
      <c r="DM376" s="141"/>
      <c r="DN376" s="141"/>
      <c r="DO376" s="141"/>
      <c r="DP376" s="91"/>
      <c r="DQ376" s="72"/>
      <c r="DR376" s="72"/>
      <c r="DS376" s="72"/>
      <c r="DT376" s="72"/>
      <c r="DZ376" s="141"/>
      <c r="EA376" s="141"/>
      <c r="EB376" s="141"/>
      <c r="EC376" s="141"/>
      <c r="ED376" s="141"/>
      <c r="EE376" s="141"/>
      <c r="EF376" s="143"/>
      <c r="EU376" s="72"/>
    </row>
    <row r="377" spans="1:151">
      <c r="A377" s="20"/>
      <c r="B377" s="20"/>
      <c r="C377" s="312"/>
      <c r="D377" s="31" t="s">
        <v>2160</v>
      </c>
      <c r="E377" s="31" t="s">
        <v>2161</v>
      </c>
      <c r="F377" s="32"/>
      <c r="G377" s="33"/>
      <c r="H377" s="34"/>
      <c r="I377" s="34"/>
      <c r="J377" s="34"/>
      <c r="K377" s="34"/>
      <c r="L377" s="34"/>
      <c r="M377" s="34"/>
      <c r="N377" s="34"/>
      <c r="O377" s="34"/>
      <c r="P377" s="34"/>
      <c r="Q377" s="34"/>
      <c r="R377" s="34"/>
      <c r="S377" s="34"/>
      <c r="T377" s="34"/>
      <c r="U377" s="34"/>
      <c r="V377" s="34"/>
      <c r="W377" s="34"/>
      <c r="X377" s="34"/>
      <c r="Y377" s="34"/>
      <c r="Z377" s="34"/>
      <c r="AA377" s="34"/>
      <c r="AB377" s="34"/>
      <c r="AC377" s="34"/>
      <c r="AD377" s="34"/>
      <c r="AE377" s="34"/>
      <c r="AF377" s="34"/>
      <c r="AG377" s="34"/>
      <c r="AH377" s="34"/>
      <c r="AI377" s="34"/>
      <c r="AJ377" s="34"/>
      <c r="AK377" s="34"/>
      <c r="AL377" s="34"/>
      <c r="AM377" s="34"/>
      <c r="AN377" s="34"/>
      <c r="AO377" s="34"/>
      <c r="AP377" s="34"/>
      <c r="AQ377" s="75"/>
      <c r="AR377" s="34"/>
      <c r="AS377" s="34"/>
      <c r="AT377" s="110" t="s">
        <v>2746</v>
      </c>
      <c r="AU377" s="34" t="s">
        <v>2746</v>
      </c>
      <c r="AV377" s="34" t="s">
        <v>2746</v>
      </c>
      <c r="AW377" s="34"/>
      <c r="AX377" s="34"/>
      <c r="AY377" s="34"/>
      <c r="AZ377" s="34"/>
      <c r="BA377" s="34"/>
      <c r="BB377" s="34"/>
      <c r="BC377" s="124" t="s">
        <v>2746</v>
      </c>
      <c r="BD377" s="124" t="s">
        <v>2746</v>
      </c>
      <c r="BE377" s="216" t="s">
        <v>2746</v>
      </c>
      <c r="BF377" s="216" t="s">
        <v>2746</v>
      </c>
      <c r="BG377" s="34"/>
      <c r="BH377" s="34"/>
      <c r="BI377" s="34"/>
      <c r="BJ377" s="34"/>
      <c r="BK377" s="34"/>
      <c r="BL377" s="96">
        <f t="shared" ca="1" si="67"/>
        <v>16849</v>
      </c>
      <c r="BM377" s="97" t="e">
        <f t="shared" ca="1" si="68"/>
        <v>#VALUE!</v>
      </c>
      <c r="BN377" s="97" t="e">
        <f t="shared" ca="1" si="69"/>
        <v>#VALUE!</v>
      </c>
      <c r="BO377" s="95" t="e">
        <f t="shared" ca="1" si="70"/>
        <v>#VALUE!</v>
      </c>
      <c r="BP377" s="7">
        <f>Design!$J383</f>
        <v>0</v>
      </c>
      <c r="BQ377" s="1" t="e">
        <f t="shared" ca="1" si="71"/>
        <v>#VALUE!</v>
      </c>
      <c r="BR377" s="19" t="e">
        <f t="shared" ca="1" si="72"/>
        <v>#VALUE!</v>
      </c>
      <c r="BS377" s="61">
        <f t="shared" ca="1" si="73"/>
        <v>0</v>
      </c>
      <c r="BT377" s="61" t="str">
        <f t="shared" ca="1" si="74"/>
        <v>ACK</v>
      </c>
      <c r="BU377" s="78">
        <v>4.0617000000000001</v>
      </c>
      <c r="BV377" s="95">
        <v>9.8000000000000004E-2</v>
      </c>
      <c r="BW377" s="78">
        <v>1.4933333333333325</v>
      </c>
      <c r="BX377" s="78">
        <v>5.2604999579159983E-2</v>
      </c>
      <c r="BY377" s="51" t="s">
        <v>3221</v>
      </c>
      <c r="BZ377"/>
      <c r="CA377" s="278">
        <v>41543.644375000003</v>
      </c>
      <c r="CB377" t="s">
        <v>3731</v>
      </c>
      <c r="CC377" s="10"/>
      <c r="CD377" s="61"/>
      <c r="CE377" s="49"/>
      <c r="CF377" s="65"/>
      <c r="CG377" s="65"/>
      <c r="CH377" s="65"/>
      <c r="CI377" s="49"/>
      <c r="CJ377" s="49"/>
      <c r="CK377" s="49"/>
      <c r="CL377" s="49"/>
      <c r="CM377"/>
      <c r="CN377"/>
      <c r="CO377"/>
      <c r="CP377"/>
      <c r="CQ377"/>
      <c r="CR377"/>
      <c r="CS377"/>
      <c r="CT377"/>
      <c r="CU377"/>
      <c r="CV377" s="65"/>
      <c r="CW377" s="65"/>
      <c r="CX377" s="65"/>
      <c r="CY377" s="65"/>
      <c r="CZ377" s="65"/>
      <c r="DA377" s="65"/>
      <c r="DB377" s="141"/>
      <c r="DC377" s="141"/>
      <c r="DD377" s="141"/>
      <c r="DE377" s="141"/>
      <c r="DF377" s="141"/>
      <c r="DG377" s="141"/>
      <c r="DH377" s="141"/>
      <c r="DI377" s="141"/>
      <c r="DJ377" s="139"/>
      <c r="DK377" s="95"/>
      <c r="DL377" s="141"/>
      <c r="DM377" s="141"/>
      <c r="DN377" s="141"/>
      <c r="DO377" s="141"/>
      <c r="DP377" s="91"/>
      <c r="DQ377" s="72"/>
      <c r="DR377" s="72"/>
      <c r="DS377" s="72"/>
      <c r="DT377" s="72"/>
      <c r="DZ377" s="141"/>
      <c r="EA377" s="141"/>
      <c r="EB377" s="141"/>
      <c r="EC377" s="141"/>
      <c r="ED377" s="141"/>
      <c r="EE377" s="141"/>
      <c r="EF377" s="143"/>
      <c r="EU377" s="72"/>
    </row>
    <row r="378" spans="1:151">
      <c r="A378" s="20"/>
      <c r="B378" s="20"/>
      <c r="C378" s="312"/>
      <c r="D378" s="31" t="s">
        <v>2162</v>
      </c>
      <c r="E378" s="31" t="s">
        <v>2163</v>
      </c>
      <c r="F378" s="35"/>
      <c r="G378" s="33"/>
      <c r="H378" s="34"/>
      <c r="I378" s="34"/>
      <c r="J378" s="34"/>
      <c r="K378" s="34"/>
      <c r="L378" s="34"/>
      <c r="M378" s="34"/>
      <c r="N378" s="34"/>
      <c r="O378" s="34"/>
      <c r="P378" s="34"/>
      <c r="Q378" s="34"/>
      <c r="R378" s="34"/>
      <c r="S378" s="34"/>
      <c r="T378" s="34"/>
      <c r="U378" s="34"/>
      <c r="V378" s="34"/>
      <c r="W378" s="34"/>
      <c r="X378" s="34"/>
      <c r="Y378" s="34"/>
      <c r="Z378" s="34"/>
      <c r="AA378" s="34"/>
      <c r="AB378" s="34"/>
      <c r="AC378" s="34"/>
      <c r="AD378" s="34"/>
      <c r="AE378" s="34"/>
      <c r="AF378" s="34"/>
      <c r="AG378" s="34"/>
      <c r="AH378" s="34"/>
      <c r="AI378" s="34"/>
      <c r="AJ378" s="34"/>
      <c r="AK378" s="34"/>
      <c r="AL378" s="34"/>
      <c r="AM378" s="34"/>
      <c r="AN378" s="34"/>
      <c r="AO378" s="34"/>
      <c r="AP378" s="34"/>
      <c r="AQ378" s="75"/>
      <c r="AR378" s="34"/>
      <c r="AS378" s="34"/>
      <c r="AT378" s="110" t="s">
        <v>2396</v>
      </c>
      <c r="AU378" s="34" t="s">
        <v>2396</v>
      </c>
      <c r="AV378" s="34" t="s">
        <v>2396</v>
      </c>
      <c r="AW378" s="34"/>
      <c r="AX378" s="34"/>
      <c r="AY378" s="34"/>
      <c r="AZ378" s="34"/>
      <c r="BA378" s="34"/>
      <c r="BB378" s="34"/>
      <c r="BC378" s="124" t="s">
        <v>2396</v>
      </c>
      <c r="BD378" s="124" t="s">
        <v>2396</v>
      </c>
      <c r="BE378" s="216" t="s">
        <v>2396</v>
      </c>
      <c r="BF378" s="216" t="s">
        <v>2396</v>
      </c>
      <c r="BG378" s="34"/>
      <c r="BH378" s="34"/>
      <c r="BI378" s="34"/>
      <c r="BJ378" s="34"/>
      <c r="BK378" s="34"/>
      <c r="BL378" s="96">
        <f t="shared" ca="1" si="67"/>
        <v>16850</v>
      </c>
      <c r="BM378" s="97" t="e">
        <f t="shared" ca="1" si="68"/>
        <v>#VALUE!</v>
      </c>
      <c r="BN378" s="97" t="e">
        <f t="shared" ca="1" si="69"/>
        <v>#VALUE!</v>
      </c>
      <c r="BO378" s="95" t="e">
        <f t="shared" ca="1" si="70"/>
        <v>#VALUE!</v>
      </c>
      <c r="BP378" s="7">
        <f>Design!$J384</f>
        <v>0</v>
      </c>
      <c r="BQ378" s="1" t="e">
        <f t="shared" ca="1" si="71"/>
        <v>#VALUE!</v>
      </c>
      <c r="BR378" s="19" t="e">
        <f t="shared" ca="1" si="72"/>
        <v>#VALUE!</v>
      </c>
      <c r="BS378" s="61">
        <f t="shared" ca="1" si="73"/>
        <v>0</v>
      </c>
      <c r="BT378" s="61" t="str">
        <f t="shared" ca="1" si="74"/>
        <v>ACK</v>
      </c>
      <c r="BU378" s="78">
        <v>4.2907000000000002</v>
      </c>
      <c r="BV378" s="95">
        <v>0.107</v>
      </c>
      <c r="BW378" s="78">
        <v>1.5466666666666657</v>
      </c>
      <c r="BX378" s="78">
        <v>5.3160927022415247E-2</v>
      </c>
      <c r="BY378" s="51" t="s">
        <v>3222</v>
      </c>
      <c r="BZ378"/>
      <c r="CA378" s="278">
        <v>41543.644386574073</v>
      </c>
      <c r="CB378" t="s">
        <v>3723</v>
      </c>
      <c r="CC378" s="10"/>
      <c r="CD378" s="61"/>
      <c r="CE378" s="49"/>
      <c r="CF378" s="65"/>
      <c r="CG378" s="65"/>
      <c r="CH378" s="65"/>
      <c r="CI378" s="49"/>
      <c r="CJ378" s="49"/>
      <c r="CK378" s="49"/>
      <c r="CL378" s="49"/>
      <c r="CM378"/>
      <c r="CN378"/>
      <c r="CO378"/>
      <c r="CP378"/>
      <c r="CQ378"/>
      <c r="CR378"/>
      <c r="CS378"/>
      <c r="CT378"/>
      <c r="CU378"/>
      <c r="CV378" s="65"/>
      <c r="CW378" s="65"/>
      <c r="CX378" s="65"/>
      <c r="CY378" s="65"/>
      <c r="CZ378" s="65"/>
      <c r="DA378" s="65"/>
      <c r="DB378" s="141"/>
      <c r="DC378" s="141"/>
      <c r="DD378" s="141"/>
      <c r="DE378" s="141"/>
      <c r="DF378" s="141"/>
      <c r="DG378" s="141"/>
      <c r="DH378" s="141"/>
      <c r="DI378" s="141"/>
      <c r="DJ378" s="139"/>
      <c r="DK378" s="95"/>
      <c r="DL378" s="141"/>
      <c r="DM378" s="141"/>
      <c r="DN378" s="141"/>
      <c r="DO378" s="141"/>
      <c r="DP378" s="91"/>
      <c r="DQ378" s="72"/>
      <c r="DR378" s="72"/>
      <c r="DS378" s="72"/>
      <c r="DT378" s="72"/>
      <c r="DZ378" s="141"/>
      <c r="EA378" s="141"/>
      <c r="EB378" s="141"/>
      <c r="EC378" s="141"/>
      <c r="ED378" s="141"/>
      <c r="EE378" s="141"/>
      <c r="EF378" s="143"/>
      <c r="EU378" s="72"/>
    </row>
    <row r="379" spans="1:151">
      <c r="A379" s="20"/>
      <c r="B379" s="20"/>
      <c r="C379" s="312"/>
      <c r="D379" s="31" t="s">
        <v>2164</v>
      </c>
      <c r="E379" s="31" t="s">
        <v>2165</v>
      </c>
      <c r="F379" s="32"/>
      <c r="G379" s="33"/>
      <c r="H379" s="34"/>
      <c r="I379" s="34"/>
      <c r="J379" s="34"/>
      <c r="K379" s="34"/>
      <c r="L379" s="34"/>
      <c r="M379" s="34"/>
      <c r="N379" s="34"/>
      <c r="O379" s="34"/>
      <c r="P379" s="34"/>
      <c r="Q379" s="34"/>
      <c r="R379" s="34"/>
      <c r="S379" s="34"/>
      <c r="T379" s="34"/>
      <c r="U379" s="34"/>
      <c r="V379" s="34"/>
      <c r="W379" s="34"/>
      <c r="X379" s="34"/>
      <c r="Y379" s="34"/>
      <c r="Z379" s="34"/>
      <c r="AA379" s="34"/>
      <c r="AB379" s="34"/>
      <c r="AC379" s="34"/>
      <c r="AD379" s="34"/>
      <c r="AE379" s="34"/>
      <c r="AF379" s="34"/>
      <c r="AG379" s="34"/>
      <c r="AH379" s="34"/>
      <c r="AI379" s="34"/>
      <c r="AJ379" s="34"/>
      <c r="AK379" s="34"/>
      <c r="AL379" s="34"/>
      <c r="AM379" s="34"/>
      <c r="AN379" s="34"/>
      <c r="AO379" s="34"/>
      <c r="AP379" s="34"/>
      <c r="AQ379" s="75"/>
      <c r="AR379" s="34"/>
      <c r="AS379" s="34"/>
      <c r="AT379" s="110" t="s">
        <v>2095</v>
      </c>
      <c r="AU379" s="34" t="s">
        <v>2095</v>
      </c>
      <c r="AV379" s="34" t="s">
        <v>2095</v>
      </c>
      <c r="AW379" s="34"/>
      <c r="AX379" s="34"/>
      <c r="AY379" s="34"/>
      <c r="AZ379" s="34"/>
      <c r="BA379" s="34"/>
      <c r="BB379" s="34"/>
      <c r="BC379" s="124" t="s">
        <v>2095</v>
      </c>
      <c r="BD379" s="124" t="s">
        <v>2095</v>
      </c>
      <c r="BE379" s="216" t="s">
        <v>2095</v>
      </c>
      <c r="BF379" s="216" t="s">
        <v>2095</v>
      </c>
      <c r="BG379" s="34"/>
      <c r="BH379" s="34"/>
      <c r="BI379" s="34"/>
      <c r="BJ379" s="34"/>
      <c r="BK379" s="34"/>
      <c r="BL379" s="96">
        <f t="shared" ca="1" si="67"/>
        <v>16879</v>
      </c>
      <c r="BM379" s="97" t="e">
        <f t="shared" ca="1" si="68"/>
        <v>#VALUE!</v>
      </c>
      <c r="BN379" s="97" t="e">
        <f t="shared" ca="1" si="69"/>
        <v>#VALUE!</v>
      </c>
      <c r="BO379" s="95" t="e">
        <f t="shared" ca="1" si="70"/>
        <v>#VALUE!</v>
      </c>
      <c r="BP379" s="7">
        <f>Design!$J385</f>
        <v>0</v>
      </c>
      <c r="BQ379" s="1" t="e">
        <f t="shared" ca="1" si="71"/>
        <v>#VALUE!</v>
      </c>
      <c r="BR379" s="19" t="e">
        <f t="shared" ca="1" si="72"/>
        <v>#VALUE!</v>
      </c>
      <c r="BS379" s="61">
        <f t="shared" ca="1" si="73"/>
        <v>0</v>
      </c>
      <c r="BT379" s="61" t="str">
        <f t="shared" ca="1" si="74"/>
        <v>ACK</v>
      </c>
      <c r="BU379" s="78">
        <v>4.5356999999999994</v>
      </c>
      <c r="BV379" s="95">
        <v>0.114</v>
      </c>
      <c r="BW379" s="78">
        <v>1.6</v>
      </c>
      <c r="BX379" s="78">
        <v>5.3725713784483133E-2</v>
      </c>
      <c r="BY379" s="51" t="s">
        <v>1362</v>
      </c>
      <c r="BZ379"/>
      <c r="CA379" s="278">
        <v>41543.644386574073</v>
      </c>
      <c r="CB379" t="s">
        <v>3773</v>
      </c>
      <c r="CC379" s="10"/>
      <c r="CD379" s="61"/>
      <c r="CE379" s="49"/>
      <c r="CF379" s="65"/>
      <c r="CG379" s="65"/>
      <c r="CH379" s="65"/>
      <c r="CI379" s="49"/>
      <c r="CJ379" s="49"/>
      <c r="CK379" s="49"/>
      <c r="CL379" s="49"/>
      <c r="CM379"/>
      <c r="CN379"/>
      <c r="CO379"/>
      <c r="CP379"/>
      <c r="CQ379"/>
      <c r="CR379"/>
      <c r="CS379"/>
      <c r="CT379"/>
      <c r="CU379"/>
      <c r="CV379" s="65"/>
      <c r="CW379" s="65"/>
      <c r="CX379" s="65"/>
      <c r="CY379" s="65"/>
      <c r="CZ379" s="65"/>
      <c r="DA379" s="65"/>
      <c r="DB379" s="141"/>
      <c r="DC379" s="141"/>
      <c r="DD379" s="141"/>
      <c r="DE379" s="141"/>
      <c r="DF379" s="141"/>
      <c r="DG379" s="141"/>
      <c r="DH379" s="141"/>
      <c r="DI379" s="141"/>
      <c r="DJ379" s="139"/>
      <c r="DK379" s="95"/>
      <c r="DL379" s="141"/>
      <c r="DM379" s="141"/>
      <c r="DN379" s="141"/>
      <c r="DO379" s="141"/>
      <c r="DP379" s="91"/>
      <c r="DQ379" s="72"/>
      <c r="DR379" s="72"/>
      <c r="DS379" s="72"/>
      <c r="DT379" s="72"/>
      <c r="DZ379" s="141"/>
      <c r="EA379" s="141"/>
      <c r="EB379" s="141"/>
      <c r="EC379" s="141"/>
      <c r="ED379" s="141"/>
      <c r="EE379" s="141"/>
      <c r="EF379" s="143"/>
      <c r="EU379" s="72"/>
    </row>
    <row r="380" spans="1:151">
      <c r="A380" s="20"/>
      <c r="B380" s="20"/>
      <c r="C380" s="312"/>
      <c r="D380" s="31" t="s">
        <v>2166</v>
      </c>
      <c r="E380" s="31" t="s">
        <v>2167</v>
      </c>
      <c r="F380" s="32"/>
      <c r="G380" s="33"/>
      <c r="H380" s="34"/>
      <c r="I380" s="34"/>
      <c r="J380" s="34"/>
      <c r="K380" s="34"/>
      <c r="L380" s="34"/>
      <c r="M380" s="34"/>
      <c r="N380" s="34"/>
      <c r="O380" s="34"/>
      <c r="P380" s="34"/>
      <c r="Q380" s="34"/>
      <c r="R380" s="34"/>
      <c r="S380" s="34"/>
      <c r="T380" s="34"/>
      <c r="U380" s="34"/>
      <c r="V380" s="34"/>
      <c r="W380" s="34"/>
      <c r="X380" s="34"/>
      <c r="Y380" s="34"/>
      <c r="Z380" s="34"/>
      <c r="AA380" s="34"/>
      <c r="AB380" s="34"/>
      <c r="AC380" s="34"/>
      <c r="AD380" s="34"/>
      <c r="AE380" s="34"/>
      <c r="AF380" s="34"/>
      <c r="AG380" s="34"/>
      <c r="AH380" s="34"/>
      <c r="AI380" s="34"/>
      <c r="AJ380" s="34"/>
      <c r="AK380" s="34"/>
      <c r="AL380" s="34"/>
      <c r="AM380" s="34"/>
      <c r="AN380" s="34"/>
      <c r="AO380" s="34"/>
      <c r="AP380" s="34"/>
      <c r="AQ380" s="75"/>
      <c r="AR380" s="34"/>
      <c r="AS380" s="34"/>
      <c r="AT380" s="110" t="s">
        <v>2396</v>
      </c>
      <c r="AU380" s="34" t="s">
        <v>2396</v>
      </c>
      <c r="AV380" s="34" t="s">
        <v>2396</v>
      </c>
      <c r="AW380" s="34"/>
      <c r="AX380" s="34"/>
      <c r="AY380" s="34"/>
      <c r="AZ380" s="34"/>
      <c r="BA380" s="34"/>
      <c r="BB380" s="34"/>
      <c r="BC380" s="124" t="s">
        <v>2867</v>
      </c>
      <c r="BD380" s="124" t="s">
        <v>2867</v>
      </c>
      <c r="BE380" s="216" t="s">
        <v>2867</v>
      </c>
      <c r="BF380" s="216" t="s">
        <v>2867</v>
      </c>
      <c r="BG380" s="34"/>
      <c r="BH380" s="34"/>
      <c r="BI380" s="34"/>
      <c r="BJ380" s="34"/>
      <c r="BK380" s="34"/>
      <c r="BL380" s="96">
        <f t="shared" ca="1" si="67"/>
        <v>16881</v>
      </c>
      <c r="BM380" s="97" t="e">
        <f t="shared" ca="1" si="68"/>
        <v>#VALUE!</v>
      </c>
      <c r="BN380" s="97" t="e">
        <f t="shared" ca="1" si="69"/>
        <v>#VALUE!</v>
      </c>
      <c r="BO380" s="95" t="e">
        <f t="shared" ca="1" si="70"/>
        <v>#VALUE!</v>
      </c>
      <c r="BP380" s="7">
        <f>Design!$J386</f>
        <v>0</v>
      </c>
      <c r="BQ380" s="1" t="e">
        <f t="shared" ca="1" si="71"/>
        <v>#VALUE!</v>
      </c>
      <c r="BR380" s="19" t="e">
        <f t="shared" ca="1" si="72"/>
        <v>#VALUE!</v>
      </c>
      <c r="BS380" s="61">
        <f t="shared" ca="1" si="73"/>
        <v>0</v>
      </c>
      <c r="BT380" s="61" t="str">
        <f t="shared" ca="1" si="74"/>
        <v>ACK</v>
      </c>
      <c r="BU380" s="78">
        <v>4.8006000000000002</v>
      </c>
      <c r="BV380" s="95">
        <v>0.127</v>
      </c>
      <c r="BW380" s="78">
        <v>1.6533333333333322</v>
      </c>
      <c r="BX380" s="78">
        <v>5.4299549114274613E-2</v>
      </c>
      <c r="BY380" s="51" t="s">
        <v>1363</v>
      </c>
      <c r="BZ380"/>
      <c r="CA380" s="278">
        <v>41543.64439814815</v>
      </c>
      <c r="CB380" t="s">
        <v>3774</v>
      </c>
      <c r="CC380" s="10"/>
      <c r="CD380" s="61"/>
      <c r="CE380" s="49"/>
      <c r="CF380" s="65"/>
      <c r="CG380" s="65"/>
      <c r="CH380" s="65"/>
      <c r="CI380" s="49"/>
      <c r="CJ380" s="49"/>
      <c r="CK380" s="49"/>
      <c r="CL380" s="49"/>
      <c r="CM380"/>
      <c r="CN380"/>
      <c r="CO380"/>
      <c r="CP380"/>
      <c r="CQ380"/>
      <c r="CR380"/>
      <c r="CS380"/>
      <c r="CT380"/>
      <c r="CU380"/>
      <c r="CV380" s="65"/>
      <c r="CW380" s="65"/>
      <c r="CX380" s="65"/>
      <c r="CY380" s="65"/>
      <c r="CZ380" s="65"/>
      <c r="DA380" s="65"/>
      <c r="DB380" s="141"/>
      <c r="DC380" s="141"/>
      <c r="DD380" s="141"/>
      <c r="DE380" s="141"/>
      <c r="DF380" s="141"/>
      <c r="DG380" s="141"/>
      <c r="DH380" s="141"/>
      <c r="DI380" s="141"/>
      <c r="DJ380" s="139"/>
      <c r="DK380" s="95"/>
      <c r="DL380" s="141"/>
      <c r="DM380" s="141"/>
      <c r="DN380" s="141"/>
      <c r="DO380" s="141"/>
      <c r="DP380" s="91"/>
      <c r="DQ380" s="72"/>
      <c r="DR380" s="72"/>
      <c r="DS380" s="72"/>
      <c r="DT380" s="72"/>
      <c r="DZ380" s="141"/>
      <c r="EA380" s="141"/>
      <c r="EB380" s="141"/>
      <c r="EC380" s="141"/>
      <c r="ED380" s="141"/>
      <c r="EE380" s="141"/>
      <c r="EF380" s="143"/>
      <c r="EU380" s="72"/>
    </row>
    <row r="381" spans="1:151">
      <c r="A381" s="20"/>
      <c r="B381" s="20"/>
      <c r="C381" s="312"/>
      <c r="D381" s="31" t="s">
        <v>2168</v>
      </c>
      <c r="E381" s="31" t="s">
        <v>1316</v>
      </c>
      <c r="F381" s="35"/>
      <c r="G381" s="33"/>
      <c r="H381" s="34"/>
      <c r="I381" s="34"/>
      <c r="J381" s="34"/>
      <c r="K381" s="34"/>
      <c r="L381" s="34"/>
      <c r="M381" s="34"/>
      <c r="N381" s="34"/>
      <c r="O381" s="34"/>
      <c r="P381" s="34"/>
      <c r="Q381" s="34"/>
      <c r="R381" s="34"/>
      <c r="S381" s="34"/>
      <c r="T381" s="34"/>
      <c r="U381" s="34"/>
      <c r="V381" s="34"/>
      <c r="W381" s="34"/>
      <c r="X381" s="34"/>
      <c r="Y381" s="34"/>
      <c r="Z381" s="34"/>
      <c r="AA381" s="34"/>
      <c r="AB381" s="34"/>
      <c r="AC381" s="34"/>
      <c r="AD381" s="34"/>
      <c r="AE381" s="34"/>
      <c r="AF381" s="34"/>
      <c r="AG381" s="34"/>
      <c r="AH381" s="34"/>
      <c r="AI381" s="34"/>
      <c r="AJ381" s="34"/>
      <c r="AK381" s="34"/>
      <c r="AL381" s="34"/>
      <c r="AM381" s="34"/>
      <c r="AN381" s="34"/>
      <c r="AO381" s="34"/>
      <c r="AP381" s="34"/>
      <c r="AQ381" s="75"/>
      <c r="AR381" s="34"/>
      <c r="AS381" s="34"/>
      <c r="AT381" s="110" t="s">
        <v>2095</v>
      </c>
      <c r="AU381" s="34" t="s">
        <v>2095</v>
      </c>
      <c r="AV381" s="34" t="s">
        <v>2095</v>
      </c>
      <c r="AW381" s="34"/>
      <c r="AX381" s="34"/>
      <c r="AY381" s="34"/>
      <c r="AZ381" s="34"/>
      <c r="BA381" s="34"/>
      <c r="BB381" s="34"/>
      <c r="BC381" s="124" t="s">
        <v>2868</v>
      </c>
      <c r="BD381" s="124" t="s">
        <v>2868</v>
      </c>
      <c r="BE381" s="216" t="s">
        <v>2868</v>
      </c>
      <c r="BF381" s="216" t="s">
        <v>2868</v>
      </c>
      <c r="BG381" s="34"/>
      <c r="BH381" s="34"/>
      <c r="BI381" s="34"/>
      <c r="BJ381" s="34"/>
      <c r="BK381" s="34"/>
      <c r="BL381" s="96">
        <f t="shared" ca="1" si="67"/>
        <v>16882</v>
      </c>
      <c r="BM381" s="97" t="e">
        <f t="shared" ca="1" si="68"/>
        <v>#VALUE!</v>
      </c>
      <c r="BN381" s="97" t="e">
        <f t="shared" ca="1" si="69"/>
        <v>#VALUE!</v>
      </c>
      <c r="BO381" s="95" t="e">
        <f t="shared" ca="1" si="70"/>
        <v>#VALUE!</v>
      </c>
      <c r="BP381" s="7">
        <f>Design!$J387</f>
        <v>0</v>
      </c>
      <c r="BQ381" s="1" t="e">
        <f t="shared" ca="1" si="71"/>
        <v>#VALUE!</v>
      </c>
      <c r="BR381" s="19" t="e">
        <f t="shared" ca="1" si="72"/>
        <v>#VALUE!</v>
      </c>
      <c r="BS381" s="61">
        <f t="shared" ca="1" si="73"/>
        <v>0</v>
      </c>
      <c r="BT381" s="61" t="str">
        <f t="shared" ca="1" si="74"/>
        <v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6.8,5.9,5.1,5.3,5.6,5.5,6.5,7.0,8.6,12.4,19.2,27.5,36.1,44.3,51.7,58.8,65.1,70.7,76.2,81.0,85.1,89.4,92.9,96.4,99.3,101.8,104.6,107.0,108.7,110.7,112.2,113.9,115.0,116.0,117.0,118.0,118.7,119.2,119.5,120.4,120.6,120.9,121.0,121.3,121.3,121.5,121.3,121.1,121.2,121.3,121.4,121.3,121.0,121.0,121.0,120.7,121.0,120.6,120.4,120.3,120.2,120.3,120.1,120.1,120.2,120.2,120.1,120.1,119.9,120.0,120.1,119.6|Y=0.0,0.0,0.0,0.0,0.0,0.0,0.0,0.0,0.0,0.0,0.0,0.0,0.0,0.0,0.0,0.0,0.0,0.0,0.0,0.0,0.0,0.0,0.0,0.0,0.0,0.0,0.0,0.0,0.0,0.0,0.0,0.0,0.0,0.0,0.0,0.0,0.0,0.0,0.0,0.0,0.0,0.0,0.0,0.0,0.0,0.0,0.0,0.0,0.0,0.0,0.0,0.0,0.0,0.0,0.0,0.0,0.0,0.0,0.0,0.0,0.0,0.0,0.0,0.0,0.0,0.0,0.0,0.0,0.0,10.2,10.4,10.9,10.1,10.0,8.5,7.8,10.5,10.0,12.3,16.8,24.9,32.5,41.0,48.8,55.8,62.2,69.0,74.4,79.0,84.6,88.7,92.3,95.5,99.0,102.3,104.8,107.2,109.3,111.2,112.7,114.6,115.8,117.0,118.5,119.5,120.0,120.9,121.6,122.1,122.4,122.5,123.0,122.9,123.4,123.2,123.5,123.3,123.2,123.2,123.0,123.2,123.0,122.6,123.0,122.8,122.5,122.5,122.4,122.0,121.6,122.1,121.7,122.2,121.9,122.1,121.8,122.0,121.9,121.7,121.3,121.9</v>
      </c>
      <c r="BU381" s="78">
        <v>5.097900000000001</v>
      </c>
      <c r="BV381" s="95">
        <v>0.13800000000000001</v>
      </c>
      <c r="BW381" s="78">
        <v>1.7066666666666654</v>
      </c>
      <c r="BX381" s="78">
        <v>5.4882627341136046E-2</v>
      </c>
      <c r="BY381" s="51" t="s">
        <v>1364</v>
      </c>
      <c r="BZ381"/>
      <c r="CA381" s="278">
        <v>41543.64439814815</v>
      </c>
      <c r="CB381" t="s">
        <v>3774</v>
      </c>
      <c r="CC381" s="10"/>
      <c r="CD381" s="61"/>
      <c r="CE381" s="49"/>
      <c r="CF381" s="65"/>
      <c r="CG381" s="65"/>
      <c r="CH381" s="65"/>
      <c r="CI381" s="49"/>
      <c r="CJ381" s="49"/>
      <c r="CK381" s="49"/>
      <c r="CL381" s="49"/>
      <c r="CM381"/>
      <c r="CN381"/>
      <c r="CO381"/>
      <c r="CP381"/>
      <c r="CQ381"/>
      <c r="CR381"/>
      <c r="CS381"/>
      <c r="CT381"/>
      <c r="CU381"/>
      <c r="CV381" s="65"/>
      <c r="CW381" s="65"/>
      <c r="CX381" s="65"/>
      <c r="CY381" s="65"/>
      <c r="CZ381" s="65"/>
      <c r="DA381" s="65"/>
      <c r="DB381" s="141"/>
      <c r="DC381" s="141"/>
      <c r="DD381" s="141"/>
      <c r="DE381" s="141"/>
      <c r="DF381" s="141"/>
      <c r="DG381" s="141"/>
      <c r="DH381" s="141"/>
      <c r="DI381" s="141"/>
      <c r="DJ381" s="139"/>
      <c r="DK381" s="95"/>
      <c r="DL381" s="141"/>
      <c r="DM381" s="141"/>
      <c r="DN381" s="141"/>
      <c r="DO381" s="141"/>
      <c r="DP381" s="91"/>
      <c r="DQ381" s="72"/>
      <c r="DR381" s="72"/>
      <c r="DS381" s="72"/>
      <c r="DT381" s="72"/>
      <c r="DZ381" s="141"/>
      <c r="EA381" s="141"/>
      <c r="EB381" s="141"/>
      <c r="EC381" s="141"/>
      <c r="ED381" s="141"/>
      <c r="EE381" s="141"/>
      <c r="EF381" s="143"/>
      <c r="EU381" s="72"/>
    </row>
    <row r="382" spans="1:151">
      <c r="A382" s="20"/>
      <c r="B382" s="20"/>
      <c r="C382" s="312"/>
      <c r="D382" s="31" t="s">
        <v>1317</v>
      </c>
      <c r="E382" s="31" t="s">
        <v>1318</v>
      </c>
      <c r="F382" s="32"/>
      <c r="G382" s="33"/>
      <c r="H382" s="34"/>
      <c r="I382" s="34"/>
      <c r="J382" s="34"/>
      <c r="K382" s="34"/>
      <c r="L382" s="34"/>
      <c r="M382" s="34"/>
      <c r="N382" s="34"/>
      <c r="O382" s="34"/>
      <c r="P382" s="34"/>
      <c r="Q382" s="34"/>
      <c r="R382" s="34"/>
      <c r="S382" s="34"/>
      <c r="T382" s="34"/>
      <c r="U382" s="34"/>
      <c r="V382" s="34"/>
      <c r="W382" s="34"/>
      <c r="X382" s="34"/>
      <c r="Y382" s="34"/>
      <c r="Z382" s="34"/>
      <c r="AA382" s="34"/>
      <c r="AB382" s="34"/>
      <c r="AC382" s="34"/>
      <c r="AD382" s="34"/>
      <c r="AE382" s="34"/>
      <c r="AF382" s="34"/>
      <c r="AG382" s="34"/>
      <c r="AH382" s="34"/>
      <c r="AI382" s="34"/>
      <c r="AJ382" s="34"/>
      <c r="AK382" s="34"/>
      <c r="AL382" s="34"/>
      <c r="AM382" s="34"/>
      <c r="AN382" s="34"/>
      <c r="AO382" s="34"/>
      <c r="AP382" s="34"/>
      <c r="AQ382" s="75"/>
      <c r="AR382" s="34"/>
      <c r="AS382" s="34"/>
      <c r="AT382" s="110" t="s">
        <v>1546</v>
      </c>
      <c r="AU382" s="34" t="s">
        <v>1546</v>
      </c>
      <c r="AV382" s="34" t="s">
        <v>1546</v>
      </c>
      <c r="AW382" s="34"/>
      <c r="AX382" s="34"/>
      <c r="AY382" s="34"/>
      <c r="AZ382" s="34"/>
      <c r="BA382" s="34"/>
      <c r="BB382" s="34"/>
      <c r="BC382" s="124" t="s">
        <v>2354</v>
      </c>
      <c r="BD382" s="124" t="s">
        <v>2354</v>
      </c>
      <c r="BE382" s="216" t="s">
        <v>2354</v>
      </c>
      <c r="BF382" s="216" t="s">
        <v>2354</v>
      </c>
      <c r="BG382" s="34"/>
      <c r="BH382" s="34"/>
      <c r="BI382" s="34"/>
      <c r="BJ382" s="34"/>
      <c r="BK382" s="34"/>
      <c r="BL382" s="96">
        <f t="shared" ca="1" si="67"/>
        <v>16900</v>
      </c>
      <c r="BM382" s="97" t="e">
        <f t="shared" ca="1" si="68"/>
        <v>#VALUE!</v>
      </c>
      <c r="BN382" s="97" t="e">
        <f t="shared" ca="1" si="69"/>
        <v>#VALUE!</v>
      </c>
      <c r="BO382" s="95" t="e">
        <f t="shared" ca="1" si="70"/>
        <v>#VALUE!</v>
      </c>
      <c r="BP382" s="7">
        <f>Design!$J388</f>
        <v>0</v>
      </c>
      <c r="BQ382" s="1" t="e">
        <f t="shared" ca="1" si="71"/>
        <v>#VALUE!</v>
      </c>
      <c r="BR382" s="19" t="e">
        <f t="shared" ca="1" si="72"/>
        <v>#VALUE!</v>
      </c>
      <c r="BS382" s="61">
        <f t="shared" ca="1" si="73"/>
        <v>0</v>
      </c>
      <c r="BT382" s="61" t="str">
        <f t="shared" ca="1" si="74"/>
        <v>ACK</v>
      </c>
      <c r="BU382" s="78">
        <v>5.423</v>
      </c>
      <c r="BV382" s="95">
        <v>0.159</v>
      </c>
      <c r="BW382" s="78">
        <v>1.76</v>
      </c>
      <c r="BX382" s="78">
        <v>5.5475148039395038E-2</v>
      </c>
      <c r="BY382" s="51" t="s">
        <v>1365</v>
      </c>
      <c r="BZ382"/>
      <c r="CA382" s="278">
        <v>41543.64439814815</v>
      </c>
      <c r="CB382" t="s">
        <v>3775</v>
      </c>
      <c r="CC382" s="10"/>
      <c r="CD382" s="61"/>
      <c r="CE382" s="49"/>
      <c r="CF382" s="65"/>
      <c r="CG382" s="65"/>
      <c r="CH382" s="65"/>
      <c r="CI382" s="49"/>
      <c r="CJ382" s="49"/>
      <c r="CK382" s="49"/>
      <c r="CL382" s="49"/>
      <c r="CM382"/>
      <c r="CN382"/>
      <c r="CO382"/>
      <c r="CP382"/>
      <c r="CQ382"/>
      <c r="CR382"/>
      <c r="CS382"/>
      <c r="CT382"/>
      <c r="CU382"/>
      <c r="CV382" s="65"/>
      <c r="CW382" s="65"/>
      <c r="CX382" s="65"/>
      <c r="CY382" s="65"/>
      <c r="CZ382" s="65"/>
      <c r="DA382" s="65"/>
      <c r="DB382" s="141"/>
      <c r="DC382" s="141"/>
      <c r="DD382" s="141"/>
      <c r="DE382" s="141"/>
      <c r="DF382" s="141"/>
      <c r="DG382" s="141"/>
      <c r="DH382" s="141"/>
      <c r="DI382" s="141"/>
      <c r="DJ382" s="139"/>
      <c r="DK382" s="95"/>
      <c r="DL382" s="141"/>
      <c r="DM382" s="141"/>
      <c r="DN382" s="141"/>
      <c r="DO382" s="141"/>
      <c r="DP382" s="91"/>
      <c r="DQ382" s="72"/>
      <c r="DR382" s="72"/>
      <c r="DS382" s="72"/>
      <c r="DT382" s="72"/>
      <c r="DZ382" s="141"/>
      <c r="EA382" s="141"/>
      <c r="EB382" s="141"/>
      <c r="EC382" s="141"/>
      <c r="ED382" s="141"/>
      <c r="EE382" s="141"/>
      <c r="EF382" s="143"/>
      <c r="EU382" s="72"/>
    </row>
    <row r="383" spans="1:151">
      <c r="A383" s="20"/>
      <c r="B383" s="20"/>
      <c r="C383" s="312"/>
      <c r="D383" s="31" t="s">
        <v>1319</v>
      </c>
      <c r="E383" s="31" t="s">
        <v>1320</v>
      </c>
      <c r="F383" s="32"/>
      <c r="G383" s="33"/>
      <c r="H383" s="34"/>
      <c r="I383" s="34"/>
      <c r="J383" s="34"/>
      <c r="K383" s="34"/>
      <c r="L383" s="34"/>
      <c r="M383" s="34"/>
      <c r="N383" s="34"/>
      <c r="O383" s="34"/>
      <c r="P383" s="34"/>
      <c r="Q383" s="34"/>
      <c r="R383" s="34"/>
      <c r="S383" s="34"/>
      <c r="T383" s="34"/>
      <c r="U383" s="34"/>
      <c r="V383" s="34"/>
      <c r="W383" s="34"/>
      <c r="X383" s="34"/>
      <c r="Y383" s="34"/>
      <c r="Z383" s="34"/>
      <c r="AA383" s="34"/>
      <c r="AB383" s="34"/>
      <c r="AC383" s="34"/>
      <c r="AD383" s="34"/>
      <c r="AE383" s="34"/>
      <c r="AF383" s="34"/>
      <c r="AG383" s="34"/>
      <c r="AH383" s="34"/>
      <c r="AI383" s="34"/>
      <c r="AJ383" s="34"/>
      <c r="AK383" s="34"/>
      <c r="AL383" s="34"/>
      <c r="AM383" s="34"/>
      <c r="AN383" s="34"/>
      <c r="AO383" s="34"/>
      <c r="AP383" s="34"/>
      <c r="AQ383" s="75"/>
      <c r="AR383" s="34"/>
      <c r="AS383" s="34"/>
      <c r="AT383" s="110" t="s">
        <v>1546</v>
      </c>
      <c r="AU383" s="34" t="s">
        <v>1546</v>
      </c>
      <c r="AV383" s="34" t="s">
        <v>1546</v>
      </c>
      <c r="AW383" s="34"/>
      <c r="AX383" s="34"/>
      <c r="AY383" s="34"/>
      <c r="AZ383" s="34"/>
      <c r="BA383" s="34"/>
      <c r="BB383" s="34"/>
      <c r="BC383" s="124" t="s">
        <v>2354</v>
      </c>
      <c r="BD383" s="124" t="s">
        <v>2354</v>
      </c>
      <c r="BE383" s="216" t="s">
        <v>2354</v>
      </c>
      <c r="BF383" s="216" t="s">
        <v>2354</v>
      </c>
      <c r="BG383" s="34"/>
      <c r="BH383" s="34"/>
      <c r="BI383" s="34"/>
      <c r="BJ383" s="34"/>
      <c r="BK383" s="34"/>
      <c r="BL383" s="96">
        <f t="shared" ca="1" si="67"/>
        <v>16902</v>
      </c>
      <c r="BM383" s="97" t="e">
        <f t="shared" ca="1" si="68"/>
        <v>#VALUE!</v>
      </c>
      <c r="BN383" s="97" t="e">
        <f t="shared" ca="1" si="69"/>
        <v>#VALUE!</v>
      </c>
      <c r="BO383" s="95" t="e">
        <f t="shared" ca="1" si="70"/>
        <v>#VALUE!</v>
      </c>
      <c r="BP383" s="7">
        <f>Design!$J389</f>
        <v>0</v>
      </c>
      <c r="BQ383" s="1" t="e">
        <f t="shared" ca="1" si="71"/>
        <v>#VALUE!</v>
      </c>
      <c r="BR383" s="19" t="e">
        <f t="shared" ca="1" si="72"/>
        <v>#VALUE!</v>
      </c>
      <c r="BS383" s="61">
        <f t="shared" ca="1" si="73"/>
        <v>0</v>
      </c>
      <c r="BT383" s="61" t="str">
        <f t="shared" ca="1" si="74"/>
        <v>ACK</v>
      </c>
      <c r="BU383" s="78">
        <v>5.7726000000000006</v>
      </c>
      <c r="BV383" s="95">
        <v>0.18</v>
      </c>
      <c r="BW383" s="78">
        <v>1.8133333333333319</v>
      </c>
      <c r="BX383" s="78">
        <v>5.6077316199157297E-2</v>
      </c>
      <c r="BY383" s="51" t="s">
        <v>1366</v>
      </c>
      <c r="BZ383"/>
      <c r="CA383" s="278">
        <v>41543.644409722219</v>
      </c>
      <c r="CB383" t="s">
        <v>3775</v>
      </c>
      <c r="CC383" s="10"/>
      <c r="CD383" s="61"/>
      <c r="CE383" s="49"/>
      <c r="CF383" s="65"/>
      <c r="CG383" s="65"/>
      <c r="CH383" s="65"/>
      <c r="CI383" s="49"/>
      <c r="CJ383" s="49"/>
      <c r="CK383" s="49"/>
      <c r="CL383" s="49"/>
      <c r="CM383"/>
      <c r="CN383"/>
      <c r="CO383"/>
      <c r="CP383"/>
      <c r="CQ383"/>
      <c r="CR383"/>
      <c r="CS383"/>
      <c r="CT383"/>
      <c r="CU383"/>
      <c r="CV383" s="65"/>
      <c r="CW383" s="65"/>
      <c r="CX383" s="65"/>
      <c r="CY383" s="65"/>
      <c r="CZ383" s="65"/>
      <c r="DA383" s="65"/>
      <c r="DB383" s="141"/>
      <c r="DC383" s="141"/>
      <c r="DD383" s="141"/>
      <c r="DE383" s="141"/>
      <c r="DF383" s="141"/>
      <c r="DG383" s="141"/>
      <c r="DH383" s="141"/>
      <c r="DI383" s="141"/>
      <c r="DJ383" s="139"/>
      <c r="DK383" s="95"/>
      <c r="DL383" s="141"/>
      <c r="DM383" s="141"/>
      <c r="DN383" s="141"/>
      <c r="DO383" s="141"/>
      <c r="DP383" s="91"/>
      <c r="DQ383" s="72"/>
      <c r="DR383" s="72"/>
      <c r="DS383" s="72"/>
      <c r="DT383" s="72"/>
      <c r="DZ383" s="141"/>
      <c r="EA383" s="141"/>
      <c r="EB383" s="141"/>
      <c r="EC383" s="141"/>
      <c r="ED383" s="141"/>
      <c r="EE383" s="141"/>
      <c r="EF383" s="143"/>
      <c r="EU383" s="72"/>
    </row>
    <row r="384" spans="1:151">
      <c r="A384" s="20"/>
      <c r="B384" s="20"/>
      <c r="C384" s="312"/>
      <c r="D384" s="31" t="s">
        <v>1321</v>
      </c>
      <c r="E384" s="31" t="s">
        <v>1322</v>
      </c>
      <c r="F384" s="32"/>
      <c r="G384" s="33"/>
      <c r="H384" s="34"/>
      <c r="I384" s="34"/>
      <c r="J384" s="34"/>
      <c r="K384" s="34"/>
      <c r="L384" s="34"/>
      <c r="M384" s="34"/>
      <c r="N384" s="34"/>
      <c r="O384" s="34"/>
      <c r="P384" s="34"/>
      <c r="Q384" s="34"/>
      <c r="R384" s="34"/>
      <c r="S384" s="34"/>
      <c r="T384" s="34"/>
      <c r="U384" s="34"/>
      <c r="V384" s="34"/>
      <c r="W384" s="34"/>
      <c r="X384" s="34"/>
      <c r="Y384" s="34"/>
      <c r="Z384" s="34"/>
      <c r="AA384" s="34"/>
      <c r="AB384" s="34"/>
      <c r="AC384" s="34"/>
      <c r="AD384" s="34"/>
      <c r="AE384" s="34"/>
      <c r="AF384" s="34"/>
      <c r="AG384" s="34"/>
      <c r="AH384" s="34"/>
      <c r="AI384" s="34"/>
      <c r="AJ384" s="34"/>
      <c r="AK384" s="34"/>
      <c r="AL384" s="34"/>
      <c r="AM384" s="34"/>
      <c r="AN384" s="34"/>
      <c r="AO384" s="34"/>
      <c r="AP384" s="34"/>
      <c r="AQ384" s="75"/>
      <c r="AR384" s="34"/>
      <c r="AS384" s="34"/>
      <c r="AT384" s="110" t="s">
        <v>2395</v>
      </c>
      <c r="AU384" s="34" t="s">
        <v>2395</v>
      </c>
      <c r="AV384" s="34" t="s">
        <v>2395</v>
      </c>
      <c r="AW384" s="34"/>
      <c r="AX384" s="34"/>
      <c r="AY384" s="34"/>
      <c r="AZ384" s="34"/>
      <c r="BA384" s="34"/>
      <c r="BB384" s="34"/>
      <c r="BC384" s="124" t="s">
        <v>2395</v>
      </c>
      <c r="BD384" s="124" t="s">
        <v>2395</v>
      </c>
      <c r="BE384" s="216" t="s">
        <v>2395</v>
      </c>
      <c r="BF384" s="216" t="s">
        <v>2395</v>
      </c>
      <c r="BG384" s="34"/>
      <c r="BH384" s="34"/>
      <c r="BI384" s="34"/>
      <c r="BJ384" s="34"/>
      <c r="BK384" s="34"/>
      <c r="BL384" s="96">
        <f t="shared" ca="1" si="67"/>
        <v>16905</v>
      </c>
      <c r="BM384" s="97" t="e">
        <f t="shared" ca="1" si="68"/>
        <v>#VALUE!</v>
      </c>
      <c r="BN384" s="97" t="e">
        <f t="shared" ca="1" si="69"/>
        <v>#VALUE!</v>
      </c>
      <c r="BO384" s="95" t="e">
        <f t="shared" ca="1" si="70"/>
        <v>#VALUE!</v>
      </c>
      <c r="BP384" s="7">
        <f>Design!$J390</f>
        <v>0</v>
      </c>
      <c r="BQ384" s="1" t="e">
        <f t="shared" ca="1" si="71"/>
        <v>#VALUE!</v>
      </c>
      <c r="BR384" s="19" t="e">
        <f t="shared" ca="1" si="72"/>
        <v>#VALUE!</v>
      </c>
      <c r="BS384" s="61">
        <f t="shared" ca="1" si="73"/>
        <v>0</v>
      </c>
      <c r="BT384" s="61" t="str">
        <f t="shared" ca="1" si="74"/>
        <v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6.8,5.9,5.6,5.6,6.1,7.1,9.4,14.8,22.8,32.0,40.6,49.0,56.4,63.1,69.3,75.0,80.1,84.7,88.9,92.5,96.0,99.2,102.2,104.9,106.9,108.9,110.9,112.6,113.9,115.4,116.5,117.7,118.4,119.0,119.4,120.3,120.5,121.1,121.2,121.5,121.6,121.7,121.6,121.3,121.5,121.7,121.3,121.4,121.4,121.1,121.1,121.0,121.2,121.0,120.5,120.5,120.4,120.4,120.4,120.2,120.0,120.0,120.0,120.0,119.8,120.1,120.0,119.9,120.0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10.0,9.6,10.6,0.0,9.6,9.1,10.0,9.8,13.5,19.8,28.4,37.1,45.3,53.6,60.3,67.1,72.8,78.3,83.6,87.7,91.7,95.5,98.5,101.9,104.7,107.2,109.6,111.4,113.0,114.6,115.9,117.2,118.5,119.9,121.0,121.1,122.0,122.5,123.0,122.8,123.4,123.7,123.4,123.4,123.2,123.8,123.6,123.1,122.9,123.4,122.6,123.0,122.6,122.2,122.9,122.4,122.1,122.5,122.0,122.2,122.0,121.5,122.1,121.7,121.7,121.9,121.6,121.6,121.5,121.9</v>
      </c>
      <c r="BU384" s="78">
        <v>6.1950000000000003</v>
      </c>
      <c r="BV384" s="95">
        <v>0.22600000000000001</v>
      </c>
      <c r="BW384" s="78">
        <v>1.8666666666666651</v>
      </c>
      <c r="BX384" s="78">
        <v>5.6689342403628114E-2</v>
      </c>
      <c r="BY384" s="51" t="s">
        <v>1367</v>
      </c>
      <c r="BZ384"/>
      <c r="CA384" s="278">
        <v>41543.644409722219</v>
      </c>
      <c r="CB384" t="s">
        <v>3776</v>
      </c>
      <c r="CC384" s="10"/>
      <c r="CD384" s="61"/>
      <c r="CE384" s="49"/>
      <c r="CF384" s="65"/>
      <c r="CG384" s="65"/>
      <c r="CH384" s="65"/>
      <c r="CI384" s="49"/>
      <c r="CJ384" s="49"/>
      <c r="CK384" s="49"/>
      <c r="CL384" s="49"/>
      <c r="CM384"/>
      <c r="CN384"/>
      <c r="CO384"/>
      <c r="CP384"/>
      <c r="CQ384"/>
      <c r="CR384"/>
      <c r="CS384"/>
      <c r="CT384"/>
      <c r="CU384"/>
      <c r="CV384" s="65"/>
      <c r="CW384" s="65"/>
      <c r="CX384" s="65"/>
      <c r="CY384" s="65"/>
      <c r="CZ384" s="65"/>
      <c r="DA384" s="65"/>
      <c r="DB384" s="141"/>
      <c r="DC384" s="141"/>
      <c r="DD384" s="141"/>
      <c r="DE384" s="141"/>
      <c r="DF384" s="141"/>
      <c r="DG384" s="141"/>
      <c r="DH384" s="141"/>
      <c r="DI384" s="141"/>
      <c r="DJ384" s="139"/>
      <c r="DK384" s="95"/>
      <c r="DL384" s="141"/>
      <c r="DM384" s="141"/>
      <c r="DN384" s="141"/>
      <c r="DO384" s="141"/>
      <c r="DP384" s="91"/>
      <c r="DQ384" s="72"/>
      <c r="DR384" s="72"/>
      <c r="DS384" s="72"/>
      <c r="DT384" s="72"/>
      <c r="DZ384" s="141"/>
      <c r="EA384" s="141"/>
      <c r="EB384" s="141"/>
      <c r="EC384" s="141"/>
      <c r="ED384" s="141"/>
      <c r="EE384" s="141"/>
      <c r="EF384" s="143"/>
      <c r="EU384" s="72"/>
    </row>
    <row r="385" spans="1:151">
      <c r="A385" s="20"/>
      <c r="B385" s="20"/>
      <c r="C385" s="312"/>
      <c r="D385" s="31" t="s">
        <v>1323</v>
      </c>
      <c r="E385" s="31" t="s">
        <v>1324</v>
      </c>
      <c r="F385" s="32"/>
      <c r="G385" s="33"/>
      <c r="H385" s="34"/>
      <c r="I385" s="34"/>
      <c r="J385" s="34"/>
      <c r="K385" s="34"/>
      <c r="L385" s="34"/>
      <c r="M385" s="34"/>
      <c r="N385" s="34"/>
      <c r="O385" s="34"/>
      <c r="P385" s="34"/>
      <c r="Q385" s="34"/>
      <c r="R385" s="34"/>
      <c r="S385" s="34"/>
      <c r="T385" s="34"/>
      <c r="U385" s="34"/>
      <c r="V385" s="34"/>
      <c r="W385" s="34"/>
      <c r="X385" s="34"/>
      <c r="Y385" s="34"/>
      <c r="Z385" s="34"/>
      <c r="AA385" s="34"/>
      <c r="AB385" s="34"/>
      <c r="AC385" s="34"/>
      <c r="AD385" s="34"/>
      <c r="AE385" s="34"/>
      <c r="AF385" s="34"/>
      <c r="AG385" s="34"/>
      <c r="AH385" s="34"/>
      <c r="AI385" s="34"/>
      <c r="AJ385" s="34"/>
      <c r="AK385" s="34"/>
      <c r="AL385" s="34"/>
      <c r="AM385" s="34"/>
      <c r="AN385" s="34"/>
      <c r="AO385" s="34"/>
      <c r="AP385" s="34"/>
      <c r="AQ385" s="75"/>
      <c r="AR385" s="34"/>
      <c r="AS385" s="34"/>
      <c r="AT385" s="110" t="s">
        <v>1753</v>
      </c>
      <c r="AU385" s="34" t="s">
        <v>1753</v>
      </c>
      <c r="AV385" s="34" t="s">
        <v>1753</v>
      </c>
      <c r="AW385" s="34"/>
      <c r="AX385" s="34"/>
      <c r="AY385" s="34"/>
      <c r="AZ385" s="34"/>
      <c r="BA385" s="34"/>
      <c r="BB385" s="34"/>
      <c r="BC385" s="124" t="s">
        <v>1753</v>
      </c>
      <c r="BD385" s="124" t="s">
        <v>1753</v>
      </c>
      <c r="BE385" s="216" t="s">
        <v>1753</v>
      </c>
      <c r="BF385" s="216" t="s">
        <v>1753</v>
      </c>
      <c r="BG385" s="34"/>
      <c r="BH385" s="34"/>
      <c r="BI385" s="34"/>
      <c r="BJ385" s="34"/>
      <c r="BK385" s="34"/>
      <c r="BL385" s="96">
        <f t="shared" ca="1" si="67"/>
        <v>16905</v>
      </c>
      <c r="BM385" s="97" t="e">
        <f t="shared" ca="1" si="68"/>
        <v>#VALUE!</v>
      </c>
      <c r="BN385" s="97" t="e">
        <f t="shared" ca="1" si="69"/>
        <v>#VALUE!</v>
      </c>
      <c r="BO385" s="95" t="e">
        <f t="shared" ca="1" si="70"/>
        <v>#VALUE!</v>
      </c>
      <c r="BP385" s="7">
        <f>Design!$J391</f>
        <v>0</v>
      </c>
      <c r="BQ385" s="1" t="e">
        <f t="shared" ca="1" si="71"/>
        <v>#VALUE!</v>
      </c>
      <c r="BR385" s="19" t="e">
        <f t="shared" ca="1" si="72"/>
        <v>#VALUE!</v>
      </c>
      <c r="BS385" s="61">
        <f t="shared" ca="1" si="73"/>
        <v>0</v>
      </c>
      <c r="BT385" s="61" t="str">
        <f t="shared" ca="1" si="74"/>
        <v>ACK</v>
      </c>
      <c r="BU385" s="78">
        <v>6.6734000000000009</v>
      </c>
      <c r="BV385" s="95">
        <v>0.28100000000000003</v>
      </c>
      <c r="BW385" s="78">
        <v>1.92</v>
      </c>
      <c r="BX385" s="78">
        <v>5.731144301324384E-2</v>
      </c>
      <c r="BY385" s="51" t="s">
        <v>1368</v>
      </c>
      <c r="BZ385"/>
      <c r="CA385" s="278">
        <v>41543.644525462965</v>
      </c>
      <c r="CB385" t="s">
        <v>1969</v>
      </c>
      <c r="CC385" s="10"/>
      <c r="CD385" s="61"/>
      <c r="CE385" s="49"/>
      <c r="CF385" s="65"/>
      <c r="CG385" s="65"/>
      <c r="CH385" s="65"/>
      <c r="CI385" s="49"/>
      <c r="CJ385" s="49"/>
      <c r="CK385" s="49"/>
      <c r="CL385" s="49"/>
      <c r="CM385"/>
      <c r="CN385"/>
      <c r="CO385"/>
      <c r="CP385"/>
      <c r="CQ385"/>
      <c r="CR385"/>
      <c r="CS385"/>
      <c r="CT385"/>
      <c r="CU385"/>
      <c r="CV385" s="65"/>
      <c r="CW385" s="65"/>
      <c r="CX385" s="65"/>
      <c r="CY385" s="65"/>
      <c r="CZ385" s="65"/>
      <c r="DA385" s="65"/>
      <c r="DB385" s="141"/>
      <c r="DC385" s="141"/>
      <c r="DD385" s="141"/>
      <c r="DE385" s="141"/>
      <c r="DF385" s="141"/>
      <c r="DG385" s="141"/>
      <c r="DH385" s="141"/>
      <c r="DI385" s="141"/>
      <c r="DJ385" s="139"/>
      <c r="DK385" s="95"/>
      <c r="DL385" s="141"/>
      <c r="DM385" s="141"/>
      <c r="DN385" s="141"/>
      <c r="DO385" s="141"/>
      <c r="DP385" s="91"/>
      <c r="DQ385" s="72"/>
      <c r="DR385" s="72"/>
      <c r="DS385" s="72"/>
      <c r="DT385" s="72"/>
      <c r="DZ385" s="141"/>
      <c r="EA385" s="141"/>
      <c r="EB385" s="141"/>
      <c r="EC385" s="141"/>
      <c r="ED385" s="141"/>
      <c r="EE385" s="141"/>
      <c r="EF385" s="143"/>
      <c r="EU385" s="72"/>
    </row>
    <row r="386" spans="1:151">
      <c r="A386" s="20"/>
      <c r="B386" s="20"/>
      <c r="C386" s="312"/>
      <c r="D386" s="31" t="s">
        <v>1325</v>
      </c>
      <c r="E386" s="31" t="s">
        <v>1326</v>
      </c>
      <c r="F386" s="32"/>
      <c r="G386" s="33"/>
      <c r="H386" s="34"/>
      <c r="I386" s="34"/>
      <c r="J386" s="34"/>
      <c r="K386" s="34"/>
      <c r="L386" s="34"/>
      <c r="M386" s="34"/>
      <c r="N386" s="34"/>
      <c r="O386" s="34"/>
      <c r="P386" s="34"/>
      <c r="Q386" s="34"/>
      <c r="R386" s="34"/>
      <c r="S386" s="34"/>
      <c r="T386" s="34"/>
      <c r="U386" s="34"/>
      <c r="V386" s="34"/>
      <c r="W386" s="34"/>
      <c r="X386" s="34"/>
      <c r="Y386" s="34"/>
      <c r="Z386" s="34"/>
      <c r="AA386" s="34"/>
      <c r="AB386" s="34"/>
      <c r="AC386" s="34"/>
      <c r="AD386" s="34"/>
      <c r="AE386" s="34"/>
      <c r="AF386" s="34"/>
      <c r="AG386" s="34"/>
      <c r="AH386" s="34"/>
      <c r="AI386" s="34"/>
      <c r="AJ386" s="34"/>
      <c r="AK386" s="34"/>
      <c r="AL386" s="34"/>
      <c r="AM386" s="34"/>
      <c r="AN386" s="34"/>
      <c r="AO386" s="34"/>
      <c r="AP386" s="34"/>
      <c r="AQ386" s="75"/>
      <c r="AR386" s="34"/>
      <c r="AS386" s="34"/>
      <c r="AT386" s="110" t="s">
        <v>1725</v>
      </c>
      <c r="AU386" s="34" t="s">
        <v>1725</v>
      </c>
      <c r="AV386" s="34" t="s">
        <v>1725</v>
      </c>
      <c r="AW386" s="34"/>
      <c r="AX386" s="34"/>
      <c r="AY386" s="34"/>
      <c r="AZ386" s="34"/>
      <c r="BA386" s="34"/>
      <c r="BB386" s="34"/>
      <c r="BC386" s="124" t="s">
        <v>1725</v>
      </c>
      <c r="BD386" s="124" t="s">
        <v>1725</v>
      </c>
      <c r="BE386" s="216" t="s">
        <v>1725</v>
      </c>
      <c r="BF386" s="216" t="s">
        <v>1725</v>
      </c>
      <c r="BG386" s="34"/>
      <c r="BH386" s="34"/>
      <c r="BI386" s="34"/>
      <c r="BJ386" s="34"/>
      <c r="BK386" s="34"/>
      <c r="BL386" s="96">
        <f t="shared" ca="1" si="67"/>
        <v>16907</v>
      </c>
      <c r="BM386" s="97" t="e">
        <f t="shared" ca="1" si="68"/>
        <v>#VALUE!</v>
      </c>
      <c r="BN386" s="97" t="e">
        <f t="shared" ca="1" si="69"/>
        <v>#VALUE!</v>
      </c>
      <c r="BO386" s="95" t="e">
        <f t="shared" ca="1" si="70"/>
        <v>#VALUE!</v>
      </c>
      <c r="BP386" s="7">
        <f>Design!$J392</f>
        <v>0</v>
      </c>
      <c r="BQ386" s="1" t="e">
        <f t="shared" ca="1" si="71"/>
        <v>#VALUE!</v>
      </c>
      <c r="BR386" s="19" t="e">
        <f t="shared" ca="1" si="72"/>
        <v>#VALUE!</v>
      </c>
      <c r="BS386" s="61">
        <f t="shared" ca="1" si="73"/>
        <v>0</v>
      </c>
      <c r="BT386" s="61" t="str">
        <f t="shared" ca="1" si="74"/>
        <v>ACK</v>
      </c>
      <c r="BU386" s="78">
        <v>7.266</v>
      </c>
      <c r="BV386" s="95">
        <v>0.25</v>
      </c>
      <c r="BW386" s="34">
        <v>1.9733333333333316</v>
      </c>
      <c r="BX386" s="43">
        <v>5.7943840356915119E-2</v>
      </c>
      <c r="BY386" s="51" t="s">
        <v>1369</v>
      </c>
      <c r="BZ386"/>
      <c r="CA386" s="278">
        <v>41543.644537037035</v>
      </c>
      <c r="CB386" t="s">
        <v>3777</v>
      </c>
      <c r="CC386" s="10"/>
      <c r="CD386" s="61"/>
      <c r="CE386" s="49"/>
      <c r="CF386" s="65"/>
      <c r="CG386" s="65"/>
      <c r="CH386" s="65"/>
      <c r="CI386" s="49"/>
      <c r="CJ386" s="49"/>
      <c r="CK386" s="49"/>
      <c r="CL386" s="49"/>
      <c r="CM386"/>
      <c r="CN386"/>
      <c r="CO386"/>
      <c r="CP386"/>
      <c r="CQ386"/>
      <c r="CR386"/>
      <c r="CS386"/>
      <c r="CT386"/>
      <c r="CU386"/>
      <c r="CV386" s="65"/>
      <c r="CW386" s="65"/>
      <c r="CX386" s="65"/>
      <c r="CY386" s="65"/>
      <c r="CZ386" s="65"/>
      <c r="DA386" s="65"/>
      <c r="DB386" s="141"/>
      <c r="DC386" s="141"/>
      <c r="DD386" s="141"/>
      <c r="DE386" s="141"/>
      <c r="DF386" s="141"/>
      <c r="DG386" s="141"/>
      <c r="DH386" s="141"/>
      <c r="DI386" s="141"/>
      <c r="DJ386" s="139"/>
      <c r="DK386" s="95"/>
      <c r="DL386" s="141"/>
      <c r="DM386" s="141"/>
      <c r="DN386" s="141"/>
      <c r="DO386" s="141"/>
      <c r="DP386" s="91"/>
      <c r="DQ386" s="72"/>
      <c r="DR386" s="72"/>
      <c r="DS386" s="72"/>
      <c r="DT386" s="72"/>
      <c r="DZ386" s="141"/>
      <c r="EA386" s="141"/>
      <c r="EB386" s="141"/>
      <c r="EC386" s="141"/>
      <c r="ED386" s="141"/>
      <c r="EE386" s="141"/>
      <c r="EF386" s="143"/>
      <c r="EU386" s="72"/>
    </row>
    <row r="387" spans="1:151">
      <c r="A387" s="20"/>
      <c r="B387" s="20"/>
      <c r="C387" s="312"/>
      <c r="D387" s="31" t="s">
        <v>1327</v>
      </c>
      <c r="E387" s="31" t="s">
        <v>1328</v>
      </c>
      <c r="F387" s="32"/>
      <c r="G387" s="33"/>
      <c r="H387" s="34"/>
      <c r="I387" s="34"/>
      <c r="J387" s="34"/>
      <c r="K387" s="34"/>
      <c r="L387" s="34"/>
      <c r="M387" s="34"/>
      <c r="N387" s="34"/>
      <c r="O387" s="34"/>
      <c r="P387" s="34"/>
      <c r="Q387" s="34"/>
      <c r="R387" s="34"/>
      <c r="S387" s="34"/>
      <c r="T387" s="34"/>
      <c r="U387" s="34"/>
      <c r="V387" s="34"/>
      <c r="W387" s="34"/>
      <c r="X387" s="34"/>
      <c r="Y387" s="34"/>
      <c r="Z387" s="34"/>
      <c r="AA387" s="34"/>
      <c r="AB387" s="34"/>
      <c r="AC387" s="34"/>
      <c r="AD387" s="34"/>
      <c r="AE387" s="34"/>
      <c r="AF387" s="34"/>
      <c r="AG387" s="34"/>
      <c r="AH387" s="34"/>
      <c r="AI387" s="34"/>
      <c r="AJ387" s="34"/>
      <c r="AK387" s="34"/>
      <c r="AL387" s="34"/>
      <c r="AM387" s="34"/>
      <c r="AN387" s="34"/>
      <c r="AO387" s="34"/>
      <c r="AP387" s="34"/>
      <c r="AQ387" s="75"/>
      <c r="AR387" s="34"/>
      <c r="AS387" s="34"/>
      <c r="AT387" s="110" t="s">
        <v>1728</v>
      </c>
      <c r="AU387" s="34" t="s">
        <v>1728</v>
      </c>
      <c r="AV387" s="34" t="s">
        <v>1728</v>
      </c>
      <c r="AW387" s="34"/>
      <c r="AX387" s="34"/>
      <c r="AY387" s="34"/>
      <c r="AZ387" s="34"/>
      <c r="BA387" s="34"/>
      <c r="BB387" s="34"/>
      <c r="BC387" s="124" t="s">
        <v>1728</v>
      </c>
      <c r="BD387" s="124" t="s">
        <v>1728</v>
      </c>
      <c r="BE387" s="216" t="s">
        <v>1728</v>
      </c>
      <c r="BF387" s="216" t="s">
        <v>1728</v>
      </c>
      <c r="BG387" s="34"/>
      <c r="BH387" s="34"/>
      <c r="BI387" s="34"/>
      <c r="BJ387" s="34"/>
      <c r="BK387" s="34"/>
      <c r="BL387" s="96">
        <f t="shared" ca="1" si="67"/>
        <v>16909</v>
      </c>
      <c r="BM387" s="97" t="e">
        <f t="shared" ca="1" si="68"/>
        <v>#VALUE!</v>
      </c>
      <c r="BN387" s="97" t="e">
        <f t="shared" ca="1" si="69"/>
        <v>#VALUE!</v>
      </c>
      <c r="BO387" s="95" t="e">
        <f t="shared" ca="1" si="70"/>
        <v>#VALUE!</v>
      </c>
      <c r="BP387" s="7">
        <f>Design!$J393</f>
        <v>0</v>
      </c>
      <c r="BQ387" s="1" t="e">
        <f t="shared" ca="1" si="71"/>
        <v>#VALUE!</v>
      </c>
      <c r="BR387" s="19" t="e">
        <f t="shared" ca="1" si="72"/>
        <v>#VALUE!</v>
      </c>
      <c r="BS387" s="61">
        <f t="shared" ca="1" si="73"/>
        <v>0</v>
      </c>
      <c r="BT387" s="61" t="str">
        <f t="shared" ca="1" si="74"/>
        <v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6.6,0.0,0.0,7.1,6.2,6.4,6.0,7.5,11.0,18.9,28.5,37.7,46.6,54.3,61.7,67.9,74.1,79.2,84.2,88.4,92.6,95.9,99.4,102.3,105.0,107.4,109.2,111.6,113.1,114.5,115.7,116.8,118.1,118.7,119.2,119.7,120.7,121.1,121.2,121.5,121.5,122.0,121.7,121.8,122.0,121.7,121.6,121.7,121.6,121.5,121.0,121.1,121.1,120.9,120.6,120.7,120.6,120.3,120.3,120.4,120.1,120.0,119.8,120.1,120.1,120.0,120.0,120.0,120.2,120.0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9.8,9.0,10.3,10.0,10.6,10.1,9.1,9.7,11.7,16.2,24.6,33.7,42.9,51.6,58.4,66.0,71.6,77.1,82.6,87.4,91.3,95.6,98.8,102.3,104.6,107.4,109.6,111.6,112.9,114.8,116.6,118.0,119.3,120.3,121.3,121.5,122.6,123.1,123.1,123.4,123.7,123.6,123.7,123.6,124.0,123.9,123.8,123.4,123.3,123.2,123.3,123.0,123.1,122.6,122.7,122.7,122.5,122.6,122.2,122.0,121.7,122.2,122.1,121.8,122.1,122.2,121.8,121.6,121.6,121.4</v>
      </c>
      <c r="BU387" s="78">
        <v>7.9401000000000002</v>
      </c>
      <c r="BV387" s="95">
        <v>0.25</v>
      </c>
      <c r="BW387" s="34">
        <v>2.0266666666666651</v>
      </c>
      <c r="BX387" s="43">
        <v>5.8586762930696396E-2</v>
      </c>
      <c r="BY387" s="51" t="s">
        <v>1370</v>
      </c>
      <c r="BZ387"/>
      <c r="CA387" s="278">
        <v>41543.644537037035</v>
      </c>
      <c r="CB387" t="s">
        <v>1969</v>
      </c>
      <c r="CC387" s="10"/>
      <c r="CD387" s="61"/>
      <c r="CE387" s="49"/>
      <c r="CF387" s="65"/>
      <c r="CG387" s="65"/>
      <c r="CH387" s="65"/>
      <c r="CI387" s="49"/>
      <c r="CJ387" s="49"/>
      <c r="CK387" s="49"/>
      <c r="CL387" s="49"/>
      <c r="CM387"/>
      <c r="CN387"/>
      <c r="CO387"/>
      <c r="CP387"/>
      <c r="CQ387"/>
      <c r="CR387"/>
      <c r="CS387"/>
      <c r="CT387"/>
      <c r="CU387"/>
      <c r="CV387" s="65"/>
      <c r="CW387" s="65"/>
      <c r="CX387" s="65"/>
      <c r="CY387" s="65"/>
      <c r="CZ387" s="65"/>
      <c r="DA387" s="65"/>
      <c r="DB387" s="141"/>
      <c r="DC387" s="141"/>
      <c r="DD387" s="141"/>
      <c r="DE387" s="141"/>
      <c r="DF387" s="141"/>
      <c r="DG387" s="141"/>
      <c r="DH387" s="141"/>
      <c r="DI387" s="141"/>
      <c r="DJ387" s="139"/>
      <c r="DK387" s="95"/>
      <c r="DL387" s="141"/>
      <c r="DM387" s="141"/>
      <c r="DN387" s="141"/>
      <c r="DO387" s="141"/>
      <c r="DP387" s="91"/>
      <c r="DQ387" s="72"/>
      <c r="DR387" s="72"/>
      <c r="DS387" s="72"/>
      <c r="DT387" s="72"/>
      <c r="DZ387" s="141"/>
      <c r="EA387" s="141"/>
      <c r="EB387" s="141"/>
      <c r="EC387" s="141"/>
      <c r="ED387" s="141"/>
      <c r="EE387" s="141"/>
      <c r="EF387" s="143"/>
      <c r="EU387" s="72"/>
    </row>
    <row r="388" spans="1:151">
      <c r="A388" s="20"/>
      <c r="B388" s="20"/>
      <c r="C388" s="312"/>
      <c r="D388" s="31" t="s">
        <v>1329</v>
      </c>
      <c r="E388" s="31" t="s">
        <v>1330</v>
      </c>
      <c r="F388" s="32"/>
      <c r="G388" s="33"/>
      <c r="H388" s="34"/>
      <c r="I388" s="34"/>
      <c r="J388" s="34"/>
      <c r="K388" s="34"/>
      <c r="L388" s="34"/>
      <c r="M388" s="34"/>
      <c r="N388" s="34"/>
      <c r="O388" s="34"/>
      <c r="P388" s="34"/>
      <c r="Q388" s="34"/>
      <c r="R388" s="34"/>
      <c r="S388" s="34"/>
      <c r="T388" s="34"/>
      <c r="U388" s="34"/>
      <c r="V388" s="34"/>
      <c r="W388" s="34"/>
      <c r="X388" s="34"/>
      <c r="Y388" s="34"/>
      <c r="Z388" s="34"/>
      <c r="AA388" s="34"/>
      <c r="AB388" s="34"/>
      <c r="AC388" s="34"/>
      <c r="AD388" s="34"/>
      <c r="AE388" s="34"/>
      <c r="AF388" s="34"/>
      <c r="AG388" s="34"/>
      <c r="AH388" s="34"/>
      <c r="AI388" s="34"/>
      <c r="AJ388" s="34"/>
      <c r="AK388" s="34"/>
      <c r="AL388" s="34"/>
      <c r="AM388" s="34"/>
      <c r="AN388" s="34"/>
      <c r="AO388" s="34"/>
      <c r="AP388" s="34"/>
      <c r="AQ388" s="75"/>
      <c r="AR388" s="34"/>
      <c r="AS388" s="34"/>
      <c r="AT388" s="110" t="s">
        <v>2688</v>
      </c>
      <c r="AU388" s="34" t="s">
        <v>2688</v>
      </c>
      <c r="AV388" s="34" t="s">
        <v>2688</v>
      </c>
      <c r="AW388" s="34"/>
      <c r="AX388" s="34"/>
      <c r="AY388" s="34"/>
      <c r="AZ388" s="34"/>
      <c r="BA388" s="34"/>
      <c r="BB388" s="34"/>
      <c r="BC388" s="124" t="s">
        <v>2688</v>
      </c>
      <c r="BD388" s="124" t="s">
        <v>2688</v>
      </c>
      <c r="BE388" s="216" t="s">
        <v>2688</v>
      </c>
      <c r="BF388" s="216" t="s">
        <v>2688</v>
      </c>
      <c r="BG388" s="34"/>
      <c r="BH388" s="34"/>
      <c r="BI388" s="34"/>
      <c r="BJ388" s="34"/>
      <c r="BK388" s="34"/>
      <c r="BL388" s="96">
        <f t="shared" ca="1" si="67"/>
        <v>16910</v>
      </c>
      <c r="BM388" s="97" t="e">
        <f t="shared" ca="1" si="68"/>
        <v>#VALUE!</v>
      </c>
      <c r="BN388" s="97" t="e">
        <f t="shared" ca="1" si="69"/>
        <v>#VALUE!</v>
      </c>
      <c r="BO388" s="95" t="e">
        <f t="shared" ca="1" si="70"/>
        <v>#VALUE!</v>
      </c>
      <c r="BP388" s="7">
        <f>Design!$J394</f>
        <v>0</v>
      </c>
      <c r="BQ388" s="1" t="e">
        <f t="shared" ca="1" si="71"/>
        <v>#VALUE!</v>
      </c>
      <c r="BR388" s="19" t="e">
        <f t="shared" ca="1" si="72"/>
        <v>#VALUE!</v>
      </c>
      <c r="BS388" s="61">
        <f t="shared" ca="1" si="73"/>
        <v>0</v>
      </c>
      <c r="BT388" s="61" t="str">
        <f t="shared" ca="1" si="74"/>
        <v>ACK</v>
      </c>
      <c r="BU388" s="78">
        <v>8.5510000000000002</v>
      </c>
      <c r="BV388" s="95">
        <v>0.25</v>
      </c>
      <c r="BW388" s="34">
        <v>2.08</v>
      </c>
      <c r="BX388" s="43">
        <v>5.9240445604213834E-2</v>
      </c>
      <c r="BY388" s="51" t="s">
        <v>1371</v>
      </c>
      <c r="BZ388"/>
      <c r="CA388" s="278">
        <v>41543.644548611112</v>
      </c>
      <c r="CB388" t="s">
        <v>3778</v>
      </c>
      <c r="CC388" s="10"/>
      <c r="CD388" s="61"/>
      <c r="CE388" s="49"/>
      <c r="CF388" s="65"/>
      <c r="CG388" s="65"/>
      <c r="CH388" s="65"/>
      <c r="CI388" s="49"/>
      <c r="CJ388" s="49"/>
      <c r="CK388" s="49"/>
      <c r="CL388" s="49"/>
      <c r="CM388"/>
      <c r="CN388"/>
      <c r="CO388"/>
      <c r="CP388"/>
      <c r="CQ388"/>
      <c r="CR388"/>
      <c r="CS388"/>
      <c r="CT388"/>
      <c r="CU388"/>
      <c r="CV388" s="65"/>
      <c r="CW388" s="65"/>
      <c r="CX388" s="65"/>
      <c r="CY388" s="65"/>
      <c r="CZ388" s="65"/>
      <c r="DA388" s="65"/>
      <c r="DB388" s="141"/>
      <c r="DC388" s="141"/>
      <c r="DD388" s="141"/>
      <c r="DE388" s="141"/>
      <c r="DF388" s="141"/>
      <c r="DG388" s="141"/>
      <c r="DH388" s="141"/>
      <c r="DI388" s="141"/>
      <c r="DJ388" s="139"/>
      <c r="DK388" s="95"/>
      <c r="DL388" s="141"/>
      <c r="DM388" s="141"/>
      <c r="DN388" s="141"/>
      <c r="DO388" s="141"/>
      <c r="DP388" s="91"/>
      <c r="DQ388" s="72"/>
      <c r="DR388" s="72"/>
      <c r="DS388" s="72"/>
      <c r="DT388" s="72"/>
      <c r="DZ388" s="141"/>
      <c r="EA388" s="141"/>
      <c r="EB388" s="141"/>
      <c r="EC388" s="141"/>
      <c r="ED388" s="141"/>
      <c r="EE388" s="141"/>
      <c r="EF388" s="143"/>
      <c r="EU388" s="72"/>
    </row>
    <row r="389" spans="1:151">
      <c r="A389" s="20"/>
      <c r="B389" s="20"/>
      <c r="C389" s="312"/>
      <c r="D389" s="31" t="s">
        <v>1331</v>
      </c>
      <c r="E389" s="31" t="s">
        <v>1332</v>
      </c>
      <c r="F389" s="32"/>
      <c r="G389" s="33"/>
      <c r="H389" s="34"/>
      <c r="I389" s="34"/>
      <c r="J389" s="34"/>
      <c r="K389" s="34"/>
      <c r="L389" s="34"/>
      <c r="M389" s="34"/>
      <c r="N389" s="34"/>
      <c r="O389" s="34"/>
      <c r="P389" s="34"/>
      <c r="Q389" s="34"/>
      <c r="R389" s="34"/>
      <c r="S389" s="34"/>
      <c r="T389" s="34"/>
      <c r="U389" s="34"/>
      <c r="V389" s="34"/>
      <c r="W389" s="34"/>
      <c r="X389" s="34"/>
      <c r="Y389" s="34"/>
      <c r="Z389" s="34"/>
      <c r="AA389" s="34"/>
      <c r="AB389" s="34"/>
      <c r="AC389" s="34"/>
      <c r="AD389" s="34"/>
      <c r="AE389" s="34"/>
      <c r="AF389" s="34"/>
      <c r="AG389" s="34"/>
      <c r="AH389" s="34"/>
      <c r="AI389" s="34"/>
      <c r="AJ389" s="34"/>
      <c r="AK389" s="34"/>
      <c r="AL389" s="34"/>
      <c r="AM389" s="34"/>
      <c r="AN389" s="34"/>
      <c r="AO389" s="34"/>
      <c r="AP389" s="34"/>
      <c r="AQ389" s="75"/>
      <c r="AR389" s="34"/>
      <c r="AS389" s="34"/>
      <c r="AT389" s="110" t="s">
        <v>2688</v>
      </c>
      <c r="AU389" s="34" t="s">
        <v>2688</v>
      </c>
      <c r="AV389" s="34" t="s">
        <v>2688</v>
      </c>
      <c r="AW389" s="34"/>
      <c r="AX389" s="34"/>
      <c r="AY389" s="34"/>
      <c r="AZ389" s="34"/>
      <c r="BA389" s="34"/>
      <c r="BB389" s="34"/>
      <c r="BC389" s="124" t="s">
        <v>2688</v>
      </c>
      <c r="BD389" s="124" t="s">
        <v>2688</v>
      </c>
      <c r="BE389" s="216" t="s">
        <v>2688</v>
      </c>
      <c r="BF389" s="216" t="s">
        <v>2688</v>
      </c>
      <c r="BG389" s="34"/>
      <c r="BH389" s="34"/>
      <c r="BI389" s="34"/>
      <c r="BJ389" s="34"/>
      <c r="BK389" s="34"/>
      <c r="BL389" s="96">
        <f t="shared" ca="1" si="67"/>
        <v>16912</v>
      </c>
      <c r="BM389" s="97" t="e">
        <f t="shared" ca="1" si="68"/>
        <v>#VALUE!</v>
      </c>
      <c r="BN389" s="97" t="e">
        <f t="shared" ca="1" si="69"/>
        <v>#VALUE!</v>
      </c>
      <c r="BO389" s="95" t="e">
        <f t="shared" ca="1" si="70"/>
        <v>#VALUE!</v>
      </c>
      <c r="BP389" s="7">
        <f>Design!$J395</f>
        <v>0</v>
      </c>
      <c r="BQ389" s="1" t="e">
        <f t="shared" ca="1" si="71"/>
        <v>#VALUE!</v>
      </c>
      <c r="BR389" s="19" t="e">
        <f t="shared" ca="1" si="72"/>
        <v>#VALUE!</v>
      </c>
      <c r="BS389" s="61">
        <f t="shared" ca="1" si="73"/>
        <v>0</v>
      </c>
      <c r="BT389" s="61" t="str">
        <f t="shared" ca="1" si="74"/>
        <v>ACK</v>
      </c>
      <c r="BU389" s="78">
        <v>9.1595999999999993</v>
      </c>
      <c r="BV389" s="95">
        <v>0.127</v>
      </c>
      <c r="BW389" s="34">
        <v>2.1333333333333315</v>
      </c>
      <c r="BX389" s="43">
        <v>5.9905129835199737E-2</v>
      </c>
      <c r="BY389" s="51" t="s">
        <v>1372</v>
      </c>
      <c r="BZ389"/>
      <c r="CA389" s="278">
        <v>41543.644548611112</v>
      </c>
      <c r="CB389" t="s">
        <v>3779</v>
      </c>
      <c r="CC389" s="10"/>
      <c r="CD389" s="61"/>
      <c r="CE389" s="49"/>
      <c r="CF389" s="65"/>
      <c r="CG389" s="65"/>
      <c r="CH389" s="65"/>
      <c r="CI389" s="49"/>
      <c r="CJ389" s="49"/>
      <c r="CK389" s="49"/>
      <c r="CL389" s="49"/>
      <c r="CM389"/>
      <c r="CN389"/>
      <c r="CO389"/>
      <c r="CP389"/>
      <c r="CQ389"/>
      <c r="CR389"/>
      <c r="CS389"/>
      <c r="CT389"/>
      <c r="CU389"/>
      <c r="CV389" s="65"/>
      <c r="CW389" s="65"/>
      <c r="CX389" s="65"/>
      <c r="CY389" s="65"/>
      <c r="CZ389" s="65"/>
      <c r="DA389" s="65"/>
      <c r="DB389" s="141"/>
      <c r="DC389" s="141"/>
      <c r="DD389" s="141"/>
      <c r="DE389" s="141"/>
      <c r="DF389" s="141"/>
      <c r="DG389" s="141"/>
      <c r="DH389" s="141"/>
      <c r="DI389" s="141"/>
      <c r="DJ389" s="139"/>
      <c r="DK389" s="95"/>
      <c r="DL389" s="141"/>
      <c r="DM389" s="141"/>
      <c r="DN389" s="141"/>
      <c r="DO389" s="141"/>
      <c r="DP389" s="91"/>
      <c r="DQ389" s="72"/>
      <c r="DR389" s="72"/>
      <c r="DS389" s="72"/>
      <c r="DT389" s="72"/>
      <c r="DZ389" s="141"/>
      <c r="EA389" s="141"/>
      <c r="EB389" s="141"/>
      <c r="EC389" s="141"/>
      <c r="ED389" s="141"/>
      <c r="EE389" s="141"/>
      <c r="EF389" s="143"/>
      <c r="EU389" s="72"/>
    </row>
    <row r="390" spans="1:151">
      <c r="A390" s="20"/>
      <c r="B390" s="20"/>
      <c r="C390" s="313"/>
      <c r="D390" s="31" t="s">
        <v>2299</v>
      </c>
      <c r="E390" s="31" t="s">
        <v>2300</v>
      </c>
      <c r="F390" s="32"/>
      <c r="G390" s="33"/>
      <c r="H390" s="34"/>
      <c r="I390" s="34"/>
      <c r="J390" s="34"/>
      <c r="K390" s="34"/>
      <c r="L390" s="34"/>
      <c r="M390" s="34"/>
      <c r="N390" s="34"/>
      <c r="O390" s="34"/>
      <c r="P390" s="34"/>
      <c r="Q390" s="34"/>
      <c r="R390" s="34"/>
      <c r="S390" s="34"/>
      <c r="T390" s="34"/>
      <c r="U390" s="34"/>
      <c r="V390" s="34"/>
      <c r="W390" s="34"/>
      <c r="X390" s="34"/>
      <c r="Y390" s="34"/>
      <c r="Z390" s="34"/>
      <c r="AA390" s="34"/>
      <c r="AB390" s="34"/>
      <c r="AC390" s="34"/>
      <c r="AD390" s="34"/>
      <c r="AE390" s="34"/>
      <c r="AF390" s="34"/>
      <c r="AG390" s="34"/>
      <c r="AH390" s="34"/>
      <c r="AI390" s="34"/>
      <c r="AJ390" s="34"/>
      <c r="AK390" s="34"/>
      <c r="AL390" s="34"/>
      <c r="AM390" s="34"/>
      <c r="AN390" s="34"/>
      <c r="AO390" s="34"/>
      <c r="AP390" s="34"/>
      <c r="AQ390" s="75"/>
      <c r="AR390" s="34"/>
      <c r="AS390" s="34"/>
      <c r="AT390" s="110" t="s">
        <v>2688</v>
      </c>
      <c r="AU390" s="34" t="s">
        <v>2688</v>
      </c>
      <c r="AV390" s="34" t="s">
        <v>2688</v>
      </c>
      <c r="AW390" s="34"/>
      <c r="AX390" s="34"/>
      <c r="AY390" s="34"/>
      <c r="AZ390" s="34"/>
      <c r="BA390" s="34"/>
      <c r="BB390" s="34"/>
      <c r="BC390" s="124" t="s">
        <v>2688</v>
      </c>
      <c r="BD390" s="124" t="s">
        <v>2688</v>
      </c>
      <c r="BE390" s="216" t="s">
        <v>2688</v>
      </c>
      <c r="BF390" s="216" t="s">
        <v>2688</v>
      </c>
      <c r="BG390" s="34"/>
      <c r="BH390" s="34"/>
      <c r="BI390" s="34"/>
      <c r="BJ390" s="34"/>
      <c r="BK390" s="34"/>
      <c r="BL390" s="96">
        <f t="shared" ca="1" si="67"/>
        <v>16914</v>
      </c>
      <c r="BM390" s="97" t="e">
        <f t="shared" ca="1" si="68"/>
        <v>#VALUE!</v>
      </c>
      <c r="BN390" s="97" t="e">
        <f t="shared" ca="1" si="69"/>
        <v>#VALUE!</v>
      </c>
      <c r="BO390" s="95" t="e">
        <f t="shared" ca="1" si="70"/>
        <v>#VALUE!</v>
      </c>
      <c r="BP390" s="7">
        <f>Design!$J396</f>
        <v>0</v>
      </c>
      <c r="BQ390" s="1" t="e">
        <f t="shared" ca="1" si="71"/>
        <v>#VALUE!</v>
      </c>
      <c r="BR390" s="19" t="e">
        <f t="shared" ca="1" si="72"/>
        <v>#VALUE!</v>
      </c>
      <c r="BS390" s="61">
        <f t="shared" ca="1" si="73"/>
        <v>0</v>
      </c>
      <c r="BT390" s="61" t="str">
        <f t="shared" ca="1" si="74"/>
        <v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5.1,6.0,6.5,0.0,0.0,7.2,6.5,6.6,8.6,14.8,24.5,34.6,43.9,52.4,60.1,66.6,72.7,78.6,83.4,88.4,92.2,95.9,99.3,102.5,104.9,107.5,109.7,111.7,113.2,115.0,116.2,117.5,118.3,118.9,119.6,120.3,121.1,121.6,121.5,121.9,121.8,122.1,121.9,122.0,122.0,121.8,121.9,121.8,121.6,121.6,121.5,121.2,121.2,121.0,121.1,120.5,120.7,120.4,120.3,120.1,120.3,120.2,119.9,120.0,120.0,120.3,120.0,120.2,119.7,120.0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9.6,9.2,9.0,9.2,10.0,0.0,10.9,10.4,13.5,20.3,30.4,39.4,49.0,56.9,64.2,70.8,76.5,81.9,86.6,91.1,95.1,98.7,102.2,104.7,107.6,109.9,111.9,113.8,115.1,117.1,118.3,119.5,120.9,121.3,122.1,122.9,123.1,123.4,123.7,123.8,123.9,124.3,124.2,124.2,123.1,124.0,123.6,123.5,123.2,123.2,123.1,122.6,122.8,122.7,122.5,122.3,122.1,122.5,122.4,121.7,122.0,121.9,121.9,122.0,121.8,121.9,122.1,121.7,121.4</v>
      </c>
      <c r="BU390" s="78">
        <v>9.7120999999999977</v>
      </c>
      <c r="BV390" s="95">
        <v>0.11799999999999999</v>
      </c>
      <c r="BW390" s="34">
        <v>2.1866666666666648</v>
      </c>
      <c r="BX390" s="43">
        <v>6.0581063892499003E-2</v>
      </c>
      <c r="BY390" s="51" t="s">
        <v>1373</v>
      </c>
      <c r="BZ390"/>
      <c r="CA390" s="278">
        <v>41543.644560185188</v>
      </c>
      <c r="CB390" t="s">
        <v>3780</v>
      </c>
      <c r="CC390" s="10"/>
      <c r="CD390" s="61"/>
      <c r="CE390" s="49"/>
      <c r="CF390" s="65"/>
      <c r="CG390" s="65"/>
      <c r="CH390" s="65"/>
      <c r="CI390" s="49"/>
      <c r="CJ390" s="49"/>
      <c r="CK390" s="49"/>
      <c r="CL390" s="49"/>
      <c r="CM390"/>
      <c r="CN390"/>
      <c r="CO390"/>
      <c r="CP390"/>
      <c r="CQ390"/>
      <c r="CR390"/>
      <c r="CS390"/>
      <c r="CT390"/>
      <c r="CU390"/>
      <c r="CV390" s="65"/>
      <c r="CW390" s="65"/>
      <c r="CX390" s="65"/>
      <c r="CY390" s="65"/>
      <c r="CZ390" s="65"/>
      <c r="DA390" s="65"/>
      <c r="DB390" s="141"/>
      <c r="DC390" s="141"/>
      <c r="DD390" s="141"/>
      <c r="DE390" s="141"/>
      <c r="DF390" s="141"/>
      <c r="DG390" s="141"/>
      <c r="DH390" s="141"/>
      <c r="DI390" s="141"/>
      <c r="DJ390" s="139"/>
      <c r="DK390" s="95"/>
      <c r="DL390" s="141"/>
      <c r="DM390" s="141"/>
      <c r="DN390" s="141"/>
      <c r="DO390" s="141"/>
      <c r="DP390" s="91"/>
      <c r="DQ390" s="72"/>
      <c r="DR390" s="72"/>
      <c r="DS390" s="72"/>
      <c r="DT390" s="72"/>
      <c r="DZ390" s="141"/>
      <c r="EA390" s="141"/>
      <c r="EB390" s="141"/>
      <c r="EC390" s="141"/>
      <c r="ED390" s="141"/>
      <c r="EE390" s="141"/>
      <c r="EF390" s="143"/>
      <c r="EU390" s="72"/>
    </row>
    <row r="391" spans="1:151">
      <c r="A391" s="20"/>
      <c r="B391" s="20"/>
      <c r="C391" s="311" t="s">
        <v>2301</v>
      </c>
      <c r="D391" s="31" t="s">
        <v>2302</v>
      </c>
      <c r="E391" s="31" t="s">
        <v>2303</v>
      </c>
      <c r="F391" s="32"/>
      <c r="G391" s="33"/>
      <c r="H391" s="34"/>
      <c r="I391" s="34"/>
      <c r="J391" s="34"/>
      <c r="K391" s="34"/>
      <c r="L391" s="34"/>
      <c r="M391" s="34"/>
      <c r="N391" s="34"/>
      <c r="O391" s="34"/>
      <c r="P391" s="34"/>
      <c r="Q391" s="34"/>
      <c r="R391" s="34"/>
      <c r="S391" s="34"/>
      <c r="T391" s="34"/>
      <c r="U391" s="34"/>
      <c r="V391" s="34"/>
      <c r="W391" s="34"/>
      <c r="X391" s="34"/>
      <c r="Y391" s="34"/>
      <c r="Z391" s="34"/>
      <c r="AA391" s="34"/>
      <c r="AB391" s="34"/>
      <c r="AC391" s="34"/>
      <c r="AD391" s="34"/>
      <c r="AE391" s="34"/>
      <c r="AF391" s="34"/>
      <c r="AG391" s="34"/>
      <c r="AH391" s="34"/>
      <c r="AI391" s="34"/>
      <c r="AJ391" s="34"/>
      <c r="AK391" s="34"/>
      <c r="AL391" s="34"/>
      <c r="AM391" s="34"/>
      <c r="AN391" s="34"/>
      <c r="AO391" s="34"/>
      <c r="AP391" s="34"/>
      <c r="AQ391" s="75"/>
      <c r="AR391" s="34"/>
      <c r="AS391" s="34"/>
      <c r="AT391" s="110" t="s">
        <v>2399</v>
      </c>
      <c r="AU391" s="34" t="s">
        <v>2399</v>
      </c>
      <c r="AV391" s="34" t="s">
        <v>2399</v>
      </c>
      <c r="AW391" s="34"/>
      <c r="AX391" s="34"/>
      <c r="AY391" s="34"/>
      <c r="AZ391" s="34"/>
      <c r="BA391" s="34"/>
      <c r="BB391" s="34"/>
      <c r="BC391" s="124" t="s">
        <v>2399</v>
      </c>
      <c r="BD391" s="124" t="s">
        <v>2399</v>
      </c>
      <c r="BE391" s="216" t="s">
        <v>2399</v>
      </c>
      <c r="BF391" s="216" t="s">
        <v>2399</v>
      </c>
      <c r="BG391" s="34"/>
      <c r="BH391" s="34"/>
      <c r="BI391" s="34"/>
      <c r="BJ391" s="34"/>
      <c r="BK391" s="34"/>
      <c r="BL391" s="96">
        <f t="shared" ca="1" si="67"/>
        <v>16915</v>
      </c>
      <c r="BM391" s="97" t="e">
        <f t="shared" ca="1" si="68"/>
        <v>#VALUE!</v>
      </c>
      <c r="BN391" s="97" t="e">
        <f t="shared" ca="1" si="69"/>
        <v>#VALUE!</v>
      </c>
      <c r="BO391" s="95" t="e">
        <f t="shared" ca="1" si="70"/>
        <v>#VALUE!</v>
      </c>
      <c r="BP391" s="7">
        <f>Design!$J397</f>
        <v>0</v>
      </c>
      <c r="BQ391" s="1" t="e">
        <f t="shared" ca="1" si="71"/>
        <v>#VALUE!</v>
      </c>
      <c r="BR391" s="19" t="e">
        <f t="shared" ca="1" si="72"/>
        <v>#VALUE!</v>
      </c>
      <c r="BS391" s="61">
        <f t="shared" ca="1" si="73"/>
        <v>0</v>
      </c>
      <c r="BT391" s="61" t="str">
        <f t="shared" ca="1" si="74"/>
        <v>ACK</v>
      </c>
      <c r="BU391" s="78">
        <v>10.011899999999999</v>
      </c>
      <c r="BV391" s="95">
        <v>0.107</v>
      </c>
      <c r="BW391" s="34">
        <v>2.2400000000000002</v>
      </c>
      <c r="BX391" s="43">
        <v>6.1268503087932531E-2</v>
      </c>
      <c r="BY391" s="51" t="s">
        <v>1374</v>
      </c>
      <c r="BZ391"/>
      <c r="CA391" s="278">
        <v>41543.644560185188</v>
      </c>
      <c r="CB391" t="s">
        <v>3781</v>
      </c>
      <c r="CC391" s="10"/>
      <c r="CD391" s="61"/>
      <c r="CE391" s="49"/>
      <c r="CF391" s="65"/>
      <c r="CG391" s="65"/>
      <c r="CH391" s="65"/>
      <c r="CI391" s="49"/>
      <c r="CJ391" s="49"/>
      <c r="CK391" s="49"/>
      <c r="CL391" s="49"/>
      <c r="CM391"/>
      <c r="CN391"/>
      <c r="CO391"/>
      <c r="CP391"/>
      <c r="CQ391"/>
      <c r="CR391"/>
      <c r="CS391"/>
      <c r="CT391"/>
      <c r="CU391"/>
      <c r="CV391" s="65"/>
      <c r="CW391" s="65"/>
      <c r="CX391" s="65"/>
      <c r="CY391" s="65"/>
      <c r="CZ391" s="65"/>
      <c r="DA391" s="65"/>
      <c r="DB391" s="141"/>
      <c r="DC391" s="141"/>
      <c r="DD391" s="141"/>
      <c r="DE391" s="141"/>
      <c r="DF391" s="141"/>
      <c r="DG391" s="141"/>
      <c r="DH391" s="141"/>
      <c r="DI391" s="141"/>
      <c r="DJ391" s="139"/>
      <c r="DK391" s="95"/>
      <c r="DL391" s="141"/>
      <c r="DM391" s="141"/>
      <c r="DN391" s="141"/>
      <c r="DO391" s="141"/>
      <c r="DP391" s="91"/>
      <c r="DQ391" s="72"/>
      <c r="DR391" s="72"/>
      <c r="DS391" s="72"/>
      <c r="DT391" s="72"/>
      <c r="DZ391" s="141"/>
      <c r="EA391" s="141"/>
      <c r="EB391" s="141"/>
      <c r="EC391" s="141"/>
      <c r="ED391" s="141"/>
      <c r="EE391" s="141"/>
      <c r="EF391" s="143"/>
      <c r="EU391" s="72"/>
    </row>
    <row r="392" spans="1:151">
      <c r="A392" s="20"/>
      <c r="B392" s="20"/>
      <c r="C392" s="312"/>
      <c r="D392" s="31" t="s">
        <v>2304</v>
      </c>
      <c r="E392" s="31" t="s">
        <v>2305</v>
      </c>
      <c r="F392" s="32"/>
      <c r="G392" s="33"/>
      <c r="H392" s="34"/>
      <c r="I392" s="34"/>
      <c r="J392" s="34"/>
      <c r="K392" s="34"/>
      <c r="L392" s="34"/>
      <c r="M392" s="34"/>
      <c r="N392" s="34"/>
      <c r="O392" s="34"/>
      <c r="P392" s="34"/>
      <c r="Q392" s="34"/>
      <c r="R392" s="34"/>
      <c r="S392" s="34"/>
      <c r="T392" s="34"/>
      <c r="U392" s="34"/>
      <c r="V392" s="34"/>
      <c r="W392" s="34"/>
      <c r="X392" s="34"/>
      <c r="Y392" s="34"/>
      <c r="Z392" s="34"/>
      <c r="AA392" s="34"/>
      <c r="AB392" s="34"/>
      <c r="AC392" s="34"/>
      <c r="AD392" s="34"/>
      <c r="AE392" s="34"/>
      <c r="AF392" s="34"/>
      <c r="AG392" s="34"/>
      <c r="AH392" s="34"/>
      <c r="AI392" s="34"/>
      <c r="AJ392" s="34"/>
      <c r="AK392" s="34"/>
      <c r="AL392" s="34"/>
      <c r="AM392" s="34"/>
      <c r="AN392" s="34"/>
      <c r="AO392" s="34"/>
      <c r="AP392" s="34"/>
      <c r="AQ392" s="75"/>
      <c r="AR392" s="34"/>
      <c r="AS392" s="34"/>
      <c r="AT392" s="110" t="s">
        <v>2399</v>
      </c>
      <c r="AU392" s="34" t="s">
        <v>2399</v>
      </c>
      <c r="AV392" s="34" t="s">
        <v>2399</v>
      </c>
      <c r="AW392" s="34"/>
      <c r="AX392" s="34"/>
      <c r="AY392" s="34"/>
      <c r="AZ392" s="34"/>
      <c r="BA392" s="34"/>
      <c r="BB392" s="34"/>
      <c r="BC392" s="124" t="s">
        <v>2399</v>
      </c>
      <c r="BD392" s="124" t="s">
        <v>2399</v>
      </c>
      <c r="BE392" s="216" t="s">
        <v>2399</v>
      </c>
      <c r="BF392" s="216" t="s">
        <v>2399</v>
      </c>
      <c r="BG392" s="34"/>
      <c r="BH392" s="34"/>
      <c r="BI392" s="34"/>
      <c r="BJ392" s="34"/>
      <c r="BK392" s="34"/>
      <c r="BL392" s="96">
        <f t="shared" ca="1" si="67"/>
        <v>16917</v>
      </c>
      <c r="BM392" s="97" t="e">
        <f t="shared" ca="1" si="68"/>
        <v>#VALUE!</v>
      </c>
      <c r="BN392" s="97" t="e">
        <f t="shared" ca="1" si="69"/>
        <v>#VALUE!</v>
      </c>
      <c r="BO392" s="95" t="e">
        <f t="shared" ca="1" si="70"/>
        <v>#VALUE!</v>
      </c>
      <c r="BP392" s="7">
        <f>Design!$J398</f>
        <v>0</v>
      </c>
      <c r="BQ392" s="1" t="e">
        <f t="shared" ca="1" si="71"/>
        <v>#VALUE!</v>
      </c>
      <c r="BR392" s="19" t="e">
        <f t="shared" ca="1" si="72"/>
        <v>#VALUE!</v>
      </c>
      <c r="BS392" s="61">
        <f t="shared" ca="1" si="73"/>
        <v>0</v>
      </c>
      <c r="BT392" s="61" t="str">
        <f t="shared" ca="1" si="74"/>
        <v>ACK</v>
      </c>
      <c r="BU392" s="78">
        <v>10.291399999999999</v>
      </c>
      <c r="BV392" s="95">
        <v>0.10100000000000001</v>
      </c>
      <c r="BW392" s="34">
        <v>2.2933333333333312</v>
      </c>
      <c r="BX392" s="43">
        <v>6.1967710017421747E-2</v>
      </c>
      <c r="BY392" s="51" t="s">
        <v>1375</v>
      </c>
      <c r="BZ392"/>
      <c r="CA392" s="278">
        <v>41543.644560185188</v>
      </c>
      <c r="CB392" t="s">
        <v>3720</v>
      </c>
      <c r="CC392" s="10"/>
      <c r="CD392" s="61"/>
      <c r="CE392" s="49"/>
      <c r="CF392" s="65"/>
      <c r="CG392" s="65"/>
      <c r="CH392" s="65"/>
      <c r="CI392" s="49"/>
      <c r="CJ392" s="49"/>
      <c r="CK392" s="49"/>
      <c r="CL392" s="49"/>
      <c r="CM392"/>
      <c r="CN392"/>
      <c r="CO392"/>
      <c r="CP392"/>
      <c r="CQ392"/>
      <c r="CR392"/>
      <c r="CS392"/>
      <c r="CT392"/>
      <c r="CU392"/>
      <c r="CV392" s="65"/>
      <c r="CW392" s="65"/>
      <c r="CX392" s="65"/>
      <c r="CY392" s="65"/>
      <c r="CZ392" s="65"/>
      <c r="DA392" s="65"/>
      <c r="DB392" s="141"/>
      <c r="DC392" s="141"/>
      <c r="DD392" s="141"/>
      <c r="DE392" s="141"/>
      <c r="DF392" s="141"/>
      <c r="DG392" s="141"/>
      <c r="DH392" s="141"/>
      <c r="DI392" s="141"/>
      <c r="DJ392" s="139"/>
      <c r="DK392" s="95"/>
      <c r="DL392" s="141"/>
      <c r="DM392" s="141"/>
      <c r="DN392" s="141"/>
      <c r="DO392" s="141"/>
      <c r="DP392" s="91"/>
      <c r="DQ392" s="72"/>
      <c r="DR392" s="72"/>
      <c r="DS392" s="72"/>
      <c r="DT392" s="72"/>
      <c r="DZ392" s="141"/>
      <c r="EA392" s="141"/>
      <c r="EB392" s="141"/>
      <c r="EC392" s="141"/>
      <c r="ED392" s="141"/>
      <c r="EE392" s="141"/>
      <c r="EF392" s="143"/>
      <c r="EU392" s="72"/>
    </row>
    <row r="393" spans="1:151">
      <c r="A393" s="20"/>
      <c r="B393" s="20"/>
      <c r="C393" s="312"/>
      <c r="D393" s="31" t="s">
        <v>2284</v>
      </c>
      <c r="E393" s="31" t="s">
        <v>1461</v>
      </c>
      <c r="F393" s="32"/>
      <c r="G393" s="33"/>
      <c r="H393" s="34"/>
      <c r="I393" s="34"/>
      <c r="J393" s="34"/>
      <c r="K393" s="34"/>
      <c r="L393" s="34"/>
      <c r="M393" s="34"/>
      <c r="N393" s="34"/>
      <c r="O393" s="34"/>
      <c r="P393" s="34"/>
      <c r="Q393" s="34"/>
      <c r="R393" s="34"/>
      <c r="S393" s="34"/>
      <c r="T393" s="34"/>
      <c r="U393" s="34"/>
      <c r="V393" s="34"/>
      <c r="W393" s="34"/>
      <c r="X393" s="34"/>
      <c r="Y393" s="34"/>
      <c r="Z393" s="34"/>
      <c r="AA393" s="34"/>
      <c r="AB393" s="34"/>
      <c r="AC393" s="34"/>
      <c r="AD393" s="34"/>
      <c r="AE393" s="34"/>
      <c r="AF393" s="34"/>
      <c r="AG393" s="34"/>
      <c r="AH393" s="34"/>
      <c r="AI393" s="34"/>
      <c r="AJ393" s="34"/>
      <c r="AK393" s="34"/>
      <c r="AL393" s="34"/>
      <c r="AM393" s="34"/>
      <c r="AN393" s="34"/>
      <c r="AO393" s="34"/>
      <c r="AP393" s="34"/>
      <c r="AQ393" s="75"/>
      <c r="AR393" s="34"/>
      <c r="AS393" s="34"/>
      <c r="AT393" s="110" t="s">
        <v>2286</v>
      </c>
      <c r="AU393" s="34" t="s">
        <v>2286</v>
      </c>
      <c r="AV393" s="34" t="s">
        <v>2286</v>
      </c>
      <c r="AW393" s="34"/>
      <c r="AX393" s="34"/>
      <c r="AY393" s="34"/>
      <c r="AZ393" s="34"/>
      <c r="BA393" s="34"/>
      <c r="BB393" s="34"/>
      <c r="BC393" s="124" t="s">
        <v>1448</v>
      </c>
      <c r="BD393" s="124" t="s">
        <v>1448</v>
      </c>
      <c r="BE393" s="34" t="s">
        <v>1448</v>
      </c>
      <c r="BF393" s="34" t="s">
        <v>1448</v>
      </c>
      <c r="BG393" s="34"/>
      <c r="BH393" s="34"/>
      <c r="BI393" s="34"/>
      <c r="BJ393" s="34"/>
      <c r="BK393" s="34"/>
      <c r="BL393" s="96">
        <f t="shared" ca="1" si="67"/>
        <v>16919</v>
      </c>
      <c r="BM393" s="97" t="e">
        <f t="shared" ca="1" si="68"/>
        <v>#VALUE!</v>
      </c>
      <c r="BN393" s="97" t="e">
        <f t="shared" ca="1" si="69"/>
        <v>#VALUE!</v>
      </c>
      <c r="BO393" s="95" t="e">
        <f t="shared" ca="1" si="70"/>
        <v>#VALUE!</v>
      </c>
      <c r="BP393" s="7">
        <f>Design!$J399</f>
        <v>0</v>
      </c>
      <c r="BQ393" s="1" t="e">
        <f t="shared" ca="1" si="71"/>
        <v>#VALUE!</v>
      </c>
      <c r="BR393" s="19" t="e">
        <f t="shared" ca="1" si="72"/>
        <v>#VALUE!</v>
      </c>
      <c r="BS393" s="61">
        <f t="shared" ca="1" si="73"/>
        <v>0</v>
      </c>
      <c r="BT393" s="61" t="str">
        <f t="shared" ca="1" si="74"/>
        <v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5.1,5.8,6.0,7.5,0.0,7.8,6.4,7.4,11.5,20.9,31.3,41.3,50.4,58.3,65.5,71.9,77.7,83.0,87.8,92.1,96.2,99.2,102.5,105.3,107.7,110.0,112.0,113.6,115.4,116.4,117.6,118.6,119.5,120.3,120.8,121.4,121.7,122.0,122.1,122.3,122.3,122.2,122.1,122.1,122.0,121.8,121.9,121.8,121.6,121.6,121.4,121.1,121.0,121.0,120.7,120.6,120.8,120.5,120.2,120.4,120.3,120.2,120.1,120.1,120.0,120.0,119.9,120.2,120.0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9.8,9.6,9.4,9.8,10.1,0.0,9.8,11.9,17.2,27.2,36.8,46.6,55.3,62.4,69.6,75.2,81.2,86.1,90.7,95.0,98.5,102.2,104.3,107.9,110.2,112.3,114.4,115.5,117.4,118.6,119.8,120.9,122.5,122.5,123.2,123.6,123.9,124.4,124.5,124.2,124.6,124.1,123.9,124.1,124.1,123.3,123.3,123.2,123.5,123.0,123.1,122.6,122.4,122.7,122.3,122.3,122.3,122.5,122.2,122.2,121.9,121.4,121.8,121.7,121.8,121.3,121.7,121.5</v>
      </c>
      <c r="BU393" s="78">
        <v>10.55</v>
      </c>
      <c r="BV393" s="95">
        <v>9.2999999999999999E-2</v>
      </c>
      <c r="BW393" s="34">
        <v>2.3466666666666645</v>
      </c>
      <c r="BX393" s="43">
        <v>6.2678954811799359E-2</v>
      </c>
      <c r="BY393" s="51" t="s">
        <v>1376</v>
      </c>
      <c r="BZ393"/>
      <c r="CA393" s="278">
        <v>41543.644571759258</v>
      </c>
      <c r="CB393" t="s">
        <v>3720</v>
      </c>
      <c r="CC393" s="10"/>
      <c r="CD393" s="61"/>
      <c r="CE393" s="49"/>
      <c r="CF393" s="65"/>
      <c r="CG393" s="65"/>
      <c r="CH393" s="65"/>
      <c r="CI393" s="49"/>
      <c r="CJ393" s="49"/>
      <c r="CK393" s="49"/>
      <c r="CL393" s="49"/>
      <c r="CM393"/>
      <c r="CN393"/>
      <c r="CO393"/>
      <c r="CP393"/>
      <c r="CQ393"/>
      <c r="CR393"/>
      <c r="CS393"/>
      <c r="CT393"/>
      <c r="CU393"/>
      <c r="CV393" s="65"/>
      <c r="CW393" s="65"/>
      <c r="CX393" s="65"/>
      <c r="CY393" s="65"/>
      <c r="CZ393" s="65"/>
      <c r="DA393" s="65"/>
      <c r="DB393" s="141"/>
      <c r="DC393" s="141"/>
      <c r="DD393" s="141"/>
      <c r="DE393" s="141"/>
      <c r="DF393" s="141"/>
      <c r="DG393" s="141"/>
      <c r="DH393" s="141"/>
      <c r="DI393" s="141"/>
      <c r="DJ393" s="139"/>
      <c r="DK393" s="95"/>
      <c r="DL393" s="141"/>
      <c r="DM393" s="141"/>
      <c r="DN393" s="141"/>
      <c r="DO393" s="141"/>
      <c r="DP393" s="91"/>
      <c r="DQ393" s="72"/>
      <c r="DR393" s="72"/>
      <c r="DS393" s="72"/>
      <c r="DT393" s="72"/>
      <c r="DZ393" s="141"/>
      <c r="EA393" s="141"/>
      <c r="EB393" s="141"/>
      <c r="EC393" s="141"/>
      <c r="ED393" s="141"/>
      <c r="EE393" s="141"/>
      <c r="EF393" s="143"/>
      <c r="EU393" s="72"/>
    </row>
    <row r="394" spans="1:151">
      <c r="A394" s="20"/>
      <c r="B394" s="20"/>
      <c r="C394" s="312"/>
      <c r="D394" s="31" t="s">
        <v>2285</v>
      </c>
      <c r="E394" s="31" t="s">
        <v>1462</v>
      </c>
      <c r="F394" s="32"/>
      <c r="G394" s="33"/>
      <c r="H394" s="34"/>
      <c r="I394" s="34"/>
      <c r="J394" s="34"/>
      <c r="K394" s="34"/>
      <c r="L394" s="34"/>
      <c r="M394" s="34"/>
      <c r="N394" s="34"/>
      <c r="O394" s="34"/>
      <c r="P394" s="34"/>
      <c r="Q394" s="34"/>
      <c r="R394" s="34"/>
      <c r="S394" s="34"/>
      <c r="T394" s="34"/>
      <c r="U394" s="34"/>
      <c r="V394" s="34"/>
      <c r="W394" s="34"/>
      <c r="X394" s="34"/>
      <c r="Y394" s="34"/>
      <c r="Z394" s="34"/>
      <c r="AA394" s="34"/>
      <c r="AB394" s="34"/>
      <c r="AC394" s="34"/>
      <c r="AD394" s="34"/>
      <c r="AE394" s="34"/>
      <c r="AF394" s="34"/>
      <c r="AG394" s="34"/>
      <c r="AH394" s="34"/>
      <c r="AI394" s="34"/>
      <c r="AJ394" s="34"/>
      <c r="AK394" s="34"/>
      <c r="AL394" s="34"/>
      <c r="AM394" s="34"/>
      <c r="AN394" s="34"/>
      <c r="AO394" s="34"/>
      <c r="AP394" s="34"/>
      <c r="AQ394" s="75"/>
      <c r="AR394" s="34"/>
      <c r="AS394" s="34"/>
      <c r="AT394" s="110" t="s">
        <v>2286</v>
      </c>
      <c r="AU394" s="34" t="s">
        <v>2286</v>
      </c>
      <c r="AV394" s="34" t="s">
        <v>2286</v>
      </c>
      <c r="AW394" s="34"/>
      <c r="AX394" s="34"/>
      <c r="AY394" s="34"/>
      <c r="AZ394" s="34"/>
      <c r="BA394" s="34"/>
      <c r="BB394" s="34"/>
      <c r="BC394" s="124" t="s">
        <v>1448</v>
      </c>
      <c r="BD394" s="124" t="s">
        <v>1448</v>
      </c>
      <c r="BE394" s="34" t="s">
        <v>1448</v>
      </c>
      <c r="BF394" s="34" t="s">
        <v>1448</v>
      </c>
      <c r="BG394" s="34"/>
      <c r="BH394" s="34"/>
      <c r="BI394" s="34"/>
      <c r="BJ394" s="34"/>
      <c r="BK394" s="34"/>
      <c r="BL394" s="96">
        <f t="shared" ca="1" si="67"/>
        <v>16919</v>
      </c>
      <c r="BM394" s="97" t="e">
        <f t="shared" ca="1" si="68"/>
        <v>#VALUE!</v>
      </c>
      <c r="BN394" s="97" t="e">
        <f t="shared" ca="1" si="69"/>
        <v>#VALUE!</v>
      </c>
      <c r="BO394" s="95" t="e">
        <f t="shared" ca="1" si="70"/>
        <v>#VALUE!</v>
      </c>
      <c r="BP394" s="7">
        <f>Design!$J400</f>
        <v>0</v>
      </c>
      <c r="BQ394" s="1" t="e">
        <f t="shared" ca="1" si="71"/>
        <v>#VALUE!</v>
      </c>
      <c r="BR394" s="19" t="e">
        <f t="shared" ca="1" si="72"/>
        <v>#VALUE!</v>
      </c>
      <c r="BS394" s="61">
        <f t="shared" ca="1" si="73"/>
        <v>0</v>
      </c>
      <c r="BT394" s="61" t="str">
        <f t="shared" ca="1" si="74"/>
        <v>ACK</v>
      </c>
      <c r="BU394" s="78">
        <v>10.800099999999999</v>
      </c>
      <c r="BV394" s="95">
        <v>8.8999999999999996E-2</v>
      </c>
      <c r="BW394" s="34">
        <v>2.4</v>
      </c>
      <c r="BX394" s="43">
        <v>6.3402515397753711E-2</v>
      </c>
      <c r="BY394" s="51" t="s">
        <v>1377</v>
      </c>
      <c r="BZ394"/>
      <c r="CA394" s="278">
        <v>41543.644571759258</v>
      </c>
      <c r="CB394" t="s">
        <v>3782</v>
      </c>
      <c r="CC394" s="10"/>
      <c r="CD394" s="61"/>
      <c r="CE394" s="49"/>
      <c r="CF394" s="65"/>
      <c r="CG394" s="65"/>
      <c r="CH394" s="65"/>
      <c r="CI394" s="49"/>
      <c r="CJ394" s="49"/>
      <c r="CK394" s="49"/>
      <c r="CL394" s="49"/>
      <c r="CM394"/>
      <c r="CN394"/>
      <c r="CO394"/>
      <c r="CP394"/>
      <c r="CQ394"/>
      <c r="CR394"/>
      <c r="CS394"/>
      <c r="CT394"/>
      <c r="CU394"/>
      <c r="CV394" s="65"/>
      <c r="CW394" s="65"/>
      <c r="CX394" s="65"/>
      <c r="CY394" s="65"/>
      <c r="CZ394" s="65"/>
      <c r="DA394" s="65"/>
      <c r="DB394" s="141"/>
      <c r="DC394" s="141"/>
      <c r="DD394" s="141"/>
      <c r="DE394" s="141"/>
      <c r="DF394" s="141"/>
      <c r="DG394" s="141"/>
      <c r="DH394" s="141"/>
      <c r="DI394" s="141"/>
      <c r="DJ394" s="139"/>
      <c r="DK394" s="95"/>
      <c r="DL394" s="141"/>
      <c r="DM394" s="141"/>
      <c r="DN394" s="141"/>
      <c r="DO394" s="141"/>
      <c r="DP394" s="91"/>
      <c r="DQ394" s="72"/>
      <c r="DR394" s="72"/>
      <c r="DS394" s="72"/>
      <c r="DT394" s="72"/>
      <c r="DZ394" s="141"/>
      <c r="EA394" s="141"/>
      <c r="EB394" s="141"/>
      <c r="EC394" s="141"/>
      <c r="ED394" s="141"/>
      <c r="EE394" s="141"/>
      <c r="EF394" s="143"/>
      <c r="EU394" s="72"/>
    </row>
    <row r="395" spans="1:151">
      <c r="A395" s="20"/>
      <c r="B395" s="20"/>
      <c r="C395" s="312"/>
      <c r="D395" s="31" t="s">
        <v>2306</v>
      </c>
      <c r="E395" s="31" t="s">
        <v>2307</v>
      </c>
      <c r="F395" s="32"/>
      <c r="G395" s="33"/>
      <c r="H395" s="34"/>
      <c r="I395" s="34"/>
      <c r="J395" s="34"/>
      <c r="K395" s="34"/>
      <c r="L395" s="34"/>
      <c r="M395" s="34"/>
      <c r="N395" s="34"/>
      <c r="O395" s="34"/>
      <c r="P395" s="34"/>
      <c r="Q395" s="34"/>
      <c r="R395" s="34"/>
      <c r="S395" s="34"/>
      <c r="T395" s="34"/>
      <c r="U395" s="34"/>
      <c r="V395" s="34"/>
      <c r="W395" s="34"/>
      <c r="X395" s="34"/>
      <c r="Y395" s="34"/>
      <c r="Z395" s="34"/>
      <c r="AA395" s="34"/>
      <c r="AB395" s="34"/>
      <c r="AC395" s="34"/>
      <c r="AD395" s="34"/>
      <c r="AE395" s="34"/>
      <c r="AF395" s="34"/>
      <c r="AG395" s="34"/>
      <c r="AH395" s="34"/>
      <c r="AI395" s="34"/>
      <c r="AJ395" s="34"/>
      <c r="AK395" s="34"/>
      <c r="AL395" s="34"/>
      <c r="AM395" s="34"/>
      <c r="AN395" s="34"/>
      <c r="AO395" s="34"/>
      <c r="AP395" s="34"/>
      <c r="AQ395" s="75"/>
      <c r="AR395" s="34"/>
      <c r="AS395" s="34"/>
      <c r="AT395" s="110" t="s">
        <v>2331</v>
      </c>
      <c r="AU395" s="34" t="s">
        <v>2331</v>
      </c>
      <c r="AV395" s="34" t="s">
        <v>2331</v>
      </c>
      <c r="AW395" s="34"/>
      <c r="AX395" s="34"/>
      <c r="AY395" s="34"/>
      <c r="AZ395" s="34"/>
      <c r="BA395" s="34"/>
      <c r="BB395" s="34"/>
      <c r="BC395" s="124" t="s">
        <v>2331</v>
      </c>
      <c r="BD395" s="124" t="s">
        <v>2331</v>
      </c>
      <c r="BE395" s="216" t="s">
        <v>2331</v>
      </c>
      <c r="BF395" s="216" t="s">
        <v>2331</v>
      </c>
      <c r="BG395" s="34"/>
      <c r="BH395" s="34"/>
      <c r="BI395" s="34"/>
      <c r="BJ395" s="34"/>
      <c r="BK395" s="34"/>
      <c r="BL395" s="96">
        <f t="shared" ca="1" si="67"/>
        <v>16921</v>
      </c>
      <c r="BM395" s="97" t="e">
        <f t="shared" ca="1" si="68"/>
        <v>#VALUE!</v>
      </c>
      <c r="BN395" s="97" t="e">
        <f t="shared" ca="1" si="69"/>
        <v>#VALUE!</v>
      </c>
      <c r="BO395" s="95" t="e">
        <f t="shared" ca="1" si="70"/>
        <v>#VALUE!</v>
      </c>
      <c r="BP395" s="7">
        <f>Design!$J401</f>
        <v>0</v>
      </c>
      <c r="BQ395" s="1" t="e">
        <f t="shared" ca="1" si="71"/>
        <v>#VALUE!</v>
      </c>
      <c r="BR395" s="19" t="e">
        <f t="shared" ca="1" si="72"/>
        <v>#VALUE!</v>
      </c>
      <c r="BS395" s="61">
        <f t="shared" ca="1" si="73"/>
        <v>0</v>
      </c>
      <c r="BT395" s="61" t="str">
        <f t="shared" ca="1" si="74"/>
        <v>ACK</v>
      </c>
      <c r="BU395" s="78">
        <v>11.0223</v>
      </c>
      <c r="BV395" s="95">
        <v>8.4000000000000005E-2</v>
      </c>
      <c r="BW395" s="34">
        <v>2.4533333333333309</v>
      </c>
      <c r="BX395" s="43">
        <v>6.4138677769377178E-2</v>
      </c>
      <c r="BY395" s="51" t="s">
        <v>1378</v>
      </c>
      <c r="BZ395"/>
      <c r="CA395" s="278">
        <v>41543.644583333335</v>
      </c>
      <c r="CB395" t="s">
        <v>3782</v>
      </c>
      <c r="CC395" s="10"/>
      <c r="CD395" s="61"/>
      <c r="CE395" s="49"/>
      <c r="CF395" s="65"/>
      <c r="CG395" s="65"/>
      <c r="CH395" s="65"/>
      <c r="CI395" s="49"/>
      <c r="CJ395" s="49"/>
      <c r="CK395" s="49"/>
      <c r="CL395" s="49"/>
      <c r="CM395"/>
      <c r="CN395"/>
      <c r="CO395"/>
      <c r="CP395"/>
      <c r="CQ395"/>
      <c r="CR395"/>
      <c r="CS395"/>
      <c r="CT395"/>
      <c r="CU395"/>
      <c r="CV395" s="65"/>
      <c r="CW395" s="65"/>
      <c r="CX395" s="65"/>
      <c r="CY395" s="65"/>
      <c r="CZ395" s="65"/>
      <c r="DA395" s="65"/>
      <c r="DB395" s="141"/>
      <c r="DC395" s="141"/>
      <c r="DD395" s="141"/>
      <c r="DE395" s="141"/>
      <c r="DF395" s="141"/>
      <c r="DG395" s="141"/>
      <c r="DH395" s="141"/>
      <c r="DI395" s="141"/>
      <c r="DJ395" s="139"/>
      <c r="DK395" s="95"/>
      <c r="DL395" s="141"/>
      <c r="DM395" s="141"/>
      <c r="DN395" s="141"/>
      <c r="DO395" s="141"/>
      <c r="DP395" s="91"/>
      <c r="DQ395" s="72"/>
      <c r="DR395" s="72"/>
      <c r="DS395" s="72"/>
      <c r="DT395" s="72"/>
      <c r="DZ395" s="141"/>
      <c r="EA395" s="141"/>
      <c r="EB395" s="141"/>
      <c r="EC395" s="141"/>
      <c r="ED395" s="141"/>
      <c r="EE395" s="141"/>
      <c r="EF395" s="143"/>
      <c r="EU395" s="72"/>
    </row>
    <row r="396" spans="1:151">
      <c r="A396" s="20"/>
      <c r="B396" s="20"/>
      <c r="C396" s="312"/>
      <c r="D396" s="31" t="s">
        <v>2459</v>
      </c>
      <c r="E396" s="31" t="s">
        <v>2460</v>
      </c>
      <c r="F396" s="32"/>
      <c r="G396" s="33"/>
      <c r="H396" s="34"/>
      <c r="I396" s="34"/>
      <c r="J396" s="34"/>
      <c r="K396" s="34"/>
      <c r="L396" s="34"/>
      <c r="M396" s="34"/>
      <c r="N396" s="34"/>
      <c r="O396" s="34"/>
      <c r="P396" s="34"/>
      <c r="Q396" s="34"/>
      <c r="R396" s="34"/>
      <c r="S396" s="34"/>
      <c r="T396" s="34"/>
      <c r="U396" s="34"/>
      <c r="V396" s="34"/>
      <c r="W396" s="34"/>
      <c r="X396" s="34"/>
      <c r="Y396" s="34"/>
      <c r="Z396" s="34"/>
      <c r="AA396" s="34"/>
      <c r="AB396" s="34"/>
      <c r="AC396" s="34"/>
      <c r="AD396" s="34"/>
      <c r="AE396" s="34"/>
      <c r="AF396" s="34"/>
      <c r="AG396" s="34"/>
      <c r="AH396" s="34"/>
      <c r="AI396" s="34"/>
      <c r="AJ396" s="34"/>
      <c r="AK396" s="34"/>
      <c r="AL396" s="34"/>
      <c r="AM396" s="34"/>
      <c r="AN396" s="34"/>
      <c r="AO396" s="34"/>
      <c r="AP396" s="34"/>
      <c r="AQ396" s="75"/>
      <c r="AR396" s="34"/>
      <c r="AS396" s="34"/>
      <c r="AT396" s="110" t="s">
        <v>2335</v>
      </c>
      <c r="AU396" s="34" t="s">
        <v>2335</v>
      </c>
      <c r="AV396" s="34" t="s">
        <v>2335</v>
      </c>
      <c r="AW396" s="34"/>
      <c r="AX396" s="34"/>
      <c r="AY396" s="34"/>
      <c r="AZ396" s="34"/>
      <c r="BA396" s="34"/>
      <c r="BB396" s="34"/>
      <c r="BC396" s="124" t="s">
        <v>2335</v>
      </c>
      <c r="BD396" s="124" t="s">
        <v>2335</v>
      </c>
      <c r="BE396" s="216" t="s">
        <v>2335</v>
      </c>
      <c r="BF396" s="216" t="s">
        <v>2335</v>
      </c>
      <c r="BG396" s="34"/>
      <c r="BH396" s="34"/>
      <c r="BI396" s="34"/>
      <c r="BJ396" s="34"/>
      <c r="BK396" s="34"/>
      <c r="BL396" s="96">
        <f t="shared" ref="BL396:BL459" ca="1" si="75">(HOUR(OFFSET(CA$11,(ROW()-10)*2+BT$8,0))-HOUR(CA$7))*3600+(MINUTE(OFFSET(CA$11,(ROW()-10)*2+BT$8,0))-MINUTE(CA$7))*60+SECOND(OFFSET(CA$11,(ROW()-10)*2+BT$8,0))-SECOND(CA$7)-BL$7</f>
        <v>16924</v>
      </c>
      <c r="BM396" s="97" t="e">
        <f t="shared" ref="BM396:BM459" ca="1" si="76">-(RIGHT(BT396,LEN(BT396)-SEARCH("SWP",BT396,4)-3)-CC$7)/1000</f>
        <v>#VALUE!</v>
      </c>
      <c r="BN396" s="97" t="e">
        <f t="shared" ref="BN396:BN459" ca="1" si="77">-(MID(BT396,SEARCH("=",BT396)+1,SEARCH("=",BT396,4)-7)-CD$6)/1000</f>
        <v>#VALUE!</v>
      </c>
      <c r="BO396" s="95" t="e">
        <f t="shared" ref="BO396:BO459" ca="1" si="78">IF(BN396=0,(AVERAGE(BM395:BM398)-AVERAGE(BM394:BM397))/(AVERAGE(BL395:BL398)-AVERAGE(BL394:BL397)),(AVERAGE(BM395:BM398)-AVERAGE(BN394:BN397))/(AVERAGE(BL395:BL398)-AVERAGE(BL394:BL397)))</f>
        <v>#VALUE!</v>
      </c>
      <c r="BP396" s="7">
        <f>Design!$J402</f>
        <v>0</v>
      </c>
      <c r="BQ396" s="1" t="e">
        <f t="shared" ref="BQ396:BQ459" ca="1" si="79">(AVERAGE(BR395:BR398)-AVERAGE(BR394:BR397))/(AVERAGE(BL395:BL398)-AVERAGE(BL394:BL397))</f>
        <v>#VALUE!</v>
      </c>
      <c r="BR396" s="19" t="e">
        <f t="shared" ref="BR396:BR459" ca="1" si="80">ABS(MID(BT396,SEARCH("=",BT396,4)+1,SEARCH("S",BT396)-SEARCH("=",BT396,4)-3)-CD$7)/1000</f>
        <v>#VALUE!</v>
      </c>
      <c r="BS396" s="61">
        <f t="shared" ca="1" si="73"/>
        <v>0</v>
      </c>
      <c r="BT396" s="61" t="str">
        <f t="shared" ca="1" si="74"/>
        <v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5.1,5.5,5.9,6.8,0.0,8.1,6.5,8.8,16.7,27.7,38.7,48.1,56.4,64.0,70.7,76.7,82.3,87.2,91.7,95.8,99.3,102.3,105.5,107.8,110.3,112.0,114.0,115.7,116.9,118.1,119.0,119.9,120.7,121.1,121.7,122.0,122.3,122.2,122.5,122.4,122.3,122.4,122.4,122.1,122.1,122.0,122.1,121.9,121.4,121.5,121.1,121.3,120.9,120.9,120.5,120.7,120.4,120.4,120.3,120.2,120.0,120.1,120.1,120.0,120.1,120.1,120.1,119.9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9.6,10.1,9.2,9.6,9.5,0.0,10.9,14.5,23.6,34.0,44.2,52.9,60.7,68.2,74.4,80.8,85.7,90.4,94.7,98.5,102.1,105.2,107.9,110.3,112.4,114.2,116.2,118.0,118.9,120.4,121.5,122.3,122.8,123.5,123.5,124.2,124.3,124.6,124.3,124.1,124.5,124.5,124.2,124.5,123.9,123.8,123.6,123.4,122.9,123.1,123.1,122.7,122.7,122.9,122.5,122.1,122.2,122.3,121.7,121.8,121.8,121.9,121.4,121.7,121.4,121.3,121.8</v>
      </c>
      <c r="BU396" s="78">
        <v>11.265499999999999</v>
      </c>
      <c r="BV396" s="95">
        <v>0.08</v>
      </c>
      <c r="BW396" s="34">
        <v>2.5066666666666642</v>
      </c>
      <c r="BX396" s="43">
        <v>6.4887736270814358E-2</v>
      </c>
      <c r="BY396" s="51" t="s">
        <v>1379</v>
      </c>
      <c r="BZ396"/>
      <c r="CA396" s="278">
        <v>41543.644583333335</v>
      </c>
      <c r="CB396" t="s">
        <v>3783</v>
      </c>
      <c r="CC396" s="10"/>
      <c r="CD396" s="61"/>
      <c r="CE396" s="49"/>
      <c r="CF396" s="65"/>
      <c r="CG396" s="65"/>
      <c r="CH396" s="65"/>
      <c r="CI396" s="49"/>
      <c r="CJ396" s="49"/>
      <c r="CK396" s="49"/>
      <c r="CL396" s="49"/>
      <c r="CM396"/>
      <c r="CN396"/>
      <c r="CO396"/>
      <c r="CP396"/>
      <c r="CQ396"/>
      <c r="CR396"/>
      <c r="CS396"/>
      <c r="CT396"/>
      <c r="CU396"/>
      <c r="CV396" s="65"/>
      <c r="CW396" s="65"/>
      <c r="CX396" s="65"/>
      <c r="CY396" s="65"/>
      <c r="CZ396" s="65"/>
      <c r="DA396" s="65"/>
      <c r="DB396" s="141"/>
      <c r="DC396" s="141"/>
      <c r="DD396" s="141"/>
      <c r="DE396" s="141"/>
      <c r="DF396" s="141"/>
      <c r="DG396" s="141"/>
      <c r="DH396" s="141"/>
      <c r="DI396" s="141"/>
      <c r="DJ396" s="139"/>
      <c r="DK396" s="95"/>
      <c r="DL396" s="141"/>
      <c r="DM396" s="141"/>
      <c r="DN396" s="141"/>
      <c r="DO396" s="141"/>
      <c r="DP396" s="91"/>
      <c r="DQ396" s="72"/>
      <c r="DR396" s="72"/>
      <c r="DS396" s="72"/>
      <c r="DT396" s="72"/>
      <c r="DZ396" s="141"/>
      <c r="EA396" s="141"/>
      <c r="EB396" s="141"/>
      <c r="EC396" s="141"/>
      <c r="ED396" s="141"/>
      <c r="EE396" s="141"/>
      <c r="EF396" s="143"/>
      <c r="EU396" s="72"/>
    </row>
    <row r="397" spans="1:151">
      <c r="A397" s="20"/>
      <c r="B397" s="20"/>
      <c r="C397" s="312"/>
      <c r="D397" s="31" t="s">
        <v>2461</v>
      </c>
      <c r="E397" s="31" t="s">
        <v>2462</v>
      </c>
      <c r="F397" s="32"/>
      <c r="G397" s="33"/>
      <c r="H397" s="34"/>
      <c r="I397" s="34"/>
      <c r="J397" s="34"/>
      <c r="K397" s="34"/>
      <c r="L397" s="34"/>
      <c r="M397" s="34"/>
      <c r="N397" s="34"/>
      <c r="O397" s="34"/>
      <c r="P397" s="34"/>
      <c r="Q397" s="34"/>
      <c r="R397" s="34"/>
      <c r="S397" s="34"/>
      <c r="T397" s="34"/>
      <c r="U397" s="34"/>
      <c r="V397" s="34"/>
      <c r="W397" s="34"/>
      <c r="X397" s="34"/>
      <c r="Y397" s="34"/>
      <c r="Z397" s="34"/>
      <c r="AA397" s="34"/>
      <c r="AB397" s="34"/>
      <c r="AC397" s="34"/>
      <c r="AD397" s="34"/>
      <c r="AE397" s="34"/>
      <c r="AF397" s="34"/>
      <c r="AG397" s="34"/>
      <c r="AH397" s="34"/>
      <c r="AI397" s="34"/>
      <c r="AJ397" s="34"/>
      <c r="AK397" s="34"/>
      <c r="AL397" s="34"/>
      <c r="AM397" s="34"/>
      <c r="AN397" s="34"/>
      <c r="AO397" s="34"/>
      <c r="AP397" s="34"/>
      <c r="AQ397" s="75"/>
      <c r="AR397" s="34"/>
      <c r="AS397" s="34"/>
      <c r="AT397" s="110" t="s">
        <v>2404</v>
      </c>
      <c r="AU397" s="34" t="s">
        <v>2404</v>
      </c>
      <c r="AV397" s="34" t="s">
        <v>2404</v>
      </c>
      <c r="AW397" s="34"/>
      <c r="AX397" s="34"/>
      <c r="AY397" s="34"/>
      <c r="AZ397" s="34"/>
      <c r="BA397" s="34"/>
      <c r="BB397" s="34"/>
      <c r="BC397" s="124" t="s">
        <v>2404</v>
      </c>
      <c r="BD397" s="124" t="s">
        <v>2404</v>
      </c>
      <c r="BE397" s="216" t="s">
        <v>2404</v>
      </c>
      <c r="BF397" s="216" t="s">
        <v>2404</v>
      </c>
      <c r="BG397" s="34"/>
      <c r="BH397" s="34"/>
      <c r="BI397" s="34"/>
      <c r="BJ397" s="34"/>
      <c r="BK397" s="34"/>
      <c r="BL397" s="96">
        <f t="shared" ca="1" si="75"/>
        <v>16924</v>
      </c>
      <c r="BM397" s="97" t="e">
        <f t="shared" ca="1" si="76"/>
        <v>#VALUE!</v>
      </c>
      <c r="BN397" s="97" t="e">
        <f t="shared" ca="1" si="77"/>
        <v>#VALUE!</v>
      </c>
      <c r="BO397" s="95" t="e">
        <f t="shared" ca="1" si="78"/>
        <v>#VALUE!</v>
      </c>
      <c r="BP397" s="7">
        <f>Design!$J403</f>
        <v>0</v>
      </c>
      <c r="BQ397" s="1" t="e">
        <f t="shared" ca="1" si="79"/>
        <v>#VALUE!</v>
      </c>
      <c r="BR397" s="19" t="e">
        <f t="shared" ca="1" si="80"/>
        <v>#VALUE!</v>
      </c>
      <c r="BS397" s="61">
        <f t="shared" ca="1" si="73"/>
        <v>0</v>
      </c>
      <c r="BT397" s="61" t="str">
        <f t="shared" ca="1" si="74"/>
        <v>ACK</v>
      </c>
      <c r="BU397" s="78">
        <v>11.4908</v>
      </c>
      <c r="BV397" s="95">
        <v>7.5999999999999998E-2</v>
      </c>
      <c r="BW397" s="34">
        <v>2.56</v>
      </c>
      <c r="BX397" s="43">
        <v>6.5649993890531139E-2</v>
      </c>
      <c r="BY397" s="51" t="s">
        <v>1380</v>
      </c>
      <c r="BZ397"/>
      <c r="CA397" s="278">
        <v>41543.645196759258</v>
      </c>
      <c r="CB397" t="s">
        <v>1969</v>
      </c>
      <c r="CC397" s="10"/>
      <c r="CD397" s="61"/>
      <c r="CE397" s="49"/>
      <c r="CF397" s="65"/>
      <c r="CG397" s="65"/>
      <c r="CH397" s="65"/>
      <c r="CI397" s="49"/>
      <c r="CJ397" s="49"/>
      <c r="CK397" s="49"/>
      <c r="CL397" s="49"/>
      <c r="CM397"/>
      <c r="CN397"/>
      <c r="CO397"/>
      <c r="CP397"/>
      <c r="CQ397"/>
      <c r="CR397"/>
      <c r="CS397"/>
      <c r="CT397"/>
      <c r="CU397"/>
      <c r="CV397" s="65"/>
      <c r="CW397" s="65"/>
      <c r="CX397" s="65"/>
      <c r="CY397" s="65"/>
      <c r="CZ397" s="65"/>
      <c r="DA397" s="65"/>
      <c r="DB397" s="141"/>
      <c r="DC397" s="141"/>
      <c r="DD397" s="141"/>
      <c r="DE397" s="141"/>
      <c r="DF397" s="141"/>
      <c r="DG397" s="141"/>
      <c r="DH397" s="141"/>
      <c r="DI397" s="141"/>
      <c r="DJ397" s="139"/>
      <c r="DK397" s="95"/>
      <c r="DL397" s="141"/>
      <c r="DM397" s="141"/>
      <c r="DN397" s="141"/>
      <c r="DO397" s="141"/>
      <c r="DP397" s="91"/>
      <c r="DQ397" s="72"/>
      <c r="DR397" s="72"/>
      <c r="DS397" s="72"/>
      <c r="DT397" s="72"/>
      <c r="DZ397" s="141"/>
      <c r="EA397" s="141"/>
      <c r="EB397" s="141"/>
      <c r="EC397" s="141"/>
      <c r="ED397" s="141"/>
      <c r="EE397" s="141"/>
      <c r="EF397" s="143"/>
      <c r="EU397" s="72"/>
    </row>
    <row r="398" spans="1:151">
      <c r="A398" s="20"/>
      <c r="B398" s="20"/>
      <c r="C398" s="312"/>
      <c r="D398" s="31" t="s">
        <v>1970</v>
      </c>
      <c r="E398" s="31" t="s">
        <v>1971</v>
      </c>
      <c r="F398" s="32"/>
      <c r="G398" s="33"/>
      <c r="H398" s="34"/>
      <c r="I398" s="34"/>
      <c r="J398" s="34"/>
      <c r="K398" s="34"/>
      <c r="L398" s="34"/>
      <c r="M398" s="34"/>
      <c r="N398" s="34"/>
      <c r="O398" s="34"/>
      <c r="P398" s="34"/>
      <c r="Q398" s="34"/>
      <c r="R398" s="34"/>
      <c r="S398" s="34"/>
      <c r="T398" s="34"/>
      <c r="U398" s="34"/>
      <c r="V398" s="34"/>
      <c r="W398" s="34"/>
      <c r="X398" s="34"/>
      <c r="Y398" s="34"/>
      <c r="Z398" s="34"/>
      <c r="AA398" s="34"/>
      <c r="AB398" s="34"/>
      <c r="AC398" s="34"/>
      <c r="AD398" s="34"/>
      <c r="AE398" s="34"/>
      <c r="AF398" s="34"/>
      <c r="AG398" s="34"/>
      <c r="AH398" s="34"/>
      <c r="AI398" s="34"/>
      <c r="AJ398" s="34"/>
      <c r="AK398" s="34"/>
      <c r="AL398" s="34"/>
      <c r="AM398" s="34"/>
      <c r="AN398" s="34"/>
      <c r="AO398" s="34"/>
      <c r="AP398" s="34"/>
      <c r="AQ398" s="75"/>
      <c r="AR398" s="34"/>
      <c r="AS398" s="34"/>
      <c r="AT398" s="110" t="s">
        <v>1276</v>
      </c>
      <c r="AU398" s="34" t="s">
        <v>1276</v>
      </c>
      <c r="AV398" s="34" t="s">
        <v>1276</v>
      </c>
      <c r="AW398" s="34"/>
      <c r="AX398" s="34"/>
      <c r="AY398" s="34"/>
      <c r="AZ398" s="34"/>
      <c r="BA398" s="34"/>
      <c r="BB398" s="34"/>
      <c r="BC398" s="124" t="s">
        <v>1275</v>
      </c>
      <c r="BD398" s="124" t="s">
        <v>1275</v>
      </c>
      <c r="BE398" s="216" t="s">
        <v>1275</v>
      </c>
      <c r="BF398" s="216" t="s">
        <v>1275</v>
      </c>
      <c r="BG398" s="34"/>
      <c r="BH398" s="34"/>
      <c r="BI398" s="34"/>
      <c r="BJ398" s="34"/>
      <c r="BK398" s="34"/>
      <c r="BL398" s="96">
        <f t="shared" ca="1" si="75"/>
        <v>16926</v>
      </c>
      <c r="BM398" s="97" t="e">
        <f t="shared" ca="1" si="76"/>
        <v>#VALUE!</v>
      </c>
      <c r="BN398" s="97" t="e">
        <f t="shared" ca="1" si="77"/>
        <v>#VALUE!</v>
      </c>
      <c r="BO398" s="95" t="e">
        <f t="shared" ca="1" si="78"/>
        <v>#VALUE!</v>
      </c>
      <c r="BP398" s="7">
        <f>Design!$J404</f>
        <v>0</v>
      </c>
      <c r="BQ398" s="1" t="e">
        <f t="shared" ca="1" si="79"/>
        <v>#VALUE!</v>
      </c>
      <c r="BR398" s="19" t="e">
        <f t="shared" ca="1" si="80"/>
        <v>#VALUE!</v>
      </c>
      <c r="BS398" s="61">
        <f t="shared" ca="1" si="73"/>
        <v>0</v>
      </c>
      <c r="BT398" s="61" t="str">
        <f t="shared" ca="1" si="74"/>
        <v>ACK</v>
      </c>
      <c r="BU398" s="78">
        <v>11.680599999999998</v>
      </c>
      <c r="BV398" s="95">
        <v>7.2999999999999995E-2</v>
      </c>
      <c r="BW398" s="34">
        <v>2.6133333333333306</v>
      </c>
      <c r="BX398" s="43">
        <v>6.6425762567754246E-2</v>
      </c>
      <c r="BY398" s="51" t="s">
        <v>1381</v>
      </c>
      <c r="BZ398"/>
      <c r="CA398" s="278">
        <v>41543.645208333335</v>
      </c>
      <c r="CB398" t="s">
        <v>3730</v>
      </c>
      <c r="CC398" s="10"/>
      <c r="CD398" s="61"/>
      <c r="CE398" s="49"/>
      <c r="CF398" s="65"/>
      <c r="CG398" s="65"/>
      <c r="CH398" s="65"/>
      <c r="CI398" s="49"/>
      <c r="CJ398" s="49"/>
      <c r="CK398" s="49"/>
      <c r="CL398" s="49"/>
      <c r="CM398"/>
      <c r="CN398"/>
      <c r="CO398"/>
      <c r="CP398"/>
      <c r="CQ398"/>
      <c r="CR398"/>
      <c r="CS398"/>
      <c r="CT398"/>
      <c r="CU398"/>
      <c r="CV398" s="65"/>
      <c r="CW398" s="65"/>
      <c r="CX398" s="65"/>
      <c r="CY398" s="65"/>
      <c r="CZ398" s="65"/>
      <c r="DA398" s="65"/>
      <c r="DB398" s="141"/>
      <c r="DC398" s="141"/>
      <c r="DD398" s="141"/>
      <c r="DE398" s="141"/>
      <c r="DF398" s="141"/>
      <c r="DG398" s="141"/>
      <c r="DH398" s="141"/>
      <c r="DI398" s="141"/>
      <c r="DJ398" s="139"/>
      <c r="DK398" s="95"/>
      <c r="DL398" s="141"/>
      <c r="DM398" s="141"/>
      <c r="DN398" s="141"/>
      <c r="DO398" s="141"/>
      <c r="DP398" s="91"/>
      <c r="DQ398" s="72"/>
      <c r="DR398" s="72"/>
      <c r="DS398" s="72"/>
      <c r="DT398" s="72"/>
      <c r="DZ398" s="141"/>
      <c r="EA398" s="141"/>
      <c r="EB398" s="141"/>
      <c r="EC398" s="141"/>
      <c r="ED398" s="141"/>
      <c r="EE398" s="141"/>
      <c r="EF398" s="143"/>
      <c r="EU398" s="72"/>
    </row>
    <row r="399" spans="1:151">
      <c r="A399" s="20"/>
      <c r="B399" s="20"/>
      <c r="C399" s="312"/>
      <c r="D399" s="31" t="s">
        <v>1972</v>
      </c>
      <c r="E399" s="31" t="s">
        <v>1973</v>
      </c>
      <c r="F399" s="32"/>
      <c r="G399" s="33"/>
      <c r="H399" s="34"/>
      <c r="I399" s="34"/>
      <c r="J399" s="34"/>
      <c r="K399" s="34"/>
      <c r="L399" s="34"/>
      <c r="M399" s="34"/>
      <c r="N399" s="34"/>
      <c r="O399" s="34"/>
      <c r="P399" s="34"/>
      <c r="Q399" s="34"/>
      <c r="R399" s="34"/>
      <c r="S399" s="34"/>
      <c r="T399" s="34"/>
      <c r="U399" s="34"/>
      <c r="V399" s="34"/>
      <c r="W399" s="34"/>
      <c r="X399" s="34"/>
      <c r="Y399" s="34"/>
      <c r="Z399" s="34"/>
      <c r="AA399" s="34"/>
      <c r="AB399" s="34"/>
      <c r="AC399" s="34"/>
      <c r="AD399" s="34"/>
      <c r="AE399" s="34"/>
      <c r="AF399" s="34"/>
      <c r="AG399" s="34"/>
      <c r="AH399" s="34"/>
      <c r="AI399" s="34"/>
      <c r="AJ399" s="34"/>
      <c r="AK399" s="34"/>
      <c r="AL399" s="34"/>
      <c r="AM399" s="34"/>
      <c r="AN399" s="34"/>
      <c r="AO399" s="34"/>
      <c r="AP399" s="34"/>
      <c r="AQ399" s="75"/>
      <c r="AR399" s="34"/>
      <c r="AS399" s="34"/>
      <c r="AT399" s="110" t="s">
        <v>2399</v>
      </c>
      <c r="AU399" s="34" t="s">
        <v>2399</v>
      </c>
      <c r="AV399" s="34" t="s">
        <v>2399</v>
      </c>
      <c r="AW399" s="34"/>
      <c r="AX399" s="34"/>
      <c r="AY399" s="34"/>
      <c r="AZ399" s="34"/>
      <c r="BA399" s="34"/>
      <c r="BB399" s="34"/>
      <c r="BC399" s="124" t="s">
        <v>2399</v>
      </c>
      <c r="BD399" s="124" t="s">
        <v>2399</v>
      </c>
      <c r="BE399" s="216" t="s">
        <v>2399</v>
      </c>
      <c r="BF399" s="216" t="s">
        <v>2399</v>
      </c>
      <c r="BG399" s="34"/>
      <c r="BH399" s="34"/>
      <c r="BI399" s="34"/>
      <c r="BJ399" s="34"/>
      <c r="BK399" s="34"/>
      <c r="BL399" s="96">
        <f t="shared" ca="1" si="75"/>
        <v>16928</v>
      </c>
      <c r="BM399" s="97" t="e">
        <f t="shared" ca="1" si="76"/>
        <v>#VALUE!</v>
      </c>
      <c r="BN399" s="97" t="e">
        <f t="shared" ca="1" si="77"/>
        <v>#VALUE!</v>
      </c>
      <c r="BO399" s="95" t="e">
        <f t="shared" ca="1" si="78"/>
        <v>#VALUE!</v>
      </c>
      <c r="BP399" s="7">
        <f>Design!$J405</f>
        <v>0</v>
      </c>
      <c r="BQ399" s="1" t="e">
        <f t="shared" ca="1" si="79"/>
        <v>#VALUE!</v>
      </c>
      <c r="BR399" s="19" t="e">
        <f t="shared" ca="1" si="80"/>
        <v>#VALUE!</v>
      </c>
      <c r="BS399" s="61">
        <f t="shared" ca="1" si="73"/>
        <v>0</v>
      </c>
      <c r="BT399" s="61" t="str">
        <f t="shared" ca="1" si="74"/>
        <v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4.7,5.4,6.0,6.5,0.0,7.6,7.4,13.2,24.2,35.6,45.8,54.9,62.7,69.8,75.9,81.9,87.0,91.4,95.6,99.1,102.6,105.3,108.0,110.5,112.5,114.4,116.1,117.3,118.5,119.7,120.2,120.9,121.6,122.1,122.2,122.6,122.6,122.7,122.5,122.6,122.6,122.4,122.5,122.1,122.2,122.0,121.9,121.8,121.5,121.3,121.2,121.0,120.5,120.9,120.3,120.4,120.2,120.5,120.2,120.2,120.1,120.1,120.0,119.9,120.2,120.1,120.0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9.2,8.7,9.4,9.9,9.5,9.9,11.4,12.6,19.6,30.4,41.4,50.4,59.0,67.1,73.4,80.0,85.4,89.8,94.2,98.7,102.3,105.3,108.4,110.6,112.7,114.3,116.2,118.1,119.5,120.6,122.2,122.9,123.3,124.2,124.5,124.5,124.7,124.6,124.2,124.6,124.6,124.3,124.4,124.4,124.4,123.8,123.5,123.6,123.7,123.2,122.7,123.0,122.5,122.5,122.1,122.4,122.1,122.3,121.8,122.4,121.8,121.9,122.1,121.5,122.0,121.5,121.8</v>
      </c>
      <c r="BU399" s="78">
        <v>11.8644</v>
      </c>
      <c r="BV399" s="95">
        <v>7.0000000000000007E-2</v>
      </c>
      <c r="BW399" s="34">
        <v>2.6666666666666639</v>
      </c>
      <c r="BX399" s="43">
        <v>6.7215363511659756E-2</v>
      </c>
      <c r="BY399" s="51" t="s">
        <v>1382</v>
      </c>
      <c r="BZ399"/>
      <c r="CA399" s="278">
        <v>41543.645219907405</v>
      </c>
      <c r="CB399" t="s">
        <v>1969</v>
      </c>
      <c r="CC399" s="10"/>
      <c r="CD399" s="61"/>
      <c r="CE399" s="49"/>
      <c r="CF399" s="65"/>
      <c r="CG399" s="65"/>
      <c r="CH399" s="65"/>
      <c r="CI399" s="49"/>
      <c r="CJ399" s="49"/>
      <c r="CK399" s="49"/>
      <c r="CL399" s="49"/>
      <c r="CM399"/>
      <c r="CN399"/>
      <c r="CO399"/>
      <c r="CP399"/>
      <c r="CQ399"/>
      <c r="CR399"/>
      <c r="CS399"/>
      <c r="CT399"/>
      <c r="CU399"/>
      <c r="CV399" s="65"/>
      <c r="CW399" s="65"/>
      <c r="CX399" s="65"/>
      <c r="CY399" s="65"/>
      <c r="CZ399" s="65"/>
      <c r="DA399" s="65"/>
      <c r="DB399" s="141"/>
      <c r="DC399" s="141"/>
      <c r="DD399" s="141"/>
      <c r="DE399" s="141"/>
      <c r="DF399" s="141"/>
      <c r="DG399" s="141"/>
      <c r="DH399" s="141"/>
      <c r="DI399" s="141"/>
      <c r="DJ399" s="139"/>
      <c r="DK399" s="95"/>
      <c r="DL399" s="141"/>
      <c r="DM399" s="141"/>
      <c r="DN399" s="141"/>
      <c r="DO399" s="141"/>
      <c r="DP399" s="91"/>
      <c r="DQ399" s="72"/>
      <c r="DR399" s="72"/>
      <c r="DS399" s="72"/>
      <c r="DT399" s="72"/>
      <c r="DZ399" s="141"/>
      <c r="EA399" s="141"/>
      <c r="EB399" s="141"/>
      <c r="EC399" s="141"/>
      <c r="ED399" s="141"/>
      <c r="EE399" s="141"/>
      <c r="EF399" s="143"/>
      <c r="EU399" s="72"/>
    </row>
    <row r="400" spans="1:151">
      <c r="A400" s="20"/>
      <c r="B400" s="20"/>
      <c r="C400" s="312"/>
      <c r="D400" s="31" t="s">
        <v>1974</v>
      </c>
      <c r="E400" s="31" t="s">
        <v>1299</v>
      </c>
      <c r="F400" s="32"/>
      <c r="G400" s="33"/>
      <c r="H400" s="34"/>
      <c r="I400" s="34"/>
      <c r="J400" s="34"/>
      <c r="K400" s="34"/>
      <c r="L400" s="34"/>
      <c r="M400" s="34"/>
      <c r="N400" s="34"/>
      <c r="O400" s="34"/>
      <c r="P400" s="34"/>
      <c r="Q400" s="34"/>
      <c r="R400" s="34"/>
      <c r="S400" s="34"/>
      <c r="T400" s="34"/>
      <c r="U400" s="34"/>
      <c r="V400" s="34"/>
      <c r="W400" s="34"/>
      <c r="X400" s="34"/>
      <c r="Y400" s="34"/>
      <c r="Z400" s="34"/>
      <c r="AA400" s="34"/>
      <c r="AB400" s="34"/>
      <c r="AC400" s="34"/>
      <c r="AD400" s="34"/>
      <c r="AE400" s="34"/>
      <c r="AF400" s="34"/>
      <c r="AG400" s="34"/>
      <c r="AH400" s="34"/>
      <c r="AI400" s="34"/>
      <c r="AJ400" s="34"/>
      <c r="AK400" s="34"/>
      <c r="AL400" s="34"/>
      <c r="AM400" s="34"/>
      <c r="AN400" s="34"/>
      <c r="AO400" s="34"/>
      <c r="AP400" s="34"/>
      <c r="AQ400" s="75"/>
      <c r="AR400" s="34"/>
      <c r="AS400" s="34"/>
      <c r="AT400" s="110" t="s">
        <v>2399</v>
      </c>
      <c r="AU400" s="34" t="s">
        <v>2399</v>
      </c>
      <c r="AV400" s="34" t="s">
        <v>2399</v>
      </c>
      <c r="AW400" s="34"/>
      <c r="AX400" s="34"/>
      <c r="AY400" s="34"/>
      <c r="AZ400" s="34"/>
      <c r="BA400" s="34"/>
      <c r="BB400" s="34"/>
      <c r="BC400" s="124" t="s">
        <v>2399</v>
      </c>
      <c r="BD400" s="124" t="s">
        <v>2399</v>
      </c>
      <c r="BE400" s="216" t="s">
        <v>2399</v>
      </c>
      <c r="BF400" s="216" t="s">
        <v>2399</v>
      </c>
      <c r="BG400" s="34"/>
      <c r="BH400" s="34"/>
      <c r="BI400" s="34"/>
      <c r="BJ400" s="34"/>
      <c r="BK400" s="34"/>
      <c r="BL400" s="96">
        <f t="shared" ca="1" si="75"/>
        <v>16929</v>
      </c>
      <c r="BM400" s="97" t="e">
        <f t="shared" ca="1" si="76"/>
        <v>#VALUE!</v>
      </c>
      <c r="BN400" s="97" t="e">
        <f t="shared" ca="1" si="77"/>
        <v>#VALUE!</v>
      </c>
      <c r="BO400" s="95" t="e">
        <f t="shared" ca="1" si="78"/>
        <v>#VALUE!</v>
      </c>
      <c r="BP400" s="7">
        <f>Design!$J406</f>
        <v>0</v>
      </c>
      <c r="BQ400" s="1" t="e">
        <f t="shared" ca="1" si="79"/>
        <v>#VALUE!</v>
      </c>
      <c r="BR400" s="19" t="e">
        <f t="shared" ca="1" si="80"/>
        <v>#VALUE!</v>
      </c>
      <c r="BS400" s="61">
        <f t="shared" ca="1" si="73"/>
        <v>0</v>
      </c>
      <c r="BT400" s="61" t="str">
        <f t="shared" ca="1" si="74"/>
        <v>ACK</v>
      </c>
      <c r="BU400" s="78">
        <v>12.0425</v>
      </c>
      <c r="BV400" s="95">
        <v>6.8000000000000005E-2</v>
      </c>
      <c r="BW400" s="34">
        <v>2.72</v>
      </c>
      <c r="BX400" s="43">
        <v>6.801912753392067E-2</v>
      </c>
      <c r="BY400" s="51" t="s">
        <v>1383</v>
      </c>
      <c r="BZ400"/>
      <c r="CA400" s="278">
        <v>41543.645219907405</v>
      </c>
      <c r="CB400" t="s">
        <v>3721</v>
      </c>
      <c r="CC400" s="10"/>
      <c r="CD400" s="61"/>
      <c r="CE400" s="49"/>
      <c r="CF400" s="65"/>
      <c r="CG400" s="65"/>
      <c r="CH400" s="65"/>
      <c r="CI400" s="49"/>
      <c r="CJ400" s="49"/>
      <c r="CK400" s="49"/>
      <c r="CL400" s="49"/>
      <c r="CM400"/>
      <c r="CN400"/>
      <c r="CO400"/>
      <c r="CP400"/>
      <c r="CQ400"/>
      <c r="CR400"/>
      <c r="CS400"/>
      <c r="CT400"/>
      <c r="CU400"/>
      <c r="CV400" s="65"/>
      <c r="CW400" s="65"/>
      <c r="CX400" s="65"/>
      <c r="CY400" s="65"/>
      <c r="CZ400" s="65"/>
      <c r="DA400" s="65"/>
      <c r="DB400" s="141"/>
      <c r="DC400" s="141"/>
      <c r="DD400" s="141"/>
      <c r="DE400" s="141"/>
      <c r="DF400" s="141"/>
      <c r="DG400" s="141"/>
      <c r="DH400" s="141"/>
      <c r="DI400" s="141"/>
      <c r="DJ400" s="139"/>
      <c r="DK400" s="95"/>
      <c r="DL400" s="141"/>
      <c r="DM400" s="141"/>
      <c r="DN400" s="141"/>
      <c r="DO400" s="141"/>
      <c r="DP400" s="91"/>
      <c r="DQ400" s="72"/>
      <c r="DR400" s="72"/>
      <c r="DS400" s="72"/>
      <c r="DT400" s="72"/>
      <c r="DZ400" s="141"/>
      <c r="EA400" s="141"/>
      <c r="EB400" s="141"/>
      <c r="EC400" s="141"/>
      <c r="ED400" s="141"/>
      <c r="EE400" s="141"/>
      <c r="EF400" s="143"/>
      <c r="EU400" s="72"/>
    </row>
    <row r="401" spans="1:151">
      <c r="A401" s="20"/>
      <c r="B401" s="20"/>
      <c r="C401" s="312"/>
      <c r="D401" s="31" t="s">
        <v>1300</v>
      </c>
      <c r="E401" s="31" t="s">
        <v>1301</v>
      </c>
      <c r="F401" s="32"/>
      <c r="G401" s="33"/>
      <c r="H401" s="34"/>
      <c r="I401" s="34"/>
      <c r="J401" s="34"/>
      <c r="K401" s="34"/>
      <c r="L401" s="34"/>
      <c r="M401" s="34"/>
      <c r="N401" s="34"/>
      <c r="O401" s="34"/>
      <c r="P401" s="34"/>
      <c r="Q401" s="34"/>
      <c r="R401" s="34"/>
      <c r="S401" s="34"/>
      <c r="T401" s="34"/>
      <c r="U401" s="34"/>
      <c r="V401" s="34"/>
      <c r="W401" s="34"/>
      <c r="X401" s="34"/>
      <c r="Y401" s="34"/>
      <c r="Z401" s="34"/>
      <c r="AA401" s="34"/>
      <c r="AB401" s="34"/>
      <c r="AC401" s="34"/>
      <c r="AD401" s="34"/>
      <c r="AE401" s="34"/>
      <c r="AF401" s="34"/>
      <c r="AG401" s="34"/>
      <c r="AH401" s="34"/>
      <c r="AI401" s="34"/>
      <c r="AJ401" s="34"/>
      <c r="AK401" s="34"/>
      <c r="AL401" s="34"/>
      <c r="AM401" s="34"/>
      <c r="AN401" s="34"/>
      <c r="AO401" s="34"/>
      <c r="AP401" s="34"/>
      <c r="AQ401" s="75"/>
      <c r="AR401" s="34"/>
      <c r="AS401" s="34"/>
      <c r="AT401" s="110" t="s">
        <v>1283</v>
      </c>
      <c r="AU401" s="34" t="s">
        <v>1283</v>
      </c>
      <c r="AV401" s="34" t="s">
        <v>1283</v>
      </c>
      <c r="AW401" s="34"/>
      <c r="AX401" s="34"/>
      <c r="AY401" s="34"/>
      <c r="AZ401" s="34"/>
      <c r="BA401" s="34"/>
      <c r="BB401" s="34"/>
      <c r="BC401" s="124" t="s">
        <v>1283</v>
      </c>
      <c r="BD401" s="124" t="s">
        <v>1283</v>
      </c>
      <c r="BE401" s="216" t="s">
        <v>1283</v>
      </c>
      <c r="BF401" s="216" t="s">
        <v>1283</v>
      </c>
      <c r="BG401" s="34"/>
      <c r="BH401" s="34"/>
      <c r="BI401" s="34"/>
      <c r="BJ401" s="34"/>
      <c r="BK401" s="34"/>
      <c r="BL401" s="96">
        <f t="shared" ca="1" si="75"/>
        <v>16931</v>
      </c>
      <c r="BM401" s="97" t="e">
        <f t="shared" ca="1" si="76"/>
        <v>#VALUE!</v>
      </c>
      <c r="BN401" s="97" t="e">
        <f t="shared" ca="1" si="77"/>
        <v>#VALUE!</v>
      </c>
      <c r="BO401" s="95" t="e">
        <f t="shared" ca="1" si="78"/>
        <v>#VALUE!</v>
      </c>
      <c r="BP401" s="7">
        <f>Design!$J407</f>
        <v>0</v>
      </c>
      <c r="BQ401" s="1" t="e">
        <f t="shared" ca="1" si="79"/>
        <v>#VALUE!</v>
      </c>
      <c r="BR401" s="19" t="e">
        <f t="shared" ca="1" si="80"/>
        <v>#VALUE!</v>
      </c>
      <c r="BS401" s="61">
        <f t="shared" ca="1" si="73"/>
        <v>0</v>
      </c>
      <c r="BT401" s="61" t="str">
        <f t="shared" ca="1" si="74"/>
        <v>ACK</v>
      </c>
      <c r="BU401" s="78">
        <v>12.2098</v>
      </c>
      <c r="BV401" s="95">
        <v>6.5000000000000002E-2</v>
      </c>
      <c r="BW401" s="34">
        <v>2.7733333333333303</v>
      </c>
      <c r="BX401" s="43">
        <v>6.8837395395255851E-2</v>
      </c>
      <c r="BY401" s="51" t="s">
        <v>1384</v>
      </c>
      <c r="BZ401"/>
      <c r="CA401" s="278">
        <v>41543.645219907405</v>
      </c>
      <c r="CB401" t="s">
        <v>3722</v>
      </c>
      <c r="CC401" s="10"/>
      <c r="CD401" s="61"/>
      <c r="CE401" s="49"/>
      <c r="CF401" s="65"/>
      <c r="CG401" s="65"/>
      <c r="CH401" s="65"/>
      <c r="CI401" s="49"/>
      <c r="CJ401" s="49"/>
      <c r="CK401" s="49"/>
      <c r="CL401" s="49"/>
      <c r="CM401"/>
      <c r="CN401"/>
      <c r="CO401"/>
      <c r="CP401"/>
      <c r="CQ401"/>
      <c r="CR401"/>
      <c r="CS401"/>
      <c r="CT401"/>
      <c r="CU401"/>
      <c r="CV401" s="65"/>
      <c r="CW401" s="65"/>
      <c r="CX401" s="65"/>
      <c r="CY401" s="65"/>
      <c r="CZ401" s="65"/>
      <c r="DA401" s="65"/>
      <c r="DB401" s="141"/>
      <c r="DC401" s="141"/>
      <c r="DD401" s="141"/>
      <c r="DE401" s="141"/>
      <c r="DF401" s="141"/>
      <c r="DG401" s="141"/>
      <c r="DH401" s="141"/>
      <c r="DI401" s="141"/>
      <c r="DJ401" s="139"/>
      <c r="DK401" s="95"/>
      <c r="DL401" s="141"/>
      <c r="DM401" s="141"/>
      <c r="DN401" s="141"/>
      <c r="DO401" s="141"/>
      <c r="DP401" s="91"/>
      <c r="DQ401" s="72"/>
      <c r="DR401" s="72"/>
      <c r="DS401" s="72"/>
      <c r="DT401" s="72"/>
      <c r="DZ401" s="141"/>
      <c r="EA401" s="141"/>
      <c r="EB401" s="141"/>
      <c r="EC401" s="141"/>
      <c r="ED401" s="141"/>
      <c r="EE401" s="141"/>
      <c r="EF401" s="143"/>
      <c r="EU401" s="72"/>
    </row>
    <row r="402" spans="1:151">
      <c r="A402" s="20"/>
      <c r="B402" s="20"/>
      <c r="C402" s="312"/>
      <c r="D402" s="31" t="s">
        <v>1302</v>
      </c>
      <c r="E402" s="31" t="s">
        <v>1303</v>
      </c>
      <c r="F402" s="32"/>
      <c r="G402" s="33"/>
      <c r="H402" s="34"/>
      <c r="I402" s="34"/>
      <c r="J402" s="34"/>
      <c r="K402" s="34"/>
      <c r="L402" s="34"/>
      <c r="M402" s="34"/>
      <c r="N402" s="34"/>
      <c r="O402" s="34"/>
      <c r="P402" s="34"/>
      <c r="Q402" s="34"/>
      <c r="R402" s="34"/>
      <c r="S402" s="34"/>
      <c r="T402" s="34"/>
      <c r="U402" s="34"/>
      <c r="V402" s="34"/>
      <c r="W402" s="34"/>
      <c r="X402" s="34"/>
      <c r="Y402" s="34"/>
      <c r="Z402" s="34"/>
      <c r="AA402" s="34"/>
      <c r="AB402" s="34"/>
      <c r="AC402" s="34"/>
      <c r="AD402" s="34"/>
      <c r="AE402" s="34"/>
      <c r="AF402" s="34"/>
      <c r="AG402" s="40"/>
      <c r="AH402" s="34"/>
      <c r="AI402" s="40"/>
      <c r="AJ402" s="34"/>
      <c r="AK402" s="34"/>
      <c r="AL402" s="34"/>
      <c r="AM402" s="34"/>
      <c r="AN402" s="34"/>
      <c r="AO402" s="34"/>
      <c r="AP402" s="34"/>
      <c r="AQ402" s="75"/>
      <c r="AR402" s="34"/>
      <c r="AS402" s="34"/>
      <c r="AT402" s="110" t="s">
        <v>1651</v>
      </c>
      <c r="AU402" s="34" t="s">
        <v>1651</v>
      </c>
      <c r="AV402" s="34" t="s">
        <v>1651</v>
      </c>
      <c r="AW402" s="34"/>
      <c r="AX402" s="34"/>
      <c r="AY402" s="34"/>
      <c r="AZ402" s="34"/>
      <c r="BA402" s="34"/>
      <c r="BB402" s="34"/>
      <c r="BC402" s="124" t="s">
        <v>2901</v>
      </c>
      <c r="BD402" s="124" t="s">
        <v>2901</v>
      </c>
      <c r="BE402" s="216" t="s">
        <v>2901</v>
      </c>
      <c r="BF402" s="216" t="s">
        <v>2901</v>
      </c>
      <c r="BG402" s="34"/>
      <c r="BH402" s="34"/>
      <c r="BI402" s="34"/>
      <c r="BJ402" s="34"/>
      <c r="BK402" s="34"/>
      <c r="BL402" s="96">
        <f t="shared" ca="1" si="75"/>
        <v>16933</v>
      </c>
      <c r="BM402" s="97" t="e">
        <f t="shared" ca="1" si="76"/>
        <v>#VALUE!</v>
      </c>
      <c r="BN402" s="97" t="e">
        <f t="shared" ca="1" si="77"/>
        <v>#VALUE!</v>
      </c>
      <c r="BO402" s="95" t="e">
        <f t="shared" ca="1" si="78"/>
        <v>#VALUE!</v>
      </c>
      <c r="BP402" s="7">
        <f>Design!$J408</f>
        <v>0</v>
      </c>
      <c r="BQ402" s="1" t="e">
        <f t="shared" ca="1" si="79"/>
        <v>#VALUE!</v>
      </c>
      <c r="BR402" s="19" t="e">
        <f t="shared" ca="1" si="80"/>
        <v>#VALUE!</v>
      </c>
      <c r="BS402" s="61">
        <f t="shared" ca="1" si="73"/>
        <v>0</v>
      </c>
      <c r="BT402" s="61" t="str">
        <f t="shared" ca="1" si="74"/>
        <v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6.4,5.0,5.5,5.8,6.8,0.0,7.6,10.2,20.6,32.9,43.8,53.0,61.4,68.6,75.5,81.2,86.6,91.0,95.3,99.1,102.5,105.6,108.1,110.7,112.7,114.5,116.3,117.5,118.8,120.0,120.5,121.3,121.8,122.3,122.5,122.8,122.7,122.8,122.8,122.6,122.6,122.5,122.5,122.3,122.1,122.1,121.9,121.7,121.5,121.6,121.1,121.1,121.1,120.9,120.7,120.5,120.2,120.4,120.2,120.3,120.2,120.2,120.0,120.2,119.9,120.1,120.1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9.6,8.7,8.7,8.2,8.9,11.2,12.3,16.3,28.4,39.2,48.8,57.9,65.4,72.7,78.8,84.8,89.6,94.0,98.3,101.8,105.3,108.0,110.8,112.7,114.8,116.6,118.3,119.3,121.6,122.5,122.8,123.4,123.9,124.5,124.9,124.7,124.8,124.7,124.9,124.7,124.5,124.6,124.8,124.6,123.8,123.6,123.7,123.2,123.1,122.8,122.9,122.9,122.7,122.0,122.0,122.3,122.1,122.1,122.1,121.9,121.8,121.9,121.6,121.5,121.8,121.0</v>
      </c>
      <c r="BU402" s="78">
        <v>12.3775</v>
      </c>
      <c r="BV402" s="95">
        <v>6.3E-2</v>
      </c>
      <c r="BW402" s="34">
        <v>2.8266666666666636</v>
      </c>
      <c r="BX402" s="43">
        <v>6.967051816665866E-2</v>
      </c>
      <c r="BY402" s="51" t="s">
        <v>1385</v>
      </c>
      <c r="BZ402"/>
      <c r="CA402" s="278">
        <v>41543.645231481481</v>
      </c>
      <c r="CB402" t="s">
        <v>3784</v>
      </c>
      <c r="CC402" s="10"/>
      <c r="CD402" s="61"/>
      <c r="CE402" s="49"/>
      <c r="CF402" s="65"/>
      <c r="CG402" s="65"/>
      <c r="CH402" s="65"/>
      <c r="CI402" s="49"/>
      <c r="CJ402" s="49"/>
      <c r="CK402" s="49"/>
      <c r="CL402" s="49"/>
      <c r="CM402"/>
      <c r="CN402"/>
      <c r="CO402"/>
      <c r="CP402"/>
      <c r="CQ402"/>
      <c r="CR402"/>
      <c r="CS402"/>
      <c r="CT402"/>
      <c r="CU402"/>
      <c r="CV402" s="65"/>
      <c r="CW402" s="65"/>
      <c r="CX402" s="65"/>
      <c r="CY402" s="65"/>
      <c r="CZ402" s="65"/>
      <c r="DA402" s="65"/>
      <c r="DB402" s="141"/>
      <c r="DC402" s="141"/>
      <c r="DD402" s="141"/>
      <c r="DE402" s="141"/>
      <c r="DF402" s="141"/>
      <c r="DG402" s="141"/>
      <c r="DH402" s="141"/>
      <c r="DI402" s="141"/>
      <c r="DJ402" s="139"/>
      <c r="DK402" s="95"/>
      <c r="DL402" s="141"/>
      <c r="DM402" s="141"/>
      <c r="DN402" s="141"/>
      <c r="DO402" s="141"/>
      <c r="DP402" s="91"/>
      <c r="DQ402" s="72"/>
      <c r="DR402" s="72"/>
      <c r="DS402" s="72"/>
      <c r="DT402" s="72"/>
      <c r="DZ402" s="141"/>
      <c r="EA402" s="141"/>
      <c r="EB402" s="141"/>
      <c r="EC402" s="141"/>
      <c r="ED402" s="141"/>
      <c r="EE402" s="141"/>
      <c r="EF402" s="143"/>
      <c r="EU402" s="72"/>
    </row>
    <row r="403" spans="1:151">
      <c r="A403" s="20"/>
      <c r="B403" s="20"/>
      <c r="C403" s="312"/>
      <c r="D403" s="31" t="s">
        <v>1304</v>
      </c>
      <c r="E403" s="31" t="s">
        <v>1305</v>
      </c>
      <c r="F403" s="32"/>
      <c r="G403" s="33"/>
      <c r="H403" s="34"/>
      <c r="I403" s="34"/>
      <c r="J403" s="34"/>
      <c r="K403" s="34"/>
      <c r="L403" s="34"/>
      <c r="M403" s="34"/>
      <c r="N403" s="34"/>
      <c r="O403" s="34"/>
      <c r="P403" s="34"/>
      <c r="Q403" s="34"/>
      <c r="R403" s="34"/>
      <c r="S403" s="34"/>
      <c r="T403" s="34"/>
      <c r="U403" s="34"/>
      <c r="V403" s="34"/>
      <c r="W403" s="34"/>
      <c r="X403" s="34"/>
      <c r="Y403" s="34"/>
      <c r="Z403" s="34"/>
      <c r="AA403" s="34"/>
      <c r="AB403" s="34"/>
      <c r="AC403" s="34"/>
      <c r="AD403" s="34"/>
      <c r="AE403" s="34"/>
      <c r="AF403" s="34"/>
      <c r="AG403" s="34"/>
      <c r="AH403" s="34"/>
      <c r="AI403" s="34"/>
      <c r="AJ403" s="34"/>
      <c r="AK403" s="34"/>
      <c r="AL403" s="34"/>
      <c r="AM403" s="34"/>
      <c r="AN403" s="34"/>
      <c r="AO403" s="34"/>
      <c r="AP403" s="34"/>
      <c r="AQ403" s="75"/>
      <c r="AR403" s="34"/>
      <c r="AS403" s="34"/>
      <c r="AT403" s="110" t="s">
        <v>2404</v>
      </c>
      <c r="AU403" s="34" t="s">
        <v>2404</v>
      </c>
      <c r="AV403" s="34" t="s">
        <v>2404</v>
      </c>
      <c r="AW403" s="34"/>
      <c r="AX403" s="34"/>
      <c r="AY403" s="34"/>
      <c r="AZ403" s="34"/>
      <c r="BA403" s="34"/>
      <c r="BB403" s="34"/>
      <c r="BC403" s="124" t="s">
        <v>2404</v>
      </c>
      <c r="BD403" s="124" t="s">
        <v>2404</v>
      </c>
      <c r="BE403" s="216" t="s">
        <v>2404</v>
      </c>
      <c r="BF403" s="216" t="s">
        <v>2404</v>
      </c>
      <c r="BG403" s="34"/>
      <c r="BH403" s="34"/>
      <c r="BI403" s="34"/>
      <c r="BJ403" s="34"/>
      <c r="BK403" s="34"/>
      <c r="BL403" s="96">
        <f t="shared" ca="1" si="75"/>
        <v>16934</v>
      </c>
      <c r="BM403" s="97" t="e">
        <f t="shared" ca="1" si="76"/>
        <v>#VALUE!</v>
      </c>
      <c r="BN403" s="97" t="e">
        <f t="shared" ca="1" si="77"/>
        <v>#VALUE!</v>
      </c>
      <c r="BO403" s="95" t="e">
        <f t="shared" ca="1" si="78"/>
        <v>#VALUE!</v>
      </c>
      <c r="BP403" s="7">
        <f>Design!$J409</f>
        <v>0</v>
      </c>
      <c r="BQ403" s="1" t="e">
        <f t="shared" ca="1" si="79"/>
        <v>#VALUE!</v>
      </c>
      <c r="BR403" s="19" t="e">
        <f t="shared" ca="1" si="80"/>
        <v>#VALUE!</v>
      </c>
      <c r="BS403" s="61">
        <f t="shared" ca="1" si="73"/>
        <v>0</v>
      </c>
      <c r="BT403" s="61" t="str">
        <f t="shared" ca="1" si="74"/>
        <v>ACK</v>
      </c>
      <c r="BU403" s="78">
        <v>12.540599999999998</v>
      </c>
      <c r="BV403" s="95">
        <v>6.0999999999999999E-2</v>
      </c>
      <c r="BW403" s="34">
        <v>2.88</v>
      </c>
      <c r="BX403" s="43">
        <v>7.0518857606020002E-2</v>
      </c>
      <c r="BY403" s="51" t="s">
        <v>1386</v>
      </c>
      <c r="BZ403"/>
      <c r="CA403" s="278">
        <v>41543.645231481481</v>
      </c>
      <c r="CB403" t="s">
        <v>62</v>
      </c>
      <c r="CC403" s="10"/>
      <c r="CD403" s="61"/>
      <c r="CE403" s="49"/>
      <c r="CF403" s="65"/>
      <c r="CG403" s="65"/>
      <c r="CH403" s="65"/>
      <c r="CI403" s="49"/>
      <c r="CJ403" s="49"/>
      <c r="CK403" s="49"/>
      <c r="CL403" s="49"/>
      <c r="CM403"/>
      <c r="CN403"/>
      <c r="CO403"/>
      <c r="CP403"/>
      <c r="CQ403"/>
      <c r="CR403"/>
      <c r="CS403"/>
      <c r="CT403"/>
      <c r="CU403"/>
      <c r="CV403" s="65"/>
      <c r="CW403" s="65"/>
      <c r="CX403" s="65"/>
      <c r="CY403" s="65"/>
      <c r="CZ403" s="65"/>
      <c r="DA403" s="65"/>
      <c r="DB403" s="141"/>
      <c r="DC403" s="141"/>
      <c r="DD403" s="141"/>
      <c r="DE403" s="141"/>
      <c r="DF403" s="141"/>
      <c r="DG403" s="141"/>
      <c r="DH403" s="141"/>
      <c r="DI403" s="141"/>
      <c r="DJ403" s="139"/>
      <c r="DK403" s="95"/>
      <c r="DL403" s="141"/>
      <c r="DM403" s="141"/>
      <c r="DN403" s="141"/>
      <c r="DO403" s="141"/>
      <c r="DP403" s="91"/>
      <c r="DQ403" s="72"/>
      <c r="DR403" s="72"/>
      <c r="DS403" s="72"/>
      <c r="DT403" s="72"/>
      <c r="DZ403" s="141"/>
      <c r="EA403" s="141"/>
      <c r="EB403" s="141"/>
      <c r="EC403" s="141"/>
      <c r="ED403" s="141"/>
      <c r="EE403" s="141"/>
      <c r="EF403" s="143"/>
      <c r="EU403" s="72"/>
    </row>
    <row r="404" spans="1:151">
      <c r="A404" s="20"/>
      <c r="B404" s="20"/>
      <c r="C404" s="312"/>
      <c r="D404" s="31" t="s">
        <v>1306</v>
      </c>
      <c r="E404" s="31" t="s">
        <v>1307</v>
      </c>
      <c r="F404" s="32"/>
      <c r="G404" s="33"/>
      <c r="H404" s="34"/>
      <c r="I404" s="34"/>
      <c r="J404" s="34"/>
      <c r="K404" s="34"/>
      <c r="L404" s="34"/>
      <c r="M404" s="34"/>
      <c r="N404" s="34"/>
      <c r="O404" s="34"/>
      <c r="P404" s="34"/>
      <c r="Q404" s="34"/>
      <c r="R404" s="34"/>
      <c r="S404" s="34"/>
      <c r="T404" s="34"/>
      <c r="U404" s="34"/>
      <c r="V404" s="34"/>
      <c r="W404" s="34"/>
      <c r="X404" s="34"/>
      <c r="Y404" s="34"/>
      <c r="Z404" s="34"/>
      <c r="AA404" s="34"/>
      <c r="AB404" s="34"/>
      <c r="AC404" s="34"/>
      <c r="AD404" s="34"/>
      <c r="AE404" s="34"/>
      <c r="AF404" s="34"/>
      <c r="AG404" s="34"/>
      <c r="AH404" s="34"/>
      <c r="AI404" s="34"/>
      <c r="AJ404" s="34"/>
      <c r="AK404" s="34"/>
      <c r="AL404" s="34"/>
      <c r="AM404" s="34"/>
      <c r="AN404" s="34"/>
      <c r="AO404" s="34"/>
      <c r="AP404" s="34"/>
      <c r="AQ404" s="75"/>
      <c r="AR404" s="34"/>
      <c r="AS404" s="34"/>
      <c r="AT404" s="110" t="s">
        <v>1276</v>
      </c>
      <c r="AU404" s="34" t="s">
        <v>1276</v>
      </c>
      <c r="AV404" s="34" t="s">
        <v>1276</v>
      </c>
      <c r="AW404" s="34"/>
      <c r="AX404" s="34"/>
      <c r="AY404" s="34"/>
      <c r="AZ404" s="34"/>
      <c r="BA404" s="34"/>
      <c r="BB404" s="34"/>
      <c r="BC404" s="124" t="s">
        <v>1275</v>
      </c>
      <c r="BD404" s="124" t="s">
        <v>1275</v>
      </c>
      <c r="BE404" s="216" t="s">
        <v>1275</v>
      </c>
      <c r="BF404" s="216" t="s">
        <v>1275</v>
      </c>
      <c r="BG404" s="34"/>
      <c r="BH404" s="34"/>
      <c r="BI404" s="34"/>
      <c r="BJ404" s="34"/>
      <c r="BK404" s="34"/>
      <c r="BL404" s="96">
        <f t="shared" ca="1" si="75"/>
        <v>16936</v>
      </c>
      <c r="BM404" s="97" t="e">
        <f t="shared" ca="1" si="76"/>
        <v>#VALUE!</v>
      </c>
      <c r="BN404" s="97" t="e">
        <f t="shared" ca="1" si="77"/>
        <v>#VALUE!</v>
      </c>
      <c r="BO404" s="95" t="e">
        <f t="shared" ca="1" si="78"/>
        <v>#VALUE!</v>
      </c>
      <c r="BP404" s="7">
        <f>Design!$J410</f>
        <v>0</v>
      </c>
      <c r="BQ404" s="1" t="e">
        <f t="shared" ca="1" si="79"/>
        <v>#VALUE!</v>
      </c>
      <c r="BR404" s="19" t="e">
        <f t="shared" ca="1" si="80"/>
        <v>#VALUE!</v>
      </c>
      <c r="BS404" s="61">
        <f t="shared" ca="1" si="73"/>
        <v>0</v>
      </c>
      <c r="BT404" s="61" t="str">
        <f t="shared" ca="1" si="74"/>
        <v>ACK</v>
      </c>
      <c r="BU404" s="78">
        <v>12.705399999999999</v>
      </c>
      <c r="BV404" s="95">
        <v>5.8999999999999997E-2</v>
      </c>
      <c r="BW404" s="34">
        <v>2.93333333333333</v>
      </c>
      <c r="BX404" s="43">
        <v>7.1382786550900232E-2</v>
      </c>
      <c r="BY404" s="51" t="s">
        <v>1387</v>
      </c>
      <c r="BZ404"/>
      <c r="CA404" s="278">
        <v>41543.645243055558</v>
      </c>
      <c r="CB404" t="s">
        <v>3724</v>
      </c>
      <c r="CC404" s="10"/>
      <c r="CD404" s="61"/>
      <c r="CE404" s="49"/>
      <c r="CF404" s="65"/>
      <c r="CG404" s="65"/>
      <c r="CH404" s="65"/>
      <c r="CI404" s="49"/>
      <c r="CJ404" s="49"/>
      <c r="CK404" s="49"/>
      <c r="CL404" s="49"/>
      <c r="CM404"/>
      <c r="CN404"/>
      <c r="CO404"/>
      <c r="CP404"/>
      <c r="CQ404"/>
      <c r="CR404"/>
      <c r="CS404"/>
      <c r="CT404"/>
      <c r="CU404"/>
      <c r="CV404" s="65"/>
      <c r="CW404" s="65"/>
      <c r="CX404" s="65"/>
      <c r="CY404" s="65"/>
      <c r="CZ404" s="65"/>
      <c r="DA404" s="65"/>
      <c r="DB404" s="141"/>
      <c r="DC404" s="141"/>
      <c r="DD404" s="141"/>
      <c r="DE404" s="141"/>
      <c r="DF404" s="141"/>
      <c r="DG404" s="141"/>
      <c r="DH404" s="141"/>
      <c r="DI404" s="141"/>
      <c r="DJ404" s="139"/>
      <c r="DK404" s="95"/>
      <c r="DL404" s="141"/>
      <c r="DM404" s="141"/>
      <c r="DN404" s="141"/>
      <c r="DO404" s="141"/>
      <c r="DP404" s="91"/>
      <c r="DQ404" s="72"/>
      <c r="DR404" s="72"/>
      <c r="DS404" s="72"/>
      <c r="DT404" s="72"/>
      <c r="DZ404" s="141"/>
      <c r="EA404" s="141"/>
      <c r="EB404" s="141"/>
      <c r="EC404" s="141"/>
      <c r="ED404" s="141"/>
      <c r="EE404" s="141"/>
      <c r="EF404" s="143"/>
      <c r="EU404" s="72"/>
    </row>
    <row r="405" spans="1:151">
      <c r="A405" s="20"/>
      <c r="B405" s="20"/>
      <c r="C405" s="312"/>
      <c r="D405" s="31" t="s">
        <v>1308</v>
      </c>
      <c r="E405" s="31" t="s">
        <v>1309</v>
      </c>
      <c r="F405" s="32"/>
      <c r="G405" s="33"/>
      <c r="H405" s="34"/>
      <c r="I405" s="34"/>
      <c r="J405" s="34"/>
      <c r="K405" s="34"/>
      <c r="L405" s="34"/>
      <c r="M405" s="34"/>
      <c r="N405" s="34"/>
      <c r="O405" s="34"/>
      <c r="P405" s="34"/>
      <c r="Q405" s="34"/>
      <c r="R405" s="34"/>
      <c r="S405" s="34"/>
      <c r="T405" s="34"/>
      <c r="U405" s="34"/>
      <c r="V405" s="34"/>
      <c r="W405" s="34"/>
      <c r="X405" s="34"/>
      <c r="Y405" s="34"/>
      <c r="Z405" s="34"/>
      <c r="AA405" s="34"/>
      <c r="AB405" s="34"/>
      <c r="AC405" s="34"/>
      <c r="AD405" s="34"/>
      <c r="AE405" s="34"/>
      <c r="AF405" s="34"/>
      <c r="AG405" s="34"/>
      <c r="AH405" s="34"/>
      <c r="AI405" s="34"/>
      <c r="AJ405" s="34"/>
      <c r="AK405" s="34"/>
      <c r="AL405" s="34"/>
      <c r="AM405" s="34"/>
      <c r="AN405" s="34"/>
      <c r="AO405" s="34"/>
      <c r="AP405" s="34"/>
      <c r="AQ405" s="75"/>
      <c r="AR405" s="34"/>
      <c r="AS405" s="34"/>
      <c r="AT405" s="110" t="s">
        <v>2399</v>
      </c>
      <c r="AU405" s="34" t="s">
        <v>2399</v>
      </c>
      <c r="AV405" s="34" t="s">
        <v>2399</v>
      </c>
      <c r="AW405" s="34"/>
      <c r="AX405" s="34"/>
      <c r="AY405" s="34"/>
      <c r="AZ405" s="34"/>
      <c r="BA405" s="34"/>
      <c r="BB405" s="34"/>
      <c r="BC405" s="124" t="s">
        <v>2399</v>
      </c>
      <c r="BD405" s="124" t="s">
        <v>2399</v>
      </c>
      <c r="BE405" s="216" t="s">
        <v>2399</v>
      </c>
      <c r="BF405" s="216" t="s">
        <v>2399</v>
      </c>
      <c r="BG405" s="34"/>
      <c r="BH405" s="34"/>
      <c r="BI405" s="34"/>
      <c r="BJ405" s="34"/>
      <c r="BK405" s="34"/>
      <c r="BL405" s="96">
        <f t="shared" ca="1" si="75"/>
        <v>16938</v>
      </c>
      <c r="BM405" s="97" t="e">
        <f t="shared" ca="1" si="76"/>
        <v>#VALUE!</v>
      </c>
      <c r="BN405" s="97" t="e">
        <f t="shared" ca="1" si="77"/>
        <v>#VALUE!</v>
      </c>
      <c r="BO405" s="95" t="e">
        <f t="shared" ca="1" si="78"/>
        <v>#VALUE!</v>
      </c>
      <c r="BP405" s="7">
        <f>Design!$J411</f>
        <v>0</v>
      </c>
      <c r="BQ405" s="1" t="e">
        <f t="shared" ca="1" si="79"/>
        <v>#VALUE!</v>
      </c>
      <c r="BR405" s="19" t="e">
        <f t="shared" ca="1" si="80"/>
        <v>#VALUE!</v>
      </c>
      <c r="BS405" s="61">
        <f t="shared" ca="1" si="73"/>
        <v>0</v>
      </c>
      <c r="BT405" s="61" t="str">
        <f t="shared" ca="1" si="74"/>
        <v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6.2,4.9,5.4,6.0,7.7,9.0,8.5,16.9,29.8,41.1,50.8,59.8,67.5,74.1,80.4,86.1,90.7,95.1,99.1,102.4,105.4,108.2,111.1,113.0,114.8,116.6,117.7,119.0,120.1,120.9,121.5,122.2,122.6,122.8,122.9,123.1,122.9,123.0,123.0,122.8,122.9,122.6,122.5,122.4,122.3,121.9,121.9,121.7,121.3,121.4,121.1,121.0,121.2,120.5,120.7,120.4,120.1,120.3,120.1,120.2,120.1,120.0,120.0,120.1,120.0,120.0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9.7,8.7,9.0,8.8,10.1,12.1,14.9,24.3,35.4,46.6,56.3,64.3,71.6,78.3,84.3,89.3,93.5,97.8,101.8,105.2,108.2,110.7,113.2,115.5,116.8,118.7,119.8,122.1,122.7,123.0,123.9,124.5,124.5,124.9,124.9,125.2,125.0,125.0,125.0,125.0,124.7,124.9,124.5,123.7,123.9,123.6,123.6,123.2,122.9,123.0,122.8,122.5,122.6,122.4,122.1,122.2,121.9,122.1,121.8,122.0,121.3,121.7,121.4,122.1,121.4</v>
      </c>
      <c r="BU405" s="78">
        <v>12.8599</v>
      </c>
      <c r="BV405" s="95">
        <v>5.7000000000000002E-2</v>
      </c>
      <c r="BW405" s="34">
        <v>2.9866666666666633</v>
      </c>
      <c r="BX405" s="43">
        <v>7.2262689328245977E-2</v>
      </c>
      <c r="BY405" s="51" t="s">
        <v>1388</v>
      </c>
      <c r="BZ405"/>
      <c r="CA405" s="278">
        <v>41543.645243055558</v>
      </c>
      <c r="CB405" t="s">
        <v>3724</v>
      </c>
      <c r="CC405" s="10"/>
      <c r="CD405" s="61"/>
      <c r="CE405" s="49"/>
      <c r="CF405" s="65"/>
      <c r="CG405" s="65"/>
      <c r="CH405" s="65"/>
      <c r="CI405" s="49"/>
      <c r="CJ405" s="49"/>
      <c r="CK405" s="49"/>
      <c r="CL405" s="49"/>
      <c r="CM405"/>
      <c r="CN405"/>
      <c r="CO405"/>
      <c r="CP405"/>
      <c r="CQ405"/>
      <c r="CR405"/>
      <c r="CS405"/>
      <c r="CT405"/>
      <c r="CU405"/>
      <c r="CV405" s="65"/>
      <c r="CW405" s="65"/>
      <c r="CX405" s="65"/>
      <c r="CY405" s="65"/>
      <c r="CZ405" s="65"/>
      <c r="DA405" s="65"/>
      <c r="DB405" s="141"/>
      <c r="DC405" s="141"/>
      <c r="DD405" s="141"/>
      <c r="DE405" s="141"/>
      <c r="DF405" s="141"/>
      <c r="DG405" s="141"/>
      <c r="DH405" s="141"/>
      <c r="DI405" s="141"/>
      <c r="DJ405" s="139"/>
      <c r="DK405" s="95"/>
      <c r="DL405" s="141"/>
      <c r="DM405" s="141"/>
      <c r="DN405" s="141"/>
      <c r="DO405" s="141"/>
      <c r="DP405" s="91"/>
      <c r="DQ405" s="72"/>
      <c r="DR405" s="72"/>
      <c r="DS405" s="72"/>
      <c r="DT405" s="72"/>
      <c r="DZ405" s="141"/>
      <c r="EA405" s="141"/>
      <c r="EB405" s="141"/>
      <c r="EC405" s="141"/>
      <c r="ED405" s="141"/>
      <c r="EE405" s="141"/>
      <c r="EF405" s="143"/>
      <c r="EU405" s="72"/>
    </row>
    <row r="406" spans="1:151">
      <c r="A406" s="20"/>
      <c r="B406" s="20"/>
      <c r="C406" s="312"/>
      <c r="D406" s="31" t="s">
        <v>1310</v>
      </c>
      <c r="E406" s="31" t="s">
        <v>1311</v>
      </c>
      <c r="F406" s="32"/>
      <c r="G406" s="33"/>
      <c r="H406" s="34"/>
      <c r="I406" s="34"/>
      <c r="J406" s="34"/>
      <c r="K406" s="34"/>
      <c r="L406" s="34"/>
      <c r="M406" s="34"/>
      <c r="N406" s="34"/>
      <c r="O406" s="34"/>
      <c r="P406" s="34"/>
      <c r="Q406" s="34"/>
      <c r="R406" s="34"/>
      <c r="S406" s="34"/>
      <c r="T406" s="34"/>
      <c r="U406" s="34"/>
      <c r="V406" s="34"/>
      <c r="W406" s="34"/>
      <c r="X406" s="34"/>
      <c r="Y406" s="34"/>
      <c r="Z406" s="34"/>
      <c r="AA406" s="34"/>
      <c r="AB406" s="34"/>
      <c r="AC406" s="34"/>
      <c r="AD406" s="34"/>
      <c r="AE406" s="34"/>
      <c r="AF406" s="34"/>
      <c r="AG406" s="34"/>
      <c r="AH406" s="34"/>
      <c r="AI406" s="34"/>
      <c r="AJ406" s="34"/>
      <c r="AK406" s="34"/>
      <c r="AL406" s="34"/>
      <c r="AM406" s="34"/>
      <c r="AN406" s="34"/>
      <c r="AO406" s="34"/>
      <c r="AP406" s="34"/>
      <c r="AQ406" s="75"/>
      <c r="AR406" s="34"/>
      <c r="AS406" s="34"/>
      <c r="AT406" s="110" t="s">
        <v>2399</v>
      </c>
      <c r="AU406" s="34" t="s">
        <v>2399</v>
      </c>
      <c r="AV406" s="34" t="s">
        <v>2399</v>
      </c>
      <c r="AW406" s="34"/>
      <c r="AX406" s="34"/>
      <c r="AY406" s="34"/>
      <c r="AZ406" s="34"/>
      <c r="BA406" s="34"/>
      <c r="BB406" s="34"/>
      <c r="BC406" s="124" t="s">
        <v>2399</v>
      </c>
      <c r="BD406" s="124" t="s">
        <v>2399</v>
      </c>
      <c r="BE406" s="216" t="s">
        <v>2399</v>
      </c>
      <c r="BF406" s="216" t="s">
        <v>2399</v>
      </c>
      <c r="BG406" s="34"/>
      <c r="BH406" s="34"/>
      <c r="BI406" s="34"/>
      <c r="BJ406" s="34"/>
      <c r="BK406" s="34"/>
      <c r="BL406" s="96">
        <f t="shared" ca="1" si="75"/>
        <v>16939</v>
      </c>
      <c r="BM406" s="97" t="e">
        <f t="shared" ca="1" si="76"/>
        <v>#VALUE!</v>
      </c>
      <c r="BN406" s="97" t="e">
        <f t="shared" ca="1" si="77"/>
        <v>#VALUE!</v>
      </c>
      <c r="BO406" s="95" t="e">
        <f t="shared" ca="1" si="78"/>
        <v>#VALUE!</v>
      </c>
      <c r="BP406" s="7">
        <f>Design!$J412</f>
        <v>0</v>
      </c>
      <c r="BQ406" s="1" t="e">
        <f t="shared" ca="1" si="79"/>
        <v>#VALUE!</v>
      </c>
      <c r="BR406" s="19" t="e">
        <f t="shared" ca="1" si="80"/>
        <v>#VALUE!</v>
      </c>
      <c r="BS406" s="61">
        <f t="shared" ca="1" si="73"/>
        <v>0</v>
      </c>
      <c r="BT406" s="61" t="str">
        <f t="shared" ca="1" si="74"/>
        <v>ACK</v>
      </c>
      <c r="BU406" s="78">
        <v>12.999499999999999</v>
      </c>
      <c r="BV406" s="95">
        <v>5.6000000000000001E-2</v>
      </c>
      <c r="BW406" s="34">
        <v>3.04</v>
      </c>
      <c r="BX406" s="43">
        <v>7.3158962181892828E-2</v>
      </c>
      <c r="BY406" s="51" t="s">
        <v>1907</v>
      </c>
      <c r="BZ406"/>
      <c r="CA406" s="278">
        <v>41543.645243055558</v>
      </c>
      <c r="CB406" t="s">
        <v>3728</v>
      </c>
      <c r="CC406" s="10"/>
      <c r="CD406" s="61"/>
      <c r="CE406" s="49"/>
      <c r="CF406" s="65"/>
      <c r="CG406" s="65"/>
      <c r="CH406" s="65"/>
      <c r="CI406" s="49"/>
      <c r="CJ406" s="49"/>
      <c r="CK406" s="49"/>
      <c r="CL406" s="49"/>
      <c r="CM406"/>
      <c r="CN406"/>
      <c r="CO406"/>
      <c r="CP406"/>
      <c r="CQ406"/>
      <c r="CR406"/>
      <c r="CS406"/>
      <c r="CT406"/>
      <c r="CU406"/>
      <c r="CV406" s="65"/>
      <c r="CW406" s="65"/>
      <c r="CX406" s="65"/>
      <c r="CY406" s="65"/>
      <c r="CZ406" s="65"/>
      <c r="DA406" s="65"/>
      <c r="DB406" s="141"/>
      <c r="DC406" s="141"/>
      <c r="DD406" s="141"/>
      <c r="DE406" s="141"/>
      <c r="DF406" s="141"/>
      <c r="DG406" s="141"/>
      <c r="DH406" s="141"/>
      <c r="DI406" s="141"/>
      <c r="DJ406" s="139"/>
      <c r="DK406" s="95"/>
      <c r="DL406" s="141"/>
      <c r="DM406" s="141"/>
      <c r="DN406" s="141"/>
      <c r="DO406" s="141"/>
      <c r="DP406" s="91"/>
      <c r="DQ406" s="72"/>
      <c r="DR406" s="72"/>
      <c r="DS406" s="72"/>
      <c r="DT406" s="72"/>
      <c r="DZ406" s="141"/>
      <c r="EA406" s="141"/>
      <c r="EB406" s="141"/>
      <c r="EC406" s="141"/>
      <c r="ED406" s="141"/>
      <c r="EE406" s="141"/>
      <c r="EF406" s="143"/>
      <c r="EU406" s="72"/>
    </row>
    <row r="407" spans="1:151">
      <c r="A407" s="20"/>
      <c r="B407" s="20"/>
      <c r="C407" s="312"/>
      <c r="D407" s="31" t="s">
        <v>1312</v>
      </c>
      <c r="E407" s="31" t="s">
        <v>1313</v>
      </c>
      <c r="F407" s="32"/>
      <c r="G407" s="33"/>
      <c r="H407" s="34"/>
      <c r="I407" s="34"/>
      <c r="J407" s="34"/>
      <c r="K407" s="34"/>
      <c r="L407" s="34"/>
      <c r="M407" s="34"/>
      <c r="N407" s="34"/>
      <c r="O407" s="34"/>
      <c r="P407" s="34"/>
      <c r="Q407" s="34"/>
      <c r="R407" s="34"/>
      <c r="S407" s="34"/>
      <c r="T407" s="34"/>
      <c r="U407" s="34"/>
      <c r="V407" s="34"/>
      <c r="W407" s="34"/>
      <c r="X407" s="34"/>
      <c r="Y407" s="34"/>
      <c r="Z407" s="34"/>
      <c r="AA407" s="34"/>
      <c r="AB407" s="34"/>
      <c r="AC407" s="34"/>
      <c r="AD407" s="34"/>
      <c r="AE407" s="34"/>
      <c r="AF407" s="34"/>
      <c r="AG407" s="34"/>
      <c r="AH407" s="34"/>
      <c r="AI407" s="34"/>
      <c r="AJ407" s="34"/>
      <c r="AK407" s="34"/>
      <c r="AL407" s="34"/>
      <c r="AM407" s="34"/>
      <c r="AN407" s="34"/>
      <c r="AO407" s="34"/>
      <c r="AP407" s="34"/>
      <c r="AQ407" s="75"/>
      <c r="AR407" s="34"/>
      <c r="AS407" s="34"/>
      <c r="AT407" s="110" t="s">
        <v>1283</v>
      </c>
      <c r="AU407" s="34" t="s">
        <v>1283</v>
      </c>
      <c r="AV407" s="34" t="s">
        <v>1283</v>
      </c>
      <c r="AW407" s="34"/>
      <c r="AX407" s="34"/>
      <c r="AY407" s="34"/>
      <c r="AZ407" s="34"/>
      <c r="BA407" s="34"/>
      <c r="BB407" s="34"/>
      <c r="BC407" s="124" t="s">
        <v>1283</v>
      </c>
      <c r="BD407" s="124" t="s">
        <v>1283</v>
      </c>
      <c r="BE407" s="216" t="s">
        <v>1283</v>
      </c>
      <c r="BF407" s="216" t="s">
        <v>1283</v>
      </c>
      <c r="BG407" s="34"/>
      <c r="BH407" s="34"/>
      <c r="BI407" s="34"/>
      <c r="BJ407" s="34"/>
      <c r="BK407" s="34"/>
      <c r="BL407" s="96">
        <f t="shared" ca="1" si="75"/>
        <v>16941</v>
      </c>
      <c r="BM407" s="97" t="e">
        <f t="shared" ca="1" si="76"/>
        <v>#VALUE!</v>
      </c>
      <c r="BN407" s="97" t="e">
        <f t="shared" ca="1" si="77"/>
        <v>#VALUE!</v>
      </c>
      <c r="BO407" s="95" t="e">
        <f t="shared" ca="1" si="78"/>
        <v>#VALUE!</v>
      </c>
      <c r="BP407" s="7">
        <f>Design!$J413</f>
        <v>0</v>
      </c>
      <c r="BQ407" s="1" t="e">
        <f t="shared" ca="1" si="79"/>
        <v>#VALUE!</v>
      </c>
      <c r="BR407" s="19" t="e">
        <f t="shared" ca="1" si="80"/>
        <v>#VALUE!</v>
      </c>
      <c r="BS407" s="61">
        <f t="shared" ca="1" si="73"/>
        <v>0</v>
      </c>
      <c r="BT407" s="61" t="str">
        <f t="shared" ca="1" si="74"/>
        <v>ACK</v>
      </c>
      <c r="BU407" s="78">
        <v>13.151599999999998</v>
      </c>
      <c r="BV407" s="95">
        <v>5.3999999999999999E-2</v>
      </c>
      <c r="BW407" s="34">
        <v>3.0933333333333297</v>
      </c>
      <c r="BX407" s="43">
        <v>7.4072013718741558E-2</v>
      </c>
      <c r="BY407" s="51" t="s">
        <v>1389</v>
      </c>
      <c r="BZ407"/>
      <c r="CA407" s="278">
        <v>41543.645254629628</v>
      </c>
      <c r="CB407" t="s">
        <v>3728</v>
      </c>
      <c r="CC407" s="10"/>
      <c r="CD407" s="61"/>
      <c r="CE407" s="49"/>
      <c r="CF407" s="65"/>
      <c r="CG407" s="65"/>
      <c r="CH407" s="65"/>
      <c r="CI407" s="49"/>
      <c r="CJ407" s="49"/>
      <c r="CK407" s="49"/>
      <c r="CL407" s="49"/>
      <c r="CM407"/>
      <c r="CN407"/>
      <c r="CO407"/>
      <c r="CP407"/>
      <c r="CQ407"/>
      <c r="CR407"/>
      <c r="CS407"/>
      <c r="CT407"/>
      <c r="CU407"/>
      <c r="CV407" s="65"/>
      <c r="CW407" s="65"/>
      <c r="CX407" s="65"/>
      <c r="CY407" s="65"/>
      <c r="CZ407" s="65"/>
      <c r="DA407" s="65"/>
      <c r="DB407" s="141"/>
      <c r="DC407" s="141"/>
      <c r="DD407" s="141"/>
      <c r="DE407" s="141"/>
      <c r="DF407" s="141"/>
      <c r="DG407" s="141"/>
      <c r="DH407" s="141"/>
      <c r="DI407" s="141"/>
      <c r="DJ407" s="139"/>
      <c r="DK407" s="95"/>
      <c r="DL407" s="141"/>
      <c r="DM407" s="141"/>
      <c r="DN407" s="141"/>
      <c r="DO407" s="141"/>
      <c r="DP407" s="91"/>
      <c r="DQ407" s="72"/>
      <c r="DR407" s="72"/>
      <c r="DS407" s="72"/>
      <c r="DT407" s="72"/>
      <c r="DZ407" s="141"/>
      <c r="EA407" s="141"/>
      <c r="EB407" s="141"/>
      <c r="EC407" s="141"/>
      <c r="ED407" s="141"/>
      <c r="EE407" s="141"/>
      <c r="EF407" s="143"/>
      <c r="EU407" s="72"/>
    </row>
    <row r="408" spans="1:151">
      <c r="A408" s="20"/>
      <c r="B408" s="20"/>
      <c r="C408" s="312"/>
      <c r="D408" s="31" t="s">
        <v>1314</v>
      </c>
      <c r="E408" s="31" t="s">
        <v>2514</v>
      </c>
      <c r="F408" s="32"/>
      <c r="G408" s="33"/>
      <c r="H408" s="34"/>
      <c r="I408" s="34"/>
      <c r="J408" s="34"/>
      <c r="K408" s="34"/>
      <c r="L408" s="34"/>
      <c r="M408" s="34"/>
      <c r="N408" s="34"/>
      <c r="O408" s="34"/>
      <c r="P408" s="34"/>
      <c r="Q408" s="34"/>
      <c r="R408" s="34"/>
      <c r="S408" s="34"/>
      <c r="T408" s="34"/>
      <c r="U408" s="34"/>
      <c r="V408" s="34"/>
      <c r="W408" s="34"/>
      <c r="X408" s="34"/>
      <c r="Y408" s="34"/>
      <c r="Z408" s="34"/>
      <c r="AA408" s="34"/>
      <c r="AB408" s="34"/>
      <c r="AC408" s="34"/>
      <c r="AD408" s="34"/>
      <c r="AE408" s="34"/>
      <c r="AF408" s="34"/>
      <c r="AG408" s="40"/>
      <c r="AH408" s="34"/>
      <c r="AI408" s="40"/>
      <c r="AJ408" s="34"/>
      <c r="AK408" s="34"/>
      <c r="AL408" s="34"/>
      <c r="AM408" s="34"/>
      <c r="AN408" s="34"/>
      <c r="AO408" s="34"/>
      <c r="AP408" s="34"/>
      <c r="AQ408" s="75"/>
      <c r="AR408" s="34"/>
      <c r="AS408" s="34"/>
      <c r="AT408" s="110" t="s">
        <v>1651</v>
      </c>
      <c r="AU408" s="34" t="s">
        <v>1651</v>
      </c>
      <c r="AV408" s="34" t="s">
        <v>1651</v>
      </c>
      <c r="AW408" s="34"/>
      <c r="AX408" s="34"/>
      <c r="AY408" s="34"/>
      <c r="AZ408" s="34"/>
      <c r="BA408" s="34"/>
      <c r="BB408" s="34"/>
      <c r="BC408" s="124" t="s">
        <v>2901</v>
      </c>
      <c r="BD408" s="124" t="s">
        <v>2901</v>
      </c>
      <c r="BE408" s="216" t="s">
        <v>2901</v>
      </c>
      <c r="BF408" s="216" t="s">
        <v>2901</v>
      </c>
      <c r="BG408" s="34"/>
      <c r="BH408" s="34"/>
      <c r="BI408" s="34"/>
      <c r="BJ408" s="34"/>
      <c r="BK408" s="34"/>
      <c r="BL408" s="96">
        <f t="shared" ca="1" si="75"/>
        <v>16943</v>
      </c>
      <c r="BM408" s="97" t="e">
        <f t="shared" ca="1" si="76"/>
        <v>#VALUE!</v>
      </c>
      <c r="BN408" s="97" t="e">
        <f t="shared" ca="1" si="77"/>
        <v>#VALUE!</v>
      </c>
      <c r="BO408" s="95" t="e">
        <f t="shared" ca="1" si="78"/>
        <v>#VALUE!</v>
      </c>
      <c r="BP408" s="7">
        <f>Design!$J414</f>
        <v>0</v>
      </c>
      <c r="BQ408" s="1" t="e">
        <f t="shared" ca="1" si="79"/>
        <v>#VALUE!</v>
      </c>
      <c r="BR408" s="19" t="e">
        <f t="shared" ca="1" si="80"/>
        <v>#VALUE!</v>
      </c>
      <c r="BS408" s="61">
        <f t="shared" ca="1" si="73"/>
        <v>0</v>
      </c>
      <c r="BT408" s="61" t="str">
        <f t="shared" ca="1" si="74"/>
        <v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6.1,5.2,5.6,6.0,0.0,8.7,13.1,26.3,38.6,49.1,58.3,66.4,73.5,80.0,85.3,90.5,95.0,98.9,102.2,105.5,108.6,111.1,113.0,115.0,116.8,118.2,119.6,120.4,121.2,121.8,122.6,122.7,123.3,123.2,123.2,123.1,123.2,123.0,123.0,123.0,122.9,122.6,122.5,122.3,122.2,121.9,121.7,121.5,121.4,121.3,121.2,120.7,120.7,120.3,120.4,120.3,120.4,120.3,119.9,120.0,120.2,120.0,120.0,120.1,120.0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8.7,8.7,9.1,8.9,11.2,12.6,20.3,33.0,44.7,54.0,62.9,70.5,77.1,83.4,88.5,93.4,98.2,101.8,105.0,108.2,110.8,113.3,115.2,117.1,118.9,120.3,121.8,122.6,123.6,124.0,124.6,124.9,125.1,125.6,125.5,125.6,125.2,125.4,124.9,125.1,124.7,125.1,124.7,124.1,123.9,123.7,123.8,123.2,123.2,122.9,122.4,122.5,122.1,122.0,122.2,122.1,121.9,122.0,121.7,121.9,121.3,121.6,121.2,121.6</v>
      </c>
      <c r="BU408" s="78">
        <v>13.285</v>
      </c>
      <c r="BV408" s="95">
        <v>5.2999999999999999E-2</v>
      </c>
      <c r="BW408" s="34">
        <v>3.1466666666666629</v>
      </c>
      <c r="BX408" s="43">
        <v>7.5002265374545934E-2</v>
      </c>
      <c r="BY408" s="51" t="s">
        <v>1390</v>
      </c>
      <c r="BZ408"/>
      <c r="CA408" s="278">
        <v>41543.645254629628</v>
      </c>
      <c r="CB408" t="s">
        <v>3729</v>
      </c>
      <c r="CC408" s="10"/>
      <c r="CD408" s="61"/>
      <c r="CE408" s="49"/>
      <c r="CF408" s="65"/>
      <c r="CG408" s="65"/>
      <c r="CH408" s="65"/>
      <c r="CI408" s="49"/>
      <c r="CJ408" s="49"/>
      <c r="CK408" s="49"/>
      <c r="CL408" s="49"/>
      <c r="CM408"/>
      <c r="CN408"/>
      <c r="CO408"/>
      <c r="CP408"/>
      <c r="CQ408"/>
      <c r="CR408"/>
      <c r="CS408"/>
      <c r="CT408"/>
      <c r="CU408"/>
      <c r="CV408" s="65"/>
      <c r="CW408" s="65"/>
      <c r="CX408" s="65"/>
      <c r="CY408" s="65"/>
      <c r="CZ408" s="65"/>
      <c r="DA408" s="65"/>
      <c r="DB408" s="141"/>
      <c r="DC408" s="141"/>
      <c r="DD408" s="141"/>
      <c r="DE408" s="141"/>
      <c r="DF408" s="141"/>
      <c r="DG408" s="141"/>
      <c r="DH408" s="141"/>
      <c r="DI408" s="141"/>
      <c r="DJ408" s="139"/>
      <c r="DK408" s="95"/>
      <c r="DL408" s="141"/>
      <c r="DM408" s="141"/>
      <c r="DN408" s="141"/>
      <c r="DO408" s="141"/>
      <c r="DP408" s="91"/>
      <c r="DQ408" s="72"/>
      <c r="DR408" s="72"/>
      <c r="DS408" s="72"/>
      <c r="DT408" s="72"/>
      <c r="DZ408" s="141"/>
      <c r="EA408" s="141"/>
      <c r="EB408" s="141"/>
      <c r="EC408" s="141"/>
      <c r="ED408" s="141"/>
      <c r="EE408" s="141"/>
      <c r="EF408" s="143"/>
      <c r="EU408" s="72"/>
    </row>
    <row r="409" spans="1:151">
      <c r="A409" s="20"/>
      <c r="B409" s="20"/>
      <c r="C409" s="312"/>
      <c r="D409" s="31" t="s">
        <v>2515</v>
      </c>
      <c r="E409" s="31" t="s">
        <v>2516</v>
      </c>
      <c r="F409" s="32"/>
      <c r="G409" s="33"/>
      <c r="H409" s="34"/>
      <c r="I409" s="34"/>
      <c r="J409" s="34"/>
      <c r="K409" s="34"/>
      <c r="L409" s="34"/>
      <c r="M409" s="34"/>
      <c r="N409" s="34"/>
      <c r="O409" s="34"/>
      <c r="P409" s="34"/>
      <c r="Q409" s="34"/>
      <c r="R409" s="34"/>
      <c r="S409" s="34"/>
      <c r="T409" s="34"/>
      <c r="U409" s="34"/>
      <c r="V409" s="34"/>
      <c r="W409" s="34"/>
      <c r="X409" s="34"/>
      <c r="Y409" s="34"/>
      <c r="Z409" s="34"/>
      <c r="AA409" s="34"/>
      <c r="AB409" s="34"/>
      <c r="AC409" s="34"/>
      <c r="AD409" s="34"/>
      <c r="AE409" s="34"/>
      <c r="AF409" s="34"/>
      <c r="AG409" s="34"/>
      <c r="AH409" s="34"/>
      <c r="AI409" s="34"/>
      <c r="AJ409" s="34"/>
      <c r="AK409" s="34"/>
      <c r="AL409" s="34"/>
      <c r="AM409" s="34"/>
      <c r="AN409" s="34"/>
      <c r="AO409" s="34"/>
      <c r="AP409" s="34"/>
      <c r="AQ409" s="75"/>
      <c r="AR409" s="34"/>
      <c r="AS409" s="34"/>
      <c r="AT409" s="110" t="s">
        <v>2404</v>
      </c>
      <c r="AU409" s="34" t="s">
        <v>2404</v>
      </c>
      <c r="AV409" s="34" t="s">
        <v>2404</v>
      </c>
      <c r="AW409" s="34"/>
      <c r="AX409" s="34"/>
      <c r="AY409" s="34"/>
      <c r="AZ409" s="34"/>
      <c r="BA409" s="34"/>
      <c r="BB409" s="34"/>
      <c r="BC409" s="124" t="s">
        <v>2404</v>
      </c>
      <c r="BD409" s="124" t="s">
        <v>2404</v>
      </c>
      <c r="BE409" s="216" t="s">
        <v>2404</v>
      </c>
      <c r="BF409" s="216" t="s">
        <v>2404</v>
      </c>
      <c r="BG409" s="34"/>
      <c r="BH409" s="34"/>
      <c r="BI409" s="34"/>
      <c r="BJ409" s="34"/>
      <c r="BK409" s="34"/>
      <c r="BL409" s="96">
        <f t="shared" ca="1" si="75"/>
        <v>17066</v>
      </c>
      <c r="BM409" s="97" t="e">
        <f t="shared" ca="1" si="76"/>
        <v>#VALUE!</v>
      </c>
      <c r="BN409" s="97" t="e">
        <f t="shared" ca="1" si="77"/>
        <v>#VALUE!</v>
      </c>
      <c r="BO409" s="95" t="e">
        <f t="shared" ca="1" si="78"/>
        <v>#VALUE!</v>
      </c>
      <c r="BP409" s="7">
        <f>Design!$J415</f>
        <v>0</v>
      </c>
      <c r="BQ409" s="1" t="e">
        <f t="shared" ca="1" si="79"/>
        <v>#VALUE!</v>
      </c>
      <c r="BR409" s="19" t="e">
        <f t="shared" ca="1" si="80"/>
        <v>#VALUE!</v>
      </c>
      <c r="BS409" s="61">
        <f t="shared" ca="1" si="73"/>
        <v>0</v>
      </c>
      <c r="BT409" s="61" t="str">
        <f t="shared" ca="1" si="74"/>
        <v>ACK</v>
      </c>
      <c r="BU409" s="78">
        <v>13.417999999999999</v>
      </c>
      <c r="BV409" s="95">
        <v>5.0999999999999997E-2</v>
      </c>
      <c r="BW409" s="34">
        <v>3.2</v>
      </c>
      <c r="BX409" s="43">
        <v>7.5950151900303756E-2</v>
      </c>
      <c r="BY409" s="51" t="s">
        <v>1391</v>
      </c>
      <c r="BZ409"/>
      <c r="CA409" s="278">
        <v>41543.645324074074</v>
      </c>
      <c r="CB409" t="s">
        <v>1969</v>
      </c>
      <c r="CC409" s="10"/>
      <c r="CD409" s="61"/>
      <c r="CE409" s="49"/>
      <c r="CF409" s="65"/>
      <c r="CG409" s="65"/>
      <c r="CH409" s="65"/>
      <c r="CI409" s="49"/>
      <c r="CJ409" s="49"/>
      <c r="CK409" s="49"/>
      <c r="CL409" s="49"/>
      <c r="CM409"/>
      <c r="CN409"/>
      <c r="CO409"/>
      <c r="CP409"/>
      <c r="CQ409"/>
      <c r="CR409"/>
      <c r="CS409"/>
      <c r="CT409"/>
      <c r="CU409"/>
      <c r="CV409" s="65"/>
      <c r="CW409" s="65"/>
      <c r="CX409" s="65"/>
      <c r="CY409" s="65"/>
      <c r="CZ409" s="65"/>
      <c r="DA409" s="65"/>
      <c r="DB409" s="141"/>
      <c r="DC409" s="141"/>
      <c r="DD409" s="141"/>
      <c r="DE409" s="141"/>
      <c r="DF409" s="141"/>
      <c r="DG409" s="141"/>
      <c r="DH409" s="141"/>
      <c r="DI409" s="141"/>
      <c r="DJ409" s="139"/>
      <c r="DK409" s="95"/>
      <c r="DL409" s="141"/>
      <c r="DM409" s="141"/>
      <c r="DN409" s="141"/>
      <c r="DO409" s="141"/>
      <c r="DP409" s="91"/>
      <c r="DQ409" s="72"/>
      <c r="DR409" s="72"/>
      <c r="DS409" s="72"/>
      <c r="DT409" s="72"/>
      <c r="DZ409" s="141"/>
      <c r="EA409" s="141"/>
      <c r="EB409" s="141"/>
      <c r="EC409" s="141"/>
      <c r="ED409" s="141"/>
      <c r="EE409" s="141"/>
      <c r="EF409" s="143"/>
      <c r="EU409" s="72"/>
    </row>
    <row r="410" spans="1:151">
      <c r="A410" s="20"/>
      <c r="B410" s="20"/>
      <c r="C410" s="312"/>
      <c r="D410" s="31" t="s">
        <v>2517</v>
      </c>
      <c r="E410" s="31" t="s">
        <v>2518</v>
      </c>
      <c r="F410" s="32"/>
      <c r="G410" s="33"/>
      <c r="H410" s="34"/>
      <c r="I410" s="34"/>
      <c r="J410" s="34"/>
      <c r="K410" s="34"/>
      <c r="L410" s="34"/>
      <c r="M410" s="34"/>
      <c r="N410" s="34"/>
      <c r="O410" s="34"/>
      <c r="P410" s="34"/>
      <c r="Q410" s="34"/>
      <c r="R410" s="34"/>
      <c r="S410" s="34"/>
      <c r="T410" s="34"/>
      <c r="U410" s="34"/>
      <c r="V410" s="34"/>
      <c r="W410" s="34"/>
      <c r="X410" s="34"/>
      <c r="Y410" s="34"/>
      <c r="Z410" s="34"/>
      <c r="AA410" s="34"/>
      <c r="AB410" s="34"/>
      <c r="AC410" s="34"/>
      <c r="AD410" s="34"/>
      <c r="AE410" s="34"/>
      <c r="AF410" s="34"/>
      <c r="AG410" s="34"/>
      <c r="AH410" s="34"/>
      <c r="AI410" s="34"/>
      <c r="AJ410" s="34"/>
      <c r="AK410" s="34"/>
      <c r="AL410" s="34"/>
      <c r="AM410" s="34"/>
      <c r="AN410" s="34"/>
      <c r="AO410" s="34"/>
      <c r="AP410" s="34"/>
      <c r="AQ410" s="75"/>
      <c r="AR410" s="34"/>
      <c r="AS410" s="34"/>
      <c r="AT410" s="110" t="s">
        <v>1276</v>
      </c>
      <c r="AU410" s="34" t="s">
        <v>1276</v>
      </c>
      <c r="AV410" s="34" t="s">
        <v>1276</v>
      </c>
      <c r="AW410" s="34"/>
      <c r="AX410" s="34"/>
      <c r="AY410" s="34"/>
      <c r="AZ410" s="34"/>
      <c r="BA410" s="34"/>
      <c r="BB410" s="34"/>
      <c r="BC410" s="124" t="s">
        <v>1275</v>
      </c>
      <c r="BD410" s="124" t="s">
        <v>1275</v>
      </c>
      <c r="BE410" s="216" t="s">
        <v>1275</v>
      </c>
      <c r="BF410" s="216" t="s">
        <v>1275</v>
      </c>
      <c r="BG410" s="34"/>
      <c r="BH410" s="34"/>
      <c r="BI410" s="34"/>
      <c r="BJ410" s="34"/>
      <c r="BK410" s="34"/>
      <c r="BL410" s="96">
        <f t="shared" ca="1" si="75"/>
        <v>17078</v>
      </c>
      <c r="BM410" s="97" t="e">
        <f t="shared" ca="1" si="76"/>
        <v>#VALUE!</v>
      </c>
      <c r="BN410" s="97" t="e">
        <f t="shared" ca="1" si="77"/>
        <v>#VALUE!</v>
      </c>
      <c r="BO410" s="95" t="e">
        <f t="shared" ca="1" si="78"/>
        <v>#VALUE!</v>
      </c>
      <c r="BP410" s="7">
        <f>Design!$J416</f>
        <v>0</v>
      </c>
      <c r="BQ410" s="1" t="e">
        <f t="shared" ca="1" si="79"/>
        <v>#VALUE!</v>
      </c>
      <c r="BR410" s="19" t="e">
        <f t="shared" ca="1" si="80"/>
        <v>#VALUE!</v>
      </c>
      <c r="BS410" s="61">
        <f t="shared" ca="1" si="73"/>
        <v>0</v>
      </c>
      <c r="BT410" s="61" t="str">
        <f t="shared" ca="1" si="74"/>
        <v>POS(MIN,MAX,STEP)=-420,420,6|X=119.4,119.5,119.7,119.7,119.7,119.8,119.8,119.8,120.0,120.1,120.1,120.4,120.5,120.6,121.0,121.1,121.5,121.8,122.6,123.3,123.5,124.5,125.1,126.1,126.9,127.9,129.4,130.6,131.8,133.0,134.2,135.3,136.2,136.9,137.8,138.5,138.8,138.7,139.0,138.7,138.5,137.8,136.9,135.4,133.9,131.9,129.6,127.0,124.1,120.5,116.8,112.5,108.2,103.1,98.0,91.8,86.0,79.6,72.8,65.5,58.7,51.9,45.1,38.9,33.4,28.5,24.4,21.4,19.5,18.0,17.6,17.5,17.7,18.8,20.7,22.9,25.6,28.3,31.8,35.3,39.2,43.1,47.3,51.4,55.5,59.7,63.6,67.3,71.3,75.1,78.6,82.1,85.3,88.2,91.2,94.0,96.5,99.1,101.4,103.5,105.8,107.4,109.2,110.7,112.1,113.6,114.5,115.4,116.3,117.3,118.0,118.7,119.3,119.7,120.0,120.4,120.6,120.9,120.9,121.0,121.0,120.8,120.8,120.8,120.8,120.7,120.7,120.7,120.6,120.5,120.4,120.5,120.3,120.0,119.9,120.0,120.1,120.0,120.0,120.0,120.1|Y=122.3,122.2,121.9,122.2,122.1,122.2,122.6,122.6,123.0,122.7,122.2,122.5,122.9,123.6,123.8,123.8,123.7,124.7,124.9,125.6,125.7,126.5,127.5,128.1,129.1,130.5,131.4,132.7,134.0,135.3,136.5,137.5,138.4,139.8,139.8,141.2,141.4,141.5,141.6,141.7,141.2,140.7,139.5,138.4,136.4,134.8,132.0,129.4,127.1,123.7,119.8,116.1,111.5,107.2,100.9,95.6,90.1,83.3,77.0,69.7,62.7,55.8,49.3,42.5,36.0,31.2,27.5,24.1,21.4,20.1,18.9,19.4,19.7,20.0,20.7,22.9,25.5,28.0,30.9,34.1,37.8,42.3,46.5,50.0,54.3,58.3,62.3,66.3,70.5,73.9,77.4,81.4,84.5,87.4,90.8,93.5,96.5,99.4,101.5,103.5,105.9,107.4,109.3,111.3,112.8,114.7,115.9,116.8,118.0,118.9,119.4,120.2,120.5,121.5,121.9,122.1,122.3,122.8,122.8,122.5,122.9,122.5,122.9,122.8,122.7,122.2,123.1,122.6,122.2,122.6,122.2,122.2,122.4,122.1,122.0,122.1,121.7,121.5,121.7,121.9,122.1</v>
      </c>
      <c r="BU410" s="78">
        <v>13.5465</v>
      </c>
      <c r="BV410" s="95">
        <v>0.05</v>
      </c>
      <c r="BW410" s="34">
        <v>3.2533333333333294</v>
      </c>
      <c r="BX410" s="43">
        <v>7.6916121870298615E-2</v>
      </c>
      <c r="BY410" s="51" t="s">
        <v>1392</v>
      </c>
      <c r="BZ410"/>
      <c r="CA410" s="278">
        <v>41543.64534722222</v>
      </c>
      <c r="CB410" t="s">
        <v>3785</v>
      </c>
      <c r="CC410" s="10"/>
      <c r="CD410" s="61"/>
      <c r="CE410" s="49"/>
      <c r="CF410" s="65"/>
      <c r="CG410" s="65"/>
      <c r="CH410" s="65"/>
      <c r="CI410" s="49"/>
      <c r="CJ410" s="49"/>
      <c r="CK410" s="49"/>
      <c r="CL410" s="49"/>
      <c r="CM410"/>
      <c r="CN410"/>
      <c r="CO410"/>
      <c r="CP410"/>
      <c r="CQ410"/>
      <c r="CR410"/>
      <c r="CS410"/>
      <c r="CT410"/>
      <c r="CU410"/>
      <c r="CV410" s="65"/>
      <c r="CW410" s="65"/>
      <c r="CX410" s="65"/>
      <c r="CY410" s="65"/>
      <c r="CZ410" s="65"/>
      <c r="DA410" s="65"/>
      <c r="DB410" s="141"/>
      <c r="DC410" s="141"/>
      <c r="DD410" s="141"/>
      <c r="DE410" s="141"/>
      <c r="DF410" s="141"/>
      <c r="DG410" s="141"/>
      <c r="DH410" s="141"/>
      <c r="DI410" s="141"/>
      <c r="DJ410" s="139"/>
      <c r="DK410" s="95"/>
      <c r="DL410" s="141"/>
      <c r="DM410" s="141"/>
      <c r="DN410" s="141"/>
      <c r="DO410" s="141"/>
      <c r="DP410" s="91"/>
      <c r="DQ410" s="72"/>
      <c r="DR410" s="72"/>
      <c r="DS410" s="72"/>
      <c r="DT410" s="72"/>
      <c r="DZ410" s="141"/>
      <c r="EA410" s="141"/>
      <c r="EB410" s="141"/>
      <c r="EC410" s="141"/>
      <c r="ED410" s="141"/>
      <c r="EE410" s="141"/>
      <c r="EF410" s="143"/>
      <c r="EU410" s="72"/>
    </row>
    <row r="411" spans="1:151">
      <c r="A411" s="20"/>
      <c r="B411" s="20"/>
      <c r="C411" s="312"/>
      <c r="D411" s="31" t="s">
        <v>2519</v>
      </c>
      <c r="E411" s="31" t="s">
        <v>2799</v>
      </c>
      <c r="F411" s="32"/>
      <c r="G411" s="33"/>
      <c r="H411" s="34"/>
      <c r="I411" s="34"/>
      <c r="J411" s="34"/>
      <c r="K411" s="34"/>
      <c r="L411" s="34"/>
      <c r="M411" s="34"/>
      <c r="N411" s="34"/>
      <c r="O411" s="34"/>
      <c r="P411" s="34"/>
      <c r="Q411" s="34"/>
      <c r="R411" s="34"/>
      <c r="S411" s="34"/>
      <c r="T411" s="34"/>
      <c r="U411" s="34"/>
      <c r="V411" s="34"/>
      <c r="W411" s="34"/>
      <c r="X411" s="34"/>
      <c r="Y411" s="34"/>
      <c r="Z411" s="34"/>
      <c r="AA411" s="34"/>
      <c r="AB411" s="34"/>
      <c r="AC411" s="34"/>
      <c r="AD411" s="34"/>
      <c r="AE411" s="34"/>
      <c r="AF411" s="34"/>
      <c r="AG411" s="34"/>
      <c r="AH411" s="34"/>
      <c r="AI411" s="34"/>
      <c r="AJ411" s="34"/>
      <c r="AK411" s="34"/>
      <c r="AL411" s="34"/>
      <c r="AM411" s="34"/>
      <c r="AN411" s="34"/>
      <c r="AO411" s="34"/>
      <c r="AP411" s="34"/>
      <c r="AQ411" s="75"/>
      <c r="AR411" s="34"/>
      <c r="AS411" s="34"/>
      <c r="AT411" s="110" t="s">
        <v>2399</v>
      </c>
      <c r="AU411" s="34" t="s">
        <v>2399</v>
      </c>
      <c r="AV411" s="34" t="s">
        <v>2399</v>
      </c>
      <c r="AW411" s="34"/>
      <c r="AX411" s="34"/>
      <c r="AY411" s="34"/>
      <c r="AZ411" s="34"/>
      <c r="BA411" s="34"/>
      <c r="BB411" s="34"/>
      <c r="BC411" s="124" t="s">
        <v>2399</v>
      </c>
      <c r="BD411" s="124" t="s">
        <v>2399</v>
      </c>
      <c r="BE411" s="216" t="s">
        <v>2399</v>
      </c>
      <c r="BF411" s="216" t="s">
        <v>2399</v>
      </c>
      <c r="BG411" s="34"/>
      <c r="BH411" s="34"/>
      <c r="BI411" s="34"/>
      <c r="BJ411" s="34"/>
      <c r="BK411" s="34"/>
      <c r="BL411" s="96">
        <f t="shared" ca="1" si="75"/>
        <v>17079</v>
      </c>
      <c r="BM411" s="97" t="e">
        <f t="shared" ca="1" si="76"/>
        <v>#VALUE!</v>
      </c>
      <c r="BN411" s="97" t="e">
        <f t="shared" ca="1" si="77"/>
        <v>#VALUE!</v>
      </c>
      <c r="BO411" s="95" t="e">
        <f t="shared" ca="1" si="78"/>
        <v>#VALUE!</v>
      </c>
      <c r="BP411" s="7">
        <f>Design!$J417</f>
        <v>0</v>
      </c>
      <c r="BQ411" s="1" t="e">
        <f t="shared" ca="1" si="79"/>
        <v>#VALUE!</v>
      </c>
      <c r="BR411" s="19" t="e">
        <f t="shared" ca="1" si="80"/>
        <v>#VALUE!</v>
      </c>
      <c r="BS411" s="61">
        <f t="shared" ca="1" si="73"/>
        <v>0</v>
      </c>
      <c r="BT411" s="61" t="str">
        <f t="shared" ca="1" si="74"/>
        <v>ACK</v>
      </c>
      <c r="BU411" s="78">
        <v>13.669799999999999</v>
      </c>
      <c r="BV411" s="95">
        <v>4.9000000000000002E-2</v>
      </c>
      <c r="BW411" s="34">
        <v>3.3066666666666626</v>
      </c>
      <c r="BX411" s="43">
        <v>7.7900638212902065E-2</v>
      </c>
      <c r="BY411" s="51" t="s">
        <v>1393</v>
      </c>
      <c r="BZ411"/>
      <c r="CA411" s="278">
        <v>41543.64534722222</v>
      </c>
      <c r="CB411" t="s">
        <v>1969</v>
      </c>
      <c r="CC411" s="10"/>
      <c r="CD411" s="61"/>
      <c r="CE411" s="49"/>
      <c r="CF411" s="65"/>
      <c r="CG411" s="65"/>
      <c r="CH411" s="65"/>
      <c r="CI411" s="49"/>
      <c r="CJ411" s="49"/>
      <c r="CK411" s="49"/>
      <c r="CL411" s="49"/>
      <c r="CM411"/>
      <c r="CN411"/>
      <c r="CO411"/>
      <c r="CP411"/>
      <c r="CQ411"/>
      <c r="CR411"/>
      <c r="CS411"/>
      <c r="CT411"/>
      <c r="CU411"/>
      <c r="CV411" s="65"/>
      <c r="CW411" s="65"/>
      <c r="CX411" s="65"/>
      <c r="CY411" s="65"/>
      <c r="CZ411" s="65"/>
      <c r="DA411" s="65"/>
      <c r="DB411" s="141"/>
      <c r="DC411" s="141"/>
      <c r="DD411" s="141"/>
      <c r="DE411" s="141"/>
      <c r="DF411" s="141"/>
      <c r="DG411" s="141"/>
      <c r="DH411" s="141"/>
      <c r="DI411" s="141"/>
      <c r="DJ411" s="139"/>
      <c r="DK411" s="95"/>
      <c r="DL411" s="141"/>
      <c r="DM411" s="141"/>
      <c r="DN411" s="141"/>
      <c r="DO411" s="141"/>
      <c r="DP411" s="91"/>
      <c r="DQ411" s="72"/>
      <c r="DR411" s="72"/>
      <c r="DS411" s="72"/>
      <c r="DT411" s="72"/>
      <c r="DZ411" s="141"/>
      <c r="EA411" s="141"/>
      <c r="EB411" s="141"/>
      <c r="EC411" s="141"/>
      <c r="ED411" s="141"/>
      <c r="EE411" s="141"/>
      <c r="EF411" s="143"/>
      <c r="EU411" s="72"/>
    </row>
    <row r="412" spans="1:151">
      <c r="A412" s="20"/>
      <c r="B412" s="20"/>
      <c r="C412" s="312"/>
      <c r="D412" s="31" t="s">
        <v>2800</v>
      </c>
      <c r="E412" s="31" t="s">
        <v>2801</v>
      </c>
      <c r="F412" s="32"/>
      <c r="G412" s="33"/>
      <c r="H412" s="34"/>
      <c r="I412" s="34"/>
      <c r="J412" s="34"/>
      <c r="K412" s="34"/>
      <c r="L412" s="34"/>
      <c r="M412" s="34"/>
      <c r="N412" s="34"/>
      <c r="O412" s="34"/>
      <c r="P412" s="34"/>
      <c r="Q412" s="34"/>
      <c r="R412" s="34"/>
      <c r="S412" s="34"/>
      <c r="T412" s="34"/>
      <c r="U412" s="34"/>
      <c r="V412" s="34"/>
      <c r="W412" s="34"/>
      <c r="X412" s="34"/>
      <c r="Y412" s="34"/>
      <c r="Z412" s="34"/>
      <c r="AA412" s="34"/>
      <c r="AB412" s="34"/>
      <c r="AC412" s="34"/>
      <c r="AD412" s="34"/>
      <c r="AE412" s="34"/>
      <c r="AF412" s="34"/>
      <c r="AG412" s="34"/>
      <c r="AH412" s="34"/>
      <c r="AI412" s="34"/>
      <c r="AJ412" s="34"/>
      <c r="AK412" s="34"/>
      <c r="AL412" s="34"/>
      <c r="AM412" s="34"/>
      <c r="AN412" s="34"/>
      <c r="AO412" s="34"/>
      <c r="AP412" s="34"/>
      <c r="AQ412" s="75"/>
      <c r="AR412" s="34"/>
      <c r="AS412" s="34"/>
      <c r="AT412" s="110" t="s">
        <v>2399</v>
      </c>
      <c r="AU412" s="34" t="s">
        <v>2399</v>
      </c>
      <c r="AV412" s="34" t="s">
        <v>2399</v>
      </c>
      <c r="AW412" s="34"/>
      <c r="AX412" s="34"/>
      <c r="AY412" s="34"/>
      <c r="AZ412" s="34"/>
      <c r="BA412" s="34"/>
      <c r="BB412" s="34"/>
      <c r="BC412" s="124" t="s">
        <v>2399</v>
      </c>
      <c r="BD412" s="124" t="s">
        <v>2399</v>
      </c>
      <c r="BE412" s="216" t="s">
        <v>2399</v>
      </c>
      <c r="BF412" s="216" t="s">
        <v>2399</v>
      </c>
      <c r="BG412" s="34"/>
      <c r="BH412" s="34"/>
      <c r="BI412" s="34"/>
      <c r="BJ412" s="34"/>
      <c r="BK412" s="34"/>
      <c r="BL412" s="96">
        <f t="shared" ca="1" si="75"/>
        <v>17081</v>
      </c>
      <c r="BM412" s="97" t="e">
        <f t="shared" ca="1" si="76"/>
        <v>#VALUE!</v>
      </c>
      <c r="BN412" s="97" t="e">
        <f t="shared" ca="1" si="77"/>
        <v>#VALUE!</v>
      </c>
      <c r="BO412" s="95" t="e">
        <f t="shared" ca="1" si="78"/>
        <v>#VALUE!</v>
      </c>
      <c r="BP412" s="7">
        <f>Design!$J418</f>
        <v>0</v>
      </c>
      <c r="BQ412" s="1" t="e">
        <f t="shared" ca="1" si="79"/>
        <v>#VALUE!</v>
      </c>
      <c r="BR412" s="19" t="e">
        <f t="shared" ca="1" si="80"/>
        <v>#VALUE!</v>
      </c>
      <c r="BS412" s="61">
        <f t="shared" ca="1" si="73"/>
        <v>0</v>
      </c>
      <c r="BT412" s="61" t="str">
        <f t="shared" ca="1" si="74"/>
        <v>ACK</v>
      </c>
      <c r="BU412" s="78">
        <v>13.792699999999998</v>
      </c>
      <c r="BV412" s="95">
        <v>4.8000000000000001E-2</v>
      </c>
      <c r="BW412" s="34">
        <v>3.36</v>
      </c>
      <c r="BX412" s="43">
        <v>7.8904178765307323E-2</v>
      </c>
      <c r="BY412" s="51" t="s">
        <v>1394</v>
      </c>
      <c r="BZ412"/>
      <c r="CA412" s="278">
        <v>41543.64534722222</v>
      </c>
      <c r="CB412" t="s">
        <v>3725</v>
      </c>
      <c r="CC412" s="10"/>
      <c r="CD412" s="61"/>
      <c r="CE412" s="49"/>
      <c r="CF412" s="65"/>
      <c r="CG412" s="65"/>
      <c r="CH412" s="65"/>
      <c r="CI412" s="49"/>
      <c r="CJ412" s="49"/>
      <c r="CK412" s="49"/>
      <c r="CL412" s="49"/>
      <c r="CM412"/>
      <c r="CN412"/>
      <c r="CO412"/>
      <c r="CP412"/>
      <c r="CQ412"/>
      <c r="CR412"/>
      <c r="CS412"/>
      <c r="CT412"/>
      <c r="CU412"/>
      <c r="CV412" s="49"/>
      <c r="CW412" s="49"/>
      <c r="CX412" s="49"/>
      <c r="CY412" s="49"/>
      <c r="CZ412" s="49"/>
      <c r="DA412" s="49"/>
      <c r="DB412" s="49"/>
      <c r="DC412" s="49"/>
      <c r="DD412" s="49"/>
      <c r="DE412" s="49"/>
      <c r="DF412" s="49"/>
      <c r="DG412" s="49"/>
      <c r="DH412" s="49"/>
      <c r="DI412" s="49"/>
      <c r="DJ412" s="139"/>
      <c r="DK412" s="95"/>
      <c r="DL412" s="141"/>
      <c r="DM412" s="141"/>
      <c r="DN412" s="141"/>
      <c r="DO412" s="141"/>
      <c r="DP412" s="91"/>
      <c r="DQ412" s="72"/>
      <c r="DR412" s="72"/>
      <c r="DS412" s="72"/>
      <c r="DT412" s="72"/>
      <c r="DZ412" s="141"/>
      <c r="EA412" s="141"/>
      <c r="EB412" s="141"/>
      <c r="EC412" s="141"/>
      <c r="ED412" s="141"/>
      <c r="EE412" s="141"/>
      <c r="EF412" s="143"/>
      <c r="EU412" s="72"/>
    </row>
    <row r="413" spans="1:151">
      <c r="A413" s="20"/>
      <c r="B413" s="20"/>
      <c r="C413" s="312"/>
      <c r="D413" s="31" t="s">
        <v>2802</v>
      </c>
      <c r="E413" s="31" t="s">
        <v>1467</v>
      </c>
      <c r="F413" s="32"/>
      <c r="G413" s="33"/>
      <c r="H413" s="34"/>
      <c r="I413" s="34"/>
      <c r="J413" s="34"/>
      <c r="K413" s="34"/>
      <c r="L413" s="34"/>
      <c r="M413" s="34"/>
      <c r="N413" s="34"/>
      <c r="O413" s="34"/>
      <c r="P413" s="34"/>
      <c r="Q413" s="34"/>
      <c r="R413" s="34"/>
      <c r="S413" s="34"/>
      <c r="T413" s="34"/>
      <c r="U413" s="34"/>
      <c r="V413" s="34"/>
      <c r="W413" s="34"/>
      <c r="X413" s="34"/>
      <c r="Y413" s="34"/>
      <c r="Z413" s="34"/>
      <c r="AA413" s="34"/>
      <c r="AB413" s="34"/>
      <c r="AC413" s="34"/>
      <c r="AD413" s="34"/>
      <c r="AE413" s="34"/>
      <c r="AF413" s="34"/>
      <c r="AG413" s="34"/>
      <c r="AH413" s="34"/>
      <c r="AI413" s="34"/>
      <c r="AJ413" s="34"/>
      <c r="AK413" s="34"/>
      <c r="AL413" s="34"/>
      <c r="AM413" s="34"/>
      <c r="AN413" s="34"/>
      <c r="AO413" s="34"/>
      <c r="AP413" s="34"/>
      <c r="AQ413" s="75"/>
      <c r="AR413" s="34"/>
      <c r="AS413" s="34"/>
      <c r="AT413" s="110" t="s">
        <v>1283</v>
      </c>
      <c r="AU413" s="34" t="s">
        <v>1283</v>
      </c>
      <c r="AV413" s="34" t="s">
        <v>1283</v>
      </c>
      <c r="AW413" s="34"/>
      <c r="AX413" s="34"/>
      <c r="AY413" s="34"/>
      <c r="AZ413" s="34"/>
      <c r="BA413" s="34"/>
      <c r="BB413" s="34"/>
      <c r="BC413" s="124" t="s">
        <v>1283</v>
      </c>
      <c r="BD413" s="124" t="s">
        <v>1283</v>
      </c>
      <c r="BE413" s="216" t="s">
        <v>1283</v>
      </c>
      <c r="BF413" s="216" t="s">
        <v>1283</v>
      </c>
      <c r="BG413" s="34"/>
      <c r="BH413" s="34"/>
      <c r="BI413" s="34"/>
      <c r="BJ413" s="34"/>
      <c r="BK413" s="34"/>
      <c r="BL413" s="96">
        <f t="shared" ca="1" si="75"/>
        <v>17082</v>
      </c>
      <c r="BM413" s="97" t="e">
        <f t="shared" ca="1" si="76"/>
        <v>#VALUE!</v>
      </c>
      <c r="BN413" s="97" t="e">
        <f t="shared" ca="1" si="77"/>
        <v>#VALUE!</v>
      </c>
      <c r="BO413" s="95" t="e">
        <f t="shared" ca="1" si="78"/>
        <v>#VALUE!</v>
      </c>
      <c r="BP413" s="7">
        <f>Design!$J419</f>
        <v>0</v>
      </c>
      <c r="BQ413" s="1" t="e">
        <f t="shared" ca="1" si="79"/>
        <v>#VALUE!</v>
      </c>
      <c r="BR413" s="19" t="e">
        <f t="shared" ca="1" si="80"/>
        <v>#VALUE!</v>
      </c>
      <c r="BS413" s="61">
        <f t="shared" ca="1" si="73"/>
        <v>0</v>
      </c>
      <c r="BT413" s="61" t="str">
        <f t="shared" ca="1" si="74"/>
        <v>ACK</v>
      </c>
      <c r="BU413" s="78">
        <v>13.9132</v>
      </c>
      <c r="BV413" s="95">
        <v>4.7E-2</v>
      </c>
      <c r="BW413" s="34">
        <v>3.4133333333333291</v>
      </c>
      <c r="BX413" s="43">
        <v>7.9927236853437528E-2</v>
      </c>
      <c r="BY413" s="51" t="s">
        <v>1395</v>
      </c>
      <c r="BZ413"/>
      <c r="CA413" s="278">
        <v>41543.645358796297</v>
      </c>
      <c r="CB413" t="s">
        <v>3726</v>
      </c>
      <c r="CC413" s="10"/>
      <c r="CD413" s="61"/>
      <c r="CE413" s="49"/>
      <c r="CF413" s="65"/>
      <c r="CG413" s="65"/>
      <c r="CH413" s="65"/>
      <c r="CI413" s="49"/>
      <c r="CJ413" s="49"/>
      <c r="CK413" s="49"/>
      <c r="CL413" s="49"/>
      <c r="CM413"/>
      <c r="CN413"/>
      <c r="CO413"/>
      <c r="CP413"/>
      <c r="CQ413"/>
      <c r="CR413"/>
      <c r="CS413"/>
      <c r="CT413"/>
      <c r="CU413"/>
      <c r="CV413" s="49"/>
      <c r="CW413" s="49"/>
      <c r="CX413" s="49"/>
      <c r="CY413" s="49"/>
      <c r="CZ413" s="49"/>
      <c r="DA413" s="49"/>
      <c r="DB413" s="49"/>
      <c r="DC413" s="49"/>
      <c r="DD413" s="49"/>
      <c r="DE413" s="49"/>
      <c r="DF413" s="49"/>
      <c r="DG413" s="49"/>
      <c r="DH413" s="49"/>
      <c r="DI413" s="49"/>
      <c r="DJ413" s="139"/>
      <c r="DK413" s="95"/>
      <c r="DL413" s="141"/>
      <c r="DM413" s="141"/>
      <c r="DN413" s="141"/>
      <c r="DO413" s="141"/>
      <c r="DP413" s="91"/>
      <c r="DQ413" s="72"/>
      <c r="DR413" s="72"/>
      <c r="DS413" s="72"/>
      <c r="DT413" s="72"/>
      <c r="DZ413" s="141"/>
      <c r="EA413" s="141"/>
      <c r="EB413" s="141"/>
      <c r="EC413" s="141"/>
      <c r="ED413" s="141"/>
      <c r="EE413" s="141"/>
      <c r="EF413" s="143"/>
      <c r="EU413" s="72"/>
    </row>
    <row r="414" spans="1:151">
      <c r="A414" s="20"/>
      <c r="B414" s="20"/>
      <c r="C414" s="312"/>
      <c r="D414" s="31" t="s">
        <v>2716</v>
      </c>
      <c r="E414" s="31" t="s">
        <v>2717</v>
      </c>
      <c r="F414" s="32"/>
      <c r="G414" s="33"/>
      <c r="H414" s="34"/>
      <c r="I414" s="34"/>
      <c r="J414" s="34"/>
      <c r="K414" s="34"/>
      <c r="L414" s="34"/>
      <c r="M414" s="34"/>
      <c r="N414" s="34"/>
      <c r="O414" s="34"/>
      <c r="P414" s="34"/>
      <c r="Q414" s="34"/>
      <c r="R414" s="34"/>
      <c r="S414" s="34"/>
      <c r="T414" s="34"/>
      <c r="U414" s="34"/>
      <c r="V414" s="34"/>
      <c r="W414" s="34"/>
      <c r="X414" s="34"/>
      <c r="Y414" s="34"/>
      <c r="Z414" s="34"/>
      <c r="AA414" s="34"/>
      <c r="AB414" s="34"/>
      <c r="AC414" s="34"/>
      <c r="AD414" s="34"/>
      <c r="AE414" s="34"/>
      <c r="AF414" s="34"/>
      <c r="AG414" s="40"/>
      <c r="AH414" s="34"/>
      <c r="AI414" s="40"/>
      <c r="AJ414" s="34"/>
      <c r="AK414" s="34"/>
      <c r="AL414" s="34"/>
      <c r="AM414" s="34"/>
      <c r="AN414" s="34"/>
      <c r="AO414" s="34"/>
      <c r="AP414" s="34"/>
      <c r="AQ414" s="75"/>
      <c r="AR414" s="34"/>
      <c r="AS414" s="34"/>
      <c r="AT414" s="110" t="s">
        <v>1651</v>
      </c>
      <c r="AU414" s="34" t="s">
        <v>1651</v>
      </c>
      <c r="AV414" s="34" t="s">
        <v>1651</v>
      </c>
      <c r="AW414" s="34"/>
      <c r="AX414" s="34"/>
      <c r="AY414" s="34"/>
      <c r="AZ414" s="34"/>
      <c r="BA414" s="34"/>
      <c r="BB414" s="34"/>
      <c r="BC414" s="124" t="s">
        <v>2901</v>
      </c>
      <c r="BD414" s="124" t="s">
        <v>2901</v>
      </c>
      <c r="BE414" s="216" t="s">
        <v>2901</v>
      </c>
      <c r="BF414" s="216" t="s">
        <v>2901</v>
      </c>
      <c r="BG414" s="34"/>
      <c r="BH414" s="34"/>
      <c r="BI414" s="34"/>
      <c r="BJ414" s="34"/>
      <c r="BK414" s="34"/>
      <c r="BL414" s="96">
        <f t="shared" ca="1" si="75"/>
        <v>17084</v>
      </c>
      <c r="BM414" s="97" t="e">
        <f t="shared" ca="1" si="76"/>
        <v>#VALUE!</v>
      </c>
      <c r="BN414" s="97" t="e">
        <f t="shared" ca="1" si="77"/>
        <v>#VALUE!</v>
      </c>
      <c r="BO414" s="95" t="e">
        <f t="shared" ca="1" si="78"/>
        <v>#VALUE!</v>
      </c>
      <c r="BP414" s="7">
        <f>Design!$J420</f>
        <v>0</v>
      </c>
      <c r="BQ414" s="1" t="e">
        <f t="shared" ca="1" si="79"/>
        <v>#VALUE!</v>
      </c>
      <c r="BR414" s="19" t="e">
        <f t="shared" ca="1" si="80"/>
        <v>#VALUE!</v>
      </c>
      <c r="BS414" s="61">
        <f t="shared" ca="1" si="73"/>
        <v>0</v>
      </c>
      <c r="BT414" s="61" t="str">
        <f t="shared" ca="1" si="74"/>
        <v>ACK</v>
      </c>
      <c r="BU414" s="78">
        <v>14.0364</v>
      </c>
      <c r="BV414" s="95">
        <v>4.5999999999999999E-2</v>
      </c>
      <c r="BW414" s="34">
        <v>3.4666666666666623</v>
      </c>
      <c r="BX414" s="43">
        <v>8.0970321898340844E-2</v>
      </c>
      <c r="BY414" s="51" t="s">
        <v>1396</v>
      </c>
      <c r="BZ414"/>
      <c r="CA414" s="278">
        <v>41543.645358796297</v>
      </c>
      <c r="CB414" t="s">
        <v>3727</v>
      </c>
      <c r="CC414" s="10"/>
      <c r="CD414" s="61"/>
      <c r="CE414" s="49"/>
      <c r="CF414" s="65"/>
      <c r="CG414" s="65"/>
      <c r="CH414" s="65"/>
      <c r="CI414" s="49"/>
      <c r="CJ414" s="49"/>
      <c r="CK414" s="49"/>
      <c r="CL414" s="49"/>
      <c r="CM414"/>
      <c r="CN414"/>
      <c r="CO414"/>
      <c r="CP414"/>
      <c r="CQ414"/>
      <c r="CR414"/>
      <c r="CS414"/>
      <c r="CT414"/>
      <c r="CU414"/>
      <c r="CV414" s="49"/>
      <c r="CW414" s="49"/>
      <c r="CX414" s="49"/>
      <c r="CY414" s="49"/>
      <c r="CZ414" s="49"/>
      <c r="DA414" s="49"/>
      <c r="DB414" s="49"/>
      <c r="DC414" s="49"/>
      <c r="DD414" s="49"/>
      <c r="DE414" s="49"/>
      <c r="DF414" s="49"/>
      <c r="DG414" s="49"/>
      <c r="DH414" s="49"/>
      <c r="DI414" s="49"/>
      <c r="DJ414" s="139"/>
      <c r="DK414" s="95"/>
      <c r="DL414" s="141"/>
      <c r="DM414" s="141"/>
      <c r="DN414" s="141"/>
      <c r="DO414" s="141"/>
      <c r="DP414" s="91"/>
      <c r="DQ414" s="72"/>
      <c r="DR414" s="72"/>
      <c r="DS414" s="72"/>
      <c r="DT414" s="72"/>
      <c r="DZ414" s="141"/>
      <c r="EA414" s="141"/>
      <c r="EB414" s="141"/>
      <c r="EC414" s="141"/>
      <c r="ED414" s="141"/>
      <c r="EE414" s="141"/>
      <c r="EF414" s="143"/>
      <c r="EU414" s="72"/>
    </row>
    <row r="415" spans="1:151">
      <c r="A415" s="20"/>
      <c r="B415" s="20"/>
      <c r="C415" s="312"/>
      <c r="D415" s="31" t="s">
        <v>2718</v>
      </c>
      <c r="E415" s="31" t="s">
        <v>2719</v>
      </c>
      <c r="F415" s="32"/>
      <c r="G415" s="33"/>
      <c r="H415" s="34"/>
      <c r="I415" s="34"/>
      <c r="J415" s="34"/>
      <c r="K415" s="34"/>
      <c r="L415" s="34"/>
      <c r="M415" s="34"/>
      <c r="N415" s="34"/>
      <c r="O415" s="34"/>
      <c r="P415" s="34"/>
      <c r="Q415" s="34"/>
      <c r="R415" s="34"/>
      <c r="S415" s="34"/>
      <c r="T415" s="34"/>
      <c r="U415" s="34"/>
      <c r="V415" s="34"/>
      <c r="W415" s="34"/>
      <c r="X415" s="34"/>
      <c r="Y415" s="34"/>
      <c r="Z415" s="34"/>
      <c r="AA415" s="34"/>
      <c r="AB415" s="34"/>
      <c r="AC415" s="34"/>
      <c r="AD415" s="34"/>
      <c r="AE415" s="34"/>
      <c r="AF415" s="34"/>
      <c r="AG415" s="34"/>
      <c r="AH415" s="34"/>
      <c r="AI415" s="34"/>
      <c r="AJ415" s="34"/>
      <c r="AK415" s="34"/>
      <c r="AL415" s="34"/>
      <c r="AM415" s="34"/>
      <c r="AN415" s="34"/>
      <c r="AO415" s="34"/>
      <c r="AP415" s="34"/>
      <c r="AQ415" s="75"/>
      <c r="AR415" s="34"/>
      <c r="AS415" s="34"/>
      <c r="AT415" s="110" t="s">
        <v>2404</v>
      </c>
      <c r="AU415" s="34" t="s">
        <v>2404</v>
      </c>
      <c r="AV415" s="34" t="s">
        <v>2404</v>
      </c>
      <c r="AW415" s="34"/>
      <c r="AX415" s="34"/>
      <c r="AY415" s="34"/>
      <c r="AZ415" s="34"/>
      <c r="BA415" s="34"/>
      <c r="BB415" s="34"/>
      <c r="BC415" s="124" t="s">
        <v>2404</v>
      </c>
      <c r="BD415" s="124" t="s">
        <v>2404</v>
      </c>
      <c r="BE415" s="216" t="s">
        <v>2404</v>
      </c>
      <c r="BF415" s="216" t="s">
        <v>2404</v>
      </c>
      <c r="BG415" s="34"/>
      <c r="BH415" s="34"/>
      <c r="BI415" s="34"/>
      <c r="BJ415" s="34"/>
      <c r="BK415" s="34"/>
      <c r="BL415" s="96">
        <f t="shared" ca="1" si="75"/>
        <v>17086</v>
      </c>
      <c r="BM415" s="97" t="e">
        <f t="shared" ca="1" si="76"/>
        <v>#VALUE!</v>
      </c>
      <c r="BN415" s="97" t="e">
        <f t="shared" ca="1" si="77"/>
        <v>#VALUE!</v>
      </c>
      <c r="BO415" s="95" t="e">
        <f t="shared" ca="1" si="78"/>
        <v>#VALUE!</v>
      </c>
      <c r="BP415" s="7">
        <f>Design!$J421</f>
        <v>0</v>
      </c>
      <c r="BQ415" s="1" t="e">
        <f t="shared" ca="1" si="79"/>
        <v>#VALUE!</v>
      </c>
      <c r="BR415" s="19" t="e">
        <f t="shared" ca="1" si="80"/>
        <v>#VALUE!</v>
      </c>
      <c r="BS415" s="61">
        <f t="shared" ca="1" si="73"/>
        <v>0</v>
      </c>
      <c r="BT415" s="61" t="str">
        <f t="shared" ca="1" si="74"/>
        <v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4.9,8.0,15.7,28.0,39.5,49.3,58.1,65.9,73.0,79.2,84.8,89.5,94.6,98.7,102.5,105.8,108.9,111.7,113.9,115.9,117.9,119.4,120.7,122.0,122.8,123.6,124.3,124.7,124.7,124.9,125.0,124.8,124.8,124.8,124.8,124.6,124.3,124.1,123.7,123.3,122.8,122.6,122.2,121.9,121.6,121.4,121.4,121.2,120.7,120.8,120.6,120.4,120.5,120.2,120.1,120.0,119.9,120.0,120.0,120.2,120.0,119.9,119.7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10.1,13.6,23.0,34.8,44.9,54.8,63.0,70.1,77.0,82.8,88.1,93.2,97.1,101.7,105.4,108.9,111.3,114.1,116.1,118.6,119.8,121.7,122.8,124.1,125.0,125.7,126.4,126.8,127.1,127.0,127.4,126.8,126.9,126.7,126.9,126.4,126.3,126.0,125.3,125.0,124.3,124.5,123.9,124.1,123.5,123.2,122.9,122.6,122.3,122.4,122.2,122.3,122.1,122.1,122.0,122.0,122.0,122.0,121.6,121.9,122.4,122.1</v>
      </c>
      <c r="BU415" s="78">
        <v>14.149299999999998</v>
      </c>
      <c r="BV415" s="95">
        <v>4.4999999999999998E-2</v>
      </c>
      <c r="BW415" s="34">
        <v>3.52</v>
      </c>
      <c r="BX415" s="43">
        <v>8.2033960050465884E-2</v>
      </c>
      <c r="BY415" s="51" t="s">
        <v>1397</v>
      </c>
      <c r="BZ415"/>
      <c r="CA415" s="278">
        <v>41543.645370370374</v>
      </c>
      <c r="CB415" t="s">
        <v>3786</v>
      </c>
      <c r="CC415" s="10"/>
      <c r="CD415" s="61"/>
      <c r="CE415" s="49"/>
      <c r="CF415" s="65"/>
      <c r="CG415" s="65"/>
      <c r="CH415" s="65"/>
      <c r="CI415" s="49"/>
      <c r="CJ415" s="49"/>
      <c r="CK415" s="49"/>
      <c r="CL415" s="49"/>
      <c r="CM415"/>
      <c r="CN415"/>
      <c r="CO415"/>
      <c r="CP415"/>
      <c r="CQ415"/>
      <c r="CR415"/>
      <c r="CS415"/>
      <c r="CT415"/>
      <c r="CU415"/>
      <c r="CV415" s="49"/>
      <c r="CW415" s="49"/>
      <c r="CX415" s="49"/>
      <c r="CY415" s="49"/>
      <c r="CZ415" s="49"/>
      <c r="DA415" s="49"/>
      <c r="DB415" s="49"/>
      <c r="DC415" s="49"/>
      <c r="DD415" s="49"/>
      <c r="DE415" s="49"/>
      <c r="DF415" s="49"/>
      <c r="DG415" s="49"/>
      <c r="DH415" s="49"/>
      <c r="DI415" s="49"/>
      <c r="DJ415" s="139"/>
      <c r="DK415" s="95"/>
      <c r="DL415" s="141"/>
      <c r="DM415" s="141"/>
      <c r="DN415" s="141"/>
      <c r="DO415" s="141"/>
      <c r="DP415" s="91"/>
      <c r="DQ415" s="72"/>
      <c r="DR415" s="72"/>
      <c r="DS415" s="72"/>
      <c r="DT415" s="72"/>
      <c r="DZ415" s="141"/>
      <c r="EA415" s="141"/>
      <c r="EB415" s="141"/>
      <c r="EC415" s="141"/>
      <c r="ED415" s="141"/>
      <c r="EE415" s="141"/>
      <c r="EF415" s="143"/>
      <c r="EU415" s="72"/>
    </row>
    <row r="416" spans="1:151">
      <c r="A416" s="20"/>
      <c r="B416" s="20"/>
      <c r="C416" s="312"/>
      <c r="D416" s="31" t="s">
        <v>2720</v>
      </c>
      <c r="E416" s="31" t="s">
        <v>2721</v>
      </c>
      <c r="F416" s="32"/>
      <c r="G416" s="33"/>
      <c r="H416" s="34"/>
      <c r="I416" s="34"/>
      <c r="J416" s="34"/>
      <c r="K416" s="34"/>
      <c r="L416" s="34"/>
      <c r="M416" s="34"/>
      <c r="N416" s="34"/>
      <c r="O416" s="34"/>
      <c r="P416" s="34"/>
      <c r="Q416" s="34"/>
      <c r="R416" s="34"/>
      <c r="S416" s="34"/>
      <c r="T416" s="34"/>
      <c r="U416" s="34"/>
      <c r="V416" s="34"/>
      <c r="W416" s="34"/>
      <c r="X416" s="34"/>
      <c r="Y416" s="34"/>
      <c r="Z416" s="34"/>
      <c r="AA416" s="34"/>
      <c r="AB416" s="34"/>
      <c r="AC416" s="34"/>
      <c r="AD416" s="34"/>
      <c r="AE416" s="34"/>
      <c r="AF416" s="34"/>
      <c r="AG416" s="34"/>
      <c r="AH416" s="34"/>
      <c r="AI416" s="34"/>
      <c r="AJ416" s="34"/>
      <c r="AK416" s="34"/>
      <c r="AL416" s="34"/>
      <c r="AM416" s="34"/>
      <c r="AN416" s="34"/>
      <c r="AO416" s="34"/>
      <c r="AP416" s="34"/>
      <c r="AQ416" s="75"/>
      <c r="AR416" s="34"/>
      <c r="AS416" s="34"/>
      <c r="AT416" s="110" t="s">
        <v>1276</v>
      </c>
      <c r="AU416" s="34" t="s">
        <v>1276</v>
      </c>
      <c r="AV416" s="34" t="s">
        <v>1276</v>
      </c>
      <c r="AW416" s="34"/>
      <c r="AX416" s="34"/>
      <c r="AY416" s="34"/>
      <c r="AZ416" s="34"/>
      <c r="BA416" s="34"/>
      <c r="BB416" s="34"/>
      <c r="BC416" s="124" t="s">
        <v>1275</v>
      </c>
      <c r="BD416" s="124" t="s">
        <v>1275</v>
      </c>
      <c r="BE416" s="216" t="s">
        <v>1275</v>
      </c>
      <c r="BF416" s="216" t="s">
        <v>1275</v>
      </c>
      <c r="BG416" s="34"/>
      <c r="BH416" s="34"/>
      <c r="BI416" s="34"/>
      <c r="BJ416" s="34"/>
      <c r="BK416" s="34"/>
      <c r="BL416" s="96">
        <f t="shared" ca="1" si="75"/>
        <v>17165</v>
      </c>
      <c r="BM416" s="97" t="e">
        <f t="shared" ca="1" si="76"/>
        <v>#VALUE!</v>
      </c>
      <c r="BN416" s="97" t="e">
        <f t="shared" ca="1" si="77"/>
        <v>#VALUE!</v>
      </c>
      <c r="BO416" s="95" t="e">
        <f t="shared" ca="1" si="78"/>
        <v>#VALUE!</v>
      </c>
      <c r="BP416" s="7">
        <f>Design!$J422</f>
        <v>0</v>
      </c>
      <c r="BQ416" s="1" t="e">
        <f t="shared" ca="1" si="79"/>
        <v>#VALUE!</v>
      </c>
      <c r="BR416" s="19" t="e">
        <f t="shared" ca="1" si="80"/>
        <v>#VALUE!</v>
      </c>
      <c r="BS416" s="61">
        <f t="shared" ca="1" si="73"/>
        <v>0</v>
      </c>
      <c r="BT416" s="61" t="str">
        <f t="shared" ca="1" si="74"/>
        <v>ACK</v>
      </c>
      <c r="BU416" s="78">
        <v>14.265099999999999</v>
      </c>
      <c r="BV416" s="95">
        <v>4.3999999999999997E-2</v>
      </c>
      <c r="BW416" s="34">
        <v>3.5733333333333288</v>
      </c>
      <c r="BX416" s="43">
        <v>8.311869485329032E-2</v>
      </c>
      <c r="BY416" s="51" t="s">
        <v>2838</v>
      </c>
      <c r="BZ416"/>
      <c r="CA416" s="278">
        <v>41543.645370370374</v>
      </c>
      <c r="CB416" t="s">
        <v>3724</v>
      </c>
      <c r="CC416" s="10"/>
      <c r="CD416" s="61"/>
      <c r="CE416" s="49"/>
      <c r="CF416" s="65"/>
      <c r="CG416" s="65"/>
      <c r="CH416" s="65"/>
      <c r="CI416" s="49"/>
      <c r="CJ416" s="49"/>
      <c r="CK416" s="49"/>
      <c r="CL416" s="49"/>
      <c r="CM416"/>
      <c r="CN416"/>
      <c r="CO416"/>
      <c r="CP416"/>
      <c r="CQ416"/>
      <c r="CR416"/>
      <c r="CS416"/>
      <c r="CT416"/>
      <c r="CU416"/>
      <c r="CV416" s="49"/>
      <c r="CW416" s="49"/>
      <c r="CX416" s="49"/>
      <c r="CY416" s="49"/>
      <c r="CZ416" s="49"/>
      <c r="DA416" s="49"/>
      <c r="DB416" s="49"/>
      <c r="DC416" s="49"/>
      <c r="DD416" s="49"/>
      <c r="DE416" s="49"/>
      <c r="DF416" s="49"/>
      <c r="DG416" s="49"/>
      <c r="DH416" s="49"/>
      <c r="DI416" s="49"/>
      <c r="DJ416" s="139"/>
      <c r="DK416" s="95"/>
      <c r="DL416" s="141"/>
      <c r="DM416" s="141"/>
      <c r="DN416" s="141"/>
      <c r="DO416" s="141"/>
      <c r="DP416" s="91"/>
      <c r="DQ416" s="72"/>
      <c r="DR416" s="72"/>
      <c r="DS416" s="72"/>
      <c r="DT416" s="72"/>
      <c r="DZ416" s="141"/>
      <c r="EA416" s="141"/>
      <c r="EB416" s="141"/>
      <c r="EC416" s="141"/>
      <c r="ED416" s="141"/>
      <c r="EE416" s="141"/>
      <c r="EF416" s="143"/>
      <c r="EU416" s="72"/>
    </row>
    <row r="417" spans="1:151">
      <c r="A417" s="20"/>
      <c r="B417" s="20"/>
      <c r="C417" s="312"/>
      <c r="D417" s="31" t="s">
        <v>2722</v>
      </c>
      <c r="E417" s="31" t="s">
        <v>2723</v>
      </c>
      <c r="F417" s="32"/>
      <c r="G417" s="33"/>
      <c r="H417" s="34"/>
      <c r="I417" s="34"/>
      <c r="J417" s="34"/>
      <c r="K417" s="34"/>
      <c r="L417" s="34"/>
      <c r="M417" s="34"/>
      <c r="N417" s="34"/>
      <c r="O417" s="34"/>
      <c r="P417" s="34"/>
      <c r="Q417" s="34"/>
      <c r="R417" s="34"/>
      <c r="S417" s="34"/>
      <c r="T417" s="34"/>
      <c r="U417" s="34"/>
      <c r="V417" s="34"/>
      <c r="W417" s="34"/>
      <c r="X417" s="34"/>
      <c r="Y417" s="34"/>
      <c r="Z417" s="34"/>
      <c r="AA417" s="34"/>
      <c r="AB417" s="34"/>
      <c r="AC417" s="34"/>
      <c r="AD417" s="34"/>
      <c r="AE417" s="34"/>
      <c r="AF417" s="34"/>
      <c r="AG417" s="34"/>
      <c r="AH417" s="34"/>
      <c r="AI417" s="34"/>
      <c r="AJ417" s="34"/>
      <c r="AK417" s="34"/>
      <c r="AL417" s="34"/>
      <c r="AM417" s="34"/>
      <c r="AN417" s="34"/>
      <c r="AO417" s="34"/>
      <c r="AP417" s="34"/>
      <c r="AQ417" s="75"/>
      <c r="AR417" s="34"/>
      <c r="AS417" s="34"/>
      <c r="AT417" s="110" t="s">
        <v>2399</v>
      </c>
      <c r="AU417" s="34" t="s">
        <v>2399</v>
      </c>
      <c r="AV417" s="34" t="s">
        <v>2399</v>
      </c>
      <c r="AW417" s="34"/>
      <c r="AX417" s="34"/>
      <c r="AY417" s="34"/>
      <c r="AZ417" s="34"/>
      <c r="BA417" s="34"/>
      <c r="BB417" s="34"/>
      <c r="BC417" s="124" t="s">
        <v>2399</v>
      </c>
      <c r="BD417" s="124" t="s">
        <v>2399</v>
      </c>
      <c r="BE417" s="216" t="s">
        <v>2399</v>
      </c>
      <c r="BF417" s="216" t="s">
        <v>2399</v>
      </c>
      <c r="BG417" s="34"/>
      <c r="BH417" s="34"/>
      <c r="BI417" s="34"/>
      <c r="BJ417" s="34"/>
      <c r="BK417" s="34"/>
      <c r="BL417" s="96">
        <f t="shared" ca="1" si="75"/>
        <v>17177</v>
      </c>
      <c r="BM417" s="97" t="e">
        <f t="shared" ca="1" si="76"/>
        <v>#VALUE!</v>
      </c>
      <c r="BN417" s="97" t="e">
        <f t="shared" ca="1" si="77"/>
        <v>#VALUE!</v>
      </c>
      <c r="BO417" s="95" t="e">
        <f t="shared" ca="1" si="78"/>
        <v>#VALUE!</v>
      </c>
      <c r="BP417" s="7">
        <f>Design!$J423</f>
        <v>0</v>
      </c>
      <c r="BQ417" s="1" t="e">
        <f t="shared" ca="1" si="79"/>
        <v>#VALUE!</v>
      </c>
      <c r="BR417" s="19" t="e">
        <f t="shared" ca="1" si="80"/>
        <v>#VALUE!</v>
      </c>
      <c r="BS417" s="61">
        <f t="shared" ca="1" si="73"/>
        <v>0</v>
      </c>
      <c r="BT417" s="61" t="str">
        <f t="shared" ca="1" si="74"/>
        <v>POS(MIN,MAX,STEP)=-420,420,6|X=119.5,119.5,119.7,119.7,119.6,119.7,119.6,119.9,119.8,120.0,120.1,120.3,120.4,120.5,120.8,121.2,121.5,122.0,122.4,123.0,123.4,124.1,125.1,126.1,127.2,128.1,129.5,130.9,132.2,133.4,134.6,135.5,136.7,137.9,138.5,139.1,139.7,140.1,140.1,140.1,139.9,139.1,138.0,136.8,135.4,133.4,131.0,128.4,125.5,121.8,118.1,113.9,109.1,104.1,98.1,92.3,85.6,79.0,71.2,64.0,56.5,48.7,41.1,34.3,28.1,23.2,19.3,16.4,14.4,13.2,12.7,12.5,12.7,13.5,14.4,16.1,18.5,21.0,23.9,27.6,31.4,35.3,39.6,43.9,48.2,52.5,56.7,61.0,65.4,69.1,72.9,76.7,80.2,83.6,87.0,90.0,93.1,95.6,98.4,100.7,102.9,105.1,106.9,108.7,110.5,111.9,113.6,114.7,115.6,116.9,117.5,118.3,119.2,119.8,120.3,120.6,120.8,121.1,121.1,121.0,121.1,121.4,121.1,121.1,121.2,121.3,121.2,121.2,120.9,120.8,120.9,120.8,120.6,120.4,120.2,120.4,120.3,120.3,120.3,120.2,120.0|Y=122.3,122.4,122.2,122.2,122.4,122.6,122.5,122.2,122.5,122.6,122.5,122.9,122.9,123.3,123.3,124.2,124.0,124.2,125.1,125.4,125.7,126.3,127.3,127.6,128.9,130.2,131.6,132.7,134.4,135.7,137.6,138.1,139.2,140.2,141.3,141.7,142.0,142.5,142.7,142.4,141.9,141.8,140.8,139.1,137.9,136.0,133.6,130.6,127.9,125.1,121.0,116.8,112.1,107.4,101.7,95.9,90.1,82.7,75.4,67.9,60.6,53.1,45.3,38.2,31.8,26.3,22.4,18.3,16.9,15.1,13.8,13.7,14.3,14.4,15.5,16.8,18.4,20.4,23.9,26.9,30.5,33.8,38.1,42.6,46.9,51.2,55.8,60.2,64.0,68.2,72.2,75.9,79.3,82.9,85.9,89.5,92.9,95.7,98.3,100.9,103.3,104.9,107.2,109.3,111.1,112.8,114.1,115.7,117.0,118.2,118.7,120.0,120.1,120.9,121.4,122.0,122.5,123.0,123.2,123.0,123.1,123.4,123.5,123.4,123.2,122.8,122.9,123.2,122.2,122.6,122.8,122.2,121.8,122.2,122.3,122.2,122.2,122.1,122.0,122.2,121.8</v>
      </c>
      <c r="BU417" s="78">
        <v>14.373799999999999</v>
      </c>
      <c r="BV417" s="95">
        <v>4.2999999999999997E-2</v>
      </c>
      <c r="BW417" s="34">
        <v>3.626666666666662</v>
      </c>
      <c r="BX417" s="43">
        <v>8.4225087937867246E-2</v>
      </c>
      <c r="BY417" s="51" t="s">
        <v>2839</v>
      </c>
      <c r="BZ417"/>
      <c r="CA417" s="278">
        <v>41543.645370370374</v>
      </c>
      <c r="CB417" t="s">
        <v>3724</v>
      </c>
      <c r="CC417" s="10"/>
      <c r="CD417" s="61"/>
      <c r="CE417" s="49"/>
      <c r="CF417" s="65"/>
      <c r="CG417" s="65"/>
      <c r="CH417" s="65"/>
      <c r="CI417" s="49"/>
      <c r="CJ417" s="49"/>
      <c r="CK417" s="49"/>
      <c r="CL417" s="49"/>
      <c r="CM417"/>
      <c r="CN417"/>
      <c r="CO417"/>
      <c r="CP417"/>
      <c r="CQ417"/>
      <c r="CR417"/>
      <c r="CS417"/>
      <c r="CT417"/>
      <c r="CU417"/>
      <c r="CV417" s="49"/>
      <c r="CW417" s="49"/>
      <c r="CX417" s="49"/>
      <c r="CY417" s="49"/>
      <c r="CZ417" s="49"/>
      <c r="DA417" s="49"/>
      <c r="DB417" s="49"/>
      <c r="DC417" s="49"/>
      <c r="DD417" s="49"/>
      <c r="DE417" s="49"/>
      <c r="DF417" s="49"/>
      <c r="DG417" s="49"/>
      <c r="DH417" s="49"/>
      <c r="DI417" s="49"/>
      <c r="DJ417" s="139"/>
      <c r="DK417" s="95"/>
      <c r="DL417" s="141"/>
      <c r="DM417" s="141"/>
      <c r="DN417" s="141"/>
      <c r="DO417" s="141"/>
      <c r="DP417" s="91"/>
      <c r="DQ417" s="72"/>
      <c r="DR417" s="72"/>
      <c r="DS417" s="72"/>
      <c r="DT417" s="72"/>
      <c r="DZ417" s="141"/>
      <c r="EA417" s="141"/>
      <c r="EB417" s="141"/>
      <c r="EC417" s="141"/>
      <c r="ED417" s="141"/>
      <c r="EE417" s="141"/>
      <c r="EF417" s="143"/>
      <c r="EU417" s="72"/>
    </row>
    <row r="418" spans="1:151">
      <c r="A418" s="20"/>
      <c r="B418" s="20"/>
      <c r="C418" s="312"/>
      <c r="D418" s="31" t="s">
        <v>2724</v>
      </c>
      <c r="E418" s="31" t="s">
        <v>2725</v>
      </c>
      <c r="F418" s="32"/>
      <c r="G418" s="33"/>
      <c r="H418" s="34"/>
      <c r="I418" s="34"/>
      <c r="J418" s="34"/>
      <c r="K418" s="34"/>
      <c r="L418" s="34"/>
      <c r="M418" s="34"/>
      <c r="N418" s="34"/>
      <c r="O418" s="34"/>
      <c r="P418" s="34"/>
      <c r="Q418" s="34"/>
      <c r="R418" s="34"/>
      <c r="S418" s="34"/>
      <c r="T418" s="34"/>
      <c r="U418" s="34"/>
      <c r="V418" s="34"/>
      <c r="W418" s="34"/>
      <c r="X418" s="34"/>
      <c r="Y418" s="34"/>
      <c r="Z418" s="34"/>
      <c r="AA418" s="34"/>
      <c r="AB418" s="34"/>
      <c r="AC418" s="34"/>
      <c r="AD418" s="34"/>
      <c r="AE418" s="34"/>
      <c r="AF418" s="34"/>
      <c r="AG418" s="34"/>
      <c r="AH418" s="34"/>
      <c r="AI418" s="34"/>
      <c r="AJ418" s="34"/>
      <c r="AK418" s="34"/>
      <c r="AL418" s="34"/>
      <c r="AM418" s="34"/>
      <c r="AN418" s="34"/>
      <c r="AO418" s="34"/>
      <c r="AP418" s="34"/>
      <c r="AQ418" s="75"/>
      <c r="AR418" s="34"/>
      <c r="AS418" s="34"/>
      <c r="AT418" s="110" t="s">
        <v>2399</v>
      </c>
      <c r="AU418" s="34" t="s">
        <v>2399</v>
      </c>
      <c r="AV418" s="34" t="s">
        <v>2399</v>
      </c>
      <c r="AW418" s="34"/>
      <c r="AX418" s="34"/>
      <c r="AY418" s="34"/>
      <c r="AZ418" s="34"/>
      <c r="BA418" s="34"/>
      <c r="BB418" s="34"/>
      <c r="BC418" s="124" t="s">
        <v>2399</v>
      </c>
      <c r="BD418" s="124" t="s">
        <v>2399</v>
      </c>
      <c r="BE418" s="216" t="s">
        <v>2399</v>
      </c>
      <c r="BF418" s="216" t="s">
        <v>2399</v>
      </c>
      <c r="BG418" s="34"/>
      <c r="BH418" s="34"/>
      <c r="BI418" s="34"/>
      <c r="BJ418" s="34"/>
      <c r="BK418" s="34"/>
      <c r="BL418" s="96">
        <f t="shared" ca="1" si="75"/>
        <v>17178</v>
      </c>
      <c r="BM418" s="97" t="e">
        <f t="shared" ca="1" si="76"/>
        <v>#VALUE!</v>
      </c>
      <c r="BN418" s="97" t="e">
        <f t="shared" ca="1" si="77"/>
        <v>#VALUE!</v>
      </c>
      <c r="BO418" s="95" t="e">
        <f t="shared" ca="1" si="78"/>
        <v>#VALUE!</v>
      </c>
      <c r="BP418" s="7">
        <f>Design!$J424</f>
        <v>0</v>
      </c>
      <c r="BQ418" s="1" t="e">
        <f t="shared" ca="1" si="79"/>
        <v>#VALUE!</v>
      </c>
      <c r="BR418" s="19" t="e">
        <f t="shared" ca="1" si="80"/>
        <v>#VALUE!</v>
      </c>
      <c r="BS418" s="61">
        <f t="shared" ca="1" si="73"/>
        <v>0</v>
      </c>
      <c r="BT418" s="61" t="str">
        <f t="shared" ca="1" si="74"/>
        <v>ACK</v>
      </c>
      <c r="BU418" s="78">
        <v>14.481699999999998</v>
      </c>
      <c r="BV418" s="95">
        <v>4.2000000000000003E-2</v>
      </c>
      <c r="BW418" s="34">
        <v>3.68</v>
      </c>
      <c r="BX418" s="43">
        <v>8.5353719749944851E-2</v>
      </c>
      <c r="BY418" s="51" t="s">
        <v>2840</v>
      </c>
      <c r="BZ418"/>
      <c r="CA418" s="278">
        <v>41543.645381944443</v>
      </c>
      <c r="CB418" t="s">
        <v>3728</v>
      </c>
      <c r="CC418" s="10"/>
      <c r="CD418" s="61"/>
      <c r="CE418" s="49"/>
      <c r="CF418" s="65"/>
      <c r="CG418" s="65"/>
      <c r="CH418" s="65"/>
      <c r="CI418" s="49"/>
      <c r="CJ418" s="49"/>
      <c r="CK418" s="49"/>
      <c r="CL418" s="49"/>
      <c r="CM418"/>
      <c r="CN418"/>
      <c r="CO418"/>
      <c r="CP418"/>
      <c r="CQ418"/>
      <c r="CR418"/>
      <c r="CS418"/>
      <c r="CT418"/>
      <c r="CU418"/>
      <c r="CV418" s="49"/>
      <c r="CW418" s="49"/>
      <c r="CX418" s="49"/>
      <c r="CY418" s="49"/>
      <c r="CZ418" s="49"/>
      <c r="DA418" s="49"/>
      <c r="DB418" s="49"/>
      <c r="DC418" s="49"/>
      <c r="DD418" s="49"/>
      <c r="DE418" s="49"/>
      <c r="DF418" s="49"/>
      <c r="DG418" s="49"/>
      <c r="DH418" s="49"/>
      <c r="DI418" s="49"/>
      <c r="DJ418" s="139"/>
      <c r="DK418" s="95"/>
      <c r="DL418" s="141"/>
      <c r="DM418" s="141"/>
      <c r="DN418" s="141"/>
      <c r="DO418" s="141"/>
      <c r="DP418" s="91"/>
      <c r="DQ418" s="72"/>
      <c r="DR418" s="72"/>
      <c r="DS418" s="72"/>
      <c r="DT418" s="72"/>
      <c r="DZ418" s="141"/>
      <c r="EA418" s="141"/>
      <c r="EB418" s="141"/>
      <c r="EC418" s="141"/>
      <c r="ED418" s="141"/>
      <c r="EE418" s="141"/>
      <c r="EF418" s="143"/>
      <c r="EU418" s="72"/>
    </row>
    <row r="419" spans="1:151">
      <c r="A419" s="20"/>
      <c r="B419" s="20"/>
      <c r="C419" s="312"/>
      <c r="D419" s="31" t="s">
        <v>2726</v>
      </c>
      <c r="E419" s="31" t="s">
        <v>2727</v>
      </c>
      <c r="F419" s="32"/>
      <c r="G419" s="33"/>
      <c r="H419" s="34"/>
      <c r="I419" s="34"/>
      <c r="J419" s="34"/>
      <c r="K419" s="34"/>
      <c r="L419" s="34"/>
      <c r="M419" s="34"/>
      <c r="N419" s="34"/>
      <c r="O419" s="34"/>
      <c r="P419" s="34"/>
      <c r="Q419" s="34"/>
      <c r="R419" s="34"/>
      <c r="S419" s="34"/>
      <c r="T419" s="34"/>
      <c r="U419" s="34"/>
      <c r="V419" s="34"/>
      <c r="W419" s="34"/>
      <c r="X419" s="34"/>
      <c r="Y419" s="34"/>
      <c r="Z419" s="34"/>
      <c r="AA419" s="34"/>
      <c r="AB419" s="34"/>
      <c r="AC419" s="34"/>
      <c r="AD419" s="34"/>
      <c r="AE419" s="34"/>
      <c r="AF419" s="34"/>
      <c r="AG419" s="34"/>
      <c r="AH419" s="34"/>
      <c r="AI419" s="34"/>
      <c r="AJ419" s="34"/>
      <c r="AK419" s="34"/>
      <c r="AL419" s="34"/>
      <c r="AM419" s="34"/>
      <c r="AN419" s="34"/>
      <c r="AO419" s="34"/>
      <c r="AP419" s="34"/>
      <c r="AQ419" s="75"/>
      <c r="AR419" s="34"/>
      <c r="AS419" s="34"/>
      <c r="AT419" s="110" t="s">
        <v>1283</v>
      </c>
      <c r="AU419" s="34" t="s">
        <v>1283</v>
      </c>
      <c r="AV419" s="34" t="s">
        <v>1283</v>
      </c>
      <c r="AW419" s="34"/>
      <c r="AX419" s="34"/>
      <c r="AY419" s="34"/>
      <c r="AZ419" s="34"/>
      <c r="BA419" s="34"/>
      <c r="BB419" s="34"/>
      <c r="BC419" s="124" t="s">
        <v>1283</v>
      </c>
      <c r="BD419" s="124" t="s">
        <v>1283</v>
      </c>
      <c r="BE419" s="216" t="s">
        <v>1283</v>
      </c>
      <c r="BF419" s="216" t="s">
        <v>1283</v>
      </c>
      <c r="BG419" s="34"/>
      <c r="BH419" s="34"/>
      <c r="BI419" s="34"/>
      <c r="BJ419" s="34"/>
      <c r="BK419" s="34"/>
      <c r="BL419" s="96">
        <f t="shared" ca="1" si="75"/>
        <v>17180</v>
      </c>
      <c r="BM419" s="97" t="e">
        <f t="shared" ca="1" si="76"/>
        <v>#VALUE!</v>
      </c>
      <c r="BN419" s="97" t="e">
        <f t="shared" ca="1" si="77"/>
        <v>#VALUE!</v>
      </c>
      <c r="BO419" s="95" t="e">
        <f t="shared" ca="1" si="78"/>
        <v>#VALUE!</v>
      </c>
      <c r="BP419" s="7">
        <f>Design!$J425</f>
        <v>0</v>
      </c>
      <c r="BQ419" s="1" t="e">
        <f t="shared" ca="1" si="79"/>
        <v>#VALUE!</v>
      </c>
      <c r="BR419" s="19" t="e">
        <f t="shared" ca="1" si="80"/>
        <v>#VALUE!</v>
      </c>
      <c r="BS419" s="61">
        <f t="shared" ca="1" si="73"/>
        <v>0</v>
      </c>
      <c r="BT419" s="61" t="str">
        <f t="shared" ca="1" si="74"/>
        <v>ACK</v>
      </c>
      <c r="BU419" s="78">
        <v>14.589</v>
      </c>
      <c r="BV419" s="95">
        <v>4.1000000000000002E-2</v>
      </c>
      <c r="BW419" s="34">
        <v>3.7333333333333285</v>
      </c>
      <c r="BX419" s="43">
        <v>8.6505190311418595E-2</v>
      </c>
      <c r="BY419" s="51" t="s">
        <v>2841</v>
      </c>
      <c r="BZ419"/>
      <c r="CA419" s="278">
        <v>41543.645381944443</v>
      </c>
      <c r="CB419" t="s">
        <v>3728</v>
      </c>
      <c r="CC419" s="10"/>
      <c r="CD419" s="61"/>
      <c r="CE419" s="49"/>
      <c r="CF419" s="65"/>
      <c r="CG419" s="65"/>
      <c r="CH419" s="65"/>
      <c r="CI419" s="49"/>
      <c r="CJ419" s="49"/>
      <c r="CK419" s="49"/>
      <c r="CL419" s="49"/>
      <c r="CM419"/>
      <c r="CN419"/>
      <c r="CO419"/>
      <c r="CP419"/>
      <c r="CQ419"/>
      <c r="CR419"/>
      <c r="CS419"/>
      <c r="CT419"/>
      <c r="CU419"/>
      <c r="CV419" s="49"/>
      <c r="CW419" s="49"/>
      <c r="CX419" s="49"/>
      <c r="CY419" s="49"/>
      <c r="CZ419" s="49"/>
      <c r="DA419" s="49"/>
      <c r="DB419" s="49"/>
      <c r="DC419" s="49"/>
      <c r="DD419" s="49"/>
      <c r="DE419" s="49"/>
      <c r="DF419" s="49"/>
      <c r="DG419" s="49"/>
      <c r="DH419" s="49"/>
      <c r="DI419" s="49"/>
      <c r="DJ419" s="139"/>
      <c r="DK419" s="95"/>
      <c r="DL419" s="141"/>
      <c r="DM419" s="141"/>
      <c r="DN419" s="141"/>
      <c r="DO419" s="141"/>
      <c r="DP419" s="91"/>
      <c r="DQ419" s="72"/>
      <c r="DR419" s="72"/>
      <c r="DS419" s="72"/>
      <c r="DT419" s="72"/>
      <c r="DZ419" s="141"/>
      <c r="EA419" s="141"/>
      <c r="EB419" s="141"/>
      <c r="EC419" s="141"/>
      <c r="ED419" s="141"/>
      <c r="EE419" s="141"/>
      <c r="EF419" s="143"/>
      <c r="EU419" s="72"/>
    </row>
    <row r="420" spans="1:151">
      <c r="A420" s="20"/>
      <c r="B420" s="20"/>
      <c r="C420" s="312"/>
      <c r="D420" s="31" t="s">
        <v>2728</v>
      </c>
      <c r="E420" s="31" t="s">
        <v>2729</v>
      </c>
      <c r="F420" s="32"/>
      <c r="G420" s="33"/>
      <c r="H420" s="34"/>
      <c r="I420" s="34"/>
      <c r="J420" s="34"/>
      <c r="K420" s="34"/>
      <c r="L420" s="34"/>
      <c r="M420" s="34"/>
      <c r="N420" s="34"/>
      <c r="O420" s="34"/>
      <c r="P420" s="34"/>
      <c r="Q420" s="34"/>
      <c r="R420" s="34"/>
      <c r="S420" s="34"/>
      <c r="T420" s="34"/>
      <c r="U420" s="34"/>
      <c r="V420" s="34"/>
      <c r="W420" s="34"/>
      <c r="X420" s="34"/>
      <c r="Y420" s="34"/>
      <c r="Z420" s="34"/>
      <c r="AA420" s="34"/>
      <c r="AB420" s="34"/>
      <c r="AC420" s="34"/>
      <c r="AD420" s="34"/>
      <c r="AE420" s="34"/>
      <c r="AF420" s="34"/>
      <c r="AG420" s="40"/>
      <c r="AH420" s="34"/>
      <c r="AI420" s="40"/>
      <c r="AJ420" s="34"/>
      <c r="AK420" s="34"/>
      <c r="AL420" s="34"/>
      <c r="AM420" s="34"/>
      <c r="AN420" s="34"/>
      <c r="AO420" s="34"/>
      <c r="AP420" s="34"/>
      <c r="AQ420" s="75"/>
      <c r="AR420" s="34"/>
      <c r="AS420" s="34"/>
      <c r="AT420" s="110" t="s">
        <v>1651</v>
      </c>
      <c r="AU420" s="34" t="s">
        <v>1651</v>
      </c>
      <c r="AV420" s="34" t="s">
        <v>1651</v>
      </c>
      <c r="AW420" s="34"/>
      <c r="AX420" s="34"/>
      <c r="AY420" s="34"/>
      <c r="AZ420" s="34"/>
      <c r="BA420" s="34"/>
      <c r="BB420" s="34"/>
      <c r="BC420" s="124" t="s">
        <v>2901</v>
      </c>
      <c r="BD420" s="124" t="s">
        <v>2901</v>
      </c>
      <c r="BE420" s="216" t="s">
        <v>2901</v>
      </c>
      <c r="BF420" s="216" t="s">
        <v>2901</v>
      </c>
      <c r="BG420" s="34"/>
      <c r="BH420" s="34"/>
      <c r="BI420" s="34"/>
      <c r="BJ420" s="34"/>
      <c r="BK420" s="34"/>
      <c r="BL420" s="96">
        <f t="shared" ca="1" si="75"/>
        <v>17181</v>
      </c>
      <c r="BM420" s="97" t="e">
        <f t="shared" ca="1" si="76"/>
        <v>#VALUE!</v>
      </c>
      <c r="BN420" s="97" t="e">
        <f t="shared" ca="1" si="77"/>
        <v>#VALUE!</v>
      </c>
      <c r="BO420" s="95" t="e">
        <f t="shared" ca="1" si="78"/>
        <v>#VALUE!</v>
      </c>
      <c r="BP420" s="7">
        <f>Design!$J426</f>
        <v>0</v>
      </c>
      <c r="BQ420" s="1" t="e">
        <f t="shared" ca="1" si="79"/>
        <v>#VALUE!</v>
      </c>
      <c r="BR420" s="19" t="e">
        <f t="shared" ca="1" si="80"/>
        <v>#VALUE!</v>
      </c>
      <c r="BS420" s="61">
        <f t="shared" ca="1" si="73"/>
        <v>0</v>
      </c>
      <c r="BT420" s="61" t="str">
        <f t="shared" ca="1" si="74"/>
        <v>ACK</v>
      </c>
      <c r="BU420" s="78">
        <v>14.6913</v>
      </c>
      <c r="BV420" s="95">
        <v>4.1000000000000002E-2</v>
      </c>
      <c r="BW420" s="34">
        <v>3.7866666666666617</v>
      </c>
      <c r="BX420" s="43">
        <v>8.7680120017979687E-2</v>
      </c>
      <c r="BY420" s="51" t="s">
        <v>2842</v>
      </c>
      <c r="BZ420"/>
      <c r="CA420" s="278">
        <v>41543.645381944443</v>
      </c>
      <c r="CB420" t="s">
        <v>3729</v>
      </c>
      <c r="CC420" s="10"/>
      <c r="CD420" s="61"/>
      <c r="CE420" s="49"/>
      <c r="CF420" s="65"/>
      <c r="CG420" s="65"/>
      <c r="CH420" s="65"/>
      <c r="CI420" s="49"/>
      <c r="CJ420" s="49"/>
      <c r="CK420" s="49"/>
      <c r="CL420" s="49"/>
      <c r="CM420"/>
      <c r="CN420"/>
      <c r="CO420"/>
      <c r="CP420"/>
      <c r="CQ420"/>
      <c r="CR420"/>
      <c r="CS420"/>
      <c r="CT420"/>
      <c r="CU420"/>
      <c r="CV420" s="49"/>
      <c r="CW420" s="49"/>
      <c r="CX420" s="49"/>
      <c r="CY420" s="49"/>
      <c r="CZ420" s="49"/>
      <c r="DA420" s="49"/>
      <c r="DB420" s="49"/>
      <c r="DC420" s="49"/>
      <c r="DD420" s="49"/>
      <c r="DE420" s="49"/>
      <c r="DF420" s="49"/>
      <c r="DG420" s="49"/>
      <c r="DH420" s="49"/>
      <c r="DI420" s="49"/>
      <c r="DJ420" s="139"/>
      <c r="DK420" s="95"/>
      <c r="DL420" s="141"/>
      <c r="DM420" s="141"/>
      <c r="DN420" s="141"/>
      <c r="DO420" s="141"/>
      <c r="DP420" s="91"/>
      <c r="DQ420" s="72"/>
      <c r="DR420" s="72"/>
      <c r="DS420" s="72"/>
      <c r="DT420" s="72"/>
      <c r="DZ420" s="141"/>
      <c r="EA420" s="141"/>
      <c r="EB420" s="141"/>
      <c r="EC420" s="141"/>
      <c r="ED420" s="141"/>
      <c r="EE420" s="141"/>
      <c r="EF420" s="143"/>
      <c r="EU420" s="72"/>
    </row>
    <row r="421" spans="1:151">
      <c r="A421" s="20"/>
      <c r="B421" s="20"/>
      <c r="C421" s="312"/>
      <c r="D421" s="31" t="s">
        <v>2730</v>
      </c>
      <c r="E421" s="31" t="s">
        <v>2731</v>
      </c>
      <c r="F421" s="32"/>
      <c r="G421" s="33"/>
      <c r="H421" s="34"/>
      <c r="I421" s="34"/>
      <c r="J421" s="34"/>
      <c r="K421" s="34"/>
      <c r="L421" s="34"/>
      <c r="M421" s="34"/>
      <c r="N421" s="34"/>
      <c r="O421" s="34"/>
      <c r="P421" s="34"/>
      <c r="Q421" s="34"/>
      <c r="R421" s="34"/>
      <c r="S421" s="34"/>
      <c r="T421" s="34"/>
      <c r="U421" s="34"/>
      <c r="V421" s="34"/>
      <c r="W421" s="34"/>
      <c r="X421" s="34"/>
      <c r="Y421" s="34"/>
      <c r="Z421" s="34"/>
      <c r="AA421" s="34"/>
      <c r="AB421" s="34"/>
      <c r="AC421" s="34"/>
      <c r="AD421" s="34"/>
      <c r="AE421" s="34"/>
      <c r="AF421" s="34"/>
      <c r="AG421" s="34"/>
      <c r="AH421" s="34"/>
      <c r="AI421" s="34"/>
      <c r="AJ421" s="34"/>
      <c r="AK421" s="34"/>
      <c r="AL421" s="34"/>
      <c r="AM421" s="34"/>
      <c r="AN421" s="34"/>
      <c r="AO421" s="34"/>
      <c r="AP421" s="34"/>
      <c r="AQ421" s="75"/>
      <c r="AR421" s="34"/>
      <c r="AS421" s="34"/>
      <c r="AT421" s="110" t="s">
        <v>2404</v>
      </c>
      <c r="AU421" s="34" t="s">
        <v>2404</v>
      </c>
      <c r="AV421" s="34" t="s">
        <v>2404</v>
      </c>
      <c r="AW421" s="34"/>
      <c r="AX421" s="34"/>
      <c r="AY421" s="34"/>
      <c r="AZ421" s="34"/>
      <c r="BA421" s="34"/>
      <c r="BB421" s="34"/>
      <c r="BC421" s="124" t="s">
        <v>2404</v>
      </c>
      <c r="BD421" s="124" t="s">
        <v>2404</v>
      </c>
      <c r="BE421" s="216" t="s">
        <v>2404</v>
      </c>
      <c r="BF421" s="216" t="s">
        <v>2404</v>
      </c>
      <c r="BG421" s="34"/>
      <c r="BH421" s="34"/>
      <c r="BI421" s="34"/>
      <c r="BJ421" s="34"/>
      <c r="BK421" s="34"/>
      <c r="BL421" s="96">
        <f t="shared" ca="1" si="75"/>
        <v>17182</v>
      </c>
      <c r="BM421" s="97" t="e">
        <f t="shared" ca="1" si="76"/>
        <v>#VALUE!</v>
      </c>
      <c r="BN421" s="97" t="e">
        <f t="shared" ca="1" si="77"/>
        <v>#VALUE!</v>
      </c>
      <c r="BO421" s="95" t="e">
        <f t="shared" ca="1" si="78"/>
        <v>#VALUE!</v>
      </c>
      <c r="BP421" s="7">
        <f>Design!$J427</f>
        <v>0</v>
      </c>
      <c r="BQ421" s="1" t="e">
        <f t="shared" ca="1" si="79"/>
        <v>#VALUE!</v>
      </c>
      <c r="BR421" s="19" t="e">
        <f t="shared" ca="1" si="80"/>
        <v>#VALUE!</v>
      </c>
      <c r="BS421" s="61">
        <f t="shared" ca="1" si="73"/>
        <v>0</v>
      </c>
      <c r="BT421" s="61" t="str">
        <f t="shared" ca="1" si="74"/>
        <v>ACK</v>
      </c>
      <c r="BU421" s="78">
        <v>14.794599999999999</v>
      </c>
      <c r="BV421" s="95">
        <v>0.04</v>
      </c>
      <c r="BW421" s="34">
        <v>3.839999999999995</v>
      </c>
      <c r="BX421" s="43">
        <v>8.8879150474941049E-2</v>
      </c>
      <c r="BY421" s="51" t="s">
        <v>2843</v>
      </c>
      <c r="BZ421"/>
      <c r="CA421" s="278">
        <v>41543.647928240738</v>
      </c>
      <c r="CB421" t="s">
        <v>66</v>
      </c>
      <c r="CC421" s="10"/>
      <c r="CD421" s="61"/>
      <c r="CE421" s="49"/>
      <c r="CF421" s="65"/>
      <c r="CG421" s="65"/>
      <c r="CH421" s="65"/>
      <c r="CI421" s="49"/>
      <c r="CJ421" s="49"/>
      <c r="CK421" s="49"/>
      <c r="CL421" s="49"/>
      <c r="CM421"/>
      <c r="CN421"/>
      <c r="CO421"/>
      <c r="CP421"/>
      <c r="CQ421"/>
      <c r="CR421"/>
      <c r="CS421"/>
      <c r="CT421"/>
      <c r="CU421"/>
      <c r="CV421" s="49"/>
      <c r="CW421" s="49"/>
      <c r="CX421" s="49"/>
      <c r="CY421" s="49"/>
      <c r="CZ421" s="49"/>
      <c r="DA421" s="49"/>
      <c r="DB421" s="49"/>
      <c r="DC421" s="49"/>
      <c r="DD421" s="49"/>
      <c r="DE421" s="49"/>
      <c r="DF421" s="49"/>
      <c r="DG421" s="49"/>
      <c r="DH421" s="49"/>
      <c r="DI421" s="49"/>
      <c r="DJ421" s="139"/>
      <c r="DK421" s="95"/>
      <c r="DL421" s="141"/>
      <c r="DM421" s="141"/>
      <c r="DN421" s="141"/>
      <c r="DO421" s="141"/>
      <c r="DP421" s="91"/>
      <c r="DQ421" s="72"/>
      <c r="DR421" s="72"/>
      <c r="DS421" s="72"/>
      <c r="DT421" s="72"/>
      <c r="DZ421" s="141"/>
      <c r="EA421" s="141"/>
      <c r="EB421" s="141"/>
      <c r="EC421" s="141"/>
      <c r="ED421" s="141"/>
      <c r="EE421" s="141"/>
      <c r="EF421" s="143"/>
      <c r="EU421" s="72"/>
    </row>
    <row r="422" spans="1:151">
      <c r="A422" s="20"/>
      <c r="B422" s="20"/>
      <c r="C422" s="312"/>
      <c r="D422" s="31" t="s">
        <v>1987</v>
      </c>
      <c r="E422" s="31" t="s">
        <v>1988</v>
      </c>
      <c r="F422" s="32"/>
      <c r="G422" s="33"/>
      <c r="H422" s="34"/>
      <c r="I422" s="34"/>
      <c r="J422" s="34"/>
      <c r="K422" s="34"/>
      <c r="L422" s="34"/>
      <c r="M422" s="34"/>
      <c r="N422" s="34"/>
      <c r="O422" s="34"/>
      <c r="P422" s="34"/>
      <c r="Q422" s="34"/>
      <c r="R422" s="34"/>
      <c r="S422" s="34"/>
      <c r="T422" s="34"/>
      <c r="U422" s="34"/>
      <c r="V422" s="34"/>
      <c r="W422" s="34"/>
      <c r="X422" s="34"/>
      <c r="Y422" s="34"/>
      <c r="Z422" s="34"/>
      <c r="AA422" s="34"/>
      <c r="AB422" s="34"/>
      <c r="AC422" s="34"/>
      <c r="AD422" s="34"/>
      <c r="AE422" s="34"/>
      <c r="AF422" s="34"/>
      <c r="AG422" s="34"/>
      <c r="AH422" s="34"/>
      <c r="AI422" s="34"/>
      <c r="AJ422" s="34"/>
      <c r="AK422" s="34"/>
      <c r="AL422" s="34"/>
      <c r="AM422" s="34"/>
      <c r="AN422" s="34"/>
      <c r="AO422" s="34"/>
      <c r="AP422" s="34"/>
      <c r="AQ422" s="75"/>
      <c r="AR422" s="34"/>
      <c r="AS422" s="34"/>
      <c r="AT422" s="110" t="s">
        <v>2746</v>
      </c>
      <c r="AU422" s="34" t="s">
        <v>2746</v>
      </c>
      <c r="AV422" s="34" t="s">
        <v>2746</v>
      </c>
      <c r="AW422" s="34"/>
      <c r="AX422" s="34"/>
      <c r="AY422" s="34"/>
      <c r="AZ422" s="34"/>
      <c r="BA422" s="34"/>
      <c r="BB422" s="34"/>
      <c r="BC422" s="124" t="s">
        <v>2746</v>
      </c>
      <c r="BD422" s="124" t="s">
        <v>2746</v>
      </c>
      <c r="BE422" s="216" t="s">
        <v>2746</v>
      </c>
      <c r="BF422" s="216" t="s">
        <v>2746</v>
      </c>
      <c r="BG422" s="34"/>
      <c r="BH422" s="34"/>
      <c r="BI422" s="34"/>
      <c r="BJ422" s="34"/>
      <c r="BK422" s="34"/>
      <c r="BL422" s="96">
        <f t="shared" ca="1" si="75"/>
        <v>17491</v>
      </c>
      <c r="BM422" s="97" t="e">
        <f t="shared" ca="1" si="76"/>
        <v>#VALUE!</v>
      </c>
      <c r="BN422" s="97" t="e">
        <f t="shared" ca="1" si="77"/>
        <v>#VALUE!</v>
      </c>
      <c r="BO422" s="95" t="e">
        <f t="shared" ca="1" si="78"/>
        <v>#VALUE!</v>
      </c>
      <c r="BP422" s="7">
        <f>Design!$J428</f>
        <v>0</v>
      </c>
      <c r="BQ422" s="1" t="e">
        <f t="shared" ca="1" si="79"/>
        <v>#VALUE!</v>
      </c>
      <c r="BR422" s="19" t="e">
        <f t="shared" ca="1" si="80"/>
        <v>#VALUE!</v>
      </c>
      <c r="BS422" s="61">
        <f t="shared" ca="1" si="73"/>
        <v>0</v>
      </c>
      <c r="BT422" s="61" t="str">
        <f t="shared" ca="1" si="74"/>
        <v>ACK</v>
      </c>
      <c r="BU422" s="78">
        <v>14.901199999999999</v>
      </c>
      <c r="BV422" s="95">
        <v>3.9E-2</v>
      </c>
      <c r="BW422" s="34">
        <v>3.8933333333333282</v>
      </c>
      <c r="BX422" s="43">
        <v>9.0102945373342319E-2</v>
      </c>
      <c r="BY422" s="51" t="s">
        <v>2844</v>
      </c>
      <c r="BZ422"/>
      <c r="CA422" s="278">
        <v>41543.647951388892</v>
      </c>
      <c r="CB422" t="s">
        <v>1969</v>
      </c>
      <c r="CC422" s="10"/>
      <c r="CD422" s="61"/>
      <c r="CE422" s="49"/>
      <c r="CF422" s="65"/>
      <c r="CG422" s="65"/>
      <c r="CH422" s="65"/>
      <c r="CI422" s="49"/>
      <c r="CJ422" s="49"/>
      <c r="CK422" s="49"/>
      <c r="CL422" s="49"/>
      <c r="CM422"/>
      <c r="CN422"/>
      <c r="CO422"/>
      <c r="CP422"/>
      <c r="CQ422"/>
      <c r="CR422"/>
      <c r="CS422"/>
      <c r="CT422"/>
      <c r="CU422"/>
      <c r="CV422" s="49"/>
      <c r="CW422" s="49"/>
      <c r="CX422" s="49"/>
      <c r="CY422" s="49"/>
      <c r="CZ422" s="49"/>
      <c r="DA422" s="49"/>
      <c r="DB422" s="49"/>
      <c r="DC422" s="49"/>
      <c r="DD422" s="49"/>
      <c r="DE422" s="49"/>
      <c r="DF422" s="49"/>
      <c r="DG422" s="49"/>
      <c r="DH422" s="49"/>
      <c r="DI422" s="49"/>
      <c r="DJ422" s="139"/>
      <c r="DK422" s="95"/>
      <c r="DL422" s="141"/>
      <c r="DM422" s="141"/>
      <c r="DN422" s="141"/>
      <c r="DO422" s="141"/>
      <c r="DP422" s="91"/>
      <c r="DQ422" s="72"/>
      <c r="DR422" s="72"/>
      <c r="DS422" s="72"/>
      <c r="DT422" s="72"/>
      <c r="DZ422" s="141"/>
      <c r="EA422" s="141"/>
      <c r="EB422" s="141"/>
      <c r="EC422" s="141"/>
      <c r="ED422" s="141"/>
      <c r="EE422" s="141"/>
      <c r="EF422" s="143"/>
      <c r="EU422" s="72"/>
    </row>
    <row r="423" spans="1:151">
      <c r="A423" s="20"/>
      <c r="B423" s="20"/>
      <c r="C423" s="312"/>
      <c r="D423" s="31" t="s">
        <v>2734</v>
      </c>
      <c r="E423" s="31" t="s">
        <v>2735</v>
      </c>
      <c r="F423" s="35"/>
      <c r="G423" s="33"/>
      <c r="H423" s="34"/>
      <c r="I423" s="34"/>
      <c r="J423" s="34"/>
      <c r="K423" s="34"/>
      <c r="L423" s="34"/>
      <c r="M423" s="34"/>
      <c r="N423" s="34"/>
      <c r="O423" s="34"/>
      <c r="P423" s="34"/>
      <c r="Q423" s="34"/>
      <c r="R423" s="34"/>
      <c r="S423" s="34"/>
      <c r="T423" s="34"/>
      <c r="U423" s="34"/>
      <c r="V423" s="34"/>
      <c r="W423" s="34"/>
      <c r="X423" s="34"/>
      <c r="Y423" s="34"/>
      <c r="Z423" s="34"/>
      <c r="AA423" s="34"/>
      <c r="AB423" s="34"/>
      <c r="AC423" s="34"/>
      <c r="AD423" s="34"/>
      <c r="AE423" s="34"/>
      <c r="AF423" s="34"/>
      <c r="AG423" s="34"/>
      <c r="AH423" s="34"/>
      <c r="AI423" s="34"/>
      <c r="AJ423" s="34"/>
      <c r="AK423" s="34"/>
      <c r="AL423" s="34"/>
      <c r="AM423" s="34"/>
      <c r="AN423" s="34"/>
      <c r="AO423" s="34"/>
      <c r="AP423" s="34"/>
      <c r="AQ423" s="75"/>
      <c r="AR423" s="34"/>
      <c r="AS423" s="34"/>
      <c r="AT423" s="110" t="s">
        <v>2088</v>
      </c>
      <c r="AU423" s="34" t="s">
        <v>2088</v>
      </c>
      <c r="AV423" s="34" t="s">
        <v>2088</v>
      </c>
      <c r="AW423" s="34"/>
      <c r="AX423" s="34"/>
      <c r="AY423" s="34"/>
      <c r="AZ423" s="34"/>
      <c r="BA423" s="34"/>
      <c r="BB423" s="34"/>
      <c r="BC423" s="124" t="s">
        <v>2088</v>
      </c>
      <c r="BD423" s="124" t="s">
        <v>2088</v>
      </c>
      <c r="BE423" s="216" t="s">
        <v>2088</v>
      </c>
      <c r="BF423" s="216" t="s">
        <v>2088</v>
      </c>
      <c r="BG423" s="34"/>
      <c r="BH423" s="34"/>
      <c r="BI423" s="34"/>
      <c r="BJ423" s="34"/>
      <c r="BK423" s="34"/>
      <c r="BL423" s="96">
        <f t="shared" ca="1" si="75"/>
        <v>17492</v>
      </c>
      <c r="BM423" s="97" t="e">
        <f t="shared" ca="1" si="76"/>
        <v>#VALUE!</v>
      </c>
      <c r="BN423" s="97" t="e">
        <f t="shared" ca="1" si="77"/>
        <v>#VALUE!</v>
      </c>
      <c r="BO423" s="95" t="e">
        <f t="shared" ca="1" si="78"/>
        <v>#VALUE!</v>
      </c>
      <c r="BP423" s="7">
        <f>Design!$J429</f>
        <v>0</v>
      </c>
      <c r="BQ423" s="1" t="e">
        <f t="shared" ca="1" si="79"/>
        <v>#VALUE!</v>
      </c>
      <c r="BR423" s="19" t="e">
        <f t="shared" ca="1" si="80"/>
        <v>#VALUE!</v>
      </c>
      <c r="BS423" s="61">
        <f t="shared" ca="1" si="73"/>
        <v>0</v>
      </c>
      <c r="BT423" s="61" t="str">
        <f t="shared" ca="1" si="74"/>
        <v>ACK</v>
      </c>
      <c r="BU423" s="78">
        <v>15.007299999999999</v>
      </c>
      <c r="BV423" s="95">
        <v>3.9E-2</v>
      </c>
      <c r="BW423" s="34">
        <v>3.9466666666666614</v>
      </c>
      <c r="BX423" s="43">
        <v>9.135219140856865E-2</v>
      </c>
      <c r="BY423" s="51" t="s">
        <v>2845</v>
      </c>
      <c r="BZ423"/>
      <c r="CA423" s="278"/>
      <c r="CB423"/>
      <c r="CC423" s="10"/>
      <c r="CD423" s="61"/>
      <c r="CE423" s="49"/>
      <c r="CF423" s="65"/>
      <c r="CG423" s="65"/>
      <c r="CH423" s="65"/>
      <c r="CI423" s="49"/>
      <c r="CJ423" s="49"/>
      <c r="CK423" s="49"/>
      <c r="CL423" s="49"/>
      <c r="CM423"/>
      <c r="CN423"/>
      <c r="CO423"/>
      <c r="CP423"/>
      <c r="CQ423"/>
      <c r="CR423"/>
      <c r="CS423"/>
      <c r="CT423"/>
      <c r="CU423"/>
      <c r="CV423" s="49"/>
      <c r="CW423" s="49"/>
      <c r="CX423" s="49"/>
      <c r="CY423" s="49"/>
      <c r="CZ423" s="49"/>
      <c r="DA423" s="49"/>
      <c r="DB423" s="49"/>
      <c r="DC423" s="49"/>
      <c r="DD423" s="49"/>
      <c r="DE423" s="49"/>
      <c r="DF423" s="49"/>
      <c r="DG423" s="49"/>
      <c r="DH423" s="49"/>
      <c r="DI423" s="49"/>
      <c r="DJ423" s="139"/>
      <c r="DK423" s="95"/>
      <c r="DL423" s="141"/>
      <c r="DM423" s="141"/>
      <c r="DN423" s="141"/>
      <c r="DO423" s="141"/>
      <c r="DP423" s="91"/>
      <c r="DQ423" s="72"/>
      <c r="DR423" s="72"/>
      <c r="DS423" s="72"/>
      <c r="DT423" s="72"/>
      <c r="DZ423" s="141"/>
      <c r="EA423" s="141"/>
      <c r="EB423" s="141"/>
      <c r="EC423" s="141"/>
      <c r="ED423" s="141"/>
      <c r="EE423" s="141"/>
      <c r="EF423" s="143"/>
      <c r="EU423" s="72"/>
    </row>
    <row r="424" spans="1:151">
      <c r="A424" s="20"/>
      <c r="B424" s="20"/>
      <c r="C424" s="312"/>
      <c r="D424" s="31" t="s">
        <v>2766</v>
      </c>
      <c r="E424" s="31" t="s">
        <v>2767</v>
      </c>
      <c r="F424" s="32"/>
      <c r="G424" s="33"/>
      <c r="H424" s="34"/>
      <c r="I424" s="34"/>
      <c r="J424" s="34"/>
      <c r="K424" s="34"/>
      <c r="L424" s="34"/>
      <c r="M424" s="34"/>
      <c r="N424" s="34"/>
      <c r="O424" s="34"/>
      <c r="P424" s="34"/>
      <c r="Q424" s="34"/>
      <c r="R424" s="34"/>
      <c r="S424" s="34"/>
      <c r="T424" s="34"/>
      <c r="U424" s="34"/>
      <c r="V424" s="34"/>
      <c r="W424" s="34"/>
      <c r="X424" s="34"/>
      <c r="Y424" s="34"/>
      <c r="Z424" s="34"/>
      <c r="AA424" s="34"/>
      <c r="AB424" s="34"/>
      <c r="AC424" s="34"/>
      <c r="AD424" s="34"/>
      <c r="AE424" s="34"/>
      <c r="AF424" s="34"/>
      <c r="AG424" s="34"/>
      <c r="AH424" s="34"/>
      <c r="AI424" s="34"/>
      <c r="AJ424" s="34"/>
      <c r="AK424" s="34"/>
      <c r="AL424" s="34"/>
      <c r="AM424" s="34"/>
      <c r="AN424" s="34"/>
      <c r="AO424" s="34"/>
      <c r="AP424" s="34"/>
      <c r="AQ424" s="75"/>
      <c r="AR424" s="34"/>
      <c r="AS424" s="34"/>
      <c r="AT424" s="110" t="s">
        <v>2746</v>
      </c>
      <c r="AU424" s="34" t="s">
        <v>2746</v>
      </c>
      <c r="AV424" s="34" t="s">
        <v>2746</v>
      </c>
      <c r="AW424" s="34"/>
      <c r="AX424" s="34"/>
      <c r="AY424" s="34"/>
      <c r="AZ424" s="34"/>
      <c r="BA424" s="34"/>
      <c r="BB424" s="34"/>
      <c r="BC424" s="124" t="s">
        <v>2746</v>
      </c>
      <c r="BD424" s="124" t="s">
        <v>2746</v>
      </c>
      <c r="BE424" s="216" t="s">
        <v>2746</v>
      </c>
      <c r="BF424" s="216" t="s">
        <v>2746</v>
      </c>
      <c r="BG424" s="34"/>
      <c r="BH424" s="34"/>
      <c r="BI424" s="34"/>
      <c r="BJ424" s="34"/>
      <c r="BK424" s="34"/>
      <c r="BL424" s="96">
        <f t="shared" ca="1" si="75"/>
        <v>17495</v>
      </c>
      <c r="BM424" s="97" t="e">
        <f t="shared" ca="1" si="76"/>
        <v>#VALUE!</v>
      </c>
      <c r="BN424" s="97" t="e">
        <f t="shared" ca="1" si="77"/>
        <v>#VALUE!</v>
      </c>
      <c r="BO424" s="95" t="e">
        <f t="shared" ca="1" si="78"/>
        <v>#VALUE!</v>
      </c>
      <c r="BP424" s="7">
        <f>Design!$J430</f>
        <v>0</v>
      </c>
      <c r="BQ424" s="1" t="e">
        <f t="shared" ca="1" si="79"/>
        <v>#VALUE!</v>
      </c>
      <c r="BR424" s="19" t="e">
        <f t="shared" ca="1" si="80"/>
        <v>#VALUE!</v>
      </c>
      <c r="BS424" s="61">
        <f t="shared" ca="1" si="73"/>
        <v>0</v>
      </c>
      <c r="BT424" s="61" t="str">
        <f t="shared" ca="1" si="74"/>
        <v>POS(MIN,MAX,STEP)=-420,420,6|X=119.3,119.5,119.4,119.7,119.5,119.7,119.7,119.9,120.0,120.1,120.2,120.7,121.3,121.5,122.0,122.3,122.8,123.3,124.3,125.0,125.9,127.1,128.3,129.6,130.9,132.1,134.0,135.5,137.1,138.9,140.2,141.2,142.5,143.7,144.0,144.6,144.8,144.9,144.6,143.9,143.1,141.4,139.8,137.5,135.2,132.0,128.4,124.6,119.8,114.9,109.3,103.0,96.3,88.5,80.0,70.9,61.0,50.7,39.5,28.6,19.2,12.0,8.5,8.0,8.0,0.0,0.0,0.0,0.0,0.0,0.0,0.0,0.0,0.0,0.0,0.0,8.6,8.9,9.6,10.5,13.8,18.4,24.7,31.2,38.1,44.7,50.9,56.3,62.0,67.0,71.7,76.3,80.4,84.4,87.7,91.2,94.1,97.0,99.8,102.0,104.5,106.4,108.4,110.1,111.8,113.0,114.2,115.7,116.6,117.3,118.4,118.6,119.5,120.0,120.2,120.7,121.1,121.1,121.3,121.4,121.4,121.7,121.3,121.4,121.1,121.4,121.0,121.1,121.1,120.8,120.8,120.7,120.5,120.7,120.6,120.4,120.2,120.4,120.2,120.0,120.2|Y=122.2,122.2,122.3,122.1,122.5,122.8,122.7,123.2,123.1,122.8,123.4,123.6,123.7,124.3,124.0,124.7,125.7,126.1,126.2,127.1,128.3,129.1,130.5,131.8,132.9,134.4,136.9,138.1,139.8,140.9,142.2,143.9,144.3,145.5,146.3,146.9,146.9,147.3,146.9,146.1,144.9,144.0,142.2,140.8,137.7,134.8,131.8,127.9,122.8,118.2,112.9,106.3,100.1,92.2,84.4,75.2,65.6,54.9,44.2,33.4,23.7,17.1,12.5,10.1,9.1,9.4,9.7,9.9,9.5,9.8,9.3,8.8,8.9,8.7,8.9,8.4,9.3,10.2,9.8,11.7,14.7,17.4,22.4,28.7,35.8,41.3,48.4,54.3,59.7,65.1,70.3,75.1,79.0,83.4,87.2,90.5,94.0,96.9,99.7,102.4,104.5,107.0,108.6,111.0,112.1,113.8,115.0,116.2,117.8,118.8,119.8,120.3,121.0,121.5,121.9,122.4,122.8,123.1,123.1,123.5,123.7,123.1,123.1,123.3,123.3,122.4,122.6,122.5,122.4,122.2,122.5,122.5,122.7,122.2,122.4,121.9,122.1,121.7,121.8,121.5,121.8</v>
      </c>
      <c r="BU424" s="78">
        <v>15.1129</v>
      </c>
      <c r="BV424" s="95">
        <v>3.7999999999999999E-2</v>
      </c>
      <c r="BW424" s="34">
        <v>3.9999999999999947</v>
      </c>
      <c r="BX424" s="43">
        <v>9.2627599243856218E-2</v>
      </c>
      <c r="BY424" s="51" t="s">
        <v>2846</v>
      </c>
      <c r="BZ424"/>
      <c r="CA424" s="278"/>
      <c r="CB424"/>
      <c r="CC424" s="10"/>
      <c r="CD424" s="61"/>
      <c r="CE424" s="49"/>
      <c r="CF424" s="65"/>
      <c r="CG424" s="65"/>
      <c r="CH424" s="65"/>
      <c r="CI424" s="49"/>
      <c r="CJ424" s="49"/>
      <c r="CK424" s="49"/>
      <c r="CL424" s="49"/>
      <c r="CM424"/>
      <c r="CN424"/>
      <c r="CO424"/>
      <c r="CP424"/>
      <c r="CQ424"/>
      <c r="CR424"/>
      <c r="CS424"/>
      <c r="CT424"/>
      <c r="CU424"/>
      <c r="CV424" s="49"/>
      <c r="CW424" s="49"/>
      <c r="CX424" s="49"/>
      <c r="CY424" s="49"/>
      <c r="CZ424" s="49"/>
      <c r="DA424" s="49"/>
      <c r="DB424" s="49"/>
      <c r="DC424" s="49"/>
      <c r="DD424" s="49"/>
      <c r="DE424" s="49"/>
      <c r="DF424" s="49"/>
      <c r="DG424" s="49"/>
      <c r="DH424" s="49"/>
      <c r="DI424" s="49"/>
      <c r="DJ424" s="139"/>
      <c r="DK424" s="95"/>
      <c r="DL424" s="141"/>
      <c r="DM424" s="141"/>
      <c r="DN424" s="141"/>
      <c r="DO424" s="141"/>
      <c r="DP424" s="91"/>
      <c r="DQ424" s="72"/>
      <c r="DR424" s="72"/>
      <c r="DS424" s="72"/>
      <c r="DT424" s="72"/>
      <c r="DZ424" s="141"/>
      <c r="EA424" s="141"/>
      <c r="EB424" s="141"/>
      <c r="EC424" s="141"/>
      <c r="ED424" s="141"/>
      <c r="EE424" s="141"/>
      <c r="EF424" s="143"/>
      <c r="EU424" s="72"/>
    </row>
    <row r="425" spans="1:151">
      <c r="A425" s="20"/>
      <c r="B425" s="20"/>
      <c r="C425" s="312"/>
      <c r="D425" s="31" t="s">
        <v>2511</v>
      </c>
      <c r="E425" s="31" t="s">
        <v>2512</v>
      </c>
      <c r="F425" s="35"/>
      <c r="G425" s="33"/>
      <c r="H425" s="34"/>
      <c r="I425" s="34"/>
      <c r="J425" s="34"/>
      <c r="K425" s="34"/>
      <c r="L425" s="34"/>
      <c r="M425" s="34"/>
      <c r="N425" s="34"/>
      <c r="O425" s="34"/>
      <c r="P425" s="34"/>
      <c r="Q425" s="34"/>
      <c r="R425" s="34"/>
      <c r="S425" s="34"/>
      <c r="T425" s="34"/>
      <c r="U425" s="34"/>
      <c r="V425" s="34"/>
      <c r="W425" s="34"/>
      <c r="X425" s="34"/>
      <c r="Y425" s="34"/>
      <c r="Z425" s="34"/>
      <c r="AA425" s="34"/>
      <c r="AB425" s="34"/>
      <c r="AC425" s="34"/>
      <c r="AD425" s="34"/>
      <c r="AE425" s="34"/>
      <c r="AF425" s="34"/>
      <c r="AG425" s="34"/>
      <c r="AH425" s="34"/>
      <c r="AI425" s="34"/>
      <c r="AJ425" s="34"/>
      <c r="AK425" s="34"/>
      <c r="AL425" s="34"/>
      <c r="AM425" s="34"/>
      <c r="AN425" s="34"/>
      <c r="AO425" s="34"/>
      <c r="AP425" s="34"/>
      <c r="AQ425" s="75"/>
      <c r="AR425" s="34"/>
      <c r="AS425" s="34"/>
      <c r="AT425" s="110" t="s">
        <v>2396</v>
      </c>
      <c r="AU425" s="34" t="s">
        <v>2396</v>
      </c>
      <c r="AV425" s="34" t="s">
        <v>2396</v>
      </c>
      <c r="AW425" s="34"/>
      <c r="AX425" s="34"/>
      <c r="AY425" s="34"/>
      <c r="AZ425" s="34"/>
      <c r="BA425" s="34"/>
      <c r="BB425" s="34"/>
      <c r="BC425" s="124" t="s">
        <v>2396</v>
      </c>
      <c r="BD425" s="124" t="s">
        <v>2396</v>
      </c>
      <c r="BE425" s="216" t="s">
        <v>2396</v>
      </c>
      <c r="BF425" s="216" t="s">
        <v>2396</v>
      </c>
      <c r="BG425" s="34"/>
      <c r="BH425" s="34"/>
      <c r="BI425" s="34"/>
      <c r="BJ425" s="34"/>
      <c r="BK425" s="34"/>
      <c r="BL425" s="96">
        <f t="shared" ca="1" si="75"/>
        <v>17496</v>
      </c>
      <c r="BM425" s="97" t="e">
        <f t="shared" ca="1" si="76"/>
        <v>#VALUE!</v>
      </c>
      <c r="BN425" s="97" t="e">
        <f t="shared" ca="1" si="77"/>
        <v>#VALUE!</v>
      </c>
      <c r="BO425" s="95" t="e">
        <f t="shared" ca="1" si="78"/>
        <v>#VALUE!</v>
      </c>
      <c r="BP425" s="7">
        <f>Design!$J431</f>
        <v>0</v>
      </c>
      <c r="BQ425" s="1" t="e">
        <f t="shared" ca="1" si="79"/>
        <v>#VALUE!</v>
      </c>
      <c r="BR425" s="19" t="e">
        <f t="shared" ca="1" si="80"/>
        <v>#VALUE!</v>
      </c>
      <c r="BS425" s="61">
        <f t="shared" ca="1" si="73"/>
        <v>0</v>
      </c>
      <c r="BT425" s="61" t="str">
        <f t="shared" ca="1" si="74"/>
        <v>ACK</v>
      </c>
      <c r="BU425" s="78">
        <v>15.206299999999999</v>
      </c>
      <c r="BV425" s="95">
        <v>3.6999999999999998E-2</v>
      </c>
      <c r="BW425" s="34">
        <v>4.0533333333333283</v>
      </c>
      <c r="BX425" s="43">
        <v>9.3929904521210403E-2</v>
      </c>
      <c r="BY425" s="51" t="s">
        <v>2847</v>
      </c>
      <c r="BZ425"/>
      <c r="CA425" s="278"/>
      <c r="CB425"/>
      <c r="CC425" s="10"/>
      <c r="CD425" s="61"/>
      <c r="CE425" s="49"/>
      <c r="CF425" s="65"/>
      <c r="CG425" s="65"/>
      <c r="CH425" s="65"/>
      <c r="CI425" s="49"/>
      <c r="CJ425" s="49"/>
      <c r="CK425" s="49"/>
      <c r="CL425" s="49"/>
      <c r="CM425"/>
      <c r="CN425"/>
      <c r="CO425"/>
      <c r="CP425"/>
      <c r="CQ425"/>
      <c r="CR425"/>
      <c r="CS425"/>
      <c r="CT425"/>
      <c r="CU425"/>
      <c r="CV425" s="49"/>
      <c r="CW425" s="49"/>
      <c r="CX425" s="49"/>
      <c r="CY425" s="49"/>
      <c r="CZ425" s="49"/>
      <c r="DA425" s="49"/>
      <c r="DB425" s="49"/>
      <c r="DC425" s="49"/>
      <c r="DD425" s="49"/>
      <c r="DE425" s="49"/>
      <c r="DF425" s="49"/>
      <c r="DG425" s="49"/>
      <c r="DH425" s="49"/>
      <c r="DI425" s="49"/>
      <c r="DJ425" s="139"/>
      <c r="DK425" s="95"/>
      <c r="DL425" s="141"/>
      <c r="DM425" s="141"/>
      <c r="DN425" s="141"/>
      <c r="DO425" s="141"/>
      <c r="DP425" s="91"/>
      <c r="DQ425" s="72"/>
      <c r="DR425" s="72"/>
      <c r="DS425" s="72"/>
      <c r="DT425" s="72"/>
      <c r="DZ425" s="141"/>
      <c r="EA425" s="141"/>
      <c r="EB425" s="141"/>
      <c r="EC425" s="141"/>
      <c r="ED425" s="141"/>
      <c r="EE425" s="141"/>
      <c r="EF425" s="143"/>
      <c r="EU425" s="72"/>
    </row>
    <row r="426" spans="1:151">
      <c r="A426" s="20"/>
      <c r="B426" s="20"/>
      <c r="C426" s="312"/>
      <c r="D426" s="31" t="s">
        <v>2513</v>
      </c>
      <c r="E426" s="31" t="s">
        <v>3301</v>
      </c>
      <c r="F426" s="32"/>
      <c r="G426" s="33"/>
      <c r="H426" s="34"/>
      <c r="I426" s="34"/>
      <c r="J426" s="34"/>
      <c r="K426" s="34"/>
      <c r="L426" s="34"/>
      <c r="M426" s="34"/>
      <c r="N426" s="34"/>
      <c r="O426" s="34"/>
      <c r="P426" s="34"/>
      <c r="Q426" s="34"/>
      <c r="R426" s="34"/>
      <c r="S426" s="34"/>
      <c r="T426" s="34"/>
      <c r="U426" s="34"/>
      <c r="V426" s="34"/>
      <c r="W426" s="34"/>
      <c r="X426" s="34"/>
      <c r="Y426" s="34"/>
      <c r="Z426" s="34"/>
      <c r="AA426" s="34"/>
      <c r="AB426" s="34"/>
      <c r="AC426" s="34"/>
      <c r="AD426" s="34"/>
      <c r="AE426" s="34"/>
      <c r="AF426" s="34"/>
      <c r="AG426" s="34"/>
      <c r="AH426" s="34"/>
      <c r="AI426" s="34"/>
      <c r="AJ426" s="34"/>
      <c r="AK426" s="34"/>
      <c r="AL426" s="34"/>
      <c r="AM426" s="34"/>
      <c r="AN426" s="34"/>
      <c r="AO426" s="34"/>
      <c r="AP426" s="34"/>
      <c r="AQ426" s="75"/>
      <c r="AR426" s="34"/>
      <c r="AS426" s="34"/>
      <c r="AT426" s="110" t="s">
        <v>2095</v>
      </c>
      <c r="AU426" s="34" t="s">
        <v>2095</v>
      </c>
      <c r="AV426" s="34" t="s">
        <v>2095</v>
      </c>
      <c r="AW426" s="34"/>
      <c r="AX426" s="34"/>
      <c r="AY426" s="34"/>
      <c r="AZ426" s="34"/>
      <c r="BA426" s="34"/>
      <c r="BB426" s="34"/>
      <c r="BC426" s="124" t="s">
        <v>2095</v>
      </c>
      <c r="BD426" s="124" t="s">
        <v>2095</v>
      </c>
      <c r="BE426" s="216" t="s">
        <v>2095</v>
      </c>
      <c r="BF426" s="216" t="s">
        <v>2095</v>
      </c>
      <c r="BG426" s="34"/>
      <c r="BH426" s="34"/>
      <c r="BI426" s="34"/>
      <c r="BJ426" s="34"/>
      <c r="BK426" s="34"/>
      <c r="BL426" s="96">
        <f t="shared" ca="1" si="75"/>
        <v>17498</v>
      </c>
      <c r="BM426" s="97" t="e">
        <f t="shared" ca="1" si="76"/>
        <v>#VALUE!</v>
      </c>
      <c r="BN426" s="97" t="e">
        <f t="shared" ca="1" si="77"/>
        <v>#VALUE!</v>
      </c>
      <c r="BO426" s="95" t="e">
        <f t="shared" ca="1" si="78"/>
        <v>#VALUE!</v>
      </c>
      <c r="BP426" s="7">
        <f>Design!$J432</f>
        <v>0</v>
      </c>
      <c r="BQ426" s="1" t="e">
        <f t="shared" ca="1" si="79"/>
        <v>#VALUE!</v>
      </c>
      <c r="BR426" s="19" t="e">
        <f t="shared" ca="1" si="80"/>
        <v>#VALUE!</v>
      </c>
      <c r="BS426" s="61">
        <f t="shared" ca="1" si="73"/>
        <v>0</v>
      </c>
      <c r="BT426" s="61" t="str">
        <f t="shared" ca="1" si="74"/>
        <v>ACK</v>
      </c>
      <c r="BU426" s="78">
        <v>15.3003</v>
      </c>
      <c r="BV426" s="95">
        <v>3.6999999999999998E-2</v>
      </c>
      <c r="BW426" s="34">
        <v>4.106666666666662</v>
      </c>
      <c r="BX426" s="43">
        <v>9.5259868922420263E-2</v>
      </c>
      <c r="BY426" s="51" t="s">
        <v>2848</v>
      </c>
      <c r="BZ426"/>
      <c r="CA426" s="278"/>
      <c r="CB426"/>
      <c r="CC426" s="10"/>
      <c r="CD426" s="61"/>
      <c r="CE426" s="49"/>
      <c r="CF426" s="65"/>
      <c r="CG426" s="65"/>
      <c r="CH426" s="65"/>
      <c r="CI426" s="49"/>
      <c r="CJ426" s="49"/>
      <c r="CK426" s="49"/>
      <c r="CL426" s="49"/>
      <c r="CM426"/>
      <c r="CN426"/>
      <c r="CO426"/>
      <c r="CP426"/>
      <c r="CQ426"/>
      <c r="CR426"/>
      <c r="CS426"/>
      <c r="CT426"/>
      <c r="CU426"/>
      <c r="CV426" s="49"/>
      <c r="CW426" s="49"/>
      <c r="CX426" s="49"/>
      <c r="CY426" s="49"/>
      <c r="CZ426" s="49"/>
      <c r="DA426" s="49"/>
      <c r="DB426" s="49"/>
      <c r="DC426" s="49"/>
      <c r="DD426" s="49"/>
      <c r="DE426" s="49"/>
      <c r="DF426" s="49"/>
      <c r="DG426" s="49"/>
      <c r="DH426" s="49"/>
      <c r="DI426" s="49"/>
      <c r="DJ426" s="139"/>
      <c r="DK426" s="95"/>
      <c r="DL426" s="141"/>
      <c r="DM426" s="141"/>
      <c r="DN426" s="141"/>
      <c r="DO426" s="141"/>
      <c r="DP426" s="91"/>
      <c r="DQ426" s="72"/>
      <c r="DR426" s="72"/>
      <c r="DS426" s="72"/>
      <c r="DT426" s="72"/>
      <c r="DZ426" s="141"/>
      <c r="EA426" s="141"/>
      <c r="EB426" s="141"/>
      <c r="EC426" s="141"/>
      <c r="ED426" s="141"/>
      <c r="EE426" s="141"/>
      <c r="EF426" s="143"/>
      <c r="EU426" s="72"/>
    </row>
    <row r="427" spans="1:151">
      <c r="A427" s="20"/>
      <c r="B427" s="20"/>
      <c r="C427" s="312"/>
      <c r="D427" s="31" t="s">
        <v>3302</v>
      </c>
      <c r="E427" s="31" t="s">
        <v>3303</v>
      </c>
      <c r="F427" s="32"/>
      <c r="G427" s="33"/>
      <c r="H427" s="34"/>
      <c r="I427" s="34"/>
      <c r="J427" s="34"/>
      <c r="K427" s="34"/>
      <c r="L427" s="34"/>
      <c r="M427" s="34"/>
      <c r="N427" s="34"/>
      <c r="O427" s="34"/>
      <c r="P427" s="34"/>
      <c r="Q427" s="34"/>
      <c r="R427" s="34"/>
      <c r="S427" s="34"/>
      <c r="T427" s="34"/>
      <c r="U427" s="34"/>
      <c r="V427" s="34"/>
      <c r="W427" s="34"/>
      <c r="X427" s="34"/>
      <c r="Y427" s="34"/>
      <c r="Z427" s="34"/>
      <c r="AA427" s="34"/>
      <c r="AB427" s="34"/>
      <c r="AC427" s="34"/>
      <c r="AD427" s="34"/>
      <c r="AE427" s="34"/>
      <c r="AF427" s="34"/>
      <c r="AG427" s="34"/>
      <c r="AH427" s="34"/>
      <c r="AI427" s="34"/>
      <c r="AJ427" s="34"/>
      <c r="AK427" s="34"/>
      <c r="AL427" s="34"/>
      <c r="AM427" s="34"/>
      <c r="AN427" s="34"/>
      <c r="AO427" s="34"/>
      <c r="AP427" s="34"/>
      <c r="AQ427" s="75"/>
      <c r="AR427" s="34"/>
      <c r="AS427" s="34"/>
      <c r="AT427" s="110" t="s">
        <v>2396</v>
      </c>
      <c r="AU427" s="34" t="s">
        <v>2396</v>
      </c>
      <c r="AV427" s="34" t="s">
        <v>2396</v>
      </c>
      <c r="AW427" s="34"/>
      <c r="AX427" s="34"/>
      <c r="AY427" s="34"/>
      <c r="AZ427" s="34"/>
      <c r="BA427" s="34"/>
      <c r="BB427" s="34"/>
      <c r="BC427" s="124" t="s">
        <v>2867</v>
      </c>
      <c r="BD427" s="124" t="s">
        <v>2867</v>
      </c>
      <c r="BE427" s="216" t="s">
        <v>2867</v>
      </c>
      <c r="BF427" s="216" t="s">
        <v>2867</v>
      </c>
      <c r="BG427" s="34"/>
      <c r="BH427" s="34"/>
      <c r="BI427" s="34"/>
      <c r="BJ427" s="34"/>
      <c r="BK427" s="34"/>
      <c r="BL427" s="96">
        <f t="shared" ca="1" si="75"/>
        <v>17500</v>
      </c>
      <c r="BM427" s="97" t="e">
        <f t="shared" ca="1" si="76"/>
        <v>#VALUE!</v>
      </c>
      <c r="BN427" s="97" t="e">
        <f t="shared" ca="1" si="77"/>
        <v>#VALUE!</v>
      </c>
      <c r="BO427" s="95" t="e">
        <f t="shared" ca="1" si="78"/>
        <v>#VALUE!</v>
      </c>
      <c r="BP427" s="7">
        <f>Design!$J433</f>
        <v>0</v>
      </c>
      <c r="BQ427" s="1" t="e">
        <f t="shared" ca="1" si="79"/>
        <v>#VALUE!</v>
      </c>
      <c r="BR427" s="19" t="e">
        <f t="shared" ca="1" si="80"/>
        <v>#VALUE!</v>
      </c>
      <c r="BS427" s="61">
        <f t="shared" ca="1" si="73"/>
        <v>0</v>
      </c>
      <c r="BT427" s="61" t="str">
        <f t="shared" ca="1" si="74"/>
        <v>POS(MIN,MAX,STEP)=-420,420,6|X=119.5,119.7,120.0,119.7,119.9,120.0,119.9,120.3,120.5,120.8,120.9,121.5,121.9,122.4,122.9,123.4,124.2,125.1,126.2,127.3,128.5,129.8,131.6,133.0,134.5,136.7,138.9,140.8,142.6,144.3,145.5,147.2,148.1,149.1,149.6,149.8,149.8,149.1,148.4,147.5,145.4,143.6,140.7,137.7,134.1,129.9,125.3,119.9,113.7,106.7,98.9,90.0,79.9,68.6,55.8,40.4,23.4,9.9,0.0,0.0,0.0,0.0,0.0,0.0,0.0,0.0,0.0,0.0,0.0,0.0,0.0,0.0,0.0,0.0,0.0,0.0,0.0,0.0,0.0,0.0,0.0,7.3,0.0,7.1,7.5,8.3,13.0,21.8,31.0,39.9,48.0,55.2,61.5,67.9,73.3,78.5,83.0,87.1,90.9,94.5,97.7,100.3,103.2,105.4,108.0,109.4,111.6,112.9,114.4,115.6,116.7,117.7,118.4,119.7,120.0,120.5,120.9,121.2,121.2,121.4,121.6,121.7,121.7,121.6,121.9,121.9,121.9,121.7,121.7,121.4,121.4,121.2,120.9,121.0,120.8,120.8,120.8,120.6,120.5,120.4,120.3|Y=122.3,122.1,122.5,122.7,122.7,122.6,122.9,123.1,123.2,123.3,123.4,124.0,124.1,124.5,125.5,126.1,126.6,127.4,128.4,129.3,130.2,132.0,133.8,135.4,137.2,138.9,141.0,143.1,144.4,146.1,147.7,149.1,150.2,151.3,151.5,152.3,151.9,151.5,150.8,149.8,148.3,145.9,143.4,140.5,136.7,133.4,129.1,122.7,117.3,110.7,102.6,94.3,84.6,73.3,61.3,47.3,31.2,15.7,7.4,0.0,0.0,0.0,0.0,0.0,0.0,8.6,7.7,7.4,6.7,6.9,6.9,8.1,8.0,0.0,8.9,9.3,9.4,8.9,9.3,8.5,9.1,8.4,8.8,8.9,7.7,8.5,11.6,18.4,27.4,35.4,43.8,52.3,58.7,65.7,71.4,76.2,81.8,85.7,89.7,93.7,97.0,99.8,102.8,106.0,108.1,110.0,111.3,113.2,114.9,116.5,118.0,118.6,120.0,121.1,121.7,122.2,122.8,123.2,123.1,123.4,123.7,123.8,124.0,123.9,123.7,124.0,123.7,123.5,123.5,123.3,122.9,123.0,122.9,122.8,122.8,122.7,122.3,122.6,122.1,121.8,122.2</v>
      </c>
      <c r="BU427" s="78">
        <v>15.3924</v>
      </c>
      <c r="BV427" s="95">
        <v>3.5999999999999997E-2</v>
      </c>
      <c r="BW427" s="34">
        <v>4.16</v>
      </c>
      <c r="BX427" s="43">
        <v>9.6618281283027574E-2</v>
      </c>
      <c r="BY427" s="51" t="s">
        <v>2849</v>
      </c>
      <c r="BZ427"/>
      <c r="CA427" s="278"/>
      <c r="CB427"/>
      <c r="CC427" s="10"/>
      <c r="CD427" s="61"/>
      <c r="CE427" s="49"/>
      <c r="CF427" s="65"/>
      <c r="CG427" s="65"/>
      <c r="CH427" s="65"/>
      <c r="CI427" s="49"/>
      <c r="CJ427" s="49"/>
      <c r="CK427" s="49"/>
      <c r="CL427" s="49"/>
      <c r="CM427"/>
      <c r="CN427"/>
      <c r="CO427"/>
      <c r="CP427"/>
      <c r="CQ427"/>
      <c r="CR427"/>
      <c r="CS427"/>
      <c r="CT427"/>
      <c r="CU427"/>
      <c r="CV427" s="49"/>
      <c r="CW427" s="49"/>
      <c r="CX427" s="49"/>
      <c r="CY427" s="49"/>
      <c r="CZ427" s="49"/>
      <c r="DA427" s="49"/>
      <c r="DB427" s="49"/>
      <c r="DC427" s="49"/>
      <c r="DD427" s="49"/>
      <c r="DE427" s="49"/>
      <c r="DF427" s="49"/>
      <c r="DG427" s="49"/>
      <c r="DH427" s="49"/>
      <c r="DI427" s="49"/>
      <c r="DJ427" s="139"/>
      <c r="DK427" s="95"/>
      <c r="DL427" s="141"/>
      <c r="DM427" s="141"/>
      <c r="DN427" s="141"/>
      <c r="DO427" s="141"/>
      <c r="DP427" s="91"/>
      <c r="DQ427" s="72"/>
      <c r="DR427" s="72"/>
      <c r="DS427" s="72"/>
      <c r="DT427" s="72"/>
      <c r="DZ427" s="141"/>
      <c r="EA427" s="141"/>
      <c r="EB427" s="141"/>
      <c r="EC427" s="141"/>
      <c r="ED427" s="141"/>
      <c r="EE427" s="141"/>
      <c r="EF427" s="143"/>
      <c r="EU427" s="72"/>
    </row>
    <row r="428" spans="1:151">
      <c r="A428" s="20"/>
      <c r="B428" s="20"/>
      <c r="C428" s="312"/>
      <c r="D428" s="31" t="s">
        <v>1268</v>
      </c>
      <c r="E428" s="31" t="s">
        <v>2928</v>
      </c>
      <c r="F428" s="35"/>
      <c r="G428" s="33"/>
      <c r="H428" s="34"/>
      <c r="I428" s="34"/>
      <c r="J428" s="34"/>
      <c r="K428" s="34"/>
      <c r="L428" s="34"/>
      <c r="M428" s="34"/>
      <c r="N428" s="34"/>
      <c r="O428" s="34"/>
      <c r="P428" s="34"/>
      <c r="Q428" s="34"/>
      <c r="R428" s="34"/>
      <c r="S428" s="34"/>
      <c r="T428" s="34"/>
      <c r="U428" s="34"/>
      <c r="V428" s="34"/>
      <c r="W428" s="34"/>
      <c r="X428" s="34"/>
      <c r="Y428" s="34"/>
      <c r="Z428" s="34"/>
      <c r="AA428" s="34"/>
      <c r="AB428" s="34"/>
      <c r="AC428" s="34"/>
      <c r="AD428" s="34"/>
      <c r="AE428" s="34"/>
      <c r="AF428" s="34"/>
      <c r="AG428" s="34"/>
      <c r="AH428" s="34"/>
      <c r="AI428" s="34"/>
      <c r="AJ428" s="34"/>
      <c r="AK428" s="34"/>
      <c r="AL428" s="34"/>
      <c r="AM428" s="34"/>
      <c r="AN428" s="34"/>
      <c r="AO428" s="34"/>
      <c r="AP428" s="34"/>
      <c r="AQ428" s="75"/>
      <c r="AR428" s="34"/>
      <c r="AS428" s="34"/>
      <c r="AT428" s="110" t="s">
        <v>2095</v>
      </c>
      <c r="AU428" s="34" t="s">
        <v>2095</v>
      </c>
      <c r="AV428" s="34" t="s">
        <v>2095</v>
      </c>
      <c r="AW428" s="34"/>
      <c r="AX428" s="34"/>
      <c r="AY428" s="34"/>
      <c r="AZ428" s="34"/>
      <c r="BA428" s="34"/>
      <c r="BB428" s="34"/>
      <c r="BC428" s="124" t="s">
        <v>2868</v>
      </c>
      <c r="BD428" s="124" t="s">
        <v>2868</v>
      </c>
      <c r="BE428" s="216" t="s">
        <v>2868</v>
      </c>
      <c r="BF428" s="216" t="s">
        <v>2868</v>
      </c>
      <c r="BG428" s="34"/>
      <c r="BH428" s="34"/>
      <c r="BI428" s="34"/>
      <c r="BJ428" s="34"/>
      <c r="BK428" s="34"/>
      <c r="BL428" s="96">
        <f t="shared" ca="1" si="75"/>
        <v>17502</v>
      </c>
      <c r="BM428" s="97" t="e">
        <f t="shared" ca="1" si="76"/>
        <v>#VALUE!</v>
      </c>
      <c r="BN428" s="97" t="e">
        <f t="shared" ca="1" si="77"/>
        <v>#VALUE!</v>
      </c>
      <c r="BO428" s="95" t="e">
        <f t="shared" ca="1" si="78"/>
        <v>#VALUE!</v>
      </c>
      <c r="BP428" s="7">
        <f>Design!$J434</f>
        <v>0</v>
      </c>
      <c r="BQ428" s="1" t="e">
        <f t="shared" ca="1" si="79"/>
        <v>#VALUE!</v>
      </c>
      <c r="BR428" s="19" t="e">
        <f t="shared" ca="1" si="80"/>
        <v>#VALUE!</v>
      </c>
      <c r="BS428" s="61">
        <f t="shared" ca="1" si="73"/>
        <v>0</v>
      </c>
      <c r="BT428" s="61" t="str">
        <f t="shared" ca="1" si="74"/>
        <v>ACK</v>
      </c>
      <c r="BU428" s="78">
        <v>15.4855</v>
      </c>
      <c r="BV428" s="95">
        <v>3.5999999999999997E-2</v>
      </c>
      <c r="BW428" s="34">
        <v>4.2133333333333294</v>
      </c>
      <c r="BX428" s="43">
        <v>9.8005958762292636E-2</v>
      </c>
      <c r="BY428" s="51" t="s">
        <v>2607</v>
      </c>
      <c r="BZ428"/>
      <c r="CA428" s="278"/>
      <c r="CB428"/>
      <c r="CC428" s="10"/>
      <c r="CD428" s="61"/>
      <c r="CE428" s="49"/>
      <c r="CF428" s="65"/>
      <c r="CG428" s="65"/>
      <c r="CH428" s="65"/>
      <c r="CI428" s="49"/>
      <c r="CJ428" s="49"/>
      <c r="CK428" s="49"/>
      <c r="CL428" s="49"/>
      <c r="CM428"/>
      <c r="CN428"/>
      <c r="CO428"/>
      <c r="CP428"/>
      <c r="CQ428"/>
      <c r="CR428"/>
      <c r="CS428"/>
      <c r="CT428"/>
      <c r="CU428"/>
      <c r="CV428" s="49"/>
      <c r="CW428" s="49"/>
      <c r="CX428" s="49"/>
      <c r="CY428" s="49"/>
      <c r="CZ428" s="49"/>
      <c r="DA428" s="49"/>
      <c r="DB428" s="49"/>
      <c r="DC428" s="49"/>
      <c r="DD428" s="49"/>
      <c r="DE428" s="49"/>
      <c r="DF428" s="49"/>
      <c r="DG428" s="49"/>
      <c r="DH428" s="49"/>
      <c r="DI428" s="49"/>
      <c r="DJ428" s="139"/>
      <c r="DK428" s="95"/>
      <c r="DL428" s="141"/>
      <c r="DM428" s="141"/>
      <c r="DN428" s="141"/>
      <c r="DO428" s="141"/>
      <c r="DP428" s="91"/>
      <c r="DQ428" s="72"/>
      <c r="DR428" s="72"/>
      <c r="DS428" s="72"/>
      <c r="DT428" s="72"/>
      <c r="DZ428" s="141"/>
      <c r="EA428" s="141"/>
      <c r="EB428" s="141"/>
      <c r="EC428" s="141"/>
      <c r="ED428" s="141"/>
      <c r="EE428" s="141"/>
      <c r="EF428" s="143"/>
      <c r="EU428" s="72"/>
    </row>
    <row r="429" spans="1:151">
      <c r="A429" s="20"/>
      <c r="B429" s="20"/>
      <c r="C429" s="312"/>
      <c r="D429" s="31" t="s">
        <v>2929</v>
      </c>
      <c r="E429" s="31" t="s">
        <v>2930</v>
      </c>
      <c r="F429" s="32"/>
      <c r="G429" s="33"/>
      <c r="H429" s="34"/>
      <c r="I429" s="34"/>
      <c r="J429" s="34"/>
      <c r="K429" s="34"/>
      <c r="L429" s="34"/>
      <c r="M429" s="34"/>
      <c r="N429" s="34"/>
      <c r="O429" s="34"/>
      <c r="P429" s="34"/>
      <c r="Q429" s="34"/>
      <c r="R429" s="34"/>
      <c r="S429" s="34"/>
      <c r="T429" s="34"/>
      <c r="U429" s="34"/>
      <c r="V429" s="34"/>
      <c r="W429" s="34"/>
      <c r="X429" s="34"/>
      <c r="Y429" s="34"/>
      <c r="Z429" s="34"/>
      <c r="AA429" s="34"/>
      <c r="AB429" s="34"/>
      <c r="AC429" s="34"/>
      <c r="AD429" s="34"/>
      <c r="AE429" s="34"/>
      <c r="AF429" s="34"/>
      <c r="AG429" s="34"/>
      <c r="AH429" s="34"/>
      <c r="AI429" s="34"/>
      <c r="AJ429" s="34"/>
      <c r="AK429" s="34"/>
      <c r="AL429" s="34"/>
      <c r="AM429" s="34"/>
      <c r="AN429" s="34"/>
      <c r="AO429" s="34"/>
      <c r="AP429" s="34"/>
      <c r="AQ429" s="75"/>
      <c r="AR429" s="34"/>
      <c r="AS429" s="34"/>
      <c r="AT429" s="110" t="s">
        <v>1546</v>
      </c>
      <c r="AU429" s="34" t="s">
        <v>1546</v>
      </c>
      <c r="AV429" s="34" t="s">
        <v>1546</v>
      </c>
      <c r="AW429" s="34"/>
      <c r="AX429" s="34"/>
      <c r="AY429" s="34"/>
      <c r="AZ429" s="34"/>
      <c r="BA429" s="34"/>
      <c r="BB429" s="34"/>
      <c r="BC429" s="124" t="s">
        <v>2354</v>
      </c>
      <c r="BD429" s="124" t="s">
        <v>2354</v>
      </c>
      <c r="BE429" s="216" t="s">
        <v>2354</v>
      </c>
      <c r="BF429" s="216" t="s">
        <v>2354</v>
      </c>
      <c r="BG429" s="34"/>
      <c r="BH429" s="34"/>
      <c r="BI429" s="34"/>
      <c r="BJ429" s="34"/>
      <c r="BK429" s="34"/>
      <c r="BL429" s="96">
        <f t="shared" ca="1" si="75"/>
        <v>17503</v>
      </c>
      <c r="BM429" s="97" t="e">
        <f t="shared" ca="1" si="76"/>
        <v>#VALUE!</v>
      </c>
      <c r="BN429" s="97" t="e">
        <f t="shared" ca="1" si="77"/>
        <v>#VALUE!</v>
      </c>
      <c r="BO429" s="95" t="e">
        <f t="shared" ca="1" si="78"/>
        <v>#VALUE!</v>
      </c>
      <c r="BP429" s="7">
        <f>Design!$J435</f>
        <v>0</v>
      </c>
      <c r="BQ429" s="1" t="e">
        <f t="shared" ca="1" si="79"/>
        <v>#VALUE!</v>
      </c>
      <c r="BR429" s="19" t="e">
        <f t="shared" ca="1" si="80"/>
        <v>#VALUE!</v>
      </c>
      <c r="BS429" s="61">
        <f t="shared" ca="1" si="73"/>
        <v>0</v>
      </c>
      <c r="BT429" s="61" t="str">
        <f t="shared" ca="1" si="74"/>
        <v>ACK</v>
      </c>
      <c r="BU429" s="78">
        <v>15.576099999999999</v>
      </c>
      <c r="BV429" s="95">
        <v>3.5000000000000003E-2</v>
      </c>
      <c r="BW429" s="34">
        <v>4.2666666666666631</v>
      </c>
      <c r="BX429" s="43">
        <v>9.9423748072396623E-2</v>
      </c>
      <c r="BY429" s="51" t="s">
        <v>2608</v>
      </c>
      <c r="BZ429"/>
      <c r="CA429" s="278"/>
      <c r="CB429"/>
      <c r="CC429" s="10"/>
      <c r="CD429" s="61"/>
      <c r="CE429" s="49"/>
      <c r="CF429" s="65"/>
      <c r="CG429" s="65"/>
      <c r="CH429" s="65"/>
      <c r="CI429" s="49"/>
      <c r="CJ429" s="49"/>
      <c r="CK429" s="49"/>
      <c r="CL429" s="49"/>
      <c r="CM429"/>
      <c r="CN429"/>
      <c r="CO429"/>
      <c r="CP429"/>
      <c r="CQ429"/>
      <c r="CR429"/>
      <c r="CS429"/>
      <c r="CT429"/>
      <c r="CU429"/>
      <c r="CV429" s="49"/>
      <c r="CW429" s="49"/>
      <c r="CX429" s="49"/>
      <c r="CY429" s="49"/>
      <c r="CZ429" s="49"/>
      <c r="DA429" s="49"/>
      <c r="DB429" s="49"/>
      <c r="DC429" s="49"/>
      <c r="DD429" s="49"/>
      <c r="DE429" s="49"/>
      <c r="DF429" s="49"/>
      <c r="DG429" s="49"/>
      <c r="DH429" s="49"/>
      <c r="DI429" s="49"/>
      <c r="DJ429" s="139"/>
      <c r="DK429" s="95"/>
      <c r="DL429" s="141"/>
      <c r="DM429" s="141"/>
      <c r="DN429" s="141"/>
      <c r="DO429" s="141"/>
      <c r="DP429" s="91"/>
      <c r="DQ429" s="72"/>
      <c r="DR429" s="72"/>
      <c r="DS429" s="72"/>
      <c r="DT429" s="72"/>
      <c r="DZ429" s="141"/>
      <c r="EA429" s="141"/>
      <c r="EB429" s="141"/>
      <c r="EC429" s="141"/>
      <c r="ED429" s="141"/>
      <c r="EE429" s="141"/>
      <c r="EF429" s="143"/>
      <c r="EU429" s="72"/>
    </row>
    <row r="430" spans="1:151">
      <c r="A430" s="20"/>
      <c r="B430" s="20"/>
      <c r="C430" s="312"/>
      <c r="D430" s="31" t="s">
        <v>2931</v>
      </c>
      <c r="E430" s="31" t="s">
        <v>2932</v>
      </c>
      <c r="F430" s="32"/>
      <c r="G430" s="33"/>
      <c r="H430" s="34"/>
      <c r="I430" s="34"/>
      <c r="J430" s="34"/>
      <c r="K430" s="34"/>
      <c r="L430" s="34"/>
      <c r="M430" s="34"/>
      <c r="N430" s="34"/>
      <c r="O430" s="34"/>
      <c r="P430" s="34"/>
      <c r="Q430" s="34"/>
      <c r="R430" s="34"/>
      <c r="S430" s="34"/>
      <c r="T430" s="34"/>
      <c r="U430" s="34"/>
      <c r="V430" s="34"/>
      <c r="W430" s="34"/>
      <c r="X430" s="34"/>
      <c r="Y430" s="34"/>
      <c r="Z430" s="34"/>
      <c r="AA430" s="34"/>
      <c r="AB430" s="34"/>
      <c r="AC430" s="34"/>
      <c r="AD430" s="34"/>
      <c r="AE430" s="34"/>
      <c r="AF430" s="34"/>
      <c r="AG430" s="34"/>
      <c r="AH430" s="34"/>
      <c r="AI430" s="34"/>
      <c r="AJ430" s="34"/>
      <c r="AK430" s="34"/>
      <c r="AL430" s="34"/>
      <c r="AM430" s="34"/>
      <c r="AN430" s="34"/>
      <c r="AO430" s="34"/>
      <c r="AP430" s="34"/>
      <c r="AQ430" s="75"/>
      <c r="AR430" s="34"/>
      <c r="AS430" s="34"/>
      <c r="AT430" s="110" t="s">
        <v>1546</v>
      </c>
      <c r="AU430" s="34" t="s">
        <v>1546</v>
      </c>
      <c r="AV430" s="34" t="s">
        <v>1546</v>
      </c>
      <c r="AW430" s="34"/>
      <c r="AX430" s="34"/>
      <c r="AY430" s="34"/>
      <c r="AZ430" s="34"/>
      <c r="BA430" s="34"/>
      <c r="BB430" s="34"/>
      <c r="BC430" s="124" t="s">
        <v>2354</v>
      </c>
      <c r="BD430" s="124" t="s">
        <v>2354</v>
      </c>
      <c r="BE430" s="216" t="s">
        <v>2354</v>
      </c>
      <c r="BF430" s="216" t="s">
        <v>2354</v>
      </c>
      <c r="BG430" s="34"/>
      <c r="BH430" s="34"/>
      <c r="BI430" s="34"/>
      <c r="BJ430" s="34"/>
      <c r="BK430" s="34"/>
      <c r="BL430" s="96">
        <f t="shared" ca="1" si="75"/>
        <v>17506</v>
      </c>
      <c r="BM430" s="97" t="e">
        <f t="shared" ca="1" si="76"/>
        <v>#VALUE!</v>
      </c>
      <c r="BN430" s="97" t="e">
        <f t="shared" ca="1" si="77"/>
        <v>#VALUE!</v>
      </c>
      <c r="BO430" s="95" t="e">
        <f t="shared" ca="1" si="78"/>
        <v>#VALUE!</v>
      </c>
      <c r="BP430" s="7">
        <f>Design!$J436</f>
        <v>0</v>
      </c>
      <c r="BQ430" s="1" t="e">
        <f t="shared" ca="1" si="79"/>
        <v>#VALUE!</v>
      </c>
      <c r="BR430" s="19" t="e">
        <f t="shared" ca="1" si="80"/>
        <v>#VALUE!</v>
      </c>
      <c r="BS430" s="61">
        <f t="shared" ca="1" si="73"/>
        <v>0</v>
      </c>
      <c r="BT430" s="61" t="str">
        <f t="shared" ca="1" si="74"/>
        <v>POS(MIN,MAX,STEP)=-420,420,6|X=119.6,119.4,119.6,119.7,119.9,120.0,120.3,120.5,120.9,121.1,121.2,121.8,122.4,123.1,123.5,124.3,125.1,126.1,127.4,128.8,130.0,131.6,133.5,135.1,137.1,139.1,141.6,143.8,145.5,147.0,148.6,150.0,150.9,151.6,151.9,151.9,151.4,150.8,150.0,148.1,146.2,143.6,140.4,136.5,132.5,127.7,122.3,115.9,108.9,100.5,91.1,80.6,68.2,53.5,35.7,13.2,0.0,0.0,0.0,0.0,0.0,0.0,0.0,0.0,4.2,4.2,4.3,0.0,0.0,0.0,5.8,4.5,4.5,5.4,0.0,0.0,6.9,5.4,5.1,5.9,6.7,0.0,0.0,7.1,5.7,5.2,5.5,5.5,5.9,8.4,15.5,25.6,35.5,44.3,52.3,59.7,66.1,72.1,77.1,82.2,86.5,90.7,94.2,97.8,100.2,102.9,105.5,107.7,109.8,111.9,113.2,114.5,116.0,117.0,117.8,119.1,119.7,120.3,120.7,121.2,121.4,121.7,121.9,121.9,122.0,121.9,121.9,121.9,121.8,121.6,121.7,121.6,121.4,121.5,121.2,121.1,121.2,121.0,120.8,120.6,120.6|Y=121.9,122.4,122.4,121.9,122.6,122.3,122.7,122.9,123.2,123.1,124.0,124.3,124.4,125.1,125.6,126.4,127.2,128.5,130.1,131.4,132.3,133.8,135.7,137.1,138.9,141.1,144.5,145.9,148.1,149.2,150.9,152.1,152.8,153.5,153.7,154.3,153.9,153.6,152.1,150.5,148.4,146.0,143.3,139.9,135.4,130.9,125.9,119.1,112.3,104.5,95.4,85.6,73.8,59.0,43.3,24.8,0.0,0.0,0.0,0.0,0.0,0.0,0.0,0.0,0.0,0.0,0.0,0.0,0.0,0.0,0.0,9.0,7.5,7.8,8.0,0.0,0.0,0.0,0.0,9.8,9.7,9.5,10.8,10.4,10.3,9.2,7.7,8.3,7.6,9.3,13.1,21.3,30.7,40.6,49.1,56.7,63.0,69.9,74.9,80.6,85.0,89.5,93.4,96.5,99.9,102.8,105.2,107.6,110.1,112.0,113.6,115.1,116.5,117.6,119.2,120.2,121.3,122.1,122.0,123.2,123.3,123.8,124.1,124.0,124.1,124.2,124.4,124.0,123.7,123.6,123.6,123.3,123.3,123.2,123.1,123.1,123.2,123.1,122.4,122.3,122.2</v>
      </c>
      <c r="BU430" s="78">
        <v>15.6639</v>
      </c>
      <c r="BV430" s="95">
        <v>3.5000000000000003E-2</v>
      </c>
      <c r="BW430" s="34">
        <v>4.32</v>
      </c>
      <c r="BX430" s="43">
        <v>0.10087252677033334</v>
      </c>
      <c r="BY430" s="51" t="s">
        <v>2609</v>
      </c>
      <c r="BZ430"/>
      <c r="CA430" s="278"/>
      <c r="CB430"/>
      <c r="CC430" s="10"/>
      <c r="CD430" s="61"/>
      <c r="CE430" s="49"/>
      <c r="CF430" s="65"/>
      <c r="CG430" s="65"/>
      <c r="CH430" s="65"/>
      <c r="CI430" s="49"/>
      <c r="CJ430" s="49"/>
      <c r="CK430" s="49"/>
      <c r="CL430" s="49"/>
      <c r="CM430"/>
      <c r="CN430"/>
      <c r="CO430"/>
      <c r="CP430"/>
      <c r="CQ430"/>
      <c r="CR430"/>
      <c r="CS430"/>
      <c r="CT430"/>
      <c r="CU430"/>
      <c r="CV430" s="49"/>
      <c r="CW430" s="49"/>
      <c r="CX430" s="49"/>
      <c r="CY430" s="49"/>
      <c r="CZ430" s="49"/>
      <c r="DA430" s="49"/>
      <c r="DB430" s="49"/>
      <c r="DC430" s="49"/>
      <c r="DD430" s="49"/>
      <c r="DE430" s="49"/>
      <c r="DF430" s="49"/>
      <c r="DG430" s="49"/>
      <c r="DH430" s="49"/>
      <c r="DI430" s="49"/>
      <c r="DJ430" s="139"/>
      <c r="DK430" s="95"/>
      <c r="DL430" s="141"/>
      <c r="DM430" s="141"/>
      <c r="DN430" s="141"/>
      <c r="DO430" s="141"/>
      <c r="DP430" s="91"/>
      <c r="DQ430" s="72"/>
      <c r="DR430" s="72"/>
      <c r="DS430" s="72"/>
      <c r="DT430" s="72"/>
      <c r="DZ430" s="141"/>
      <c r="EA430" s="141"/>
      <c r="EB430" s="141"/>
      <c r="EC430" s="141"/>
      <c r="ED430" s="141"/>
      <c r="EE430" s="141"/>
      <c r="EF430" s="143"/>
      <c r="EU430" s="72"/>
    </row>
    <row r="431" spans="1:151">
      <c r="A431" s="20"/>
      <c r="B431" s="20"/>
      <c r="C431" s="312"/>
      <c r="D431" s="31" t="s">
        <v>2557</v>
      </c>
      <c r="E431" s="31" t="s">
        <v>2558</v>
      </c>
      <c r="F431" s="32"/>
      <c r="G431" s="33"/>
      <c r="H431" s="34"/>
      <c r="I431" s="34"/>
      <c r="J431" s="34"/>
      <c r="K431" s="34"/>
      <c r="L431" s="34"/>
      <c r="M431" s="34"/>
      <c r="N431" s="34"/>
      <c r="O431" s="34"/>
      <c r="P431" s="34"/>
      <c r="Q431" s="34"/>
      <c r="R431" s="34"/>
      <c r="S431" s="34"/>
      <c r="T431" s="34"/>
      <c r="U431" s="34"/>
      <c r="V431" s="34"/>
      <c r="W431" s="34"/>
      <c r="X431" s="34"/>
      <c r="Y431" s="34"/>
      <c r="Z431" s="34"/>
      <c r="AA431" s="34"/>
      <c r="AB431" s="34"/>
      <c r="AC431" s="34"/>
      <c r="AD431" s="34"/>
      <c r="AE431" s="34"/>
      <c r="AF431" s="34"/>
      <c r="AG431" s="34"/>
      <c r="AH431" s="34"/>
      <c r="AI431" s="34"/>
      <c r="AJ431" s="34"/>
      <c r="AK431" s="34"/>
      <c r="AL431" s="34"/>
      <c r="AM431" s="34"/>
      <c r="AN431" s="34"/>
      <c r="AO431" s="34"/>
      <c r="AP431" s="34"/>
      <c r="AQ431" s="75"/>
      <c r="AR431" s="34"/>
      <c r="AS431" s="34"/>
      <c r="AT431" s="110" t="s">
        <v>2395</v>
      </c>
      <c r="AU431" s="34" t="s">
        <v>2395</v>
      </c>
      <c r="AV431" s="34" t="s">
        <v>2395</v>
      </c>
      <c r="AW431" s="34"/>
      <c r="AX431" s="34"/>
      <c r="AY431" s="34"/>
      <c r="AZ431" s="34"/>
      <c r="BA431" s="34"/>
      <c r="BB431" s="34"/>
      <c r="BC431" s="124" t="s">
        <v>2395</v>
      </c>
      <c r="BD431" s="124" t="s">
        <v>2395</v>
      </c>
      <c r="BE431" s="216" t="s">
        <v>2395</v>
      </c>
      <c r="BF431" s="216" t="s">
        <v>2395</v>
      </c>
      <c r="BG431" s="34"/>
      <c r="BH431" s="34"/>
      <c r="BI431" s="34"/>
      <c r="BJ431" s="34"/>
      <c r="BK431" s="34"/>
      <c r="BL431" s="96">
        <f t="shared" ca="1" si="75"/>
        <v>17507</v>
      </c>
      <c r="BM431" s="97" t="e">
        <f t="shared" ca="1" si="76"/>
        <v>#VALUE!</v>
      </c>
      <c r="BN431" s="97" t="e">
        <f t="shared" ca="1" si="77"/>
        <v>#VALUE!</v>
      </c>
      <c r="BO431" s="95" t="e">
        <f t="shared" ca="1" si="78"/>
        <v>#VALUE!</v>
      </c>
      <c r="BP431" s="7">
        <f>Design!$J437</f>
        <v>0</v>
      </c>
      <c r="BQ431" s="1" t="e">
        <f t="shared" ca="1" si="79"/>
        <v>#VALUE!</v>
      </c>
      <c r="BR431" s="19" t="e">
        <f t="shared" ca="1" si="80"/>
        <v>#VALUE!</v>
      </c>
      <c r="BS431" s="61">
        <f t="shared" ca="1" si="73"/>
        <v>0</v>
      </c>
      <c r="BT431" s="61" t="str">
        <f t="shared" ca="1" si="74"/>
        <v>ACK</v>
      </c>
      <c r="BU431" s="78">
        <v>15.753500000000001</v>
      </c>
      <c r="BV431" s="95">
        <v>3.4000000000000002E-2</v>
      </c>
      <c r="BW431" s="34">
        <v>4.3733333333333304</v>
      </c>
      <c r="BX431" s="43">
        <v>0.10235320461617121</v>
      </c>
      <c r="BY431" s="51" t="s">
        <v>2933</v>
      </c>
      <c r="BZ431"/>
      <c r="CA431" s="278"/>
      <c r="CB431"/>
      <c r="CC431" s="10"/>
      <c r="CD431" s="61"/>
      <c r="CE431" s="49"/>
      <c r="CF431" s="65"/>
      <c r="CG431" s="65"/>
      <c r="CH431" s="65"/>
      <c r="CI431" s="49"/>
      <c r="CJ431" s="49"/>
      <c r="CK431" s="49"/>
      <c r="CL431" s="49"/>
      <c r="CM431"/>
      <c r="CN431"/>
      <c r="CO431"/>
      <c r="CP431"/>
      <c r="CQ431"/>
      <c r="CR431"/>
      <c r="CS431"/>
      <c r="CT431"/>
      <c r="CU431"/>
      <c r="CV431" s="49"/>
      <c r="CW431" s="49"/>
      <c r="CX431" s="49"/>
      <c r="CY431" s="49"/>
      <c r="CZ431" s="49"/>
      <c r="DA431" s="49"/>
      <c r="DB431" s="49"/>
      <c r="DC431" s="49"/>
      <c r="DD431" s="49"/>
      <c r="DE431" s="49"/>
      <c r="DF431" s="49"/>
      <c r="DG431" s="49"/>
      <c r="DH431" s="49"/>
      <c r="DI431" s="49"/>
      <c r="DJ431" s="139"/>
      <c r="DK431" s="95"/>
      <c r="DL431" s="141"/>
      <c r="DM431" s="141"/>
      <c r="DN431" s="141"/>
      <c r="DO431" s="141"/>
      <c r="DP431" s="91"/>
      <c r="DQ431" s="72"/>
      <c r="DR431" s="72"/>
      <c r="DS431" s="72"/>
      <c r="DT431" s="72"/>
      <c r="DZ431" s="141"/>
      <c r="EA431" s="141"/>
      <c r="EB431" s="141"/>
      <c r="EC431" s="141"/>
      <c r="ED431" s="141"/>
      <c r="EE431" s="141"/>
      <c r="EF431" s="143"/>
      <c r="EU431" s="72"/>
    </row>
    <row r="432" spans="1:151">
      <c r="A432" s="20"/>
      <c r="B432" s="20"/>
      <c r="C432" s="312"/>
      <c r="D432" s="31" t="s">
        <v>2559</v>
      </c>
      <c r="E432" s="31" t="s">
        <v>2560</v>
      </c>
      <c r="F432" s="32"/>
      <c r="G432" s="33"/>
      <c r="H432" s="34"/>
      <c r="I432" s="34"/>
      <c r="J432" s="34"/>
      <c r="K432" s="34"/>
      <c r="L432" s="34"/>
      <c r="M432" s="34"/>
      <c r="N432" s="34"/>
      <c r="O432" s="34"/>
      <c r="P432" s="34"/>
      <c r="Q432" s="34"/>
      <c r="R432" s="34"/>
      <c r="S432" s="34"/>
      <c r="T432" s="34"/>
      <c r="U432" s="34"/>
      <c r="V432" s="34"/>
      <c r="W432" s="34"/>
      <c r="X432" s="34"/>
      <c r="Y432" s="34"/>
      <c r="Z432" s="34"/>
      <c r="AA432" s="34"/>
      <c r="AB432" s="34"/>
      <c r="AC432" s="34"/>
      <c r="AD432" s="34"/>
      <c r="AE432" s="34"/>
      <c r="AF432" s="34"/>
      <c r="AG432" s="34"/>
      <c r="AH432" s="34"/>
      <c r="AI432" s="34"/>
      <c r="AJ432" s="34"/>
      <c r="AK432" s="34"/>
      <c r="AL432" s="34"/>
      <c r="AM432" s="34"/>
      <c r="AN432" s="34"/>
      <c r="AO432" s="34"/>
      <c r="AP432" s="34"/>
      <c r="AQ432" s="75"/>
      <c r="AR432" s="34"/>
      <c r="AS432" s="34"/>
      <c r="AT432" s="110" t="s">
        <v>1753</v>
      </c>
      <c r="AU432" s="34" t="s">
        <v>1753</v>
      </c>
      <c r="AV432" s="34" t="s">
        <v>1753</v>
      </c>
      <c r="AW432" s="34"/>
      <c r="AX432" s="34"/>
      <c r="AY432" s="34"/>
      <c r="AZ432" s="34"/>
      <c r="BA432" s="34"/>
      <c r="BB432" s="34"/>
      <c r="BC432" s="124" t="s">
        <v>1753</v>
      </c>
      <c r="BD432" s="124" t="s">
        <v>1753</v>
      </c>
      <c r="BE432" s="216" t="s">
        <v>1753</v>
      </c>
      <c r="BF432" s="216" t="s">
        <v>1753</v>
      </c>
      <c r="BG432" s="34"/>
      <c r="BH432" s="34"/>
      <c r="BI432" s="34"/>
      <c r="BJ432" s="34"/>
      <c r="BK432" s="34"/>
      <c r="BL432" s="96">
        <f t="shared" ca="1" si="75"/>
        <v>17508</v>
      </c>
      <c r="BM432" s="97" t="e">
        <f t="shared" ca="1" si="76"/>
        <v>#VALUE!</v>
      </c>
      <c r="BN432" s="97" t="e">
        <f t="shared" ca="1" si="77"/>
        <v>#VALUE!</v>
      </c>
      <c r="BO432" s="95" t="e">
        <f t="shared" ca="1" si="78"/>
        <v>#VALUE!</v>
      </c>
      <c r="BP432" s="7">
        <f>Design!$J438</f>
        <v>0</v>
      </c>
      <c r="BQ432" s="1" t="e">
        <f t="shared" ca="1" si="79"/>
        <v>#VALUE!</v>
      </c>
      <c r="BR432" s="19" t="e">
        <f t="shared" ca="1" si="80"/>
        <v>#VALUE!</v>
      </c>
      <c r="BS432" s="61">
        <f t="shared" ca="1" si="73"/>
        <v>0</v>
      </c>
      <c r="BT432" s="61" t="str">
        <f t="shared" ca="1" si="74"/>
        <v>ACK</v>
      </c>
      <c r="BU432" s="78">
        <v>15.839199999999998</v>
      </c>
      <c r="BV432" s="95">
        <v>3.4000000000000002E-2</v>
      </c>
      <c r="BW432" s="34">
        <v>4.4266666666666641</v>
      </c>
      <c r="BX432" s="43">
        <v>0.10386672500161094</v>
      </c>
      <c r="BY432" s="51" t="s">
        <v>2934</v>
      </c>
      <c r="BZ432"/>
      <c r="CA432" s="278"/>
      <c r="CB432"/>
      <c r="CC432" s="10"/>
      <c r="CD432" s="61"/>
      <c r="CE432" s="49"/>
      <c r="CF432" s="65"/>
      <c r="CG432" s="65"/>
      <c r="CH432" s="65"/>
      <c r="CI432" s="49"/>
      <c r="CJ432" s="49"/>
      <c r="CK432" s="49"/>
      <c r="CL432" s="49"/>
      <c r="CM432"/>
      <c r="CN432"/>
      <c r="CO432"/>
      <c r="CP432"/>
      <c r="CQ432"/>
      <c r="CR432"/>
      <c r="CS432"/>
      <c r="CT432"/>
      <c r="CU432"/>
      <c r="CV432" s="49"/>
      <c r="CW432" s="49"/>
      <c r="CX432" s="49"/>
      <c r="CY432" s="49"/>
      <c r="CZ432" s="49"/>
      <c r="DA432" s="49"/>
      <c r="DB432" s="49"/>
      <c r="DC432" s="49"/>
      <c r="DD432" s="49"/>
      <c r="DE432" s="49"/>
      <c r="DF432" s="49"/>
      <c r="DG432" s="49"/>
      <c r="DH432" s="49"/>
      <c r="DI432" s="49"/>
      <c r="DJ432" s="139"/>
      <c r="DK432" s="95"/>
      <c r="DL432" s="141"/>
      <c r="DM432" s="141"/>
      <c r="DN432" s="141"/>
      <c r="DO432" s="141"/>
      <c r="DP432" s="91"/>
      <c r="DQ432" s="72"/>
      <c r="DR432" s="72"/>
      <c r="DS432" s="72"/>
      <c r="DT432" s="72"/>
      <c r="DZ432" s="141"/>
      <c r="EA432" s="141"/>
      <c r="EB432" s="141"/>
      <c r="EC432" s="141"/>
      <c r="ED432" s="141"/>
      <c r="EE432" s="141"/>
      <c r="EF432" s="143"/>
      <c r="EU432" s="72"/>
    </row>
    <row r="433" spans="1:151">
      <c r="A433" s="20"/>
      <c r="B433" s="20"/>
      <c r="C433" s="312"/>
      <c r="D433" s="31" t="s">
        <v>2561</v>
      </c>
      <c r="E433" s="31" t="s">
        <v>2562</v>
      </c>
      <c r="F433" s="32"/>
      <c r="G433" s="33"/>
      <c r="H433" s="34"/>
      <c r="I433" s="34"/>
      <c r="J433" s="34"/>
      <c r="K433" s="34"/>
      <c r="L433" s="34"/>
      <c r="M433" s="34"/>
      <c r="N433" s="34"/>
      <c r="O433" s="34"/>
      <c r="P433" s="34"/>
      <c r="Q433" s="34"/>
      <c r="R433" s="34"/>
      <c r="S433" s="34"/>
      <c r="T433" s="34"/>
      <c r="U433" s="34"/>
      <c r="V433" s="34"/>
      <c r="W433" s="34"/>
      <c r="X433" s="34"/>
      <c r="Y433" s="34"/>
      <c r="Z433" s="34"/>
      <c r="AA433" s="34"/>
      <c r="AB433" s="34"/>
      <c r="AC433" s="34"/>
      <c r="AD433" s="34"/>
      <c r="AE433" s="34"/>
      <c r="AF433" s="34"/>
      <c r="AG433" s="34"/>
      <c r="AH433" s="34"/>
      <c r="AI433" s="34"/>
      <c r="AJ433" s="34"/>
      <c r="AK433" s="34"/>
      <c r="AL433" s="34"/>
      <c r="AM433" s="34"/>
      <c r="AN433" s="34"/>
      <c r="AO433" s="34"/>
      <c r="AP433" s="34"/>
      <c r="AQ433" s="75"/>
      <c r="AR433" s="34"/>
      <c r="AS433" s="34"/>
      <c r="AT433" s="110" t="s">
        <v>1725</v>
      </c>
      <c r="AU433" s="34" t="s">
        <v>1725</v>
      </c>
      <c r="AV433" s="34" t="s">
        <v>1725</v>
      </c>
      <c r="AW433" s="34"/>
      <c r="AX433" s="34"/>
      <c r="AY433" s="34"/>
      <c r="AZ433" s="34"/>
      <c r="BA433" s="34"/>
      <c r="BB433" s="34"/>
      <c r="BC433" s="124" t="s">
        <v>1725</v>
      </c>
      <c r="BD433" s="124" t="s">
        <v>1725</v>
      </c>
      <c r="BE433" s="216" t="s">
        <v>1725</v>
      </c>
      <c r="BF433" s="216" t="s">
        <v>1725</v>
      </c>
      <c r="BG433" s="34"/>
      <c r="BH433" s="34"/>
      <c r="BI433" s="34"/>
      <c r="BJ433" s="34"/>
      <c r="BK433" s="34"/>
      <c r="BL433" s="96">
        <f t="shared" ca="1" si="75"/>
        <v>17511</v>
      </c>
      <c r="BM433" s="97" t="e">
        <f t="shared" ca="1" si="76"/>
        <v>#VALUE!</v>
      </c>
      <c r="BN433" s="97" t="e">
        <f t="shared" ca="1" si="77"/>
        <v>#VALUE!</v>
      </c>
      <c r="BO433" s="95" t="e">
        <f t="shared" ca="1" si="78"/>
        <v>#VALUE!</v>
      </c>
      <c r="BP433" s="7">
        <f>Design!$J439</f>
        <v>0</v>
      </c>
      <c r="BQ433" s="1" t="e">
        <f t="shared" ca="1" si="79"/>
        <v>#VALUE!</v>
      </c>
      <c r="BR433" s="19" t="e">
        <f t="shared" ca="1" si="80"/>
        <v>#VALUE!</v>
      </c>
      <c r="BS433" s="61">
        <f t="shared" ca="1" si="73"/>
        <v>0</v>
      </c>
      <c r="BT433" s="61" t="str">
        <f t="shared" ca="1" si="74"/>
        <v>POS(MIN,MAX,STEP)=-420,420,6|X=119.4,119.7,119.9,119.8,119.9,120.3,120.4,120.7,121.0,121.2,121.7,122.1,122.4,123.1,123.9,124.8,125.7,126.8,128.3,129.5,130.9,133.0,134.7,136.6,138.7,140.7,143.5,145.4,147.0,149.0,150.5,151.8,152.6,152.9,153.1,153.1,152.8,152.0,150.5,149.0,146.4,143.5,140.2,136.0,131.6,125.9,120.3,113.1,105.2,96.1,85.5,73.1,58.6,40.5,15.9,0.0,0.0,0.0,0.0,0.0,0.0,0.0,0.0,0.0,0.0,0.0,0.0,0.0,0.0,0.0,0.0,5.1,0.0,0.0,0.0,8.3,5.7,7.4,6.4,5.5,0.0,5.9,8.1,6.9,6.3,8.0,6.6,5.6,7.6,7.9,5.9,5.6,6.9,11.8,21.5,31.9,41.6,50.3,57.6,64.4,70.3,76.2,81.0,85.6,89.7,93.4,96.7,99.8,102.7,105.2,107.4,109.5,111.2,112.9,114.5,116.1,117.2,118.4,118.9,120.0,120.3,120.9,121.1,121.3,121.7,122.0,122.1,122.1,122.2,122.1,122.0,122.0,122.0,121.8,121.9,121.7,121.4,121.3,121.2,121.1,121.0|Y=121.6,122.1,121.8,122.2,122.4,122.5,122.8,123.0,123.4,123.6,123.8,124.3,124.4,125.4,125.8,126.9,128.2,128.9,130.8,131.9,133.5,135.1,136.8,138.7,140.5,142.9,146.0,147.9,149.4,151.3,152.4,153.4,154.8,155.1,155.4,155.8,155.5,154.4,153.2,151.3,148.8,146.3,143.1,139.0,134.5,129.0,124.1,116.3,108.8,100.3,89.8,78.2,64.5,48.2,29.0,0.0,0.0,0.0,0.0,0.0,0.0,0.0,0.0,0.0,0.0,0.0,0.0,0.0,0.0,0.0,0.0,0.0,0.0,0.0,0.0,0.0,9.5,9.5,9.6,0.0,0.0,0.0,0.0,10.4,9.7,0.0,8.8,9.1,9.3,10.1,9.0,8.0,8.5,10.7,17.4,27.2,36.9,45.3,53.9,60.6,68.0,73.6,79.0,84.1,88.6,92.0,95.8,98.8,102.0,104.8,107.6,109.5,111.4,113.3,114.1,116.5,118.1,119.3,120.1,121.3,122.0,122.9,123.0,123.7,123.6,123.8,123.8,123.8,123.7,124.1,123.7,124.2,124.2,123.8,123.4,123.3,123.2,123.0,122.9,122.7,122.6</v>
      </c>
      <c r="BU433" s="78">
        <v>15.923</v>
      </c>
      <c r="BV433" s="95">
        <v>3.3000000000000002E-2</v>
      </c>
      <c r="BW433" s="34">
        <v>4.4800000000000004</v>
      </c>
      <c r="BX433" s="43">
        <v>0.10541406645302744</v>
      </c>
      <c r="BY433" s="51" t="s">
        <v>2935</v>
      </c>
      <c r="BZ433"/>
      <c r="CA433" s="278"/>
      <c r="CB433"/>
      <c r="CC433" s="10"/>
      <c r="CD433" s="61"/>
      <c r="CE433" s="49"/>
      <c r="CF433" s="65"/>
      <c r="CG433" s="65"/>
      <c r="CH433" s="65"/>
      <c r="CI433" s="49"/>
      <c r="CJ433" s="49"/>
      <c r="CK433" s="49"/>
      <c r="CL433" s="49"/>
      <c r="CM433"/>
      <c r="CN433"/>
      <c r="CO433"/>
      <c r="CP433"/>
      <c r="CQ433"/>
      <c r="CR433"/>
      <c r="CS433"/>
      <c r="CT433"/>
      <c r="CU433"/>
      <c r="CV433" s="49"/>
      <c r="CW433" s="49"/>
      <c r="CX433" s="49"/>
      <c r="CY433" s="49"/>
      <c r="CZ433" s="49"/>
      <c r="DA433" s="49"/>
      <c r="DB433" s="49"/>
      <c r="DC433" s="49"/>
      <c r="DD433" s="49"/>
      <c r="DE433" s="49"/>
      <c r="DF433" s="49"/>
      <c r="DG433" s="49"/>
      <c r="DH433" s="49"/>
      <c r="DI433" s="49"/>
      <c r="DJ433" s="139"/>
      <c r="DK433" s="95"/>
      <c r="DL433" s="141"/>
      <c r="DM433" s="141"/>
      <c r="DN433" s="141"/>
      <c r="DO433" s="141"/>
      <c r="DP433" s="91"/>
      <c r="DQ433" s="72"/>
      <c r="DR433" s="72"/>
      <c r="DS433" s="72"/>
      <c r="DT433" s="72"/>
      <c r="DZ433" s="141"/>
      <c r="EA433" s="141"/>
      <c r="EB433" s="141"/>
      <c r="EC433" s="141"/>
      <c r="ED433" s="141"/>
      <c r="EE433" s="141"/>
      <c r="EF433" s="143"/>
      <c r="EU433" s="72"/>
    </row>
    <row r="434" spans="1:151">
      <c r="A434" s="20"/>
      <c r="B434" s="20"/>
      <c r="C434" s="312"/>
      <c r="D434" s="31" t="s">
        <v>2563</v>
      </c>
      <c r="E434" s="31" t="s">
        <v>2564</v>
      </c>
      <c r="F434" s="32"/>
      <c r="G434" s="33"/>
      <c r="H434" s="34"/>
      <c r="I434" s="34"/>
      <c r="J434" s="34"/>
      <c r="K434" s="34"/>
      <c r="L434" s="34"/>
      <c r="M434" s="34"/>
      <c r="N434" s="34"/>
      <c r="O434" s="34"/>
      <c r="P434" s="34"/>
      <c r="Q434" s="34"/>
      <c r="R434" s="34"/>
      <c r="S434" s="34"/>
      <c r="T434" s="34"/>
      <c r="U434" s="34"/>
      <c r="V434" s="34"/>
      <c r="W434" s="34"/>
      <c r="X434" s="34"/>
      <c r="Y434" s="34"/>
      <c r="Z434" s="34"/>
      <c r="AA434" s="34"/>
      <c r="AB434" s="34"/>
      <c r="AC434" s="34"/>
      <c r="AD434" s="34"/>
      <c r="AE434" s="34"/>
      <c r="AF434" s="34"/>
      <c r="AG434" s="34"/>
      <c r="AH434" s="34"/>
      <c r="AI434" s="34"/>
      <c r="AJ434" s="34"/>
      <c r="AK434" s="34"/>
      <c r="AL434" s="34"/>
      <c r="AM434" s="34"/>
      <c r="AN434" s="34"/>
      <c r="AO434" s="34"/>
      <c r="AP434" s="34"/>
      <c r="AQ434" s="75"/>
      <c r="AR434" s="34"/>
      <c r="AS434" s="34"/>
      <c r="AT434" s="110" t="s">
        <v>1728</v>
      </c>
      <c r="AU434" s="34" t="s">
        <v>1728</v>
      </c>
      <c r="AV434" s="34" t="s">
        <v>1728</v>
      </c>
      <c r="AW434" s="34"/>
      <c r="AX434" s="34"/>
      <c r="AY434" s="34"/>
      <c r="AZ434" s="34"/>
      <c r="BA434" s="34"/>
      <c r="BB434" s="34"/>
      <c r="BC434" s="124" t="s">
        <v>1728</v>
      </c>
      <c r="BD434" s="124" t="s">
        <v>1728</v>
      </c>
      <c r="BE434" s="216" t="s">
        <v>1728</v>
      </c>
      <c r="BF434" s="216" t="s">
        <v>1728</v>
      </c>
      <c r="BG434" s="34"/>
      <c r="BH434" s="34"/>
      <c r="BI434" s="34"/>
      <c r="BJ434" s="34"/>
      <c r="BK434" s="34"/>
      <c r="BL434" s="96">
        <f t="shared" ca="1" si="75"/>
        <v>17512</v>
      </c>
      <c r="BM434" s="97" t="e">
        <f t="shared" ca="1" si="76"/>
        <v>#VALUE!</v>
      </c>
      <c r="BN434" s="97" t="e">
        <f t="shared" ca="1" si="77"/>
        <v>#VALUE!</v>
      </c>
      <c r="BO434" s="95" t="e">
        <f t="shared" ca="1" si="78"/>
        <v>#VALUE!</v>
      </c>
      <c r="BP434" s="7">
        <f>Design!$J440</f>
        <v>0</v>
      </c>
      <c r="BQ434" s="1" t="e">
        <f t="shared" ca="1" si="79"/>
        <v>#VALUE!</v>
      </c>
      <c r="BR434" s="19" t="e">
        <f t="shared" ca="1" si="80"/>
        <v>#VALUE!</v>
      </c>
      <c r="BS434" s="61">
        <f t="shared" ca="1" si="73"/>
        <v>0</v>
      </c>
      <c r="BT434" s="61" t="str">
        <f t="shared" ca="1" si="74"/>
        <v>ACK</v>
      </c>
      <c r="BU434" s="78">
        <v>16.005199999999999</v>
      </c>
      <c r="BV434" s="95">
        <v>0</v>
      </c>
      <c r="BW434" s="34">
        <v>4.5333333333333314</v>
      </c>
      <c r="BX434" s="43">
        <v>0.10699624421346834</v>
      </c>
      <c r="BY434" s="51" t="s">
        <v>2936</v>
      </c>
      <c r="BZ434"/>
      <c r="CA434" s="278"/>
      <c r="CB434"/>
      <c r="CC434" s="10"/>
      <c r="CD434" s="61"/>
      <c r="CE434" s="49"/>
      <c r="CF434" s="65"/>
      <c r="CG434" s="65"/>
      <c r="CH434" s="65"/>
      <c r="CI434" s="49"/>
      <c r="CJ434" s="49"/>
      <c r="CK434" s="49"/>
      <c r="CL434" s="49"/>
      <c r="CM434"/>
      <c r="CN434"/>
      <c r="CO434"/>
      <c r="CP434"/>
      <c r="CQ434"/>
      <c r="CR434"/>
      <c r="CS434"/>
      <c r="CT434"/>
      <c r="CU434"/>
      <c r="CV434" s="49"/>
      <c r="CW434" s="49"/>
      <c r="CX434" s="49"/>
      <c r="CY434" s="49"/>
      <c r="CZ434" s="49"/>
      <c r="DA434" s="49"/>
      <c r="DB434" s="49"/>
      <c r="DC434" s="49"/>
      <c r="DD434" s="49"/>
      <c r="DE434" s="49"/>
      <c r="DF434" s="49"/>
      <c r="DG434" s="49"/>
      <c r="DH434" s="49"/>
      <c r="DI434" s="49"/>
      <c r="DJ434" s="139"/>
      <c r="DK434" s="95"/>
      <c r="DL434" s="141"/>
      <c r="DM434" s="141"/>
      <c r="DN434" s="141"/>
      <c r="DO434" s="141"/>
      <c r="DP434" s="91"/>
      <c r="DQ434" s="72"/>
      <c r="DR434" s="72"/>
      <c r="DS434" s="72"/>
      <c r="DT434" s="72"/>
      <c r="DZ434" s="141"/>
      <c r="EA434" s="141"/>
      <c r="EB434" s="141"/>
      <c r="EC434" s="141"/>
      <c r="ED434" s="141"/>
      <c r="EE434" s="141"/>
      <c r="EF434" s="143"/>
      <c r="EU434" s="72"/>
    </row>
    <row r="435" spans="1:151">
      <c r="A435" s="20"/>
      <c r="B435" s="20"/>
      <c r="C435" s="312"/>
      <c r="D435" s="31" t="s">
        <v>2565</v>
      </c>
      <c r="E435" s="31" t="s">
        <v>2566</v>
      </c>
      <c r="F435" s="32"/>
      <c r="G435" s="33"/>
      <c r="H435" s="34"/>
      <c r="I435" s="34"/>
      <c r="J435" s="34"/>
      <c r="K435" s="34"/>
      <c r="L435" s="34"/>
      <c r="M435" s="34"/>
      <c r="N435" s="34"/>
      <c r="O435" s="34"/>
      <c r="P435" s="34"/>
      <c r="Q435" s="34"/>
      <c r="R435" s="34"/>
      <c r="S435" s="34"/>
      <c r="T435" s="34"/>
      <c r="U435" s="34"/>
      <c r="V435" s="34"/>
      <c r="W435" s="34"/>
      <c r="X435" s="34"/>
      <c r="Y435" s="34"/>
      <c r="Z435" s="34"/>
      <c r="AA435" s="34"/>
      <c r="AB435" s="34"/>
      <c r="AC435" s="34"/>
      <c r="AD435" s="34"/>
      <c r="AE435" s="34"/>
      <c r="AF435" s="34"/>
      <c r="AG435" s="34"/>
      <c r="AH435" s="34"/>
      <c r="AI435" s="34"/>
      <c r="AJ435" s="34"/>
      <c r="AK435" s="34"/>
      <c r="AL435" s="34"/>
      <c r="AM435" s="34"/>
      <c r="AN435" s="34"/>
      <c r="AO435" s="34"/>
      <c r="AP435" s="34"/>
      <c r="AQ435" s="75"/>
      <c r="AR435" s="34"/>
      <c r="AS435" s="34"/>
      <c r="AT435" s="110" t="s">
        <v>2688</v>
      </c>
      <c r="AU435" s="34" t="s">
        <v>2688</v>
      </c>
      <c r="AV435" s="34" t="s">
        <v>2688</v>
      </c>
      <c r="AW435" s="34"/>
      <c r="AX435" s="34"/>
      <c r="AY435" s="34"/>
      <c r="AZ435" s="34"/>
      <c r="BA435" s="34"/>
      <c r="BB435" s="34"/>
      <c r="BC435" s="124" t="s">
        <v>2688</v>
      </c>
      <c r="BD435" s="124" t="s">
        <v>2688</v>
      </c>
      <c r="BE435" s="216" t="s">
        <v>2688</v>
      </c>
      <c r="BF435" s="216" t="s">
        <v>2688</v>
      </c>
      <c r="BG435" s="34"/>
      <c r="BH435" s="34"/>
      <c r="BI435" s="34"/>
      <c r="BJ435" s="34"/>
      <c r="BK435" s="34"/>
      <c r="BL435" s="96">
        <f t="shared" ca="1" si="75"/>
        <v>17514</v>
      </c>
      <c r="BM435" s="97" t="e">
        <f t="shared" ca="1" si="76"/>
        <v>#VALUE!</v>
      </c>
      <c r="BN435" s="97" t="e">
        <f t="shared" ca="1" si="77"/>
        <v>#VALUE!</v>
      </c>
      <c r="BO435" s="95" t="e">
        <f t="shared" ca="1" si="78"/>
        <v>#VALUE!</v>
      </c>
      <c r="BP435" s="7">
        <f>Design!$J441</f>
        <v>0</v>
      </c>
      <c r="BQ435" s="1" t="e">
        <f t="shared" ca="1" si="79"/>
        <v>#VALUE!</v>
      </c>
      <c r="BR435" s="19" t="e">
        <f t="shared" ca="1" si="80"/>
        <v>#VALUE!</v>
      </c>
      <c r="BS435" s="61">
        <f t="shared" ca="1" si="73"/>
        <v>0</v>
      </c>
      <c r="BT435" s="61" t="str">
        <f t="shared" ca="1" si="74"/>
        <v>ACK</v>
      </c>
      <c r="BU435" s="78" t="e">
        <v>#VALUE!</v>
      </c>
      <c r="BV435" s="95">
        <v>0</v>
      </c>
      <c r="BW435" s="34">
        <v>4.5866666666666651</v>
      </c>
      <c r="BX435" s="43">
        <v>0.10861431190838446</v>
      </c>
      <c r="BY435" s="51" t="s">
        <v>2937</v>
      </c>
      <c r="BZ435"/>
      <c r="CA435" s="278"/>
      <c r="CB435"/>
      <c r="CC435" s="10"/>
      <c r="CD435" s="61"/>
      <c r="CE435" s="49"/>
      <c r="CF435" s="65"/>
      <c r="CG435" s="65"/>
      <c r="CH435" s="65"/>
      <c r="CI435" s="49"/>
      <c r="CJ435" s="49"/>
      <c r="CK435" s="49"/>
      <c r="CL435" s="49"/>
      <c r="CM435"/>
      <c r="CN435"/>
      <c r="CO435"/>
      <c r="CP435"/>
      <c r="CQ435"/>
      <c r="CR435"/>
      <c r="CS435"/>
      <c r="CT435"/>
      <c r="CU435"/>
      <c r="CV435" s="49"/>
      <c r="CW435" s="49"/>
      <c r="CX435" s="49"/>
      <c r="CY435" s="49"/>
      <c r="CZ435" s="49"/>
      <c r="DA435" s="49"/>
      <c r="DB435" s="49"/>
      <c r="DC435" s="49"/>
      <c r="DD435" s="49"/>
      <c r="DE435" s="49"/>
      <c r="DF435" s="49"/>
      <c r="DG435" s="49"/>
      <c r="DH435" s="49"/>
      <c r="DI435" s="49"/>
      <c r="DJ435" s="139"/>
      <c r="DK435" s="95"/>
      <c r="DL435" s="141"/>
      <c r="DM435" s="141"/>
      <c r="DN435" s="141"/>
      <c r="DO435" s="141"/>
      <c r="DP435" s="91"/>
      <c r="DQ435" s="72"/>
      <c r="DR435" s="72"/>
      <c r="DS435" s="72"/>
      <c r="DT435" s="72"/>
      <c r="DZ435" s="141"/>
      <c r="EA435" s="141"/>
      <c r="EB435" s="141"/>
      <c r="EC435" s="141"/>
      <c r="ED435" s="141"/>
      <c r="EE435" s="141"/>
      <c r="EF435" s="143"/>
      <c r="EU435" s="72"/>
    </row>
    <row r="436" spans="1:151">
      <c r="A436" s="20"/>
      <c r="B436" s="20"/>
      <c r="C436" s="312"/>
      <c r="D436" s="31" t="s">
        <v>2567</v>
      </c>
      <c r="E436" s="31" t="s">
        <v>2568</v>
      </c>
      <c r="F436" s="32"/>
      <c r="G436" s="33"/>
      <c r="H436" s="34"/>
      <c r="I436" s="34"/>
      <c r="J436" s="34"/>
      <c r="K436" s="34"/>
      <c r="L436" s="34"/>
      <c r="M436" s="34"/>
      <c r="N436" s="34"/>
      <c r="O436" s="34"/>
      <c r="P436" s="34"/>
      <c r="Q436" s="34"/>
      <c r="R436" s="34"/>
      <c r="S436" s="34"/>
      <c r="T436" s="34"/>
      <c r="U436" s="34"/>
      <c r="V436" s="34"/>
      <c r="W436" s="34"/>
      <c r="X436" s="34"/>
      <c r="Y436" s="34"/>
      <c r="Z436" s="34"/>
      <c r="AA436" s="34"/>
      <c r="AB436" s="34"/>
      <c r="AC436" s="34"/>
      <c r="AD436" s="34"/>
      <c r="AE436" s="34"/>
      <c r="AF436" s="34"/>
      <c r="AG436" s="34"/>
      <c r="AH436" s="34"/>
      <c r="AI436" s="34"/>
      <c r="AJ436" s="34"/>
      <c r="AK436" s="34"/>
      <c r="AL436" s="34"/>
      <c r="AM436" s="34"/>
      <c r="AN436" s="34"/>
      <c r="AO436" s="34"/>
      <c r="AP436" s="34"/>
      <c r="AQ436" s="75"/>
      <c r="AR436" s="34"/>
      <c r="AS436" s="34"/>
      <c r="AT436" s="110" t="s">
        <v>2688</v>
      </c>
      <c r="AU436" s="34" t="s">
        <v>2688</v>
      </c>
      <c r="AV436" s="34" t="s">
        <v>2688</v>
      </c>
      <c r="AW436" s="34"/>
      <c r="AX436" s="34"/>
      <c r="AY436" s="34"/>
      <c r="AZ436" s="34"/>
      <c r="BA436" s="34"/>
      <c r="BB436" s="34"/>
      <c r="BC436" s="124" t="s">
        <v>2688</v>
      </c>
      <c r="BD436" s="124" t="s">
        <v>2688</v>
      </c>
      <c r="BE436" s="216" t="s">
        <v>2688</v>
      </c>
      <c r="BF436" s="216" t="s">
        <v>2688</v>
      </c>
      <c r="BG436" s="34"/>
      <c r="BH436" s="34"/>
      <c r="BI436" s="34"/>
      <c r="BJ436" s="34"/>
      <c r="BK436" s="34"/>
      <c r="BL436" s="96">
        <f t="shared" ca="1" si="75"/>
        <v>17516</v>
      </c>
      <c r="BM436" s="97" t="e">
        <f t="shared" ca="1" si="76"/>
        <v>#VALUE!</v>
      </c>
      <c r="BN436" s="97" t="e">
        <f t="shared" ca="1" si="77"/>
        <v>#VALUE!</v>
      </c>
      <c r="BO436" s="95" t="e">
        <f t="shared" ca="1" si="78"/>
        <v>#VALUE!</v>
      </c>
      <c r="BP436" s="7">
        <f>Design!$J442</f>
        <v>0</v>
      </c>
      <c r="BQ436" s="1" t="e">
        <f t="shared" ca="1" si="79"/>
        <v>#VALUE!</v>
      </c>
      <c r="BR436" s="19" t="e">
        <f t="shared" ca="1" si="80"/>
        <v>#VALUE!</v>
      </c>
      <c r="BS436" s="61">
        <f t="shared" ca="1" si="73"/>
        <v>0</v>
      </c>
      <c r="BT436" s="61" t="str">
        <f t="shared" ca="1" si="74"/>
        <v>POS(MIN,MAX,STEP)=-420,420,6|X=119.5,119.6,120.0,119.9,120.0,120.4,120.6,120.6,121.2,121.3,121.9,122.3,122.9,123.5,124.3,125.1,126.1,127.7,128.6,130.2,131.6,133.8,135.7,137.7,140.1,141.8,144.5,146.6,148.8,150.3,151.6,152.8,153.6,154.2,154.3,154.2,153.4,152.6,150.9,149.0,146.5,143.4,139.8,135.0,130.3,124.4,118.2,110.6,101.8,92.1,80.4,67.0,50.2,27.6,0.0,0.0,0.0,0.0,0.0,0.0,0.0,0.0,0.0,0.0,0.0,0.0,0.0,0.0,0.0,0.0,0.0,0.0,0.0,0.0,0.0,5.5,0.0,0.0,0.0,5.4,8.2,6.4,6.7,7.2,6.8,7.4,7.6,0.0,6.3,8.3,6.3,6.2,0.0,6.4,5.7,7.0,11.0,20.6,31.2,41.2,49.5,57.2,64.0,70.2,75.9,80.9,85.3,89.6,93.3,96.8,99.6,102.7,105.1,107.4,109.7,111.9,113.5,115.0,116.2,117.3,118.3,119.0,119.7,120.4,120.8,121.1,121.5,121.9,121.8,122.0,122.0,122.2,122.1,122.2,122.1,121.9,122.0,121.7,121.8,121.3,121.2|Y=122.0,121.8,122.2,122.6,122.7,122.6,123.1,123.3,123.2,123.6,124.0,125.0,125.0,125.4,126.5,127.6,128.5,129.7,131.7,132.9,134.3,135.8,137.8,139.7,141.6,144.6,147.0,149.1,150.8,152.2,153.3,154.6,156.3,156.9,156.4,156.6,156.4,155.5,153.9,151.5,149.0,146.1,142.6,138.5,133.3,128.2,121.6,114.0,105.9,96.5,85.9,72.5,56.7,38.6,17.2,0.0,0.0,0.0,0.0,0.0,0.0,0.0,0.0,0.0,0.0,0.0,0.0,0.0,0.0,0.0,0.0,0.0,0.0,0.0,0.0,0.0,0.0,0.0,0.0,0.0,0.0,0.0,9.3,0.0,0.0,0.0,11.2,10.0,10.5,11.4,8.2,8.3,9.7,9.6,8.2,7.6,10.2,16.0,26.2,36.2,45.3,53.5,60.2,67.7,73.1,78.7,83.6,88.2,91.8,95.5,99.1,102.3,105.1,107.2,109.5,111.9,113.6,115.4,116.4,118.3,119.2,120.1,121.0,121.7,122.1,122.3,123.4,123.7,123.4,123.9,124.3,123.8,124.1,123.7,123.8,123.7,124.0,123.6,123.4,123.2,123.1</v>
      </c>
      <c r="BU436" s="78" t="e">
        <v>#VALUE!</v>
      </c>
      <c r="BV436" s="95">
        <v>0</v>
      </c>
      <c r="BW436" s="34">
        <v>4.6399999999999997</v>
      </c>
      <c r="BX436" s="43">
        <v>0.11026936330019549</v>
      </c>
      <c r="BY436" s="51" t="s">
        <v>2938</v>
      </c>
      <c r="BZ436"/>
      <c r="CA436" s="278"/>
      <c r="CB436"/>
      <c r="CC436" s="10"/>
      <c r="CD436" s="61"/>
      <c r="CE436" s="49"/>
      <c r="CF436" s="65"/>
      <c r="CG436" s="65"/>
      <c r="CH436" s="65"/>
      <c r="CI436" s="49"/>
      <c r="CJ436" s="49"/>
      <c r="CK436" s="49"/>
      <c r="CL436" s="49"/>
      <c r="CM436"/>
      <c r="CN436"/>
      <c r="CO436"/>
      <c r="CP436"/>
      <c r="CQ436"/>
      <c r="CR436"/>
      <c r="CS436"/>
      <c r="CT436"/>
      <c r="CU436"/>
      <c r="CV436" s="49"/>
      <c r="CW436" s="49"/>
      <c r="CX436" s="49"/>
      <c r="CY436" s="49"/>
      <c r="CZ436" s="49"/>
      <c r="DA436" s="49"/>
      <c r="DB436" s="49"/>
      <c r="DC436" s="49"/>
      <c r="DD436" s="49"/>
      <c r="DE436" s="49"/>
      <c r="DF436" s="49"/>
      <c r="DG436" s="49"/>
      <c r="DH436" s="49"/>
      <c r="DI436" s="49"/>
      <c r="DJ436" s="139"/>
      <c r="DK436" s="95"/>
      <c r="DL436" s="141"/>
      <c r="DM436" s="141"/>
      <c r="DN436" s="141"/>
      <c r="DO436" s="141"/>
      <c r="DP436" s="91"/>
      <c r="DQ436" s="72"/>
      <c r="DR436" s="72"/>
      <c r="DS436" s="72"/>
      <c r="DT436" s="72"/>
      <c r="DZ436" s="141"/>
      <c r="EA436" s="141"/>
      <c r="EB436" s="141"/>
      <c r="EC436" s="141"/>
      <c r="ED436" s="141"/>
      <c r="EE436" s="141"/>
      <c r="EF436" s="143"/>
      <c r="EU436" s="72"/>
    </row>
    <row r="437" spans="1:151">
      <c r="A437" s="20"/>
      <c r="B437" s="20"/>
      <c r="C437" s="313"/>
      <c r="D437" s="31" t="s">
        <v>2569</v>
      </c>
      <c r="E437" s="31" t="s">
        <v>2570</v>
      </c>
      <c r="F437" s="32"/>
      <c r="G437" s="33"/>
      <c r="H437" s="34"/>
      <c r="I437" s="34"/>
      <c r="J437" s="34"/>
      <c r="K437" s="34"/>
      <c r="L437" s="34"/>
      <c r="M437" s="34"/>
      <c r="N437" s="34"/>
      <c r="O437" s="34"/>
      <c r="P437" s="34"/>
      <c r="Q437" s="34"/>
      <c r="R437" s="34"/>
      <c r="S437" s="34"/>
      <c r="T437" s="34"/>
      <c r="U437" s="34"/>
      <c r="V437" s="34"/>
      <c r="W437" s="34"/>
      <c r="X437" s="34"/>
      <c r="Y437" s="34"/>
      <c r="Z437" s="34"/>
      <c r="AA437" s="34"/>
      <c r="AB437" s="34"/>
      <c r="AC437" s="34"/>
      <c r="AD437" s="34"/>
      <c r="AE437" s="34"/>
      <c r="AF437" s="34"/>
      <c r="AG437" s="34"/>
      <c r="AH437" s="34"/>
      <c r="AI437" s="34"/>
      <c r="AJ437" s="34"/>
      <c r="AK437" s="34"/>
      <c r="AL437" s="34"/>
      <c r="AM437" s="34"/>
      <c r="AN437" s="34"/>
      <c r="AO437" s="34"/>
      <c r="AP437" s="34"/>
      <c r="AQ437" s="75"/>
      <c r="AR437" s="34"/>
      <c r="AS437" s="34"/>
      <c r="AT437" s="110" t="s">
        <v>2688</v>
      </c>
      <c r="AU437" s="34" t="s">
        <v>2688</v>
      </c>
      <c r="AV437" s="34" t="s">
        <v>2688</v>
      </c>
      <c r="AW437" s="34"/>
      <c r="AX437" s="34"/>
      <c r="AY437" s="34"/>
      <c r="AZ437" s="34"/>
      <c r="BA437" s="34"/>
      <c r="BB437" s="34"/>
      <c r="BC437" s="124" t="s">
        <v>2688</v>
      </c>
      <c r="BD437" s="124" t="s">
        <v>2688</v>
      </c>
      <c r="BE437" s="216" t="s">
        <v>2688</v>
      </c>
      <c r="BF437" s="216" t="s">
        <v>2688</v>
      </c>
      <c r="BG437" s="34"/>
      <c r="BH437" s="34"/>
      <c r="BI437" s="34"/>
      <c r="BJ437" s="34"/>
      <c r="BK437" s="34"/>
      <c r="BL437" s="96">
        <f t="shared" ca="1" si="75"/>
        <v>17517</v>
      </c>
      <c r="BM437" s="97" t="e">
        <f t="shared" ca="1" si="76"/>
        <v>#VALUE!</v>
      </c>
      <c r="BN437" s="97" t="e">
        <f t="shared" ca="1" si="77"/>
        <v>#VALUE!</v>
      </c>
      <c r="BO437" s="95" t="e">
        <f t="shared" ca="1" si="78"/>
        <v>#VALUE!</v>
      </c>
      <c r="BP437" s="7">
        <f>Design!$J443</f>
        <v>0</v>
      </c>
      <c r="BQ437" s="1" t="e">
        <f t="shared" ca="1" si="79"/>
        <v>#VALUE!</v>
      </c>
      <c r="BR437" s="19" t="e">
        <f t="shared" ca="1" si="80"/>
        <v>#VALUE!</v>
      </c>
      <c r="BS437" s="61">
        <f t="shared" ca="1" si="73"/>
        <v>0</v>
      </c>
      <c r="BT437" s="61" t="str">
        <f t="shared" ca="1" si="74"/>
        <v>ACK</v>
      </c>
      <c r="BU437" s="78" t="e">
        <v>#VALUE!</v>
      </c>
      <c r="BV437" s="95">
        <v>0</v>
      </c>
      <c r="BW437" s="34">
        <v>4.6933333333333325</v>
      </c>
      <c r="BX437" s="43">
        <v>0.1119625341371481</v>
      </c>
      <c r="BY437" s="51" t="s">
        <v>2939</v>
      </c>
      <c r="BZ437"/>
      <c r="CA437" s="278"/>
      <c r="CB437"/>
      <c r="CC437" s="10"/>
      <c r="CD437" s="61"/>
      <c r="CE437" s="49"/>
      <c r="CF437" s="65"/>
      <c r="CG437" s="65"/>
      <c r="CH437" s="65"/>
      <c r="CI437" s="49"/>
      <c r="CJ437" s="49"/>
      <c r="CK437" s="49"/>
      <c r="CL437" s="49"/>
      <c r="CM437"/>
      <c r="CN437"/>
      <c r="CO437"/>
      <c r="CP437"/>
      <c r="CQ437"/>
      <c r="CR437"/>
      <c r="CS437"/>
      <c r="CT437"/>
      <c r="CU437"/>
      <c r="CV437" s="49"/>
      <c r="CW437" s="49"/>
      <c r="CX437" s="49"/>
      <c r="CY437" s="49"/>
      <c r="CZ437" s="49"/>
      <c r="DA437" s="49"/>
      <c r="DB437" s="49"/>
      <c r="DC437" s="49"/>
      <c r="DD437" s="49"/>
      <c r="DE437" s="49"/>
      <c r="DF437" s="49"/>
      <c r="DG437" s="49"/>
      <c r="DH437" s="49"/>
      <c r="DI437" s="49"/>
      <c r="DJ437" s="139"/>
      <c r="DK437" s="95"/>
      <c r="DL437" s="141"/>
      <c r="DM437" s="141"/>
      <c r="DN437" s="141"/>
      <c r="DO437" s="141"/>
      <c r="DP437" s="91"/>
      <c r="DQ437" s="72"/>
      <c r="DR437" s="72"/>
      <c r="DS437" s="72"/>
      <c r="DT437" s="72"/>
      <c r="DZ437" s="141"/>
      <c r="EA437" s="141"/>
      <c r="EB437" s="141"/>
      <c r="EC437" s="141"/>
      <c r="ED437" s="141"/>
      <c r="EE437" s="141"/>
      <c r="EF437" s="143"/>
      <c r="EU437" s="72"/>
    </row>
    <row r="438" spans="1:151">
      <c r="A438" s="20"/>
      <c r="B438" s="20"/>
      <c r="C438" s="311" t="s">
        <v>2571</v>
      </c>
      <c r="D438" s="31" t="s">
        <v>3290</v>
      </c>
      <c r="E438" s="31" t="s">
        <v>3291</v>
      </c>
      <c r="F438" s="32"/>
      <c r="G438" s="33"/>
      <c r="H438" s="34"/>
      <c r="I438" s="34"/>
      <c r="J438" s="34"/>
      <c r="K438" s="34"/>
      <c r="L438" s="34"/>
      <c r="M438" s="34"/>
      <c r="N438" s="34"/>
      <c r="O438" s="34"/>
      <c r="P438" s="34"/>
      <c r="Q438" s="34"/>
      <c r="R438" s="34"/>
      <c r="S438" s="34"/>
      <c r="T438" s="34"/>
      <c r="U438" s="34"/>
      <c r="V438" s="34"/>
      <c r="W438" s="34"/>
      <c r="X438" s="34"/>
      <c r="Y438" s="34"/>
      <c r="Z438" s="34"/>
      <c r="AA438" s="34"/>
      <c r="AB438" s="34"/>
      <c r="AC438" s="34"/>
      <c r="AD438" s="34"/>
      <c r="AE438" s="34"/>
      <c r="AF438" s="34"/>
      <c r="AG438" s="34"/>
      <c r="AH438" s="34"/>
      <c r="AI438" s="34"/>
      <c r="AJ438" s="34"/>
      <c r="AK438" s="34"/>
      <c r="AL438" s="34"/>
      <c r="AM438" s="34"/>
      <c r="AN438" s="34"/>
      <c r="AO438" s="34"/>
      <c r="AP438" s="34"/>
      <c r="AQ438" s="75"/>
      <c r="AR438" s="34"/>
      <c r="AS438" s="34"/>
      <c r="AT438" s="110" t="s">
        <v>2399</v>
      </c>
      <c r="AU438" s="34" t="s">
        <v>2399</v>
      </c>
      <c r="AV438" s="34" t="s">
        <v>2399</v>
      </c>
      <c r="AW438" s="34"/>
      <c r="AX438" s="34"/>
      <c r="AY438" s="34"/>
      <c r="AZ438" s="34"/>
      <c r="BA438" s="34"/>
      <c r="BB438" s="34"/>
      <c r="BC438" s="124" t="s">
        <v>2399</v>
      </c>
      <c r="BD438" s="124" t="s">
        <v>2399</v>
      </c>
      <c r="BE438" s="216" t="s">
        <v>2399</v>
      </c>
      <c r="BF438" s="216" t="s">
        <v>2399</v>
      </c>
      <c r="BG438" s="34"/>
      <c r="BH438" s="34"/>
      <c r="BI438" s="34"/>
      <c r="BJ438" s="34"/>
      <c r="BK438" s="34"/>
      <c r="BL438" s="96">
        <f t="shared" ca="1" si="75"/>
        <v>17519</v>
      </c>
      <c r="BM438" s="97" t="e">
        <f t="shared" ca="1" si="76"/>
        <v>#VALUE!</v>
      </c>
      <c r="BN438" s="97" t="e">
        <f t="shared" ca="1" si="77"/>
        <v>#VALUE!</v>
      </c>
      <c r="BO438" s="95" t="e">
        <f t="shared" ca="1" si="78"/>
        <v>#VALUE!</v>
      </c>
      <c r="BP438" s="7">
        <f>Design!$J444</f>
        <v>0</v>
      </c>
      <c r="BQ438" s="1" t="e">
        <f t="shared" ca="1" si="79"/>
        <v>#VALUE!</v>
      </c>
      <c r="BR438" s="19" t="e">
        <f t="shared" ca="1" si="80"/>
        <v>#VALUE!</v>
      </c>
      <c r="BS438" s="61">
        <f t="shared" ca="1" si="73"/>
        <v>0</v>
      </c>
      <c r="BT438" s="61" t="str">
        <f t="shared" ca="1" si="74"/>
        <v>ACK</v>
      </c>
      <c r="BU438" s="78" t="e">
        <v>#VALUE!</v>
      </c>
      <c r="BV438" s="95">
        <v>0</v>
      </c>
      <c r="BW438" s="34">
        <v>4.7466666666666661</v>
      </c>
      <c r="BX438" s="43">
        <v>0.11369500410230135</v>
      </c>
      <c r="BY438" s="51" t="s">
        <v>2940</v>
      </c>
      <c r="BZ438"/>
      <c r="CA438" s="278"/>
      <c r="CB438"/>
      <c r="CC438" s="10"/>
      <c r="CD438" s="61"/>
      <c r="CE438" s="49"/>
      <c r="CF438" s="65"/>
      <c r="CG438" s="65"/>
      <c r="CH438" s="65"/>
      <c r="CI438" s="49"/>
      <c r="CJ438" s="49"/>
      <c r="CK438" s="49"/>
      <c r="CL438" s="49"/>
      <c r="CM438"/>
      <c r="CN438"/>
      <c r="CO438"/>
      <c r="CP438"/>
      <c r="CQ438"/>
      <c r="CR438"/>
      <c r="CS438"/>
      <c r="CT438"/>
      <c r="CU438"/>
      <c r="CV438" s="49"/>
      <c r="CW438" s="49"/>
      <c r="CX438" s="49"/>
      <c r="CY438" s="49"/>
      <c r="CZ438" s="49"/>
      <c r="DA438" s="49"/>
      <c r="DB438" s="49"/>
      <c r="DC438" s="49"/>
      <c r="DD438" s="49"/>
      <c r="DE438" s="49"/>
      <c r="DF438" s="49"/>
      <c r="DG438" s="49"/>
      <c r="DH438" s="49"/>
      <c r="DI438" s="49"/>
      <c r="DJ438" s="139"/>
      <c r="DK438" s="95"/>
      <c r="DL438" s="141"/>
      <c r="DM438" s="141"/>
      <c r="DN438" s="141"/>
      <c r="DO438" s="141"/>
      <c r="DP438" s="91"/>
      <c r="DQ438" s="72"/>
      <c r="DR438" s="72"/>
      <c r="DS438" s="72"/>
      <c r="DT438" s="72"/>
      <c r="DZ438" s="141"/>
      <c r="EA438" s="141"/>
      <c r="EB438" s="141"/>
      <c r="EC438" s="141"/>
      <c r="ED438" s="141"/>
      <c r="EE438" s="141"/>
      <c r="EF438" s="143"/>
      <c r="EU438" s="72"/>
    </row>
    <row r="439" spans="1:151">
      <c r="A439" s="20"/>
      <c r="B439" s="20"/>
      <c r="C439" s="312"/>
      <c r="D439" s="31" t="s">
        <v>1259</v>
      </c>
      <c r="E439" s="31" t="s">
        <v>1260</v>
      </c>
      <c r="F439" s="32"/>
      <c r="G439" s="33"/>
      <c r="H439" s="34"/>
      <c r="I439" s="34"/>
      <c r="J439" s="34"/>
      <c r="K439" s="34"/>
      <c r="L439" s="34"/>
      <c r="M439" s="34"/>
      <c r="N439" s="34"/>
      <c r="O439" s="34"/>
      <c r="P439" s="34"/>
      <c r="Q439" s="34"/>
      <c r="R439" s="34"/>
      <c r="S439" s="34"/>
      <c r="T439" s="34"/>
      <c r="U439" s="34"/>
      <c r="V439" s="34"/>
      <c r="W439" s="34"/>
      <c r="X439" s="34"/>
      <c r="Y439" s="34"/>
      <c r="Z439" s="34"/>
      <c r="AA439" s="34"/>
      <c r="AB439" s="34"/>
      <c r="AC439" s="34"/>
      <c r="AD439" s="34"/>
      <c r="AE439" s="34"/>
      <c r="AF439" s="34"/>
      <c r="AG439" s="34"/>
      <c r="AH439" s="34"/>
      <c r="AI439" s="34"/>
      <c r="AJ439" s="34"/>
      <c r="AK439" s="34"/>
      <c r="AL439" s="34"/>
      <c r="AM439" s="34"/>
      <c r="AN439" s="34"/>
      <c r="AO439" s="34"/>
      <c r="AP439" s="34"/>
      <c r="AQ439" s="75"/>
      <c r="AR439" s="34"/>
      <c r="AS439" s="34"/>
      <c r="AT439" s="110" t="s">
        <v>2399</v>
      </c>
      <c r="AU439" s="34" t="s">
        <v>2399</v>
      </c>
      <c r="AV439" s="34" t="s">
        <v>2399</v>
      </c>
      <c r="AW439" s="34"/>
      <c r="AX439" s="34"/>
      <c r="AY439" s="34"/>
      <c r="AZ439" s="34"/>
      <c r="BA439" s="34"/>
      <c r="BB439" s="34"/>
      <c r="BC439" s="124" t="s">
        <v>2399</v>
      </c>
      <c r="BD439" s="124" t="s">
        <v>2399</v>
      </c>
      <c r="BE439" s="216" t="s">
        <v>2399</v>
      </c>
      <c r="BF439" s="216" t="s">
        <v>2399</v>
      </c>
      <c r="BG439" s="34"/>
      <c r="BH439" s="34"/>
      <c r="BI439" s="34"/>
      <c r="BJ439" s="34"/>
      <c r="BK439" s="34"/>
      <c r="BL439" s="96">
        <f t="shared" ca="1" si="75"/>
        <v>17521</v>
      </c>
      <c r="BM439" s="97" t="e">
        <f t="shared" ca="1" si="76"/>
        <v>#VALUE!</v>
      </c>
      <c r="BN439" s="97" t="e">
        <f t="shared" ca="1" si="77"/>
        <v>#VALUE!</v>
      </c>
      <c r="BO439" s="95" t="e">
        <f t="shared" ca="1" si="78"/>
        <v>#VALUE!</v>
      </c>
      <c r="BP439" s="7">
        <f>Design!$J445</f>
        <v>0</v>
      </c>
      <c r="BQ439" s="1" t="e">
        <f t="shared" ca="1" si="79"/>
        <v>#VALUE!</v>
      </c>
      <c r="BR439" s="19" t="e">
        <f t="shared" ca="1" si="80"/>
        <v>#VALUE!</v>
      </c>
      <c r="BS439" s="61">
        <f t="shared" ref="BS439:BS502" ca="1" si="81">OFFSET(BZ$11,(ROW()-9)*2-1+BT$8,0)</f>
        <v>0</v>
      </c>
      <c r="BT439" s="61" t="str">
        <f t="shared" ref="BT439:BT502" ca="1" si="82">OFFSET(CB$11,(ROW()-10)*2+BT$8,0)</f>
        <v>POS(MIN,MAX,STEP)=-420,420,6|X=119.7,119.8,119.9,120.0,120.2,120.5,120.6,120.9,121.0,121.5,122.1,122.6,123.2,123.7,124.7,125.3,126.5,128.0,129.1,130.7,132.6,134.7,136.7,138.8,140.6,143.3,145.6,147.9,149.7,151.4,152.8,153.8,154.8,154.9,154.9,154.7,154.1,152.9,151.1,149.2,146.1,143.4,139.2,134.0,129.2,122.8,116.0,108.2,99.0,88.5,75.9,60.8,41.5,15.9,0.0,0.0,0.0,0.0,0.0,0.0,0.0,0.0,0.0,0.0,0.0,0.0,0.0,0.0,0.0,0.0,0.0,0.0,0.0,0.0,0.0,0.0,0.0,0.0,0.0,5.2,0.0,0.0,0.0,6.4,8.9,5.2,7.5,6.7,0.0,5.8,8.8,6.3,6.7,8.3,6.0,7.5,7.4,6.0,6.3,9.0,18.3,29.3,39.0,47.9,55.7,62.8,69.0,74.6,79.9,84.6,88.7,92.5,95.9,99.1,102.2,105.5,107.6,109.9,111.5,113.2,114.8,116.0,117.1,118.1,118.8,119.6,120.4,120.9,121.3,121.4,121.8,121.9,122.0,122.1,122.3,122.2,122.1,121.9,122.2,122.0,121.7|Y=121.9,122.4,122.0,122.4,122.5,122.9,123.0,123.1,123.3,124.1,124.3,124.7,125.1,126.0,127.0,127.7,129.2,130.4,131.9,132.9,134.8,136.9,138.6,140.7,143.0,145.8,147.8,149.9,151.7,153.4,154.6,156.2,156.9,157.7,157.6,157.5,156.7,155.4,154.2,151.9,148.9,145.8,142.1,137.5,132.3,126.4,119.8,112.1,103.3,92.9,81.2,67.3,50.0,27.6,0.0,0.0,0.0,0.0,0.0,0.0,0.0,0.0,0.0,0.0,0.0,0.0,0.0,0.0,0.0,0.0,0.0,0.0,0.0,0.0,0.0,0.0,0.0,0.0,0.0,0.0,0.0,0.0,0.0,0.0,0.0,9.7,9.2,0.0,0.0,0.0,10.1,10.0,10.4,9.3,8.3,8.9,10.3,7.9,7.1,9.2,14.1,23.8,33.2,43.0,51.7,58.8,65.9,71.8,76.8,82.5,87.0,91.1,95.0,98.2,101.3,105.0,107.6,109.8,111.9,113.4,115.1,116.2,117.7,119.2,120.3,121.0,121.7,122.1,122.8,123.3,123.5,123.6,123.8,124.4,123.9,124.6,123.8,124.1,123.8,123.1,123.3</v>
      </c>
      <c r="BU439" s="78" t="e">
        <v>#VALUE!</v>
      </c>
      <c r="BV439" s="95">
        <v>0</v>
      </c>
      <c r="BW439" s="34">
        <v>4.8</v>
      </c>
      <c r="BX439" s="43">
        <v>0.11546799886888494</v>
      </c>
      <c r="BY439" s="51" t="s">
        <v>2941</v>
      </c>
      <c r="BZ439"/>
      <c r="CA439" s="278"/>
      <c r="CB439"/>
      <c r="CC439" s="10"/>
      <c r="CD439" s="61"/>
      <c r="CE439" s="49"/>
      <c r="CF439" s="65"/>
      <c r="CG439" s="65"/>
      <c r="CH439" s="65"/>
      <c r="CI439" s="49"/>
      <c r="CJ439" s="49"/>
      <c r="CK439" s="49"/>
      <c r="CL439" s="49"/>
      <c r="CM439"/>
      <c r="CN439"/>
      <c r="CO439"/>
      <c r="CP439"/>
      <c r="CQ439"/>
      <c r="CR439"/>
      <c r="CS439"/>
      <c r="CT439"/>
      <c r="CU439"/>
      <c r="CV439" s="49"/>
      <c r="CW439" s="49"/>
      <c r="CX439" s="49"/>
      <c r="CY439" s="49"/>
      <c r="CZ439" s="49"/>
      <c r="DA439" s="49"/>
      <c r="DB439" s="49"/>
      <c r="DC439" s="49"/>
      <c r="DD439" s="49"/>
      <c r="DE439" s="49"/>
      <c r="DF439" s="49"/>
      <c r="DG439" s="49"/>
      <c r="DH439" s="49"/>
      <c r="DI439" s="49"/>
      <c r="DJ439" s="139"/>
      <c r="DK439" s="95"/>
      <c r="DL439" s="141"/>
      <c r="DM439" s="141"/>
      <c r="DN439" s="141"/>
      <c r="DO439" s="141"/>
      <c r="DP439" s="91"/>
      <c r="DQ439" s="72"/>
      <c r="DR439" s="72"/>
      <c r="DS439" s="72"/>
      <c r="DT439" s="72"/>
      <c r="DZ439" s="141"/>
      <c r="EA439" s="141"/>
      <c r="EB439" s="141"/>
      <c r="EC439" s="141"/>
      <c r="ED439" s="141"/>
      <c r="EE439" s="141"/>
      <c r="EF439" s="143"/>
      <c r="EU439" s="72"/>
    </row>
    <row r="440" spans="1:151">
      <c r="A440" s="20"/>
      <c r="B440" s="20"/>
      <c r="C440" s="312"/>
      <c r="D440" s="31" t="s">
        <v>2284</v>
      </c>
      <c r="E440" s="31" t="s">
        <v>1463</v>
      </c>
      <c r="F440" s="32"/>
      <c r="G440" s="33"/>
      <c r="H440" s="34"/>
      <c r="I440" s="34"/>
      <c r="J440" s="34"/>
      <c r="K440" s="34"/>
      <c r="L440" s="34"/>
      <c r="M440" s="34"/>
      <c r="N440" s="34"/>
      <c r="O440" s="34"/>
      <c r="P440" s="34"/>
      <c r="Q440" s="34"/>
      <c r="R440" s="34"/>
      <c r="S440" s="34"/>
      <c r="T440" s="34"/>
      <c r="U440" s="34"/>
      <c r="V440" s="34"/>
      <c r="W440" s="34"/>
      <c r="X440" s="34"/>
      <c r="Y440" s="34"/>
      <c r="Z440" s="34"/>
      <c r="AA440" s="34"/>
      <c r="AB440" s="34"/>
      <c r="AC440" s="34"/>
      <c r="AD440" s="34"/>
      <c r="AE440" s="34"/>
      <c r="AF440" s="34"/>
      <c r="AG440" s="34"/>
      <c r="AH440" s="34"/>
      <c r="AI440" s="34"/>
      <c r="AJ440" s="34"/>
      <c r="AK440" s="34"/>
      <c r="AL440" s="34"/>
      <c r="AM440" s="34"/>
      <c r="AN440" s="34"/>
      <c r="AO440" s="34"/>
      <c r="AP440" s="34"/>
      <c r="AQ440" s="75"/>
      <c r="AR440" s="34"/>
      <c r="AS440" s="34"/>
      <c r="AT440" s="110" t="s">
        <v>2286</v>
      </c>
      <c r="AU440" s="34" t="s">
        <v>2286</v>
      </c>
      <c r="AV440" s="34" t="s">
        <v>2286</v>
      </c>
      <c r="AW440" s="34"/>
      <c r="AX440" s="34"/>
      <c r="AY440" s="34"/>
      <c r="AZ440" s="34"/>
      <c r="BA440" s="34"/>
      <c r="BB440" s="34"/>
      <c r="BC440" s="124" t="s">
        <v>1448</v>
      </c>
      <c r="BD440" s="124" t="s">
        <v>1448</v>
      </c>
      <c r="BE440" s="34" t="s">
        <v>1448</v>
      </c>
      <c r="BF440" s="34" t="s">
        <v>1448</v>
      </c>
      <c r="BG440" s="34"/>
      <c r="BH440" s="34"/>
      <c r="BI440" s="34"/>
      <c r="BJ440" s="34"/>
      <c r="BK440" s="34"/>
      <c r="BL440" s="96">
        <f t="shared" ca="1" si="75"/>
        <v>17523</v>
      </c>
      <c r="BM440" s="97" t="e">
        <f t="shared" ca="1" si="76"/>
        <v>#VALUE!</v>
      </c>
      <c r="BN440" s="97" t="e">
        <f t="shared" ca="1" si="77"/>
        <v>#VALUE!</v>
      </c>
      <c r="BO440" s="95" t="e">
        <f t="shared" ca="1" si="78"/>
        <v>#VALUE!</v>
      </c>
      <c r="BP440" s="7">
        <f>Design!$J446</f>
        <v>0</v>
      </c>
      <c r="BQ440" s="1" t="e">
        <f t="shared" ca="1" si="79"/>
        <v>#VALUE!</v>
      </c>
      <c r="BR440" s="19" t="e">
        <f t="shared" ca="1" si="80"/>
        <v>#VALUE!</v>
      </c>
      <c r="BS440" s="61">
        <f t="shared" ca="1" si="81"/>
        <v>0</v>
      </c>
      <c r="BT440" s="61" t="str">
        <f t="shared" ca="1" si="82"/>
        <v>ACK</v>
      </c>
      <c r="BU440" s="78" t="e">
        <v>#VALUE!</v>
      </c>
      <c r="BV440" s="95">
        <v>0</v>
      </c>
      <c r="BW440" s="34">
        <v>4.8533333333333335</v>
      </c>
      <c r="BX440" s="43">
        <v>0.11728279226871831</v>
      </c>
      <c r="BY440" s="51" t="s">
        <v>2170</v>
      </c>
      <c r="BZ440"/>
      <c r="CA440" s="278"/>
      <c r="CB440"/>
      <c r="CC440" s="10"/>
      <c r="CD440" s="61"/>
      <c r="CE440" s="49"/>
      <c r="CF440" s="65"/>
      <c r="CG440" s="65"/>
      <c r="CH440" s="65"/>
      <c r="CI440" s="49"/>
      <c r="CJ440" s="49"/>
      <c r="CK440" s="49"/>
      <c r="CL440" s="49"/>
      <c r="CM440"/>
      <c r="CN440"/>
      <c r="CO440"/>
      <c r="CP440"/>
      <c r="CQ440"/>
      <c r="CR440"/>
      <c r="CS440"/>
      <c r="CT440"/>
      <c r="CU440"/>
      <c r="CV440" s="49"/>
      <c r="CW440" s="49"/>
      <c r="CX440" s="49"/>
      <c r="CY440" s="49"/>
      <c r="CZ440" s="49"/>
      <c r="DA440" s="49"/>
      <c r="DB440" s="49"/>
      <c r="DC440" s="49"/>
      <c r="DD440" s="49"/>
      <c r="DE440" s="49"/>
      <c r="DF440" s="49"/>
      <c r="DG440" s="49"/>
      <c r="DH440" s="49"/>
      <c r="DI440" s="49"/>
      <c r="DJ440" s="139"/>
      <c r="DK440" s="95"/>
      <c r="DL440" s="141"/>
      <c r="DM440" s="141"/>
      <c r="DN440" s="141"/>
      <c r="DO440" s="141"/>
      <c r="DP440" s="91"/>
      <c r="DQ440" s="72"/>
      <c r="DR440" s="72"/>
      <c r="DS440" s="72"/>
      <c r="DT440" s="72"/>
      <c r="DZ440" s="141"/>
      <c r="EA440" s="141"/>
      <c r="EB440" s="141"/>
      <c r="EC440" s="141"/>
      <c r="ED440" s="141"/>
      <c r="EE440" s="141"/>
      <c r="EF440" s="143"/>
      <c r="EU440" s="72"/>
    </row>
    <row r="441" spans="1:151">
      <c r="A441" s="20"/>
      <c r="B441" s="20"/>
      <c r="C441" s="312"/>
      <c r="D441" s="31" t="s">
        <v>2285</v>
      </c>
      <c r="E441" s="31" t="s">
        <v>1464</v>
      </c>
      <c r="F441" s="32"/>
      <c r="G441" s="33"/>
      <c r="H441" s="34"/>
      <c r="I441" s="34"/>
      <c r="J441" s="34"/>
      <c r="K441" s="34"/>
      <c r="L441" s="34"/>
      <c r="M441" s="34"/>
      <c r="N441" s="34"/>
      <c r="O441" s="34"/>
      <c r="P441" s="34"/>
      <c r="Q441" s="34"/>
      <c r="R441" s="34"/>
      <c r="S441" s="34"/>
      <c r="T441" s="34"/>
      <c r="U441" s="34"/>
      <c r="V441" s="34"/>
      <c r="W441" s="34"/>
      <c r="X441" s="34"/>
      <c r="Y441" s="34"/>
      <c r="Z441" s="34"/>
      <c r="AA441" s="34"/>
      <c r="AB441" s="34"/>
      <c r="AC441" s="34"/>
      <c r="AD441" s="34"/>
      <c r="AE441" s="34"/>
      <c r="AF441" s="34"/>
      <c r="AG441" s="34"/>
      <c r="AH441" s="34"/>
      <c r="AI441" s="34"/>
      <c r="AJ441" s="34"/>
      <c r="AK441" s="34"/>
      <c r="AL441" s="34"/>
      <c r="AM441" s="34"/>
      <c r="AN441" s="34"/>
      <c r="AO441" s="34"/>
      <c r="AP441" s="34"/>
      <c r="AQ441" s="75"/>
      <c r="AR441" s="34"/>
      <c r="AS441" s="34"/>
      <c r="AT441" s="110" t="s">
        <v>2286</v>
      </c>
      <c r="AU441" s="34" t="s">
        <v>2286</v>
      </c>
      <c r="AV441" s="34" t="s">
        <v>2286</v>
      </c>
      <c r="AW441" s="34"/>
      <c r="AX441" s="34"/>
      <c r="AY441" s="34"/>
      <c r="AZ441" s="34"/>
      <c r="BA441" s="34"/>
      <c r="BB441" s="34"/>
      <c r="BC441" s="124" t="s">
        <v>1448</v>
      </c>
      <c r="BD441" s="124" t="s">
        <v>1448</v>
      </c>
      <c r="BE441" s="34" t="s">
        <v>1448</v>
      </c>
      <c r="BF441" s="34" t="s">
        <v>1448</v>
      </c>
      <c r="BG441" s="34"/>
      <c r="BH441" s="34"/>
      <c r="BI441" s="34"/>
      <c r="BJ441" s="34"/>
      <c r="BK441" s="34"/>
      <c r="BL441" s="96">
        <f t="shared" ca="1" si="75"/>
        <v>17524</v>
      </c>
      <c r="BM441" s="97" t="e">
        <f t="shared" ca="1" si="76"/>
        <v>#VALUE!</v>
      </c>
      <c r="BN441" s="97" t="e">
        <f t="shared" ca="1" si="77"/>
        <v>#VALUE!</v>
      </c>
      <c r="BO441" s="95" t="e">
        <f t="shared" ca="1" si="78"/>
        <v>#VALUE!</v>
      </c>
      <c r="BP441" s="7">
        <f>Design!$J447</f>
        <v>0</v>
      </c>
      <c r="BQ441" s="1" t="e">
        <f t="shared" ca="1" si="79"/>
        <v>#VALUE!</v>
      </c>
      <c r="BR441" s="19" t="e">
        <f t="shared" ca="1" si="80"/>
        <v>#VALUE!</v>
      </c>
      <c r="BS441" s="61">
        <f t="shared" ca="1" si="81"/>
        <v>0</v>
      </c>
      <c r="BT441" s="61" t="str">
        <f t="shared" ca="1" si="82"/>
        <v>ACK</v>
      </c>
      <c r="BU441" s="78" t="e">
        <v>#VALUE!</v>
      </c>
      <c r="BV441" s="95">
        <v>0</v>
      </c>
      <c r="BW441" s="34">
        <v>4.9066666666666672</v>
      </c>
      <c r="BX441" s="43">
        <v>0.11914070858085425</v>
      </c>
      <c r="BY441" s="51" t="s">
        <v>2171</v>
      </c>
      <c r="BZ441"/>
      <c r="CA441" s="278"/>
      <c r="CB441"/>
      <c r="CC441" s="10"/>
      <c r="CD441" s="61"/>
      <c r="CE441" s="49"/>
      <c r="CF441" s="65"/>
      <c r="CG441" s="65"/>
      <c r="CH441" s="65"/>
      <c r="CI441" s="49"/>
      <c r="CJ441" s="49"/>
      <c r="CK441" s="49"/>
      <c r="CL441" s="49"/>
      <c r="CM441"/>
      <c r="CN441"/>
      <c r="CO441"/>
      <c r="CP441"/>
      <c r="CQ441"/>
      <c r="CR441"/>
      <c r="CS441"/>
      <c r="CT441"/>
      <c r="CU441"/>
      <c r="CV441" s="49"/>
      <c r="CW441" s="49"/>
      <c r="CX441" s="49"/>
      <c r="CY441" s="49"/>
      <c r="CZ441" s="49"/>
      <c r="DA441" s="49"/>
      <c r="DB441" s="49"/>
      <c r="DC441" s="49"/>
      <c r="DD441" s="49"/>
      <c r="DE441" s="49"/>
      <c r="DF441" s="49"/>
      <c r="DG441" s="49"/>
      <c r="DH441" s="49"/>
      <c r="DI441" s="49"/>
      <c r="DJ441" s="139"/>
      <c r="DK441" s="95"/>
      <c r="DL441" s="141"/>
      <c r="DM441" s="141"/>
      <c r="DN441" s="141"/>
      <c r="DO441" s="141"/>
      <c r="DP441" s="91"/>
      <c r="DQ441" s="72"/>
      <c r="DR441" s="72"/>
      <c r="DS441" s="72"/>
      <c r="DT441" s="72"/>
      <c r="DZ441" s="141"/>
      <c r="EA441" s="141"/>
      <c r="EB441" s="141"/>
      <c r="EC441" s="141"/>
      <c r="ED441" s="141"/>
      <c r="EE441" s="141"/>
      <c r="EF441" s="143"/>
      <c r="EU441" s="72"/>
    </row>
    <row r="442" spans="1:151">
      <c r="A442" s="20"/>
      <c r="B442" s="20"/>
      <c r="C442" s="312"/>
      <c r="D442" s="31" t="s">
        <v>1261</v>
      </c>
      <c r="E442" s="31" t="s">
        <v>1262</v>
      </c>
      <c r="F442" s="32"/>
      <c r="G442" s="33"/>
      <c r="H442" s="34"/>
      <c r="I442" s="34"/>
      <c r="J442" s="34"/>
      <c r="K442" s="34"/>
      <c r="L442" s="34"/>
      <c r="M442" s="34"/>
      <c r="N442" s="34"/>
      <c r="O442" s="34"/>
      <c r="P442" s="34"/>
      <c r="Q442" s="34"/>
      <c r="R442" s="34"/>
      <c r="S442" s="34"/>
      <c r="T442" s="34"/>
      <c r="U442" s="34"/>
      <c r="V442" s="34"/>
      <c r="W442" s="34"/>
      <c r="X442" s="34"/>
      <c r="Y442" s="34"/>
      <c r="Z442" s="34"/>
      <c r="AA442" s="34"/>
      <c r="AB442" s="34"/>
      <c r="AC442" s="34"/>
      <c r="AD442" s="34"/>
      <c r="AE442" s="34"/>
      <c r="AF442" s="34"/>
      <c r="AG442" s="34"/>
      <c r="AH442" s="34"/>
      <c r="AI442" s="34"/>
      <c r="AJ442" s="34"/>
      <c r="AK442" s="34"/>
      <c r="AL442" s="34"/>
      <c r="AM442" s="34"/>
      <c r="AN442" s="34"/>
      <c r="AO442" s="34"/>
      <c r="AP442" s="34"/>
      <c r="AQ442" s="75"/>
      <c r="AR442" s="34"/>
      <c r="AS442" s="34"/>
      <c r="AT442" s="110" t="s">
        <v>2331</v>
      </c>
      <c r="AU442" s="34" t="s">
        <v>2331</v>
      </c>
      <c r="AV442" s="34" t="s">
        <v>2331</v>
      </c>
      <c r="AW442" s="34"/>
      <c r="AX442" s="34"/>
      <c r="AY442" s="34"/>
      <c r="AZ442" s="34"/>
      <c r="BA442" s="34"/>
      <c r="BB442" s="34"/>
      <c r="BC442" s="124" t="s">
        <v>2331</v>
      </c>
      <c r="BD442" s="124" t="s">
        <v>2331</v>
      </c>
      <c r="BE442" s="216" t="s">
        <v>2331</v>
      </c>
      <c r="BF442" s="216" t="s">
        <v>2331</v>
      </c>
      <c r="BG442" s="34"/>
      <c r="BH442" s="34"/>
      <c r="BI442" s="34"/>
      <c r="BJ442" s="34"/>
      <c r="BK442" s="34"/>
      <c r="BL442" s="96">
        <f t="shared" ca="1" si="75"/>
        <v>17527</v>
      </c>
      <c r="BM442" s="97" t="e">
        <f t="shared" ca="1" si="76"/>
        <v>#VALUE!</v>
      </c>
      <c r="BN442" s="97" t="e">
        <f t="shared" ca="1" si="77"/>
        <v>#VALUE!</v>
      </c>
      <c r="BO442" s="95" t="e">
        <f t="shared" ca="1" si="78"/>
        <v>#VALUE!</v>
      </c>
      <c r="BP442" s="7">
        <f>Design!$J448</f>
        <v>0</v>
      </c>
      <c r="BQ442" s="1" t="e">
        <f t="shared" ca="1" si="79"/>
        <v>#VALUE!</v>
      </c>
      <c r="BR442" s="19" t="e">
        <f t="shared" ca="1" si="80"/>
        <v>#VALUE!</v>
      </c>
      <c r="BS442" s="61">
        <f t="shared" ca="1" si="81"/>
        <v>0</v>
      </c>
      <c r="BT442" s="61" t="str">
        <f t="shared" ca="1" si="82"/>
        <v>POS(MIN,MAX,STEP)=-420,420,6|X=119.6,119.6,120.1,120.0,119.9,120.4,120.8,120.7,121.2,121.7,122.1,122.7,123.2,124.0,124.8,125.8,127.3,128.5,129.6,131.1,133.5,135.1,137.3,139.4,141.4,143.9,146.6,148.9,150.6,152.3,153.6,155.1,155.5,155.5,155.7,155.1,154.5,153.3,151.4,149.1,145.9,142.8,138.5,133.0,128.1,121.8,114.7,106.2,96.6,85.2,71.8,55.4,32.2,0.0,0.0,0.0,0.0,0.0,0.0,0.0,0.0,0.0,0.0,0.0,0.0,0.0,0.0,0.0,0.0,0.0,0.0,0.0,0.0,0.0,0.0,0.0,0.0,0.0,0.0,0.0,0.0,0.0,0.0,6.2,0.0,0.0,6.9,6.8,7.9,5.9,8.4,7.7,7.3,7.9,8.3,6.3,0.0,5.8,6.4,0.0,6.2,5.8,7.9,15.1,25.5,36.0,44.9,53.2,60.2,66.9,72.9,78.0,83.0,87.3,91.4,95.9,99.2,102.3,104.4,107.0,109.3,111.0,112.7,114.1,115.6,116.9,117.9,118.8,119.3,120.0,120.5,121.1,121.4,121.8,122.0,122.2,122.2,122.3,122.2,122.1,122.1|Y=121.9,122.4,122.5,122.5,122.8,122.6,123.1,123.0,123.4,123.9,124.2,124.9,125.5,126.5,127.3,128.1,129.5,130.9,132.5,133.7,135.7,137.5,139.6,141.6,144.4,146.3,148.8,151.0,152.7,154.3,155.8,156.9,157.8,158.7,158.1,157.8,157.4,156.0,154.5,151.8,148.3,145.0,141.4,137.1,131.3,125.0,118.4,110.1,100.8,89.8,77.0,61.9,42.9,20.8,0.0,0.0,0.0,0.0,0.0,0.0,0.0,0.0,0.0,0.0,0.0,0.0,0.0,0.0,0.0,0.0,0.0,0.0,0.0,0.0,0.0,0.0,0.0,0.0,0.0,0.0,0.0,0.0,0.0,0.0,0.0,0.0,0.0,0.0,9.8,9.6,0.0,0.0,0.0,0.0,9.7,10.7,10.6,8.7,8.3,10.5,8.4,7.5,9.0,12.0,20.1,30.3,39.9,49.2,56.3,63.4,69.9,75.2,81.0,85.7,89.9,95.1,98.1,101.8,104.3,106.7,109.0,110.9,113.1,114.2,116.2,117.9,118.5,120.0,120.9,121.6,122.4,122.7,123.2,124.1,123.8,124.0,123.6,124.4,124.0,124.0,123.9</v>
      </c>
      <c r="BU442" s="78" t="e">
        <v>#VALUE!</v>
      </c>
      <c r="BV442" s="95">
        <v>0</v>
      </c>
      <c r="BW442" s="34">
        <v>4.96</v>
      </c>
      <c r="BX442" s="43">
        <v>0.12104312494812443</v>
      </c>
      <c r="BY442" s="51" t="s">
        <v>2172</v>
      </c>
      <c r="BZ442"/>
      <c r="CA442" s="278"/>
      <c r="CB442"/>
      <c r="CC442" s="10"/>
      <c r="CD442" s="61"/>
      <c r="CE442" s="49"/>
      <c r="CF442" s="65"/>
      <c r="CG442" s="65"/>
      <c r="CH442" s="65"/>
      <c r="CI442" s="49"/>
      <c r="CJ442" s="49"/>
      <c r="CK442" s="49"/>
      <c r="CL442" s="49"/>
      <c r="CM442"/>
      <c r="CN442"/>
      <c r="CO442"/>
      <c r="CP442"/>
      <c r="CQ442"/>
      <c r="CR442"/>
      <c r="CS442"/>
      <c r="CT442"/>
      <c r="CU442"/>
      <c r="CV442" s="49"/>
      <c r="CW442" s="49"/>
      <c r="CX442" s="49"/>
      <c r="CY442" s="49"/>
      <c r="CZ442" s="49"/>
      <c r="DA442" s="49"/>
      <c r="DB442" s="49"/>
      <c r="DC442" s="49"/>
      <c r="DD442" s="49"/>
      <c r="DE442" s="49"/>
      <c r="DF442" s="49"/>
      <c r="DG442" s="49"/>
      <c r="DH442" s="49"/>
      <c r="DI442" s="49"/>
      <c r="DJ442" s="139"/>
      <c r="DK442" s="95"/>
      <c r="DL442" s="141"/>
      <c r="DM442" s="141"/>
      <c r="DN442" s="141"/>
      <c r="DO442" s="141"/>
      <c r="DP442" s="91"/>
      <c r="DQ442" s="72"/>
      <c r="DR442" s="72"/>
      <c r="DS442" s="72"/>
      <c r="DT442" s="72"/>
      <c r="DZ442" s="141"/>
      <c r="EA442" s="141"/>
      <c r="EB442" s="141"/>
      <c r="EC442" s="141"/>
      <c r="ED442" s="141"/>
      <c r="EE442" s="141"/>
      <c r="EF442" s="143"/>
      <c r="EU442" s="72"/>
    </row>
    <row r="443" spans="1:151">
      <c r="A443" s="20"/>
      <c r="B443" s="20"/>
      <c r="C443" s="312"/>
      <c r="D443" s="31" t="s">
        <v>1263</v>
      </c>
      <c r="E443" s="31" t="s">
        <v>1264</v>
      </c>
      <c r="F443" s="32"/>
      <c r="G443" s="33"/>
      <c r="H443" s="34"/>
      <c r="I443" s="34"/>
      <c r="J443" s="34"/>
      <c r="K443" s="34"/>
      <c r="L443" s="34"/>
      <c r="M443" s="34"/>
      <c r="N443" s="34"/>
      <c r="O443" s="34"/>
      <c r="P443" s="34"/>
      <c r="Q443" s="34"/>
      <c r="R443" s="34"/>
      <c r="S443" s="34"/>
      <c r="T443" s="34"/>
      <c r="U443" s="34"/>
      <c r="V443" s="34"/>
      <c r="W443" s="34"/>
      <c r="X443" s="34"/>
      <c r="Y443" s="34"/>
      <c r="Z443" s="34"/>
      <c r="AA443" s="34"/>
      <c r="AB443" s="34"/>
      <c r="AC443" s="34"/>
      <c r="AD443" s="34"/>
      <c r="AE443" s="34"/>
      <c r="AF443" s="34"/>
      <c r="AG443" s="34"/>
      <c r="AH443" s="34"/>
      <c r="AI443" s="34"/>
      <c r="AJ443" s="34"/>
      <c r="AK443" s="34"/>
      <c r="AL443" s="34"/>
      <c r="AM443" s="34"/>
      <c r="AN443" s="34"/>
      <c r="AO443" s="34"/>
      <c r="AP443" s="34"/>
      <c r="AQ443" s="75"/>
      <c r="AR443" s="34"/>
      <c r="AS443" s="34"/>
      <c r="AT443" s="110" t="s">
        <v>2335</v>
      </c>
      <c r="AU443" s="34" t="s">
        <v>2335</v>
      </c>
      <c r="AV443" s="34" t="s">
        <v>2335</v>
      </c>
      <c r="AW443" s="34"/>
      <c r="AX443" s="34"/>
      <c r="AY443" s="34"/>
      <c r="AZ443" s="34"/>
      <c r="BA443" s="34"/>
      <c r="BB443" s="34"/>
      <c r="BC443" s="124" t="s">
        <v>2335</v>
      </c>
      <c r="BD443" s="124" t="s">
        <v>2335</v>
      </c>
      <c r="BE443" s="216" t="s">
        <v>2335</v>
      </c>
      <c r="BF443" s="216" t="s">
        <v>2335</v>
      </c>
      <c r="BG443" s="34"/>
      <c r="BH443" s="34"/>
      <c r="BI443" s="34"/>
      <c r="BJ443" s="34"/>
      <c r="BK443" s="34"/>
      <c r="BL443" s="96">
        <f t="shared" ca="1" si="75"/>
        <v>17528</v>
      </c>
      <c r="BM443" s="97" t="e">
        <f t="shared" ca="1" si="76"/>
        <v>#VALUE!</v>
      </c>
      <c r="BN443" s="97" t="e">
        <f t="shared" ca="1" si="77"/>
        <v>#VALUE!</v>
      </c>
      <c r="BO443" s="95" t="e">
        <f t="shared" ca="1" si="78"/>
        <v>#VALUE!</v>
      </c>
      <c r="BP443" s="7">
        <f>Design!$J449</f>
        <v>0</v>
      </c>
      <c r="BQ443" s="1" t="e">
        <f t="shared" ca="1" si="79"/>
        <v>#VALUE!</v>
      </c>
      <c r="BR443" s="19" t="e">
        <f t="shared" ca="1" si="80"/>
        <v>#VALUE!</v>
      </c>
      <c r="BS443" s="61">
        <f t="shared" ca="1" si="81"/>
        <v>0</v>
      </c>
      <c r="BT443" s="61" t="str">
        <f t="shared" ca="1" si="82"/>
        <v>ACK</v>
      </c>
      <c r="BU443" s="78" t="e">
        <v>#VALUE!</v>
      </c>
      <c r="BV443" s="95">
        <v>0</v>
      </c>
      <c r="BW443" s="34">
        <v>5.0133333333333345</v>
      </c>
      <c r="BX443" s="43">
        <v>0.1229914739298236</v>
      </c>
      <c r="BY443" s="51" t="s">
        <v>2173</v>
      </c>
      <c r="BZ443"/>
      <c r="CA443" s="278"/>
      <c r="CB443"/>
      <c r="CC443" s="10"/>
      <c r="CD443" s="61"/>
      <c r="CE443" s="49"/>
      <c r="CF443" s="65"/>
      <c r="CG443" s="65"/>
      <c r="CH443" s="65"/>
      <c r="CI443" s="49"/>
      <c r="CJ443" s="49"/>
      <c r="CK443" s="49"/>
      <c r="CL443" s="49"/>
      <c r="CM443"/>
      <c r="CN443"/>
      <c r="CO443"/>
      <c r="CP443"/>
      <c r="CQ443"/>
      <c r="CR443"/>
      <c r="CS443"/>
      <c r="CT443"/>
      <c r="CU443"/>
      <c r="CV443" s="49"/>
      <c r="CW443" s="49"/>
      <c r="CX443" s="49"/>
      <c r="CY443" s="49"/>
      <c r="CZ443" s="49"/>
      <c r="DA443" s="49"/>
      <c r="DB443" s="49"/>
      <c r="DC443" s="49"/>
      <c r="DD443" s="49"/>
      <c r="DE443" s="49"/>
      <c r="DF443" s="49"/>
      <c r="DG443" s="49"/>
      <c r="DH443" s="49"/>
      <c r="DI443" s="49"/>
      <c r="DJ443" s="139"/>
      <c r="DK443" s="95"/>
      <c r="DL443" s="141"/>
      <c r="DM443" s="141"/>
      <c r="DN443" s="141"/>
      <c r="DO443" s="141"/>
      <c r="DP443" s="91"/>
      <c r="DQ443" s="72"/>
      <c r="DR443" s="72"/>
      <c r="DS443" s="72"/>
      <c r="DT443" s="72"/>
      <c r="DZ443" s="141"/>
      <c r="EA443" s="141"/>
      <c r="EB443" s="141"/>
      <c r="EC443" s="141"/>
      <c r="ED443" s="141"/>
      <c r="EE443" s="141"/>
      <c r="EF443" s="143"/>
      <c r="EU443" s="72"/>
    </row>
    <row r="444" spans="1:151">
      <c r="A444" s="20"/>
      <c r="B444" s="20"/>
      <c r="C444" s="312"/>
      <c r="D444" s="31" t="s">
        <v>1265</v>
      </c>
      <c r="E444" s="31" t="s">
        <v>1090</v>
      </c>
      <c r="F444" s="32"/>
      <c r="G444" s="33"/>
      <c r="H444" s="34"/>
      <c r="I444" s="34"/>
      <c r="J444" s="34"/>
      <c r="K444" s="34"/>
      <c r="L444" s="34"/>
      <c r="M444" s="34"/>
      <c r="N444" s="34"/>
      <c r="O444" s="34"/>
      <c r="P444" s="34"/>
      <c r="Q444" s="34"/>
      <c r="R444" s="34"/>
      <c r="S444" s="34"/>
      <c r="T444" s="34"/>
      <c r="U444" s="34"/>
      <c r="V444" s="34"/>
      <c r="W444" s="34"/>
      <c r="X444" s="34"/>
      <c r="Y444" s="34"/>
      <c r="Z444" s="34"/>
      <c r="AA444" s="34"/>
      <c r="AB444" s="34"/>
      <c r="AC444" s="34"/>
      <c r="AD444" s="34"/>
      <c r="AE444" s="34"/>
      <c r="AF444" s="34"/>
      <c r="AG444" s="34"/>
      <c r="AH444" s="34"/>
      <c r="AI444" s="34"/>
      <c r="AJ444" s="34"/>
      <c r="AK444" s="34"/>
      <c r="AL444" s="34"/>
      <c r="AM444" s="34"/>
      <c r="AN444" s="34"/>
      <c r="AO444" s="34"/>
      <c r="AP444" s="34"/>
      <c r="AQ444" s="75"/>
      <c r="AR444" s="34"/>
      <c r="AS444" s="34"/>
      <c r="AT444" s="110" t="s">
        <v>2404</v>
      </c>
      <c r="AU444" s="34" t="s">
        <v>2404</v>
      </c>
      <c r="AV444" s="34" t="s">
        <v>2404</v>
      </c>
      <c r="AW444" s="34"/>
      <c r="AX444" s="34"/>
      <c r="AY444" s="34"/>
      <c r="AZ444" s="34"/>
      <c r="BA444" s="34"/>
      <c r="BB444" s="34"/>
      <c r="BC444" s="124" t="s">
        <v>2404</v>
      </c>
      <c r="BD444" s="124" t="s">
        <v>2404</v>
      </c>
      <c r="BE444" s="216" t="s">
        <v>2404</v>
      </c>
      <c r="BF444" s="216" t="s">
        <v>2404</v>
      </c>
      <c r="BG444" s="34"/>
      <c r="BH444" s="34"/>
      <c r="BI444" s="34"/>
      <c r="BJ444" s="34"/>
      <c r="BK444" s="34"/>
      <c r="BL444" s="96">
        <f t="shared" ca="1" si="75"/>
        <v>17529</v>
      </c>
      <c r="BM444" s="97" t="e">
        <f t="shared" ca="1" si="76"/>
        <v>#VALUE!</v>
      </c>
      <c r="BN444" s="97" t="e">
        <f t="shared" ca="1" si="77"/>
        <v>#VALUE!</v>
      </c>
      <c r="BO444" s="95" t="e">
        <f t="shared" ca="1" si="78"/>
        <v>#VALUE!</v>
      </c>
      <c r="BP444" s="7">
        <f>Design!$J450</f>
        <v>0</v>
      </c>
      <c r="BQ444" s="1" t="e">
        <f t="shared" ca="1" si="79"/>
        <v>#VALUE!</v>
      </c>
      <c r="BR444" s="19" t="e">
        <f t="shared" ca="1" si="80"/>
        <v>#VALUE!</v>
      </c>
      <c r="BS444" s="61">
        <f t="shared" ca="1" si="81"/>
        <v>0</v>
      </c>
      <c r="BT444" s="61" t="str">
        <f t="shared" ca="1" si="82"/>
        <v>ACK</v>
      </c>
      <c r="BU444" s="78" t="e">
        <v>#VALUE!</v>
      </c>
      <c r="BV444" s="95">
        <v>0</v>
      </c>
      <c r="BW444" s="34">
        <v>5.0666666666666682</v>
      </c>
      <c r="BX444" s="43">
        <v>0.12498724619936745</v>
      </c>
      <c r="BY444" s="51" t="s">
        <v>2174</v>
      </c>
      <c r="BZ444"/>
      <c r="CA444" s="278"/>
      <c r="CB444"/>
      <c r="CC444" s="10"/>
      <c r="CD444" s="61"/>
      <c r="CE444" s="49"/>
      <c r="CF444" s="65"/>
      <c r="CG444" s="65"/>
      <c r="CH444" s="65"/>
      <c r="CI444" s="49"/>
      <c r="CJ444" s="49"/>
      <c r="CK444" s="49"/>
      <c r="CL444" s="49"/>
      <c r="CM444"/>
      <c r="CN444"/>
      <c r="CO444"/>
      <c r="CP444"/>
      <c r="CQ444"/>
      <c r="CR444"/>
      <c r="CS444"/>
      <c r="CT444"/>
      <c r="CU444"/>
      <c r="CV444" s="49"/>
      <c r="CW444" s="49"/>
      <c r="CX444" s="49"/>
      <c r="CY444" s="49"/>
      <c r="CZ444" s="49"/>
      <c r="DA444" s="49"/>
      <c r="DB444" s="49"/>
      <c r="DC444" s="49"/>
      <c r="DD444" s="49"/>
      <c r="DE444" s="49"/>
      <c r="DF444" s="49"/>
      <c r="DG444" s="49"/>
      <c r="DH444" s="49"/>
      <c r="DI444" s="49"/>
      <c r="DJ444" s="139"/>
      <c r="DK444" s="95"/>
      <c r="DL444" s="141"/>
      <c r="DM444" s="141"/>
      <c r="DN444" s="141"/>
      <c r="DO444" s="141"/>
      <c r="DP444" s="91"/>
      <c r="DQ444" s="72"/>
      <c r="DR444" s="72"/>
      <c r="DS444" s="72"/>
      <c r="DT444" s="72"/>
      <c r="DZ444" s="141"/>
      <c r="EA444" s="141"/>
      <c r="EB444" s="141"/>
      <c r="EC444" s="141"/>
      <c r="ED444" s="141"/>
      <c r="EE444" s="141"/>
      <c r="EF444" s="143"/>
      <c r="EU444" s="72"/>
    </row>
    <row r="445" spans="1:151">
      <c r="A445" s="20"/>
      <c r="B445" s="20"/>
      <c r="C445" s="312"/>
      <c r="D445" s="31" t="s">
        <v>1091</v>
      </c>
      <c r="E445" s="31" t="s">
        <v>2917</v>
      </c>
      <c r="F445" s="32"/>
      <c r="G445" s="33"/>
      <c r="H445" s="34"/>
      <c r="I445" s="34"/>
      <c r="J445" s="34"/>
      <c r="K445" s="34"/>
      <c r="L445" s="34"/>
      <c r="M445" s="34"/>
      <c r="N445" s="34"/>
      <c r="O445" s="34"/>
      <c r="P445" s="34"/>
      <c r="Q445" s="34"/>
      <c r="R445" s="34"/>
      <c r="S445" s="34"/>
      <c r="T445" s="34"/>
      <c r="U445" s="34"/>
      <c r="V445" s="34"/>
      <c r="W445" s="34"/>
      <c r="X445" s="34"/>
      <c r="Y445" s="34"/>
      <c r="Z445" s="34"/>
      <c r="AA445" s="34"/>
      <c r="AB445" s="34"/>
      <c r="AC445" s="34"/>
      <c r="AD445" s="34"/>
      <c r="AE445" s="34"/>
      <c r="AF445" s="34"/>
      <c r="AG445" s="34"/>
      <c r="AH445" s="34"/>
      <c r="AI445" s="34"/>
      <c r="AJ445" s="34"/>
      <c r="AK445" s="34"/>
      <c r="AL445" s="34"/>
      <c r="AM445" s="34"/>
      <c r="AN445" s="34"/>
      <c r="AO445" s="34"/>
      <c r="AP445" s="34"/>
      <c r="AQ445" s="75"/>
      <c r="AR445" s="34"/>
      <c r="AS445" s="34"/>
      <c r="AT445" s="110" t="s">
        <v>1276</v>
      </c>
      <c r="AU445" s="34" t="s">
        <v>1276</v>
      </c>
      <c r="AV445" s="34" t="s">
        <v>1276</v>
      </c>
      <c r="AW445" s="34"/>
      <c r="AX445" s="34"/>
      <c r="AY445" s="34"/>
      <c r="AZ445" s="34"/>
      <c r="BA445" s="34"/>
      <c r="BB445" s="34"/>
      <c r="BC445" s="124" t="s">
        <v>1275</v>
      </c>
      <c r="BD445" s="124" t="s">
        <v>1275</v>
      </c>
      <c r="BE445" s="216" t="s">
        <v>1275</v>
      </c>
      <c r="BF445" s="216" t="s">
        <v>1275</v>
      </c>
      <c r="BG445" s="34"/>
      <c r="BH445" s="34"/>
      <c r="BI445" s="34"/>
      <c r="BJ445" s="34"/>
      <c r="BK445" s="34"/>
      <c r="BL445" s="96">
        <f t="shared" ca="1" si="75"/>
        <v>17532</v>
      </c>
      <c r="BM445" s="97" t="e">
        <f t="shared" ca="1" si="76"/>
        <v>#VALUE!</v>
      </c>
      <c r="BN445" s="97" t="e">
        <f t="shared" ca="1" si="77"/>
        <v>#VALUE!</v>
      </c>
      <c r="BO445" s="95" t="e">
        <f t="shared" ca="1" si="78"/>
        <v>#VALUE!</v>
      </c>
      <c r="BP445" s="7">
        <f>Design!$J451</f>
        <v>0</v>
      </c>
      <c r="BQ445" s="1" t="e">
        <f t="shared" ca="1" si="79"/>
        <v>#VALUE!</v>
      </c>
      <c r="BR445" s="19" t="e">
        <f t="shared" ca="1" si="80"/>
        <v>#VALUE!</v>
      </c>
      <c r="BS445" s="61">
        <f t="shared" ca="1" si="81"/>
        <v>0</v>
      </c>
      <c r="BT445" s="61" t="str">
        <f t="shared" ca="1" si="82"/>
        <v>POS(MIN,MAX,STEP)=-420,420,6|X=119.6,119.7,119.9,120.2,120.4,120.4,120.9,121.0,121.5,121.8,122.2,122.7,123.3,124.1,125.1,126.0,127.4,128.8,130.0,131.8,133.9,135.6,137.9,140.0,142.5,144.5,147.3,149.6,151.3,153.0,154.4,155.7,155.9,156.0,156.0,155.4,154.6,153.2,151.4,148.9,145.8,142.2,138.2,132.4,126.9,120.6,113.3,104.6,94.2,82.4,68.0,49.9,24.3,0.0,0.0,0.0,0.0,0.0,0.0,0.0,0.0,0.0,0.0,0.0,0.0,0.0,0.0,0.0,0.0,0.0,0.0,0.0,0.0,0.0,0.0,0.0,0.0,0.0,0.0,0.0,0.0,0.0,0.0,0.0,0.0,0.0,0.0,0.0,0.0,7.0,7.6,8.4,5.8,0.0,7.6,7.4,8.1,8.9,6.0,0.0,6.1,6.8,0.0,6.3,6.2,7.8,14.9,25.6,36.2,45.0,53.6,60.5,67.2,73.1,78.2,84.7,89.0,92.7,96.0,99.4,102.4,104.5,107.1,109.5,111.2,112.7,114.5,115.6,117.1,118.0,118.9,119.3,120.2,120.6,121.1,121.7,121.7,121.9,122.3,122.1,122.3|Y=122.0,122.4,122.6,122.6,122.4,122.6,123.0,123.4,123.6,124.1,124.5,125.1,125.7,126.4,127.6,128.4,129.7,131.1,132.5,134.7,135.6,138.0,139.8,142.2,144.8,147.1,149.7,151.5,153.4,154.7,156.5,157.7,158.2,158.7,158.3,158.3,157.1,155.7,154.5,151.3,148.0,144.4,141.1,136.0,130.4,123.9,116.9,108.6,99.1,87.3,73.8,57.5,36.6,0.0,0.0,0.0,0.0,0.0,0.0,0.0,0.0,0.0,0.0,0.0,0.0,0.0,0.0,0.0,0.0,0.0,0.0,0.0,0.0,0.0,0.0,0.0,0.0,0.0,0.0,0.0,0.0,0.0,0.0,0.0,0.0,0.0,0.0,0.0,0.0,0.0,11.1,10.2,8.8,0.0,0.0,0.0,0.0,9.3,10.0,10.5,8.4,9.1,11.0,8.7,7.6,9.4,12.2,20.2,29.6,39.8,48.8,56.1,63.6,70.1,75.3,82.2,87.0,91.4,95.0,98.3,101.2,104.0,107.0,109.2,111.0,112.4,114.5,115.8,117.5,118.6,120.0,120.5,121.6,122.2,122.9,123.0,123.8,123.9,124.0,124.5,124.2</v>
      </c>
      <c r="BU445" s="78" t="e">
        <v>#VALUE!</v>
      </c>
      <c r="BV445" s="95">
        <v>0</v>
      </c>
      <c r="BW445" s="34">
        <v>5.12</v>
      </c>
      <c r="BX445" s="43">
        <v>0.12703199339641041</v>
      </c>
      <c r="BY445" s="51" t="s">
        <v>2175</v>
      </c>
      <c r="BZ445"/>
      <c r="CA445" s="278"/>
      <c r="CB445"/>
      <c r="CC445" s="10"/>
      <c r="CD445" s="61"/>
      <c r="CE445" s="49"/>
      <c r="CF445" s="65"/>
      <c r="CG445" s="65"/>
      <c r="CH445" s="65"/>
      <c r="CI445" s="49"/>
      <c r="CJ445" s="49"/>
      <c r="CK445" s="49"/>
      <c r="CL445" s="49"/>
      <c r="CM445"/>
      <c r="CN445"/>
      <c r="CO445"/>
      <c r="CP445"/>
      <c r="CQ445"/>
      <c r="CR445"/>
      <c r="CS445"/>
      <c r="CT445"/>
      <c r="CU445"/>
      <c r="CV445" s="49"/>
      <c r="CW445" s="49"/>
      <c r="CX445" s="49"/>
      <c r="CY445" s="49"/>
      <c r="CZ445" s="49"/>
      <c r="DA445" s="49"/>
      <c r="DB445" s="49"/>
      <c r="DC445" s="49"/>
      <c r="DD445" s="49"/>
      <c r="DE445" s="49"/>
      <c r="DF445" s="49"/>
      <c r="DG445" s="49"/>
      <c r="DH445" s="49"/>
      <c r="DI445" s="49"/>
      <c r="DJ445" s="139"/>
      <c r="DK445" s="95"/>
      <c r="DL445" s="141"/>
      <c r="DM445" s="141"/>
      <c r="DN445" s="141"/>
      <c r="DO445" s="141"/>
      <c r="DP445" s="91"/>
      <c r="DQ445" s="72"/>
      <c r="DR445" s="72"/>
      <c r="DS445" s="72"/>
      <c r="DT445" s="72"/>
      <c r="DZ445" s="141"/>
      <c r="EA445" s="141"/>
      <c r="EB445" s="141"/>
      <c r="EC445" s="141"/>
      <c r="ED445" s="141"/>
      <c r="EE445" s="141"/>
      <c r="EF445" s="143"/>
      <c r="EU445" s="72"/>
    </row>
    <row r="446" spans="1:151">
      <c r="A446" s="20"/>
      <c r="B446" s="20"/>
      <c r="C446" s="312"/>
      <c r="D446" s="31" t="s">
        <v>2918</v>
      </c>
      <c r="E446" s="31" t="s">
        <v>2919</v>
      </c>
      <c r="F446" s="32"/>
      <c r="G446" s="33"/>
      <c r="H446" s="34"/>
      <c r="I446" s="34"/>
      <c r="J446" s="34"/>
      <c r="K446" s="34"/>
      <c r="L446" s="34"/>
      <c r="M446" s="34"/>
      <c r="N446" s="34"/>
      <c r="O446" s="34"/>
      <c r="P446" s="34"/>
      <c r="Q446" s="34"/>
      <c r="R446" s="34"/>
      <c r="S446" s="34"/>
      <c r="T446" s="34"/>
      <c r="U446" s="34"/>
      <c r="V446" s="34"/>
      <c r="W446" s="34"/>
      <c r="X446" s="34"/>
      <c r="Y446" s="34"/>
      <c r="Z446" s="34"/>
      <c r="AA446" s="34"/>
      <c r="AB446" s="34"/>
      <c r="AC446" s="34"/>
      <c r="AD446" s="34"/>
      <c r="AE446" s="34"/>
      <c r="AF446" s="34"/>
      <c r="AG446" s="34"/>
      <c r="AH446" s="34"/>
      <c r="AI446" s="34"/>
      <c r="AJ446" s="34"/>
      <c r="AK446" s="34"/>
      <c r="AL446" s="34"/>
      <c r="AM446" s="34"/>
      <c r="AN446" s="34"/>
      <c r="AO446" s="34"/>
      <c r="AP446" s="34"/>
      <c r="AQ446" s="75"/>
      <c r="AR446" s="34"/>
      <c r="AS446" s="34"/>
      <c r="AT446" s="110" t="s">
        <v>2399</v>
      </c>
      <c r="AU446" s="34" t="s">
        <v>2399</v>
      </c>
      <c r="AV446" s="34" t="s">
        <v>2399</v>
      </c>
      <c r="AW446" s="34"/>
      <c r="AX446" s="34"/>
      <c r="AY446" s="34"/>
      <c r="AZ446" s="34"/>
      <c r="BA446" s="34"/>
      <c r="BB446" s="34"/>
      <c r="BC446" s="124" t="s">
        <v>2399</v>
      </c>
      <c r="BD446" s="124" t="s">
        <v>2399</v>
      </c>
      <c r="BE446" s="216" t="s">
        <v>2399</v>
      </c>
      <c r="BF446" s="216" t="s">
        <v>2399</v>
      </c>
      <c r="BG446" s="34"/>
      <c r="BH446" s="34"/>
      <c r="BI446" s="34"/>
      <c r="BJ446" s="34"/>
      <c r="BK446" s="34"/>
      <c r="BL446" s="96">
        <f t="shared" ca="1" si="75"/>
        <v>17533</v>
      </c>
      <c r="BM446" s="97" t="e">
        <f t="shared" ca="1" si="76"/>
        <v>#VALUE!</v>
      </c>
      <c r="BN446" s="97" t="e">
        <f t="shared" ca="1" si="77"/>
        <v>#VALUE!</v>
      </c>
      <c r="BO446" s="95" t="e">
        <f t="shared" ca="1" si="78"/>
        <v>#VALUE!</v>
      </c>
      <c r="BP446" s="7">
        <f>Design!$J452</f>
        <v>0</v>
      </c>
      <c r="BQ446" s="1" t="e">
        <f t="shared" ca="1" si="79"/>
        <v>#VALUE!</v>
      </c>
      <c r="BR446" s="19" t="e">
        <f t="shared" ca="1" si="80"/>
        <v>#VALUE!</v>
      </c>
      <c r="BS446" s="61">
        <f t="shared" ca="1" si="81"/>
        <v>0</v>
      </c>
      <c r="BT446" s="61" t="str">
        <f t="shared" ca="1" si="82"/>
        <v>ACK</v>
      </c>
      <c r="BU446" s="78" t="e">
        <v>#VALUE!</v>
      </c>
      <c r="BV446" s="95">
        <v>0</v>
      </c>
      <c r="BW446" s="34">
        <v>5.1733333333333356</v>
      </c>
      <c r="BX446" s="43">
        <v>0.12912733114361499</v>
      </c>
      <c r="BY446" s="51" t="s">
        <v>2176</v>
      </c>
      <c r="BZ446"/>
      <c r="CA446" s="278"/>
      <c r="CB446"/>
      <c r="CC446" s="10"/>
      <c r="CD446" s="61"/>
      <c r="CE446" s="49"/>
      <c r="CF446" s="65"/>
      <c r="CG446" s="65"/>
      <c r="CH446" s="65"/>
      <c r="CI446" s="49"/>
      <c r="CJ446" s="49"/>
      <c r="CK446" s="49"/>
      <c r="CL446" s="49"/>
      <c r="CM446"/>
      <c r="CN446"/>
      <c r="CO446"/>
      <c r="CP446"/>
      <c r="CQ446"/>
      <c r="CR446"/>
      <c r="CS446"/>
      <c r="CT446"/>
      <c r="CU446"/>
      <c r="CV446" s="49"/>
      <c r="CW446" s="49"/>
      <c r="CX446" s="49"/>
      <c r="CY446" s="49"/>
      <c r="CZ446" s="49"/>
      <c r="DA446" s="49"/>
      <c r="DB446" s="49"/>
      <c r="DC446" s="49"/>
      <c r="DD446" s="49"/>
      <c r="DE446" s="49"/>
      <c r="DF446" s="49"/>
      <c r="DG446" s="49"/>
      <c r="DH446" s="49"/>
      <c r="DI446" s="49"/>
      <c r="DJ446" s="139"/>
      <c r="DK446" s="95"/>
      <c r="DL446" s="141"/>
      <c r="DM446" s="141"/>
      <c r="DN446" s="141"/>
      <c r="DO446" s="141"/>
      <c r="DP446" s="91"/>
      <c r="DQ446" s="72"/>
      <c r="DR446" s="72"/>
      <c r="DS446" s="72"/>
      <c r="DT446" s="72"/>
      <c r="DZ446" s="141"/>
      <c r="EA446" s="141"/>
      <c r="EB446" s="141"/>
      <c r="EC446" s="141"/>
      <c r="ED446" s="141"/>
      <c r="EE446" s="141"/>
      <c r="EF446" s="143"/>
      <c r="EU446" s="72"/>
    </row>
    <row r="447" spans="1:151">
      <c r="A447" s="20"/>
      <c r="B447" s="20"/>
      <c r="C447" s="312"/>
      <c r="D447" s="31" t="s">
        <v>2920</v>
      </c>
      <c r="E447" s="31" t="s">
        <v>2921</v>
      </c>
      <c r="F447" s="32"/>
      <c r="G447" s="33"/>
      <c r="H447" s="34"/>
      <c r="I447" s="34"/>
      <c r="J447" s="34"/>
      <c r="K447" s="34"/>
      <c r="L447" s="34"/>
      <c r="M447" s="34"/>
      <c r="N447" s="34"/>
      <c r="O447" s="34"/>
      <c r="P447" s="34"/>
      <c r="Q447" s="34"/>
      <c r="R447" s="34"/>
      <c r="S447" s="34"/>
      <c r="T447" s="34"/>
      <c r="U447" s="34"/>
      <c r="V447" s="34"/>
      <c r="W447" s="34"/>
      <c r="X447" s="34"/>
      <c r="Y447" s="34"/>
      <c r="Z447" s="34"/>
      <c r="AA447" s="34"/>
      <c r="AB447" s="34"/>
      <c r="AC447" s="34"/>
      <c r="AD447" s="34"/>
      <c r="AE447" s="34"/>
      <c r="AF447" s="34"/>
      <c r="AG447" s="34"/>
      <c r="AH447" s="34"/>
      <c r="AI447" s="34"/>
      <c r="AJ447" s="34"/>
      <c r="AK447" s="34"/>
      <c r="AL447" s="34"/>
      <c r="AM447" s="34"/>
      <c r="AN447" s="34"/>
      <c r="AO447" s="34"/>
      <c r="AP447" s="34"/>
      <c r="AQ447" s="75"/>
      <c r="AR447" s="34"/>
      <c r="AS447" s="34"/>
      <c r="AT447" s="110" t="s">
        <v>2399</v>
      </c>
      <c r="AU447" s="34" t="s">
        <v>2399</v>
      </c>
      <c r="AV447" s="34" t="s">
        <v>2399</v>
      </c>
      <c r="AW447" s="34"/>
      <c r="AX447" s="34"/>
      <c r="AY447" s="34"/>
      <c r="AZ447" s="34"/>
      <c r="BA447" s="34"/>
      <c r="BB447" s="34"/>
      <c r="BC447" s="124" t="s">
        <v>2399</v>
      </c>
      <c r="BD447" s="124" t="s">
        <v>2399</v>
      </c>
      <c r="BE447" s="216" t="s">
        <v>2399</v>
      </c>
      <c r="BF447" s="216" t="s">
        <v>2399</v>
      </c>
      <c r="BG447" s="34"/>
      <c r="BH447" s="34"/>
      <c r="BI447" s="34"/>
      <c r="BJ447" s="34"/>
      <c r="BK447" s="34"/>
      <c r="BL447" s="96">
        <f t="shared" ca="1" si="75"/>
        <v>17535</v>
      </c>
      <c r="BM447" s="97" t="e">
        <f t="shared" ca="1" si="76"/>
        <v>#VALUE!</v>
      </c>
      <c r="BN447" s="97" t="e">
        <f t="shared" ca="1" si="77"/>
        <v>#VALUE!</v>
      </c>
      <c r="BO447" s="95" t="e">
        <f t="shared" ca="1" si="78"/>
        <v>#VALUE!</v>
      </c>
      <c r="BP447" s="7">
        <f>Design!$J453</f>
        <v>0</v>
      </c>
      <c r="BQ447" s="1" t="e">
        <f t="shared" ca="1" si="79"/>
        <v>#VALUE!</v>
      </c>
      <c r="BR447" s="19" t="e">
        <f t="shared" ca="1" si="80"/>
        <v>#VALUE!</v>
      </c>
      <c r="BS447" s="61">
        <f t="shared" ca="1" si="81"/>
        <v>0</v>
      </c>
      <c r="BT447" s="61" t="str">
        <f t="shared" ca="1" si="82"/>
        <v>ACK</v>
      </c>
      <c r="BU447" s="78" t="e">
        <v>#VALUE!</v>
      </c>
      <c r="BV447" s="95">
        <v>0</v>
      </c>
      <c r="BW447" s="34">
        <v>5.2266666666666692</v>
      </c>
      <c r="BX447" s="43">
        <v>0.1312749422390255</v>
      </c>
      <c r="BY447" s="51" t="s">
        <v>2177</v>
      </c>
      <c r="BZ447"/>
      <c r="CA447" s="278"/>
      <c r="CB447"/>
      <c r="CC447" s="10"/>
      <c r="CD447" s="61"/>
      <c r="CE447" s="49"/>
      <c r="CF447" s="65"/>
      <c r="CG447" s="65"/>
      <c r="CH447" s="65"/>
      <c r="CI447" s="49"/>
      <c r="CJ447" s="49"/>
      <c r="CK447" s="49"/>
      <c r="CL447" s="49"/>
      <c r="CM447"/>
      <c r="CN447"/>
      <c r="CO447"/>
      <c r="CP447"/>
      <c r="CQ447"/>
      <c r="CR447"/>
      <c r="CS447"/>
      <c r="CT447"/>
      <c r="CU447"/>
      <c r="CV447" s="49"/>
      <c r="CW447" s="49"/>
      <c r="CX447" s="49"/>
      <c r="CY447" s="49"/>
      <c r="CZ447" s="49"/>
      <c r="DA447" s="49"/>
      <c r="DB447" s="49"/>
      <c r="DC447" s="49"/>
      <c r="DD447" s="49"/>
      <c r="DE447" s="49"/>
      <c r="DF447" s="49"/>
      <c r="DG447" s="49"/>
      <c r="DH447" s="49"/>
      <c r="DI447" s="49"/>
      <c r="DJ447" s="139"/>
      <c r="DK447" s="95"/>
      <c r="DL447" s="141"/>
      <c r="DM447" s="141"/>
      <c r="DN447" s="141"/>
      <c r="DO447" s="141"/>
      <c r="DP447" s="91"/>
      <c r="DQ447" s="72"/>
      <c r="DR447" s="72"/>
      <c r="DS447" s="72"/>
      <c r="DT447" s="72"/>
      <c r="DZ447" s="141"/>
      <c r="EA447" s="141"/>
      <c r="EB447" s="141"/>
      <c r="EC447" s="141"/>
      <c r="ED447" s="141"/>
      <c r="EE447" s="141"/>
      <c r="EF447" s="143"/>
      <c r="EU447" s="72"/>
    </row>
    <row r="448" spans="1:151">
      <c r="A448" s="20"/>
      <c r="B448" s="20"/>
      <c r="C448" s="312"/>
      <c r="D448" s="31" t="s">
        <v>2922</v>
      </c>
      <c r="E448" s="31" t="s">
        <v>2923</v>
      </c>
      <c r="F448" s="32"/>
      <c r="G448" s="33"/>
      <c r="H448" s="34"/>
      <c r="I448" s="34"/>
      <c r="J448" s="34"/>
      <c r="K448" s="34"/>
      <c r="L448" s="34"/>
      <c r="M448" s="34"/>
      <c r="N448" s="34"/>
      <c r="O448" s="34"/>
      <c r="P448" s="34"/>
      <c r="Q448" s="34"/>
      <c r="R448" s="34"/>
      <c r="S448" s="34"/>
      <c r="T448" s="34"/>
      <c r="U448" s="34"/>
      <c r="V448" s="34"/>
      <c r="W448" s="34"/>
      <c r="X448" s="34"/>
      <c r="Y448" s="34"/>
      <c r="Z448" s="34"/>
      <c r="AA448" s="34"/>
      <c r="AB448" s="34"/>
      <c r="AC448" s="34"/>
      <c r="AD448" s="34"/>
      <c r="AE448" s="34"/>
      <c r="AF448" s="34"/>
      <c r="AG448" s="34"/>
      <c r="AH448" s="34"/>
      <c r="AI448" s="34"/>
      <c r="AJ448" s="34"/>
      <c r="AK448" s="34"/>
      <c r="AL448" s="34"/>
      <c r="AM448" s="34"/>
      <c r="AN448" s="34"/>
      <c r="AO448" s="34"/>
      <c r="AP448" s="34"/>
      <c r="AQ448" s="75"/>
      <c r="AR448" s="34"/>
      <c r="AS448" s="34"/>
      <c r="AT448" s="110" t="s">
        <v>1283</v>
      </c>
      <c r="AU448" s="34" t="s">
        <v>1283</v>
      </c>
      <c r="AV448" s="34" t="s">
        <v>1283</v>
      </c>
      <c r="AW448" s="34"/>
      <c r="AX448" s="34"/>
      <c r="AY448" s="34"/>
      <c r="AZ448" s="34"/>
      <c r="BA448" s="34"/>
      <c r="BB448" s="34"/>
      <c r="BC448" s="124" t="s">
        <v>1283</v>
      </c>
      <c r="BD448" s="124" t="s">
        <v>1283</v>
      </c>
      <c r="BE448" s="216" t="s">
        <v>1283</v>
      </c>
      <c r="BF448" s="216" t="s">
        <v>1283</v>
      </c>
      <c r="BG448" s="34"/>
      <c r="BH448" s="34"/>
      <c r="BI448" s="34"/>
      <c r="BJ448" s="34"/>
      <c r="BK448" s="34"/>
      <c r="BL448" s="96">
        <f t="shared" ca="1" si="75"/>
        <v>17537</v>
      </c>
      <c r="BM448" s="97" t="e">
        <f t="shared" ca="1" si="76"/>
        <v>#VALUE!</v>
      </c>
      <c r="BN448" s="97" t="e">
        <f t="shared" ca="1" si="77"/>
        <v>#VALUE!</v>
      </c>
      <c r="BO448" s="95" t="e">
        <f t="shared" ca="1" si="78"/>
        <v>#VALUE!</v>
      </c>
      <c r="BP448" s="7">
        <f>Design!$J454</f>
        <v>0</v>
      </c>
      <c r="BQ448" s="1" t="e">
        <f t="shared" ca="1" si="79"/>
        <v>#VALUE!</v>
      </c>
      <c r="BR448" s="19" t="e">
        <f t="shared" ca="1" si="80"/>
        <v>#VALUE!</v>
      </c>
      <c r="BS448" s="61">
        <f t="shared" ca="1" si="81"/>
        <v>0</v>
      </c>
      <c r="BT448" s="61" t="str">
        <f t="shared" ca="1" si="82"/>
        <v>POS(MIN,MAX,STEP)=-420,420,6|X=119.6,119.7,119.9,120.1,120.3,120.7,120.8,121.2,121.6,121.9,122.3,122.8,123.5,124.3,125.2,126.3,127.8,128.9,130.3,132.4,134.2,136.0,138.4,140.7,143.3,145.0,148.0,149.9,151.7,153.5,155.1,156.0,156.3,156.8,156.4,156.1,154.9,153.3,151.6,148.9,145.7,142.1,137.7,131.8,126.5,119.9,111.9,103.3,92.7,80.5,65.5,45.8,17.1,0.0,0.0,0.0,0.0,0.0,0.0,0.0,0.0,0.0,0.0,0.0,0.0,0.0,0.0,0.0,0.0,0.0,0.0,0.0,0.0,0.0,0.0,0.0,0.0,0.0,0.0,0.0,0.0,0.0,0.0,0.0,0.0,0.0,0.0,0.0,0.0,5.9,0.0,0.0,0.0,6.8,0.0,5.6,0.0,6.6,0.0,6.6,0.0,5.9,7.9,6.6,6.3,0.0,6.4,5.9,7.2,12.8,23.1,33.7,43.0,51.6,59.0,67.6,73.3,78.7,83.6,87.9,91.8,95.3,98.7,101.6,104.0,106.4,108.9,110.6,112.5,114.0,115.3,116.6,117.8,118.7,119.3,120.1,120.5,121.0,121.7,121.9,121.9|Y=121.8,122.4,122.4,122.8,122.7,123.1,123.2,123.4,123.7,124.0,124.2,125.7,125.5,126.6,127.7,128.9,129.7,131.8,132.9,134.6,136.4,138.3,140.1,142.9,145.3,147.6,150.0,152.2,153.7,155.5,157.3,157.8,158.5,159.2,158.9,158.3,157.6,156.3,154.2,151.3,148.4,144.9,141.0,135.3,129.7,122.9,116.1,107.1,97.3,85.5,71.1,53.9,32.9,0.0,0.0,0.0,0.0,0.0,0.0,0.0,0.0,0.0,0.0,0.0,0.0,0.0,0.0,0.0,0.0,0.0,0.0,0.0,0.0,0.0,0.0,0.0,0.0,0.0,0.0,0.0,0.0,0.0,0.0,0.0,0.0,0.0,0.0,0.0,0.0,0.0,0.0,0.0,0.0,10.2,0.0,9.1,0.0,0.0,0.0,0.0,10.7,9.9,10.8,9.3,8.7,9.7,8.9,7.8,8.8,10.7,17.8,27.1,37.6,46.1,54.6,64.0,70.2,75.9,81.0,86.1,90.1,93.7,97.3,100.5,103.0,106.5,108.9,110.5,112.2,113.8,115.3,116.9,118.5,120.1,121.1,121.2,121.8,122.7,123.3,123.4,123.9</v>
      </c>
      <c r="BU448" s="78" t="e">
        <v>#VALUE!</v>
      </c>
      <c r="BV448" s="95">
        <v>0</v>
      </c>
      <c r="BW448" s="34">
        <v>5.28</v>
      </c>
      <c r="BX448" s="43">
        <v>0.13347658003582635</v>
      </c>
      <c r="BY448" s="51" t="s">
        <v>2178</v>
      </c>
      <c r="BZ448"/>
      <c r="CA448" s="278"/>
      <c r="CB448"/>
      <c r="CC448" s="10"/>
      <c r="CD448" s="61"/>
      <c r="CE448" s="49"/>
      <c r="CF448" s="65"/>
      <c r="CG448" s="65"/>
      <c r="CH448" s="65"/>
      <c r="CI448" s="49"/>
      <c r="CJ448" s="49"/>
      <c r="CK448" s="49"/>
      <c r="CL448" s="49"/>
      <c r="CM448"/>
      <c r="CN448"/>
      <c r="CO448"/>
      <c r="CP448"/>
      <c r="CQ448"/>
      <c r="CR448"/>
      <c r="CS448"/>
      <c r="CT448"/>
      <c r="CU448"/>
      <c r="CV448" s="49"/>
      <c r="CW448" s="49"/>
      <c r="CX448" s="49"/>
      <c r="CY448" s="49"/>
      <c r="CZ448" s="49"/>
      <c r="DA448" s="49"/>
      <c r="DB448" s="49"/>
      <c r="DC448" s="49"/>
      <c r="DD448" s="49"/>
      <c r="DE448" s="49"/>
      <c r="DF448" s="49"/>
      <c r="DG448" s="49"/>
      <c r="DH448" s="49"/>
      <c r="DI448" s="49"/>
      <c r="DJ448" s="139"/>
      <c r="DK448" s="95"/>
      <c r="DL448" s="141"/>
      <c r="DM448" s="141"/>
      <c r="DN448" s="141"/>
      <c r="DO448" s="141"/>
      <c r="DP448" s="91"/>
      <c r="DQ448" s="72"/>
      <c r="DR448" s="72"/>
      <c r="DS448" s="72"/>
      <c r="DT448" s="72"/>
      <c r="DZ448" s="141"/>
      <c r="EA448" s="141"/>
      <c r="EB448" s="141"/>
      <c r="EC448" s="141"/>
      <c r="ED448" s="141"/>
      <c r="EE448" s="141"/>
      <c r="EF448" s="143"/>
      <c r="EU448" s="72"/>
    </row>
    <row r="449" spans="1:151">
      <c r="A449" s="20"/>
      <c r="B449" s="20"/>
      <c r="C449" s="312"/>
      <c r="D449" s="31" t="s">
        <v>1710</v>
      </c>
      <c r="E449" s="31" t="s">
        <v>1711</v>
      </c>
      <c r="F449" s="32"/>
      <c r="G449" s="33"/>
      <c r="H449" s="34"/>
      <c r="I449" s="34"/>
      <c r="J449" s="34"/>
      <c r="K449" s="34"/>
      <c r="L449" s="34"/>
      <c r="M449" s="34"/>
      <c r="N449" s="34"/>
      <c r="O449" s="34"/>
      <c r="P449" s="34"/>
      <c r="Q449" s="34"/>
      <c r="R449" s="34"/>
      <c r="S449" s="34"/>
      <c r="T449" s="34"/>
      <c r="U449" s="34"/>
      <c r="V449" s="34"/>
      <c r="W449" s="34"/>
      <c r="X449" s="34"/>
      <c r="Y449" s="34"/>
      <c r="Z449" s="34"/>
      <c r="AA449" s="34"/>
      <c r="AB449" s="34"/>
      <c r="AC449" s="34"/>
      <c r="AD449" s="34"/>
      <c r="AE449" s="34"/>
      <c r="AF449" s="34"/>
      <c r="AG449" s="40"/>
      <c r="AH449" s="34"/>
      <c r="AI449" s="40"/>
      <c r="AJ449" s="34"/>
      <c r="AK449" s="34"/>
      <c r="AL449" s="34"/>
      <c r="AM449" s="34"/>
      <c r="AN449" s="34"/>
      <c r="AO449" s="34"/>
      <c r="AP449" s="34"/>
      <c r="AQ449" s="75"/>
      <c r="AR449" s="34"/>
      <c r="AS449" s="34"/>
      <c r="AT449" s="110" t="s">
        <v>1651</v>
      </c>
      <c r="AU449" s="34" t="s">
        <v>1651</v>
      </c>
      <c r="AV449" s="34" t="s">
        <v>1651</v>
      </c>
      <c r="AW449" s="34"/>
      <c r="AX449" s="34"/>
      <c r="AY449" s="34"/>
      <c r="AZ449" s="34"/>
      <c r="BA449" s="34"/>
      <c r="BB449" s="34"/>
      <c r="BC449" s="124" t="s">
        <v>2901</v>
      </c>
      <c r="BD449" s="124" t="s">
        <v>2901</v>
      </c>
      <c r="BE449" s="216" t="s">
        <v>2901</v>
      </c>
      <c r="BF449" s="216" t="s">
        <v>2901</v>
      </c>
      <c r="BG449" s="34"/>
      <c r="BH449" s="34"/>
      <c r="BI449" s="34"/>
      <c r="BJ449" s="34"/>
      <c r="BK449" s="34"/>
      <c r="BL449" s="96">
        <f t="shared" ca="1" si="75"/>
        <v>17538</v>
      </c>
      <c r="BM449" s="97" t="e">
        <f t="shared" ca="1" si="76"/>
        <v>#VALUE!</v>
      </c>
      <c r="BN449" s="97" t="e">
        <f t="shared" ca="1" si="77"/>
        <v>#VALUE!</v>
      </c>
      <c r="BO449" s="95" t="e">
        <f t="shared" ca="1" si="78"/>
        <v>#VALUE!</v>
      </c>
      <c r="BP449" s="7">
        <f>Design!$J455</f>
        <v>0</v>
      </c>
      <c r="BQ449" s="1" t="e">
        <f t="shared" ca="1" si="79"/>
        <v>#VALUE!</v>
      </c>
      <c r="BR449" s="19" t="e">
        <f t="shared" ca="1" si="80"/>
        <v>#VALUE!</v>
      </c>
      <c r="BS449" s="61">
        <f t="shared" ca="1" si="81"/>
        <v>0</v>
      </c>
      <c r="BT449" s="61" t="str">
        <f t="shared" ca="1" si="82"/>
        <v>ACK</v>
      </c>
      <c r="BU449" s="78" t="e">
        <v>#VALUE!</v>
      </c>
      <c r="BV449" s="95">
        <v>0</v>
      </c>
      <c r="BW449" s="34">
        <v>5.3333333333333366</v>
      </c>
      <c r="BX449" s="43">
        <v>0.13573407202216078</v>
      </c>
      <c r="BY449" s="51" t="s">
        <v>2179</v>
      </c>
      <c r="BZ449"/>
      <c r="CA449" s="278"/>
      <c r="CB449"/>
      <c r="CC449" s="10"/>
      <c r="CD449" s="61"/>
      <c r="CE449" s="49"/>
      <c r="CF449" s="65"/>
      <c r="CG449" s="65"/>
      <c r="CH449" s="65"/>
      <c r="CI449" s="49"/>
      <c r="CJ449" s="49"/>
      <c r="CK449" s="49"/>
      <c r="CL449" s="49"/>
      <c r="CM449"/>
      <c r="CN449"/>
      <c r="CO449"/>
      <c r="CP449"/>
      <c r="CQ449"/>
      <c r="CR449"/>
      <c r="CS449"/>
      <c r="CT449"/>
      <c r="CU449"/>
      <c r="CV449" s="49"/>
      <c r="CW449" s="49"/>
      <c r="CX449" s="49"/>
      <c r="CY449" s="49"/>
      <c r="CZ449" s="49"/>
      <c r="DA449" s="49"/>
      <c r="DB449" s="49"/>
      <c r="DC449" s="49"/>
      <c r="DD449" s="49"/>
      <c r="DE449" s="49"/>
      <c r="DF449" s="49"/>
      <c r="DG449" s="49"/>
      <c r="DH449" s="49"/>
      <c r="DI449" s="49"/>
      <c r="DJ449" s="139"/>
      <c r="DK449" s="95"/>
      <c r="DL449" s="141"/>
      <c r="DM449" s="141"/>
      <c r="DN449" s="141"/>
      <c r="DO449" s="141"/>
      <c r="DP449" s="91"/>
      <c r="DQ449" s="72"/>
      <c r="DR449" s="72"/>
      <c r="DS449" s="72"/>
      <c r="DT449" s="72"/>
      <c r="DZ449" s="141"/>
      <c r="EA449" s="141"/>
      <c r="EB449" s="141"/>
      <c r="EC449" s="141"/>
      <c r="ED449" s="141"/>
      <c r="EE449" s="141"/>
      <c r="EF449" s="143"/>
      <c r="EU449" s="72"/>
    </row>
    <row r="450" spans="1:151">
      <c r="A450" s="20"/>
      <c r="B450" s="20"/>
      <c r="C450" s="312"/>
      <c r="D450" s="31" t="s">
        <v>1712</v>
      </c>
      <c r="E450" s="31" t="s">
        <v>1713</v>
      </c>
      <c r="F450" s="32"/>
      <c r="G450" s="33"/>
      <c r="H450" s="34"/>
      <c r="I450" s="34"/>
      <c r="J450" s="34"/>
      <c r="K450" s="34"/>
      <c r="L450" s="34"/>
      <c r="M450" s="34"/>
      <c r="N450" s="34"/>
      <c r="O450" s="34"/>
      <c r="P450" s="34"/>
      <c r="Q450" s="34"/>
      <c r="R450" s="34"/>
      <c r="S450" s="34"/>
      <c r="T450" s="34"/>
      <c r="U450" s="34"/>
      <c r="V450" s="34"/>
      <c r="W450" s="34"/>
      <c r="X450" s="34"/>
      <c r="Y450" s="34"/>
      <c r="Z450" s="34"/>
      <c r="AA450" s="34"/>
      <c r="AB450" s="34"/>
      <c r="AC450" s="34"/>
      <c r="AD450" s="34"/>
      <c r="AE450" s="34"/>
      <c r="AF450" s="34"/>
      <c r="AG450" s="34"/>
      <c r="AH450" s="34"/>
      <c r="AI450" s="34"/>
      <c r="AJ450" s="34"/>
      <c r="AK450" s="34"/>
      <c r="AL450" s="34"/>
      <c r="AM450" s="34"/>
      <c r="AN450" s="34"/>
      <c r="AO450" s="34"/>
      <c r="AP450" s="34"/>
      <c r="AQ450" s="75"/>
      <c r="AR450" s="34"/>
      <c r="AS450" s="34"/>
      <c r="AT450" s="110" t="s">
        <v>2404</v>
      </c>
      <c r="AU450" s="34" t="s">
        <v>2404</v>
      </c>
      <c r="AV450" s="34" t="s">
        <v>2404</v>
      </c>
      <c r="AW450" s="34"/>
      <c r="AX450" s="34"/>
      <c r="AY450" s="34"/>
      <c r="AZ450" s="34"/>
      <c r="BA450" s="34"/>
      <c r="BB450" s="34"/>
      <c r="BC450" s="124" t="s">
        <v>2404</v>
      </c>
      <c r="BD450" s="124" t="s">
        <v>2404</v>
      </c>
      <c r="BE450" s="216" t="s">
        <v>2404</v>
      </c>
      <c r="BF450" s="216" t="s">
        <v>2404</v>
      </c>
      <c r="BG450" s="34"/>
      <c r="BH450" s="34"/>
      <c r="BI450" s="34"/>
      <c r="BJ450" s="34"/>
      <c r="BK450" s="34"/>
      <c r="BL450" s="96">
        <f t="shared" ca="1" si="75"/>
        <v>17870</v>
      </c>
      <c r="BM450" s="97" t="e">
        <f t="shared" ca="1" si="76"/>
        <v>#VALUE!</v>
      </c>
      <c r="BN450" s="97" t="e">
        <f t="shared" ca="1" si="77"/>
        <v>#VALUE!</v>
      </c>
      <c r="BO450" s="95" t="e">
        <f t="shared" ca="1" si="78"/>
        <v>#VALUE!</v>
      </c>
      <c r="BP450" s="7">
        <f>Design!$J456</f>
        <v>0</v>
      </c>
      <c r="BQ450" s="1" t="e">
        <f t="shared" ca="1" si="79"/>
        <v>#VALUE!</v>
      </c>
      <c r="BR450" s="19" t="e">
        <f t="shared" ca="1" si="80"/>
        <v>#VALUE!</v>
      </c>
      <c r="BS450" s="61">
        <f t="shared" ca="1" si="81"/>
        <v>0</v>
      </c>
      <c r="BT450" s="61" t="str">
        <f t="shared" ca="1" si="82"/>
        <v>ACK</v>
      </c>
      <c r="BU450" s="78" t="e">
        <v>#VALUE!</v>
      </c>
      <c r="BV450" s="95">
        <v>0</v>
      </c>
      <c r="BW450" s="34">
        <v>5.3866666666666703</v>
      </c>
      <c r="BX450" s="43">
        <v>0.1380493236146611</v>
      </c>
      <c r="BY450" s="51" t="s">
        <v>2180</v>
      </c>
      <c r="BZ450"/>
      <c r="CA450" s="278"/>
      <c r="CB450"/>
      <c r="CC450" s="10"/>
      <c r="CD450" s="61"/>
      <c r="CE450" s="49"/>
      <c r="CF450" s="65"/>
      <c r="CG450" s="65"/>
      <c r="CH450" s="65"/>
      <c r="CI450" s="49"/>
      <c r="CJ450" s="49"/>
      <c r="CK450" s="49"/>
      <c r="CL450" s="49"/>
      <c r="CM450"/>
      <c r="CN450"/>
      <c r="CO450"/>
      <c r="CP450"/>
      <c r="CQ450"/>
      <c r="CR450"/>
      <c r="CS450"/>
      <c r="CT450"/>
      <c r="CU450"/>
      <c r="CV450" s="49"/>
      <c r="CW450" s="49"/>
      <c r="CX450" s="49"/>
      <c r="CY450" s="49"/>
      <c r="CZ450" s="49"/>
      <c r="DA450" s="49"/>
      <c r="DB450" s="49"/>
      <c r="DC450" s="49"/>
      <c r="DD450" s="49"/>
      <c r="DE450" s="49"/>
      <c r="DF450" s="49"/>
      <c r="DG450" s="49"/>
      <c r="DH450" s="49"/>
      <c r="DI450" s="49"/>
      <c r="DJ450" s="139"/>
      <c r="DK450" s="95"/>
      <c r="DL450" s="141"/>
      <c r="DM450" s="141"/>
      <c r="DN450" s="141"/>
      <c r="DO450" s="141"/>
      <c r="DP450" s="91"/>
      <c r="DQ450" s="72"/>
      <c r="DR450" s="72"/>
      <c r="DS450" s="72"/>
      <c r="DT450" s="72"/>
      <c r="DZ450" s="141"/>
      <c r="EA450" s="141"/>
      <c r="EB450" s="141"/>
      <c r="EC450" s="141"/>
      <c r="ED450" s="141"/>
      <c r="EE450" s="141"/>
      <c r="EF450" s="143"/>
      <c r="EU450" s="72"/>
    </row>
    <row r="451" spans="1:151">
      <c r="A451" s="20"/>
      <c r="B451" s="20"/>
      <c r="C451" s="312"/>
      <c r="D451" s="31" t="s">
        <v>1510</v>
      </c>
      <c r="E451" s="31" t="s">
        <v>1511</v>
      </c>
      <c r="F451" s="32"/>
      <c r="G451" s="33"/>
      <c r="H451" s="34"/>
      <c r="I451" s="34"/>
      <c r="J451" s="34"/>
      <c r="K451" s="34"/>
      <c r="L451" s="34"/>
      <c r="M451" s="34"/>
      <c r="N451" s="34"/>
      <c r="O451" s="34"/>
      <c r="P451" s="34"/>
      <c r="Q451" s="34"/>
      <c r="R451" s="34"/>
      <c r="S451" s="34"/>
      <c r="T451" s="34"/>
      <c r="U451" s="34"/>
      <c r="V451" s="34"/>
      <c r="W451" s="34"/>
      <c r="X451" s="34"/>
      <c r="Y451" s="34"/>
      <c r="Z451" s="34"/>
      <c r="AA451" s="34"/>
      <c r="AB451" s="34"/>
      <c r="AC451" s="34"/>
      <c r="AD451" s="34"/>
      <c r="AE451" s="34"/>
      <c r="AF451" s="34"/>
      <c r="AG451" s="34"/>
      <c r="AH451" s="34"/>
      <c r="AI451" s="34"/>
      <c r="AJ451" s="34"/>
      <c r="AK451" s="34"/>
      <c r="AL451" s="34"/>
      <c r="AM451" s="34"/>
      <c r="AN451" s="34"/>
      <c r="AO451" s="34"/>
      <c r="AP451" s="34"/>
      <c r="AQ451" s="75"/>
      <c r="AR451" s="34"/>
      <c r="AS451" s="34"/>
      <c r="AT451" s="110" t="s">
        <v>1276</v>
      </c>
      <c r="AU451" s="34" t="s">
        <v>1276</v>
      </c>
      <c r="AV451" s="34" t="s">
        <v>1276</v>
      </c>
      <c r="AW451" s="34"/>
      <c r="AX451" s="34"/>
      <c r="AY451" s="34"/>
      <c r="AZ451" s="34"/>
      <c r="BA451" s="34"/>
      <c r="BB451" s="34"/>
      <c r="BC451" s="124" t="s">
        <v>1275</v>
      </c>
      <c r="BD451" s="124" t="s">
        <v>1275</v>
      </c>
      <c r="BE451" s="216" t="s">
        <v>1275</v>
      </c>
      <c r="BF451" s="216" t="s">
        <v>1275</v>
      </c>
      <c r="BG451" s="34"/>
      <c r="BH451" s="34"/>
      <c r="BI451" s="34"/>
      <c r="BJ451" s="34"/>
      <c r="BK451" s="34"/>
      <c r="BL451" s="96">
        <f t="shared" ca="1" si="75"/>
        <v>17872</v>
      </c>
      <c r="BM451" s="97" t="e">
        <f t="shared" ca="1" si="76"/>
        <v>#VALUE!</v>
      </c>
      <c r="BN451" s="97" t="e">
        <f t="shared" ca="1" si="77"/>
        <v>#VALUE!</v>
      </c>
      <c r="BO451" s="95" t="e">
        <f t="shared" ca="1" si="78"/>
        <v>#VALUE!</v>
      </c>
      <c r="BP451" s="7">
        <f>Design!$J457</f>
        <v>0</v>
      </c>
      <c r="BQ451" s="1" t="e">
        <f t="shared" ca="1" si="79"/>
        <v>#VALUE!</v>
      </c>
      <c r="BR451" s="19" t="e">
        <f t="shared" ca="1" si="80"/>
        <v>#VALUE!</v>
      </c>
      <c r="BS451" s="61">
        <f t="shared" ca="1" si="81"/>
        <v>0</v>
      </c>
      <c r="BT451" s="61" t="str">
        <f t="shared" ca="1" si="82"/>
        <v>ACK</v>
      </c>
      <c r="BU451" s="78" t="e">
        <v>#VALUE!</v>
      </c>
      <c r="BV451" s="95">
        <v>0</v>
      </c>
      <c r="BW451" s="34">
        <v>5.44</v>
      </c>
      <c r="BX451" s="43">
        <v>0.14042432218039444</v>
      </c>
      <c r="BY451" s="51" t="s">
        <v>2181</v>
      </c>
      <c r="BZ451"/>
      <c r="CA451" s="278"/>
      <c r="CB451"/>
      <c r="CC451" s="10"/>
      <c r="CD451" s="61"/>
      <c r="CE451" s="49"/>
      <c r="CF451" s="65"/>
      <c r="CG451" s="65"/>
      <c r="CH451" s="65"/>
      <c r="CI451" s="49"/>
      <c r="CJ451" s="49"/>
      <c r="CK451" s="49"/>
      <c r="CL451" s="49"/>
      <c r="CM451"/>
      <c r="CN451"/>
      <c r="CO451"/>
      <c r="CP451"/>
      <c r="CQ451"/>
      <c r="CR451"/>
      <c r="CS451"/>
      <c r="CT451"/>
      <c r="CU451"/>
      <c r="CV451" s="49"/>
      <c r="CW451" s="49"/>
      <c r="CX451" s="49"/>
      <c r="CY451" s="49"/>
      <c r="CZ451" s="49"/>
      <c r="DA451" s="49"/>
      <c r="DB451" s="49"/>
      <c r="DC451" s="49"/>
      <c r="DD451" s="49"/>
      <c r="DE451" s="49"/>
      <c r="DF451" s="49"/>
      <c r="DG451" s="49"/>
      <c r="DH451" s="49"/>
      <c r="DI451" s="49"/>
      <c r="DJ451" s="139"/>
      <c r="DK451" s="95"/>
      <c r="DL451" s="141"/>
      <c r="DM451" s="141"/>
      <c r="DN451" s="141"/>
      <c r="DO451" s="141"/>
      <c r="DP451" s="91"/>
      <c r="DQ451" s="72"/>
      <c r="DR451" s="72"/>
      <c r="DS451" s="72"/>
      <c r="DT451" s="72"/>
      <c r="DZ451" s="141"/>
      <c r="EA451" s="141"/>
      <c r="EB451" s="141"/>
      <c r="EC451" s="141"/>
      <c r="ED451" s="141"/>
      <c r="EE451" s="141"/>
      <c r="EF451" s="143"/>
      <c r="EU451" s="72"/>
    </row>
    <row r="452" spans="1:151">
      <c r="A452" s="20"/>
      <c r="B452" s="20"/>
      <c r="C452" s="312"/>
      <c r="D452" s="31" t="s">
        <v>1512</v>
      </c>
      <c r="E452" s="31" t="s">
        <v>1513</v>
      </c>
      <c r="F452" s="32"/>
      <c r="G452" s="33"/>
      <c r="H452" s="34"/>
      <c r="I452" s="34"/>
      <c r="J452" s="34"/>
      <c r="K452" s="34"/>
      <c r="L452" s="34"/>
      <c r="M452" s="34"/>
      <c r="N452" s="34"/>
      <c r="O452" s="34"/>
      <c r="P452" s="34"/>
      <c r="Q452" s="34"/>
      <c r="R452" s="34"/>
      <c r="S452" s="34"/>
      <c r="T452" s="34"/>
      <c r="U452" s="34"/>
      <c r="V452" s="34"/>
      <c r="W452" s="34"/>
      <c r="X452" s="34"/>
      <c r="Y452" s="34"/>
      <c r="Z452" s="34"/>
      <c r="AA452" s="34"/>
      <c r="AB452" s="34"/>
      <c r="AC452" s="34"/>
      <c r="AD452" s="34"/>
      <c r="AE452" s="34"/>
      <c r="AF452" s="34"/>
      <c r="AG452" s="34"/>
      <c r="AH452" s="34"/>
      <c r="AI452" s="34"/>
      <c r="AJ452" s="34"/>
      <c r="AK452" s="34"/>
      <c r="AL452" s="34"/>
      <c r="AM452" s="34"/>
      <c r="AN452" s="34"/>
      <c r="AO452" s="34"/>
      <c r="AP452" s="34"/>
      <c r="AQ452" s="75"/>
      <c r="AR452" s="34"/>
      <c r="AS452" s="34"/>
      <c r="AT452" s="110" t="s">
        <v>2399</v>
      </c>
      <c r="AU452" s="34" t="s">
        <v>2399</v>
      </c>
      <c r="AV452" s="34" t="s">
        <v>2399</v>
      </c>
      <c r="AW452" s="34"/>
      <c r="AX452" s="34"/>
      <c r="AY452" s="34"/>
      <c r="AZ452" s="34"/>
      <c r="BA452" s="34"/>
      <c r="BB452" s="34"/>
      <c r="BC452" s="124" t="s">
        <v>2399</v>
      </c>
      <c r="BD452" s="124" t="s">
        <v>2399</v>
      </c>
      <c r="BE452" s="216" t="s">
        <v>2399</v>
      </c>
      <c r="BF452" s="216" t="s">
        <v>2399</v>
      </c>
      <c r="BG452" s="34"/>
      <c r="BH452" s="34"/>
      <c r="BI452" s="34"/>
      <c r="BJ452" s="34"/>
      <c r="BK452" s="34"/>
      <c r="BL452" s="96">
        <f t="shared" ca="1" si="75"/>
        <v>17874</v>
      </c>
      <c r="BM452" s="97" t="e">
        <f t="shared" ca="1" si="76"/>
        <v>#VALUE!</v>
      </c>
      <c r="BN452" s="97" t="e">
        <f t="shared" ca="1" si="77"/>
        <v>#VALUE!</v>
      </c>
      <c r="BO452" s="95" t="e">
        <f t="shared" ca="1" si="78"/>
        <v>#VALUE!</v>
      </c>
      <c r="BP452" s="7">
        <f>Design!$J458</f>
        <v>0</v>
      </c>
      <c r="BQ452" s="1" t="e">
        <f t="shared" ca="1" si="79"/>
        <v>#VALUE!</v>
      </c>
      <c r="BR452" s="19" t="e">
        <f t="shared" ca="1" si="80"/>
        <v>#VALUE!</v>
      </c>
      <c r="BS452" s="61">
        <f t="shared" ca="1" si="81"/>
        <v>0</v>
      </c>
      <c r="BT452" s="61" t="str">
        <f t="shared" ca="1" si="82"/>
        <v>POS(MIN,MAX,STEP)=-420,420,6|X=119.6,119.8,119.8,119.8,119.7,119.9,119.9,120.1,120.1,120.2,120.4,120.3,120.7,121.1,121.1,121.6,122.1,123.0,123.8,124.4,125.0,125.8,127.3,128.2,129.5,130.7,132.6,134.2,135.4,137.2,138.4,139.7,141.0,142.2,143.1,144.0,144.2,144.4,144.5,144.2,143.8,142.9,141.4,139.5,137.4,134.7,131.8,128.3,124.5,120.3,115.3,109.5,103.7,96.7,88.9,80.9,72.0,62.5,52.2,41.8,31.4,21.8,14.2,9.6,7.3,6.1,6.0,5.5,5.1,5.2,5.2,5.4,5.2,5.8,6.1,5.9,6.1,6.9,7.9,9.6,13.1,17.3,23.1,29.4,36.2,42.4,49.0,55.3,60.9,66.3,71.4,75.8,80.2,84.5,88.1,91.5,94.6,97.3,100.2,102.4,104.7,106.8,108.5,110.3,111.5,113.1,114.2,115.2,115.9,116.9,117.9,118.3,118.9,119.2,119.5,120.1,120.3,120.4,120.4,120.5,120.6,120.7,120.6,120.8,120.7,120.7,120.7,120.5,120.5,120.3,120.4,120.5,120.3,120.3,120.3,120.2,120.2,120.1,120.1,120.1,120.1|Y=121.6,121.9,121.8,121.9,122.4,122.1,122.8,122.3,122.2,122.4,122.2,123.3,122.8,122.9,123.7,124.0,124.9,125.2,125.9,126.7,127.2,128.1,129.4,130.7,132.3,133.2,135.2,136.6,137.5,139.6,140.7,141.9,143.8,144.4,145.6,146.5,147.4,147.5,147.2,147.0,146.6,145.2,144.1,142.0,139.6,137.4,134.3,131.3,127.8,123.0,118.4,112.8,106.5,100.4,92.5,85.0,76.2,66.7,57.3,46.9,36.3,26.8,19.5,14.1,11.6,10.0,8.6,8.8,10.3,10.0,9.7,9.5,8.9,9.5,9.0,9.2,10.4,10.7,10.9,12.7,14.4,17.0,21.5,26.9,33.7,40.4,47.2,53.1,59.0,64.5,69.7,74.8,79.4,83.3,86.7,91.1,94.5,97.2,99.8,102.7,104.8,107.2,109.1,111.0,112.6,113.9,115.2,116.6,117.4,118.3,119.2,119.7,120.5,120.8,121.2,121.7,122.2,122.3,122.3,122.5,122.1,122.4,122.4,122.5,122.7,122.6,122.7,122.6,122.3,122.4,122.5,122.4,122.4,122.6,122.2,122.1,122.2,122.1,122.4,122.1,121.9</v>
      </c>
      <c r="BU452" s="78" t="e">
        <v>#VALUE!</v>
      </c>
      <c r="BV452" s="95">
        <v>0</v>
      </c>
      <c r="BW452" s="34">
        <v>5.4933333333333376</v>
      </c>
      <c r="BX452" s="43">
        <v>0.14286114130308039</v>
      </c>
      <c r="BY452" s="51" t="s">
        <v>2182</v>
      </c>
      <c r="BZ452"/>
      <c r="CA452" s="278"/>
      <c r="CB452"/>
      <c r="CC452" s="10"/>
      <c r="CD452" s="61"/>
      <c r="CE452" s="49"/>
      <c r="CF452" s="65"/>
      <c r="CG452" s="65"/>
      <c r="CH452" s="65"/>
      <c r="CI452" s="49"/>
      <c r="CJ452" s="49"/>
      <c r="CK452" s="49"/>
      <c r="CL452" s="49"/>
      <c r="CM452"/>
      <c r="CN452"/>
      <c r="CO452"/>
      <c r="CP452"/>
      <c r="CQ452"/>
      <c r="CR452"/>
      <c r="CS452"/>
      <c r="CT452"/>
      <c r="CU452"/>
      <c r="CV452" s="49"/>
      <c r="CW452" s="49"/>
      <c r="CX452" s="49"/>
      <c r="CY452" s="49"/>
      <c r="CZ452" s="49"/>
      <c r="DA452" s="49"/>
      <c r="DB452" s="49"/>
      <c r="DC452" s="49"/>
      <c r="DD452" s="49"/>
      <c r="DE452" s="49"/>
      <c r="DF452" s="49"/>
      <c r="DG452" s="49"/>
      <c r="DH452" s="49"/>
      <c r="DI452" s="49"/>
      <c r="DJ452" s="139"/>
      <c r="DK452" s="95"/>
      <c r="DL452" s="141"/>
      <c r="DM452" s="141"/>
      <c r="DN452" s="141"/>
      <c r="DO452" s="141"/>
      <c r="DP452" s="91"/>
      <c r="DQ452" s="72"/>
      <c r="DR452" s="72"/>
      <c r="DS452" s="72"/>
      <c r="DT452" s="72"/>
      <c r="DZ452" s="141"/>
      <c r="EA452" s="141"/>
      <c r="EB452" s="141"/>
      <c r="EC452" s="141"/>
      <c r="ED452" s="141"/>
      <c r="EE452" s="141"/>
      <c r="EF452" s="143"/>
      <c r="EU452" s="72"/>
    </row>
    <row r="453" spans="1:151">
      <c r="A453" s="20"/>
      <c r="B453" s="20"/>
      <c r="C453" s="312"/>
      <c r="D453" s="31" t="s">
        <v>1514</v>
      </c>
      <c r="E453" s="31" t="s">
        <v>1515</v>
      </c>
      <c r="F453" s="32"/>
      <c r="G453" s="33"/>
      <c r="H453" s="34"/>
      <c r="I453" s="34"/>
      <c r="J453" s="34"/>
      <c r="K453" s="34"/>
      <c r="L453" s="34"/>
      <c r="M453" s="34"/>
      <c r="N453" s="34"/>
      <c r="O453" s="34"/>
      <c r="P453" s="34"/>
      <c r="Q453" s="34"/>
      <c r="R453" s="34"/>
      <c r="S453" s="34"/>
      <c r="T453" s="34"/>
      <c r="U453" s="34"/>
      <c r="V453" s="34"/>
      <c r="W453" s="34"/>
      <c r="X453" s="34"/>
      <c r="Y453" s="34"/>
      <c r="Z453" s="34"/>
      <c r="AA453" s="34"/>
      <c r="AB453" s="34"/>
      <c r="AC453" s="34"/>
      <c r="AD453" s="34"/>
      <c r="AE453" s="34"/>
      <c r="AF453" s="34"/>
      <c r="AG453" s="34"/>
      <c r="AH453" s="34"/>
      <c r="AI453" s="34"/>
      <c r="AJ453" s="34"/>
      <c r="AK453" s="34"/>
      <c r="AL453" s="34"/>
      <c r="AM453" s="34"/>
      <c r="AN453" s="34"/>
      <c r="AO453" s="34"/>
      <c r="AP453" s="34"/>
      <c r="AQ453" s="75"/>
      <c r="AR453" s="34"/>
      <c r="AS453" s="34"/>
      <c r="AT453" s="110" t="s">
        <v>2399</v>
      </c>
      <c r="AU453" s="34" t="s">
        <v>2399</v>
      </c>
      <c r="AV453" s="34" t="s">
        <v>2399</v>
      </c>
      <c r="AW453" s="34"/>
      <c r="AX453" s="34"/>
      <c r="AY453" s="34"/>
      <c r="AZ453" s="34"/>
      <c r="BA453" s="34"/>
      <c r="BB453" s="34"/>
      <c r="BC453" s="124" t="s">
        <v>2399</v>
      </c>
      <c r="BD453" s="124" t="s">
        <v>2399</v>
      </c>
      <c r="BE453" s="216" t="s">
        <v>2399</v>
      </c>
      <c r="BF453" s="216" t="s">
        <v>2399</v>
      </c>
      <c r="BG453" s="34"/>
      <c r="BH453" s="34"/>
      <c r="BI453" s="34"/>
      <c r="BJ453" s="34"/>
      <c r="BK453" s="34"/>
      <c r="BL453" s="96">
        <f t="shared" ca="1" si="75"/>
        <v>17875</v>
      </c>
      <c r="BM453" s="97" t="e">
        <f t="shared" ca="1" si="76"/>
        <v>#VALUE!</v>
      </c>
      <c r="BN453" s="97" t="e">
        <f t="shared" ca="1" si="77"/>
        <v>#VALUE!</v>
      </c>
      <c r="BO453" s="95" t="e">
        <f t="shared" ca="1" si="78"/>
        <v>#VALUE!</v>
      </c>
      <c r="BP453" s="7">
        <f>Design!$J459</f>
        <v>0</v>
      </c>
      <c r="BQ453" s="1" t="e">
        <f t="shared" ca="1" si="79"/>
        <v>#VALUE!</v>
      </c>
      <c r="BR453" s="19" t="e">
        <f t="shared" ca="1" si="80"/>
        <v>#VALUE!</v>
      </c>
      <c r="BS453" s="61">
        <f t="shared" ca="1" si="81"/>
        <v>0</v>
      </c>
      <c r="BT453" s="61" t="str">
        <f t="shared" ca="1" si="82"/>
        <v>ACK</v>
      </c>
      <c r="BU453" s="78" t="e">
        <v>#VALUE!</v>
      </c>
      <c r="BV453" s="95">
        <v>0</v>
      </c>
      <c r="BW453" s="34">
        <v>5.5466666666666713</v>
      </c>
      <c r="BX453" s="43">
        <v>0.14536194531068317</v>
      </c>
      <c r="BY453" s="51" t="s">
        <v>2183</v>
      </c>
      <c r="BZ453"/>
      <c r="CA453" s="278"/>
      <c r="CB453"/>
      <c r="CC453" s="10"/>
      <c r="CD453" s="61"/>
      <c r="CE453" s="49"/>
      <c r="CF453" s="65"/>
      <c r="CG453" s="65"/>
      <c r="CH453" s="65"/>
      <c r="CI453" s="49"/>
      <c r="CJ453" s="49"/>
      <c r="CK453" s="49"/>
      <c r="CL453" s="49"/>
      <c r="CM453"/>
      <c r="CN453"/>
      <c r="CO453"/>
      <c r="CP453"/>
      <c r="CQ453"/>
      <c r="CR453"/>
      <c r="CS453"/>
      <c r="CT453"/>
      <c r="CU453"/>
      <c r="CV453" s="49"/>
      <c r="CW453" s="49"/>
      <c r="CX453" s="49"/>
      <c r="CY453" s="49"/>
      <c r="CZ453" s="49"/>
      <c r="DA453" s="49"/>
      <c r="DB453" s="49"/>
      <c r="DC453" s="49"/>
      <c r="DD453" s="49"/>
      <c r="DE453" s="49"/>
      <c r="DF453" s="49"/>
      <c r="DG453" s="49"/>
      <c r="DH453" s="49"/>
      <c r="DI453" s="49"/>
      <c r="DJ453" s="139"/>
      <c r="DK453" s="95"/>
      <c r="DL453" s="141"/>
      <c r="DM453" s="141"/>
      <c r="DN453" s="141"/>
      <c r="DO453" s="141"/>
      <c r="DP453" s="91"/>
      <c r="DQ453" s="72"/>
      <c r="DR453" s="72"/>
      <c r="DS453" s="72"/>
      <c r="DT453" s="72"/>
      <c r="DZ453" s="141"/>
      <c r="EA453" s="141"/>
      <c r="EB453" s="141"/>
      <c r="EC453" s="141"/>
      <c r="ED453" s="141"/>
      <c r="EE453" s="141"/>
      <c r="EF453" s="143"/>
      <c r="EU453" s="72"/>
    </row>
    <row r="454" spans="1:151">
      <c r="A454" s="20"/>
      <c r="B454" s="20"/>
      <c r="C454" s="312"/>
      <c r="D454" s="31" t="s">
        <v>1516</v>
      </c>
      <c r="E454" s="31" t="s">
        <v>1517</v>
      </c>
      <c r="F454" s="32"/>
      <c r="G454" s="33"/>
      <c r="H454" s="34"/>
      <c r="I454" s="34"/>
      <c r="J454" s="34"/>
      <c r="K454" s="34"/>
      <c r="L454" s="34"/>
      <c r="M454" s="34"/>
      <c r="N454" s="34"/>
      <c r="O454" s="34"/>
      <c r="P454" s="34"/>
      <c r="Q454" s="34"/>
      <c r="R454" s="34"/>
      <c r="S454" s="34"/>
      <c r="T454" s="34"/>
      <c r="U454" s="34"/>
      <c r="V454" s="34"/>
      <c r="W454" s="34"/>
      <c r="X454" s="34"/>
      <c r="Y454" s="34"/>
      <c r="Z454" s="34"/>
      <c r="AA454" s="34"/>
      <c r="AB454" s="34"/>
      <c r="AC454" s="34"/>
      <c r="AD454" s="34"/>
      <c r="AE454" s="34"/>
      <c r="AF454" s="34"/>
      <c r="AG454" s="34"/>
      <c r="AH454" s="34"/>
      <c r="AI454" s="34"/>
      <c r="AJ454" s="34"/>
      <c r="AK454" s="34"/>
      <c r="AL454" s="34"/>
      <c r="AM454" s="34"/>
      <c r="AN454" s="34"/>
      <c r="AO454" s="34"/>
      <c r="AP454" s="34"/>
      <c r="AQ454" s="75"/>
      <c r="AR454" s="34"/>
      <c r="AS454" s="34"/>
      <c r="AT454" s="110" t="s">
        <v>1283</v>
      </c>
      <c r="AU454" s="34" t="s">
        <v>1283</v>
      </c>
      <c r="AV454" s="34" t="s">
        <v>1283</v>
      </c>
      <c r="AW454" s="34"/>
      <c r="AX454" s="34"/>
      <c r="AY454" s="34"/>
      <c r="AZ454" s="34"/>
      <c r="BA454" s="34"/>
      <c r="BB454" s="34"/>
      <c r="BC454" s="124" t="s">
        <v>1283</v>
      </c>
      <c r="BD454" s="124" t="s">
        <v>1283</v>
      </c>
      <c r="BE454" s="216" t="s">
        <v>1283</v>
      </c>
      <c r="BF454" s="216" t="s">
        <v>1283</v>
      </c>
      <c r="BG454" s="34"/>
      <c r="BH454" s="34"/>
      <c r="BI454" s="34"/>
      <c r="BJ454" s="34"/>
      <c r="BK454" s="34"/>
      <c r="BL454" s="96">
        <f t="shared" ca="1" si="75"/>
        <v>17877</v>
      </c>
      <c r="BM454" s="97" t="e">
        <f t="shared" ca="1" si="76"/>
        <v>#VALUE!</v>
      </c>
      <c r="BN454" s="97" t="e">
        <f t="shared" ca="1" si="77"/>
        <v>#VALUE!</v>
      </c>
      <c r="BO454" s="95" t="e">
        <f t="shared" ca="1" si="78"/>
        <v>#VALUE!</v>
      </c>
      <c r="BP454" s="7">
        <f>Design!$J460</f>
        <v>0</v>
      </c>
      <c r="BQ454" s="1" t="e">
        <f t="shared" ca="1" si="79"/>
        <v>#VALUE!</v>
      </c>
      <c r="BR454" s="19" t="e">
        <f t="shared" ca="1" si="80"/>
        <v>#VALUE!</v>
      </c>
      <c r="BS454" s="61">
        <f t="shared" ca="1" si="81"/>
        <v>0</v>
      </c>
      <c r="BT454" s="61" t="str">
        <f t="shared" ca="1" si="82"/>
        <v>ACK</v>
      </c>
      <c r="BU454" s="78" t="e">
        <v>#VALUE!</v>
      </c>
      <c r="BV454" s="95">
        <v>0</v>
      </c>
      <c r="BW454" s="34">
        <v>5.6</v>
      </c>
      <c r="BX454" s="43">
        <v>0.14792899408284049</v>
      </c>
      <c r="BY454" s="51" t="s">
        <v>2184</v>
      </c>
      <c r="BZ454"/>
      <c r="CA454" s="278"/>
      <c r="CB454"/>
      <c r="CC454" s="10"/>
      <c r="CD454" s="61"/>
      <c r="CE454" s="49"/>
      <c r="CF454" s="65"/>
      <c r="CG454" s="65"/>
      <c r="CH454" s="65"/>
      <c r="CI454" s="49"/>
      <c r="CJ454" s="49"/>
      <c r="CK454" s="49"/>
      <c r="CL454" s="49"/>
      <c r="CM454"/>
      <c r="CN454"/>
      <c r="CO454"/>
      <c r="CP454"/>
      <c r="CQ454"/>
      <c r="CR454"/>
      <c r="CS454"/>
      <c r="CT454"/>
      <c r="CU454"/>
      <c r="CV454" s="49"/>
      <c r="CW454" s="49"/>
      <c r="CX454" s="49"/>
      <c r="CY454" s="49"/>
      <c r="CZ454" s="49"/>
      <c r="DA454" s="49"/>
      <c r="DB454" s="49"/>
      <c r="DC454" s="49"/>
      <c r="DD454" s="49"/>
      <c r="DE454" s="49"/>
      <c r="DF454" s="49"/>
      <c r="DG454" s="49"/>
      <c r="DH454" s="49"/>
      <c r="DI454" s="49"/>
      <c r="DJ454" s="139"/>
      <c r="DK454" s="95"/>
      <c r="DL454" s="141"/>
      <c r="DM454" s="141"/>
      <c r="DN454" s="141"/>
      <c r="DO454" s="141"/>
      <c r="DP454" s="91"/>
      <c r="DQ454" s="72"/>
      <c r="DR454" s="72"/>
      <c r="DS454" s="72"/>
      <c r="DT454" s="72"/>
      <c r="DZ454" s="141"/>
      <c r="EA454" s="141"/>
      <c r="EB454" s="141"/>
      <c r="EC454" s="141"/>
      <c r="ED454" s="141"/>
      <c r="EE454" s="141"/>
      <c r="EF454" s="143"/>
      <c r="EU454" s="72"/>
    </row>
    <row r="455" spans="1:151">
      <c r="A455" s="20"/>
      <c r="B455" s="20"/>
      <c r="C455" s="312"/>
      <c r="D455" s="31" t="s">
        <v>1518</v>
      </c>
      <c r="E455" s="31" t="s">
        <v>1519</v>
      </c>
      <c r="F455" s="32"/>
      <c r="G455" s="33"/>
      <c r="H455" s="34"/>
      <c r="I455" s="34"/>
      <c r="J455" s="34"/>
      <c r="K455" s="34"/>
      <c r="L455" s="34"/>
      <c r="M455" s="34"/>
      <c r="N455" s="34"/>
      <c r="O455" s="34"/>
      <c r="P455" s="34"/>
      <c r="Q455" s="34"/>
      <c r="R455" s="34"/>
      <c r="S455" s="34"/>
      <c r="T455" s="34"/>
      <c r="U455" s="34"/>
      <c r="V455" s="34"/>
      <c r="W455" s="34"/>
      <c r="X455" s="34"/>
      <c r="Y455" s="34"/>
      <c r="Z455" s="34"/>
      <c r="AA455" s="34"/>
      <c r="AB455" s="34"/>
      <c r="AC455" s="34"/>
      <c r="AD455" s="34"/>
      <c r="AE455" s="34"/>
      <c r="AF455" s="34"/>
      <c r="AG455" s="40"/>
      <c r="AH455" s="34"/>
      <c r="AI455" s="40"/>
      <c r="AJ455" s="34"/>
      <c r="AK455" s="34"/>
      <c r="AL455" s="34"/>
      <c r="AM455" s="34"/>
      <c r="AN455" s="34"/>
      <c r="AO455" s="34"/>
      <c r="AP455" s="34"/>
      <c r="AQ455" s="75"/>
      <c r="AR455" s="34"/>
      <c r="AS455" s="34"/>
      <c r="AT455" s="110" t="s">
        <v>1651</v>
      </c>
      <c r="AU455" s="34" t="s">
        <v>1651</v>
      </c>
      <c r="AV455" s="34" t="s">
        <v>1651</v>
      </c>
      <c r="AW455" s="34"/>
      <c r="AX455" s="34"/>
      <c r="AY455" s="34"/>
      <c r="AZ455" s="34"/>
      <c r="BA455" s="34"/>
      <c r="BB455" s="34"/>
      <c r="BC455" s="124" t="s">
        <v>2901</v>
      </c>
      <c r="BD455" s="124" t="s">
        <v>2901</v>
      </c>
      <c r="BE455" s="216" t="s">
        <v>2901</v>
      </c>
      <c r="BF455" s="216" t="s">
        <v>2901</v>
      </c>
      <c r="BG455" s="34"/>
      <c r="BH455" s="34"/>
      <c r="BI455" s="34"/>
      <c r="BJ455" s="34"/>
      <c r="BK455" s="34"/>
      <c r="BL455" s="96">
        <f t="shared" ca="1" si="75"/>
        <v>17878</v>
      </c>
      <c r="BM455" s="97" t="e">
        <f t="shared" ca="1" si="76"/>
        <v>#VALUE!</v>
      </c>
      <c r="BN455" s="97" t="e">
        <f t="shared" ca="1" si="77"/>
        <v>#VALUE!</v>
      </c>
      <c r="BO455" s="95" t="e">
        <f t="shared" ca="1" si="78"/>
        <v>#VALUE!</v>
      </c>
      <c r="BP455" s="7">
        <f>Design!$J461</f>
        <v>0</v>
      </c>
      <c r="BQ455" s="1" t="e">
        <f t="shared" ca="1" si="79"/>
        <v>#VALUE!</v>
      </c>
      <c r="BR455" s="19" t="e">
        <f t="shared" ca="1" si="80"/>
        <v>#VALUE!</v>
      </c>
      <c r="BS455" s="61">
        <f t="shared" ca="1" si="81"/>
        <v>0</v>
      </c>
      <c r="BT455" s="61" t="str">
        <f t="shared" ca="1" si="82"/>
        <v>ACK</v>
      </c>
      <c r="BU455" s="78" t="e">
        <v>#VALUE!</v>
      </c>
      <c r="BV455" s="95">
        <v>0</v>
      </c>
      <c r="BW455" s="34">
        <v>5.6533333333333387</v>
      </c>
      <c r="BX455" s="43">
        <v>0.15056464815807222</v>
      </c>
      <c r="BY455" s="51" t="s">
        <v>2185</v>
      </c>
      <c r="BZ455"/>
      <c r="CA455" s="278"/>
      <c r="CB455"/>
      <c r="CC455" s="10"/>
      <c r="CD455" s="61"/>
      <c r="CE455" s="49"/>
      <c r="CF455" s="65"/>
      <c r="CG455" s="65"/>
      <c r="CH455" s="65"/>
      <c r="CI455" s="49"/>
      <c r="CJ455" s="49"/>
      <c r="CK455" s="49"/>
      <c r="CL455" s="49"/>
      <c r="CM455"/>
      <c r="CN455"/>
      <c r="CO455"/>
      <c r="CP455"/>
      <c r="CQ455"/>
      <c r="CR455"/>
      <c r="CS455"/>
      <c r="CT455"/>
      <c r="CU455"/>
      <c r="CV455" s="49"/>
      <c r="CW455" s="49"/>
      <c r="CX455" s="49"/>
      <c r="CY455" s="49"/>
      <c r="CZ455" s="49"/>
      <c r="DA455" s="49"/>
      <c r="DB455" s="49"/>
      <c r="DC455" s="49"/>
      <c r="DD455" s="49"/>
      <c r="DE455" s="49"/>
      <c r="DF455" s="49"/>
      <c r="DG455" s="49"/>
      <c r="DH455" s="49"/>
      <c r="DI455" s="49"/>
      <c r="DJ455" s="139"/>
      <c r="DK455" s="95"/>
      <c r="DL455" s="141"/>
      <c r="DM455" s="141"/>
      <c r="DN455" s="141"/>
      <c r="DO455" s="141"/>
      <c r="DP455" s="91"/>
      <c r="DQ455" s="72"/>
      <c r="DR455" s="72"/>
      <c r="DS455" s="72"/>
      <c r="DT455" s="72"/>
      <c r="DZ455" s="141"/>
      <c r="EA455" s="141"/>
      <c r="EB455" s="141"/>
      <c r="EC455" s="141"/>
      <c r="ED455" s="141"/>
      <c r="EE455" s="141"/>
      <c r="EF455" s="143"/>
      <c r="EU455" s="72"/>
    </row>
    <row r="456" spans="1:151">
      <c r="A456" s="20"/>
      <c r="B456" s="20"/>
      <c r="C456" s="312"/>
      <c r="D456" s="31" t="s">
        <v>1520</v>
      </c>
      <c r="E456" s="31" t="s">
        <v>1521</v>
      </c>
      <c r="F456" s="32"/>
      <c r="G456" s="33"/>
      <c r="H456" s="34"/>
      <c r="I456" s="34"/>
      <c r="J456" s="34"/>
      <c r="K456" s="34"/>
      <c r="L456" s="34"/>
      <c r="M456" s="34"/>
      <c r="N456" s="34"/>
      <c r="O456" s="34"/>
      <c r="P456" s="34"/>
      <c r="Q456" s="34"/>
      <c r="R456" s="34"/>
      <c r="S456" s="34"/>
      <c r="T456" s="34"/>
      <c r="U456" s="34"/>
      <c r="V456" s="34"/>
      <c r="W456" s="34"/>
      <c r="X456" s="34"/>
      <c r="Y456" s="34"/>
      <c r="Z456" s="34"/>
      <c r="AA456" s="34"/>
      <c r="AB456" s="34"/>
      <c r="AC456" s="34"/>
      <c r="AD456" s="34"/>
      <c r="AE456" s="34"/>
      <c r="AF456" s="34"/>
      <c r="AG456" s="34"/>
      <c r="AH456" s="34"/>
      <c r="AI456" s="34"/>
      <c r="AJ456" s="34"/>
      <c r="AK456" s="34"/>
      <c r="AL456" s="34"/>
      <c r="AM456" s="34"/>
      <c r="AN456" s="34"/>
      <c r="AO456" s="34"/>
      <c r="AP456" s="34"/>
      <c r="AQ456" s="75"/>
      <c r="AR456" s="34"/>
      <c r="AS456" s="34"/>
      <c r="AT456" s="110" t="s">
        <v>2404</v>
      </c>
      <c r="AU456" s="34" t="s">
        <v>2404</v>
      </c>
      <c r="AV456" s="34" t="s">
        <v>2404</v>
      </c>
      <c r="AW456" s="34"/>
      <c r="AX456" s="34"/>
      <c r="AY456" s="34"/>
      <c r="AZ456" s="34"/>
      <c r="BA456" s="34"/>
      <c r="BB456" s="34"/>
      <c r="BC456" s="124" t="s">
        <v>2404</v>
      </c>
      <c r="BD456" s="124" t="s">
        <v>2404</v>
      </c>
      <c r="BE456" s="216" t="s">
        <v>2404</v>
      </c>
      <c r="BF456" s="216" t="s">
        <v>2404</v>
      </c>
      <c r="BG456" s="34"/>
      <c r="BH456" s="34"/>
      <c r="BI456" s="34"/>
      <c r="BJ456" s="34"/>
      <c r="BK456" s="34"/>
      <c r="BL456" s="96">
        <f t="shared" ca="1" si="75"/>
        <v>17879</v>
      </c>
      <c r="BM456" s="97" t="e">
        <f t="shared" ca="1" si="76"/>
        <v>#VALUE!</v>
      </c>
      <c r="BN456" s="97" t="e">
        <f t="shared" ca="1" si="77"/>
        <v>#VALUE!</v>
      </c>
      <c r="BO456" s="95" t="e">
        <f t="shared" ca="1" si="78"/>
        <v>#VALUE!</v>
      </c>
      <c r="BP456" s="7">
        <f>Design!$J462</f>
        <v>0</v>
      </c>
      <c r="BQ456" s="1" t="e">
        <f t="shared" ca="1" si="79"/>
        <v>#VALUE!</v>
      </c>
      <c r="BR456" s="19" t="e">
        <f t="shared" ca="1" si="80"/>
        <v>#VALUE!</v>
      </c>
      <c r="BS456" s="61">
        <f t="shared" ca="1" si="81"/>
        <v>0</v>
      </c>
      <c r="BT456" s="61" t="str">
        <f t="shared" ca="1" si="82"/>
        <v>ACK</v>
      </c>
      <c r="BU456" s="78" t="e">
        <v>#VALUE!</v>
      </c>
      <c r="BV456" s="95">
        <v>0</v>
      </c>
      <c r="BW456" s="34">
        <v>5.7066666666666723</v>
      </c>
      <c r="BX456" s="43">
        <v>0.15327137416232534</v>
      </c>
      <c r="BY456" s="51" t="s">
        <v>2186</v>
      </c>
      <c r="BZ456"/>
      <c r="CA456" s="278"/>
      <c r="CB456"/>
      <c r="CC456" s="10"/>
      <c r="CD456" s="61"/>
      <c r="CE456" s="49"/>
      <c r="CF456" s="65"/>
      <c r="CG456" s="65"/>
      <c r="CH456" s="65"/>
      <c r="CI456" s="49"/>
      <c r="CJ456" s="49"/>
      <c r="CK456" s="49"/>
      <c r="CL456" s="49"/>
      <c r="CM456"/>
      <c r="CN456"/>
      <c r="CO456"/>
      <c r="CP456"/>
      <c r="CQ456"/>
      <c r="CR456"/>
      <c r="CS456"/>
      <c r="CT456"/>
      <c r="CU456"/>
      <c r="CV456" s="49"/>
      <c r="CW456" s="49"/>
      <c r="CX456" s="49"/>
      <c r="CY456" s="49"/>
      <c r="CZ456" s="49"/>
      <c r="DA456" s="49"/>
      <c r="DB456" s="49"/>
      <c r="DC456" s="49"/>
      <c r="DD456" s="49"/>
      <c r="DE456" s="49"/>
      <c r="DF456" s="49"/>
      <c r="DG456" s="49"/>
      <c r="DH456" s="49"/>
      <c r="DI456" s="49"/>
      <c r="DJ456" s="139"/>
      <c r="DK456" s="95"/>
      <c r="DL456" s="141"/>
      <c r="DM456" s="141"/>
      <c r="DN456" s="141"/>
      <c r="DO456" s="141"/>
      <c r="DP456" s="91"/>
      <c r="DQ456" s="72"/>
      <c r="DR456" s="72"/>
      <c r="DS456" s="72"/>
      <c r="DT456" s="72"/>
      <c r="DZ456" s="141"/>
      <c r="EA456" s="141"/>
      <c r="EB456" s="141"/>
      <c r="EC456" s="141"/>
      <c r="ED456" s="141"/>
      <c r="EE456" s="141"/>
      <c r="EF456" s="143"/>
      <c r="EU456" s="72"/>
    </row>
    <row r="457" spans="1:151">
      <c r="A457" s="20"/>
      <c r="B457" s="20"/>
      <c r="C457" s="312"/>
      <c r="D457" s="31" t="s">
        <v>1409</v>
      </c>
      <c r="E457" s="31" t="s">
        <v>1410</v>
      </c>
      <c r="F457" s="32"/>
      <c r="G457" s="33"/>
      <c r="H457" s="34"/>
      <c r="I457" s="34"/>
      <c r="J457" s="34"/>
      <c r="K457" s="34"/>
      <c r="L457" s="34"/>
      <c r="M457" s="34"/>
      <c r="N457" s="34"/>
      <c r="O457" s="34"/>
      <c r="P457" s="34"/>
      <c r="Q457" s="34"/>
      <c r="R457" s="34"/>
      <c r="S457" s="34"/>
      <c r="T457" s="34"/>
      <c r="U457" s="34"/>
      <c r="V457" s="34"/>
      <c r="W457" s="34"/>
      <c r="X457" s="34"/>
      <c r="Y457" s="34"/>
      <c r="Z457" s="34"/>
      <c r="AA457" s="34"/>
      <c r="AB457" s="34"/>
      <c r="AC457" s="34"/>
      <c r="AD457" s="34"/>
      <c r="AE457" s="34"/>
      <c r="AF457" s="34"/>
      <c r="AG457" s="34"/>
      <c r="AH457" s="34"/>
      <c r="AI457" s="34"/>
      <c r="AJ457" s="34"/>
      <c r="AK457" s="34"/>
      <c r="AL457" s="34"/>
      <c r="AM457" s="34"/>
      <c r="AN457" s="34"/>
      <c r="AO457" s="34"/>
      <c r="AP457" s="34"/>
      <c r="AQ457" s="75"/>
      <c r="AR457" s="34"/>
      <c r="AS457" s="34"/>
      <c r="AT457" s="110" t="s">
        <v>1276</v>
      </c>
      <c r="AU457" s="34" t="s">
        <v>1276</v>
      </c>
      <c r="AV457" s="34" t="s">
        <v>1276</v>
      </c>
      <c r="AW457" s="34"/>
      <c r="AX457" s="34"/>
      <c r="AY457" s="34"/>
      <c r="AZ457" s="34"/>
      <c r="BA457" s="34"/>
      <c r="BB457" s="34"/>
      <c r="BC457" s="124" t="s">
        <v>1275</v>
      </c>
      <c r="BD457" s="124" t="s">
        <v>1275</v>
      </c>
      <c r="BE457" s="216" t="s">
        <v>1275</v>
      </c>
      <c r="BF457" s="216" t="s">
        <v>1275</v>
      </c>
      <c r="BG457" s="34"/>
      <c r="BH457" s="34"/>
      <c r="BI457" s="34"/>
      <c r="BJ457" s="34"/>
      <c r="BK457" s="34"/>
      <c r="BL457" s="96">
        <f t="shared" ca="1" si="75"/>
        <v>17978</v>
      </c>
      <c r="BM457" s="97" t="e">
        <f t="shared" ca="1" si="76"/>
        <v>#VALUE!</v>
      </c>
      <c r="BN457" s="97" t="e">
        <f t="shared" ca="1" si="77"/>
        <v>#VALUE!</v>
      </c>
      <c r="BO457" s="95" t="e">
        <f t="shared" ca="1" si="78"/>
        <v>#VALUE!</v>
      </c>
      <c r="BP457" s="7">
        <f>Design!$J463</f>
        <v>0</v>
      </c>
      <c r="BQ457" s="1" t="e">
        <f t="shared" ca="1" si="79"/>
        <v>#VALUE!</v>
      </c>
      <c r="BR457" s="19" t="e">
        <f t="shared" ca="1" si="80"/>
        <v>#VALUE!</v>
      </c>
      <c r="BS457" s="61">
        <f t="shared" ca="1" si="81"/>
        <v>0</v>
      </c>
      <c r="BT457" s="61" t="str">
        <f t="shared" ca="1" si="82"/>
        <v>ACK</v>
      </c>
      <c r="BU457" s="78" t="e">
        <v>#VALUE!</v>
      </c>
      <c r="BV457" s="95">
        <v>0</v>
      </c>
      <c r="BW457" s="34">
        <v>5.760000000000006</v>
      </c>
      <c r="BX457" s="43">
        <v>0.15605175058216889</v>
      </c>
      <c r="BY457" s="51" t="s">
        <v>2187</v>
      </c>
      <c r="BZ457"/>
      <c r="CA457" s="278"/>
      <c r="CB457"/>
      <c r="CC457" s="10"/>
      <c r="CD457" s="61"/>
      <c r="CE457" s="49"/>
      <c r="CF457" s="65"/>
      <c r="CG457" s="65"/>
      <c r="CH457" s="65"/>
      <c r="CI457" s="49"/>
      <c r="CJ457" s="49"/>
      <c r="CK457" s="49"/>
      <c r="CL457" s="49"/>
      <c r="CM457"/>
      <c r="CN457"/>
      <c r="CO457"/>
      <c r="CP457"/>
      <c r="CQ457"/>
      <c r="CR457"/>
      <c r="CS457"/>
      <c r="CT457"/>
      <c r="CU457"/>
      <c r="CV457" s="49"/>
      <c r="CW457" s="49"/>
      <c r="CX457" s="49"/>
      <c r="CY457" s="49"/>
      <c r="CZ457" s="49"/>
      <c r="DA457" s="49"/>
      <c r="DB457" s="49"/>
      <c r="DC457" s="49"/>
      <c r="DD457" s="49"/>
      <c r="DE457" s="49"/>
      <c r="DF457" s="49"/>
      <c r="DG457" s="49"/>
      <c r="DH457" s="49"/>
      <c r="DI457" s="49"/>
      <c r="DJ457" s="139"/>
      <c r="DK457" s="95"/>
      <c r="DL457" s="141"/>
      <c r="DM457" s="141"/>
      <c r="DN457" s="141"/>
      <c r="DO457" s="141"/>
      <c r="DP457" s="91"/>
      <c r="DQ457" s="72"/>
      <c r="DR457" s="72"/>
      <c r="DS457" s="72"/>
      <c r="DT457" s="72"/>
      <c r="DZ457" s="141"/>
      <c r="EA457" s="141"/>
      <c r="EB457" s="141"/>
      <c r="EC457" s="141"/>
      <c r="ED457" s="141"/>
      <c r="EE457" s="141"/>
      <c r="EF457" s="143"/>
      <c r="EU457" s="72"/>
    </row>
    <row r="458" spans="1:151">
      <c r="A458" s="20"/>
      <c r="B458" s="20"/>
      <c r="C458" s="312"/>
      <c r="D458" s="31" t="s">
        <v>1411</v>
      </c>
      <c r="E458" s="31" t="s">
        <v>1412</v>
      </c>
      <c r="F458" s="32"/>
      <c r="G458" s="33"/>
      <c r="H458" s="34"/>
      <c r="I458" s="34"/>
      <c r="J458" s="34"/>
      <c r="K458" s="34"/>
      <c r="L458" s="34"/>
      <c r="M458" s="34"/>
      <c r="N458" s="34"/>
      <c r="O458" s="34"/>
      <c r="P458" s="34"/>
      <c r="Q458" s="34"/>
      <c r="R458" s="34"/>
      <c r="S458" s="34"/>
      <c r="T458" s="34"/>
      <c r="U458" s="34"/>
      <c r="V458" s="34"/>
      <c r="W458" s="34"/>
      <c r="X458" s="34"/>
      <c r="Y458" s="34"/>
      <c r="Z458" s="34"/>
      <c r="AA458" s="34"/>
      <c r="AB458" s="34"/>
      <c r="AC458" s="34"/>
      <c r="AD458" s="34"/>
      <c r="AE458" s="34"/>
      <c r="AF458" s="34"/>
      <c r="AG458" s="34"/>
      <c r="AH458" s="34"/>
      <c r="AI458" s="34"/>
      <c r="AJ458" s="34"/>
      <c r="AK458" s="34"/>
      <c r="AL458" s="34"/>
      <c r="AM458" s="34"/>
      <c r="AN458" s="34"/>
      <c r="AO458" s="34"/>
      <c r="AP458" s="34"/>
      <c r="AQ458" s="75"/>
      <c r="AR458" s="34"/>
      <c r="AS458" s="34"/>
      <c r="AT458" s="110" t="s">
        <v>2399</v>
      </c>
      <c r="AU458" s="34" t="s">
        <v>2399</v>
      </c>
      <c r="AV458" s="34" t="s">
        <v>2399</v>
      </c>
      <c r="AW458" s="34"/>
      <c r="AX458" s="34"/>
      <c r="AY458" s="34"/>
      <c r="AZ458" s="34"/>
      <c r="BA458" s="34"/>
      <c r="BB458" s="34"/>
      <c r="BC458" s="124" t="s">
        <v>2399</v>
      </c>
      <c r="BD458" s="124" t="s">
        <v>2399</v>
      </c>
      <c r="BE458" s="216" t="s">
        <v>2399</v>
      </c>
      <c r="BF458" s="216" t="s">
        <v>2399</v>
      </c>
      <c r="BG458" s="34"/>
      <c r="BH458" s="34"/>
      <c r="BI458" s="34"/>
      <c r="BJ458" s="34"/>
      <c r="BK458" s="34"/>
      <c r="BL458" s="96">
        <f t="shared" ca="1" si="75"/>
        <v>17979</v>
      </c>
      <c r="BM458" s="97" t="e">
        <f t="shared" ca="1" si="76"/>
        <v>#VALUE!</v>
      </c>
      <c r="BN458" s="97">
        <f t="shared" ca="1" si="77"/>
        <v>0</v>
      </c>
      <c r="BO458" s="95" t="e">
        <f t="shared" ca="1" si="78"/>
        <v>#VALUE!</v>
      </c>
      <c r="BP458" s="7">
        <f>Design!$J464</f>
        <v>0</v>
      </c>
      <c r="BQ458" s="1" t="e">
        <f t="shared" ca="1" si="79"/>
        <v>#VALUE!</v>
      </c>
      <c r="BR458" s="19" t="e">
        <f t="shared" ca="1" si="80"/>
        <v>#VALUE!</v>
      </c>
      <c r="BS458" s="61">
        <f t="shared" ca="1" si="81"/>
        <v>0</v>
      </c>
      <c r="BT458" s="61" t="str">
        <f t="shared" ca="1" si="82"/>
        <v>LOADCELL=0.000000</v>
      </c>
      <c r="BU458" s="78" t="e">
        <v>#VALUE!</v>
      </c>
      <c r="BV458" s="95">
        <v>0</v>
      </c>
      <c r="BW458" s="34">
        <v>5.8133333333333397</v>
      </c>
      <c r="BX458" s="43">
        <v>0.15890847390787749</v>
      </c>
      <c r="BY458" s="51" t="s">
        <v>2188</v>
      </c>
      <c r="BZ458"/>
      <c r="CA458" s="278"/>
      <c r="CB458"/>
      <c r="CC458" s="10"/>
      <c r="CD458" s="61"/>
      <c r="CE458" s="49"/>
      <c r="CF458" s="65"/>
      <c r="CG458" s="65"/>
      <c r="CH458" s="65"/>
      <c r="CI458" s="49"/>
      <c r="CJ458" s="49"/>
      <c r="CK458" s="49"/>
      <c r="CL458" s="49"/>
      <c r="CM458"/>
      <c r="CN458"/>
      <c r="CO458"/>
      <c r="CP458"/>
      <c r="CQ458"/>
      <c r="CR458"/>
      <c r="CS458"/>
      <c r="CT458"/>
      <c r="CU458"/>
      <c r="CV458" s="49"/>
      <c r="CW458" s="49"/>
      <c r="CX458" s="49"/>
      <c r="CY458" s="49"/>
      <c r="CZ458" s="49"/>
      <c r="DA458" s="49"/>
      <c r="DB458" s="49"/>
      <c r="DC458" s="49"/>
      <c r="DD458" s="49"/>
      <c r="DE458" s="49"/>
      <c r="DF458" s="49"/>
      <c r="DG458" s="49"/>
      <c r="DH458" s="49"/>
      <c r="DI458" s="49"/>
      <c r="DJ458" s="139"/>
      <c r="DK458" s="95"/>
      <c r="DL458" s="141"/>
      <c r="DM458" s="141"/>
      <c r="DN458" s="141"/>
      <c r="DO458" s="141"/>
      <c r="DP458" s="91"/>
      <c r="DQ458" s="72"/>
      <c r="DR458" s="72"/>
      <c r="DS458" s="72"/>
      <c r="DT458" s="72"/>
      <c r="DZ458" s="141"/>
      <c r="EA458" s="141"/>
      <c r="EB458" s="141"/>
      <c r="EC458" s="141"/>
      <c r="ED458" s="141"/>
      <c r="EE458" s="141"/>
      <c r="EF458" s="143"/>
      <c r="EU458" s="72"/>
    </row>
    <row r="459" spans="1:151">
      <c r="A459" s="20"/>
      <c r="B459" s="20"/>
      <c r="C459" s="312"/>
      <c r="D459" s="31" t="s">
        <v>1413</v>
      </c>
      <c r="E459" s="31" t="s">
        <v>1414</v>
      </c>
      <c r="F459" s="32"/>
      <c r="G459" s="33"/>
      <c r="H459" s="34"/>
      <c r="I459" s="34"/>
      <c r="J459" s="34"/>
      <c r="K459" s="34"/>
      <c r="L459" s="34"/>
      <c r="M459" s="34"/>
      <c r="N459" s="34"/>
      <c r="O459" s="34"/>
      <c r="P459" s="34"/>
      <c r="Q459" s="34"/>
      <c r="R459" s="34"/>
      <c r="S459" s="34"/>
      <c r="T459" s="34"/>
      <c r="U459" s="34"/>
      <c r="V459" s="34"/>
      <c r="W459" s="34"/>
      <c r="X459" s="34"/>
      <c r="Y459" s="34"/>
      <c r="Z459" s="34"/>
      <c r="AA459" s="34"/>
      <c r="AB459" s="34"/>
      <c r="AC459" s="34"/>
      <c r="AD459" s="34"/>
      <c r="AE459" s="34"/>
      <c r="AF459" s="34"/>
      <c r="AG459" s="34"/>
      <c r="AH459" s="34"/>
      <c r="AI459" s="34"/>
      <c r="AJ459" s="34"/>
      <c r="AK459" s="34"/>
      <c r="AL459" s="34"/>
      <c r="AM459" s="34"/>
      <c r="AN459" s="34"/>
      <c r="AO459" s="34"/>
      <c r="AP459" s="34"/>
      <c r="AQ459" s="75"/>
      <c r="AR459" s="34"/>
      <c r="AS459" s="34"/>
      <c r="AT459" s="110" t="s">
        <v>2399</v>
      </c>
      <c r="AU459" s="34" t="s">
        <v>2399</v>
      </c>
      <c r="AV459" s="34" t="s">
        <v>2399</v>
      </c>
      <c r="AW459" s="34"/>
      <c r="AX459" s="34"/>
      <c r="AY459" s="34"/>
      <c r="AZ459" s="34"/>
      <c r="BA459" s="34"/>
      <c r="BB459" s="34"/>
      <c r="BC459" s="124" t="s">
        <v>2399</v>
      </c>
      <c r="BD459" s="124" t="s">
        <v>2399</v>
      </c>
      <c r="BE459" s="216" t="s">
        <v>2399</v>
      </c>
      <c r="BF459" s="216" t="s">
        <v>2399</v>
      </c>
      <c r="BG459" s="34"/>
      <c r="BH459" s="34"/>
      <c r="BI459" s="34"/>
      <c r="BJ459" s="34"/>
      <c r="BK459" s="34"/>
      <c r="BL459" s="96">
        <f t="shared" ca="1" si="75"/>
        <v>17991</v>
      </c>
      <c r="BM459" s="97" t="e">
        <f t="shared" ca="1" si="76"/>
        <v>#VALUE!</v>
      </c>
      <c r="BN459" s="97">
        <f t="shared" ca="1" si="77"/>
        <v>0</v>
      </c>
      <c r="BO459" s="95" t="e">
        <f t="shared" ca="1" si="78"/>
        <v>#VALUE!</v>
      </c>
      <c r="BP459" s="7">
        <f>Design!$J465</f>
        <v>0</v>
      </c>
      <c r="BQ459" s="1" t="e">
        <f t="shared" ca="1" si="79"/>
        <v>#VALUE!</v>
      </c>
      <c r="BR459" s="19" t="e">
        <f t="shared" ca="1" si="80"/>
        <v>#VALUE!</v>
      </c>
      <c r="BS459" s="61">
        <f t="shared" ca="1" si="81"/>
        <v>0</v>
      </c>
      <c r="BT459" s="61" t="str">
        <f t="shared" ca="1" si="82"/>
        <v>LOADCELL=0.033333</v>
      </c>
      <c r="BU459" s="78" t="e">
        <v>#VALUE!</v>
      </c>
      <c r="BV459" s="95">
        <v>0</v>
      </c>
      <c r="BW459" s="34">
        <v>5.8666666666666734</v>
      </c>
      <c r="BX459" s="43">
        <v>0.16184436517373535</v>
      </c>
      <c r="BY459" s="51" t="s">
        <v>2189</v>
      </c>
      <c r="BZ459"/>
      <c r="CA459" s="278"/>
      <c r="CB459"/>
      <c r="CC459" s="10"/>
      <c r="CD459" s="61"/>
      <c r="CE459" s="49"/>
      <c r="CF459" s="65"/>
      <c r="CG459" s="65"/>
      <c r="CH459" s="65"/>
      <c r="CI459" s="49"/>
      <c r="CJ459" s="49"/>
      <c r="CK459" s="49"/>
      <c r="CL459" s="49"/>
      <c r="CM459"/>
      <c r="CN459"/>
      <c r="CO459"/>
      <c r="CP459"/>
      <c r="CQ459"/>
      <c r="CR459"/>
      <c r="CS459"/>
      <c r="CT459"/>
      <c r="CU459"/>
      <c r="CV459" s="49"/>
      <c r="CW459" s="49"/>
      <c r="CX459" s="49"/>
      <c r="CY459" s="49"/>
      <c r="CZ459" s="49"/>
      <c r="DA459" s="49"/>
      <c r="DB459" s="49"/>
      <c r="DC459" s="49"/>
      <c r="DD459" s="49"/>
      <c r="DE459" s="49"/>
      <c r="DF459" s="49"/>
      <c r="DG459" s="49"/>
      <c r="DH459" s="49"/>
      <c r="DI459" s="49"/>
      <c r="DJ459" s="139"/>
      <c r="DK459" s="95"/>
      <c r="DL459" s="141"/>
      <c r="DM459" s="141"/>
      <c r="DN459" s="141"/>
      <c r="DO459" s="141"/>
      <c r="DP459" s="91"/>
      <c r="DQ459" s="72"/>
      <c r="DR459" s="72"/>
      <c r="DS459" s="72"/>
      <c r="DT459" s="72"/>
      <c r="DZ459" s="141"/>
      <c r="EA459" s="141"/>
      <c r="EB459" s="141"/>
      <c r="EC459" s="141"/>
      <c r="ED459" s="141"/>
      <c r="EE459" s="141"/>
      <c r="EF459" s="143"/>
      <c r="EU459" s="72"/>
    </row>
    <row r="460" spans="1:151">
      <c r="A460" s="20"/>
      <c r="B460" s="20"/>
      <c r="C460" s="312"/>
      <c r="D460" s="31" t="s">
        <v>1415</v>
      </c>
      <c r="E460" s="31" t="s">
        <v>1416</v>
      </c>
      <c r="F460" s="32"/>
      <c r="G460" s="33"/>
      <c r="H460" s="34"/>
      <c r="I460" s="34"/>
      <c r="J460" s="34"/>
      <c r="K460" s="34"/>
      <c r="L460" s="34"/>
      <c r="M460" s="34"/>
      <c r="N460" s="34"/>
      <c r="O460" s="34"/>
      <c r="P460" s="34"/>
      <c r="Q460" s="34"/>
      <c r="R460" s="34"/>
      <c r="S460" s="34"/>
      <c r="T460" s="34"/>
      <c r="U460" s="34"/>
      <c r="V460" s="34"/>
      <c r="W460" s="34"/>
      <c r="X460" s="34"/>
      <c r="Y460" s="34"/>
      <c r="Z460" s="34"/>
      <c r="AA460" s="34"/>
      <c r="AB460" s="34"/>
      <c r="AC460" s="34"/>
      <c r="AD460" s="34"/>
      <c r="AE460" s="34"/>
      <c r="AF460" s="34"/>
      <c r="AG460" s="34"/>
      <c r="AH460" s="34"/>
      <c r="AI460" s="34"/>
      <c r="AJ460" s="34"/>
      <c r="AK460" s="34"/>
      <c r="AL460" s="34"/>
      <c r="AM460" s="34"/>
      <c r="AN460" s="34"/>
      <c r="AO460" s="34"/>
      <c r="AP460" s="34"/>
      <c r="AQ460" s="75"/>
      <c r="AR460" s="34"/>
      <c r="AS460" s="34"/>
      <c r="AT460" s="110" t="s">
        <v>1283</v>
      </c>
      <c r="AU460" s="34" t="s">
        <v>1283</v>
      </c>
      <c r="AV460" s="34" t="s">
        <v>1283</v>
      </c>
      <c r="AW460" s="34"/>
      <c r="AX460" s="34"/>
      <c r="AY460" s="34"/>
      <c r="AZ460" s="34"/>
      <c r="BA460" s="34"/>
      <c r="BB460" s="34"/>
      <c r="BC460" s="124" t="s">
        <v>1283</v>
      </c>
      <c r="BD460" s="124" t="s">
        <v>1283</v>
      </c>
      <c r="BE460" s="216" t="s">
        <v>1283</v>
      </c>
      <c r="BF460" s="216" t="s">
        <v>1283</v>
      </c>
      <c r="BG460" s="34"/>
      <c r="BH460" s="34"/>
      <c r="BI460" s="34"/>
      <c r="BJ460" s="34"/>
      <c r="BK460" s="34"/>
      <c r="BL460" s="96">
        <f t="shared" ref="BL460:BL485" ca="1" si="83">(HOUR(OFFSET(CA$11,(ROW()-10)*2+BT$8,0))-HOUR(CA$7))*3600+(MINUTE(OFFSET(CA$11,(ROW()-10)*2+BT$8,0))-MINUTE(CA$7))*60+SECOND(OFFSET(CA$11,(ROW()-10)*2+BT$8,0))-SECOND(CA$7)-BL$7</f>
        <v>17993</v>
      </c>
      <c r="BM460" s="97" t="e">
        <f t="shared" ref="BM460:BM485" ca="1" si="84">-(RIGHT(BT460,LEN(BT460)-SEARCH("SWP",BT460,4)-3)-CC$7)/1000</f>
        <v>#VALUE!</v>
      </c>
      <c r="BN460" s="97" t="e">
        <f t="shared" ref="BN460:BN485" ca="1" si="85">-(MID(BT460,SEARCH("=",BT460)+1,SEARCH("=",BT460,4)-7)-CD$6)/1000</f>
        <v>#VALUE!</v>
      </c>
      <c r="BO460" s="95" t="e">
        <f t="shared" ref="BO460:BO485" ca="1" si="86">IF(BN460=0,(AVERAGE(BM459:BM462)-AVERAGE(BM458:BM461))/(AVERAGE(BL459:BL462)-AVERAGE(BL458:BL461)),(AVERAGE(BM459:BM462)-AVERAGE(BN458:BN461))/(AVERAGE(BL459:BL462)-AVERAGE(BL458:BL461)))</f>
        <v>#VALUE!</v>
      </c>
      <c r="BP460" s="7">
        <f>Design!$J466</f>
        <v>0</v>
      </c>
      <c r="BQ460" s="1" t="e">
        <f t="shared" ref="BQ460:BQ485" ca="1" si="87">(AVERAGE(BR459:BR462)-AVERAGE(BR458:BR461))/(AVERAGE(BL459:BL462)-AVERAGE(BL458:BL461))</f>
        <v>#VALUE!</v>
      </c>
      <c r="BR460" s="19" t="e">
        <f t="shared" ref="BR460:BR485" ca="1" si="88">ABS(MID(BT460,SEARCH("=",BT460,4)+1,SEARCH("S",BT460)-SEARCH("=",BT460,4)-3)-CD$7)/1000</f>
        <v>#VALUE!</v>
      </c>
      <c r="BS460" s="61">
        <f t="shared" ca="1" si="81"/>
        <v>0</v>
      </c>
      <c r="BT460" s="61" t="str">
        <f t="shared" ca="1" si="82"/>
        <v>ACK</v>
      </c>
      <c r="BU460" s="78" t="e">
        <v>#VALUE!</v>
      </c>
      <c r="BV460" s="95">
        <v>0</v>
      </c>
      <c r="BW460" s="34">
        <v>5.920000000000007</v>
      </c>
      <c r="BX460" s="43">
        <v>0.16486237692518921</v>
      </c>
      <c r="BY460" s="51" t="s">
        <v>2190</v>
      </c>
      <c r="BZ460"/>
      <c r="CA460" s="278"/>
      <c r="CB460"/>
      <c r="CC460" s="10"/>
      <c r="CD460" s="61"/>
      <c r="CE460" s="49"/>
      <c r="CF460" s="65"/>
      <c r="CG460" s="65"/>
      <c r="CH460" s="65"/>
      <c r="CI460" s="49"/>
      <c r="CJ460" s="49"/>
      <c r="CK460" s="49"/>
      <c r="CL460" s="49"/>
      <c r="CM460"/>
      <c r="CN460"/>
      <c r="CO460"/>
      <c r="CP460"/>
      <c r="CQ460"/>
      <c r="CR460"/>
      <c r="CS460"/>
      <c r="CT460"/>
      <c r="CU460"/>
      <c r="CV460" s="49"/>
      <c r="CW460" s="49"/>
      <c r="CX460" s="49"/>
      <c r="CY460" s="49"/>
      <c r="CZ460" s="49"/>
      <c r="DA460" s="49"/>
      <c r="DB460" s="49"/>
      <c r="DC460" s="49"/>
      <c r="DD460" s="49"/>
      <c r="DE460" s="49"/>
      <c r="DF460" s="49"/>
      <c r="DG460" s="49"/>
      <c r="DH460" s="49"/>
      <c r="DI460" s="49"/>
      <c r="DJ460" s="139"/>
      <c r="DK460" s="95"/>
      <c r="DL460" s="141"/>
      <c r="DM460" s="141"/>
      <c r="DN460" s="141"/>
      <c r="DO460" s="141"/>
      <c r="DP460" s="91"/>
      <c r="DQ460" s="72"/>
      <c r="DR460" s="72"/>
      <c r="DS460" s="72"/>
      <c r="DT460" s="72"/>
      <c r="DZ460" s="141"/>
      <c r="EA460" s="141"/>
      <c r="EB460" s="141"/>
      <c r="EC460" s="141"/>
      <c r="ED460" s="141"/>
      <c r="EE460" s="141"/>
      <c r="EF460" s="143"/>
      <c r="EU460" s="72"/>
    </row>
    <row r="461" spans="1:151">
      <c r="A461" s="20"/>
      <c r="B461" s="20"/>
      <c r="C461" s="312"/>
      <c r="D461" s="31" t="s">
        <v>1417</v>
      </c>
      <c r="E461" s="31" t="s">
        <v>1418</v>
      </c>
      <c r="F461" s="32"/>
      <c r="G461" s="33"/>
      <c r="H461" s="34"/>
      <c r="I461" s="34"/>
      <c r="J461" s="34"/>
      <c r="K461" s="34"/>
      <c r="L461" s="34"/>
      <c r="M461" s="34"/>
      <c r="N461" s="34"/>
      <c r="O461" s="34"/>
      <c r="P461" s="34"/>
      <c r="Q461" s="34"/>
      <c r="R461" s="34"/>
      <c r="S461" s="34"/>
      <c r="T461" s="34"/>
      <c r="U461" s="34"/>
      <c r="V461" s="34"/>
      <c r="W461" s="34"/>
      <c r="X461" s="34"/>
      <c r="Y461" s="34"/>
      <c r="Z461" s="34"/>
      <c r="AA461" s="34"/>
      <c r="AB461" s="34"/>
      <c r="AC461" s="34"/>
      <c r="AD461" s="34"/>
      <c r="AE461" s="34"/>
      <c r="AF461" s="34"/>
      <c r="AG461" s="40"/>
      <c r="AH461" s="34"/>
      <c r="AI461" s="40"/>
      <c r="AJ461" s="34"/>
      <c r="AK461" s="34"/>
      <c r="AL461" s="34"/>
      <c r="AM461" s="34"/>
      <c r="AN461" s="34"/>
      <c r="AO461" s="34"/>
      <c r="AP461" s="34"/>
      <c r="AQ461" s="75"/>
      <c r="AR461" s="34"/>
      <c r="AS461" s="34"/>
      <c r="AT461" s="110" t="s">
        <v>1651</v>
      </c>
      <c r="AU461" s="34" t="s">
        <v>1651</v>
      </c>
      <c r="AV461" s="34" t="s">
        <v>1651</v>
      </c>
      <c r="AW461" s="34"/>
      <c r="AX461" s="34"/>
      <c r="AY461" s="34"/>
      <c r="AZ461" s="34"/>
      <c r="BA461" s="34"/>
      <c r="BB461" s="34"/>
      <c r="BC461" s="124" t="s">
        <v>2901</v>
      </c>
      <c r="BD461" s="124" t="s">
        <v>2901</v>
      </c>
      <c r="BE461" s="216" t="s">
        <v>2901</v>
      </c>
      <c r="BF461" s="216" t="s">
        <v>2901</v>
      </c>
      <c r="BG461" s="34"/>
      <c r="BH461" s="34"/>
      <c r="BI461" s="34"/>
      <c r="BJ461" s="34"/>
      <c r="BK461" s="34"/>
      <c r="BL461" s="96">
        <f t="shared" ca="1" si="83"/>
        <v>17996</v>
      </c>
      <c r="BM461" s="97" t="e">
        <f t="shared" ca="1" si="84"/>
        <v>#VALUE!</v>
      </c>
      <c r="BN461" s="97">
        <f t="shared" ca="1" si="85"/>
        <v>0</v>
      </c>
      <c r="BO461" s="95" t="e">
        <f t="shared" ca="1" si="86"/>
        <v>#VALUE!</v>
      </c>
      <c r="BP461" s="7">
        <f>Design!$J467</f>
        <v>0</v>
      </c>
      <c r="BQ461" s="1" t="e">
        <f t="shared" ca="1" si="87"/>
        <v>#VALUE!</v>
      </c>
      <c r="BR461" s="19" t="e">
        <f t="shared" ca="1" si="88"/>
        <v>#VALUE!</v>
      </c>
      <c r="BS461" s="61">
        <f t="shared" ca="1" si="81"/>
        <v>0</v>
      </c>
      <c r="BT461" s="61" t="str">
        <f t="shared" ca="1" si="82"/>
        <v>LOADCELL=0.000000</v>
      </c>
      <c r="BU461" s="78" t="e">
        <v>#VALUE!</v>
      </c>
      <c r="BV461" s="95">
        <v>0</v>
      </c>
      <c r="BW461" s="34">
        <v>5.9733333333333407</v>
      </c>
      <c r="BX461" s="43">
        <v>0.16796560064498839</v>
      </c>
      <c r="BY461" s="51" t="s">
        <v>2191</v>
      </c>
      <c r="BZ461"/>
      <c r="CA461" s="278"/>
      <c r="CB461"/>
      <c r="CC461" s="10"/>
      <c r="CD461" s="61"/>
      <c r="CE461" s="49"/>
      <c r="CF461" s="65"/>
      <c r="CG461" s="65"/>
      <c r="CH461" s="65"/>
      <c r="CI461" s="49"/>
      <c r="CJ461" s="49"/>
      <c r="CK461" s="49"/>
      <c r="CL461" s="49"/>
      <c r="CM461"/>
      <c r="CN461"/>
      <c r="CO461"/>
      <c r="CP461"/>
      <c r="CQ461"/>
      <c r="CR461"/>
      <c r="CS461"/>
      <c r="CT461"/>
      <c r="CU461"/>
      <c r="CV461" s="49"/>
      <c r="CW461" s="49"/>
      <c r="CX461" s="49"/>
      <c r="CY461" s="49"/>
      <c r="CZ461" s="49"/>
      <c r="DA461" s="49"/>
      <c r="DB461" s="49"/>
      <c r="DC461" s="49"/>
      <c r="DD461" s="49"/>
      <c r="DE461" s="49"/>
      <c r="DF461" s="49"/>
      <c r="DG461" s="49"/>
      <c r="DH461" s="49"/>
      <c r="DI461" s="49"/>
      <c r="DJ461" s="139"/>
      <c r="DK461" s="95"/>
      <c r="DL461" s="141"/>
      <c r="DM461" s="141"/>
      <c r="DN461" s="141"/>
      <c r="DO461" s="141"/>
      <c r="DP461" s="91"/>
      <c r="DQ461" s="72"/>
      <c r="DR461" s="72"/>
      <c r="DS461" s="72"/>
      <c r="DT461" s="72"/>
      <c r="DZ461" s="141"/>
      <c r="EA461" s="141"/>
      <c r="EB461" s="141"/>
      <c r="EC461" s="141"/>
      <c r="ED461" s="141"/>
      <c r="EE461" s="141"/>
      <c r="EF461" s="143"/>
      <c r="EU461" s="72"/>
    </row>
    <row r="462" spans="1:151">
      <c r="A462" s="20"/>
      <c r="B462" s="20"/>
      <c r="C462" s="312"/>
      <c r="D462" s="31" t="s">
        <v>1419</v>
      </c>
      <c r="E462" s="31" t="s">
        <v>1420</v>
      </c>
      <c r="F462" s="32"/>
      <c r="G462" s="33"/>
      <c r="H462" s="34"/>
      <c r="I462" s="34"/>
      <c r="J462" s="34"/>
      <c r="K462" s="34"/>
      <c r="L462" s="34"/>
      <c r="M462" s="34"/>
      <c r="N462" s="34"/>
      <c r="O462" s="34"/>
      <c r="P462" s="34"/>
      <c r="Q462" s="34"/>
      <c r="R462" s="34"/>
      <c r="S462" s="34"/>
      <c r="T462" s="34"/>
      <c r="U462" s="34"/>
      <c r="V462" s="34"/>
      <c r="W462" s="34"/>
      <c r="X462" s="34"/>
      <c r="Y462" s="34"/>
      <c r="Z462" s="34"/>
      <c r="AA462" s="34"/>
      <c r="AB462" s="34"/>
      <c r="AC462" s="34"/>
      <c r="AD462" s="34"/>
      <c r="AE462" s="34"/>
      <c r="AF462" s="34"/>
      <c r="AG462" s="34"/>
      <c r="AH462" s="34"/>
      <c r="AI462" s="34"/>
      <c r="AJ462" s="34"/>
      <c r="AK462" s="34"/>
      <c r="AL462" s="34"/>
      <c r="AM462" s="34"/>
      <c r="AN462" s="34"/>
      <c r="AO462" s="34"/>
      <c r="AP462" s="34"/>
      <c r="AQ462" s="75"/>
      <c r="AR462" s="34"/>
      <c r="AS462" s="34"/>
      <c r="AT462" s="110" t="s">
        <v>2404</v>
      </c>
      <c r="AU462" s="34" t="s">
        <v>2404</v>
      </c>
      <c r="AV462" s="34" t="s">
        <v>2404</v>
      </c>
      <c r="AW462" s="34"/>
      <c r="AX462" s="34"/>
      <c r="AY462" s="34"/>
      <c r="AZ462" s="34"/>
      <c r="BA462" s="34"/>
      <c r="BB462" s="34"/>
      <c r="BC462" s="124" t="s">
        <v>2404</v>
      </c>
      <c r="BD462" s="124" t="s">
        <v>2404</v>
      </c>
      <c r="BE462" s="216" t="s">
        <v>2404</v>
      </c>
      <c r="BF462" s="216" t="s">
        <v>2404</v>
      </c>
      <c r="BG462" s="34"/>
      <c r="BH462" s="34"/>
      <c r="BI462" s="34"/>
      <c r="BJ462" s="34"/>
      <c r="BK462" s="34"/>
      <c r="BL462" s="96">
        <f t="shared" ca="1" si="83"/>
        <v>18008</v>
      </c>
      <c r="BM462" s="97" t="e">
        <f t="shared" ca="1" si="84"/>
        <v>#VALUE!</v>
      </c>
      <c r="BN462" s="97" t="e">
        <f t="shared" ca="1" si="85"/>
        <v>#VALUE!</v>
      </c>
      <c r="BO462" s="95" t="e">
        <f t="shared" ca="1" si="86"/>
        <v>#VALUE!</v>
      </c>
      <c r="BP462" s="7">
        <f>Design!$J468</f>
        <v>0</v>
      </c>
      <c r="BQ462" s="1" t="e">
        <f t="shared" ca="1" si="87"/>
        <v>#VALUE!</v>
      </c>
      <c r="BR462" s="19" t="e">
        <f t="shared" ca="1" si="88"/>
        <v>#VALUE!</v>
      </c>
      <c r="BS462" s="61">
        <f t="shared" ca="1" si="81"/>
        <v>0</v>
      </c>
      <c r="BT462" s="61" t="str">
        <f t="shared" ca="1" si="82"/>
        <v>ACK</v>
      </c>
      <c r="BU462" s="78" t="e">
        <v>#VALUE!</v>
      </c>
      <c r="BV462" s="95">
        <v>0</v>
      </c>
      <c r="BW462" s="34">
        <v>6.0266666666666744</v>
      </c>
      <c r="BX462" s="43">
        <v>0.17115727467319489</v>
      </c>
      <c r="BY462" s="51" t="s">
        <v>2192</v>
      </c>
      <c r="BZ462"/>
      <c r="CA462" s="278"/>
      <c r="CB462"/>
      <c r="CC462" s="10"/>
      <c r="CD462" s="61"/>
      <c r="CE462" s="49"/>
      <c r="CF462" s="65"/>
      <c r="CG462" s="65"/>
      <c r="CH462" s="65"/>
      <c r="CI462" s="49"/>
      <c r="CJ462" s="49"/>
      <c r="CK462" s="49"/>
      <c r="CL462" s="49"/>
      <c r="CM462"/>
      <c r="CN462"/>
      <c r="CO462"/>
      <c r="CP462"/>
      <c r="CQ462"/>
      <c r="CR462"/>
      <c r="CS462"/>
      <c r="CT462"/>
      <c r="CU462"/>
      <c r="CV462" s="49"/>
      <c r="CW462" s="49"/>
      <c r="CX462" s="49"/>
      <c r="CY462" s="49"/>
      <c r="CZ462" s="49"/>
      <c r="DA462" s="49"/>
      <c r="DB462" s="49"/>
      <c r="DC462" s="49"/>
      <c r="DD462" s="49"/>
      <c r="DE462" s="49"/>
      <c r="DF462" s="49"/>
      <c r="DG462" s="49"/>
      <c r="DH462" s="49"/>
      <c r="DI462" s="49"/>
      <c r="DJ462" s="139"/>
      <c r="DK462" s="95"/>
      <c r="DL462" s="141"/>
      <c r="DM462" s="141"/>
      <c r="DN462" s="141"/>
      <c r="DO462" s="141"/>
      <c r="DP462" s="91"/>
      <c r="DQ462" s="72"/>
      <c r="DR462" s="72"/>
      <c r="DS462" s="72"/>
      <c r="DT462" s="72"/>
      <c r="DZ462" s="141"/>
      <c r="EA462" s="141"/>
      <c r="EB462" s="141"/>
      <c r="EC462" s="141"/>
      <c r="ED462" s="141"/>
      <c r="EE462" s="141"/>
      <c r="EF462" s="143"/>
      <c r="EU462" s="72"/>
    </row>
    <row r="463" spans="1:151">
      <c r="A463" s="20"/>
      <c r="B463" s="20"/>
      <c r="C463" s="312"/>
      <c r="D463" s="31" t="s">
        <v>1421</v>
      </c>
      <c r="E463" s="31" t="s">
        <v>1422</v>
      </c>
      <c r="F463" s="32"/>
      <c r="G463" s="33"/>
      <c r="H463" s="34"/>
      <c r="I463" s="34"/>
      <c r="J463" s="34"/>
      <c r="K463" s="34"/>
      <c r="L463" s="34"/>
      <c r="M463" s="34"/>
      <c r="N463" s="34"/>
      <c r="O463" s="34"/>
      <c r="P463" s="34"/>
      <c r="Q463" s="34"/>
      <c r="R463" s="34"/>
      <c r="S463" s="34"/>
      <c r="T463" s="34"/>
      <c r="U463" s="34"/>
      <c r="V463" s="34"/>
      <c r="W463" s="34"/>
      <c r="X463" s="34"/>
      <c r="Y463" s="34"/>
      <c r="Z463" s="34"/>
      <c r="AA463" s="34"/>
      <c r="AB463" s="34"/>
      <c r="AC463" s="34"/>
      <c r="AD463" s="34"/>
      <c r="AE463" s="34"/>
      <c r="AF463" s="34"/>
      <c r="AG463" s="34"/>
      <c r="AH463" s="34"/>
      <c r="AI463" s="34"/>
      <c r="AJ463" s="34"/>
      <c r="AK463" s="34"/>
      <c r="AL463" s="34"/>
      <c r="AM463" s="34"/>
      <c r="AN463" s="34"/>
      <c r="AO463" s="34"/>
      <c r="AP463" s="34"/>
      <c r="AQ463" s="75"/>
      <c r="AR463" s="34"/>
      <c r="AS463" s="34"/>
      <c r="AT463" s="110" t="s">
        <v>1276</v>
      </c>
      <c r="AU463" s="34" t="s">
        <v>1276</v>
      </c>
      <c r="AV463" s="34" t="s">
        <v>1276</v>
      </c>
      <c r="AW463" s="34"/>
      <c r="AX463" s="34"/>
      <c r="AY463" s="34"/>
      <c r="AZ463" s="34"/>
      <c r="BA463" s="34"/>
      <c r="BB463" s="34"/>
      <c r="BC463" s="124" t="s">
        <v>1275</v>
      </c>
      <c r="BD463" s="124" t="s">
        <v>1275</v>
      </c>
      <c r="BE463" s="216" t="s">
        <v>1275</v>
      </c>
      <c r="BF463" s="216" t="s">
        <v>1275</v>
      </c>
      <c r="BG463" s="34"/>
      <c r="BH463" s="34"/>
      <c r="BI463" s="34"/>
      <c r="BJ463" s="34"/>
      <c r="BK463" s="34"/>
      <c r="BL463" s="96">
        <f t="shared" ca="1" si="83"/>
        <v>18023</v>
      </c>
      <c r="BM463" s="97" t="e">
        <f t="shared" ca="1" si="84"/>
        <v>#VALUE!</v>
      </c>
      <c r="BN463" s="97" t="e">
        <f t="shared" ca="1" si="85"/>
        <v>#VALUE!</v>
      </c>
      <c r="BO463" s="95" t="e">
        <f t="shared" ca="1" si="86"/>
        <v>#VALUE!</v>
      </c>
      <c r="BP463" s="7">
        <f>Design!$J469</f>
        <v>0</v>
      </c>
      <c r="BQ463" s="1" t="e">
        <f t="shared" ca="1" si="87"/>
        <v>#VALUE!</v>
      </c>
      <c r="BR463" s="19" t="e">
        <f t="shared" ca="1" si="88"/>
        <v>#VALUE!</v>
      </c>
      <c r="BS463" s="61">
        <f t="shared" ca="1" si="81"/>
        <v>0</v>
      </c>
      <c r="BT463" s="61" t="str">
        <f t="shared" ca="1" si="82"/>
        <v>ACK</v>
      </c>
      <c r="BU463" s="78" t="e">
        <v>#VALUE!</v>
      </c>
      <c r="BV463" s="95">
        <v>0</v>
      </c>
      <c r="BW463" s="34">
        <v>6.0800000000000081</v>
      </c>
      <c r="BX463" s="43">
        <v>0.17444079265896237</v>
      </c>
      <c r="BY463" s="51" t="s">
        <v>2193</v>
      </c>
      <c r="BZ463"/>
      <c r="CA463" s="278"/>
      <c r="CB463"/>
      <c r="CC463" s="10"/>
      <c r="CD463" s="61"/>
      <c r="CE463" s="49"/>
      <c r="CF463" s="65"/>
      <c r="CG463" s="65"/>
      <c r="CH463" s="65"/>
      <c r="CI463" s="49"/>
      <c r="CJ463" s="49"/>
      <c r="CK463" s="49"/>
      <c r="CL463" s="49"/>
      <c r="CM463"/>
      <c r="CN463"/>
      <c r="CO463"/>
      <c r="CP463"/>
      <c r="CQ463"/>
      <c r="CR463"/>
      <c r="CS463"/>
      <c r="CT463"/>
      <c r="CU463"/>
      <c r="CV463" s="49"/>
      <c r="CW463" s="49"/>
      <c r="CX463" s="49"/>
      <c r="CY463" s="49"/>
      <c r="CZ463" s="49"/>
      <c r="DA463" s="49"/>
      <c r="DB463" s="49"/>
      <c r="DC463" s="49"/>
      <c r="DD463" s="49"/>
      <c r="DE463" s="49"/>
      <c r="DF463" s="49"/>
      <c r="DG463" s="49"/>
      <c r="DH463" s="49"/>
      <c r="DI463" s="49"/>
      <c r="DJ463" s="139"/>
      <c r="DK463" s="95"/>
      <c r="DL463" s="141"/>
      <c r="DM463" s="141"/>
      <c r="DN463" s="141"/>
      <c r="DO463" s="141"/>
      <c r="DP463" s="91"/>
      <c r="DQ463" s="72"/>
      <c r="DR463" s="72"/>
      <c r="DS463" s="72"/>
      <c r="DT463" s="72"/>
      <c r="DZ463" s="141"/>
      <c r="EA463" s="141"/>
      <c r="EB463" s="141"/>
      <c r="EC463" s="141"/>
      <c r="ED463" s="141"/>
      <c r="EE463" s="141"/>
      <c r="EF463" s="143"/>
      <c r="EU463" s="72"/>
    </row>
    <row r="464" spans="1:151">
      <c r="A464" s="20"/>
      <c r="B464" s="20"/>
      <c r="C464" s="312"/>
      <c r="D464" s="31" t="s">
        <v>1423</v>
      </c>
      <c r="E464" s="31" t="s">
        <v>1424</v>
      </c>
      <c r="F464" s="32"/>
      <c r="G464" s="33"/>
      <c r="H464" s="34"/>
      <c r="I464" s="34"/>
      <c r="J464" s="34"/>
      <c r="K464" s="34"/>
      <c r="L464" s="34"/>
      <c r="M464" s="34"/>
      <c r="N464" s="34"/>
      <c r="O464" s="34"/>
      <c r="P464" s="34"/>
      <c r="Q464" s="34"/>
      <c r="R464" s="34"/>
      <c r="S464" s="34"/>
      <c r="T464" s="34"/>
      <c r="U464" s="34"/>
      <c r="V464" s="34"/>
      <c r="W464" s="34"/>
      <c r="X464" s="34"/>
      <c r="Y464" s="34"/>
      <c r="Z464" s="34"/>
      <c r="AA464" s="34"/>
      <c r="AB464" s="34"/>
      <c r="AC464" s="34"/>
      <c r="AD464" s="34"/>
      <c r="AE464" s="34"/>
      <c r="AF464" s="34"/>
      <c r="AG464" s="34"/>
      <c r="AH464" s="34"/>
      <c r="AI464" s="34"/>
      <c r="AJ464" s="34"/>
      <c r="AK464" s="34"/>
      <c r="AL464" s="34"/>
      <c r="AM464" s="34"/>
      <c r="AN464" s="34"/>
      <c r="AO464" s="34"/>
      <c r="AP464" s="34"/>
      <c r="AQ464" s="75"/>
      <c r="AR464" s="34"/>
      <c r="AS464" s="34"/>
      <c r="AT464" s="110" t="s">
        <v>2399</v>
      </c>
      <c r="AU464" s="34" t="s">
        <v>2399</v>
      </c>
      <c r="AV464" s="34" t="s">
        <v>2399</v>
      </c>
      <c r="AW464" s="34"/>
      <c r="AX464" s="34"/>
      <c r="AY464" s="34"/>
      <c r="AZ464" s="34"/>
      <c r="BA464" s="34"/>
      <c r="BB464" s="34"/>
      <c r="BC464" s="124" t="s">
        <v>2399</v>
      </c>
      <c r="BD464" s="124" t="s">
        <v>2399</v>
      </c>
      <c r="BE464" s="216" t="s">
        <v>2399</v>
      </c>
      <c r="BF464" s="216" t="s">
        <v>2399</v>
      </c>
      <c r="BG464" s="34"/>
      <c r="BH464" s="34"/>
      <c r="BI464" s="34"/>
      <c r="BJ464" s="34"/>
      <c r="BK464" s="34"/>
      <c r="BL464" s="96">
        <f t="shared" ca="1" si="83"/>
        <v>18025</v>
      </c>
      <c r="BM464" s="97" t="e">
        <f t="shared" ca="1" si="84"/>
        <v>#VALUE!</v>
      </c>
      <c r="BN464" s="97">
        <f t="shared" ca="1" si="85"/>
        <v>0</v>
      </c>
      <c r="BO464" s="95" t="e">
        <f t="shared" ca="1" si="86"/>
        <v>#VALUE!</v>
      </c>
      <c r="BP464" s="7">
        <f>Design!$J470</f>
        <v>0</v>
      </c>
      <c r="BQ464" s="1" t="e">
        <f t="shared" ca="1" si="87"/>
        <v>#VALUE!</v>
      </c>
      <c r="BR464" s="19" t="e">
        <f t="shared" ca="1" si="88"/>
        <v>#VALUE!</v>
      </c>
      <c r="BS464" s="61">
        <f t="shared" ca="1" si="81"/>
        <v>0</v>
      </c>
      <c r="BT464" s="61" t="str">
        <f t="shared" ca="1" si="82"/>
        <v>LOADCELL=0.033333</v>
      </c>
      <c r="BU464" s="78" t="e">
        <v>#VALUE!</v>
      </c>
      <c r="BV464" s="95">
        <v>0</v>
      </c>
      <c r="BW464" s="34">
        <v>6.1333333333333417</v>
      </c>
      <c r="BX464" s="43">
        <v>0.17781971258528143</v>
      </c>
      <c r="BY464" s="51" t="s">
        <v>2194</v>
      </c>
      <c r="BZ464"/>
      <c r="CA464" s="278"/>
      <c r="CB464"/>
      <c r="CC464" s="10"/>
      <c r="CD464" s="61"/>
      <c r="CE464" s="49"/>
      <c r="CF464" s="65"/>
      <c r="CG464" s="65"/>
      <c r="CH464" s="65"/>
      <c r="CI464" s="49"/>
      <c r="CJ464" s="49"/>
      <c r="CK464" s="49"/>
      <c r="CL464" s="49"/>
      <c r="CM464"/>
      <c r="CN464"/>
      <c r="CO464"/>
      <c r="CP464"/>
      <c r="CQ464"/>
      <c r="CR464"/>
      <c r="CS464"/>
      <c r="CT464"/>
      <c r="CU464"/>
      <c r="CV464" s="49"/>
      <c r="CW464" s="49"/>
      <c r="CX464" s="49"/>
      <c r="CY464" s="49"/>
      <c r="CZ464" s="49"/>
      <c r="DA464" s="49"/>
      <c r="DB464" s="49"/>
      <c r="DC464" s="49"/>
      <c r="DD464" s="49"/>
      <c r="DE464" s="49"/>
      <c r="DF464" s="49"/>
      <c r="DG464" s="49"/>
      <c r="DH464" s="49"/>
      <c r="DI464" s="49"/>
      <c r="DJ464" s="139"/>
      <c r="DK464" s="95"/>
      <c r="DL464" s="141"/>
      <c r="DM464" s="141"/>
      <c r="DN464" s="141"/>
      <c r="DO464" s="141"/>
      <c r="DP464" s="91"/>
      <c r="DQ464" s="72"/>
      <c r="DR464" s="72"/>
      <c r="DS464" s="72"/>
      <c r="DT464" s="72"/>
      <c r="DZ464" s="141"/>
      <c r="EA464" s="141"/>
      <c r="EB464" s="141"/>
      <c r="EC464" s="141"/>
      <c r="ED464" s="141"/>
      <c r="EE464" s="141"/>
      <c r="EF464" s="143"/>
      <c r="EU464" s="72"/>
    </row>
    <row r="465" spans="1:151">
      <c r="A465" s="20"/>
      <c r="B465" s="20"/>
      <c r="C465" s="312"/>
      <c r="D465" s="31" t="s">
        <v>1425</v>
      </c>
      <c r="E465" s="31" t="s">
        <v>1426</v>
      </c>
      <c r="F465" s="32"/>
      <c r="G465" s="33"/>
      <c r="H465" s="34"/>
      <c r="I465" s="34"/>
      <c r="J465" s="34"/>
      <c r="K465" s="34"/>
      <c r="L465" s="34"/>
      <c r="M465" s="34"/>
      <c r="N465" s="34"/>
      <c r="O465" s="34"/>
      <c r="P465" s="34"/>
      <c r="Q465" s="34"/>
      <c r="R465" s="34"/>
      <c r="S465" s="34"/>
      <c r="T465" s="34"/>
      <c r="U465" s="34"/>
      <c r="V465" s="34"/>
      <c r="W465" s="34"/>
      <c r="X465" s="34"/>
      <c r="Y465" s="34"/>
      <c r="Z465" s="34"/>
      <c r="AA465" s="34"/>
      <c r="AB465" s="34"/>
      <c r="AC465" s="34"/>
      <c r="AD465" s="34"/>
      <c r="AE465" s="34"/>
      <c r="AF465" s="34"/>
      <c r="AG465" s="34"/>
      <c r="AH465" s="34"/>
      <c r="AI465" s="34"/>
      <c r="AJ465" s="34"/>
      <c r="AK465" s="34"/>
      <c r="AL465" s="34"/>
      <c r="AM465" s="34"/>
      <c r="AN465" s="34"/>
      <c r="AO465" s="34"/>
      <c r="AP465" s="34"/>
      <c r="AQ465" s="75"/>
      <c r="AR465" s="34"/>
      <c r="AS465" s="34"/>
      <c r="AT465" s="110" t="s">
        <v>2399</v>
      </c>
      <c r="AU465" s="34" t="s">
        <v>2399</v>
      </c>
      <c r="AV465" s="34" t="s">
        <v>2399</v>
      </c>
      <c r="AW465" s="34"/>
      <c r="AX465" s="34"/>
      <c r="AY465" s="34"/>
      <c r="AZ465" s="34"/>
      <c r="BA465" s="34"/>
      <c r="BB465" s="34"/>
      <c r="BC465" s="124" t="s">
        <v>2399</v>
      </c>
      <c r="BD465" s="124" t="s">
        <v>2399</v>
      </c>
      <c r="BE465" s="216" t="s">
        <v>2399</v>
      </c>
      <c r="BF465" s="216" t="s">
        <v>2399</v>
      </c>
      <c r="BG465" s="34"/>
      <c r="BH465" s="34"/>
      <c r="BI465" s="34"/>
      <c r="BJ465" s="34"/>
      <c r="BK465" s="34"/>
      <c r="BL465" s="96">
        <f t="shared" ca="1" si="83"/>
        <v>18038</v>
      </c>
      <c r="BM465" s="97" t="e">
        <f t="shared" ca="1" si="84"/>
        <v>#VALUE!</v>
      </c>
      <c r="BN465" s="97" t="e">
        <f t="shared" ca="1" si="85"/>
        <v>#VALUE!</v>
      </c>
      <c r="BO465" s="95" t="e">
        <f t="shared" ca="1" si="86"/>
        <v>#VALUE!</v>
      </c>
      <c r="BP465" s="7">
        <f>Design!$J471</f>
        <v>0</v>
      </c>
      <c r="BQ465" s="1" t="e">
        <f t="shared" ca="1" si="87"/>
        <v>#VALUE!</v>
      </c>
      <c r="BR465" s="19" t="e">
        <f t="shared" ca="1" si="88"/>
        <v>#VALUE!</v>
      </c>
      <c r="BS465" s="61">
        <f t="shared" ca="1" si="81"/>
        <v>0</v>
      </c>
      <c r="BT465" s="61" t="str">
        <f t="shared" ca="1" si="82"/>
        <v>ACK</v>
      </c>
      <c r="BU465" s="78" t="e">
        <v>#VALUE!</v>
      </c>
      <c r="BV465" s="95">
        <v>0</v>
      </c>
      <c r="BW465" s="34">
        <v>6.1866666666666754</v>
      </c>
      <c r="BX465" s="43">
        <v>0.18129776641151843</v>
      </c>
      <c r="BY465" s="51" t="s">
        <v>2195</v>
      </c>
      <c r="BZ465"/>
      <c r="CA465" s="278"/>
      <c r="CB465"/>
      <c r="CC465" s="10"/>
      <c r="CD465" s="61"/>
      <c r="CE465" s="49"/>
      <c r="CF465" s="65"/>
      <c r="CG465" s="65"/>
      <c r="CH465" s="65"/>
      <c r="CI465" s="49"/>
      <c r="CJ465" s="49"/>
      <c r="CK465" s="49"/>
      <c r="CL465" s="49"/>
      <c r="CM465"/>
      <c r="CN465"/>
      <c r="CO465"/>
      <c r="CP465"/>
      <c r="CQ465"/>
      <c r="CR465"/>
      <c r="CS465"/>
      <c r="CT465"/>
      <c r="CU465"/>
      <c r="CV465" s="49"/>
      <c r="CW465" s="49"/>
      <c r="CX465" s="49"/>
      <c r="CY465" s="49"/>
      <c r="CZ465" s="49"/>
      <c r="DA465" s="49"/>
      <c r="DB465" s="49"/>
      <c r="DC465" s="49"/>
      <c r="DD465" s="49"/>
      <c r="DE465" s="49"/>
      <c r="DF465" s="49"/>
      <c r="DG465" s="49"/>
      <c r="DH465" s="49"/>
      <c r="DI465" s="49"/>
      <c r="DJ465" s="139"/>
      <c r="DK465" s="95"/>
      <c r="DL465" s="141"/>
      <c r="DM465" s="141"/>
      <c r="DN465" s="141"/>
      <c r="DO465" s="141"/>
      <c r="DP465" s="91"/>
      <c r="DQ465" s="72"/>
      <c r="DR465" s="72"/>
      <c r="DS465" s="72"/>
      <c r="DT465" s="72"/>
      <c r="DZ465" s="141"/>
      <c r="EA465" s="141"/>
      <c r="EB465" s="141"/>
      <c r="EC465" s="141"/>
      <c r="ED465" s="141"/>
      <c r="EE465" s="141"/>
      <c r="EF465" s="143"/>
      <c r="EU465" s="72"/>
    </row>
    <row r="466" spans="1:151">
      <c r="A466" s="20"/>
      <c r="B466" s="20"/>
      <c r="C466" s="312"/>
      <c r="D466" s="31" t="s">
        <v>1427</v>
      </c>
      <c r="E466" s="31" t="s">
        <v>1428</v>
      </c>
      <c r="F466" s="32"/>
      <c r="G466" s="33"/>
      <c r="H466" s="34"/>
      <c r="I466" s="34"/>
      <c r="J466" s="34"/>
      <c r="K466" s="34"/>
      <c r="L466" s="34"/>
      <c r="M466" s="34"/>
      <c r="N466" s="34"/>
      <c r="O466" s="34"/>
      <c r="P466" s="34"/>
      <c r="Q466" s="34"/>
      <c r="R466" s="34"/>
      <c r="S466" s="34"/>
      <c r="T466" s="34"/>
      <c r="U466" s="34"/>
      <c r="V466" s="34"/>
      <c r="W466" s="34"/>
      <c r="X466" s="34"/>
      <c r="Y466" s="34"/>
      <c r="Z466" s="34"/>
      <c r="AA466" s="34"/>
      <c r="AB466" s="34"/>
      <c r="AC466" s="34"/>
      <c r="AD466" s="34"/>
      <c r="AE466" s="34"/>
      <c r="AF466" s="34"/>
      <c r="AG466" s="34"/>
      <c r="AH466" s="34"/>
      <c r="AI466" s="34"/>
      <c r="AJ466" s="34"/>
      <c r="AK466" s="34"/>
      <c r="AL466" s="34"/>
      <c r="AM466" s="34"/>
      <c r="AN466" s="34"/>
      <c r="AO466" s="34"/>
      <c r="AP466" s="34"/>
      <c r="AQ466" s="75"/>
      <c r="AR466" s="34"/>
      <c r="AS466" s="34"/>
      <c r="AT466" s="110" t="s">
        <v>1283</v>
      </c>
      <c r="AU466" s="34" t="s">
        <v>1283</v>
      </c>
      <c r="AV466" s="34" t="s">
        <v>1283</v>
      </c>
      <c r="AW466" s="34"/>
      <c r="AX466" s="34"/>
      <c r="AY466" s="34"/>
      <c r="AZ466" s="34"/>
      <c r="BA466" s="34"/>
      <c r="BB466" s="34"/>
      <c r="BC466" s="124" t="s">
        <v>1283</v>
      </c>
      <c r="BD466" s="124" t="s">
        <v>1283</v>
      </c>
      <c r="BE466" s="216" t="s">
        <v>1283</v>
      </c>
      <c r="BF466" s="216" t="s">
        <v>1283</v>
      </c>
      <c r="BG466" s="34"/>
      <c r="BH466" s="34"/>
      <c r="BI466" s="34"/>
      <c r="BJ466" s="34"/>
      <c r="BK466" s="34"/>
      <c r="BL466" s="96">
        <f t="shared" ca="1" si="83"/>
        <v>18039</v>
      </c>
      <c r="BM466" s="97">
        <f t="shared" ca="1" si="84"/>
        <v>0</v>
      </c>
      <c r="BN466" s="97">
        <f t="shared" ca="1" si="85"/>
        <v>3.43</v>
      </c>
      <c r="BO466" s="95" t="e">
        <f t="shared" ca="1" si="86"/>
        <v>#VALUE!</v>
      </c>
      <c r="BP466" s="7">
        <f>Design!$J472</f>
        <v>0</v>
      </c>
      <c r="BQ466" s="1" t="e">
        <f t="shared" ca="1" si="87"/>
        <v>#VALUE!</v>
      </c>
      <c r="BR466" s="19">
        <f t="shared" ca="1" si="88"/>
        <v>0.46689999999999998</v>
      </c>
      <c r="BS466" s="61">
        <f t="shared" ca="1" si="81"/>
        <v>0</v>
      </c>
      <c r="BT466" s="61" t="str">
        <f t="shared" ca="1" si="82"/>
        <v>ZL=-3430.0|ZR=-466.9|ZSWP=0.0</v>
      </c>
      <c r="BU466" s="78" t="e">
        <v>#VALUE!</v>
      </c>
      <c r="BV466" s="95">
        <v>0</v>
      </c>
      <c r="BW466" s="34">
        <v>6.2400000000000091</v>
      </c>
      <c r="BX466" s="43">
        <v>0.18487887038255651</v>
      </c>
      <c r="BY466" s="51" t="s">
        <v>2196</v>
      </c>
      <c r="BZ466"/>
      <c r="CA466" s="278"/>
      <c r="CB466"/>
      <c r="CC466" s="10"/>
      <c r="CD466" s="61"/>
      <c r="CE466" s="49"/>
      <c r="CF466" s="65"/>
      <c r="CG466" s="65"/>
      <c r="CH466" s="65"/>
      <c r="CI466" s="49"/>
      <c r="CJ466" s="49"/>
      <c r="CK466" s="49"/>
      <c r="CL466" s="49"/>
      <c r="CM466"/>
      <c r="CN466"/>
      <c r="CO466"/>
      <c r="CP466"/>
      <c r="CQ466"/>
      <c r="CR466"/>
      <c r="CS466"/>
      <c r="CT466"/>
      <c r="CU466"/>
      <c r="CV466" s="49"/>
      <c r="CW466" s="49"/>
      <c r="CX466" s="49"/>
      <c r="CY466" s="49"/>
      <c r="CZ466" s="49"/>
      <c r="DA466" s="49"/>
      <c r="DB466" s="49"/>
      <c r="DC466" s="49"/>
      <c r="DD466" s="49"/>
      <c r="DE466" s="49"/>
      <c r="DF466" s="49"/>
      <c r="DG466" s="49"/>
      <c r="DH466" s="49"/>
      <c r="DI466" s="49"/>
      <c r="DJ466" s="139"/>
      <c r="DK466" s="95"/>
      <c r="DL466" s="141"/>
      <c r="DM466" s="141"/>
      <c r="DN466" s="141"/>
      <c r="DO466" s="141"/>
      <c r="DP466" s="91"/>
      <c r="DQ466" s="72"/>
      <c r="DR466" s="72"/>
      <c r="DS466" s="72"/>
      <c r="DT466" s="72"/>
      <c r="DZ466" s="141"/>
      <c r="EA466" s="141"/>
      <c r="EB466" s="141"/>
      <c r="EC466" s="141"/>
      <c r="ED466" s="141"/>
      <c r="EE466" s="141"/>
      <c r="EF466" s="143"/>
      <c r="EU466" s="72"/>
    </row>
    <row r="467" spans="1:151">
      <c r="A467" s="20"/>
      <c r="B467" s="20"/>
      <c r="C467" s="312"/>
      <c r="D467" s="31" t="s">
        <v>1429</v>
      </c>
      <c r="E467" s="31" t="s">
        <v>2826</v>
      </c>
      <c r="F467" s="32"/>
      <c r="G467" s="33"/>
      <c r="H467" s="34"/>
      <c r="I467" s="34"/>
      <c r="J467" s="34"/>
      <c r="K467" s="34"/>
      <c r="L467" s="34"/>
      <c r="M467" s="34"/>
      <c r="N467" s="34"/>
      <c r="O467" s="34"/>
      <c r="P467" s="34"/>
      <c r="Q467" s="34"/>
      <c r="R467" s="34"/>
      <c r="S467" s="34"/>
      <c r="T467" s="34"/>
      <c r="U467" s="34"/>
      <c r="V467" s="34"/>
      <c r="W467" s="34"/>
      <c r="X467" s="34"/>
      <c r="Y467" s="34"/>
      <c r="Z467" s="34"/>
      <c r="AA467" s="34"/>
      <c r="AB467" s="34"/>
      <c r="AC467" s="34"/>
      <c r="AD467" s="34"/>
      <c r="AE467" s="34"/>
      <c r="AF467" s="34"/>
      <c r="AG467" s="40"/>
      <c r="AH467" s="34"/>
      <c r="AI467" s="40"/>
      <c r="AJ467" s="34"/>
      <c r="AK467" s="34"/>
      <c r="AL467" s="34"/>
      <c r="AM467" s="34"/>
      <c r="AN467" s="34"/>
      <c r="AO467" s="34"/>
      <c r="AP467" s="34"/>
      <c r="AQ467" s="75"/>
      <c r="AR467" s="34"/>
      <c r="AS467" s="34"/>
      <c r="AT467" s="110" t="s">
        <v>1651</v>
      </c>
      <c r="AU467" s="34" t="s">
        <v>1651</v>
      </c>
      <c r="AV467" s="34" t="s">
        <v>1651</v>
      </c>
      <c r="AW467" s="34"/>
      <c r="AX467" s="34"/>
      <c r="AY467" s="34"/>
      <c r="AZ467" s="34"/>
      <c r="BA467" s="34"/>
      <c r="BB467" s="34"/>
      <c r="BC467" s="124" t="s">
        <v>2901</v>
      </c>
      <c r="BD467" s="124" t="s">
        <v>2901</v>
      </c>
      <c r="BE467" s="216" t="s">
        <v>2901</v>
      </c>
      <c r="BF467" s="216" t="s">
        <v>2901</v>
      </c>
      <c r="BG467" s="34"/>
      <c r="BH467" s="34"/>
      <c r="BI467" s="34"/>
      <c r="BJ467" s="34"/>
      <c r="BK467" s="34"/>
      <c r="BL467" s="96">
        <f t="shared" ca="1" si="83"/>
        <v>18040</v>
      </c>
      <c r="BM467" s="97" t="e">
        <f t="shared" ca="1" si="84"/>
        <v>#VALUE!</v>
      </c>
      <c r="BN467" s="97" t="e">
        <f t="shared" ca="1" si="85"/>
        <v>#VALUE!</v>
      </c>
      <c r="BO467" s="95" t="e">
        <f t="shared" ca="1" si="86"/>
        <v>#VALUE!</v>
      </c>
      <c r="BP467" s="7">
        <f>Design!$J473</f>
        <v>0</v>
      </c>
      <c r="BQ467" s="1" t="e">
        <f t="shared" ca="1" si="87"/>
        <v>#VALUE!</v>
      </c>
      <c r="BR467" s="19" t="e">
        <f t="shared" ca="1" si="88"/>
        <v>#VALUE!</v>
      </c>
      <c r="BS467" s="61">
        <f t="shared" ca="1" si="81"/>
        <v>0</v>
      </c>
      <c r="BT467" s="61" t="str">
        <f t="shared" ca="1" si="82"/>
        <v>ACK</v>
      </c>
      <c r="BU467" s="78" t="e">
        <v>#VALUE!</v>
      </c>
      <c r="BV467" s="95">
        <v>0</v>
      </c>
      <c r="BW467" s="34">
        <v>6.2933333333333428</v>
      </c>
      <c r="BX467" s="43">
        <v>0.18856713605773148</v>
      </c>
      <c r="BY467" s="51" t="s">
        <v>2197</v>
      </c>
      <c r="BZ467"/>
      <c r="CA467" s="278"/>
      <c r="CB467"/>
      <c r="CC467" s="10"/>
      <c r="CD467" s="61"/>
      <c r="CE467" s="49"/>
      <c r="CF467" s="65"/>
      <c r="CG467" s="65"/>
      <c r="CH467" s="65"/>
      <c r="CI467" s="49"/>
      <c r="CJ467" s="49"/>
      <c r="CK467" s="49"/>
      <c r="CL467" s="49"/>
      <c r="CM467"/>
      <c r="CN467"/>
      <c r="CO467"/>
      <c r="CP467"/>
      <c r="CQ467"/>
      <c r="CR467"/>
      <c r="CS467"/>
      <c r="CT467"/>
      <c r="CU467"/>
      <c r="CV467" s="49"/>
      <c r="CW467" s="49"/>
      <c r="CX467" s="49"/>
      <c r="CY467" s="49"/>
      <c r="CZ467" s="49"/>
      <c r="DA467" s="49"/>
      <c r="DB467" s="49"/>
      <c r="DC467" s="49"/>
      <c r="DD467" s="49"/>
      <c r="DE467" s="49"/>
      <c r="DF467" s="49"/>
      <c r="DG467" s="49"/>
      <c r="DH467" s="49"/>
      <c r="DI467" s="49"/>
      <c r="DJ467" s="139"/>
      <c r="DK467" s="95"/>
      <c r="DL467" s="141"/>
      <c r="DM467" s="141"/>
      <c r="DN467" s="141"/>
      <c r="DO467" s="141"/>
      <c r="DP467" s="91"/>
      <c r="DQ467" s="72"/>
      <c r="DR467" s="72"/>
      <c r="DS467" s="72"/>
      <c r="DT467" s="72"/>
      <c r="DZ467" s="141"/>
      <c r="EA467" s="141"/>
      <c r="EB467" s="141"/>
      <c r="EC467" s="141"/>
      <c r="ED467" s="141"/>
      <c r="EE467" s="141"/>
      <c r="EF467" s="143"/>
      <c r="EU467" s="72"/>
    </row>
    <row r="468" spans="1:151">
      <c r="A468" s="20"/>
      <c r="B468" s="20"/>
      <c r="C468" s="312"/>
      <c r="D468" s="31" t="s">
        <v>2827</v>
      </c>
      <c r="E468" s="31" t="s">
        <v>2828</v>
      </c>
      <c r="F468" s="32"/>
      <c r="G468" s="33"/>
      <c r="H468" s="34"/>
      <c r="I468" s="34"/>
      <c r="J468" s="34"/>
      <c r="K468" s="34"/>
      <c r="L468" s="34"/>
      <c r="M468" s="34"/>
      <c r="N468" s="34"/>
      <c r="O468" s="34"/>
      <c r="P468" s="34"/>
      <c r="Q468" s="34"/>
      <c r="R468" s="34"/>
      <c r="S468" s="34"/>
      <c r="T468" s="34"/>
      <c r="U468" s="34"/>
      <c r="V468" s="34"/>
      <c r="W468" s="34"/>
      <c r="X468" s="34"/>
      <c r="Y468" s="34"/>
      <c r="Z468" s="34"/>
      <c r="AA468" s="34"/>
      <c r="AB468" s="34"/>
      <c r="AC468" s="34"/>
      <c r="AD468" s="34"/>
      <c r="AE468" s="34"/>
      <c r="AF468" s="34"/>
      <c r="AG468" s="34"/>
      <c r="AH468" s="34"/>
      <c r="AI468" s="34"/>
      <c r="AJ468" s="34"/>
      <c r="AK468" s="34"/>
      <c r="AL468" s="34"/>
      <c r="AM468" s="34"/>
      <c r="AN468" s="34"/>
      <c r="AO468" s="34"/>
      <c r="AP468" s="34"/>
      <c r="AQ468" s="75"/>
      <c r="AR468" s="34"/>
      <c r="AS468" s="34"/>
      <c r="AT468" s="110" t="s">
        <v>2404</v>
      </c>
      <c r="AU468" s="34" t="s">
        <v>2404</v>
      </c>
      <c r="AV468" s="34" t="s">
        <v>2404</v>
      </c>
      <c r="AW468" s="34"/>
      <c r="AX468" s="34"/>
      <c r="AY468" s="34"/>
      <c r="AZ468" s="34"/>
      <c r="BA468" s="34"/>
      <c r="BB468" s="34"/>
      <c r="BC468" s="124" t="s">
        <v>2404</v>
      </c>
      <c r="BD468" s="124" t="s">
        <v>2404</v>
      </c>
      <c r="BE468" s="216" t="s">
        <v>2404</v>
      </c>
      <c r="BF468" s="216" t="s">
        <v>2404</v>
      </c>
      <c r="BG468" s="34"/>
      <c r="BH468" s="34"/>
      <c r="BI468" s="34"/>
      <c r="BJ468" s="34"/>
      <c r="BK468" s="34"/>
      <c r="BL468" s="96">
        <f t="shared" ca="1" si="83"/>
        <v>18045</v>
      </c>
      <c r="BM468" s="97" t="e">
        <f t="shared" ca="1" si="84"/>
        <v>#VALUE!</v>
      </c>
      <c r="BN468" s="97" t="e">
        <f t="shared" ca="1" si="85"/>
        <v>#VALUE!</v>
      </c>
      <c r="BO468" s="95" t="e">
        <f t="shared" ca="1" si="86"/>
        <v>#VALUE!</v>
      </c>
      <c r="BP468" s="7">
        <f>Design!$J474</f>
        <v>0</v>
      </c>
      <c r="BQ468" s="1" t="e">
        <f t="shared" ca="1" si="87"/>
        <v>#VALUE!</v>
      </c>
      <c r="BR468" s="19" t="e">
        <f t="shared" ca="1" si="88"/>
        <v>#VALUE!</v>
      </c>
      <c r="BS468" s="61">
        <f t="shared" ca="1" si="81"/>
        <v>0</v>
      </c>
      <c r="BT468" s="61" t="str">
        <f t="shared" ca="1" si="82"/>
        <v>ACK</v>
      </c>
      <c r="BU468" s="78" t="e">
        <v>#VALUE!</v>
      </c>
      <c r="BV468" s="95">
        <v>0</v>
      </c>
      <c r="BW468" s="34">
        <v>6.3466666666666764</v>
      </c>
      <c r="BX468" s="43">
        <v>0.19236688211757527</v>
      </c>
      <c r="BY468" s="51" t="s">
        <v>2198</v>
      </c>
      <c r="BZ468"/>
      <c r="CA468" s="278"/>
      <c r="CB468"/>
      <c r="CC468" s="10"/>
      <c r="CD468" s="61"/>
      <c r="CE468" s="49"/>
      <c r="CF468" s="65"/>
      <c r="CG468" s="65"/>
      <c r="CH468" s="65"/>
      <c r="CI468" s="49"/>
      <c r="CJ468" s="49"/>
      <c r="CK468" s="49"/>
      <c r="CL468" s="49"/>
      <c r="CM468"/>
      <c r="CN468"/>
      <c r="CO468"/>
      <c r="CP468"/>
      <c r="CQ468"/>
      <c r="CR468"/>
      <c r="CS468"/>
      <c r="CT468"/>
      <c r="CU468"/>
      <c r="CV468" s="49"/>
      <c r="CW468" s="49"/>
      <c r="CX468" s="49"/>
      <c r="CY468" s="49"/>
      <c r="CZ468" s="49"/>
      <c r="DA468" s="49"/>
      <c r="DB468" s="49"/>
      <c r="DC468" s="49"/>
      <c r="DD468" s="49"/>
      <c r="DE468" s="49"/>
      <c r="DF468" s="49"/>
      <c r="DG468" s="49"/>
      <c r="DH468" s="49"/>
      <c r="DI468" s="49"/>
      <c r="DJ468" s="139"/>
      <c r="DK468" s="95"/>
      <c r="DL468" s="141"/>
      <c r="DM468" s="141"/>
      <c r="DN468" s="141"/>
      <c r="DO468" s="141"/>
      <c r="DP468" s="91"/>
      <c r="DQ468" s="72"/>
      <c r="DR468" s="72"/>
      <c r="DS468" s="72"/>
      <c r="DT468" s="72"/>
      <c r="DZ468" s="141"/>
      <c r="EA468" s="141"/>
      <c r="EB468" s="141"/>
      <c r="EC468" s="141"/>
      <c r="ED468" s="141"/>
      <c r="EE468" s="141"/>
      <c r="EF468" s="143"/>
      <c r="EU468" s="72"/>
    </row>
    <row r="469" spans="1:151">
      <c r="A469" s="20"/>
      <c r="B469" s="20"/>
      <c r="C469" s="312"/>
      <c r="D469" s="31" t="s">
        <v>2829</v>
      </c>
      <c r="E469" s="31" t="s">
        <v>2830</v>
      </c>
      <c r="F469" s="32"/>
      <c r="G469" s="33"/>
      <c r="H469" s="34"/>
      <c r="I469" s="34"/>
      <c r="J469" s="34"/>
      <c r="K469" s="34"/>
      <c r="L469" s="34"/>
      <c r="M469" s="34"/>
      <c r="N469" s="34"/>
      <c r="O469" s="34"/>
      <c r="P469" s="34"/>
      <c r="Q469" s="34"/>
      <c r="R469" s="34"/>
      <c r="S469" s="34"/>
      <c r="T469" s="34"/>
      <c r="U469" s="34"/>
      <c r="V469" s="34"/>
      <c r="W469" s="34"/>
      <c r="X469" s="34"/>
      <c r="Y469" s="34"/>
      <c r="Z469" s="34"/>
      <c r="AA469" s="34"/>
      <c r="AB469" s="34"/>
      <c r="AC469" s="34"/>
      <c r="AD469" s="34"/>
      <c r="AE469" s="34"/>
      <c r="AF469" s="34"/>
      <c r="AG469" s="34"/>
      <c r="AH469" s="34"/>
      <c r="AI469" s="34"/>
      <c r="AJ469" s="34"/>
      <c r="AK469" s="34"/>
      <c r="AL469" s="34"/>
      <c r="AM469" s="34"/>
      <c r="AN469" s="34"/>
      <c r="AO469" s="34"/>
      <c r="AP469" s="34"/>
      <c r="AQ469" s="75"/>
      <c r="AR469" s="34"/>
      <c r="AS469" s="34"/>
      <c r="AT469" s="110" t="s">
        <v>2746</v>
      </c>
      <c r="AU469" s="34" t="s">
        <v>2746</v>
      </c>
      <c r="AV469" s="34" t="s">
        <v>2746</v>
      </c>
      <c r="AW469" s="34"/>
      <c r="AX469" s="34"/>
      <c r="AY469" s="34"/>
      <c r="AZ469" s="34"/>
      <c r="BA469" s="34"/>
      <c r="BB469" s="34"/>
      <c r="BC469" s="124" t="s">
        <v>2746</v>
      </c>
      <c r="BD469" s="124" t="s">
        <v>2746</v>
      </c>
      <c r="BE469" s="216" t="s">
        <v>2746</v>
      </c>
      <c r="BF469" s="216" t="s">
        <v>2746</v>
      </c>
      <c r="BG469" s="34"/>
      <c r="BH469" s="34"/>
      <c r="BI469" s="34"/>
      <c r="BJ469" s="34"/>
      <c r="BK469" s="34"/>
      <c r="BL469" s="96">
        <f t="shared" ca="1" si="83"/>
        <v>18050</v>
      </c>
      <c r="BM469" s="97" t="e">
        <f t="shared" ca="1" si="84"/>
        <v>#VALUE!</v>
      </c>
      <c r="BN469" s="97" t="e">
        <f t="shared" ca="1" si="85"/>
        <v>#VALUE!</v>
      </c>
      <c r="BO469" s="95" t="e">
        <f t="shared" ca="1" si="86"/>
        <v>#VALUE!</v>
      </c>
      <c r="BP469" s="7">
        <f>Design!$J475</f>
        <v>0</v>
      </c>
      <c r="BQ469" s="1" t="e">
        <f t="shared" ca="1" si="87"/>
        <v>#VALUE!</v>
      </c>
      <c r="BR469" s="19" t="e">
        <f t="shared" ca="1" si="88"/>
        <v>#VALUE!</v>
      </c>
      <c r="BS469" s="61">
        <f t="shared" ca="1" si="81"/>
        <v>0</v>
      </c>
      <c r="BT469" s="61" t="str">
        <f t="shared" ca="1" si="82"/>
        <v>ACK</v>
      </c>
      <c r="BU469" s="78" t="e">
        <v>#VALUE!</v>
      </c>
      <c r="BV469" s="95">
        <v>0</v>
      </c>
      <c r="BW469" s="34">
        <v>6.4000000000000101</v>
      </c>
      <c r="BX469" s="43">
        <v>0.1962826470116977</v>
      </c>
      <c r="BY469" s="51" t="s">
        <v>2199</v>
      </c>
      <c r="BZ469"/>
      <c r="CA469" s="278"/>
      <c r="CB469"/>
      <c r="CC469" s="10"/>
      <c r="CD469" s="61"/>
      <c r="CE469" s="49"/>
      <c r="CF469" s="65"/>
      <c r="CG469" s="65"/>
      <c r="CH469" s="65"/>
      <c r="CI469" s="49"/>
      <c r="CJ469" s="49"/>
      <c r="CK469" s="49"/>
      <c r="CL469" s="49"/>
      <c r="CM469"/>
      <c r="CN469"/>
      <c r="CO469"/>
      <c r="CP469"/>
      <c r="CQ469"/>
      <c r="CR469"/>
      <c r="CS469"/>
      <c r="CT469"/>
      <c r="CU469"/>
      <c r="CV469" s="49"/>
      <c r="CW469" s="49"/>
      <c r="CX469" s="49"/>
      <c r="CY469" s="49"/>
      <c r="CZ469" s="49"/>
      <c r="DA469" s="49"/>
      <c r="DB469" s="49"/>
      <c r="DC469" s="49"/>
      <c r="DD469" s="49"/>
      <c r="DE469" s="49"/>
      <c r="DF469" s="49"/>
      <c r="DG469" s="49"/>
      <c r="DH469" s="49"/>
      <c r="DI469" s="49"/>
      <c r="DJ469" s="139"/>
      <c r="DK469" s="95"/>
      <c r="DL469" s="141"/>
      <c r="DM469" s="141"/>
      <c r="DN469" s="141"/>
      <c r="DO469" s="141"/>
      <c r="DP469" s="91"/>
      <c r="DQ469" s="72"/>
      <c r="DR469" s="72"/>
      <c r="DS469" s="72"/>
      <c r="DT469" s="72"/>
      <c r="DZ469" s="141"/>
      <c r="EA469" s="141"/>
      <c r="EB469" s="141"/>
      <c r="EC469" s="141"/>
      <c r="ED469" s="141"/>
      <c r="EE469" s="141"/>
      <c r="EF469" s="143"/>
      <c r="EU469" s="72"/>
    </row>
    <row r="470" spans="1:151">
      <c r="A470" s="20"/>
      <c r="B470" s="20"/>
      <c r="C470" s="312"/>
      <c r="D470" s="31" t="s">
        <v>2214</v>
      </c>
      <c r="E470" s="31" t="s">
        <v>2215</v>
      </c>
      <c r="F470" s="35"/>
      <c r="G470" s="33"/>
      <c r="H470" s="34"/>
      <c r="I470" s="34"/>
      <c r="J470" s="34"/>
      <c r="K470" s="34"/>
      <c r="L470" s="34"/>
      <c r="M470" s="34"/>
      <c r="N470" s="34"/>
      <c r="O470" s="34"/>
      <c r="P470" s="34"/>
      <c r="Q470" s="34"/>
      <c r="R470" s="34"/>
      <c r="S470" s="34"/>
      <c r="T470" s="34"/>
      <c r="U470" s="34"/>
      <c r="V470" s="34"/>
      <c r="W470" s="34"/>
      <c r="X470" s="34"/>
      <c r="Y470" s="34"/>
      <c r="Z470" s="34"/>
      <c r="AA470" s="34"/>
      <c r="AB470" s="34"/>
      <c r="AC470" s="34"/>
      <c r="AD470" s="34"/>
      <c r="AE470" s="34"/>
      <c r="AF470" s="34"/>
      <c r="AG470" s="34"/>
      <c r="AH470" s="34"/>
      <c r="AI470" s="34"/>
      <c r="AJ470" s="34"/>
      <c r="AK470" s="34"/>
      <c r="AL470" s="34"/>
      <c r="AM470" s="34"/>
      <c r="AN470" s="34"/>
      <c r="AO470" s="34"/>
      <c r="AP470" s="34"/>
      <c r="AQ470" s="75"/>
      <c r="AR470" s="34"/>
      <c r="AS470" s="34"/>
      <c r="AT470" s="110" t="s">
        <v>2088</v>
      </c>
      <c r="AU470" s="34" t="s">
        <v>2088</v>
      </c>
      <c r="AV470" s="34" t="s">
        <v>2088</v>
      </c>
      <c r="AW470" s="34"/>
      <c r="AX470" s="34"/>
      <c r="AY470" s="34"/>
      <c r="AZ470" s="34"/>
      <c r="BA470" s="34"/>
      <c r="BB470" s="34"/>
      <c r="BC470" s="124" t="s">
        <v>2088</v>
      </c>
      <c r="BD470" s="124" t="s">
        <v>2088</v>
      </c>
      <c r="BE470" s="216" t="s">
        <v>2088</v>
      </c>
      <c r="BF470" s="216" t="s">
        <v>2088</v>
      </c>
      <c r="BG470" s="34"/>
      <c r="BH470" s="34"/>
      <c r="BI470" s="34"/>
      <c r="BJ470" s="34"/>
      <c r="BK470" s="34"/>
      <c r="BL470" s="96">
        <f t="shared" ca="1" si="83"/>
        <v>18052</v>
      </c>
      <c r="BM470" s="97" t="e">
        <f t="shared" ca="1" si="84"/>
        <v>#VALUE!</v>
      </c>
      <c r="BN470" s="97" t="e">
        <f t="shared" ca="1" si="85"/>
        <v>#VALUE!</v>
      </c>
      <c r="BO470" s="95" t="e">
        <f t="shared" ca="1" si="86"/>
        <v>#VALUE!</v>
      </c>
      <c r="BP470" s="7">
        <f>Design!$J476</f>
        <v>0</v>
      </c>
      <c r="BQ470" s="1" t="e">
        <f t="shared" ca="1" si="87"/>
        <v>#VALUE!</v>
      </c>
      <c r="BR470" s="19" t="e">
        <f t="shared" ca="1" si="88"/>
        <v>#VALUE!</v>
      </c>
      <c r="BS470" s="61">
        <f t="shared" ca="1" si="81"/>
        <v>0</v>
      </c>
      <c r="BT470" s="61" t="str">
        <f t="shared" ca="1" si="82"/>
        <v>ACK</v>
      </c>
      <c r="BU470" s="78" t="e">
        <v>#VALUE!</v>
      </c>
      <c r="BV470" s="95">
        <v>0</v>
      </c>
      <c r="BW470" s="34">
        <v>6.4533333333333438</v>
      </c>
      <c r="BX470" s="43">
        <v>0.20031920251699112</v>
      </c>
      <c r="BY470" s="51" t="s">
        <v>2200</v>
      </c>
      <c r="BZ470"/>
      <c r="CA470" s="278"/>
      <c r="CB470"/>
      <c r="CC470" s="10"/>
      <c r="CD470" s="61"/>
      <c r="CE470" s="49"/>
      <c r="CF470" s="65"/>
      <c r="CG470" s="65"/>
      <c r="CH470" s="65"/>
      <c r="CI470" s="49"/>
      <c r="CJ470" s="49"/>
      <c r="CK470" s="49"/>
      <c r="CL470" s="49"/>
      <c r="CM470"/>
      <c r="CN470"/>
      <c r="CO470"/>
      <c r="CP470"/>
      <c r="CQ470"/>
      <c r="CR470"/>
      <c r="CS470"/>
      <c r="CT470"/>
      <c r="CU470"/>
      <c r="CV470" s="49"/>
      <c r="CW470" s="49"/>
      <c r="CX470" s="49"/>
      <c r="CY470" s="49"/>
      <c r="CZ470" s="49"/>
      <c r="DA470" s="49"/>
      <c r="DB470" s="49"/>
      <c r="DC470" s="49"/>
      <c r="DD470" s="49"/>
      <c r="DE470" s="49"/>
      <c r="DF470" s="49"/>
      <c r="DG470" s="49"/>
      <c r="DH470" s="49"/>
      <c r="DI470" s="49"/>
      <c r="DJ470" s="139"/>
      <c r="DK470" s="95"/>
      <c r="DL470" s="141"/>
      <c r="DM470" s="141"/>
      <c r="DN470" s="141"/>
      <c r="DO470" s="141"/>
      <c r="DP470" s="91"/>
      <c r="DQ470" s="72"/>
      <c r="DR470" s="72"/>
      <c r="DS470" s="72"/>
      <c r="DT470" s="72"/>
      <c r="DZ470" s="141"/>
      <c r="EA470" s="141"/>
      <c r="EB470" s="141"/>
      <c r="EC470" s="141"/>
      <c r="ED470" s="141"/>
      <c r="EE470" s="141"/>
      <c r="EF470" s="143"/>
      <c r="EU470" s="72"/>
    </row>
    <row r="471" spans="1:151">
      <c r="A471" s="20"/>
      <c r="B471" s="20"/>
      <c r="C471" s="312"/>
      <c r="D471" s="31" t="s">
        <v>2216</v>
      </c>
      <c r="E471" s="31" t="s">
        <v>2217</v>
      </c>
      <c r="F471" s="32"/>
      <c r="G471" s="33"/>
      <c r="H471" s="34"/>
      <c r="I471" s="34"/>
      <c r="J471" s="34"/>
      <c r="K471" s="34"/>
      <c r="L471" s="34"/>
      <c r="M471" s="34"/>
      <c r="N471" s="34"/>
      <c r="O471" s="34"/>
      <c r="P471" s="34"/>
      <c r="Q471" s="34"/>
      <c r="R471" s="34"/>
      <c r="S471" s="34"/>
      <c r="T471" s="34"/>
      <c r="U471" s="34"/>
      <c r="V471" s="34"/>
      <c r="W471" s="34"/>
      <c r="X471" s="34"/>
      <c r="Y471" s="34"/>
      <c r="Z471" s="34"/>
      <c r="AA471" s="34"/>
      <c r="AB471" s="34"/>
      <c r="AC471" s="34"/>
      <c r="AD471" s="34"/>
      <c r="AE471" s="34"/>
      <c r="AF471" s="34"/>
      <c r="AG471" s="34"/>
      <c r="AH471" s="34"/>
      <c r="AI471" s="34"/>
      <c r="AJ471" s="34"/>
      <c r="AK471" s="34"/>
      <c r="AL471" s="34"/>
      <c r="AM471" s="34"/>
      <c r="AN471" s="34"/>
      <c r="AO471" s="34"/>
      <c r="AP471" s="34"/>
      <c r="AQ471" s="75"/>
      <c r="AR471" s="34"/>
      <c r="AS471" s="34"/>
      <c r="AT471" s="110" t="s">
        <v>2746</v>
      </c>
      <c r="AU471" s="34" t="s">
        <v>2746</v>
      </c>
      <c r="AV471" s="34" t="s">
        <v>2746</v>
      </c>
      <c r="AW471" s="34"/>
      <c r="AX471" s="34"/>
      <c r="AY471" s="34"/>
      <c r="AZ471" s="34"/>
      <c r="BA471" s="34"/>
      <c r="BB471" s="34"/>
      <c r="BC471" s="124" t="s">
        <v>2746</v>
      </c>
      <c r="BD471" s="124" t="s">
        <v>2746</v>
      </c>
      <c r="BE471" s="216" t="s">
        <v>2746</v>
      </c>
      <c r="BF471" s="216" t="s">
        <v>2746</v>
      </c>
      <c r="BG471" s="34"/>
      <c r="BH471" s="34"/>
      <c r="BI471" s="34"/>
      <c r="BJ471" s="34"/>
      <c r="BK471" s="34"/>
      <c r="BL471" s="96">
        <f t="shared" ca="1" si="83"/>
        <v>18053</v>
      </c>
      <c r="BM471" s="97" t="e">
        <f t="shared" ca="1" si="84"/>
        <v>#VALUE!</v>
      </c>
      <c r="BN471" s="97" t="e">
        <f t="shared" ca="1" si="85"/>
        <v>#VALUE!</v>
      </c>
      <c r="BO471" s="95" t="e">
        <f t="shared" ca="1" si="86"/>
        <v>#VALUE!</v>
      </c>
      <c r="BP471" s="7">
        <f>Design!$J477</f>
        <v>0</v>
      </c>
      <c r="BQ471" s="1" t="e">
        <f t="shared" ca="1" si="87"/>
        <v>#VALUE!</v>
      </c>
      <c r="BR471" s="19" t="e">
        <f t="shared" ca="1" si="88"/>
        <v>#VALUE!</v>
      </c>
      <c r="BS471" s="61">
        <f t="shared" ca="1" si="81"/>
        <v>0</v>
      </c>
      <c r="BT471" s="61" t="str">
        <f t="shared" ca="1" si="82"/>
        <v>ACK</v>
      </c>
      <c r="BU471" s="78" t="e">
        <v>#VALUE!</v>
      </c>
      <c r="BV471" s="95">
        <v>0</v>
      </c>
      <c r="BW471" s="34">
        <v>6.5066666666666775</v>
      </c>
      <c r="BX471" s="43">
        <v>0.20448156828182151</v>
      </c>
      <c r="BY471" s="51" t="s">
        <v>2201</v>
      </c>
      <c r="BZ471"/>
      <c r="CA471" s="278"/>
      <c r="CB471"/>
      <c r="CC471" s="10"/>
      <c r="CD471" s="61"/>
      <c r="CE471" s="49"/>
      <c r="CF471" s="65"/>
      <c r="CG471" s="65"/>
      <c r="CH471" s="65"/>
      <c r="CI471" s="49"/>
      <c r="CJ471" s="49"/>
      <c r="CK471" s="49"/>
      <c r="CL471" s="49"/>
      <c r="CM471"/>
      <c r="CN471"/>
      <c r="CO471"/>
      <c r="CP471"/>
      <c r="CQ471"/>
      <c r="CR471"/>
      <c r="CS471"/>
      <c r="CT471"/>
      <c r="CU471"/>
      <c r="CV471" s="49"/>
      <c r="CW471" s="49"/>
      <c r="CX471" s="49"/>
      <c r="CY471" s="49"/>
      <c r="CZ471" s="49"/>
      <c r="DA471" s="49"/>
      <c r="DB471" s="49"/>
      <c r="DC471" s="49"/>
      <c r="DD471" s="49"/>
      <c r="DE471" s="49"/>
      <c r="DF471" s="49"/>
      <c r="DG471" s="49"/>
      <c r="DH471" s="49"/>
      <c r="DI471" s="49"/>
      <c r="DJ471" s="139"/>
      <c r="DK471" s="95"/>
      <c r="DL471" s="141"/>
      <c r="DM471" s="141"/>
      <c r="DN471" s="141"/>
      <c r="DO471" s="141"/>
      <c r="DP471" s="91"/>
      <c r="DQ471" s="72"/>
      <c r="DR471" s="72"/>
      <c r="DS471" s="72"/>
      <c r="DT471" s="72"/>
      <c r="DZ471" s="141"/>
      <c r="EA471" s="141"/>
      <c r="EB471" s="141"/>
      <c r="EC471" s="141"/>
      <c r="ED471" s="141"/>
      <c r="EE471" s="141"/>
      <c r="EF471" s="143"/>
      <c r="EU471" s="72"/>
    </row>
    <row r="472" spans="1:151">
      <c r="A472" s="20"/>
      <c r="B472" s="20"/>
      <c r="C472" s="312"/>
      <c r="D472" s="31" t="s">
        <v>2218</v>
      </c>
      <c r="E472" s="31" t="s">
        <v>2219</v>
      </c>
      <c r="F472" s="35"/>
      <c r="G472" s="33"/>
      <c r="H472" s="34"/>
      <c r="I472" s="34"/>
      <c r="J472" s="34"/>
      <c r="K472" s="34"/>
      <c r="L472" s="34"/>
      <c r="M472" s="34"/>
      <c r="N472" s="34"/>
      <c r="O472" s="34"/>
      <c r="P472" s="34"/>
      <c r="Q472" s="34"/>
      <c r="R472" s="34"/>
      <c r="S472" s="34"/>
      <c r="T472" s="34"/>
      <c r="U472" s="34"/>
      <c r="V472" s="34"/>
      <c r="W472" s="34"/>
      <c r="X472" s="34"/>
      <c r="Y472" s="34"/>
      <c r="Z472" s="34"/>
      <c r="AA472" s="34"/>
      <c r="AB472" s="34"/>
      <c r="AC472" s="34"/>
      <c r="AD472" s="34"/>
      <c r="AE472" s="34"/>
      <c r="AF472" s="34"/>
      <c r="AG472" s="34"/>
      <c r="AH472" s="34"/>
      <c r="AI472" s="34"/>
      <c r="AJ472" s="34"/>
      <c r="AK472" s="34"/>
      <c r="AL472" s="34"/>
      <c r="AM472" s="34"/>
      <c r="AN472" s="34"/>
      <c r="AO472" s="34"/>
      <c r="AP472" s="34"/>
      <c r="AQ472" s="75"/>
      <c r="AR472" s="34"/>
      <c r="AS472" s="34"/>
      <c r="AT472" s="110" t="s">
        <v>2396</v>
      </c>
      <c r="AU472" s="34" t="s">
        <v>2396</v>
      </c>
      <c r="AV472" s="34" t="s">
        <v>2396</v>
      </c>
      <c r="AW472" s="34"/>
      <c r="AX472" s="34"/>
      <c r="AY472" s="34"/>
      <c r="AZ472" s="34"/>
      <c r="BA472" s="34"/>
      <c r="BB472" s="34"/>
      <c r="BC472" s="124" t="s">
        <v>2396</v>
      </c>
      <c r="BD472" s="124" t="s">
        <v>2396</v>
      </c>
      <c r="BE472" s="216" t="s">
        <v>2396</v>
      </c>
      <c r="BF472" s="216" t="s">
        <v>2396</v>
      </c>
      <c r="BG472" s="34"/>
      <c r="BH472" s="34"/>
      <c r="BI472" s="34"/>
      <c r="BJ472" s="34"/>
      <c r="BK472" s="34"/>
      <c r="BL472" s="96">
        <f t="shared" ca="1" si="83"/>
        <v>18055</v>
      </c>
      <c r="BM472" s="97" t="e">
        <f t="shared" ca="1" si="84"/>
        <v>#VALUE!</v>
      </c>
      <c r="BN472" s="97">
        <f t="shared" ca="1" si="85"/>
        <v>0</v>
      </c>
      <c r="BO472" s="95" t="e">
        <f t="shared" ca="1" si="86"/>
        <v>#VALUE!</v>
      </c>
      <c r="BP472" s="7">
        <f>Design!$J478</f>
        <v>0</v>
      </c>
      <c r="BQ472" s="1" t="e">
        <f t="shared" ca="1" si="87"/>
        <v>#VALUE!</v>
      </c>
      <c r="BR472" s="19" t="e">
        <f t="shared" ca="1" si="88"/>
        <v>#VALUE!</v>
      </c>
      <c r="BS472" s="61">
        <f t="shared" ca="1" si="81"/>
        <v>0</v>
      </c>
      <c r="BT472" s="61" t="str">
        <f t="shared" ca="1" si="82"/>
        <v>LOADCELL=0.000000</v>
      </c>
      <c r="BU472" s="78" t="e">
        <v>#VALUE!</v>
      </c>
      <c r="BV472" s="95">
        <v>0</v>
      </c>
      <c r="BW472" s="34">
        <v>6.5600000000000112</v>
      </c>
      <c r="BX472" s="43">
        <v>0.20877502743900456</v>
      </c>
      <c r="BY472" s="51" t="s">
        <v>2202</v>
      </c>
      <c r="BZ472"/>
      <c r="CA472" s="278"/>
      <c r="CB472"/>
      <c r="CC472" s="10"/>
      <c r="CD472" s="61"/>
      <c r="CE472" s="49"/>
      <c r="CF472" s="65"/>
      <c r="CG472" s="65"/>
      <c r="CH472" s="65"/>
      <c r="CI472" s="49"/>
      <c r="CJ472" s="49"/>
      <c r="CK472" s="49"/>
      <c r="CL472" s="49"/>
      <c r="CM472"/>
      <c r="CN472"/>
      <c r="CO472"/>
      <c r="CP472"/>
      <c r="CQ472"/>
      <c r="CR472"/>
      <c r="CS472"/>
      <c r="CT472"/>
      <c r="CU472"/>
      <c r="CV472" s="49"/>
      <c r="CW472" s="49"/>
      <c r="CX472" s="49"/>
      <c r="CY472" s="49"/>
      <c r="CZ472" s="49"/>
      <c r="DA472" s="49"/>
      <c r="DB472" s="49"/>
      <c r="DC472" s="49"/>
      <c r="DD472" s="49"/>
      <c r="DE472" s="49"/>
      <c r="DF472" s="49"/>
      <c r="DG472" s="49"/>
      <c r="DH472" s="49"/>
      <c r="DI472" s="49"/>
      <c r="DJ472" s="139"/>
      <c r="DK472" s="95"/>
      <c r="DL472" s="141"/>
      <c r="DM472" s="141"/>
      <c r="DN472" s="141"/>
      <c r="DO472" s="141"/>
      <c r="DP472" s="91"/>
      <c r="DQ472" s="72"/>
      <c r="DR472" s="72"/>
      <c r="DS472" s="72"/>
      <c r="DT472" s="72"/>
      <c r="DZ472" s="141"/>
      <c r="EA472" s="141"/>
      <c r="EB472" s="141"/>
      <c r="EC472" s="141"/>
      <c r="ED472" s="141"/>
      <c r="EE472" s="141"/>
      <c r="EF472" s="143"/>
      <c r="EU472" s="72"/>
    </row>
    <row r="473" spans="1:151">
      <c r="A473" s="20"/>
      <c r="B473" s="20"/>
      <c r="C473" s="312"/>
      <c r="D473" s="31" t="s">
        <v>2221</v>
      </c>
      <c r="E473" s="31" t="s">
        <v>2222</v>
      </c>
      <c r="F473" s="32"/>
      <c r="G473" s="33"/>
      <c r="H473" s="34"/>
      <c r="I473" s="34"/>
      <c r="J473" s="34"/>
      <c r="K473" s="34"/>
      <c r="L473" s="34"/>
      <c r="M473" s="34"/>
      <c r="N473" s="34"/>
      <c r="O473" s="34"/>
      <c r="P473" s="34"/>
      <c r="Q473" s="34"/>
      <c r="R473" s="34"/>
      <c r="S473" s="34"/>
      <c r="T473" s="34"/>
      <c r="U473" s="34"/>
      <c r="V473" s="34"/>
      <c r="W473" s="34"/>
      <c r="X473" s="34"/>
      <c r="Y473" s="34"/>
      <c r="Z473" s="34"/>
      <c r="AA473" s="34"/>
      <c r="AB473" s="34"/>
      <c r="AC473" s="34"/>
      <c r="AD473" s="34"/>
      <c r="AE473" s="34"/>
      <c r="AF473" s="34"/>
      <c r="AG473" s="34"/>
      <c r="AH473" s="34"/>
      <c r="AI473" s="34"/>
      <c r="AJ473" s="34"/>
      <c r="AK473" s="34"/>
      <c r="AL473" s="34"/>
      <c r="AM473" s="34"/>
      <c r="AN473" s="34"/>
      <c r="AO473" s="34"/>
      <c r="AP473" s="34"/>
      <c r="AQ473" s="75"/>
      <c r="AR473" s="34"/>
      <c r="AS473" s="34"/>
      <c r="AT473" s="110" t="s">
        <v>2095</v>
      </c>
      <c r="AU473" s="34" t="s">
        <v>2095</v>
      </c>
      <c r="AV473" s="34" t="s">
        <v>2095</v>
      </c>
      <c r="AW473" s="34"/>
      <c r="AX473" s="34"/>
      <c r="AY473" s="34"/>
      <c r="AZ473" s="34"/>
      <c r="BA473" s="34"/>
      <c r="BB473" s="34"/>
      <c r="BC473" s="124" t="s">
        <v>2095</v>
      </c>
      <c r="BD473" s="124" t="s">
        <v>2095</v>
      </c>
      <c r="BE473" s="216" t="s">
        <v>2095</v>
      </c>
      <c r="BF473" s="216" t="s">
        <v>2095</v>
      </c>
      <c r="BG473" s="34"/>
      <c r="BH473" s="34"/>
      <c r="BI473" s="34"/>
      <c r="BJ473" s="34"/>
      <c r="BK473" s="34"/>
      <c r="BL473" s="96">
        <f t="shared" ca="1" si="83"/>
        <v>18068</v>
      </c>
      <c r="BM473" s="97" t="e">
        <f t="shared" ca="1" si="84"/>
        <v>#VALUE!</v>
      </c>
      <c r="BN473" s="97" t="e">
        <f t="shared" ca="1" si="85"/>
        <v>#VALUE!</v>
      </c>
      <c r="BO473" s="95" t="e">
        <f t="shared" ca="1" si="86"/>
        <v>#VALUE!</v>
      </c>
      <c r="BP473" s="7">
        <f>Design!$J479</f>
        <v>0</v>
      </c>
      <c r="BQ473" s="1" t="e">
        <f t="shared" ca="1" si="87"/>
        <v>#VALUE!</v>
      </c>
      <c r="BR473" s="19" t="e">
        <f t="shared" ca="1" si="88"/>
        <v>#VALUE!</v>
      </c>
      <c r="BS473" s="61">
        <f t="shared" ca="1" si="81"/>
        <v>0</v>
      </c>
      <c r="BT473" s="61" t="str">
        <f t="shared" ca="1" si="82"/>
        <v>ACK</v>
      </c>
      <c r="BU473" s="78" t="e">
        <v>#VALUE!</v>
      </c>
      <c r="BV473" s="95">
        <v>0</v>
      </c>
      <c r="BW473" s="34">
        <v>6.6133333333333448</v>
      </c>
      <c r="BX473" s="43">
        <v>0.21320514337828431</v>
      </c>
      <c r="BY473" s="51" t="s">
        <v>2203</v>
      </c>
      <c r="BZ473"/>
      <c r="CA473" s="278"/>
      <c r="CB473"/>
      <c r="CC473" s="10"/>
      <c r="CD473" s="61"/>
      <c r="CE473" s="49"/>
      <c r="CF473" s="65"/>
      <c r="CG473" s="65"/>
      <c r="CH473" s="65"/>
      <c r="CI473" s="49"/>
      <c r="CJ473" s="49"/>
      <c r="CK473" s="49"/>
      <c r="CL473" s="49"/>
      <c r="CM473"/>
      <c r="CN473"/>
      <c r="CO473"/>
      <c r="CP473"/>
      <c r="CQ473"/>
      <c r="CR473"/>
      <c r="CS473"/>
      <c r="CT473"/>
      <c r="CU473"/>
      <c r="CV473" s="49"/>
      <c r="CW473" s="49"/>
      <c r="CX473" s="49"/>
      <c r="CY473" s="49"/>
      <c r="CZ473" s="49"/>
      <c r="DA473" s="49"/>
      <c r="DB473" s="49"/>
      <c r="DC473" s="49"/>
      <c r="DD473" s="49"/>
      <c r="DE473" s="49"/>
      <c r="DF473" s="49"/>
      <c r="DG473" s="49"/>
      <c r="DH473" s="49"/>
      <c r="DI473" s="49"/>
      <c r="DJ473" s="139"/>
      <c r="DK473" s="95"/>
      <c r="DL473" s="141"/>
      <c r="DM473" s="141"/>
      <c r="DN473" s="141"/>
      <c r="DO473" s="141"/>
      <c r="DP473" s="91"/>
      <c r="DQ473" s="72"/>
      <c r="DR473" s="72"/>
      <c r="DS473" s="72"/>
      <c r="DT473" s="72"/>
      <c r="DZ473" s="141"/>
      <c r="EA473" s="141"/>
      <c r="EB473" s="141"/>
      <c r="EC473" s="141"/>
      <c r="ED473" s="141"/>
      <c r="EE473" s="141"/>
      <c r="EF473" s="143"/>
      <c r="EU473" s="72"/>
    </row>
    <row r="474" spans="1:151">
      <c r="A474" s="20"/>
      <c r="B474" s="20"/>
      <c r="C474" s="312"/>
      <c r="D474" s="31" t="s">
        <v>2223</v>
      </c>
      <c r="E474" s="31" t="s">
        <v>2224</v>
      </c>
      <c r="F474" s="32"/>
      <c r="G474" s="33"/>
      <c r="H474" s="34"/>
      <c r="I474" s="34"/>
      <c r="J474" s="34"/>
      <c r="K474" s="34"/>
      <c r="L474" s="34"/>
      <c r="M474" s="34"/>
      <c r="N474" s="34"/>
      <c r="O474" s="34"/>
      <c r="P474" s="34"/>
      <c r="Q474" s="34"/>
      <c r="R474" s="34"/>
      <c r="S474" s="34"/>
      <c r="T474" s="34"/>
      <c r="U474" s="34"/>
      <c r="V474" s="34"/>
      <c r="W474" s="34"/>
      <c r="X474" s="34"/>
      <c r="Y474" s="34"/>
      <c r="Z474" s="34"/>
      <c r="AA474" s="34"/>
      <c r="AB474" s="34"/>
      <c r="AC474" s="34"/>
      <c r="AD474" s="34"/>
      <c r="AE474" s="34"/>
      <c r="AF474" s="34"/>
      <c r="AG474" s="34"/>
      <c r="AH474" s="34"/>
      <c r="AI474" s="34"/>
      <c r="AJ474" s="34"/>
      <c r="AK474" s="34"/>
      <c r="AL474" s="34"/>
      <c r="AM474" s="34"/>
      <c r="AN474" s="34"/>
      <c r="AO474" s="34"/>
      <c r="AP474" s="34"/>
      <c r="AQ474" s="75"/>
      <c r="AR474" s="34"/>
      <c r="AS474" s="34"/>
      <c r="AT474" s="110" t="s">
        <v>2396</v>
      </c>
      <c r="AU474" s="34" t="s">
        <v>2396</v>
      </c>
      <c r="AV474" s="34" t="s">
        <v>2396</v>
      </c>
      <c r="AW474" s="34"/>
      <c r="AX474" s="34"/>
      <c r="AY474" s="34"/>
      <c r="AZ474" s="34"/>
      <c r="BA474" s="34"/>
      <c r="BB474" s="34"/>
      <c r="BC474" s="124" t="s">
        <v>2867</v>
      </c>
      <c r="BD474" s="124" t="s">
        <v>2867</v>
      </c>
      <c r="BE474" s="216" t="s">
        <v>2867</v>
      </c>
      <c r="BF474" s="216" t="s">
        <v>2867</v>
      </c>
      <c r="BG474" s="34"/>
      <c r="BH474" s="34"/>
      <c r="BI474" s="34"/>
      <c r="BJ474" s="34"/>
      <c r="BK474" s="34"/>
      <c r="BL474" s="96">
        <f t="shared" ca="1" si="83"/>
        <v>18070</v>
      </c>
      <c r="BM474" s="97" t="e">
        <f t="shared" ca="1" si="84"/>
        <v>#VALUE!</v>
      </c>
      <c r="BN474" s="97">
        <f t="shared" ca="1" si="85"/>
        <v>0</v>
      </c>
      <c r="BO474" s="95" t="e">
        <f t="shared" ca="1" si="86"/>
        <v>#VALUE!</v>
      </c>
      <c r="BP474" s="7">
        <f>Design!$J480</f>
        <v>0</v>
      </c>
      <c r="BQ474" s="1" t="e">
        <f t="shared" ca="1" si="87"/>
        <v>#VALUE!</v>
      </c>
      <c r="BR474" s="19" t="e">
        <f t="shared" ca="1" si="88"/>
        <v>#VALUE!</v>
      </c>
      <c r="BS474" s="61">
        <f t="shared" ca="1" si="81"/>
        <v>0</v>
      </c>
      <c r="BT474" s="61" t="str">
        <f t="shared" ca="1" si="82"/>
        <v>LOADCELL=0.000000</v>
      </c>
      <c r="BU474" s="78" t="e">
        <v>#VALUE!</v>
      </c>
      <c r="BV474" s="95">
        <v>0</v>
      </c>
      <c r="BW474" s="34">
        <v>6.6666666666666785</v>
      </c>
      <c r="BX474" s="43">
        <v>0.21777777777777882</v>
      </c>
      <c r="BY474" s="51" t="s">
        <v>2204</v>
      </c>
      <c r="BZ474"/>
      <c r="CA474" s="278"/>
      <c r="CB474"/>
      <c r="CC474" s="10"/>
      <c r="CD474" s="61"/>
      <c r="CE474" s="49"/>
      <c r="CF474" s="65"/>
      <c r="CG474" s="65"/>
      <c r="CH474" s="65"/>
      <c r="CI474" s="49"/>
      <c r="CJ474" s="49"/>
      <c r="CK474" s="49"/>
      <c r="CL474" s="49"/>
      <c r="CM474"/>
      <c r="CN474"/>
      <c r="CO474"/>
      <c r="CP474"/>
      <c r="CQ474"/>
      <c r="CR474"/>
      <c r="CS474"/>
      <c r="CT474"/>
      <c r="CU474"/>
      <c r="CV474" s="49"/>
      <c r="CW474" s="49"/>
      <c r="CX474" s="49"/>
      <c r="CY474" s="49"/>
      <c r="CZ474" s="49"/>
      <c r="DA474" s="49"/>
      <c r="DB474" s="49"/>
      <c r="DC474" s="49"/>
      <c r="DD474" s="49"/>
      <c r="DE474" s="49"/>
      <c r="DF474" s="49"/>
      <c r="DG474" s="49"/>
      <c r="DH474" s="49"/>
      <c r="DI474" s="49"/>
      <c r="DJ474" s="139"/>
      <c r="DK474" s="95"/>
      <c r="DL474" s="141"/>
      <c r="DM474" s="141"/>
      <c r="DN474" s="141"/>
      <c r="DO474" s="141"/>
      <c r="DP474" s="91"/>
      <c r="DQ474" s="72"/>
      <c r="DR474" s="72"/>
      <c r="DS474" s="72"/>
      <c r="DT474" s="72"/>
      <c r="DZ474" s="141"/>
      <c r="EA474" s="141"/>
      <c r="EB474" s="141"/>
      <c r="EC474" s="141"/>
      <c r="ED474" s="141"/>
      <c r="EE474" s="141"/>
      <c r="EF474" s="143"/>
      <c r="EU474" s="72"/>
    </row>
    <row r="475" spans="1:151">
      <c r="A475" s="20"/>
      <c r="B475" s="20"/>
      <c r="C475" s="312"/>
      <c r="D475" s="31" t="s">
        <v>1444</v>
      </c>
      <c r="E475" s="31" t="s">
        <v>1445</v>
      </c>
      <c r="F475" s="35"/>
      <c r="G475" s="33"/>
      <c r="H475" s="34"/>
      <c r="I475" s="34"/>
      <c r="J475" s="34"/>
      <c r="K475" s="34"/>
      <c r="L475" s="34"/>
      <c r="M475" s="34"/>
      <c r="N475" s="34"/>
      <c r="O475" s="34"/>
      <c r="P475" s="34"/>
      <c r="Q475" s="34"/>
      <c r="R475" s="34"/>
      <c r="S475" s="34"/>
      <c r="T475" s="34"/>
      <c r="U475" s="34"/>
      <c r="V475" s="34"/>
      <c r="W475" s="34"/>
      <c r="X475" s="34"/>
      <c r="Y475" s="34"/>
      <c r="Z475" s="34"/>
      <c r="AA475" s="34"/>
      <c r="AB475" s="34"/>
      <c r="AC475" s="34"/>
      <c r="AD475" s="34"/>
      <c r="AE475" s="34"/>
      <c r="AF475" s="34"/>
      <c r="AG475" s="34"/>
      <c r="AH475" s="34"/>
      <c r="AI475" s="34"/>
      <c r="AJ475" s="34"/>
      <c r="AK475" s="34"/>
      <c r="AL475" s="34"/>
      <c r="AM475" s="34"/>
      <c r="AN475" s="34"/>
      <c r="AO475" s="34"/>
      <c r="AP475" s="34"/>
      <c r="AQ475" s="75"/>
      <c r="AR475" s="34"/>
      <c r="AS475" s="34"/>
      <c r="AT475" s="110" t="s">
        <v>2095</v>
      </c>
      <c r="AU475" s="34" t="s">
        <v>2095</v>
      </c>
      <c r="AV475" s="34" t="s">
        <v>2095</v>
      </c>
      <c r="AW475" s="34"/>
      <c r="AX475" s="34"/>
      <c r="AY475" s="34"/>
      <c r="AZ475" s="34"/>
      <c r="BA475" s="34"/>
      <c r="BB475" s="34"/>
      <c r="BC475" s="124" t="s">
        <v>2868</v>
      </c>
      <c r="BD475" s="124" t="s">
        <v>2868</v>
      </c>
      <c r="BE475" s="216" t="s">
        <v>2868</v>
      </c>
      <c r="BF475" s="216" t="s">
        <v>2868</v>
      </c>
      <c r="BG475" s="34"/>
      <c r="BH475" s="34"/>
      <c r="BI475" s="34"/>
      <c r="BJ475" s="34"/>
      <c r="BK475" s="34"/>
      <c r="BL475" s="96">
        <f t="shared" ca="1" si="83"/>
        <v>-12877</v>
      </c>
      <c r="BM475" s="97" t="e">
        <f t="shared" ca="1" si="84"/>
        <v>#VALUE!</v>
      </c>
      <c r="BN475" s="97" t="e">
        <f t="shared" ca="1" si="85"/>
        <v>#VALUE!</v>
      </c>
      <c r="BO475" s="95" t="e">
        <f t="shared" ca="1" si="86"/>
        <v>#VALUE!</v>
      </c>
      <c r="BP475" s="7">
        <f>Design!$J481</f>
        <v>0</v>
      </c>
      <c r="BQ475" s="1" t="e">
        <f t="shared" ca="1" si="87"/>
        <v>#VALUE!</v>
      </c>
      <c r="BR475" s="19" t="e">
        <f t="shared" ca="1" si="88"/>
        <v>#VALUE!</v>
      </c>
      <c r="BS475" s="61">
        <f t="shared" ca="1" si="81"/>
        <v>0</v>
      </c>
      <c r="BT475" s="61" t="str">
        <f t="shared" ca="1" si="82"/>
        <v>OPTIONS=</v>
      </c>
      <c r="BU475" s="78" t="e">
        <v>#VALUE!</v>
      </c>
      <c r="BV475" s="95">
        <v>0</v>
      </c>
      <c r="BW475" s="34">
        <v>6.7200000000000122</v>
      </c>
      <c r="BX475" s="43">
        <v>0.22249911000356112</v>
      </c>
      <c r="BY475" s="51" t="s">
        <v>2205</v>
      </c>
      <c r="BZ475"/>
      <c r="CA475" s="278"/>
      <c r="CB475"/>
      <c r="CC475" s="10"/>
      <c r="CD475" s="61"/>
      <c r="CE475" s="49"/>
      <c r="CF475" s="65"/>
      <c r="CG475" s="65"/>
      <c r="CH475" s="65"/>
      <c r="CI475" s="49"/>
      <c r="CJ475" s="49"/>
      <c r="CK475" s="49"/>
      <c r="CL475" s="49"/>
      <c r="CM475"/>
      <c r="CN475"/>
      <c r="CO475"/>
      <c r="CP475"/>
      <c r="CQ475"/>
      <c r="CR475"/>
      <c r="CS475"/>
      <c r="CT475"/>
      <c r="CU475"/>
      <c r="CV475" s="49"/>
      <c r="CW475" s="49"/>
      <c r="CX475" s="49"/>
      <c r="CY475" s="49"/>
      <c r="CZ475" s="49"/>
      <c r="DA475" s="49"/>
      <c r="DB475" s="49"/>
      <c r="DC475" s="49"/>
      <c r="DD475" s="49"/>
      <c r="DE475" s="49"/>
      <c r="DF475" s="49"/>
      <c r="DG475" s="49"/>
      <c r="DH475" s="49"/>
      <c r="DI475" s="49"/>
      <c r="DJ475" s="139"/>
      <c r="DK475" s="95"/>
      <c r="DL475" s="141"/>
      <c r="DM475" s="141"/>
      <c r="DN475" s="141"/>
      <c r="DO475" s="141"/>
      <c r="DP475" s="91"/>
      <c r="DQ475" s="72"/>
      <c r="DR475" s="72"/>
      <c r="DS475" s="72"/>
      <c r="DT475" s="72"/>
      <c r="DZ475" s="141"/>
      <c r="EA475" s="141"/>
      <c r="EB475" s="141"/>
      <c r="EC475" s="141"/>
      <c r="ED475" s="141"/>
      <c r="EE475" s="141"/>
      <c r="EF475" s="143"/>
      <c r="EU475" s="72"/>
    </row>
    <row r="476" spans="1:151">
      <c r="A476" s="20"/>
      <c r="B476" s="20"/>
      <c r="C476" s="312"/>
      <c r="D476" s="31" t="s">
        <v>1446</v>
      </c>
      <c r="E476" s="31" t="s">
        <v>1447</v>
      </c>
      <c r="F476" s="32"/>
      <c r="G476" s="33"/>
      <c r="H476" s="34"/>
      <c r="I476" s="34"/>
      <c r="J476" s="34"/>
      <c r="K476" s="34"/>
      <c r="L476" s="34"/>
      <c r="M476" s="34"/>
      <c r="N476" s="34"/>
      <c r="O476" s="34"/>
      <c r="P476" s="34"/>
      <c r="Q476" s="34"/>
      <c r="R476" s="34"/>
      <c r="S476" s="34"/>
      <c r="T476" s="34"/>
      <c r="U476" s="34"/>
      <c r="V476" s="34"/>
      <c r="W476" s="34"/>
      <c r="X476" s="34"/>
      <c r="Y476" s="34"/>
      <c r="Z476" s="34"/>
      <c r="AA476" s="34"/>
      <c r="AB476" s="34"/>
      <c r="AC476" s="34"/>
      <c r="AD476" s="34"/>
      <c r="AE476" s="34"/>
      <c r="AF476" s="34"/>
      <c r="AG476" s="34"/>
      <c r="AH476" s="34"/>
      <c r="AI476" s="34"/>
      <c r="AJ476" s="34"/>
      <c r="AK476" s="34"/>
      <c r="AL476" s="34"/>
      <c r="AM476" s="34"/>
      <c r="AN476" s="34"/>
      <c r="AO476" s="34"/>
      <c r="AP476" s="34"/>
      <c r="AQ476" s="75"/>
      <c r="AR476" s="34"/>
      <c r="AS476" s="34"/>
      <c r="AT476" s="110" t="s">
        <v>1546</v>
      </c>
      <c r="AU476" s="34" t="s">
        <v>1546</v>
      </c>
      <c r="AV476" s="34" t="s">
        <v>1546</v>
      </c>
      <c r="AW476" s="34"/>
      <c r="AX476" s="34"/>
      <c r="AY476" s="34"/>
      <c r="AZ476" s="34"/>
      <c r="BA476" s="34"/>
      <c r="BB476" s="34"/>
      <c r="BC476" s="124" t="s">
        <v>2354</v>
      </c>
      <c r="BD476" s="124" t="s">
        <v>2354</v>
      </c>
      <c r="BE476" s="216" t="s">
        <v>2354</v>
      </c>
      <c r="BF476" s="216" t="s">
        <v>2354</v>
      </c>
      <c r="BG476" s="34"/>
      <c r="BH476" s="34"/>
      <c r="BI476" s="34"/>
      <c r="BJ476" s="34"/>
      <c r="BK476" s="34"/>
      <c r="BL476" s="96">
        <f t="shared" ca="1" si="83"/>
        <v>-9763</v>
      </c>
      <c r="BM476" s="97" t="e">
        <f t="shared" ca="1" si="84"/>
        <v>#VALUE!</v>
      </c>
      <c r="BN476" s="97" t="e">
        <f t="shared" ca="1" si="85"/>
        <v>#VALUE!</v>
      </c>
      <c r="BO476" s="95" t="e">
        <f t="shared" ca="1" si="86"/>
        <v>#VALUE!</v>
      </c>
      <c r="BP476" s="7">
        <f>Design!$J482</f>
        <v>0</v>
      </c>
      <c r="BQ476" s="1" t="e">
        <f t="shared" ca="1" si="87"/>
        <v>#VALUE!</v>
      </c>
      <c r="BR476" s="19" t="e">
        <f t="shared" ca="1" si="88"/>
        <v>#VALUE!</v>
      </c>
      <c r="BS476" s="61">
        <f t="shared" ca="1" si="81"/>
        <v>0</v>
      </c>
      <c r="BT476" s="61" t="str">
        <f t="shared" ca="1" si="82"/>
        <v>ACK</v>
      </c>
      <c r="BU476" s="78" t="e">
        <v>#VALUE!</v>
      </c>
      <c r="BV476" s="95">
        <v>0</v>
      </c>
      <c r="BW476" s="34">
        <v>6.7733333333333459</v>
      </c>
      <c r="BX476" s="43">
        <v>0.22737565799731344</v>
      </c>
      <c r="BY476" s="51" t="s">
        <v>2206</v>
      </c>
      <c r="BZ476"/>
      <c r="CA476" s="278"/>
      <c r="CB476"/>
      <c r="CC476" s="10"/>
      <c r="CD476" s="61"/>
      <c r="CE476" s="49"/>
      <c r="CF476" s="65"/>
      <c r="CG476" s="65"/>
      <c r="CH476" s="65"/>
      <c r="CI476" s="49"/>
      <c r="CJ476" s="49"/>
      <c r="CK476" s="49"/>
      <c r="CL476" s="49"/>
      <c r="CM476"/>
      <c r="CN476"/>
      <c r="CO476"/>
      <c r="CP476"/>
      <c r="CQ476"/>
      <c r="CR476"/>
      <c r="CS476"/>
      <c r="CT476"/>
      <c r="CU476"/>
      <c r="CV476" s="49"/>
      <c r="CW476" s="49"/>
      <c r="CX476" s="49"/>
      <c r="CY476" s="49"/>
      <c r="CZ476" s="49"/>
      <c r="DA476" s="49"/>
      <c r="DB476" s="49"/>
      <c r="DC476" s="49"/>
      <c r="DD476" s="49"/>
      <c r="DE476" s="49"/>
      <c r="DF476" s="49"/>
      <c r="DG476" s="49"/>
      <c r="DH476" s="49"/>
      <c r="DI476" s="49"/>
      <c r="DJ476" s="139"/>
      <c r="DK476" s="95"/>
      <c r="DL476" s="141"/>
      <c r="DM476" s="141"/>
      <c r="DN476" s="141"/>
      <c r="DO476" s="141"/>
      <c r="DP476" s="91"/>
      <c r="DQ476" s="72"/>
      <c r="DR476" s="72"/>
      <c r="DS476" s="72"/>
      <c r="DT476" s="72"/>
      <c r="DZ476" s="141"/>
      <c r="EA476" s="141"/>
      <c r="EB476" s="141"/>
      <c r="EC476" s="141"/>
      <c r="ED476" s="141"/>
      <c r="EE476" s="141"/>
      <c r="EF476" s="143"/>
      <c r="EU476" s="72"/>
    </row>
    <row r="477" spans="1:151">
      <c r="A477" s="20"/>
      <c r="B477" s="20"/>
      <c r="C477" s="312"/>
      <c r="D477" s="31" t="s">
        <v>3243</v>
      </c>
      <c r="E477" s="31" t="s">
        <v>2290</v>
      </c>
      <c r="F477" s="32"/>
      <c r="G477" s="33"/>
      <c r="H477" s="34"/>
      <c r="I477" s="34"/>
      <c r="J477" s="34"/>
      <c r="K477" s="34"/>
      <c r="L477" s="34"/>
      <c r="M477" s="34"/>
      <c r="N477" s="34"/>
      <c r="O477" s="34"/>
      <c r="P477" s="34"/>
      <c r="Q477" s="34"/>
      <c r="R477" s="34"/>
      <c r="S477" s="34"/>
      <c r="T477" s="34"/>
      <c r="U477" s="34"/>
      <c r="V477" s="34"/>
      <c r="W477" s="34"/>
      <c r="X477" s="34"/>
      <c r="Y477" s="34"/>
      <c r="Z477" s="34"/>
      <c r="AA477" s="34"/>
      <c r="AB477" s="34"/>
      <c r="AC477" s="34"/>
      <c r="AD477" s="34"/>
      <c r="AE477" s="34"/>
      <c r="AF477" s="34"/>
      <c r="AG477" s="34"/>
      <c r="AH477" s="34"/>
      <c r="AI477" s="34"/>
      <c r="AJ477" s="34"/>
      <c r="AK477" s="34"/>
      <c r="AL477" s="34"/>
      <c r="AM477" s="34"/>
      <c r="AN477" s="34"/>
      <c r="AO477" s="34"/>
      <c r="AP477" s="34"/>
      <c r="AQ477" s="75"/>
      <c r="AR477" s="34"/>
      <c r="AS477" s="34"/>
      <c r="AT477" s="110" t="s">
        <v>1546</v>
      </c>
      <c r="AU477" s="34" t="s">
        <v>1546</v>
      </c>
      <c r="AV477" s="34" t="s">
        <v>1546</v>
      </c>
      <c r="AW477" s="34"/>
      <c r="AX477" s="34"/>
      <c r="AY477" s="34"/>
      <c r="AZ477" s="34"/>
      <c r="BA477" s="34"/>
      <c r="BB477" s="34"/>
      <c r="BC477" s="124" t="s">
        <v>2354</v>
      </c>
      <c r="BD477" s="124" t="s">
        <v>2354</v>
      </c>
      <c r="BE477" s="216" t="s">
        <v>2354</v>
      </c>
      <c r="BF477" s="216" t="s">
        <v>2354</v>
      </c>
      <c r="BG477" s="34"/>
      <c r="BH477" s="34"/>
      <c r="BI477" s="34"/>
      <c r="BJ477" s="34"/>
      <c r="BK477" s="34"/>
      <c r="BL477" s="96">
        <f t="shared" ca="1" si="83"/>
        <v>-52391</v>
      </c>
      <c r="BM477" s="97" t="e">
        <f t="shared" ca="1" si="84"/>
        <v>#VALUE!</v>
      </c>
      <c r="BN477" s="97" t="e">
        <f t="shared" ca="1" si="85"/>
        <v>#VALUE!</v>
      </c>
      <c r="BO477" s="95" t="e">
        <f t="shared" ca="1" si="86"/>
        <v>#VALUE!</v>
      </c>
      <c r="BP477" s="7">
        <f>Design!$J483</f>
        <v>0</v>
      </c>
      <c r="BQ477" s="1" t="e">
        <f t="shared" ca="1" si="87"/>
        <v>#VALUE!</v>
      </c>
      <c r="BR477" s="19" t="e">
        <f t="shared" ca="1" si="88"/>
        <v>#VALUE!</v>
      </c>
      <c r="BS477" s="61">
        <f t="shared" ca="1" si="81"/>
        <v>0</v>
      </c>
      <c r="BT477" s="61" t="str">
        <f t="shared" ca="1" si="82"/>
        <v>R_NAK</v>
      </c>
      <c r="BU477" s="78" t="e">
        <v>#VALUE!</v>
      </c>
      <c r="BV477" s="95">
        <v>0</v>
      </c>
      <c r="BW477" s="34">
        <v>6.8266666666666795</v>
      </c>
      <c r="BX477" s="43">
        <v>0.2324143007839489</v>
      </c>
      <c r="BY477" s="51" t="s">
        <v>2207</v>
      </c>
      <c r="BZ477"/>
      <c r="CA477" s="278"/>
      <c r="CB477"/>
      <c r="CC477" s="10"/>
      <c r="CD477" s="61"/>
      <c r="CE477" s="49"/>
      <c r="CF477" s="65"/>
      <c r="CG477" s="65"/>
      <c r="CH477" s="65"/>
      <c r="CI477" s="49"/>
      <c r="CJ477" s="49"/>
      <c r="CK477" s="49"/>
      <c r="CL477" s="49"/>
      <c r="CM477"/>
      <c r="CN477"/>
      <c r="CO477"/>
      <c r="CP477"/>
      <c r="CQ477"/>
      <c r="CR477"/>
      <c r="CS477"/>
      <c r="CT477"/>
      <c r="CU477"/>
      <c r="CV477" s="49"/>
      <c r="CW477" s="49"/>
      <c r="CX477" s="49"/>
      <c r="CY477" s="49"/>
      <c r="CZ477" s="49"/>
      <c r="DA477" s="49"/>
      <c r="DB477" s="49"/>
      <c r="DC477" s="49"/>
      <c r="DD477" s="49"/>
      <c r="DE477" s="49"/>
      <c r="DF477" s="49"/>
      <c r="DG477" s="49"/>
      <c r="DH477" s="49"/>
      <c r="DI477" s="49"/>
      <c r="DJ477" s="139"/>
      <c r="DK477" s="95"/>
      <c r="DL477" s="141"/>
      <c r="DM477" s="141"/>
      <c r="DN477" s="141"/>
      <c r="DO477" s="141"/>
      <c r="DP477" s="91"/>
      <c r="DQ477" s="72"/>
      <c r="DR477" s="72"/>
      <c r="DS477" s="72"/>
      <c r="DT477" s="72"/>
      <c r="DZ477" s="141"/>
      <c r="EA477" s="141"/>
      <c r="EB477" s="141"/>
      <c r="EC477" s="141"/>
      <c r="ED477" s="141"/>
      <c r="EE477" s="141"/>
      <c r="EF477" s="143"/>
      <c r="EU477" s="72"/>
    </row>
    <row r="478" spans="1:151">
      <c r="A478" s="20"/>
      <c r="B478" s="20"/>
      <c r="C478" s="312"/>
      <c r="D478" s="31" t="s">
        <v>2291</v>
      </c>
      <c r="E478" s="31" t="s">
        <v>2292</v>
      </c>
      <c r="F478" s="32"/>
      <c r="G478" s="33"/>
      <c r="H478" s="34"/>
      <c r="I478" s="34"/>
      <c r="J478" s="34"/>
      <c r="K478" s="34"/>
      <c r="L478" s="34"/>
      <c r="M478" s="34"/>
      <c r="N478" s="34"/>
      <c r="O478" s="34"/>
      <c r="P478" s="34"/>
      <c r="Q478" s="34"/>
      <c r="R478" s="34"/>
      <c r="S478" s="34"/>
      <c r="T478" s="34"/>
      <c r="U478" s="34"/>
      <c r="V478" s="34"/>
      <c r="W478" s="34"/>
      <c r="X478" s="34"/>
      <c r="Y478" s="34"/>
      <c r="Z478" s="34"/>
      <c r="AA478" s="34"/>
      <c r="AB478" s="34"/>
      <c r="AC478" s="34"/>
      <c r="AD478" s="34"/>
      <c r="AE478" s="34"/>
      <c r="AF478" s="34"/>
      <c r="AG478" s="34"/>
      <c r="AH478" s="34"/>
      <c r="AI478" s="34"/>
      <c r="AJ478" s="34"/>
      <c r="AK478" s="34"/>
      <c r="AL478" s="34"/>
      <c r="AM478" s="34"/>
      <c r="AN478" s="34"/>
      <c r="AO478" s="34"/>
      <c r="AP478" s="34"/>
      <c r="AQ478" s="75"/>
      <c r="AR478" s="34"/>
      <c r="AS478" s="34"/>
      <c r="AT478" s="110" t="s">
        <v>2395</v>
      </c>
      <c r="AU478" s="34" t="s">
        <v>2395</v>
      </c>
      <c r="AV478" s="34" t="s">
        <v>2395</v>
      </c>
      <c r="AW478" s="34"/>
      <c r="AX478" s="34"/>
      <c r="AY478" s="34"/>
      <c r="AZ478" s="34"/>
      <c r="BA478" s="34"/>
      <c r="BB478" s="34"/>
      <c r="BC478" s="124" t="s">
        <v>2395</v>
      </c>
      <c r="BD478" s="124" t="s">
        <v>2395</v>
      </c>
      <c r="BE478" s="216" t="s">
        <v>2395</v>
      </c>
      <c r="BF478" s="216" t="s">
        <v>2395</v>
      </c>
      <c r="BG478" s="34"/>
      <c r="BH478" s="34"/>
      <c r="BI478" s="34"/>
      <c r="BJ478" s="34"/>
      <c r="BK478" s="34"/>
      <c r="BL478" s="96">
        <f t="shared" ca="1" si="83"/>
        <v>-9730</v>
      </c>
      <c r="BM478" s="97" t="e">
        <f t="shared" ca="1" si="84"/>
        <v>#VALUE!</v>
      </c>
      <c r="BN478" s="97" t="e">
        <f t="shared" ca="1" si="85"/>
        <v>#VALUE!</v>
      </c>
      <c r="BO478" s="95" t="e">
        <f t="shared" ca="1" si="86"/>
        <v>#VALUE!</v>
      </c>
      <c r="BP478" s="7">
        <f>Design!$J484</f>
        <v>0</v>
      </c>
      <c r="BQ478" s="1" t="e">
        <f t="shared" ca="1" si="87"/>
        <v>#VALUE!</v>
      </c>
      <c r="BR478" s="19" t="e">
        <f t="shared" ca="1" si="88"/>
        <v>#VALUE!</v>
      </c>
      <c r="BS478" s="61">
        <f t="shared" ca="1" si="81"/>
        <v>0</v>
      </c>
      <c r="BT478" s="61" t="str">
        <f t="shared" ca="1" si="82"/>
        <v>CANCELLED</v>
      </c>
      <c r="BU478" s="78" t="e">
        <v>#VALUE!</v>
      </c>
      <c r="BV478" s="95">
        <v>0</v>
      </c>
      <c r="BW478" s="34">
        <v>6.8800000000000132</v>
      </c>
      <c r="BX478" s="43">
        <v>0.23762230274439344</v>
      </c>
      <c r="BY478" s="51" t="s">
        <v>2208</v>
      </c>
      <c r="BZ478"/>
      <c r="CA478" s="278"/>
      <c r="CB478"/>
      <c r="CC478" s="10"/>
      <c r="CD478" s="61"/>
      <c r="CE478" s="49"/>
      <c r="CF478" s="65"/>
      <c r="CG478" s="65"/>
      <c r="CH478" s="65"/>
      <c r="CI478" s="49"/>
      <c r="CJ478" s="49"/>
      <c r="CK478" s="49"/>
      <c r="CL478" s="49"/>
      <c r="CM478"/>
      <c r="CN478"/>
      <c r="CO478"/>
      <c r="CP478"/>
      <c r="CQ478"/>
      <c r="CR478"/>
      <c r="CS478"/>
      <c r="CT478"/>
      <c r="CU478"/>
      <c r="CV478" s="49"/>
      <c r="CW478" s="49"/>
      <c r="CX478" s="49"/>
      <c r="CY478" s="49"/>
      <c r="CZ478" s="49"/>
      <c r="DA478" s="49"/>
      <c r="DB478" s="49"/>
      <c r="DC478" s="49"/>
      <c r="DD478" s="49"/>
      <c r="DE478" s="49"/>
      <c r="DF478" s="49"/>
      <c r="DG478" s="49"/>
      <c r="DH478" s="49"/>
      <c r="DI478" s="49"/>
      <c r="DJ478" s="139"/>
      <c r="DK478" s="95"/>
      <c r="DL478" s="141"/>
      <c r="DM478" s="141"/>
      <c r="DN478" s="141"/>
      <c r="DO478" s="141"/>
      <c r="DP478" s="91"/>
      <c r="DQ478" s="72"/>
      <c r="DR478" s="72"/>
      <c r="DS478" s="72"/>
      <c r="DT478" s="72"/>
      <c r="DZ478" s="141"/>
      <c r="EA478" s="141"/>
      <c r="EB478" s="141"/>
      <c r="EC478" s="141"/>
      <c r="ED478" s="141"/>
      <c r="EE478" s="141"/>
      <c r="EF478" s="143"/>
      <c r="EU478" s="72"/>
    </row>
    <row r="479" spans="1:151">
      <c r="A479" s="20"/>
      <c r="B479" s="20"/>
      <c r="C479" s="312"/>
      <c r="D479" s="31" t="s">
        <v>2293</v>
      </c>
      <c r="E479" s="31" t="s">
        <v>2294</v>
      </c>
      <c r="F479" s="32"/>
      <c r="G479" s="33"/>
      <c r="H479" s="34"/>
      <c r="I479" s="34"/>
      <c r="J479" s="34"/>
      <c r="K479" s="34"/>
      <c r="L479" s="34"/>
      <c r="M479" s="34"/>
      <c r="N479" s="34"/>
      <c r="O479" s="34"/>
      <c r="P479" s="34"/>
      <c r="Q479" s="34"/>
      <c r="R479" s="34"/>
      <c r="S479" s="34"/>
      <c r="T479" s="34"/>
      <c r="U479" s="34"/>
      <c r="V479" s="34"/>
      <c r="W479" s="34"/>
      <c r="X479" s="34"/>
      <c r="Y479" s="34"/>
      <c r="Z479" s="34"/>
      <c r="AA479" s="34"/>
      <c r="AB479" s="34"/>
      <c r="AC479" s="34"/>
      <c r="AD479" s="34"/>
      <c r="AE479" s="34"/>
      <c r="AF479" s="34"/>
      <c r="AG479" s="34"/>
      <c r="AH479" s="34"/>
      <c r="AI479" s="34"/>
      <c r="AJ479" s="34"/>
      <c r="AK479" s="34"/>
      <c r="AL479" s="34"/>
      <c r="AM479" s="34"/>
      <c r="AN479" s="34"/>
      <c r="AO479" s="34"/>
      <c r="AP479" s="34"/>
      <c r="AQ479" s="75"/>
      <c r="AR479" s="34"/>
      <c r="AS479" s="34"/>
      <c r="AT479" s="110" t="s">
        <v>1753</v>
      </c>
      <c r="AU479" s="34" t="s">
        <v>1753</v>
      </c>
      <c r="AV479" s="34" t="s">
        <v>1753</v>
      </c>
      <c r="AW479" s="34"/>
      <c r="AX479" s="34"/>
      <c r="AY479" s="34"/>
      <c r="AZ479" s="34"/>
      <c r="BA479" s="34"/>
      <c r="BB479" s="34"/>
      <c r="BC479" s="124" t="s">
        <v>1753</v>
      </c>
      <c r="BD479" s="124" t="s">
        <v>1753</v>
      </c>
      <c r="BE479" s="216" t="s">
        <v>1753</v>
      </c>
      <c r="BF479" s="216" t="s">
        <v>1753</v>
      </c>
      <c r="BG479" s="34"/>
      <c r="BH479" s="34"/>
      <c r="BI479" s="34"/>
      <c r="BJ479" s="34"/>
      <c r="BK479" s="34"/>
      <c r="BL479" s="96">
        <f t="shared" ca="1" si="83"/>
        <v>-8540</v>
      </c>
      <c r="BM479" s="97" t="e">
        <f t="shared" ca="1" si="84"/>
        <v>#VALUE!</v>
      </c>
      <c r="BN479" s="97">
        <f t="shared" ca="1" si="85"/>
        <v>0</v>
      </c>
      <c r="BO479" s="95" t="e">
        <f t="shared" ca="1" si="86"/>
        <v>#VALUE!</v>
      </c>
      <c r="BP479" s="7">
        <f>Design!$J485</f>
        <v>0</v>
      </c>
      <c r="BQ479" s="1" t="e">
        <f t="shared" ca="1" si="87"/>
        <v>#VALUE!</v>
      </c>
      <c r="BR479" s="19" t="e">
        <f t="shared" ca="1" si="88"/>
        <v>#VALUE!</v>
      </c>
      <c r="BS479" s="61">
        <f t="shared" ca="1" si="81"/>
        <v>0</v>
      </c>
      <c r="BT479" s="61" t="str">
        <f t="shared" ca="1" si="82"/>
        <v>LOADCELL=0.000000</v>
      </c>
      <c r="BU479" s="78" t="e">
        <v>#VALUE!</v>
      </c>
      <c r="BV479" s="95">
        <v>0</v>
      </c>
      <c r="BW479" s="34">
        <v>6.9333333333333469</v>
      </c>
      <c r="BX479" s="43">
        <v>0.24300733981353045</v>
      </c>
      <c r="BY479" s="51" t="s">
        <v>2209</v>
      </c>
      <c r="BZ479"/>
      <c r="CA479" s="278"/>
      <c r="CB479"/>
      <c r="CC479" s="10"/>
      <c r="CD479" s="61"/>
      <c r="CE479" s="49"/>
      <c r="CF479" s="65"/>
      <c r="CG479" s="65"/>
      <c r="CH479" s="65"/>
      <c r="CI479" s="49"/>
      <c r="CJ479" s="49"/>
      <c r="CK479" s="49"/>
      <c r="CL479" s="49"/>
      <c r="CM479"/>
      <c r="CN479"/>
      <c r="CO479"/>
      <c r="CP479"/>
      <c r="CQ479"/>
      <c r="CR479"/>
      <c r="CS479"/>
      <c r="CT479"/>
      <c r="CU479"/>
      <c r="CV479" s="49"/>
      <c r="CW479" s="49"/>
      <c r="CX479" s="49"/>
      <c r="CY479" s="49"/>
      <c r="CZ479" s="49"/>
      <c r="DA479" s="49"/>
      <c r="DB479" s="49"/>
      <c r="DC479" s="49"/>
      <c r="DD479" s="49"/>
      <c r="DE479" s="49"/>
      <c r="DF479" s="49"/>
      <c r="DG479" s="49"/>
      <c r="DH479" s="49"/>
      <c r="DI479" s="49"/>
      <c r="DJ479" s="139"/>
      <c r="DK479" s="95"/>
      <c r="DL479" s="141"/>
      <c r="DM479" s="141"/>
      <c r="DN479" s="141"/>
      <c r="DO479" s="141"/>
      <c r="DP479" s="91"/>
      <c r="DQ479" s="72"/>
      <c r="DR479" s="72"/>
      <c r="DS479" s="72"/>
      <c r="DT479" s="72"/>
      <c r="DZ479" s="141"/>
      <c r="EA479" s="141"/>
      <c r="EB479" s="141"/>
      <c r="EC479" s="141"/>
      <c r="ED479" s="141"/>
      <c r="EE479" s="141"/>
      <c r="EF479" s="143"/>
      <c r="EU479" s="72"/>
    </row>
    <row r="480" spans="1:151">
      <c r="A480" s="20"/>
      <c r="B480" s="20"/>
      <c r="C480" s="312"/>
      <c r="D480" s="31" t="s">
        <v>2295</v>
      </c>
      <c r="E480" s="31" t="s">
        <v>2296</v>
      </c>
      <c r="F480" s="32"/>
      <c r="G480" s="33"/>
      <c r="H480" s="34"/>
      <c r="I480" s="34"/>
      <c r="J480" s="34"/>
      <c r="K480" s="34"/>
      <c r="L480" s="34"/>
      <c r="M480" s="34"/>
      <c r="N480" s="34"/>
      <c r="O480" s="34"/>
      <c r="P480" s="34"/>
      <c r="Q480" s="34"/>
      <c r="R480" s="34"/>
      <c r="S480" s="34"/>
      <c r="T480" s="34"/>
      <c r="U480" s="34"/>
      <c r="V480" s="34"/>
      <c r="W480" s="34"/>
      <c r="X480" s="34"/>
      <c r="Y480" s="34"/>
      <c r="Z480" s="34"/>
      <c r="AA480" s="34"/>
      <c r="AB480" s="34"/>
      <c r="AC480" s="34"/>
      <c r="AD480" s="34"/>
      <c r="AE480" s="34"/>
      <c r="AF480" s="34"/>
      <c r="AG480" s="34"/>
      <c r="AH480" s="34"/>
      <c r="AI480" s="34"/>
      <c r="AJ480" s="34"/>
      <c r="AK480" s="34"/>
      <c r="AL480" s="34"/>
      <c r="AM480" s="34"/>
      <c r="AN480" s="34"/>
      <c r="AO480" s="34"/>
      <c r="AP480" s="34"/>
      <c r="AQ480" s="75"/>
      <c r="AR480" s="34"/>
      <c r="AS480" s="34"/>
      <c r="AT480" s="110" t="s">
        <v>1725</v>
      </c>
      <c r="AU480" s="34" t="s">
        <v>1725</v>
      </c>
      <c r="AV480" s="34" t="s">
        <v>1725</v>
      </c>
      <c r="AW480" s="34"/>
      <c r="AX480" s="34"/>
      <c r="AY480" s="34"/>
      <c r="AZ480" s="34"/>
      <c r="BA480" s="34"/>
      <c r="BB480" s="34"/>
      <c r="BC480" s="124" t="s">
        <v>1725</v>
      </c>
      <c r="BD480" s="124" t="s">
        <v>1725</v>
      </c>
      <c r="BE480" s="216" t="s">
        <v>1725</v>
      </c>
      <c r="BF480" s="216" t="s">
        <v>1725</v>
      </c>
      <c r="BG480" s="34"/>
      <c r="BH480" s="34"/>
      <c r="BI480" s="34"/>
      <c r="BJ480" s="34"/>
      <c r="BK480" s="34"/>
      <c r="BL480" s="96">
        <f t="shared" ca="1" si="83"/>
        <v>-8539</v>
      </c>
      <c r="BM480" s="97">
        <f t="shared" ca="1" si="84"/>
        <v>0</v>
      </c>
      <c r="BN480" s="97">
        <f t="shared" ca="1" si="85"/>
        <v>5.7799999999999997E-2</v>
      </c>
      <c r="BO480" s="95" t="e">
        <f t="shared" ca="1" si="86"/>
        <v>#VALUE!</v>
      </c>
      <c r="BP480" s="7">
        <f>Design!$J486</f>
        <v>0</v>
      </c>
      <c r="BQ480" s="1" t="e">
        <f t="shared" ca="1" si="87"/>
        <v>#VALUE!</v>
      </c>
      <c r="BR480" s="19">
        <f t="shared" ca="1" si="88"/>
        <v>0.66900000000000004</v>
      </c>
      <c r="BS480" s="61">
        <f t="shared" ca="1" si="81"/>
        <v>0</v>
      </c>
      <c r="BT480" s="61" t="str">
        <f t="shared" ca="1" si="82"/>
        <v>ZL=-57.8|ZR=669.0|ZSWP=0.0</v>
      </c>
      <c r="BU480" s="78" t="e">
        <v>#VALUE!</v>
      </c>
      <c r="BV480" s="95">
        <v>0</v>
      </c>
      <c r="BW480" s="34">
        <v>6.9866666666666806</v>
      </c>
      <c r="BX480" s="43">
        <v>0.24857752777980835</v>
      </c>
      <c r="BY480" s="51" t="s">
        <v>2210</v>
      </c>
      <c r="BZ480"/>
      <c r="CA480" s="278"/>
      <c r="CB480"/>
      <c r="CC480" s="10"/>
      <c r="CD480" s="61"/>
      <c r="CE480" s="49"/>
      <c r="CF480" s="65"/>
      <c r="CG480" s="65"/>
      <c r="CH480" s="65"/>
      <c r="CI480" s="49"/>
      <c r="CJ480" s="49"/>
      <c r="CK480" s="49"/>
      <c r="CL480" s="49"/>
      <c r="CM480"/>
      <c r="CN480"/>
      <c r="CO480"/>
      <c r="CP480"/>
      <c r="CQ480"/>
      <c r="CR480"/>
      <c r="CS480"/>
      <c r="CT480"/>
      <c r="CU480"/>
      <c r="CV480" s="49"/>
      <c r="CW480" s="49"/>
      <c r="CX480" s="49"/>
      <c r="CY480" s="49"/>
      <c r="CZ480" s="49"/>
      <c r="DA480" s="49"/>
      <c r="DB480" s="49"/>
      <c r="DC480" s="49"/>
      <c r="DD480" s="49"/>
      <c r="DE480" s="49"/>
      <c r="DF480" s="49"/>
      <c r="DG480" s="49"/>
      <c r="DH480" s="49"/>
      <c r="DI480" s="49"/>
      <c r="DJ480" s="139"/>
      <c r="DK480" s="95"/>
      <c r="DL480" s="141"/>
      <c r="DM480" s="141"/>
      <c r="DN480" s="141"/>
      <c r="DO480" s="141"/>
      <c r="DP480" s="91"/>
      <c r="DQ480" s="72"/>
      <c r="DR480" s="72"/>
      <c r="DS480" s="72"/>
      <c r="DT480" s="72"/>
      <c r="DZ480" s="141"/>
      <c r="EA480" s="141"/>
      <c r="EB480" s="141"/>
      <c r="EC480" s="141"/>
      <c r="ED480" s="141"/>
      <c r="EE480" s="141"/>
      <c r="EF480" s="143"/>
      <c r="EU480" s="72"/>
    </row>
    <row r="481" spans="1:151">
      <c r="A481" s="20"/>
      <c r="B481" s="20"/>
      <c r="C481" s="312"/>
      <c r="D481" s="31" t="s">
        <v>2297</v>
      </c>
      <c r="E481" s="31" t="s">
        <v>2298</v>
      </c>
      <c r="F481" s="32"/>
      <c r="G481" s="33"/>
      <c r="H481" s="34"/>
      <c r="I481" s="34"/>
      <c r="J481" s="34"/>
      <c r="K481" s="34"/>
      <c r="L481" s="34"/>
      <c r="M481" s="34"/>
      <c r="N481" s="34"/>
      <c r="O481" s="34"/>
      <c r="P481" s="34"/>
      <c r="Q481" s="34"/>
      <c r="R481" s="34"/>
      <c r="S481" s="34"/>
      <c r="T481" s="34"/>
      <c r="U481" s="34"/>
      <c r="V481" s="34"/>
      <c r="W481" s="34"/>
      <c r="X481" s="34"/>
      <c r="Y481" s="34"/>
      <c r="Z481" s="34"/>
      <c r="AA481" s="34"/>
      <c r="AB481" s="34"/>
      <c r="AC481" s="34"/>
      <c r="AD481" s="34"/>
      <c r="AE481" s="34"/>
      <c r="AF481" s="34"/>
      <c r="AG481" s="34"/>
      <c r="AH481" s="34"/>
      <c r="AI481" s="34"/>
      <c r="AJ481" s="34"/>
      <c r="AK481" s="34"/>
      <c r="AL481" s="34"/>
      <c r="AM481" s="34"/>
      <c r="AN481" s="34"/>
      <c r="AO481" s="34"/>
      <c r="AP481" s="34"/>
      <c r="AQ481" s="75"/>
      <c r="AR481" s="34"/>
      <c r="AS481" s="34"/>
      <c r="AT481" s="110" t="s">
        <v>1728</v>
      </c>
      <c r="AU481" s="34" t="s">
        <v>1728</v>
      </c>
      <c r="AV481" s="34" t="s">
        <v>1728</v>
      </c>
      <c r="AW481" s="34"/>
      <c r="AX481" s="34"/>
      <c r="AY481" s="34"/>
      <c r="AZ481" s="34"/>
      <c r="BA481" s="34"/>
      <c r="BB481" s="34"/>
      <c r="BC481" s="124" t="s">
        <v>1728</v>
      </c>
      <c r="BD481" s="124" t="s">
        <v>1728</v>
      </c>
      <c r="BE481" s="216" t="s">
        <v>1728</v>
      </c>
      <c r="BF481" s="216" t="s">
        <v>1728</v>
      </c>
      <c r="BG481" s="34"/>
      <c r="BH481" s="34"/>
      <c r="BI481" s="34"/>
      <c r="BJ481" s="34"/>
      <c r="BK481" s="34"/>
      <c r="BL481" s="96">
        <f t="shared" ca="1" si="83"/>
        <v>-8538</v>
      </c>
      <c r="BM481" s="97" t="e">
        <f t="shared" ca="1" si="84"/>
        <v>#VALUE!</v>
      </c>
      <c r="BN481" s="97" t="e">
        <f t="shared" ca="1" si="85"/>
        <v>#VALUE!</v>
      </c>
      <c r="BO481" s="95" t="e">
        <f t="shared" ca="1" si="86"/>
        <v>#VALUE!</v>
      </c>
      <c r="BP481" s="7">
        <f>Design!$J487</f>
        <v>0</v>
      </c>
      <c r="BQ481" s="1" t="e">
        <f t="shared" ca="1" si="87"/>
        <v>#VALUE!</v>
      </c>
      <c r="BR481" s="19" t="e">
        <f t="shared" ca="1" si="88"/>
        <v>#VALUE!</v>
      </c>
      <c r="BS481" s="61">
        <f t="shared" ca="1" si="81"/>
        <v>0</v>
      </c>
      <c r="BT481" s="61" t="str">
        <f t="shared" ca="1" si="82"/>
        <v>ACK</v>
      </c>
      <c r="BU481" s="78" t="e">
        <v>#VALUE!</v>
      </c>
      <c r="BV481" s="95">
        <v>0</v>
      </c>
      <c r="BW481" s="34">
        <v>7.0400000000000142</v>
      </c>
      <c r="BX481" s="43">
        <v>0.25</v>
      </c>
      <c r="BY481" s="51" t="s">
        <v>2211</v>
      </c>
      <c r="BZ481"/>
      <c r="CA481" s="278"/>
      <c r="CB481"/>
      <c r="CC481" s="10"/>
      <c r="CD481" s="61"/>
      <c r="CE481" s="49"/>
      <c r="CF481" s="65"/>
      <c r="CG481" s="65"/>
      <c r="CH481" s="65"/>
      <c r="CI481" s="49"/>
      <c r="CJ481" s="49"/>
      <c r="CK481" s="49"/>
      <c r="CL481" s="49"/>
      <c r="CM481"/>
      <c r="CN481"/>
      <c r="CO481"/>
      <c r="CP481"/>
      <c r="CQ481"/>
      <c r="CR481"/>
      <c r="CS481"/>
      <c r="CT481"/>
      <c r="CU481"/>
      <c r="CV481" s="49"/>
      <c r="CW481" s="49"/>
      <c r="CX481" s="49"/>
      <c r="CY481" s="49"/>
      <c r="CZ481" s="49"/>
      <c r="DA481" s="49"/>
      <c r="DB481" s="49"/>
      <c r="DC481" s="49"/>
      <c r="DD481" s="49"/>
      <c r="DE481" s="49"/>
      <c r="DF481" s="49"/>
      <c r="DG481" s="49"/>
      <c r="DH481" s="49"/>
      <c r="DI481" s="49"/>
      <c r="DJ481" s="139"/>
      <c r="DK481" s="95"/>
      <c r="DL481" s="141"/>
      <c r="DM481" s="141"/>
      <c r="DN481" s="141"/>
      <c r="DO481" s="141"/>
      <c r="DP481" s="91"/>
      <c r="DQ481" s="72"/>
      <c r="DR481" s="72"/>
      <c r="DS481" s="72"/>
      <c r="DT481" s="72"/>
      <c r="DZ481" s="141"/>
      <c r="EA481" s="141"/>
      <c r="EB481" s="141"/>
      <c r="EC481" s="141"/>
      <c r="ED481" s="141"/>
      <c r="EE481" s="141"/>
      <c r="EF481" s="143"/>
      <c r="EU481" s="72"/>
    </row>
    <row r="482" spans="1:151">
      <c r="A482" s="20"/>
      <c r="B482" s="20"/>
      <c r="C482" s="312"/>
      <c r="D482" s="31" t="s">
        <v>1957</v>
      </c>
      <c r="E482" s="31" t="s">
        <v>1958</v>
      </c>
      <c r="F482" s="32"/>
      <c r="G482" s="33"/>
      <c r="H482" s="34"/>
      <c r="I482" s="34"/>
      <c r="J482" s="34"/>
      <c r="K482" s="34"/>
      <c r="L482" s="34"/>
      <c r="M482" s="34"/>
      <c r="N482" s="34"/>
      <c r="O482" s="34"/>
      <c r="P482" s="34"/>
      <c r="Q482" s="34"/>
      <c r="R482" s="34"/>
      <c r="S482" s="34"/>
      <c r="T482" s="34"/>
      <c r="U482" s="34"/>
      <c r="V482" s="34"/>
      <c r="W482" s="34"/>
      <c r="X482" s="34"/>
      <c r="Y482" s="34"/>
      <c r="Z482" s="34"/>
      <c r="AA482" s="34"/>
      <c r="AB482" s="34"/>
      <c r="AC482" s="34"/>
      <c r="AD482" s="34"/>
      <c r="AE482" s="34"/>
      <c r="AF482" s="34"/>
      <c r="AG482" s="34"/>
      <c r="AH482" s="34"/>
      <c r="AI482" s="34"/>
      <c r="AJ482" s="34"/>
      <c r="AK482" s="34"/>
      <c r="AL482" s="34"/>
      <c r="AM482" s="34"/>
      <c r="AN482" s="34"/>
      <c r="AO482" s="34"/>
      <c r="AP482" s="34"/>
      <c r="AQ482" s="75"/>
      <c r="AR482" s="34"/>
      <c r="AS482" s="34"/>
      <c r="AT482" s="110" t="s">
        <v>2688</v>
      </c>
      <c r="AU482" s="34" t="s">
        <v>2688</v>
      </c>
      <c r="AV482" s="34" t="s">
        <v>2688</v>
      </c>
      <c r="AW482" s="34"/>
      <c r="AX482" s="34"/>
      <c r="AY482" s="34"/>
      <c r="AZ482" s="34"/>
      <c r="BA482" s="34"/>
      <c r="BB482" s="34"/>
      <c r="BC482" s="124" t="s">
        <v>2688</v>
      </c>
      <c r="BD482" s="124" t="s">
        <v>2688</v>
      </c>
      <c r="BE482" s="216" t="s">
        <v>2688</v>
      </c>
      <c r="BF482" s="216" t="s">
        <v>2688</v>
      </c>
      <c r="BG482" s="34"/>
      <c r="BH482" s="34"/>
      <c r="BI482" s="34"/>
      <c r="BJ482" s="34"/>
      <c r="BK482" s="34"/>
      <c r="BL482" s="96">
        <f t="shared" ca="1" si="83"/>
        <v>-8526</v>
      </c>
      <c r="BM482" s="97">
        <f t="shared" ca="1" si="84"/>
        <v>0</v>
      </c>
      <c r="BN482" s="97">
        <f t="shared" ca="1" si="85"/>
        <v>0.31369999999999998</v>
      </c>
      <c r="BO482" s="95" t="e">
        <f t="shared" ca="1" si="86"/>
        <v>#VALUE!</v>
      </c>
      <c r="BP482" s="7">
        <f>Design!$J488</f>
        <v>0</v>
      </c>
      <c r="BQ482" s="1" t="e">
        <f t="shared" ca="1" si="87"/>
        <v>#VALUE!</v>
      </c>
      <c r="BR482" s="19">
        <f t="shared" ca="1" si="88"/>
        <v>0.91139999999999999</v>
      </c>
      <c r="BS482" s="61">
        <f t="shared" ca="1" si="81"/>
        <v>0</v>
      </c>
      <c r="BT482" s="61" t="str">
        <f t="shared" ca="1" si="82"/>
        <v>ZL=-313.7|ZR=911.4|ZSWP=0.0</v>
      </c>
      <c r="BU482" s="78" t="e">
        <v>#VALUE!</v>
      </c>
      <c r="BV482" s="95">
        <v>0</v>
      </c>
      <c r="BW482" s="34">
        <v>7.0933333333333479</v>
      </c>
      <c r="BX482" s="43">
        <v>0.25</v>
      </c>
      <c r="BY482" s="51" t="s">
        <v>2212</v>
      </c>
      <c r="BZ482"/>
      <c r="CA482" s="278"/>
      <c r="CB482"/>
      <c r="CC482" s="10"/>
      <c r="CD482" s="61"/>
      <c r="CE482" s="49"/>
      <c r="CF482" s="65"/>
      <c r="CG482" s="65"/>
      <c r="CH482" s="65"/>
      <c r="CI482" s="49"/>
      <c r="CJ482" s="49"/>
      <c r="CK482" s="49"/>
      <c r="CL482" s="49"/>
      <c r="CM482"/>
      <c r="CN482"/>
      <c r="CO482"/>
      <c r="CP482"/>
      <c r="CQ482"/>
      <c r="CR482"/>
      <c r="CS482"/>
      <c r="CT482"/>
      <c r="CU482"/>
      <c r="CV482" s="49"/>
      <c r="CW482" s="49"/>
      <c r="CX482" s="49"/>
      <c r="CY482" s="49"/>
      <c r="CZ482" s="49"/>
      <c r="DA482" s="49"/>
      <c r="DB482" s="49"/>
      <c r="DC482" s="49"/>
      <c r="DD482" s="49"/>
      <c r="DE482" s="49"/>
      <c r="DF482" s="49"/>
      <c r="DG482" s="49"/>
      <c r="DH482" s="49"/>
      <c r="DI482" s="49"/>
      <c r="DJ482" s="139"/>
      <c r="DK482" s="95"/>
      <c r="DL482" s="141"/>
      <c r="DM482" s="141"/>
      <c r="DN482" s="141"/>
      <c r="DO482" s="141"/>
      <c r="DP482" s="91"/>
      <c r="DQ482" s="72"/>
      <c r="DR482" s="72"/>
      <c r="DS482" s="72"/>
      <c r="DT482" s="72"/>
      <c r="DZ482" s="141"/>
      <c r="EA482" s="141"/>
      <c r="EB482" s="141"/>
      <c r="EC482" s="141"/>
      <c r="ED482" s="141"/>
      <c r="EE482" s="141"/>
      <c r="EF482" s="143"/>
      <c r="EU482" s="72"/>
    </row>
    <row r="483" spans="1:151" ht="15" thickBot="1">
      <c r="A483" s="20"/>
      <c r="B483" s="20"/>
      <c r="C483" s="312"/>
      <c r="D483" s="31" t="s">
        <v>1959</v>
      </c>
      <c r="E483" s="31" t="s">
        <v>1960</v>
      </c>
      <c r="F483" s="32"/>
      <c r="G483" s="33"/>
      <c r="H483" s="34"/>
      <c r="I483" s="34"/>
      <c r="J483" s="34"/>
      <c r="K483" s="34"/>
      <c r="L483" s="34"/>
      <c r="M483" s="34"/>
      <c r="N483" s="34"/>
      <c r="O483" s="34"/>
      <c r="P483" s="34"/>
      <c r="Q483" s="34"/>
      <c r="R483" s="34"/>
      <c r="S483" s="34"/>
      <c r="T483" s="34"/>
      <c r="U483" s="34"/>
      <c r="V483" s="34"/>
      <c r="W483" s="34"/>
      <c r="X483" s="34"/>
      <c r="Y483" s="34"/>
      <c r="Z483" s="34"/>
      <c r="AA483" s="34"/>
      <c r="AB483" s="34"/>
      <c r="AC483" s="34"/>
      <c r="AD483" s="34"/>
      <c r="AE483" s="34"/>
      <c r="AF483" s="34"/>
      <c r="AG483" s="34"/>
      <c r="AH483" s="34"/>
      <c r="AI483" s="34"/>
      <c r="AJ483" s="34"/>
      <c r="AK483" s="34"/>
      <c r="AL483" s="34"/>
      <c r="AM483" s="34"/>
      <c r="AN483" s="34"/>
      <c r="AO483" s="39"/>
      <c r="AP483" s="34"/>
      <c r="AQ483" s="75"/>
      <c r="AR483" s="34"/>
      <c r="AS483" s="34"/>
      <c r="AT483" s="110" t="s">
        <v>2688</v>
      </c>
      <c r="AU483" s="34" t="s">
        <v>2688</v>
      </c>
      <c r="AV483" s="34" t="s">
        <v>2688</v>
      </c>
      <c r="AW483" s="34"/>
      <c r="AX483" s="34"/>
      <c r="AY483" s="34"/>
      <c r="AZ483" s="34"/>
      <c r="BA483" s="34"/>
      <c r="BB483" s="34"/>
      <c r="BC483" s="124" t="s">
        <v>2688</v>
      </c>
      <c r="BD483" s="124" t="s">
        <v>2688</v>
      </c>
      <c r="BE483" s="216" t="s">
        <v>2688</v>
      </c>
      <c r="BF483" s="216" t="s">
        <v>2688</v>
      </c>
      <c r="BG483" s="34"/>
      <c r="BH483" s="34"/>
      <c r="BI483" s="34"/>
      <c r="BJ483" s="34"/>
      <c r="BK483" s="34"/>
      <c r="BL483" s="96">
        <f t="shared" ca="1" si="83"/>
        <v>-8526</v>
      </c>
      <c r="BM483" s="97" t="e">
        <f t="shared" ca="1" si="84"/>
        <v>#VALUE!</v>
      </c>
      <c r="BN483" s="97" t="e">
        <f t="shared" ca="1" si="85"/>
        <v>#VALUE!</v>
      </c>
      <c r="BO483" s="95" t="e">
        <f t="shared" ca="1" si="86"/>
        <v>#VALUE!</v>
      </c>
      <c r="BP483" s="7">
        <f>Design!$J489</f>
        <v>0</v>
      </c>
      <c r="BQ483" s="1" t="e">
        <f t="shared" ca="1" si="87"/>
        <v>#VALUE!</v>
      </c>
      <c r="BR483" s="19" t="e">
        <f t="shared" ca="1" si="88"/>
        <v>#VALUE!</v>
      </c>
      <c r="BS483" s="61">
        <f t="shared" ca="1" si="81"/>
        <v>0</v>
      </c>
      <c r="BT483" s="61" t="str">
        <f t="shared" ca="1" si="82"/>
        <v>ACK</v>
      </c>
      <c r="BU483" s="78" t="e">
        <v>#VALUE!</v>
      </c>
      <c r="BV483" s="95">
        <v>0</v>
      </c>
      <c r="BW483" s="34">
        <v>7.1466666666666816</v>
      </c>
      <c r="BX483" s="43">
        <v>0.25</v>
      </c>
      <c r="BY483" s="51" t="s">
        <v>2213</v>
      </c>
      <c r="BZ483"/>
      <c r="CA483" s="278"/>
      <c r="CB483"/>
      <c r="CC483" s="10"/>
      <c r="CD483" s="61"/>
      <c r="CE483" s="49"/>
      <c r="CF483" s="65"/>
      <c r="CG483" s="65"/>
      <c r="CH483" s="65"/>
      <c r="CI483" s="49"/>
      <c r="CJ483" s="49"/>
      <c r="CK483" s="49"/>
      <c r="CL483" s="49"/>
      <c r="CM483"/>
      <c r="CN483"/>
      <c r="CO483"/>
      <c r="CP483"/>
      <c r="CQ483"/>
      <c r="CR483"/>
      <c r="CS483"/>
      <c r="CT483"/>
      <c r="CU483"/>
      <c r="CV483" s="49"/>
      <c r="CW483" s="49"/>
      <c r="CX483" s="49"/>
      <c r="CY483" s="49"/>
      <c r="CZ483" s="49"/>
      <c r="DA483" s="49"/>
      <c r="DB483" s="49"/>
      <c r="DC483" s="49"/>
      <c r="DD483" s="49"/>
      <c r="DE483" s="49"/>
      <c r="DF483" s="49"/>
      <c r="DG483" s="49"/>
      <c r="DH483" s="49"/>
      <c r="DI483" s="49"/>
      <c r="DJ483" s="139"/>
      <c r="DK483" s="95"/>
      <c r="DL483" s="141"/>
      <c r="DM483" s="141"/>
      <c r="DN483" s="141"/>
      <c r="DO483" s="141"/>
      <c r="DP483" s="91"/>
      <c r="DQ483" s="72"/>
      <c r="DR483" s="72"/>
      <c r="DS483" s="72"/>
      <c r="DT483" s="72"/>
      <c r="DZ483" s="141"/>
      <c r="EA483" s="141"/>
      <c r="EB483" s="141"/>
      <c r="EC483" s="141"/>
      <c r="ED483" s="141"/>
      <c r="EE483" s="141"/>
      <c r="EF483" s="143"/>
      <c r="EU483" s="72"/>
    </row>
    <row r="484" spans="1:151">
      <c r="A484" s="20"/>
      <c r="B484" s="20"/>
      <c r="C484" s="313"/>
      <c r="D484" s="31" t="s">
        <v>1961</v>
      </c>
      <c r="E484" s="31" t="s">
        <v>1962</v>
      </c>
      <c r="F484" s="32"/>
      <c r="G484" s="33"/>
      <c r="H484" s="34"/>
      <c r="I484" s="34"/>
      <c r="J484" s="34"/>
      <c r="K484" s="34"/>
      <c r="L484" s="34"/>
      <c r="M484" s="34"/>
      <c r="N484" s="34"/>
      <c r="O484" s="34"/>
      <c r="P484" s="34"/>
      <c r="Q484" s="34"/>
      <c r="R484" s="34"/>
      <c r="S484" s="34"/>
      <c r="T484" s="34"/>
      <c r="U484" s="34"/>
      <c r="V484" s="34"/>
      <c r="W484" s="34"/>
      <c r="X484" s="34"/>
      <c r="Y484" s="34"/>
      <c r="Z484" s="34"/>
      <c r="AA484" s="34"/>
      <c r="AB484" s="34"/>
      <c r="AC484" s="34"/>
      <c r="AD484" s="34"/>
      <c r="AE484" s="34"/>
      <c r="AF484" s="34"/>
      <c r="AG484" s="34"/>
      <c r="AH484" s="34"/>
      <c r="AI484" s="34"/>
      <c r="AJ484" s="34"/>
      <c r="AK484" s="34"/>
      <c r="AL484" s="34"/>
      <c r="AM484" s="34"/>
      <c r="AN484" s="34"/>
      <c r="AO484" s="34"/>
      <c r="AP484" s="34"/>
      <c r="AQ484" s="75"/>
      <c r="AR484" s="34"/>
      <c r="AS484" s="34"/>
      <c r="AT484" s="110" t="s">
        <v>2688</v>
      </c>
      <c r="AU484" s="34" t="s">
        <v>2688</v>
      </c>
      <c r="AV484" s="34" t="s">
        <v>2688</v>
      </c>
      <c r="AW484" s="34"/>
      <c r="AX484" s="34"/>
      <c r="AY484" s="34"/>
      <c r="AZ484" s="34"/>
      <c r="BA484" s="34"/>
      <c r="BB484" s="34"/>
      <c r="BC484" s="124" t="s">
        <v>2688</v>
      </c>
      <c r="BD484" s="124" t="s">
        <v>2688</v>
      </c>
      <c r="BE484" s="216" t="s">
        <v>2688</v>
      </c>
      <c r="BF484" s="216" t="s">
        <v>2688</v>
      </c>
      <c r="BG484" s="34"/>
      <c r="BH484" s="34"/>
      <c r="BI484" s="34"/>
      <c r="BJ484" s="34"/>
      <c r="BK484" s="34"/>
      <c r="BL484" s="96">
        <f t="shared" ca="1" si="83"/>
        <v>-8526</v>
      </c>
      <c r="BM484" s="97" t="e">
        <f t="shared" ca="1" si="84"/>
        <v>#VALUE!</v>
      </c>
      <c r="BN484" s="97" t="e">
        <f t="shared" ca="1" si="85"/>
        <v>#VALUE!</v>
      </c>
      <c r="BO484" s="95" t="e">
        <f t="shared" ca="1" si="86"/>
        <v>#VALUE!</v>
      </c>
      <c r="BP484" s="7">
        <f>Design!$J490</f>
        <v>0</v>
      </c>
      <c r="BQ484" s="1" t="e">
        <f t="shared" ca="1" si="87"/>
        <v>#VALUE!</v>
      </c>
      <c r="BR484" s="19" t="e">
        <f t="shared" ca="1" si="88"/>
        <v>#VALUE!</v>
      </c>
      <c r="BS484" s="61">
        <f t="shared" ca="1" si="81"/>
        <v>0</v>
      </c>
      <c r="BT484" s="61" t="str">
        <f t="shared" ca="1" si="82"/>
        <v>ACK</v>
      </c>
      <c r="BU484" s="78" t="e">
        <v>#VALUE!</v>
      </c>
      <c r="BV484" s="95">
        <v>0</v>
      </c>
      <c r="BW484" s="34">
        <v>7.2000000000000153</v>
      </c>
      <c r="BX484" s="43">
        <v>0.25</v>
      </c>
      <c r="BY484" s="51" t="s">
        <v>3037</v>
      </c>
      <c r="BZ484"/>
      <c r="CA484" s="278"/>
      <c r="CB484"/>
      <c r="CC484" s="10"/>
      <c r="CD484" s="61"/>
      <c r="CE484" s="49"/>
      <c r="CF484" s="65"/>
      <c r="CG484" s="65"/>
      <c r="CH484" s="65"/>
      <c r="CI484" s="49"/>
      <c r="CJ484" s="49"/>
      <c r="CK484" s="49"/>
      <c r="CL484" s="49"/>
      <c r="CM484"/>
      <c r="CN484"/>
      <c r="CO484"/>
      <c r="CP484"/>
      <c r="CQ484"/>
      <c r="CR484"/>
      <c r="CS484"/>
      <c r="CT484"/>
      <c r="CU484"/>
      <c r="CV484" s="49"/>
      <c r="CW484" s="49"/>
      <c r="CX484" s="49"/>
      <c r="CY484" s="49"/>
      <c r="CZ484" s="49"/>
      <c r="DA484" s="49"/>
      <c r="DB484" s="49"/>
      <c r="DC484" s="49"/>
      <c r="DD484" s="49"/>
      <c r="DE484" s="49"/>
      <c r="DF484" s="49"/>
      <c r="DG484" s="49"/>
      <c r="DH484" s="49"/>
      <c r="DI484" s="49"/>
      <c r="DJ484" s="139"/>
      <c r="DK484" s="95"/>
      <c r="DL484" s="141"/>
      <c r="DM484" s="141"/>
      <c r="DN484" s="141"/>
      <c r="DO484" s="141"/>
      <c r="DP484" s="91"/>
      <c r="DQ484" s="72"/>
      <c r="DR484" s="72"/>
      <c r="DS484" s="72"/>
      <c r="DT484" s="72"/>
      <c r="DZ484" s="141"/>
      <c r="EA484" s="141"/>
      <c r="EB484" s="141"/>
      <c r="EC484" s="141"/>
      <c r="ED484" s="141"/>
      <c r="EE484" s="141"/>
      <c r="EF484" s="143"/>
      <c r="EU484" s="72"/>
    </row>
    <row r="485" spans="1:151">
      <c r="A485" s="20"/>
      <c r="B485" s="20"/>
      <c r="C485" s="311" t="s">
        <v>1963</v>
      </c>
      <c r="D485" s="31" t="s">
        <v>1964</v>
      </c>
      <c r="E485" s="31" t="s">
        <v>1965</v>
      </c>
      <c r="F485" s="32"/>
      <c r="G485" s="33"/>
      <c r="H485" s="34"/>
      <c r="I485" s="34"/>
      <c r="J485" s="34"/>
      <c r="K485" s="34"/>
      <c r="L485" s="34"/>
      <c r="M485" s="34"/>
      <c r="N485" s="34"/>
      <c r="O485" s="34"/>
      <c r="P485" s="34"/>
      <c r="Q485" s="34"/>
      <c r="R485" s="34"/>
      <c r="S485" s="34"/>
      <c r="T485" s="34"/>
      <c r="U485" s="34"/>
      <c r="V485" s="34"/>
      <c r="W485" s="34"/>
      <c r="X485" s="34"/>
      <c r="Y485" s="34"/>
      <c r="Z485" s="34"/>
      <c r="AA485" s="34"/>
      <c r="AB485" s="34"/>
      <c r="AC485" s="34"/>
      <c r="AD485" s="34"/>
      <c r="AE485" s="34"/>
      <c r="AF485" s="34"/>
      <c r="AG485" s="34"/>
      <c r="AH485" s="34"/>
      <c r="AI485" s="34"/>
      <c r="AJ485" s="34"/>
      <c r="AK485" s="34"/>
      <c r="AL485" s="34"/>
      <c r="AM485" s="34"/>
      <c r="AN485" s="34"/>
      <c r="AO485" s="34"/>
      <c r="AP485" s="34"/>
      <c r="AQ485" s="75"/>
      <c r="AR485" s="34"/>
      <c r="AS485" s="34"/>
      <c r="AT485" s="110" t="s">
        <v>2399</v>
      </c>
      <c r="AU485" s="34" t="s">
        <v>2399</v>
      </c>
      <c r="AV485" s="34" t="s">
        <v>2399</v>
      </c>
      <c r="AW485" s="34"/>
      <c r="AX485" s="34"/>
      <c r="AY485" s="34"/>
      <c r="AZ485" s="34"/>
      <c r="BA485" s="34"/>
      <c r="BB485" s="34"/>
      <c r="BC485" s="124" t="s">
        <v>2399</v>
      </c>
      <c r="BD485" s="124" t="s">
        <v>2399</v>
      </c>
      <c r="BE485" s="216" t="s">
        <v>2399</v>
      </c>
      <c r="BF485" s="216" t="s">
        <v>2399</v>
      </c>
      <c r="BG485" s="34"/>
      <c r="BH485" s="34"/>
      <c r="BI485" s="34"/>
      <c r="BJ485" s="34"/>
      <c r="BK485" s="34"/>
      <c r="BL485" s="96">
        <f t="shared" ca="1" si="83"/>
        <v>-8522</v>
      </c>
      <c r="BM485" s="97" t="e">
        <f t="shared" ca="1" si="84"/>
        <v>#VALUE!</v>
      </c>
      <c r="BN485" s="97" t="e">
        <f t="shared" ca="1" si="85"/>
        <v>#VALUE!</v>
      </c>
      <c r="BO485" s="95" t="e">
        <f t="shared" ca="1" si="86"/>
        <v>#VALUE!</v>
      </c>
      <c r="BP485" s="7">
        <f>Design!$J491</f>
        <v>0</v>
      </c>
      <c r="BQ485" s="1" t="e">
        <f t="shared" ca="1" si="87"/>
        <v>#VALUE!</v>
      </c>
      <c r="BR485" s="19" t="e">
        <f t="shared" ca="1" si="88"/>
        <v>#VALUE!</v>
      </c>
      <c r="BS485" s="61">
        <f t="shared" ca="1" si="81"/>
        <v>0</v>
      </c>
      <c r="BT485" s="61" t="str">
        <f t="shared" ca="1" si="82"/>
        <v>ACK</v>
      </c>
      <c r="BU485" s="78" t="e">
        <v>#VALUE!</v>
      </c>
      <c r="BV485" s="95">
        <v>0</v>
      </c>
      <c r="BW485" s="34">
        <v>7.253333333333349</v>
      </c>
      <c r="BX485" s="43">
        <v>0.25</v>
      </c>
      <c r="BY485" s="51" t="s">
        <v>3038</v>
      </c>
      <c r="BZ485"/>
      <c r="CA485" s="278"/>
      <c r="CB485"/>
      <c r="CC485" s="10"/>
      <c r="CD485" s="61"/>
      <c r="CE485" s="49"/>
      <c r="CF485" s="65"/>
      <c r="CG485" s="65"/>
      <c r="CH485" s="65"/>
      <c r="CI485" s="49"/>
      <c r="CJ485" s="49"/>
      <c r="CK485" s="49"/>
      <c r="CL485" s="49"/>
      <c r="CM485"/>
      <c r="CN485"/>
      <c r="CO485"/>
      <c r="CP485"/>
      <c r="CQ485"/>
      <c r="CR485"/>
      <c r="CS485"/>
      <c r="CT485"/>
      <c r="CU485"/>
      <c r="CV485" s="49"/>
      <c r="CW485" s="49"/>
      <c r="CX485" s="49"/>
      <c r="CY485" s="49"/>
      <c r="CZ485" s="49"/>
      <c r="DA485" s="49"/>
      <c r="DB485" s="49"/>
      <c r="DC485" s="49"/>
      <c r="DD485" s="49"/>
      <c r="DE485" s="49"/>
      <c r="DF485" s="49"/>
      <c r="DG485" s="49"/>
      <c r="DH485" s="49"/>
      <c r="DI485" s="49"/>
      <c r="DJ485" s="139"/>
      <c r="DK485" s="95"/>
      <c r="DL485" s="141"/>
      <c r="DM485" s="141"/>
      <c r="DN485" s="141"/>
      <c r="DO485" s="141"/>
      <c r="DP485" s="91"/>
      <c r="DQ485" s="72"/>
      <c r="DR485" s="72"/>
      <c r="DS485" s="72"/>
      <c r="DT485" s="72"/>
      <c r="DZ485" s="141"/>
      <c r="EA485" s="141"/>
      <c r="EB485" s="141"/>
      <c r="EC485" s="141"/>
      <c r="ED485" s="141"/>
      <c r="EE485" s="141"/>
      <c r="EF485" s="143"/>
      <c r="EU485" s="72"/>
    </row>
    <row r="486" spans="1:151">
      <c r="A486" s="20"/>
      <c r="B486" s="20"/>
      <c r="C486" s="312"/>
      <c r="D486" s="31" t="s">
        <v>1966</v>
      </c>
      <c r="E486" s="31" t="s">
        <v>1158</v>
      </c>
      <c r="F486" s="32"/>
      <c r="G486" s="33"/>
      <c r="H486" s="34"/>
      <c r="I486" s="34"/>
      <c r="J486" s="34"/>
      <c r="K486" s="34"/>
      <c r="L486" s="34"/>
      <c r="M486" s="34"/>
      <c r="N486" s="34"/>
      <c r="O486" s="34"/>
      <c r="P486" s="34"/>
      <c r="Q486" s="34"/>
      <c r="R486" s="34"/>
      <c r="S486" s="34"/>
      <c r="T486" s="34"/>
      <c r="U486" s="34"/>
      <c r="V486" s="34"/>
      <c r="W486" s="34"/>
      <c r="X486" s="34"/>
      <c r="Y486" s="34"/>
      <c r="Z486" s="34"/>
      <c r="AA486" s="34"/>
      <c r="AB486" s="34"/>
      <c r="AC486" s="34"/>
      <c r="AD486" s="34"/>
      <c r="AE486" s="34"/>
      <c r="AF486" s="34"/>
      <c r="AG486" s="34"/>
      <c r="AH486" s="34"/>
      <c r="AI486" s="34"/>
      <c r="AJ486" s="34"/>
      <c r="AK486" s="34"/>
      <c r="AL486" s="34"/>
      <c r="AM486" s="34"/>
      <c r="AN486" s="34"/>
      <c r="AO486" s="34"/>
      <c r="AP486" s="34"/>
      <c r="AQ486" s="75"/>
      <c r="AR486" s="34"/>
      <c r="AS486" s="34"/>
      <c r="AT486" s="110" t="s">
        <v>2399</v>
      </c>
      <c r="AU486" s="34" t="s">
        <v>2399</v>
      </c>
      <c r="AV486" s="34" t="s">
        <v>2399</v>
      </c>
      <c r="AW486" s="34"/>
      <c r="AX486" s="34"/>
      <c r="AY486" s="34"/>
      <c r="AZ486" s="34"/>
      <c r="BA486" s="34"/>
      <c r="BB486" s="34"/>
      <c r="BC486" s="124" t="s">
        <v>2399</v>
      </c>
      <c r="BD486" s="124" t="s">
        <v>2399</v>
      </c>
      <c r="BE486" s="216" t="s">
        <v>2399</v>
      </c>
      <c r="BF486" s="216" t="s">
        <v>2399</v>
      </c>
      <c r="BG486" s="34"/>
      <c r="BH486" s="34"/>
      <c r="BI486" s="34"/>
      <c r="BJ486" s="34"/>
      <c r="BK486" s="34"/>
      <c r="BL486" s="34"/>
      <c r="BM486" s="34"/>
      <c r="BN486" s="34"/>
      <c r="BO486" s="34"/>
      <c r="BS486" s="61">
        <f t="shared" ca="1" si="81"/>
        <v>0</v>
      </c>
      <c r="BT486" s="61" t="str">
        <f t="shared" ca="1" si="82"/>
        <v>LOADCELL=0.000000</v>
      </c>
      <c r="BU486" s="78" t="e">
        <v>#VALUE!</v>
      </c>
      <c r="BV486" s="95">
        <v>0</v>
      </c>
      <c r="BW486" s="34">
        <v>7.3066666666666826</v>
      </c>
      <c r="BX486" s="43">
        <v>0.25</v>
      </c>
      <c r="BY486" s="51" t="s">
        <v>3039</v>
      </c>
      <c r="BZ486"/>
      <c r="CA486" s="278"/>
      <c r="CB486"/>
      <c r="CC486" s="10"/>
      <c r="CD486" s="61"/>
      <c r="CE486" s="49"/>
      <c r="CF486" s="65"/>
      <c r="CG486" s="65"/>
      <c r="CH486" s="65"/>
      <c r="CI486" s="49"/>
      <c r="CJ486" s="49"/>
      <c r="CK486" s="49"/>
      <c r="CL486" s="49"/>
      <c r="CM486"/>
      <c r="CN486"/>
      <c r="CO486"/>
      <c r="CP486"/>
      <c r="CQ486"/>
      <c r="CR486"/>
      <c r="CS486"/>
      <c r="CT486"/>
      <c r="CU486"/>
      <c r="CV486" s="49"/>
      <c r="CW486" s="49"/>
      <c r="CX486" s="49"/>
      <c r="CY486" s="49"/>
      <c r="CZ486" s="49"/>
      <c r="DA486" s="49"/>
      <c r="DB486" s="49"/>
      <c r="DC486" s="49"/>
      <c r="DD486" s="49"/>
      <c r="DE486" s="49"/>
      <c r="DF486" s="49"/>
      <c r="DG486" s="49"/>
      <c r="DH486" s="49"/>
      <c r="DI486" s="49"/>
      <c r="DJ486" s="139"/>
      <c r="DK486" s="95"/>
      <c r="DL486" s="141"/>
      <c r="DM486" s="141"/>
      <c r="DN486" s="141"/>
      <c r="DO486" s="141"/>
      <c r="DP486" s="91"/>
      <c r="DQ486" s="72"/>
      <c r="DR486" s="72"/>
      <c r="DS486" s="72"/>
      <c r="DT486" s="72"/>
      <c r="DZ486" s="141"/>
      <c r="EA486" s="141"/>
      <c r="EB486" s="141"/>
      <c r="EC486" s="141"/>
      <c r="ED486" s="141"/>
      <c r="EE486" s="141"/>
      <c r="EF486" s="143"/>
      <c r="EU486" s="72"/>
    </row>
    <row r="487" spans="1:151">
      <c r="A487" s="20"/>
      <c r="B487" s="20"/>
      <c r="C487" s="312"/>
      <c r="D487" s="31" t="s">
        <v>2284</v>
      </c>
      <c r="E487" s="31" t="s">
        <v>1465</v>
      </c>
      <c r="F487" s="32"/>
      <c r="G487" s="33"/>
      <c r="H487" s="34"/>
      <c r="I487" s="34"/>
      <c r="J487" s="34"/>
      <c r="K487" s="34"/>
      <c r="L487" s="34"/>
      <c r="M487" s="34"/>
      <c r="N487" s="34"/>
      <c r="O487" s="34"/>
      <c r="P487" s="34"/>
      <c r="Q487" s="34"/>
      <c r="R487" s="34"/>
      <c r="S487" s="34"/>
      <c r="T487" s="34"/>
      <c r="U487" s="34"/>
      <c r="V487" s="34"/>
      <c r="W487" s="34"/>
      <c r="X487" s="34"/>
      <c r="Y487" s="34"/>
      <c r="Z487" s="34"/>
      <c r="AA487" s="34"/>
      <c r="AB487" s="34"/>
      <c r="AC487" s="34"/>
      <c r="AD487" s="34"/>
      <c r="AE487" s="34"/>
      <c r="AF487" s="34"/>
      <c r="AG487" s="34"/>
      <c r="AH487" s="34"/>
      <c r="AI487" s="34"/>
      <c r="AJ487" s="34"/>
      <c r="AK487" s="34"/>
      <c r="AL487" s="34"/>
      <c r="AM487" s="34"/>
      <c r="AN487" s="34"/>
      <c r="AO487" s="34"/>
      <c r="AP487" s="34"/>
      <c r="AQ487" s="75"/>
      <c r="AR487" s="34"/>
      <c r="AS487" s="34"/>
      <c r="AT487" s="110" t="s">
        <v>2286</v>
      </c>
      <c r="AU487" s="34" t="s">
        <v>2286</v>
      </c>
      <c r="AV487" s="34" t="s">
        <v>2286</v>
      </c>
      <c r="AW487" s="34"/>
      <c r="AX487" s="34"/>
      <c r="AY487" s="34"/>
      <c r="AZ487" s="34"/>
      <c r="BA487" s="34"/>
      <c r="BB487" s="34"/>
      <c r="BC487" s="124" t="s">
        <v>1448</v>
      </c>
      <c r="BD487" s="124" t="s">
        <v>1448</v>
      </c>
      <c r="BE487" s="34" t="s">
        <v>1448</v>
      </c>
      <c r="BF487" s="34" t="s">
        <v>1448</v>
      </c>
      <c r="BG487" s="34"/>
      <c r="BH487" s="34"/>
      <c r="BI487" s="34"/>
      <c r="BJ487" s="34"/>
      <c r="BK487" s="34"/>
      <c r="BL487" s="34"/>
      <c r="BM487" s="34"/>
      <c r="BN487" s="34"/>
      <c r="BO487" s="34"/>
      <c r="BS487" s="61">
        <f t="shared" ca="1" si="81"/>
        <v>0</v>
      </c>
      <c r="BT487" s="61" t="str">
        <f t="shared" ca="1" si="82"/>
        <v>ACK</v>
      </c>
      <c r="BU487" s="78" t="e">
        <v>#VALUE!</v>
      </c>
      <c r="BV487" s="95">
        <v>0</v>
      </c>
      <c r="BW487" s="34">
        <v>7.3600000000000163</v>
      </c>
      <c r="BX487" s="43">
        <v>0.25</v>
      </c>
      <c r="BY487" s="51" t="s">
        <v>3040</v>
      </c>
      <c r="BZ487"/>
      <c r="CA487" s="278"/>
      <c r="CB487"/>
      <c r="CC487" s="10"/>
      <c r="CD487" s="61"/>
      <c r="CE487" s="49"/>
      <c r="CF487" s="65"/>
      <c r="CG487" s="65"/>
      <c r="CH487" s="65"/>
      <c r="CI487" s="49"/>
      <c r="CJ487" s="49"/>
      <c r="CK487" s="49"/>
      <c r="CL487" s="49"/>
      <c r="CM487"/>
      <c r="CN487"/>
      <c r="CO487"/>
      <c r="CP487"/>
      <c r="CQ487"/>
      <c r="CR487"/>
      <c r="CS487"/>
      <c r="CT487"/>
      <c r="CU487"/>
      <c r="CV487" s="49"/>
      <c r="CW487" s="49"/>
      <c r="CX487" s="49"/>
      <c r="CY487" s="49"/>
      <c r="CZ487" s="49"/>
      <c r="DA487" s="49"/>
      <c r="DB487" s="49"/>
      <c r="DC487" s="49"/>
      <c r="DD487" s="49"/>
      <c r="DE487" s="49"/>
      <c r="DF487" s="49"/>
      <c r="DG487" s="49"/>
      <c r="DH487" s="49"/>
      <c r="DI487" s="49"/>
      <c r="DJ487" s="139"/>
      <c r="DK487" s="95"/>
      <c r="DL487" s="141"/>
      <c r="DM487" s="141"/>
      <c r="DN487" s="141"/>
      <c r="DO487" s="141"/>
      <c r="DP487" s="91"/>
      <c r="DQ487" s="72"/>
      <c r="DR487" s="72"/>
      <c r="DS487" s="72"/>
      <c r="DT487" s="72"/>
      <c r="DZ487" s="141"/>
      <c r="EA487" s="141"/>
      <c r="EB487" s="141"/>
      <c r="EC487" s="141"/>
      <c r="ED487" s="141"/>
      <c r="EE487" s="141"/>
      <c r="EF487" s="143"/>
      <c r="EU487" s="72"/>
    </row>
    <row r="488" spans="1:151">
      <c r="A488" s="20"/>
      <c r="B488" s="20"/>
      <c r="C488" s="312"/>
      <c r="D488" s="31" t="s">
        <v>2285</v>
      </c>
      <c r="E488" s="31" t="s">
        <v>1757</v>
      </c>
      <c r="F488" s="32"/>
      <c r="G488" s="33"/>
      <c r="H488" s="34"/>
      <c r="I488" s="34"/>
      <c r="J488" s="34"/>
      <c r="K488" s="34"/>
      <c r="L488" s="34"/>
      <c r="M488" s="34"/>
      <c r="N488" s="34"/>
      <c r="O488" s="34"/>
      <c r="P488" s="34"/>
      <c r="Q488" s="34"/>
      <c r="R488" s="34"/>
      <c r="S488" s="34"/>
      <c r="T488" s="34"/>
      <c r="U488" s="34"/>
      <c r="V488" s="34"/>
      <c r="W488" s="34"/>
      <c r="X488" s="34"/>
      <c r="Y488" s="34"/>
      <c r="Z488" s="34"/>
      <c r="AA488" s="34"/>
      <c r="AB488" s="34"/>
      <c r="AC488" s="34"/>
      <c r="AD488" s="34"/>
      <c r="AE488" s="34"/>
      <c r="AF488" s="34"/>
      <c r="AG488" s="34"/>
      <c r="AH488" s="34"/>
      <c r="AI488" s="34"/>
      <c r="AJ488" s="34"/>
      <c r="AK488" s="34"/>
      <c r="AL488" s="34"/>
      <c r="AM488" s="34"/>
      <c r="AN488" s="34"/>
      <c r="AO488" s="34"/>
      <c r="AP488" s="34"/>
      <c r="AQ488" s="75"/>
      <c r="AR488" s="34"/>
      <c r="AS488" s="34"/>
      <c r="AT488" s="110" t="s">
        <v>2286</v>
      </c>
      <c r="AU488" s="34" t="s">
        <v>2286</v>
      </c>
      <c r="AV488" s="34" t="s">
        <v>2286</v>
      </c>
      <c r="AW488" s="34"/>
      <c r="AX488" s="34"/>
      <c r="AY488" s="34"/>
      <c r="AZ488" s="34"/>
      <c r="BA488" s="34"/>
      <c r="BB488" s="34"/>
      <c r="BC488" s="124" t="s">
        <v>1448</v>
      </c>
      <c r="BD488" s="124" t="s">
        <v>1448</v>
      </c>
      <c r="BE488" s="34" t="s">
        <v>1448</v>
      </c>
      <c r="BF488" s="34" t="s">
        <v>1448</v>
      </c>
      <c r="BG488" s="34"/>
      <c r="BH488" s="34"/>
      <c r="BI488" s="34"/>
      <c r="BJ488" s="34"/>
      <c r="BK488" s="34"/>
      <c r="BL488" s="34"/>
      <c r="BM488" s="34"/>
      <c r="BN488" s="34"/>
      <c r="BO488" s="34"/>
      <c r="BS488" s="61">
        <f t="shared" ca="1" si="81"/>
        <v>0</v>
      </c>
      <c r="BT488" s="61" t="str">
        <f t="shared" ca="1" si="82"/>
        <v>POS(MIN,MAX,STEP)=-420,420,6|X=104.9,96.0,85.3,72.9,57.9,38.9,13.9,0.0,0.0,0.0,0.0,0.0,0.0,0.0,0.0,0.0,0.0,0.0,0.0,0.0,0.0,0.0,0.0,0.0,0.0,0.0,0.0,0.0,0.0,0.0,0.0,0.0,0.0,0.0,0.0,0.0,0.0,0.0,0.0,14.1,0.0,10.7,10.4,9.9,7.5,7.6,8.2,8.4,7.8,9.2,18.3,32.7,45.2,55.6,64.8,72.7,79.5,85.8,91.3,96.0,100.4,104.2,107.5,110.5,113.4,115.4,117.6,119.7,120.9,121.9,123.4,124.3,124.9,125.5,125.8,126.1,125.8,125.7,125.7,125.7,125.5,125.0,124.7,124.5,124.3,123.9,123.6,123.0,122.7,122.4,121.9,121.7,121.5,121.2,121.0,120.5,120.5,120.4,120.2,120.3,120.1,120.1,120.0,120.0,119.9,119.7,120.0,119.8,119.8,119.8,119.6,119.7,119.8,119.7,119.9,119.9,119.8,119.9,119.9,119.7,120.0,119.6,119.7,119.7,119.6,119.8,119.8,119.8,119.9,119.8,119.7,119.7,119.9,119.9,119.7,119.7,119.6,119.6,119.8,120.0,119.8|Y=103.8,95.3,84.7,72.0,57.7,41.7,22.9,0.0,0.0,0.0,0.0,0.0,0.0,0.0,0.0,0.0,0.0,0.0,0.0,0.0,0.0,0.0,0.0,0.0,0.0,0.0,0.0,0.0,0.0,0.0,0.0,0.0,0.0,0.0,0.0,0.0,0.0,0.0,0.0,0.0,0.0,0.0,0.0,14.5,10.9,12.1,12.0,11.2,10.8,11.2,16.5,30.1,42.3,53.3,62.7,71.1,78.6,85.0,90.3,95.8,100.5,104.2,108.1,110.9,114.0,116.3,118.6,120.3,122.3,123.9,124.7,126.1,126.9,127.2,127.5,128.4,127.8,127.9,127.8,128.2,127.8,127.2,126.8,126.7,126.6,126.2,126.0,125.5,125.3,125.2,124.3,123.9,123.7,123.3,123.3,123.2,123.2,123.1,122.9,122.7,122.5,122.6,122.2,122.0,121.8,122.3,122.5,122.0,121.7,121.9,121.8,122.1,121.6,121.5,122.1,121.6,121.7,122.2,121.8,121.9,121.8,121.8,121.7,122.0,121.8,121.9,122.2,121.9,121.9,122.1,122.0,122.1,121.7,121.7,121.9,122.0,121.8,121.7,121.9,121.7,121.8</v>
      </c>
      <c r="BU488" s="78" t="e">
        <v>#VALUE!</v>
      </c>
      <c r="BV488" s="95">
        <v>0</v>
      </c>
      <c r="BW488" s="34">
        <v>7.41333333333335</v>
      </c>
      <c r="BX488" s="43">
        <v>0.25</v>
      </c>
      <c r="BY488" s="51" t="s">
        <v>3041</v>
      </c>
      <c r="BZ488"/>
      <c r="CA488" s="278"/>
      <c r="CB488"/>
      <c r="CC488" s="10"/>
      <c r="CD488" s="61"/>
      <c r="CE488" s="49"/>
      <c r="CF488" s="65"/>
      <c r="CG488" s="65"/>
      <c r="CH488" s="65"/>
      <c r="CI488" s="49"/>
      <c r="CJ488" s="49"/>
      <c r="CK488" s="49"/>
      <c r="CL488" s="49"/>
      <c r="CM488"/>
      <c r="CN488"/>
      <c r="CO488"/>
      <c r="CP488"/>
      <c r="CQ488"/>
      <c r="CR488"/>
      <c r="CS488"/>
      <c r="CT488"/>
      <c r="CU488"/>
      <c r="CV488" s="49"/>
      <c r="CW488" s="49"/>
      <c r="CX488" s="49"/>
      <c r="CY488" s="49"/>
      <c r="CZ488" s="49"/>
      <c r="DA488" s="49"/>
      <c r="DB488" s="49"/>
      <c r="DC488" s="49"/>
      <c r="DD488" s="49"/>
      <c r="DE488" s="49"/>
      <c r="DF488" s="49"/>
      <c r="DG488" s="49"/>
      <c r="DH488" s="49"/>
      <c r="DI488" s="49"/>
      <c r="DJ488" s="139"/>
      <c r="DK488" s="95"/>
      <c r="DL488" s="141"/>
      <c r="DM488" s="141"/>
      <c r="DN488" s="141"/>
      <c r="DO488" s="141"/>
      <c r="DP488" s="91"/>
      <c r="DQ488" s="72"/>
      <c r="DR488" s="72"/>
      <c r="DS488" s="72"/>
      <c r="DT488" s="72"/>
      <c r="DZ488" s="141"/>
      <c r="EA488" s="141"/>
      <c r="EB488" s="141"/>
      <c r="EC488" s="141"/>
      <c r="ED488" s="141"/>
      <c r="EE488" s="141"/>
      <c r="EF488" s="143"/>
      <c r="EU488" s="72"/>
    </row>
    <row r="489" spans="1:151">
      <c r="A489" s="20"/>
      <c r="B489" s="20"/>
      <c r="C489" s="312"/>
      <c r="D489" s="31" t="s">
        <v>1779</v>
      </c>
      <c r="E489" s="31" t="s">
        <v>1780</v>
      </c>
      <c r="F489" s="32"/>
      <c r="G489" s="33"/>
      <c r="H489" s="34"/>
      <c r="I489" s="34"/>
      <c r="J489" s="34"/>
      <c r="K489" s="34"/>
      <c r="L489" s="34"/>
      <c r="M489" s="34"/>
      <c r="N489" s="34"/>
      <c r="O489" s="34"/>
      <c r="P489" s="34"/>
      <c r="Q489" s="34"/>
      <c r="R489" s="34"/>
      <c r="S489" s="34"/>
      <c r="T489" s="34"/>
      <c r="U489" s="34"/>
      <c r="V489" s="34"/>
      <c r="W489" s="34"/>
      <c r="X489" s="34"/>
      <c r="Y489" s="34"/>
      <c r="Z489" s="34"/>
      <c r="AA489" s="34"/>
      <c r="AB489" s="34"/>
      <c r="AC489" s="34"/>
      <c r="AD489" s="34"/>
      <c r="AE489" s="34"/>
      <c r="AF489" s="34"/>
      <c r="AG489" s="34"/>
      <c r="AH489" s="34"/>
      <c r="AI489" s="34"/>
      <c r="AJ489" s="34"/>
      <c r="AK489" s="34"/>
      <c r="AL489" s="34"/>
      <c r="AM489" s="34"/>
      <c r="AN489" s="34"/>
      <c r="AO489" s="34"/>
      <c r="AP489" s="34"/>
      <c r="AQ489" s="75"/>
      <c r="AR489" s="34"/>
      <c r="AS489" s="34"/>
      <c r="AT489" s="110" t="s">
        <v>2331</v>
      </c>
      <c r="AU489" s="34" t="s">
        <v>2331</v>
      </c>
      <c r="AV489" s="34" t="s">
        <v>2331</v>
      </c>
      <c r="AW489" s="34"/>
      <c r="AX489" s="34"/>
      <c r="AY489" s="34"/>
      <c r="AZ489" s="34"/>
      <c r="BA489" s="34"/>
      <c r="BB489" s="34"/>
      <c r="BC489" s="124" t="s">
        <v>2331</v>
      </c>
      <c r="BD489" s="124" t="s">
        <v>2331</v>
      </c>
      <c r="BE489" s="216" t="s">
        <v>2331</v>
      </c>
      <c r="BF489" s="216" t="s">
        <v>2331</v>
      </c>
      <c r="BG489" s="34"/>
      <c r="BH489" s="34"/>
      <c r="BI489" s="34"/>
      <c r="BJ489" s="34"/>
      <c r="BK489" s="34"/>
      <c r="BL489" s="34"/>
      <c r="BM489" s="34"/>
      <c r="BN489" s="34"/>
      <c r="BO489" s="34"/>
      <c r="BS489" s="61">
        <f t="shared" ca="1" si="81"/>
        <v>0</v>
      </c>
      <c r="BT489" s="61" t="str">
        <f t="shared" ca="1" si="82"/>
        <v>LOADCELL=0.000000</v>
      </c>
      <c r="BU489" s="78" t="e">
        <v>#VALUE!</v>
      </c>
      <c r="BV489" s="95">
        <v>0</v>
      </c>
      <c r="BW489" s="34">
        <v>7.4666666666666837</v>
      </c>
      <c r="BX489" s="43">
        <v>0.25</v>
      </c>
      <c r="BY489" s="51" t="s">
        <v>3042</v>
      </c>
      <c r="BZ489"/>
      <c r="CA489" s="278"/>
      <c r="CB489"/>
      <c r="CC489" s="10"/>
      <c r="CD489" s="61"/>
      <c r="CE489" s="49"/>
      <c r="CF489" s="65"/>
      <c r="CG489" s="65"/>
      <c r="CH489" s="65"/>
      <c r="CI489" s="49"/>
      <c r="CJ489" s="49"/>
      <c r="CK489" s="49"/>
      <c r="CL489" s="49"/>
      <c r="CM489"/>
      <c r="CN489"/>
      <c r="CO489"/>
      <c r="CP489"/>
      <c r="CQ489"/>
      <c r="CR489"/>
      <c r="CS489"/>
      <c r="CT489"/>
      <c r="CU489"/>
      <c r="CV489" s="49"/>
      <c r="CW489" s="49"/>
      <c r="CX489" s="49"/>
      <c r="CY489" s="49"/>
      <c r="CZ489" s="49"/>
      <c r="DA489" s="49"/>
      <c r="DB489" s="49"/>
      <c r="DC489" s="49"/>
      <c r="DD489" s="49"/>
      <c r="DE489" s="49"/>
      <c r="DF489" s="49"/>
      <c r="DG489" s="49"/>
      <c r="DH489" s="49"/>
      <c r="DI489" s="49"/>
      <c r="DJ489" s="139"/>
      <c r="DK489" s="95"/>
      <c r="DL489" s="141"/>
      <c r="DM489" s="141"/>
      <c r="DN489" s="141"/>
      <c r="DO489" s="141"/>
      <c r="DP489" s="91"/>
      <c r="DQ489" s="72"/>
      <c r="DR489" s="72"/>
      <c r="DS489" s="72"/>
      <c r="DT489" s="72"/>
      <c r="DZ489" s="141"/>
      <c r="EA489" s="141"/>
      <c r="EB489" s="141"/>
      <c r="EC489" s="141"/>
      <c r="ED489" s="141"/>
      <c r="EE489" s="141"/>
      <c r="EF489" s="143"/>
      <c r="EU489" s="72"/>
    </row>
    <row r="490" spans="1:151">
      <c r="A490" s="20"/>
      <c r="B490" s="20"/>
      <c r="C490" s="312"/>
      <c r="D490" s="31" t="s">
        <v>1781</v>
      </c>
      <c r="E490" s="31" t="s">
        <v>1782</v>
      </c>
      <c r="F490" s="32"/>
      <c r="G490" s="33"/>
      <c r="H490" s="34"/>
      <c r="I490" s="34"/>
      <c r="J490" s="34"/>
      <c r="K490" s="34"/>
      <c r="L490" s="34"/>
      <c r="M490" s="34"/>
      <c r="N490" s="34"/>
      <c r="O490" s="34"/>
      <c r="P490" s="34"/>
      <c r="Q490" s="34"/>
      <c r="R490" s="34"/>
      <c r="S490" s="34"/>
      <c r="T490" s="34"/>
      <c r="U490" s="34"/>
      <c r="V490" s="34"/>
      <c r="W490" s="34"/>
      <c r="X490" s="34"/>
      <c r="Y490" s="34"/>
      <c r="Z490" s="34"/>
      <c r="AA490" s="34"/>
      <c r="AB490" s="34"/>
      <c r="AC490" s="34"/>
      <c r="AD490" s="34"/>
      <c r="AE490" s="34"/>
      <c r="AF490" s="34"/>
      <c r="AG490" s="34"/>
      <c r="AH490" s="34"/>
      <c r="AI490" s="34"/>
      <c r="AJ490" s="34"/>
      <c r="AK490" s="34"/>
      <c r="AL490" s="34"/>
      <c r="AM490" s="34"/>
      <c r="AN490" s="34"/>
      <c r="AO490" s="34"/>
      <c r="AP490" s="34"/>
      <c r="AQ490" s="75"/>
      <c r="AR490" s="34"/>
      <c r="AS490" s="34"/>
      <c r="AT490" s="110" t="s">
        <v>2335</v>
      </c>
      <c r="AU490" s="34" t="s">
        <v>2335</v>
      </c>
      <c r="AV490" s="34" t="s">
        <v>2335</v>
      </c>
      <c r="AW490" s="34"/>
      <c r="AX490" s="34"/>
      <c r="AY490" s="34"/>
      <c r="AZ490" s="34"/>
      <c r="BA490" s="34"/>
      <c r="BB490" s="34"/>
      <c r="BC490" s="124" t="s">
        <v>2335</v>
      </c>
      <c r="BD490" s="124" t="s">
        <v>2335</v>
      </c>
      <c r="BE490" s="216" t="s">
        <v>2335</v>
      </c>
      <c r="BF490" s="216" t="s">
        <v>2335</v>
      </c>
      <c r="BG490" s="34"/>
      <c r="BH490" s="34"/>
      <c r="BI490" s="34"/>
      <c r="BJ490" s="34"/>
      <c r="BK490" s="34"/>
      <c r="BL490" s="34"/>
      <c r="BM490" s="34"/>
      <c r="BN490" s="34"/>
      <c r="BO490" s="34"/>
      <c r="BS490" s="61">
        <f t="shared" ca="1" si="81"/>
        <v>0</v>
      </c>
      <c r="BT490" s="61" t="str">
        <f t="shared" ca="1" si="82"/>
        <v>ZL=-369.1|ZR=762.0|ZSWP=0.0</v>
      </c>
      <c r="BU490" s="78" t="e">
        <v>#VALUE!</v>
      </c>
      <c r="BV490" s="95">
        <v>0</v>
      </c>
      <c r="BW490" s="34">
        <v>7.5200000000000173</v>
      </c>
      <c r="BX490" s="43">
        <v>0.25</v>
      </c>
      <c r="BY490" s="51" t="s">
        <v>3043</v>
      </c>
      <c r="BZ490"/>
      <c r="CA490" s="278"/>
      <c r="CB490"/>
      <c r="CC490" s="10"/>
      <c r="CD490" s="61"/>
      <c r="CE490" s="49"/>
      <c r="CF490" s="65"/>
      <c r="CG490" s="65"/>
      <c r="CH490" s="65"/>
      <c r="CI490" s="49"/>
      <c r="CJ490" s="49"/>
      <c r="CK490" s="49"/>
      <c r="CL490" s="49"/>
      <c r="CM490"/>
      <c r="CN490"/>
      <c r="CO490"/>
      <c r="CP490"/>
      <c r="CQ490"/>
      <c r="CR490"/>
      <c r="CS490"/>
      <c r="CT490"/>
      <c r="CU490"/>
      <c r="CV490" s="49"/>
      <c r="CW490" s="49"/>
      <c r="CX490" s="49"/>
      <c r="CY490" s="49"/>
      <c r="CZ490" s="49"/>
      <c r="DA490" s="49"/>
      <c r="DB490" s="49"/>
      <c r="DC490" s="49"/>
      <c r="DD490" s="49"/>
      <c r="DE490" s="49"/>
      <c r="DF490" s="49"/>
      <c r="DG490" s="49"/>
      <c r="DH490" s="49"/>
      <c r="DI490" s="49"/>
      <c r="DJ490" s="139"/>
      <c r="DK490" s="95"/>
      <c r="DL490" s="141"/>
      <c r="DM490" s="141"/>
      <c r="DN490" s="141"/>
      <c r="DO490" s="141"/>
      <c r="DP490" s="91"/>
      <c r="DQ490" s="72"/>
      <c r="DR490" s="72"/>
      <c r="DS490" s="72"/>
      <c r="DT490" s="72"/>
      <c r="DZ490" s="141"/>
      <c r="EA490" s="141"/>
      <c r="EB490" s="141"/>
      <c r="EC490" s="141"/>
      <c r="ED490" s="141"/>
      <c r="EE490" s="141"/>
      <c r="EF490" s="143"/>
      <c r="EU490" s="72"/>
    </row>
    <row r="491" spans="1:151">
      <c r="A491" s="20"/>
      <c r="B491" s="20"/>
      <c r="C491" s="312"/>
      <c r="D491" s="31" t="s">
        <v>1783</v>
      </c>
      <c r="E491" s="31" t="s">
        <v>3292</v>
      </c>
      <c r="F491" s="32"/>
      <c r="G491" s="33"/>
      <c r="H491" s="34"/>
      <c r="I491" s="34"/>
      <c r="J491" s="34"/>
      <c r="K491" s="34"/>
      <c r="L491" s="34"/>
      <c r="M491" s="34"/>
      <c r="N491" s="34"/>
      <c r="O491" s="34"/>
      <c r="P491" s="34"/>
      <c r="Q491" s="34"/>
      <c r="R491" s="34"/>
      <c r="S491" s="34"/>
      <c r="T491" s="34"/>
      <c r="U491" s="34"/>
      <c r="V491" s="34"/>
      <c r="W491" s="34"/>
      <c r="X491" s="34"/>
      <c r="Y491" s="34"/>
      <c r="Z491" s="34"/>
      <c r="AA491" s="34"/>
      <c r="AB491" s="34"/>
      <c r="AC491" s="34"/>
      <c r="AD491" s="34"/>
      <c r="AE491" s="34"/>
      <c r="AF491" s="34"/>
      <c r="AG491" s="34"/>
      <c r="AH491" s="34"/>
      <c r="AI491" s="34"/>
      <c r="AJ491" s="34"/>
      <c r="AK491" s="34"/>
      <c r="AL491" s="34"/>
      <c r="AM491" s="34"/>
      <c r="AN491" s="34"/>
      <c r="AO491" s="34"/>
      <c r="AP491" s="34"/>
      <c r="AQ491" s="75"/>
      <c r="AR491" s="34"/>
      <c r="AS491" s="34"/>
      <c r="AT491" s="110" t="s">
        <v>2404</v>
      </c>
      <c r="AU491" s="34" t="s">
        <v>2404</v>
      </c>
      <c r="AV491" s="34" t="s">
        <v>2404</v>
      </c>
      <c r="AW491" s="34"/>
      <c r="AX491" s="34"/>
      <c r="AY491" s="34"/>
      <c r="AZ491" s="34"/>
      <c r="BA491" s="34"/>
      <c r="BB491" s="34"/>
      <c r="BC491" s="124" t="s">
        <v>2404</v>
      </c>
      <c r="BD491" s="124" t="s">
        <v>2404</v>
      </c>
      <c r="BE491" s="216" t="s">
        <v>2404</v>
      </c>
      <c r="BF491" s="216" t="s">
        <v>2404</v>
      </c>
      <c r="BG491" s="34"/>
      <c r="BH491" s="34"/>
      <c r="BI491" s="34"/>
      <c r="BJ491" s="34"/>
      <c r="BK491" s="34"/>
      <c r="BL491" s="34"/>
      <c r="BM491" s="34"/>
      <c r="BN491" s="34"/>
      <c r="BO491" s="34"/>
      <c r="BS491" s="61">
        <f t="shared" ca="1" si="81"/>
        <v>0</v>
      </c>
      <c r="BT491" s="61" t="str">
        <f t="shared" ca="1" si="82"/>
        <v>ACK</v>
      </c>
      <c r="BU491" s="78" t="e">
        <v>#VALUE!</v>
      </c>
      <c r="BV491" s="95">
        <v>0</v>
      </c>
      <c r="BW491" s="34">
        <v>7.573333333333351</v>
      </c>
      <c r="BX491" s="43">
        <v>0.25</v>
      </c>
      <c r="BY491" s="51" t="s">
        <v>3044</v>
      </c>
      <c r="BZ491"/>
      <c r="CA491" s="278"/>
      <c r="CB491"/>
      <c r="CC491" s="10"/>
      <c r="CD491" s="61"/>
      <c r="CE491" s="49"/>
      <c r="CF491" s="65"/>
      <c r="CG491" s="65"/>
      <c r="CH491" s="65"/>
      <c r="CI491" s="49"/>
      <c r="CJ491" s="49"/>
      <c r="CK491" s="49"/>
      <c r="CL491" s="49"/>
      <c r="CM491"/>
      <c r="CN491"/>
      <c r="CO491"/>
      <c r="CP491"/>
      <c r="CQ491"/>
      <c r="CR491"/>
      <c r="CS491"/>
      <c r="CT491"/>
      <c r="CU491"/>
      <c r="CV491" s="49"/>
      <c r="CW491" s="49"/>
      <c r="CX491" s="49"/>
      <c r="CY491" s="49"/>
      <c r="CZ491" s="49"/>
      <c r="DA491" s="49"/>
      <c r="DB491" s="49"/>
      <c r="DC491" s="49"/>
      <c r="DD491" s="49"/>
      <c r="DE491" s="49"/>
      <c r="DF491" s="49"/>
      <c r="DG491" s="49"/>
      <c r="DH491" s="49"/>
      <c r="DI491" s="49"/>
      <c r="DJ491" s="139"/>
      <c r="DK491" s="95"/>
      <c r="DL491" s="141"/>
      <c r="DM491" s="141"/>
      <c r="DN491" s="141"/>
      <c r="DO491" s="141"/>
      <c r="DP491" s="91"/>
      <c r="DQ491" s="72"/>
      <c r="DR491" s="72"/>
      <c r="DS491" s="72"/>
      <c r="DT491" s="72"/>
      <c r="DZ491" s="141"/>
      <c r="EA491" s="141"/>
      <c r="EB491" s="141"/>
      <c r="EC491" s="141"/>
      <c r="ED491" s="141"/>
      <c r="EE491" s="141"/>
      <c r="EF491" s="143"/>
      <c r="EU491" s="72"/>
    </row>
    <row r="492" spans="1:151">
      <c r="A492" s="20"/>
      <c r="B492" s="20"/>
      <c r="C492" s="312"/>
      <c r="D492" s="31" t="s">
        <v>3293</v>
      </c>
      <c r="E492" s="31" t="s">
        <v>3294</v>
      </c>
      <c r="F492" s="32"/>
      <c r="G492" s="33"/>
      <c r="H492" s="34"/>
      <c r="I492" s="34"/>
      <c r="J492" s="34"/>
      <c r="K492" s="34"/>
      <c r="L492" s="34"/>
      <c r="M492" s="34"/>
      <c r="N492" s="34"/>
      <c r="O492" s="34"/>
      <c r="P492" s="34"/>
      <c r="Q492" s="34"/>
      <c r="R492" s="34"/>
      <c r="S492" s="34"/>
      <c r="T492" s="34"/>
      <c r="U492" s="34"/>
      <c r="V492" s="34"/>
      <c r="W492" s="34"/>
      <c r="X492" s="34"/>
      <c r="Y492" s="34"/>
      <c r="Z492" s="34"/>
      <c r="AA492" s="34"/>
      <c r="AB492" s="34"/>
      <c r="AC492" s="34"/>
      <c r="AD492" s="34"/>
      <c r="AE492" s="34"/>
      <c r="AF492" s="34"/>
      <c r="AG492" s="34"/>
      <c r="AH492" s="34"/>
      <c r="AI492" s="34"/>
      <c r="AJ492" s="34"/>
      <c r="AK492" s="34"/>
      <c r="AL492" s="34"/>
      <c r="AM492" s="34"/>
      <c r="AN492" s="34"/>
      <c r="AO492" s="34"/>
      <c r="AP492" s="34"/>
      <c r="AQ492" s="75"/>
      <c r="AR492" s="34"/>
      <c r="AS492" s="34"/>
      <c r="AT492" s="110" t="s">
        <v>1276</v>
      </c>
      <c r="AU492" s="34" t="s">
        <v>1276</v>
      </c>
      <c r="AV492" s="34" t="s">
        <v>1276</v>
      </c>
      <c r="AW492" s="34"/>
      <c r="AX492" s="34"/>
      <c r="AY492" s="34"/>
      <c r="AZ492" s="34"/>
      <c r="BA492" s="34"/>
      <c r="BB492" s="34"/>
      <c r="BC492" s="124" t="s">
        <v>1275</v>
      </c>
      <c r="BD492" s="124" t="s">
        <v>1275</v>
      </c>
      <c r="BE492" s="216" t="s">
        <v>1275</v>
      </c>
      <c r="BF492" s="216" t="s">
        <v>1275</v>
      </c>
      <c r="BG492" s="34"/>
      <c r="BH492" s="34"/>
      <c r="BI492" s="34"/>
      <c r="BJ492" s="34"/>
      <c r="BK492" s="34"/>
      <c r="BL492" s="34"/>
      <c r="BM492" s="34"/>
      <c r="BN492" s="34"/>
      <c r="BO492" s="34"/>
      <c r="BS492" s="61">
        <f t="shared" ca="1" si="81"/>
        <v>0</v>
      </c>
      <c r="BT492" s="61" t="str">
        <f t="shared" ca="1" si="82"/>
        <v>ZL=-651.6|ZR=934.0|ZSWP=0.0</v>
      </c>
      <c r="BU492" s="78" t="e">
        <v>#VALUE!</v>
      </c>
      <c r="BV492" s="95">
        <v>0</v>
      </c>
      <c r="BW492" s="34">
        <v>7.6266666666666847</v>
      </c>
      <c r="BX492" s="43">
        <v>0.25</v>
      </c>
      <c r="BY492" s="51" t="s">
        <v>3045</v>
      </c>
      <c r="BZ492"/>
      <c r="CA492" s="278"/>
      <c r="CB492"/>
      <c r="CC492" s="10"/>
      <c r="CD492" s="61"/>
      <c r="CE492" s="49"/>
      <c r="CF492" s="65"/>
      <c r="CG492" s="65"/>
      <c r="CH492" s="65"/>
      <c r="CI492" s="49"/>
      <c r="CJ492" s="49"/>
      <c r="CK492" s="49"/>
      <c r="CL492" s="49"/>
      <c r="CM492"/>
      <c r="CN492"/>
      <c r="CO492"/>
      <c r="CP492"/>
      <c r="CQ492"/>
      <c r="CR492"/>
      <c r="CS492"/>
      <c r="CT492"/>
      <c r="CU492"/>
      <c r="CV492" s="49"/>
      <c r="CW492" s="49"/>
      <c r="CX492" s="49"/>
      <c r="CY492" s="49"/>
      <c r="CZ492" s="49"/>
      <c r="DA492" s="49"/>
      <c r="DB492" s="49"/>
      <c r="DC492" s="49"/>
      <c r="DD492" s="49"/>
      <c r="DE492" s="49"/>
      <c r="DF492" s="49"/>
      <c r="DG492" s="49"/>
      <c r="DH492" s="49"/>
      <c r="DI492" s="49"/>
      <c r="DJ492" s="139"/>
      <c r="DK492" s="95"/>
      <c r="DL492" s="141"/>
      <c r="DM492" s="141"/>
      <c r="DN492" s="141"/>
      <c r="DO492" s="141"/>
      <c r="DP492" s="91"/>
      <c r="DQ492" s="72"/>
      <c r="DR492" s="72"/>
      <c r="DS492" s="72"/>
      <c r="DT492" s="72"/>
      <c r="DZ492" s="141"/>
      <c r="EA492" s="141"/>
      <c r="EB492" s="141"/>
      <c r="EC492" s="141"/>
      <c r="ED492" s="141"/>
      <c r="EE492" s="141"/>
      <c r="EF492" s="143"/>
      <c r="EU492" s="72"/>
    </row>
    <row r="493" spans="1:151">
      <c r="A493" s="20"/>
      <c r="B493" s="20"/>
      <c r="C493" s="312"/>
      <c r="D493" s="31" t="s">
        <v>3295</v>
      </c>
      <c r="E493" s="31" t="s">
        <v>3296</v>
      </c>
      <c r="F493" s="32"/>
      <c r="G493" s="33"/>
      <c r="H493" s="34"/>
      <c r="I493" s="34"/>
      <c r="J493" s="34"/>
      <c r="K493" s="34"/>
      <c r="L493" s="34"/>
      <c r="M493" s="34"/>
      <c r="N493" s="34"/>
      <c r="O493" s="34"/>
      <c r="P493" s="34"/>
      <c r="Q493" s="34"/>
      <c r="R493" s="34"/>
      <c r="S493" s="34"/>
      <c r="T493" s="34"/>
      <c r="U493" s="34"/>
      <c r="V493" s="34"/>
      <c r="W493" s="34"/>
      <c r="X493" s="34"/>
      <c r="Y493" s="34"/>
      <c r="Z493" s="34"/>
      <c r="AA493" s="34"/>
      <c r="AB493" s="34"/>
      <c r="AC493" s="34"/>
      <c r="AD493" s="34"/>
      <c r="AE493" s="34"/>
      <c r="AF493" s="34"/>
      <c r="AG493" s="34"/>
      <c r="AH493" s="34"/>
      <c r="AI493" s="34"/>
      <c r="AJ493" s="34"/>
      <c r="AK493" s="34"/>
      <c r="AL493" s="34"/>
      <c r="AM493" s="34"/>
      <c r="AN493" s="34"/>
      <c r="AO493" s="34"/>
      <c r="AP493" s="34"/>
      <c r="AQ493" s="75"/>
      <c r="AR493" s="34"/>
      <c r="AS493" s="34"/>
      <c r="AT493" s="110" t="s">
        <v>2399</v>
      </c>
      <c r="AU493" s="34" t="s">
        <v>2399</v>
      </c>
      <c r="AV493" s="34" t="s">
        <v>2399</v>
      </c>
      <c r="AW493" s="34"/>
      <c r="AX493" s="34"/>
      <c r="AY493" s="34"/>
      <c r="AZ493" s="34"/>
      <c r="BA493" s="34"/>
      <c r="BB493" s="34"/>
      <c r="BC493" s="124" t="s">
        <v>2399</v>
      </c>
      <c r="BD493" s="124" t="s">
        <v>2399</v>
      </c>
      <c r="BE493" s="216" t="s">
        <v>2399</v>
      </c>
      <c r="BF493" s="216" t="s">
        <v>2399</v>
      </c>
      <c r="BG493" s="34"/>
      <c r="BH493" s="34"/>
      <c r="BI493" s="34"/>
      <c r="BJ493" s="34"/>
      <c r="BK493" s="34"/>
      <c r="BL493" s="34"/>
      <c r="BM493" s="34"/>
      <c r="BN493" s="34"/>
      <c r="BO493" s="34"/>
      <c r="BS493" s="61">
        <f t="shared" ca="1" si="81"/>
        <v>0</v>
      </c>
      <c r="BT493" s="61" t="str">
        <f t="shared" ca="1" si="82"/>
        <v>ACK</v>
      </c>
      <c r="BU493" s="78" t="e">
        <v>#VALUE!</v>
      </c>
      <c r="BV493" s="95">
        <v>0</v>
      </c>
      <c r="BW493" s="34">
        <v>7.6800000000000184</v>
      </c>
      <c r="BX493" s="43">
        <v>0.25</v>
      </c>
      <c r="BY493" s="51" t="s">
        <v>3046</v>
      </c>
      <c r="BZ493"/>
      <c r="CA493" s="278"/>
      <c r="CB493"/>
      <c r="CC493" s="10"/>
      <c r="CD493" s="61"/>
      <c r="CE493" s="49"/>
      <c r="CF493" s="65"/>
      <c r="CG493" s="65"/>
      <c r="CH493" s="65"/>
      <c r="CI493" s="49"/>
      <c r="CJ493" s="49"/>
      <c r="CK493" s="49"/>
      <c r="CL493" s="49"/>
      <c r="CM493"/>
      <c r="CN493"/>
      <c r="CO493"/>
      <c r="CP493"/>
      <c r="CQ493"/>
      <c r="CR493"/>
      <c r="CS493"/>
      <c r="CT493"/>
      <c r="CU493"/>
      <c r="CV493" s="49"/>
      <c r="CW493" s="49"/>
      <c r="CX493" s="49"/>
      <c r="CY493" s="49"/>
      <c r="CZ493" s="49"/>
      <c r="DA493" s="49"/>
      <c r="DB493" s="49"/>
      <c r="DC493" s="49"/>
      <c r="DD493" s="49"/>
      <c r="DE493" s="49"/>
      <c r="DF493" s="49"/>
      <c r="DG493" s="49"/>
      <c r="DH493" s="49"/>
      <c r="DI493" s="49"/>
      <c r="DJ493" s="139"/>
      <c r="DK493" s="95"/>
      <c r="DL493" s="141"/>
      <c r="DM493" s="141"/>
      <c r="DN493" s="141"/>
      <c r="DO493" s="141"/>
      <c r="DP493" s="91"/>
      <c r="DQ493" s="72"/>
      <c r="DR493" s="72"/>
      <c r="DS493" s="72"/>
      <c r="DT493" s="72"/>
      <c r="DZ493" s="141"/>
      <c r="EA493" s="141"/>
      <c r="EB493" s="141"/>
      <c r="EC493" s="141"/>
      <c r="ED493" s="141"/>
      <c r="EE493" s="141"/>
      <c r="EF493" s="143"/>
      <c r="EU493" s="72"/>
    </row>
    <row r="494" spans="1:151">
      <c r="A494" s="20"/>
      <c r="B494" s="20"/>
      <c r="C494" s="312"/>
      <c r="D494" s="31" t="s">
        <v>3297</v>
      </c>
      <c r="E494" s="31" t="s">
        <v>1982</v>
      </c>
      <c r="F494" s="32"/>
      <c r="G494" s="33"/>
      <c r="H494" s="34"/>
      <c r="I494" s="34"/>
      <c r="J494" s="34"/>
      <c r="K494" s="34"/>
      <c r="L494" s="34"/>
      <c r="M494" s="34"/>
      <c r="N494" s="34"/>
      <c r="O494" s="34"/>
      <c r="P494" s="34"/>
      <c r="Q494" s="34"/>
      <c r="R494" s="34"/>
      <c r="S494" s="34"/>
      <c r="T494" s="34"/>
      <c r="U494" s="34"/>
      <c r="V494" s="34"/>
      <c r="W494" s="34"/>
      <c r="X494" s="34"/>
      <c r="Y494" s="34"/>
      <c r="Z494" s="34"/>
      <c r="AA494" s="34"/>
      <c r="AB494" s="34"/>
      <c r="AC494" s="34"/>
      <c r="AD494" s="34"/>
      <c r="AE494" s="34"/>
      <c r="AF494" s="34"/>
      <c r="AG494" s="34"/>
      <c r="AH494" s="34"/>
      <c r="AI494" s="34"/>
      <c r="AJ494" s="34"/>
      <c r="AK494" s="34"/>
      <c r="AL494" s="34"/>
      <c r="AM494" s="34"/>
      <c r="AN494" s="34"/>
      <c r="AO494" s="34"/>
      <c r="AP494" s="34"/>
      <c r="AQ494" s="75"/>
      <c r="AR494" s="34"/>
      <c r="AS494" s="34"/>
      <c r="AT494" s="110" t="s">
        <v>2399</v>
      </c>
      <c r="AU494" s="34" t="s">
        <v>2399</v>
      </c>
      <c r="AV494" s="34" t="s">
        <v>2399</v>
      </c>
      <c r="AW494" s="34"/>
      <c r="AX494" s="34"/>
      <c r="AY494" s="34"/>
      <c r="AZ494" s="34"/>
      <c r="BA494" s="34"/>
      <c r="BB494" s="34"/>
      <c r="BC494" s="124" t="s">
        <v>2399</v>
      </c>
      <c r="BD494" s="124" t="s">
        <v>2399</v>
      </c>
      <c r="BE494" s="216" t="s">
        <v>2399</v>
      </c>
      <c r="BF494" s="216" t="s">
        <v>2399</v>
      </c>
      <c r="BG494" s="34"/>
      <c r="BH494" s="34"/>
      <c r="BI494" s="34"/>
      <c r="BJ494" s="34"/>
      <c r="BK494" s="34"/>
      <c r="BL494" s="34"/>
      <c r="BM494" s="34"/>
      <c r="BN494" s="34"/>
      <c r="BO494" s="34"/>
      <c r="BS494" s="61">
        <f t="shared" ca="1" si="81"/>
        <v>0</v>
      </c>
      <c r="BT494" s="61" t="str">
        <f t="shared" ca="1" si="82"/>
        <v>ACK</v>
      </c>
      <c r="BU494" s="78" t="e">
        <v>#VALUE!</v>
      </c>
      <c r="BV494" s="95">
        <v>0</v>
      </c>
      <c r="BW494" s="34">
        <v>7.733333333333352</v>
      </c>
      <c r="BX494" s="43">
        <v>0.25</v>
      </c>
      <c r="BY494" s="51" t="s">
        <v>3047</v>
      </c>
      <c r="BZ494"/>
      <c r="CA494" s="278"/>
      <c r="CB494"/>
      <c r="CC494" s="10"/>
      <c r="CD494" s="61"/>
      <c r="CE494" s="49"/>
      <c r="CF494" s="65"/>
      <c r="CG494" s="65"/>
      <c r="CH494" s="65"/>
      <c r="CI494" s="49"/>
      <c r="CJ494" s="49"/>
      <c r="CK494" s="49"/>
      <c r="CL494" s="49"/>
      <c r="CM494"/>
      <c r="CN494"/>
      <c r="CO494"/>
      <c r="CP494"/>
      <c r="CQ494"/>
      <c r="CR494"/>
      <c r="CS494"/>
      <c r="CT494"/>
      <c r="CU494"/>
      <c r="CV494" s="49"/>
      <c r="CW494" s="49"/>
      <c r="CX494" s="49"/>
      <c r="CY494" s="49"/>
      <c r="CZ494" s="49"/>
      <c r="DA494" s="49"/>
      <c r="DB494" s="49"/>
      <c r="DC494" s="49"/>
      <c r="DD494" s="49"/>
      <c r="DE494" s="49"/>
      <c r="DF494" s="49"/>
      <c r="DG494" s="49"/>
      <c r="DH494" s="49"/>
      <c r="DI494" s="49"/>
      <c r="DJ494" s="139"/>
      <c r="DK494" s="95"/>
      <c r="DL494" s="141"/>
      <c r="DM494" s="141"/>
      <c r="DN494" s="141"/>
      <c r="DO494" s="141"/>
      <c r="DP494" s="91"/>
      <c r="DQ494" s="72"/>
      <c r="DR494" s="72"/>
      <c r="DS494" s="72"/>
      <c r="DT494" s="72"/>
      <c r="DZ494" s="141"/>
      <c r="EA494" s="141"/>
      <c r="EB494" s="141"/>
      <c r="EC494" s="141"/>
      <c r="ED494" s="141"/>
      <c r="EE494" s="141"/>
      <c r="EF494" s="143"/>
      <c r="EU494" s="72"/>
    </row>
    <row r="495" spans="1:151">
      <c r="A495" s="20"/>
      <c r="B495" s="20"/>
      <c r="C495" s="312"/>
      <c r="D495" s="31" t="s">
        <v>1983</v>
      </c>
      <c r="E495" s="31" t="s">
        <v>1315</v>
      </c>
      <c r="F495" s="32"/>
      <c r="G495" s="33"/>
      <c r="H495" s="34"/>
      <c r="I495" s="34"/>
      <c r="J495" s="34"/>
      <c r="K495" s="34"/>
      <c r="L495" s="34"/>
      <c r="M495" s="34"/>
      <c r="N495" s="34"/>
      <c r="O495" s="34"/>
      <c r="P495" s="34"/>
      <c r="Q495" s="34"/>
      <c r="R495" s="34"/>
      <c r="S495" s="34"/>
      <c r="T495" s="34"/>
      <c r="U495" s="34"/>
      <c r="V495" s="34"/>
      <c r="W495" s="34"/>
      <c r="X495" s="34"/>
      <c r="Y495" s="34"/>
      <c r="Z495" s="34"/>
      <c r="AA495" s="34"/>
      <c r="AB495" s="34"/>
      <c r="AC495" s="34"/>
      <c r="AD495" s="34"/>
      <c r="AE495" s="34"/>
      <c r="AF495" s="34"/>
      <c r="AG495" s="34"/>
      <c r="AH495" s="34"/>
      <c r="AI495" s="34"/>
      <c r="AJ495" s="34"/>
      <c r="AK495" s="34"/>
      <c r="AL495" s="34"/>
      <c r="AM495" s="34"/>
      <c r="AN495" s="34"/>
      <c r="AO495" s="34"/>
      <c r="AP495" s="34"/>
      <c r="AQ495" s="75"/>
      <c r="AR495" s="34"/>
      <c r="AS495" s="34"/>
      <c r="AT495" s="110" t="s">
        <v>1283</v>
      </c>
      <c r="AU495" s="34" t="s">
        <v>1283</v>
      </c>
      <c r="AV495" s="34" t="s">
        <v>1283</v>
      </c>
      <c r="AW495" s="34"/>
      <c r="AX495" s="34"/>
      <c r="AY495" s="34"/>
      <c r="AZ495" s="34"/>
      <c r="BA495" s="34"/>
      <c r="BB495" s="34"/>
      <c r="BC495" s="124" t="s">
        <v>1283</v>
      </c>
      <c r="BD495" s="124" t="s">
        <v>1283</v>
      </c>
      <c r="BE495" s="216" t="s">
        <v>1283</v>
      </c>
      <c r="BF495" s="216" t="s">
        <v>1283</v>
      </c>
      <c r="BG495" s="34"/>
      <c r="BH495" s="34"/>
      <c r="BI495" s="34"/>
      <c r="BJ495" s="34"/>
      <c r="BK495" s="34"/>
      <c r="BL495" s="34"/>
      <c r="BM495" s="34"/>
      <c r="BN495" s="34"/>
      <c r="BO495" s="34"/>
      <c r="BS495" s="61">
        <f t="shared" ca="1" si="81"/>
        <v>0</v>
      </c>
      <c r="BT495" s="61" t="str">
        <f t="shared" ca="1" si="82"/>
        <v>ACK</v>
      </c>
      <c r="BU495" s="78" t="e">
        <v>#VALUE!</v>
      </c>
      <c r="BV495" s="95">
        <v>0</v>
      </c>
      <c r="BW495" s="34">
        <v>7.7866666666666857</v>
      </c>
      <c r="BX495" s="43">
        <v>0.25</v>
      </c>
      <c r="BY495" s="51" t="s">
        <v>3048</v>
      </c>
      <c r="BZ495"/>
      <c r="CA495" s="278"/>
      <c r="CB495"/>
      <c r="CC495" s="10"/>
      <c r="CD495" s="61"/>
      <c r="CE495" s="49"/>
      <c r="CF495" s="65"/>
      <c r="CG495" s="65"/>
      <c r="CH495" s="65"/>
      <c r="CI495" s="49"/>
      <c r="CJ495" s="49"/>
      <c r="CK495" s="49"/>
      <c r="CL495" s="49"/>
      <c r="CM495"/>
      <c r="CN495"/>
      <c r="CO495"/>
      <c r="CP495"/>
      <c r="CQ495"/>
      <c r="CR495"/>
      <c r="CS495"/>
      <c r="CT495"/>
      <c r="CU495"/>
      <c r="CV495" s="49"/>
      <c r="CW495" s="49"/>
      <c r="CX495" s="49"/>
      <c r="CY495" s="49"/>
      <c r="CZ495" s="49"/>
      <c r="DA495" s="49"/>
      <c r="DB495" s="49"/>
      <c r="DC495" s="49"/>
      <c r="DD495" s="49"/>
      <c r="DE495" s="49"/>
      <c r="DF495" s="49"/>
      <c r="DG495" s="49"/>
      <c r="DH495" s="49"/>
      <c r="DI495" s="49"/>
      <c r="DJ495" s="139"/>
      <c r="DK495" s="95"/>
      <c r="DL495" s="141"/>
      <c r="DM495" s="141"/>
      <c r="DN495" s="141"/>
      <c r="DO495" s="141"/>
      <c r="DP495" s="91"/>
      <c r="DQ495" s="72"/>
      <c r="DR495" s="72"/>
      <c r="DS495" s="72"/>
      <c r="DT495" s="72"/>
      <c r="DZ495" s="141"/>
      <c r="EA495" s="141"/>
      <c r="EB495" s="141"/>
      <c r="EC495" s="141"/>
      <c r="ED495" s="141"/>
      <c r="EE495" s="141"/>
      <c r="EF495" s="143"/>
      <c r="EU495" s="72"/>
    </row>
    <row r="496" spans="1:151">
      <c r="A496" s="20"/>
      <c r="B496" s="20"/>
      <c r="C496" s="312"/>
      <c r="D496" s="31" t="s">
        <v>2831</v>
      </c>
      <c r="E496" s="31" t="s">
        <v>2832</v>
      </c>
      <c r="F496" s="32"/>
      <c r="G496" s="33"/>
      <c r="H496" s="34"/>
      <c r="I496" s="34"/>
      <c r="J496" s="34"/>
      <c r="K496" s="34"/>
      <c r="L496" s="34"/>
      <c r="M496" s="34"/>
      <c r="N496" s="34"/>
      <c r="O496" s="34"/>
      <c r="P496" s="34"/>
      <c r="Q496" s="34"/>
      <c r="R496" s="34"/>
      <c r="S496" s="34"/>
      <c r="T496" s="34"/>
      <c r="U496" s="34"/>
      <c r="V496" s="34"/>
      <c r="W496" s="34"/>
      <c r="X496" s="34"/>
      <c r="Y496" s="34"/>
      <c r="Z496" s="34"/>
      <c r="AA496" s="34"/>
      <c r="AB496" s="34"/>
      <c r="AC496" s="34"/>
      <c r="AD496" s="34"/>
      <c r="AE496" s="34"/>
      <c r="AF496" s="34"/>
      <c r="AG496" s="40"/>
      <c r="AH496" s="34"/>
      <c r="AI496" s="40"/>
      <c r="AJ496" s="34"/>
      <c r="AK496" s="34"/>
      <c r="AL496" s="34"/>
      <c r="AM496" s="34"/>
      <c r="AN496" s="34"/>
      <c r="AO496" s="34"/>
      <c r="AP496" s="34"/>
      <c r="AQ496" s="75"/>
      <c r="AR496" s="34"/>
      <c r="AS496" s="34"/>
      <c r="AT496" s="110" t="s">
        <v>1651</v>
      </c>
      <c r="AU496" s="34" t="s">
        <v>1651</v>
      </c>
      <c r="AV496" s="34" t="s">
        <v>1651</v>
      </c>
      <c r="AW496" s="34"/>
      <c r="AX496" s="34"/>
      <c r="AY496" s="34"/>
      <c r="AZ496" s="34"/>
      <c r="BA496" s="34"/>
      <c r="BB496" s="34"/>
      <c r="BC496" s="124" t="s">
        <v>2901</v>
      </c>
      <c r="BD496" s="124" t="s">
        <v>2901</v>
      </c>
      <c r="BE496" s="216" t="s">
        <v>2901</v>
      </c>
      <c r="BF496" s="216" t="s">
        <v>2901</v>
      </c>
      <c r="BG496" s="34"/>
      <c r="BH496" s="34"/>
      <c r="BI496" s="34"/>
      <c r="BJ496" s="34"/>
      <c r="BK496" s="34"/>
      <c r="BL496" s="34"/>
      <c r="BM496" s="34"/>
      <c r="BN496" s="34"/>
      <c r="BO496" s="34"/>
      <c r="BS496" s="61">
        <f t="shared" ca="1" si="81"/>
        <v>0</v>
      </c>
      <c r="BT496" s="61" t="str">
        <f t="shared" ca="1" si="82"/>
        <v>LOADCELL=0.100000</v>
      </c>
      <c r="BU496" s="78" t="e">
        <v>#VALUE!</v>
      </c>
      <c r="BV496" s="95">
        <v>0</v>
      </c>
      <c r="BW496" s="34">
        <v>7.8400000000000194</v>
      </c>
      <c r="BX496" s="43">
        <v>0.25</v>
      </c>
      <c r="BY496" s="51" t="s">
        <v>3049</v>
      </c>
      <c r="BZ496"/>
      <c r="CA496" s="278"/>
      <c r="CB496"/>
      <c r="CC496" s="10"/>
      <c r="CD496" s="61"/>
      <c r="CE496" s="49"/>
      <c r="CF496" s="65"/>
      <c r="CG496" s="65"/>
      <c r="CH496" s="65"/>
      <c r="CI496" s="49"/>
      <c r="CJ496" s="49"/>
      <c r="CK496" s="49"/>
      <c r="CL496" s="49"/>
      <c r="CM496"/>
      <c r="CN496"/>
      <c r="CO496"/>
      <c r="CP496"/>
      <c r="CQ496"/>
      <c r="CR496"/>
      <c r="CS496"/>
      <c r="CT496"/>
      <c r="CU496"/>
      <c r="CV496" s="49"/>
      <c r="CW496" s="49"/>
      <c r="CX496" s="49"/>
      <c r="CY496" s="49"/>
      <c r="CZ496" s="49"/>
      <c r="DA496" s="49"/>
      <c r="DB496" s="49"/>
      <c r="DC496" s="49"/>
      <c r="DD496" s="49"/>
      <c r="DE496" s="49"/>
      <c r="DF496" s="49"/>
      <c r="DG496" s="49"/>
      <c r="DH496" s="49"/>
      <c r="DI496" s="49"/>
      <c r="DJ496" s="139"/>
      <c r="DK496" s="95"/>
      <c r="DL496" s="141"/>
      <c r="DM496" s="141"/>
      <c r="DN496" s="141"/>
      <c r="DO496" s="141"/>
      <c r="DP496" s="91"/>
      <c r="DQ496" s="72"/>
      <c r="DR496" s="72"/>
      <c r="DS496" s="72"/>
      <c r="DT496" s="72"/>
      <c r="DZ496" s="141"/>
      <c r="EA496" s="141"/>
      <c r="EB496" s="141"/>
      <c r="EC496" s="141"/>
      <c r="ED496" s="141"/>
      <c r="EE496" s="141"/>
      <c r="EF496" s="143"/>
      <c r="EU496" s="72"/>
    </row>
    <row r="497" spans="1:151">
      <c r="A497" s="20"/>
      <c r="B497" s="20"/>
      <c r="C497" s="312"/>
      <c r="D497" s="31" t="s">
        <v>2833</v>
      </c>
      <c r="E497" s="31" t="s">
        <v>2834</v>
      </c>
      <c r="F497" s="32"/>
      <c r="G497" s="33"/>
      <c r="H497" s="34"/>
      <c r="I497" s="34"/>
      <c r="J497" s="34"/>
      <c r="K497" s="34"/>
      <c r="L497" s="34"/>
      <c r="M497" s="34"/>
      <c r="N497" s="34"/>
      <c r="O497" s="34"/>
      <c r="P497" s="34"/>
      <c r="Q497" s="34"/>
      <c r="R497" s="34"/>
      <c r="S497" s="34"/>
      <c r="T497" s="34"/>
      <c r="U497" s="34"/>
      <c r="V497" s="34"/>
      <c r="W497" s="34"/>
      <c r="X497" s="34"/>
      <c r="Y497" s="34"/>
      <c r="Z497" s="34"/>
      <c r="AA497" s="34"/>
      <c r="AB497" s="34"/>
      <c r="AC497" s="34"/>
      <c r="AD497" s="34"/>
      <c r="AE497" s="34"/>
      <c r="AF497" s="34"/>
      <c r="AG497" s="34"/>
      <c r="AH497" s="34"/>
      <c r="AI497" s="34"/>
      <c r="AJ497" s="34"/>
      <c r="AK497" s="34"/>
      <c r="AL497" s="34"/>
      <c r="AM497" s="34"/>
      <c r="AN497" s="34"/>
      <c r="AO497" s="34"/>
      <c r="AP497" s="34"/>
      <c r="AQ497" s="75"/>
      <c r="AR497" s="34"/>
      <c r="AS497" s="34"/>
      <c r="AT497" s="110" t="s">
        <v>2404</v>
      </c>
      <c r="AU497" s="34" t="s">
        <v>2404</v>
      </c>
      <c r="AV497" s="34" t="s">
        <v>2404</v>
      </c>
      <c r="AW497" s="34"/>
      <c r="AX497" s="34"/>
      <c r="AY497" s="34"/>
      <c r="AZ497" s="34"/>
      <c r="BA497" s="34"/>
      <c r="BB497" s="34"/>
      <c r="BC497" s="124" t="s">
        <v>2404</v>
      </c>
      <c r="BD497" s="124" t="s">
        <v>2404</v>
      </c>
      <c r="BE497" s="216" t="s">
        <v>2404</v>
      </c>
      <c r="BF497" s="216" t="s">
        <v>2404</v>
      </c>
      <c r="BG497" s="34"/>
      <c r="BH497" s="34"/>
      <c r="BI497" s="34"/>
      <c r="BJ497" s="34"/>
      <c r="BK497" s="34"/>
      <c r="BL497" s="34"/>
      <c r="BM497" s="34"/>
      <c r="BN497" s="34"/>
      <c r="BO497" s="34"/>
      <c r="BS497" s="61">
        <f t="shared" ca="1" si="81"/>
        <v>0</v>
      </c>
      <c r="BT497" s="61" t="str">
        <f t="shared" ca="1" si="82"/>
        <v>ACK</v>
      </c>
      <c r="BU497" s="78" t="e">
        <v>#VALUE!</v>
      </c>
      <c r="BV497" s="95">
        <v>0</v>
      </c>
      <c r="BW497" s="34">
        <v>7.8933333333333531</v>
      </c>
      <c r="BX497" s="43">
        <v>0.25</v>
      </c>
      <c r="BY497" s="51" t="s">
        <v>3050</v>
      </c>
      <c r="BZ497"/>
      <c r="CA497" s="278"/>
      <c r="CB497"/>
      <c r="CC497" s="10"/>
      <c r="CD497" s="61"/>
      <c r="CE497" s="49"/>
      <c r="CF497" s="65"/>
      <c r="CG497" s="65"/>
      <c r="CH497" s="65"/>
      <c r="CI497" s="49"/>
      <c r="CJ497" s="49"/>
      <c r="CK497" s="49"/>
      <c r="CL497" s="49"/>
      <c r="CM497"/>
      <c r="CN497"/>
      <c r="CO497"/>
      <c r="CP497"/>
      <c r="CQ497"/>
      <c r="CR497"/>
      <c r="CS497"/>
      <c r="CT497"/>
      <c r="CU497"/>
      <c r="CV497" s="49"/>
      <c r="CW497" s="49"/>
      <c r="CX497" s="49"/>
      <c r="CY497" s="49"/>
      <c r="CZ497" s="49"/>
      <c r="DA497" s="49"/>
      <c r="DB497" s="49"/>
      <c r="DC497" s="49"/>
      <c r="DD497" s="49"/>
      <c r="DE497" s="49"/>
      <c r="DF497" s="49"/>
      <c r="DG497" s="49"/>
      <c r="DH497" s="49"/>
      <c r="DI497" s="49"/>
      <c r="DJ497" s="139"/>
      <c r="DK497" s="95"/>
      <c r="DL497" s="141"/>
      <c r="DM497" s="141"/>
      <c r="DN497" s="141"/>
      <c r="DO497" s="141"/>
      <c r="DP497" s="91"/>
      <c r="DQ497" s="72"/>
      <c r="DR497" s="72"/>
      <c r="DS497" s="72"/>
      <c r="DT497" s="72"/>
      <c r="DZ497" s="141"/>
      <c r="EA497" s="141"/>
      <c r="EB497" s="141"/>
      <c r="EC497" s="141"/>
      <c r="ED497" s="141"/>
      <c r="EE497" s="141"/>
      <c r="EF497" s="143"/>
      <c r="EU497" s="72"/>
    </row>
    <row r="498" spans="1:151">
      <c r="A498" s="20"/>
      <c r="B498" s="20"/>
      <c r="C498" s="312"/>
      <c r="D498" s="31" t="s">
        <v>2835</v>
      </c>
      <c r="E498" s="31" t="s">
        <v>2836</v>
      </c>
      <c r="F498" s="32"/>
      <c r="G498" s="33"/>
      <c r="H498" s="34"/>
      <c r="I498" s="34"/>
      <c r="J498" s="34"/>
      <c r="K498" s="34"/>
      <c r="L498" s="34"/>
      <c r="M498" s="34"/>
      <c r="N498" s="34"/>
      <c r="O498" s="34"/>
      <c r="P498" s="34"/>
      <c r="Q498" s="34"/>
      <c r="R498" s="34"/>
      <c r="S498" s="34"/>
      <c r="T498" s="34"/>
      <c r="U498" s="34"/>
      <c r="V498" s="34"/>
      <c r="W498" s="34"/>
      <c r="X498" s="34"/>
      <c r="Y498" s="34"/>
      <c r="Z498" s="34"/>
      <c r="AA498" s="34"/>
      <c r="AB498" s="34"/>
      <c r="AC498" s="34"/>
      <c r="AD498" s="34"/>
      <c r="AE498" s="34"/>
      <c r="AF498" s="34"/>
      <c r="AG498" s="34"/>
      <c r="AH498" s="34"/>
      <c r="AI498" s="34"/>
      <c r="AJ498" s="34"/>
      <c r="AK498" s="34"/>
      <c r="AL498" s="34"/>
      <c r="AM498" s="34"/>
      <c r="AN498" s="34"/>
      <c r="AO498" s="34"/>
      <c r="AP498" s="34"/>
      <c r="AQ498" s="75"/>
      <c r="AR498" s="34"/>
      <c r="AS498" s="34"/>
      <c r="AT498" s="110" t="s">
        <v>1276</v>
      </c>
      <c r="AU498" s="34" t="s">
        <v>1276</v>
      </c>
      <c r="AV498" s="34" t="s">
        <v>1276</v>
      </c>
      <c r="AW498" s="34"/>
      <c r="AX498" s="34"/>
      <c r="AY498" s="34"/>
      <c r="AZ498" s="34"/>
      <c r="BA498" s="34"/>
      <c r="BB498" s="34"/>
      <c r="BC498" s="124" t="s">
        <v>1275</v>
      </c>
      <c r="BD498" s="124" t="s">
        <v>1275</v>
      </c>
      <c r="BE498" s="216" t="s">
        <v>1275</v>
      </c>
      <c r="BF498" s="216" t="s">
        <v>1275</v>
      </c>
      <c r="BG498" s="34"/>
      <c r="BH498" s="34"/>
      <c r="BI498" s="34"/>
      <c r="BJ498" s="34"/>
      <c r="BK498" s="34"/>
      <c r="BL498" s="34"/>
      <c r="BM498" s="34"/>
      <c r="BN498" s="34"/>
      <c r="BO498" s="34"/>
      <c r="BS498" s="61">
        <f t="shared" ca="1" si="81"/>
        <v>0</v>
      </c>
      <c r="BT498" s="61" t="str">
        <f t="shared" ca="1" si="82"/>
        <v>POS(MIN,MAX,STEP)=-420,420,6|X=119.6,119.5,119.8,119.9,120.1,120.2,120.6,121.1,121.1,121.7,122.1,122.5,122.8,123.7,124.3,125.5,126.3,127.5,128.8,130.2,131.8,133.4,135.6,137.4,139.4,141.7,143.8,145.8,147.8,149.3,150.9,152.1,152.5,152.8,153.1,152.8,152.1,151.1,149.5,147.7,144.9,142.0,138.3,133.6,129.0,123.7,117.6,110.4,101.8,92.3,81.2,68.6,52.3,31.2,0.0,0.0,0.0,0.0,0.0,0.0,0.0,0.0,0.0,0.0,0.0,0.0,0.0,0.0,0.0,0.0,0.0,0.0,0.0,0.0,0.0,0.0,0.0,0.0,0.0,0.0,0.0,0.0,0.0,4.5,7.4,8.1,9.2,23.0,41.1,53.5,63.9,72.4,79.6,86.2,91.9,96.9,101.2,105.0,108.5,111.6,114.3,116.2,118.5,120.0,121.6,123.0,123.9,124.6,125.0,125.6,125.9,126.1,126.0,126.0,125.9,125.7,125.4,125.2,124.9,124.4,124.0,123.7,123.3,122.9,122.7,122.7,122.3,122.1,121.8,121.8,121.3,121.0,120.6,120.5,120.5,120.4,120.3,120.4,120.2,120.1,120.0|Y=122.1,122.2,122.4,121.7,121.9,122.5,123.1,123.2,123.1,123.7,124.2,124.6,125.5,126.1,126.8,127.7,128.4,129.9,131.1,132.7,133.7,135.9,138.0,139.6,142.0,143.7,146.3,148.2,149.8,151.7,153.2,154.1,155.2,155.6,155.7,155.7,154.6,153.6,152.3,150.6,147.9,145.5,141.4,137.4,133.0,127.4,121.1,114.9,106.9,97.2,86.8,75.3,60.9,43.2,22.7,0.0,0.0,0.0,0.0,0.0,0.0,0.0,0.0,0.0,0.0,0.0,0.0,0.0,0.0,0.0,0.0,0.0,0.0,0.0,0.0,0.0,0.0,0.0,0.0,0.0,0.0,0.0,0.0,0.0,9.1,10.9,11.1,15.1,32.1,46.6,58.1,68.6,76.0,83.4,89.4,94.5,99.6,104.0,107.9,111.3,113.4,116.0,118.3,121.2,122.3,124.2,125.1,126.0,126.8,127.1,127.1,128.0,128.0,127.9,128.0,127.6,127.5,127.1,127.0,126.8,126.6,125.8,125.5,125.5,124.8,125.0,124.6,123.9,123.9,123.4,122.9,122.8,122.5,122.7,122.2,122.3,122.3,121.7,122.1,122.1,121.8</v>
      </c>
      <c r="BU498" s="78" t="e">
        <v>#VALUE!</v>
      </c>
      <c r="BV498" s="95">
        <v>0</v>
      </c>
      <c r="BW498" s="34">
        <v>7.9466666666666868</v>
      </c>
      <c r="BX498" s="43">
        <v>0.25</v>
      </c>
      <c r="BY498" s="51" t="s">
        <v>3051</v>
      </c>
      <c r="BZ498"/>
      <c r="CA498" s="278"/>
      <c r="CB498"/>
      <c r="CC498" s="10"/>
      <c r="CD498" s="61"/>
      <c r="CE498" s="49"/>
      <c r="CF498" s="65"/>
      <c r="CG498" s="65"/>
      <c r="CH498" s="65"/>
      <c r="CI498" s="49"/>
      <c r="CJ498" s="49"/>
      <c r="CK498" s="49"/>
      <c r="CL498" s="49"/>
      <c r="CM498"/>
      <c r="CN498"/>
      <c r="CO498"/>
      <c r="CP498"/>
      <c r="CQ498"/>
      <c r="CR498"/>
      <c r="CS498"/>
      <c r="CT498"/>
      <c r="CU498"/>
      <c r="CV498" s="49"/>
      <c r="CW498" s="49"/>
      <c r="CX498" s="49"/>
      <c r="CY498" s="49"/>
      <c r="CZ498" s="49"/>
      <c r="DA498" s="49"/>
      <c r="DB498" s="49"/>
      <c r="DC498" s="49"/>
      <c r="DD498" s="49"/>
      <c r="DE498" s="49"/>
      <c r="DF498" s="49"/>
      <c r="DG498" s="49"/>
      <c r="DH498" s="49"/>
      <c r="DI498" s="49"/>
      <c r="DJ498" s="139"/>
      <c r="DK498" s="95"/>
      <c r="DL498" s="141"/>
      <c r="DM498" s="141"/>
      <c r="DN498" s="141"/>
      <c r="DO498" s="141"/>
      <c r="DP498" s="91"/>
      <c r="DQ498" s="72"/>
      <c r="DR498" s="72"/>
      <c r="DS498" s="72"/>
      <c r="DT498" s="72"/>
      <c r="DZ498" s="141"/>
      <c r="EA498" s="141"/>
      <c r="EB498" s="141"/>
      <c r="EC498" s="141"/>
      <c r="ED498" s="141"/>
      <c r="EE498" s="141"/>
      <c r="EF498" s="143"/>
      <c r="EU498" s="72"/>
    </row>
    <row r="499" spans="1:151">
      <c r="A499" s="20"/>
      <c r="B499" s="20"/>
      <c r="C499" s="312"/>
      <c r="D499" s="31" t="s">
        <v>2837</v>
      </c>
      <c r="E499" s="31" t="s">
        <v>1406</v>
      </c>
      <c r="F499" s="32"/>
      <c r="G499" s="33"/>
      <c r="H499" s="34"/>
      <c r="I499" s="34"/>
      <c r="J499" s="34"/>
      <c r="K499" s="34"/>
      <c r="L499" s="34"/>
      <c r="M499" s="34"/>
      <c r="N499" s="34"/>
      <c r="O499" s="34"/>
      <c r="P499" s="34"/>
      <c r="Q499" s="34"/>
      <c r="R499" s="34"/>
      <c r="S499" s="34"/>
      <c r="T499" s="34"/>
      <c r="U499" s="34"/>
      <c r="V499" s="34"/>
      <c r="W499" s="34"/>
      <c r="X499" s="34"/>
      <c r="Y499" s="34"/>
      <c r="Z499" s="34"/>
      <c r="AA499" s="34"/>
      <c r="AB499" s="34"/>
      <c r="AC499" s="34"/>
      <c r="AD499" s="34"/>
      <c r="AE499" s="34"/>
      <c r="AF499" s="34"/>
      <c r="AG499" s="34"/>
      <c r="AH499" s="34"/>
      <c r="AI499" s="34"/>
      <c r="AJ499" s="34"/>
      <c r="AK499" s="34"/>
      <c r="AL499" s="34"/>
      <c r="AM499" s="34"/>
      <c r="AN499" s="34"/>
      <c r="AO499" s="34"/>
      <c r="AP499" s="34"/>
      <c r="AQ499" s="75"/>
      <c r="AR499" s="34"/>
      <c r="AS499" s="34"/>
      <c r="AT499" s="110" t="s">
        <v>2399</v>
      </c>
      <c r="AU499" s="34" t="s">
        <v>2399</v>
      </c>
      <c r="AV499" s="34" t="s">
        <v>2399</v>
      </c>
      <c r="AW499" s="34"/>
      <c r="AX499" s="34"/>
      <c r="AY499" s="34"/>
      <c r="AZ499" s="34"/>
      <c r="BA499" s="34"/>
      <c r="BB499" s="34"/>
      <c r="BC499" s="124" t="s">
        <v>2399</v>
      </c>
      <c r="BD499" s="124" t="s">
        <v>2399</v>
      </c>
      <c r="BE499" s="216" t="s">
        <v>2399</v>
      </c>
      <c r="BF499" s="216" t="s">
        <v>2399</v>
      </c>
      <c r="BG499" s="34"/>
      <c r="BH499" s="34"/>
      <c r="BI499" s="34"/>
      <c r="BJ499" s="34"/>
      <c r="BK499" s="34"/>
      <c r="BL499" s="34"/>
      <c r="BM499" s="34"/>
      <c r="BN499" s="34"/>
      <c r="BO499" s="34"/>
      <c r="BS499" s="61">
        <f t="shared" ca="1" si="81"/>
        <v>0</v>
      </c>
      <c r="BT499" s="61" t="str">
        <f t="shared" ca="1" si="82"/>
        <v>LOADCELL=0.000000</v>
      </c>
      <c r="BU499" s="78" t="e">
        <v>#VALUE!</v>
      </c>
      <c r="BV499" s="95">
        <v>0</v>
      </c>
      <c r="BW499" s="34">
        <v>8.0000000000000195</v>
      </c>
      <c r="BX499" s="43">
        <v>0.25</v>
      </c>
      <c r="BY499" s="51" t="s">
        <v>3052</v>
      </c>
      <c r="BZ499"/>
      <c r="CA499" s="278"/>
      <c r="CB499"/>
      <c r="CC499" s="10"/>
      <c r="CD499" s="61"/>
      <c r="CE499" s="49"/>
      <c r="CF499" s="65"/>
      <c r="CG499" s="65"/>
      <c r="CH499" s="65"/>
      <c r="CI499" s="49"/>
      <c r="CJ499" s="49"/>
      <c r="CK499" s="49"/>
      <c r="CL499" s="49"/>
      <c r="CM499"/>
      <c r="CN499"/>
      <c r="CO499"/>
      <c r="CP499"/>
      <c r="CQ499"/>
      <c r="CR499"/>
      <c r="CS499"/>
      <c r="CT499"/>
      <c r="CU499"/>
      <c r="CV499" s="49"/>
      <c r="CW499" s="49"/>
      <c r="CX499" s="49"/>
      <c r="CY499" s="49"/>
      <c r="CZ499" s="49"/>
      <c r="DA499" s="49"/>
      <c r="DB499" s="49"/>
      <c r="DC499" s="49"/>
      <c r="DD499" s="49"/>
      <c r="DE499" s="49"/>
      <c r="DF499" s="49"/>
      <c r="DG499" s="49"/>
      <c r="DH499" s="49"/>
      <c r="DI499" s="49"/>
      <c r="DJ499" s="139"/>
      <c r="DK499" s="95"/>
      <c r="DL499" s="141"/>
      <c r="DM499" s="141"/>
      <c r="DN499" s="141"/>
      <c r="DO499" s="141"/>
      <c r="DP499" s="91"/>
      <c r="DQ499" s="72"/>
      <c r="DR499" s="72"/>
      <c r="DS499" s="72"/>
      <c r="DT499" s="72"/>
      <c r="DZ499" s="141"/>
      <c r="EA499" s="141"/>
      <c r="EB499" s="141"/>
      <c r="EC499" s="141"/>
      <c r="ED499" s="141"/>
      <c r="EE499" s="141"/>
      <c r="EF499" s="143"/>
      <c r="EU499" s="72"/>
    </row>
    <row r="500" spans="1:151">
      <c r="A500" s="20"/>
      <c r="B500" s="20"/>
      <c r="C500" s="312"/>
      <c r="D500" s="31" t="s">
        <v>1407</v>
      </c>
      <c r="E500" s="31" t="s">
        <v>1408</v>
      </c>
      <c r="F500" s="32"/>
      <c r="G500" s="33"/>
      <c r="H500" s="34"/>
      <c r="I500" s="34"/>
      <c r="J500" s="34"/>
      <c r="K500" s="34"/>
      <c r="L500" s="34"/>
      <c r="M500" s="34"/>
      <c r="N500" s="34"/>
      <c r="O500" s="34"/>
      <c r="P500" s="34"/>
      <c r="Q500" s="34"/>
      <c r="R500" s="34"/>
      <c r="S500" s="34"/>
      <c r="T500" s="34"/>
      <c r="U500" s="34"/>
      <c r="V500" s="34"/>
      <c r="W500" s="34"/>
      <c r="X500" s="34"/>
      <c r="Y500" s="34"/>
      <c r="Z500" s="34"/>
      <c r="AA500" s="34"/>
      <c r="AB500" s="34"/>
      <c r="AC500" s="34"/>
      <c r="AD500" s="34"/>
      <c r="AE500" s="34"/>
      <c r="AF500" s="34"/>
      <c r="AG500" s="34"/>
      <c r="AH500" s="34"/>
      <c r="AI500" s="34"/>
      <c r="AJ500" s="34"/>
      <c r="AK500" s="34"/>
      <c r="AL500" s="34"/>
      <c r="AM500" s="34"/>
      <c r="AN500" s="34"/>
      <c r="AO500" s="34"/>
      <c r="AP500" s="34"/>
      <c r="AQ500" s="75"/>
      <c r="AR500" s="34"/>
      <c r="AS500" s="34"/>
      <c r="AT500" s="110" t="s">
        <v>2399</v>
      </c>
      <c r="AU500" s="34" t="s">
        <v>2399</v>
      </c>
      <c r="AV500" s="34" t="s">
        <v>2399</v>
      </c>
      <c r="AW500" s="34"/>
      <c r="AX500" s="34"/>
      <c r="AY500" s="34"/>
      <c r="AZ500" s="34"/>
      <c r="BA500" s="34"/>
      <c r="BB500" s="34"/>
      <c r="BC500" s="124" t="s">
        <v>2399</v>
      </c>
      <c r="BD500" s="124" t="s">
        <v>2399</v>
      </c>
      <c r="BE500" s="216" t="s">
        <v>2399</v>
      </c>
      <c r="BF500" s="216" t="s">
        <v>2399</v>
      </c>
      <c r="BG500" s="34"/>
      <c r="BH500" s="34"/>
      <c r="BI500" s="34"/>
      <c r="BJ500" s="34"/>
      <c r="BK500" s="34"/>
      <c r="BL500" s="34"/>
      <c r="BM500" s="34"/>
      <c r="BN500" s="34"/>
      <c r="BO500" s="34"/>
      <c r="BS500" s="61">
        <f t="shared" ca="1" si="81"/>
        <v>0</v>
      </c>
      <c r="BT500" s="61" t="str">
        <f t="shared" ca="1" si="82"/>
        <v>ZL=-714.1|ZR=784.0|ZSWP=0.0</v>
      </c>
      <c r="BU500" s="78" t="e">
        <v>#VALUE!</v>
      </c>
      <c r="BV500" s="95">
        <v>0</v>
      </c>
      <c r="BW500" s="34">
        <v>8.0533333333333523</v>
      </c>
      <c r="BX500" s="43">
        <v>0.25</v>
      </c>
      <c r="BY500" s="51" t="s">
        <v>3053</v>
      </c>
      <c r="BZ500"/>
      <c r="CA500" s="278"/>
      <c r="CB500"/>
      <c r="CC500" s="10"/>
      <c r="CD500" s="61"/>
      <c r="CE500" s="49"/>
      <c r="CF500" s="65"/>
      <c r="CG500" s="65"/>
      <c r="CH500" s="65"/>
      <c r="CI500" s="49"/>
      <c r="CJ500" s="49"/>
      <c r="CK500" s="49"/>
      <c r="CL500" s="49"/>
      <c r="CM500"/>
      <c r="CN500"/>
      <c r="CO500"/>
      <c r="CP500"/>
      <c r="CQ500"/>
      <c r="CR500"/>
      <c r="CS500"/>
      <c r="CT500"/>
      <c r="CU500"/>
      <c r="CV500" s="49"/>
      <c r="CW500" s="49"/>
      <c r="CX500" s="49"/>
      <c r="CY500" s="49"/>
      <c r="CZ500" s="49"/>
      <c r="DA500" s="49"/>
      <c r="DB500" s="49"/>
      <c r="DC500" s="49"/>
      <c r="DD500" s="49"/>
      <c r="DE500" s="49"/>
      <c r="DF500" s="49"/>
      <c r="DG500" s="49"/>
      <c r="DH500" s="49"/>
      <c r="DI500" s="49"/>
      <c r="DJ500" s="139"/>
      <c r="DK500" s="95"/>
      <c r="DL500" s="141"/>
      <c r="DM500" s="141"/>
      <c r="DN500" s="141"/>
      <c r="DO500" s="141"/>
      <c r="DP500" s="91"/>
      <c r="DQ500" s="72"/>
      <c r="DR500" s="72"/>
      <c r="DS500" s="72"/>
      <c r="DT500" s="72"/>
      <c r="DZ500" s="141"/>
      <c r="EA500" s="141"/>
      <c r="EB500" s="141"/>
      <c r="EC500" s="141"/>
      <c r="ED500" s="141"/>
      <c r="EE500" s="141"/>
      <c r="EF500" s="143"/>
      <c r="EU500" s="72"/>
    </row>
    <row r="501" spans="1:151">
      <c r="A501" s="20"/>
      <c r="B501" s="20"/>
      <c r="C501" s="312"/>
      <c r="D501" s="31" t="s">
        <v>2406</v>
      </c>
      <c r="E501" s="31" t="s">
        <v>2407</v>
      </c>
      <c r="F501" s="32"/>
      <c r="G501" s="33"/>
      <c r="H501" s="34"/>
      <c r="I501" s="34"/>
      <c r="J501" s="34"/>
      <c r="K501" s="34"/>
      <c r="L501" s="34"/>
      <c r="M501" s="34"/>
      <c r="N501" s="34"/>
      <c r="O501" s="34"/>
      <c r="P501" s="34"/>
      <c r="Q501" s="34"/>
      <c r="R501" s="34"/>
      <c r="S501" s="34"/>
      <c r="T501" s="34"/>
      <c r="U501" s="34"/>
      <c r="V501" s="34"/>
      <c r="W501" s="34"/>
      <c r="X501" s="34"/>
      <c r="Y501" s="34"/>
      <c r="Z501" s="34"/>
      <c r="AA501" s="34"/>
      <c r="AB501" s="34"/>
      <c r="AC501" s="34"/>
      <c r="AD501" s="34"/>
      <c r="AE501" s="34"/>
      <c r="AF501" s="34"/>
      <c r="AG501" s="34"/>
      <c r="AH501" s="34"/>
      <c r="AI501" s="34"/>
      <c r="AJ501" s="34"/>
      <c r="AK501" s="34"/>
      <c r="AL501" s="34"/>
      <c r="AM501" s="34"/>
      <c r="AN501" s="34"/>
      <c r="AO501" s="34"/>
      <c r="AP501" s="34"/>
      <c r="AQ501" s="75"/>
      <c r="AR501" s="34"/>
      <c r="AS501" s="34"/>
      <c r="AT501" s="110" t="s">
        <v>1283</v>
      </c>
      <c r="AU501" s="34" t="s">
        <v>1283</v>
      </c>
      <c r="AV501" s="34" t="s">
        <v>1283</v>
      </c>
      <c r="AW501" s="34"/>
      <c r="AX501" s="34"/>
      <c r="AY501" s="34"/>
      <c r="AZ501" s="34"/>
      <c r="BA501" s="34"/>
      <c r="BB501" s="34"/>
      <c r="BC501" s="124" t="s">
        <v>1283</v>
      </c>
      <c r="BD501" s="124" t="s">
        <v>1283</v>
      </c>
      <c r="BE501" s="216" t="s">
        <v>1283</v>
      </c>
      <c r="BF501" s="216" t="s">
        <v>1283</v>
      </c>
      <c r="BG501" s="34"/>
      <c r="BH501" s="34"/>
      <c r="BI501" s="34"/>
      <c r="BJ501" s="34"/>
      <c r="BK501" s="34"/>
      <c r="BL501" s="34"/>
      <c r="BM501" s="34"/>
      <c r="BN501" s="34"/>
      <c r="BO501" s="34"/>
      <c r="BS501" s="61">
        <f t="shared" ca="1" si="81"/>
        <v>0</v>
      </c>
      <c r="BT501" s="61" t="str">
        <f t="shared" ca="1" si="82"/>
        <v>ACK</v>
      </c>
      <c r="BU501" s="78" t="e">
        <v>#VALUE!</v>
      </c>
      <c r="BV501" s="95">
        <v>0</v>
      </c>
      <c r="BW501" s="34">
        <v>8.1066666666666851</v>
      </c>
      <c r="BX501" s="43">
        <v>0.25</v>
      </c>
      <c r="BY501" s="51" t="s">
        <v>3054</v>
      </c>
      <c r="BZ501"/>
      <c r="CA501" s="278"/>
      <c r="CB501"/>
      <c r="CC501" s="10"/>
      <c r="CD501" s="61"/>
      <c r="CE501" s="49"/>
      <c r="CF501" s="65"/>
      <c r="CG501" s="65"/>
      <c r="CH501" s="65"/>
      <c r="CI501" s="49"/>
      <c r="CJ501" s="49"/>
      <c r="CK501" s="49"/>
      <c r="CL501" s="49"/>
      <c r="CM501"/>
      <c r="CN501"/>
      <c r="CO501"/>
      <c r="CP501"/>
      <c r="CQ501"/>
      <c r="CR501"/>
      <c r="CS501"/>
      <c r="CT501"/>
      <c r="CU501"/>
      <c r="CV501" s="49"/>
      <c r="CW501" s="49"/>
      <c r="CX501" s="49"/>
      <c r="CY501" s="49"/>
      <c r="CZ501" s="49"/>
      <c r="DA501" s="49"/>
      <c r="DB501" s="49"/>
      <c r="DC501" s="49"/>
      <c r="DD501" s="49"/>
      <c r="DE501" s="49"/>
      <c r="DF501" s="49"/>
      <c r="DG501" s="49"/>
      <c r="DH501" s="49"/>
      <c r="DI501" s="49"/>
      <c r="DJ501" s="139"/>
      <c r="DK501" s="95"/>
      <c r="DL501" s="141"/>
      <c r="DM501" s="141"/>
      <c r="DN501" s="141"/>
      <c r="DO501" s="141"/>
      <c r="DP501" s="91"/>
      <c r="DQ501" s="72"/>
      <c r="DR501" s="72"/>
      <c r="DS501" s="72"/>
      <c r="DT501" s="72"/>
      <c r="DZ501" s="141"/>
      <c r="EA501" s="141"/>
      <c r="EB501" s="141"/>
      <c r="EC501" s="141"/>
      <c r="ED501" s="141"/>
      <c r="EE501" s="141"/>
      <c r="EF501" s="143"/>
      <c r="EU501" s="72"/>
    </row>
    <row r="502" spans="1:151">
      <c r="A502" s="20"/>
      <c r="B502" s="20"/>
      <c r="C502" s="312"/>
      <c r="D502" s="31" t="s">
        <v>3126</v>
      </c>
      <c r="E502" s="31" t="s">
        <v>3127</v>
      </c>
      <c r="F502" s="32"/>
      <c r="G502" s="33"/>
      <c r="H502" s="34"/>
      <c r="I502" s="34"/>
      <c r="J502" s="34"/>
      <c r="K502" s="34"/>
      <c r="L502" s="34"/>
      <c r="M502" s="34"/>
      <c r="N502" s="34"/>
      <c r="O502" s="34"/>
      <c r="P502" s="34"/>
      <c r="Q502" s="34"/>
      <c r="R502" s="34"/>
      <c r="S502" s="34"/>
      <c r="T502" s="34"/>
      <c r="U502" s="34"/>
      <c r="V502" s="34"/>
      <c r="W502" s="34"/>
      <c r="X502" s="34"/>
      <c r="Y502" s="34"/>
      <c r="Z502" s="34"/>
      <c r="AA502" s="34"/>
      <c r="AB502" s="34"/>
      <c r="AC502" s="34"/>
      <c r="AD502" s="34"/>
      <c r="AE502" s="34"/>
      <c r="AF502" s="34"/>
      <c r="AG502" s="40"/>
      <c r="AH502" s="34"/>
      <c r="AI502" s="40"/>
      <c r="AJ502" s="34"/>
      <c r="AK502" s="34"/>
      <c r="AL502" s="34"/>
      <c r="AM502" s="34"/>
      <c r="AN502" s="34"/>
      <c r="AO502" s="34"/>
      <c r="AP502" s="34"/>
      <c r="AQ502" s="75"/>
      <c r="AR502" s="34"/>
      <c r="AS502" s="34"/>
      <c r="AT502" s="110" t="s">
        <v>1651</v>
      </c>
      <c r="AU502" s="34" t="s">
        <v>1651</v>
      </c>
      <c r="AV502" s="34" t="s">
        <v>1651</v>
      </c>
      <c r="AW502" s="34"/>
      <c r="AX502" s="34"/>
      <c r="AY502" s="34"/>
      <c r="AZ502" s="34"/>
      <c r="BA502" s="34"/>
      <c r="BB502" s="34"/>
      <c r="BC502" s="124" t="s">
        <v>2901</v>
      </c>
      <c r="BD502" s="124" t="s">
        <v>2901</v>
      </c>
      <c r="BE502" s="216" t="s">
        <v>2901</v>
      </c>
      <c r="BF502" s="216" t="s">
        <v>2901</v>
      </c>
      <c r="BG502" s="34"/>
      <c r="BH502" s="34"/>
      <c r="BI502" s="34"/>
      <c r="BJ502" s="34"/>
      <c r="BK502" s="34"/>
      <c r="BL502" s="34"/>
      <c r="BM502" s="34"/>
      <c r="BN502" s="34"/>
      <c r="BO502" s="34"/>
      <c r="BS502" s="61">
        <f t="shared" ca="1" si="81"/>
        <v>0</v>
      </c>
      <c r="BT502" s="61" t="str">
        <f t="shared" ca="1" si="82"/>
        <v>LOADCELL=0.033333</v>
      </c>
      <c r="BU502" s="78" t="e">
        <v>#VALUE!</v>
      </c>
      <c r="BV502" s="95">
        <v>0</v>
      </c>
      <c r="BW502" s="34">
        <v>8.1600000000000179</v>
      </c>
      <c r="BX502" s="43">
        <v>0.25</v>
      </c>
      <c r="BY502" s="51" t="s">
        <v>3055</v>
      </c>
      <c r="BZ502"/>
      <c r="CA502" s="278"/>
      <c r="CB502"/>
      <c r="CC502" s="10"/>
      <c r="CD502" s="61"/>
      <c r="CE502" s="49"/>
      <c r="CF502" s="65"/>
      <c r="CG502" s="65"/>
      <c r="CH502" s="65"/>
      <c r="CI502" s="49"/>
      <c r="CJ502" s="49"/>
      <c r="CK502" s="49"/>
      <c r="CL502" s="49"/>
      <c r="CM502"/>
      <c r="CN502"/>
      <c r="CO502"/>
      <c r="CP502"/>
      <c r="CQ502"/>
      <c r="CR502"/>
      <c r="CS502"/>
      <c r="CT502"/>
      <c r="CU502"/>
      <c r="CV502" s="49"/>
      <c r="CW502" s="49"/>
      <c r="CX502" s="49"/>
      <c r="CY502" s="49"/>
      <c r="CZ502" s="49"/>
      <c r="DA502" s="49"/>
      <c r="DB502" s="49"/>
      <c r="DC502" s="49"/>
      <c r="DD502" s="49"/>
      <c r="DE502" s="49"/>
      <c r="DF502" s="49"/>
      <c r="DG502" s="49"/>
      <c r="DH502" s="49"/>
      <c r="DI502" s="49"/>
      <c r="DJ502" s="139"/>
      <c r="DK502" s="95"/>
      <c r="DL502" s="141"/>
      <c r="DM502" s="141"/>
      <c r="DN502" s="141"/>
      <c r="DO502" s="141"/>
      <c r="DP502" s="91"/>
      <c r="DQ502" s="72"/>
      <c r="DR502" s="72"/>
      <c r="DS502" s="72"/>
      <c r="DT502" s="72"/>
      <c r="DZ502" s="141"/>
      <c r="EA502" s="141"/>
      <c r="EB502" s="141"/>
      <c r="EC502" s="141"/>
      <c r="ED502" s="141"/>
      <c r="EE502" s="141"/>
      <c r="EF502" s="143"/>
      <c r="EU502" s="72"/>
    </row>
    <row r="503" spans="1:151">
      <c r="A503" s="20"/>
      <c r="B503" s="20"/>
      <c r="C503" s="312"/>
      <c r="D503" s="31" t="s">
        <v>3128</v>
      </c>
      <c r="E503" s="31" t="s">
        <v>3129</v>
      </c>
      <c r="F503" s="32"/>
      <c r="G503" s="33"/>
      <c r="H503" s="34"/>
      <c r="I503" s="34"/>
      <c r="J503" s="34"/>
      <c r="K503" s="34"/>
      <c r="L503" s="34"/>
      <c r="M503" s="34"/>
      <c r="N503" s="34"/>
      <c r="O503" s="34"/>
      <c r="P503" s="34"/>
      <c r="Q503" s="34"/>
      <c r="R503" s="34"/>
      <c r="S503" s="34"/>
      <c r="T503" s="34"/>
      <c r="U503" s="34"/>
      <c r="V503" s="34"/>
      <c r="W503" s="34"/>
      <c r="X503" s="34"/>
      <c r="Y503" s="34"/>
      <c r="Z503" s="34"/>
      <c r="AA503" s="34"/>
      <c r="AB503" s="34"/>
      <c r="AC503" s="34"/>
      <c r="AD503" s="34"/>
      <c r="AE503" s="34"/>
      <c r="AF503" s="34"/>
      <c r="AG503" s="34"/>
      <c r="AH503" s="34"/>
      <c r="AI503" s="34"/>
      <c r="AJ503" s="34"/>
      <c r="AK503" s="34"/>
      <c r="AL503" s="34"/>
      <c r="AM503" s="34"/>
      <c r="AN503" s="34"/>
      <c r="AO503" s="34"/>
      <c r="AP503" s="34"/>
      <c r="AQ503" s="75"/>
      <c r="AR503" s="34"/>
      <c r="AS503" s="34"/>
      <c r="AT503" s="110" t="s">
        <v>2404</v>
      </c>
      <c r="AU503" s="34" t="s">
        <v>2404</v>
      </c>
      <c r="AV503" s="34" t="s">
        <v>2404</v>
      </c>
      <c r="AW503" s="34"/>
      <c r="AX503" s="34"/>
      <c r="AY503" s="34"/>
      <c r="AZ503" s="34"/>
      <c r="BA503" s="34"/>
      <c r="BB503" s="34"/>
      <c r="BC503" s="124" t="s">
        <v>2404</v>
      </c>
      <c r="BD503" s="124" t="s">
        <v>2404</v>
      </c>
      <c r="BE503" s="216" t="s">
        <v>2404</v>
      </c>
      <c r="BF503" s="216" t="s">
        <v>2404</v>
      </c>
      <c r="BG503" s="34"/>
      <c r="BH503" s="34"/>
      <c r="BI503" s="34"/>
      <c r="BJ503" s="34"/>
      <c r="BK503" s="34"/>
      <c r="BL503" s="34"/>
      <c r="BM503" s="34"/>
      <c r="BN503" s="34"/>
      <c r="BO503" s="34"/>
      <c r="BS503" s="61">
        <f t="shared" ref="BS503:BS552" ca="1" si="89">OFFSET(BZ$11,(ROW()-9)*2-1+BT$8,0)</f>
        <v>0</v>
      </c>
      <c r="BT503" s="61" t="str">
        <f t="shared" ref="BT503:BT552" ca="1" si="90">OFFSET(CB$11,(ROW()-10)*2+BT$8,0)</f>
        <v>POS(MIN,MAX,STEP)=-400,400,100|X=0.0,0.0,0.0,0.0,0.0,15.7,120.6,124.3,120.3|Y=0.0,0.0,0.0,0.0,0.0,11.7,121.8,126.3,121.9</v>
      </c>
      <c r="BU503" s="78" t="e">
        <v>#VALUE!</v>
      </c>
      <c r="BV503" s="95">
        <v>0</v>
      </c>
      <c r="BW503" s="34">
        <v>8.2133333333333507</v>
      </c>
      <c r="BX503" s="43">
        <v>0.25</v>
      </c>
      <c r="BY503" s="51" t="s">
        <v>3056</v>
      </c>
      <c r="BZ503"/>
      <c r="CA503" s="278"/>
      <c r="CB503"/>
      <c r="CC503" s="10"/>
      <c r="CD503" s="61"/>
      <c r="CE503" s="49"/>
      <c r="CF503" s="65"/>
      <c r="CG503" s="65"/>
      <c r="CH503" s="65"/>
      <c r="CI503" s="49"/>
      <c r="CJ503" s="49"/>
      <c r="CK503" s="49"/>
      <c r="CL503" s="49"/>
      <c r="CM503"/>
      <c r="CN503"/>
      <c r="CO503"/>
      <c r="CP503"/>
      <c r="CQ503"/>
      <c r="CR503"/>
      <c r="CS503"/>
      <c r="CT503"/>
      <c r="CU503"/>
      <c r="CV503" s="49"/>
      <c r="CW503" s="49"/>
      <c r="CX503" s="49"/>
      <c r="CY503" s="49"/>
      <c r="CZ503" s="49"/>
      <c r="DA503" s="49"/>
      <c r="DB503" s="49"/>
      <c r="DC503" s="49"/>
      <c r="DD503" s="49"/>
      <c r="DE503" s="49"/>
      <c r="DF503" s="49"/>
      <c r="DG503" s="49"/>
      <c r="DH503" s="49"/>
      <c r="DI503" s="49"/>
      <c r="DJ503" s="139"/>
      <c r="DK503" s="95"/>
      <c r="DL503" s="141"/>
      <c r="DM503" s="141"/>
      <c r="DN503" s="141"/>
      <c r="DO503" s="141"/>
      <c r="DP503" s="91"/>
      <c r="DQ503" s="72"/>
      <c r="DR503" s="72"/>
      <c r="DS503" s="72"/>
      <c r="DT503" s="72"/>
      <c r="DZ503" s="141"/>
      <c r="EA503" s="141"/>
      <c r="EB503" s="141"/>
      <c r="EC503" s="141"/>
      <c r="ED503" s="141"/>
      <c r="EE503" s="141"/>
      <c r="EF503" s="143"/>
      <c r="EU503" s="72"/>
    </row>
    <row r="504" spans="1:151">
      <c r="A504" s="20"/>
      <c r="B504" s="20"/>
      <c r="C504" s="312"/>
      <c r="D504" s="31" t="s">
        <v>3130</v>
      </c>
      <c r="E504" s="31" t="s">
        <v>2536</v>
      </c>
      <c r="F504" s="32"/>
      <c r="G504" s="33"/>
      <c r="H504" s="34"/>
      <c r="I504" s="34"/>
      <c r="J504" s="34"/>
      <c r="K504" s="34"/>
      <c r="L504" s="34"/>
      <c r="M504" s="34"/>
      <c r="N504" s="34"/>
      <c r="O504" s="34"/>
      <c r="P504" s="34"/>
      <c r="Q504" s="34"/>
      <c r="R504" s="34"/>
      <c r="S504" s="34"/>
      <c r="T504" s="34"/>
      <c r="U504" s="34"/>
      <c r="V504" s="34"/>
      <c r="W504" s="34"/>
      <c r="X504" s="34"/>
      <c r="Y504" s="34"/>
      <c r="Z504" s="34"/>
      <c r="AA504" s="34"/>
      <c r="AB504" s="34"/>
      <c r="AC504" s="34"/>
      <c r="AD504" s="34"/>
      <c r="AE504" s="34"/>
      <c r="AF504" s="34"/>
      <c r="AG504" s="34"/>
      <c r="AH504" s="34"/>
      <c r="AI504" s="34"/>
      <c r="AJ504" s="34"/>
      <c r="AK504" s="34"/>
      <c r="AL504" s="34"/>
      <c r="AM504" s="34"/>
      <c r="AN504" s="34"/>
      <c r="AO504" s="34"/>
      <c r="AP504" s="34"/>
      <c r="AQ504" s="75"/>
      <c r="AR504" s="34"/>
      <c r="AS504" s="34"/>
      <c r="AT504" s="110" t="s">
        <v>1276</v>
      </c>
      <c r="AU504" s="34" t="s">
        <v>1276</v>
      </c>
      <c r="AV504" s="34" t="s">
        <v>1276</v>
      </c>
      <c r="AW504" s="34"/>
      <c r="AX504" s="34"/>
      <c r="AY504" s="34"/>
      <c r="AZ504" s="34"/>
      <c r="BA504" s="34"/>
      <c r="BB504" s="34"/>
      <c r="BC504" s="124" t="s">
        <v>1275</v>
      </c>
      <c r="BD504" s="124" t="s">
        <v>1275</v>
      </c>
      <c r="BE504" s="216" t="s">
        <v>1275</v>
      </c>
      <c r="BF504" s="216" t="s">
        <v>1275</v>
      </c>
      <c r="BG504" s="34"/>
      <c r="BH504" s="34"/>
      <c r="BI504" s="34"/>
      <c r="BJ504" s="34"/>
      <c r="BK504" s="34"/>
      <c r="BL504" s="34"/>
      <c r="BM504" s="34"/>
      <c r="BN504" s="34"/>
      <c r="BO504" s="34"/>
      <c r="BS504" s="61">
        <f t="shared" ca="1" si="89"/>
        <v>0</v>
      </c>
      <c r="BT504" s="61" t="str">
        <f t="shared" ca="1" si="90"/>
        <v>POS(MIN,MAX,STEP)=-420,420,6|X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4.6,7.6,7.7,9.1,22.9,40.2,53.6,63.7,72.4,79.6,86.2,91.5,96.6,101.1,105.1,108.5,111.5,114.3,116.4,118.4,120.2,121.4,122.9,124.0,124.5,125.0,125.4,126.0,126.2,126.0,125.9,125.9,125.8,125.5,125.0,125.0,124.5,124.0,123.8,123.4,123.0,122.9,122.5,122.2,122.0,121.7,121.6,121.3,121.1,120.9,120.5,120.6,120.2,120.3,120.3,120.1,120.0,119.9|Y=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8.8,12.0,10.5,14.8,31.7,46.5,58.1,67.4,76.0,82.6,89.5,94.9,99.0,103.8,107.7,110.8,113.8,116.4,118.4,120.9,122.5,123.8,124.9,125.8,127.0,127.0,127.5,127.6,128.0,128.1,128.0,127.9,127.5,126.9,127.1,126.6,126.1,126.1,125.6,125.3,124.7,124.3,124.1,123.6,123.2,123.1,123.1,122.8,122.6,122.3,122.5,122.4,121.8,122.3,122.0,121.9,121.8</v>
      </c>
      <c r="BU504" s="78" t="e">
        <v>#VALUE!</v>
      </c>
      <c r="BV504" s="95">
        <v>0</v>
      </c>
      <c r="BW504" s="34">
        <v>8.2666666666666835</v>
      </c>
      <c r="BX504" s="43">
        <v>0.25</v>
      </c>
      <c r="BY504" s="51" t="s">
        <v>3057</v>
      </c>
      <c r="BZ504"/>
      <c r="CA504" s="278"/>
      <c r="CB504"/>
      <c r="CC504" s="10"/>
      <c r="CD504" s="61"/>
      <c r="CE504" s="49"/>
      <c r="CF504" s="65"/>
      <c r="CG504" s="65"/>
      <c r="CH504" s="65"/>
      <c r="CI504" s="49"/>
      <c r="CJ504" s="49"/>
      <c r="CK504" s="49"/>
      <c r="CL504" s="49"/>
      <c r="CM504"/>
      <c r="CN504"/>
      <c r="CO504"/>
      <c r="CP504"/>
      <c r="CQ504"/>
      <c r="CR504"/>
      <c r="CS504"/>
      <c r="CT504"/>
      <c r="CU504"/>
      <c r="CV504" s="49"/>
      <c r="CW504" s="49"/>
      <c r="CX504" s="49"/>
      <c r="CY504" s="49"/>
      <c r="CZ504" s="49"/>
      <c r="DA504" s="49"/>
      <c r="DB504" s="49"/>
      <c r="DC504" s="49"/>
      <c r="DD504" s="49"/>
      <c r="DE504" s="49"/>
      <c r="DF504" s="49"/>
      <c r="DG504" s="49"/>
      <c r="DH504" s="49"/>
      <c r="DI504" s="49"/>
      <c r="DJ504" s="139"/>
      <c r="DK504" s="95"/>
      <c r="DL504" s="141"/>
      <c r="DM504" s="141"/>
      <c r="DN504" s="141"/>
      <c r="DO504" s="141"/>
      <c r="DP504" s="91"/>
      <c r="DQ504" s="72"/>
      <c r="DR504" s="72"/>
      <c r="DS504" s="72"/>
      <c r="DT504" s="72"/>
      <c r="DZ504" s="141"/>
      <c r="EA504" s="141"/>
      <c r="EB504" s="141"/>
      <c r="EC504" s="141"/>
      <c r="ED504" s="141"/>
      <c r="EE504" s="141"/>
      <c r="EF504" s="143"/>
      <c r="EU504" s="72"/>
    </row>
    <row r="505" spans="1:151">
      <c r="A505" s="20"/>
      <c r="B505" s="20"/>
      <c r="C505" s="312"/>
      <c r="D505" s="31" t="s">
        <v>2537</v>
      </c>
      <c r="E505" s="31" t="s">
        <v>2538</v>
      </c>
      <c r="F505" s="32"/>
      <c r="G505" s="33"/>
      <c r="H505" s="34"/>
      <c r="I505" s="34"/>
      <c r="J505" s="34"/>
      <c r="K505" s="34"/>
      <c r="L505" s="34"/>
      <c r="M505" s="34"/>
      <c r="N505" s="34"/>
      <c r="O505" s="34"/>
      <c r="P505" s="34"/>
      <c r="Q505" s="34"/>
      <c r="R505" s="34"/>
      <c r="S505" s="34"/>
      <c r="T505" s="34"/>
      <c r="U505" s="34"/>
      <c r="V505" s="34"/>
      <c r="W505" s="34"/>
      <c r="X505" s="34"/>
      <c r="Y505" s="34"/>
      <c r="Z505" s="34"/>
      <c r="AA505" s="34"/>
      <c r="AB505" s="34"/>
      <c r="AC505" s="34"/>
      <c r="AD505" s="34"/>
      <c r="AE505" s="34"/>
      <c r="AF505" s="34"/>
      <c r="AG505" s="34"/>
      <c r="AH505" s="34"/>
      <c r="AI505" s="34"/>
      <c r="AJ505" s="34"/>
      <c r="AK505" s="34"/>
      <c r="AL505" s="34"/>
      <c r="AM505" s="34"/>
      <c r="AN505" s="34"/>
      <c r="AO505" s="34"/>
      <c r="AP505" s="34"/>
      <c r="AQ505" s="75"/>
      <c r="AR505" s="34"/>
      <c r="AS505" s="34"/>
      <c r="AT505" s="110" t="s">
        <v>2399</v>
      </c>
      <c r="AU505" s="34" t="s">
        <v>2399</v>
      </c>
      <c r="AV505" s="34" t="s">
        <v>2399</v>
      </c>
      <c r="AW505" s="34"/>
      <c r="AX505" s="34"/>
      <c r="AY505" s="34"/>
      <c r="AZ505" s="34"/>
      <c r="BA505" s="34"/>
      <c r="BB505" s="34"/>
      <c r="BC505" s="124" t="s">
        <v>2399</v>
      </c>
      <c r="BD505" s="124" t="s">
        <v>2399</v>
      </c>
      <c r="BE505" s="216" t="s">
        <v>2399</v>
      </c>
      <c r="BF505" s="216" t="s">
        <v>2399</v>
      </c>
      <c r="BG505" s="34"/>
      <c r="BH505" s="34"/>
      <c r="BI505" s="34"/>
      <c r="BJ505" s="34"/>
      <c r="BK505" s="34"/>
      <c r="BL505" s="34"/>
      <c r="BM505" s="34"/>
      <c r="BN505" s="34"/>
      <c r="BO505" s="34"/>
      <c r="BS505" s="61">
        <f t="shared" ca="1" si="89"/>
        <v>0</v>
      </c>
      <c r="BT505" s="61" t="str">
        <f t="shared" ca="1" si="90"/>
        <v>ZL=-1126.6|ZR=784.0|ZSWP=0.0</v>
      </c>
      <c r="BU505" s="78" t="e">
        <v>#VALUE!</v>
      </c>
      <c r="BV505" s="95">
        <v>0</v>
      </c>
      <c r="BW505" s="34">
        <v>8.3200000000000163</v>
      </c>
      <c r="BX505" s="43">
        <v>0.25</v>
      </c>
      <c r="BY505" s="51" t="s">
        <v>3058</v>
      </c>
      <c r="BZ505"/>
      <c r="CA505" s="278"/>
      <c r="CB505"/>
      <c r="CC505" s="10"/>
      <c r="CD505" s="61"/>
      <c r="CE505" s="49"/>
      <c r="CF505" s="65"/>
      <c r="CG505" s="65"/>
      <c r="CH505" s="65"/>
      <c r="CI505" s="49"/>
      <c r="CJ505" s="49"/>
      <c r="CK505" s="49"/>
      <c r="CL505" s="49"/>
      <c r="CM505"/>
      <c r="CN505"/>
      <c r="CO505"/>
      <c r="CP505"/>
      <c r="CQ505"/>
      <c r="CR505"/>
      <c r="CS505"/>
      <c r="CT505"/>
      <c r="CU505"/>
      <c r="CV505" s="49"/>
      <c r="CW505" s="49"/>
      <c r="CX505" s="49"/>
      <c r="CY505" s="49"/>
      <c r="CZ505" s="49"/>
      <c r="DA505" s="49"/>
      <c r="DB505" s="49"/>
      <c r="DC505" s="49"/>
      <c r="DD505" s="49"/>
      <c r="DE505" s="49"/>
      <c r="DF505" s="49"/>
      <c r="DG505" s="49"/>
      <c r="DH505" s="49"/>
      <c r="DI505" s="49"/>
      <c r="DJ505" s="139"/>
      <c r="DK505" s="95"/>
      <c r="DL505" s="141"/>
      <c r="DM505" s="141"/>
      <c r="DN505" s="141"/>
      <c r="DO505" s="141"/>
      <c r="DP505" s="91"/>
      <c r="DQ505" s="72"/>
      <c r="DR505" s="72"/>
      <c r="DS505" s="72"/>
      <c r="DT505" s="72"/>
      <c r="DZ505" s="141"/>
      <c r="EA505" s="141"/>
      <c r="EB505" s="141"/>
      <c r="EC505" s="141"/>
      <c r="ED505" s="141"/>
      <c r="EE505" s="141"/>
      <c r="EF505" s="143"/>
      <c r="EU505" s="72"/>
    </row>
    <row r="506" spans="1:151">
      <c r="A506" s="20"/>
      <c r="B506" s="20"/>
      <c r="C506" s="312"/>
      <c r="D506" s="31" t="s">
        <v>2539</v>
      </c>
      <c r="E506" s="31" t="s">
        <v>2540</v>
      </c>
      <c r="F506" s="32"/>
      <c r="G506" s="33"/>
      <c r="H506" s="34"/>
      <c r="I506" s="34"/>
      <c r="J506" s="34"/>
      <c r="K506" s="34"/>
      <c r="L506" s="34"/>
      <c r="M506" s="34"/>
      <c r="N506" s="34"/>
      <c r="O506" s="34"/>
      <c r="P506" s="34"/>
      <c r="Q506" s="34"/>
      <c r="R506" s="34"/>
      <c r="S506" s="34"/>
      <c r="T506" s="34"/>
      <c r="U506" s="34"/>
      <c r="V506" s="34"/>
      <c r="W506" s="34"/>
      <c r="X506" s="34"/>
      <c r="Y506" s="34"/>
      <c r="Z506" s="34"/>
      <c r="AA506" s="34"/>
      <c r="AB506" s="34"/>
      <c r="AC506" s="34"/>
      <c r="AD506" s="34"/>
      <c r="AE506" s="34"/>
      <c r="AF506" s="34"/>
      <c r="AG506" s="34"/>
      <c r="AH506" s="34"/>
      <c r="AI506" s="34"/>
      <c r="AJ506" s="34"/>
      <c r="AK506" s="34"/>
      <c r="AL506" s="34"/>
      <c r="AM506" s="34"/>
      <c r="AN506" s="34"/>
      <c r="AO506" s="34"/>
      <c r="AP506" s="34"/>
      <c r="AQ506" s="75"/>
      <c r="AR506" s="34"/>
      <c r="AS506" s="34"/>
      <c r="AT506" s="110" t="s">
        <v>2399</v>
      </c>
      <c r="AU506" s="34" t="s">
        <v>2399</v>
      </c>
      <c r="AV506" s="34" t="s">
        <v>2399</v>
      </c>
      <c r="AW506" s="34"/>
      <c r="AX506" s="34"/>
      <c r="AY506" s="34"/>
      <c r="AZ506" s="34"/>
      <c r="BA506" s="34"/>
      <c r="BB506" s="34"/>
      <c r="BC506" s="124" t="s">
        <v>2399</v>
      </c>
      <c r="BD506" s="124" t="s">
        <v>2399</v>
      </c>
      <c r="BE506" s="216" t="s">
        <v>2399</v>
      </c>
      <c r="BF506" s="216" t="s">
        <v>2399</v>
      </c>
      <c r="BG506" s="34"/>
      <c r="BH506" s="34"/>
      <c r="BI506" s="34"/>
      <c r="BJ506" s="34"/>
      <c r="BK506" s="34"/>
      <c r="BL506" s="34"/>
      <c r="BM506" s="34"/>
      <c r="BN506" s="34"/>
      <c r="BO506" s="34"/>
      <c r="BS506" s="61">
        <f t="shared" ca="1" si="89"/>
        <v>0</v>
      </c>
      <c r="BT506" s="61" t="str">
        <f t="shared" ca="1" si="90"/>
        <v>ZL=-1126.6|ZR=784.0|ZSWP=0.0</v>
      </c>
      <c r="BU506" s="78" t="e">
        <v>#VALUE!</v>
      </c>
      <c r="BV506" s="95">
        <v>0</v>
      </c>
      <c r="BW506" s="34">
        <v>8.3733333333333491</v>
      </c>
      <c r="BX506" s="43">
        <v>0.25</v>
      </c>
      <c r="BY506" s="51" t="s">
        <v>1635</v>
      </c>
      <c r="BZ506"/>
      <c r="CA506" s="278"/>
      <c r="CB506"/>
      <c r="CC506" s="10"/>
      <c r="CD506" s="61"/>
      <c r="CE506" s="49"/>
      <c r="CF506" s="65"/>
      <c r="CG506" s="65"/>
      <c r="CH506" s="65"/>
      <c r="CI506" s="49"/>
      <c r="CJ506" s="49"/>
      <c r="CK506" s="49"/>
      <c r="CL506" s="49"/>
      <c r="CM506"/>
      <c r="CN506"/>
      <c r="CO506"/>
      <c r="CP506"/>
      <c r="CQ506"/>
      <c r="CR506"/>
      <c r="CS506"/>
      <c r="CT506"/>
      <c r="CU506"/>
      <c r="CV506" s="49"/>
      <c r="CW506" s="49"/>
      <c r="CX506" s="49"/>
      <c r="CY506" s="49"/>
      <c r="CZ506" s="49"/>
      <c r="DA506" s="49"/>
      <c r="DB506" s="49"/>
      <c r="DC506" s="49"/>
      <c r="DD506" s="49"/>
      <c r="DE506" s="49"/>
      <c r="DF506" s="49"/>
      <c r="DG506" s="49"/>
      <c r="DH506" s="49"/>
      <c r="DI506" s="49"/>
      <c r="DJ506" s="139"/>
      <c r="DK506" s="95"/>
      <c r="DL506" s="141"/>
      <c r="DM506" s="141"/>
      <c r="DN506" s="141"/>
      <c r="DO506" s="141"/>
      <c r="DP506" s="91"/>
      <c r="DQ506" s="72"/>
      <c r="DR506" s="72"/>
      <c r="DS506" s="72"/>
      <c r="DT506" s="72"/>
      <c r="DZ506" s="141"/>
      <c r="EA506" s="141"/>
      <c r="EB506" s="141"/>
      <c r="EC506" s="141"/>
      <c r="ED506" s="141"/>
      <c r="EE506" s="141"/>
      <c r="EF506" s="143"/>
      <c r="EU506" s="72"/>
    </row>
    <row r="507" spans="1:151">
      <c r="A507" s="20"/>
      <c r="B507" s="20"/>
      <c r="C507" s="312"/>
      <c r="D507" s="31" t="s">
        <v>2541</v>
      </c>
      <c r="E507" s="31" t="s">
        <v>2542</v>
      </c>
      <c r="F507" s="32"/>
      <c r="G507" s="33"/>
      <c r="H507" s="34"/>
      <c r="I507" s="34"/>
      <c r="J507" s="34"/>
      <c r="K507" s="34"/>
      <c r="L507" s="34"/>
      <c r="M507" s="34"/>
      <c r="N507" s="34"/>
      <c r="O507" s="34"/>
      <c r="P507" s="34"/>
      <c r="Q507" s="34"/>
      <c r="R507" s="34"/>
      <c r="S507" s="34"/>
      <c r="T507" s="34"/>
      <c r="U507" s="34"/>
      <c r="V507" s="34"/>
      <c r="W507" s="34"/>
      <c r="X507" s="34"/>
      <c r="Y507" s="34"/>
      <c r="Z507" s="34"/>
      <c r="AA507" s="34"/>
      <c r="AB507" s="34"/>
      <c r="AC507" s="34"/>
      <c r="AD507" s="34"/>
      <c r="AE507" s="34"/>
      <c r="AF507" s="34"/>
      <c r="AG507" s="34"/>
      <c r="AH507" s="34"/>
      <c r="AI507" s="34"/>
      <c r="AJ507" s="34"/>
      <c r="AK507" s="34"/>
      <c r="AL507" s="34"/>
      <c r="AM507" s="34"/>
      <c r="AN507" s="34"/>
      <c r="AO507" s="34"/>
      <c r="AP507" s="34"/>
      <c r="AQ507" s="75"/>
      <c r="AR507" s="34"/>
      <c r="AS507" s="34"/>
      <c r="AT507" s="110" t="s">
        <v>1283</v>
      </c>
      <c r="AU507" s="34" t="s">
        <v>1283</v>
      </c>
      <c r="AV507" s="34" t="s">
        <v>1283</v>
      </c>
      <c r="AW507" s="34"/>
      <c r="AX507" s="34"/>
      <c r="AY507" s="34"/>
      <c r="AZ507" s="34"/>
      <c r="BA507" s="34"/>
      <c r="BB507" s="34"/>
      <c r="BC507" s="124" t="s">
        <v>1283</v>
      </c>
      <c r="BD507" s="124" t="s">
        <v>1283</v>
      </c>
      <c r="BE507" s="216" t="s">
        <v>1283</v>
      </c>
      <c r="BF507" s="216" t="s">
        <v>1283</v>
      </c>
      <c r="BG507" s="34"/>
      <c r="BH507" s="34"/>
      <c r="BI507" s="34"/>
      <c r="BJ507" s="34"/>
      <c r="BK507" s="34"/>
      <c r="BL507" s="34"/>
      <c r="BM507" s="34"/>
      <c r="BN507" s="34"/>
      <c r="BO507" s="34"/>
      <c r="BS507" s="61">
        <f t="shared" ca="1" si="89"/>
        <v>0</v>
      </c>
      <c r="BT507" s="61" t="str">
        <f t="shared" ca="1" si="90"/>
        <v>ACK</v>
      </c>
      <c r="BU507" s="78" t="e">
        <v>#VALUE!</v>
      </c>
      <c r="BV507" s="95">
        <v>0</v>
      </c>
      <c r="BW507" s="34">
        <v>8.4266666666666818</v>
      </c>
      <c r="BX507" s="43">
        <v>0.25</v>
      </c>
      <c r="BY507" s="51" t="s">
        <v>3059</v>
      </c>
      <c r="BZ507"/>
      <c r="CA507" s="278"/>
      <c r="CB507"/>
      <c r="CC507" s="10"/>
      <c r="CD507" s="61"/>
      <c r="CE507" s="49"/>
      <c r="CF507" s="65"/>
      <c r="CG507" s="65"/>
      <c r="CH507" s="65"/>
      <c r="CI507" s="49"/>
      <c r="CJ507" s="49"/>
      <c r="CK507" s="49"/>
      <c r="CL507" s="49"/>
      <c r="CM507"/>
      <c r="CN507"/>
      <c r="CO507"/>
      <c r="CP507"/>
      <c r="CQ507"/>
      <c r="CR507"/>
      <c r="CS507"/>
      <c r="CT507"/>
      <c r="CU507"/>
      <c r="CV507" s="49"/>
      <c r="CW507" s="49"/>
      <c r="CX507" s="49"/>
      <c r="CY507" s="49"/>
      <c r="CZ507" s="49"/>
      <c r="DA507" s="49"/>
      <c r="DB507" s="49"/>
      <c r="DC507" s="49"/>
      <c r="DD507" s="49"/>
      <c r="DE507" s="49"/>
      <c r="DF507" s="49"/>
      <c r="DG507" s="49"/>
      <c r="DH507" s="49"/>
      <c r="DI507" s="49"/>
      <c r="DJ507" s="139"/>
      <c r="DK507" s="95"/>
      <c r="DL507" s="141"/>
      <c r="DM507" s="141"/>
      <c r="DN507" s="141"/>
      <c r="DO507" s="141"/>
      <c r="DP507" s="91"/>
      <c r="DQ507" s="72"/>
      <c r="DR507" s="72"/>
      <c r="DS507" s="72"/>
      <c r="DT507" s="72"/>
      <c r="DZ507" s="141"/>
      <c r="EA507" s="141"/>
      <c r="EB507" s="141"/>
      <c r="EC507" s="141"/>
      <c r="ED507" s="141"/>
      <c r="EE507" s="141"/>
      <c r="EF507" s="143"/>
      <c r="EU507" s="72"/>
    </row>
    <row r="508" spans="1:151">
      <c r="A508" s="20"/>
      <c r="B508" s="20"/>
      <c r="C508" s="312"/>
      <c r="D508" s="31" t="s">
        <v>2543</v>
      </c>
      <c r="E508" s="31" t="s">
        <v>2544</v>
      </c>
      <c r="F508" s="32"/>
      <c r="G508" s="33"/>
      <c r="H508" s="34"/>
      <c r="I508" s="34"/>
      <c r="J508" s="34"/>
      <c r="K508" s="34"/>
      <c r="L508" s="34"/>
      <c r="M508" s="34"/>
      <c r="N508" s="34"/>
      <c r="O508" s="34"/>
      <c r="P508" s="34"/>
      <c r="Q508" s="34"/>
      <c r="R508" s="34"/>
      <c r="S508" s="34"/>
      <c r="T508" s="34"/>
      <c r="U508" s="34"/>
      <c r="V508" s="34"/>
      <c r="W508" s="34"/>
      <c r="X508" s="34"/>
      <c r="Y508" s="34"/>
      <c r="Z508" s="34"/>
      <c r="AA508" s="34"/>
      <c r="AB508" s="34"/>
      <c r="AC508" s="34"/>
      <c r="AD508" s="34"/>
      <c r="AE508" s="34"/>
      <c r="AF508" s="34"/>
      <c r="AG508" s="40"/>
      <c r="AH508" s="34"/>
      <c r="AI508" s="40"/>
      <c r="AJ508" s="34"/>
      <c r="AK508" s="34"/>
      <c r="AL508" s="34"/>
      <c r="AM508" s="34"/>
      <c r="AN508" s="34"/>
      <c r="AO508" s="34"/>
      <c r="AP508" s="34"/>
      <c r="AQ508" s="75"/>
      <c r="AR508" s="34"/>
      <c r="AS508" s="34"/>
      <c r="AT508" s="110" t="s">
        <v>1651</v>
      </c>
      <c r="AU508" s="34" t="s">
        <v>1651</v>
      </c>
      <c r="AV508" s="34" t="s">
        <v>1651</v>
      </c>
      <c r="AW508" s="34"/>
      <c r="AX508" s="34"/>
      <c r="AY508" s="34"/>
      <c r="AZ508" s="34"/>
      <c r="BA508" s="34"/>
      <c r="BB508" s="34"/>
      <c r="BC508" s="124" t="s">
        <v>2901</v>
      </c>
      <c r="BD508" s="124" t="s">
        <v>2901</v>
      </c>
      <c r="BE508" s="216" t="s">
        <v>2901</v>
      </c>
      <c r="BF508" s="216" t="s">
        <v>2901</v>
      </c>
      <c r="BG508" s="34"/>
      <c r="BH508" s="34"/>
      <c r="BI508" s="34"/>
      <c r="BJ508" s="34"/>
      <c r="BK508" s="34"/>
      <c r="BL508" s="34"/>
      <c r="BM508" s="34"/>
      <c r="BN508" s="34"/>
      <c r="BO508" s="34"/>
      <c r="BS508" s="61">
        <f t="shared" ca="1" si="89"/>
        <v>0</v>
      </c>
      <c r="BT508" s="61" t="str">
        <f t="shared" ca="1" si="90"/>
        <v>ACK</v>
      </c>
      <c r="BU508" s="78" t="e">
        <v>#VALUE!</v>
      </c>
      <c r="BV508" s="95">
        <v>0</v>
      </c>
      <c r="BW508" s="34">
        <v>8.4800000000000146</v>
      </c>
      <c r="BX508" s="43">
        <v>0.25</v>
      </c>
      <c r="BY508" s="51" t="s">
        <v>3060</v>
      </c>
      <c r="BZ508"/>
      <c r="CA508" s="278"/>
      <c r="CB508"/>
      <c r="CC508" s="10"/>
      <c r="CD508" s="61"/>
      <c r="CE508" s="49"/>
      <c r="CF508" s="65"/>
      <c r="CG508" s="65"/>
      <c r="CH508" s="65"/>
      <c r="CI508" s="49"/>
      <c r="CJ508" s="49"/>
      <c r="CK508" s="49"/>
      <c r="CL508" s="49"/>
      <c r="CM508"/>
      <c r="CN508"/>
      <c r="CO508"/>
      <c r="CP508"/>
      <c r="CQ508"/>
      <c r="CR508"/>
      <c r="CS508"/>
      <c r="CT508"/>
      <c r="CU508"/>
      <c r="CV508" s="49"/>
      <c r="CW508" s="49"/>
      <c r="CX508" s="49"/>
      <c r="CY508" s="49"/>
      <c r="CZ508" s="49"/>
      <c r="DA508" s="49"/>
      <c r="DB508" s="49"/>
      <c r="DC508" s="49"/>
      <c r="DD508" s="49"/>
      <c r="DE508" s="49"/>
      <c r="DF508" s="49"/>
      <c r="DG508" s="49"/>
      <c r="DH508" s="49"/>
      <c r="DI508" s="49"/>
      <c r="DJ508" s="139"/>
      <c r="DK508" s="95"/>
      <c r="DL508" s="141"/>
      <c r="DM508" s="141"/>
      <c r="DN508" s="141"/>
      <c r="DO508" s="141"/>
      <c r="DP508" s="91"/>
      <c r="DQ508" s="72"/>
      <c r="DR508" s="72"/>
      <c r="DS508" s="72"/>
      <c r="DT508" s="72"/>
      <c r="DZ508" s="141"/>
      <c r="EA508" s="141"/>
      <c r="EB508" s="141"/>
      <c r="EC508" s="141"/>
      <c r="ED508" s="141"/>
      <c r="EE508" s="141"/>
      <c r="EF508" s="143"/>
      <c r="EU508" s="72"/>
    </row>
    <row r="509" spans="1:151">
      <c r="A509" s="20"/>
      <c r="B509" s="20"/>
      <c r="C509" s="312"/>
      <c r="D509" s="31" t="s">
        <v>2545</v>
      </c>
      <c r="E509" s="31" t="s">
        <v>2546</v>
      </c>
      <c r="F509" s="32"/>
      <c r="G509" s="33"/>
      <c r="H509" s="34"/>
      <c r="I509" s="34"/>
      <c r="J509" s="34"/>
      <c r="K509" s="34"/>
      <c r="L509" s="34"/>
      <c r="M509" s="34"/>
      <c r="N509" s="34"/>
      <c r="O509" s="34"/>
      <c r="P509" s="34"/>
      <c r="Q509" s="34"/>
      <c r="R509" s="34"/>
      <c r="S509" s="34"/>
      <c r="T509" s="34"/>
      <c r="U509" s="34"/>
      <c r="V509" s="34"/>
      <c r="W509" s="34"/>
      <c r="X509" s="34"/>
      <c r="Y509" s="34"/>
      <c r="Z509" s="34"/>
      <c r="AA509" s="34"/>
      <c r="AB509" s="34"/>
      <c r="AC509" s="34"/>
      <c r="AD509" s="34"/>
      <c r="AE509" s="34"/>
      <c r="AF509" s="34"/>
      <c r="AG509" s="34"/>
      <c r="AH509" s="34"/>
      <c r="AI509" s="34"/>
      <c r="AJ509" s="34"/>
      <c r="AK509" s="34"/>
      <c r="AL509" s="34"/>
      <c r="AM509" s="34"/>
      <c r="AN509" s="34"/>
      <c r="AO509" s="34"/>
      <c r="AP509" s="34"/>
      <c r="AQ509" s="75"/>
      <c r="AR509" s="34"/>
      <c r="AS509" s="34"/>
      <c r="AT509" s="110" t="s">
        <v>2404</v>
      </c>
      <c r="AU509" s="34" t="s">
        <v>2404</v>
      </c>
      <c r="AV509" s="34" t="s">
        <v>2404</v>
      </c>
      <c r="AW509" s="34"/>
      <c r="AX509" s="34"/>
      <c r="AY509" s="34"/>
      <c r="AZ509" s="34"/>
      <c r="BA509" s="34"/>
      <c r="BB509" s="34"/>
      <c r="BC509" s="124" t="s">
        <v>2404</v>
      </c>
      <c r="BD509" s="124" t="s">
        <v>2404</v>
      </c>
      <c r="BE509" s="216" t="s">
        <v>2404</v>
      </c>
      <c r="BF509" s="216" t="s">
        <v>2404</v>
      </c>
      <c r="BG509" s="34"/>
      <c r="BH509" s="34"/>
      <c r="BI509" s="34"/>
      <c r="BJ509" s="34"/>
      <c r="BK509" s="34"/>
      <c r="BL509" s="34"/>
      <c r="BM509" s="34"/>
      <c r="BN509" s="34"/>
      <c r="BO509" s="34"/>
      <c r="BS509" s="61">
        <f t="shared" ca="1" si="89"/>
        <v>0</v>
      </c>
      <c r="BT509" s="61" t="str">
        <f t="shared" ca="1" si="90"/>
        <v>ACK</v>
      </c>
      <c r="BU509" s="78" t="e">
        <v>#VALUE!</v>
      </c>
      <c r="BV509" s="95">
        <v>0</v>
      </c>
      <c r="BW509" s="34">
        <v>8.5333333333333474</v>
      </c>
      <c r="BX509" s="43">
        <v>0.25</v>
      </c>
      <c r="BY509" s="51" t="s">
        <v>3061</v>
      </c>
      <c r="BZ509"/>
      <c r="CA509" s="278"/>
      <c r="CB509"/>
      <c r="CC509" s="10"/>
      <c r="CD509" s="61"/>
      <c r="CE509" s="49"/>
      <c r="CF509" s="65"/>
      <c r="CG509" s="65"/>
      <c r="CH509" s="65"/>
      <c r="CI509" s="49"/>
      <c r="CJ509" s="49"/>
      <c r="CK509" s="49"/>
      <c r="CL509" s="49"/>
      <c r="CM509"/>
      <c r="CN509"/>
      <c r="CO509"/>
      <c r="CP509"/>
      <c r="CQ509"/>
      <c r="CR509"/>
      <c r="CS509"/>
      <c r="CT509"/>
      <c r="CU509"/>
      <c r="CV509" s="49"/>
      <c r="CW509" s="49"/>
      <c r="CX509" s="49"/>
      <c r="CY509" s="49"/>
      <c r="CZ509" s="49"/>
      <c r="DA509" s="49"/>
      <c r="DB509" s="49"/>
      <c r="DC509" s="49"/>
      <c r="DD509" s="49"/>
      <c r="DE509" s="49"/>
      <c r="DF509" s="49"/>
      <c r="DG509" s="49"/>
      <c r="DH509" s="49"/>
      <c r="DI509" s="49"/>
      <c r="DJ509" s="139"/>
      <c r="DK509" s="95"/>
      <c r="DL509" s="141"/>
      <c r="DM509" s="141"/>
      <c r="DN509" s="141"/>
      <c r="DO509" s="141"/>
      <c r="DP509" s="91"/>
      <c r="DQ509" s="72"/>
      <c r="DR509" s="72"/>
      <c r="DS509" s="72"/>
      <c r="DT509" s="72"/>
      <c r="DZ509" s="141"/>
      <c r="EA509" s="141"/>
      <c r="EB509" s="141"/>
      <c r="EC509" s="141"/>
      <c r="ED509" s="141"/>
      <c r="EE509" s="141"/>
      <c r="EF509" s="143"/>
      <c r="EU509" s="72"/>
    </row>
    <row r="510" spans="1:151">
      <c r="A510" s="20"/>
      <c r="B510" s="20"/>
      <c r="C510" s="312"/>
      <c r="D510" s="31" t="s">
        <v>2547</v>
      </c>
      <c r="E510" s="31" t="s">
        <v>2548</v>
      </c>
      <c r="F510" s="32"/>
      <c r="G510" s="33"/>
      <c r="H510" s="34"/>
      <c r="I510" s="34"/>
      <c r="J510" s="34"/>
      <c r="K510" s="34"/>
      <c r="L510" s="34"/>
      <c r="M510" s="34"/>
      <c r="N510" s="34"/>
      <c r="O510" s="34"/>
      <c r="P510" s="34"/>
      <c r="Q510" s="34"/>
      <c r="R510" s="34"/>
      <c r="S510" s="34"/>
      <c r="T510" s="34"/>
      <c r="U510" s="34"/>
      <c r="V510" s="34"/>
      <c r="W510" s="34"/>
      <c r="X510" s="34"/>
      <c r="Y510" s="34"/>
      <c r="Z510" s="34"/>
      <c r="AA510" s="34"/>
      <c r="AB510" s="34"/>
      <c r="AC510" s="34"/>
      <c r="AD510" s="34"/>
      <c r="AE510" s="34"/>
      <c r="AF510" s="34"/>
      <c r="AG510" s="34"/>
      <c r="AH510" s="34"/>
      <c r="AI510" s="34"/>
      <c r="AJ510" s="34"/>
      <c r="AK510" s="34"/>
      <c r="AL510" s="34"/>
      <c r="AM510" s="34"/>
      <c r="AN510" s="34"/>
      <c r="AO510" s="34"/>
      <c r="AP510" s="34"/>
      <c r="AQ510" s="75"/>
      <c r="AR510" s="34"/>
      <c r="AS510" s="34"/>
      <c r="AT510" s="110" t="s">
        <v>1276</v>
      </c>
      <c r="AU510" s="34" t="s">
        <v>1276</v>
      </c>
      <c r="AV510" s="34" t="s">
        <v>1276</v>
      </c>
      <c r="AW510" s="34"/>
      <c r="AX510" s="34"/>
      <c r="AY510" s="34"/>
      <c r="AZ510" s="34"/>
      <c r="BA510" s="34"/>
      <c r="BB510" s="34"/>
      <c r="BC510" s="124" t="s">
        <v>1275</v>
      </c>
      <c r="BD510" s="124" t="s">
        <v>1275</v>
      </c>
      <c r="BE510" s="216" t="s">
        <v>1275</v>
      </c>
      <c r="BF510" s="216" t="s">
        <v>1275</v>
      </c>
      <c r="BG510" s="34"/>
      <c r="BH510" s="34"/>
      <c r="BI510" s="34"/>
      <c r="BJ510" s="34"/>
      <c r="BK510" s="34"/>
      <c r="BL510" s="34"/>
      <c r="BM510" s="34"/>
      <c r="BN510" s="34"/>
      <c r="BO510" s="34"/>
      <c r="BS510" s="61">
        <f t="shared" ca="1" si="89"/>
        <v>0</v>
      </c>
      <c r="BT510" s="61" t="str">
        <f t="shared" ca="1" si="90"/>
        <v>ACK</v>
      </c>
      <c r="BU510" s="78" t="e">
        <v>#VALUE!</v>
      </c>
      <c r="BV510" s="95">
        <v>0</v>
      </c>
      <c r="BW510" s="34">
        <v>8.5866666666666802</v>
      </c>
      <c r="BX510" s="43">
        <v>0.25</v>
      </c>
      <c r="BY510" s="51" t="s">
        <v>3062</v>
      </c>
      <c r="BZ510"/>
      <c r="CA510" s="278"/>
      <c r="CB510"/>
      <c r="CC510" s="10"/>
      <c r="CD510" s="61"/>
      <c r="CE510" s="49"/>
      <c r="CF510" s="65"/>
      <c r="CG510" s="65"/>
      <c r="CH510" s="65"/>
      <c r="CI510" s="49"/>
      <c r="CJ510" s="49"/>
      <c r="CK510" s="49"/>
      <c r="CL510" s="49"/>
      <c r="CM510"/>
      <c r="CN510"/>
      <c r="CO510"/>
      <c r="CP510"/>
      <c r="CQ510"/>
      <c r="CR510"/>
      <c r="CS510"/>
      <c r="CT510"/>
      <c r="CU510"/>
      <c r="CV510" s="49"/>
      <c r="CW510" s="49"/>
      <c r="CX510" s="49"/>
      <c r="CY510" s="49"/>
      <c r="CZ510" s="49"/>
      <c r="DA510" s="49"/>
      <c r="DB510" s="49"/>
      <c r="DC510" s="49"/>
      <c r="DD510" s="49"/>
      <c r="DE510" s="49"/>
      <c r="DF510" s="49"/>
      <c r="DG510" s="49"/>
      <c r="DH510" s="49"/>
      <c r="DI510" s="49"/>
      <c r="DJ510" s="139"/>
      <c r="DK510" s="95"/>
      <c r="DL510" s="141"/>
      <c r="DM510" s="141"/>
      <c r="DN510" s="141"/>
      <c r="DO510" s="141"/>
      <c r="DP510" s="91"/>
      <c r="DQ510" s="72"/>
      <c r="DR510" s="72"/>
      <c r="DS510" s="72"/>
      <c r="DT510" s="72"/>
      <c r="DZ510" s="141"/>
      <c r="EA510" s="141"/>
      <c r="EB510" s="141"/>
      <c r="EC510" s="141"/>
      <c r="ED510" s="141"/>
      <c r="EE510" s="141"/>
      <c r="EF510" s="143"/>
      <c r="EU510" s="72"/>
    </row>
    <row r="511" spans="1:151">
      <c r="A511" s="20"/>
      <c r="B511" s="20"/>
      <c r="C511" s="312"/>
      <c r="D511" s="31" t="s">
        <v>2549</v>
      </c>
      <c r="E511" s="31" t="s">
        <v>3133</v>
      </c>
      <c r="F511" s="32"/>
      <c r="G511" s="33"/>
      <c r="H511" s="34"/>
      <c r="I511" s="34"/>
      <c r="J511" s="34"/>
      <c r="K511" s="34"/>
      <c r="L511" s="34"/>
      <c r="M511" s="34"/>
      <c r="N511" s="34"/>
      <c r="O511" s="34"/>
      <c r="P511" s="34"/>
      <c r="Q511" s="34"/>
      <c r="R511" s="34"/>
      <c r="S511" s="34"/>
      <c r="T511" s="34"/>
      <c r="U511" s="34"/>
      <c r="V511" s="34"/>
      <c r="W511" s="34"/>
      <c r="X511" s="34"/>
      <c r="Y511" s="34"/>
      <c r="Z511" s="34"/>
      <c r="AA511" s="34"/>
      <c r="AB511" s="34"/>
      <c r="AC511" s="34"/>
      <c r="AD511" s="34"/>
      <c r="AE511" s="34"/>
      <c r="AF511" s="34"/>
      <c r="AG511" s="34"/>
      <c r="AH511" s="34"/>
      <c r="AI511" s="34"/>
      <c r="AJ511" s="34"/>
      <c r="AK511" s="34"/>
      <c r="AL511" s="34"/>
      <c r="AM511" s="34"/>
      <c r="AN511" s="34"/>
      <c r="AO511" s="34"/>
      <c r="AP511" s="34"/>
      <c r="AQ511" s="75"/>
      <c r="AR511" s="34"/>
      <c r="AS511" s="34"/>
      <c r="AT511" s="110" t="s">
        <v>2399</v>
      </c>
      <c r="AU511" s="34" t="s">
        <v>2399</v>
      </c>
      <c r="AV511" s="34" t="s">
        <v>2399</v>
      </c>
      <c r="AW511" s="34"/>
      <c r="AX511" s="34"/>
      <c r="AY511" s="34"/>
      <c r="AZ511" s="34"/>
      <c r="BA511" s="34"/>
      <c r="BB511" s="34"/>
      <c r="BC511" s="124" t="s">
        <v>2399</v>
      </c>
      <c r="BD511" s="124" t="s">
        <v>2399</v>
      </c>
      <c r="BE511" s="216" t="s">
        <v>2399</v>
      </c>
      <c r="BF511" s="216" t="s">
        <v>2399</v>
      </c>
      <c r="BG511" s="34"/>
      <c r="BH511" s="34"/>
      <c r="BI511" s="34"/>
      <c r="BJ511" s="34"/>
      <c r="BK511" s="34"/>
      <c r="BL511" s="34"/>
      <c r="BM511" s="34"/>
      <c r="BN511" s="34"/>
      <c r="BO511" s="34"/>
      <c r="BS511" s="61">
        <f t="shared" ca="1" si="89"/>
        <v>0</v>
      </c>
      <c r="BT511" s="61" t="str">
        <f t="shared" ca="1" si="90"/>
        <v>ACK</v>
      </c>
      <c r="BU511" s="78" t="e">
        <v>#VALUE!</v>
      </c>
      <c r="BV511" s="95">
        <v>0</v>
      </c>
      <c r="BW511" s="34">
        <v>8.640000000000013</v>
      </c>
      <c r="BX511" s="43">
        <v>0.25</v>
      </c>
      <c r="BY511" s="51" t="s">
        <v>3063</v>
      </c>
      <c r="BZ511"/>
      <c r="CA511" s="278"/>
      <c r="CB511"/>
      <c r="CC511" s="10"/>
      <c r="CD511" s="61"/>
      <c r="CE511" s="49"/>
      <c r="CF511" s="65"/>
      <c r="CG511" s="65"/>
      <c r="CH511" s="65"/>
      <c r="CI511" s="49"/>
      <c r="CJ511" s="49"/>
      <c r="CK511" s="49"/>
      <c r="CL511" s="49"/>
      <c r="CM511"/>
      <c r="CN511"/>
      <c r="CO511"/>
      <c r="CP511"/>
      <c r="CQ511"/>
      <c r="CR511"/>
      <c r="CS511"/>
      <c r="CT511"/>
      <c r="CU511"/>
      <c r="CV511" s="49"/>
      <c r="CW511" s="49"/>
      <c r="CX511" s="49"/>
      <c r="CY511" s="49"/>
      <c r="CZ511" s="49"/>
      <c r="DA511" s="49"/>
      <c r="DB511" s="49"/>
      <c r="DC511" s="49"/>
      <c r="DD511" s="49"/>
      <c r="DE511" s="49"/>
      <c r="DF511" s="49"/>
      <c r="DG511" s="49"/>
      <c r="DH511" s="49"/>
      <c r="DI511" s="49"/>
      <c r="DJ511" s="139"/>
      <c r="DK511" s="95"/>
      <c r="DL511" s="141"/>
      <c r="DM511" s="141"/>
      <c r="DN511" s="141"/>
      <c r="DO511" s="141"/>
      <c r="DP511" s="91"/>
      <c r="DQ511" s="72"/>
      <c r="DR511" s="72"/>
      <c r="DS511" s="72"/>
      <c r="DT511" s="72"/>
      <c r="DZ511" s="141"/>
      <c r="EA511" s="141"/>
      <c r="EB511" s="141"/>
      <c r="EC511" s="141"/>
      <c r="ED511" s="141"/>
      <c r="EE511" s="141"/>
      <c r="EF511" s="143"/>
      <c r="EU511" s="72"/>
    </row>
    <row r="512" spans="1:151">
      <c r="A512" s="20"/>
      <c r="B512" s="20"/>
      <c r="C512" s="312"/>
      <c r="D512" s="31" t="s">
        <v>3134</v>
      </c>
      <c r="E512" s="31" t="s">
        <v>3135</v>
      </c>
      <c r="F512" s="32"/>
      <c r="G512" s="33"/>
      <c r="H512" s="34"/>
      <c r="I512" s="34"/>
      <c r="J512" s="34"/>
      <c r="K512" s="34"/>
      <c r="L512" s="34"/>
      <c r="M512" s="34"/>
      <c r="N512" s="34"/>
      <c r="O512" s="34"/>
      <c r="P512" s="34"/>
      <c r="Q512" s="34"/>
      <c r="R512" s="34"/>
      <c r="S512" s="34"/>
      <c r="T512" s="34"/>
      <c r="U512" s="34"/>
      <c r="V512" s="34"/>
      <c r="W512" s="34"/>
      <c r="X512" s="34"/>
      <c r="Y512" s="34"/>
      <c r="Z512" s="34"/>
      <c r="AA512" s="34"/>
      <c r="AB512" s="34"/>
      <c r="AC512" s="34"/>
      <c r="AD512" s="34"/>
      <c r="AE512" s="34"/>
      <c r="AF512" s="34"/>
      <c r="AG512" s="34"/>
      <c r="AH512" s="34"/>
      <c r="AI512" s="34"/>
      <c r="AJ512" s="34"/>
      <c r="AK512" s="34"/>
      <c r="AL512" s="34"/>
      <c r="AM512" s="34"/>
      <c r="AN512" s="34"/>
      <c r="AO512" s="34"/>
      <c r="AP512" s="34"/>
      <c r="AQ512" s="75"/>
      <c r="AR512" s="34"/>
      <c r="AS512" s="34"/>
      <c r="AT512" s="110" t="s">
        <v>2399</v>
      </c>
      <c r="AU512" s="34" t="s">
        <v>2399</v>
      </c>
      <c r="AV512" s="34" t="s">
        <v>2399</v>
      </c>
      <c r="AW512" s="34"/>
      <c r="AX512" s="34"/>
      <c r="AY512" s="34"/>
      <c r="AZ512" s="34"/>
      <c r="BA512" s="34"/>
      <c r="BB512" s="34"/>
      <c r="BC512" s="124" t="s">
        <v>2399</v>
      </c>
      <c r="BD512" s="124" t="s">
        <v>2399</v>
      </c>
      <c r="BE512" s="216" t="s">
        <v>2399</v>
      </c>
      <c r="BF512" s="216" t="s">
        <v>2399</v>
      </c>
      <c r="BG512" s="34"/>
      <c r="BH512" s="34"/>
      <c r="BI512" s="34"/>
      <c r="BJ512" s="34"/>
      <c r="BK512" s="34"/>
      <c r="BL512" s="34"/>
      <c r="BM512" s="34"/>
      <c r="BN512" s="34"/>
      <c r="BO512" s="34"/>
      <c r="BS512" s="61">
        <f t="shared" ca="1" si="89"/>
        <v>0</v>
      </c>
      <c r="BT512" s="61" t="str">
        <f t="shared" ca="1" si="90"/>
        <v>ACK</v>
      </c>
      <c r="BU512" s="78" t="e">
        <v>#VALUE!</v>
      </c>
      <c r="BV512" s="95">
        <v>0</v>
      </c>
      <c r="BW512" s="34">
        <v>8.6933333333333458</v>
      </c>
      <c r="BX512" s="43">
        <v>0.25</v>
      </c>
      <c r="BY512" s="51" t="s">
        <v>3064</v>
      </c>
      <c r="BZ512"/>
      <c r="CA512" s="278"/>
      <c r="CB512"/>
      <c r="CC512" s="10"/>
      <c r="CD512" s="61"/>
      <c r="CE512" s="49"/>
      <c r="CF512" s="65"/>
      <c r="CG512" s="65"/>
      <c r="CH512" s="65"/>
      <c r="CI512" s="49"/>
      <c r="CJ512" s="49"/>
      <c r="CK512" s="49"/>
      <c r="CL512" s="49"/>
      <c r="CM512"/>
      <c r="CN512"/>
      <c r="CO512"/>
      <c r="CP512"/>
      <c r="CQ512"/>
      <c r="CR512"/>
      <c r="CS512"/>
      <c r="CT512"/>
      <c r="CU512"/>
      <c r="CV512" s="49"/>
      <c r="CW512" s="49"/>
      <c r="CX512" s="49"/>
      <c r="CY512" s="49"/>
      <c r="CZ512" s="49"/>
      <c r="DA512" s="49"/>
      <c r="DB512" s="49"/>
      <c r="DC512" s="49"/>
      <c r="DD512" s="49"/>
      <c r="DE512" s="49"/>
      <c r="DF512" s="49"/>
      <c r="DG512" s="49"/>
      <c r="DH512" s="49"/>
      <c r="DI512" s="49"/>
      <c r="DJ512" s="139"/>
      <c r="DK512" s="95"/>
      <c r="DL512" s="141"/>
      <c r="DM512" s="141"/>
      <c r="DN512" s="141"/>
      <c r="DO512" s="141"/>
      <c r="DP512" s="91"/>
      <c r="DQ512" s="72"/>
      <c r="DR512" s="72"/>
      <c r="DS512" s="72"/>
      <c r="DT512" s="72"/>
      <c r="DZ512" s="141"/>
      <c r="EA512" s="141"/>
      <c r="EB512" s="141"/>
      <c r="EC512" s="141"/>
      <c r="ED512" s="141"/>
      <c r="EE512" s="141"/>
      <c r="EF512" s="143"/>
      <c r="EU512" s="72"/>
    </row>
    <row r="513" spans="1:151">
      <c r="A513" s="20"/>
      <c r="B513" s="20"/>
      <c r="C513" s="312"/>
      <c r="D513" s="31" t="s">
        <v>3136</v>
      </c>
      <c r="E513" s="31" t="s">
        <v>3137</v>
      </c>
      <c r="F513" s="32"/>
      <c r="G513" s="33"/>
      <c r="H513" s="34"/>
      <c r="I513" s="34"/>
      <c r="J513" s="34"/>
      <c r="K513" s="34"/>
      <c r="L513" s="34"/>
      <c r="M513" s="34"/>
      <c r="N513" s="34"/>
      <c r="O513" s="34"/>
      <c r="P513" s="34"/>
      <c r="Q513" s="34"/>
      <c r="R513" s="34"/>
      <c r="S513" s="34"/>
      <c r="T513" s="34"/>
      <c r="U513" s="34"/>
      <c r="V513" s="34"/>
      <c r="W513" s="34"/>
      <c r="X513" s="34"/>
      <c r="Y513" s="34"/>
      <c r="Z513" s="34"/>
      <c r="AA513" s="34"/>
      <c r="AB513" s="34"/>
      <c r="AC513" s="34"/>
      <c r="AD513" s="34"/>
      <c r="AE513" s="34"/>
      <c r="AF513" s="34"/>
      <c r="AG513" s="34"/>
      <c r="AH513" s="34"/>
      <c r="AI513" s="34"/>
      <c r="AJ513" s="34"/>
      <c r="AK513" s="34"/>
      <c r="AL513" s="34"/>
      <c r="AM513" s="34"/>
      <c r="AN513" s="34"/>
      <c r="AO513" s="34"/>
      <c r="AP513" s="34"/>
      <c r="AQ513" s="75"/>
      <c r="AR513" s="34"/>
      <c r="AS513" s="34"/>
      <c r="AT513" s="110" t="s">
        <v>1283</v>
      </c>
      <c r="AU513" s="34" t="s">
        <v>1283</v>
      </c>
      <c r="AV513" s="34" t="s">
        <v>1283</v>
      </c>
      <c r="AW513" s="34"/>
      <c r="AX513" s="34"/>
      <c r="AY513" s="34"/>
      <c r="AZ513" s="34"/>
      <c r="BA513" s="34"/>
      <c r="BB513" s="34"/>
      <c r="BC513" s="124" t="s">
        <v>1283</v>
      </c>
      <c r="BD513" s="124" t="s">
        <v>1283</v>
      </c>
      <c r="BE513" s="216" t="s">
        <v>1283</v>
      </c>
      <c r="BF513" s="216" t="s">
        <v>1283</v>
      </c>
      <c r="BG513" s="34"/>
      <c r="BH513" s="34"/>
      <c r="BI513" s="34"/>
      <c r="BJ513" s="34"/>
      <c r="BK513" s="34"/>
      <c r="BL513" s="34"/>
      <c r="BM513" s="34"/>
      <c r="BN513" s="34"/>
      <c r="BO513" s="34"/>
      <c r="BS513" s="61">
        <f t="shared" ca="1" si="89"/>
        <v>0</v>
      </c>
      <c r="BT513" s="61" t="str">
        <f t="shared" ca="1" si="90"/>
        <v>ACK</v>
      </c>
      <c r="BU513" s="78" t="e">
        <v>#VALUE!</v>
      </c>
      <c r="BV513" s="95">
        <v>0</v>
      </c>
      <c r="BW513" s="34">
        <v>8.7466666666666786</v>
      </c>
      <c r="BX513" s="43">
        <v>0.25</v>
      </c>
      <c r="BY513" s="51" t="s">
        <v>3065</v>
      </c>
      <c r="BZ513"/>
      <c r="CA513" s="278"/>
      <c r="CB513"/>
      <c r="CC513" s="10"/>
      <c r="CD513" s="61"/>
      <c r="CE513" s="49"/>
      <c r="CF513" s="65"/>
      <c r="CG513" s="65"/>
      <c r="CH513" s="65"/>
      <c r="CI513" s="49"/>
      <c r="CJ513" s="49"/>
      <c r="CK513" s="49"/>
      <c r="CL513" s="49"/>
      <c r="CM513"/>
      <c r="CN513"/>
      <c r="CO513"/>
      <c r="CP513"/>
      <c r="CQ513"/>
      <c r="CR513"/>
      <c r="CS513"/>
      <c r="CT513"/>
      <c r="CU513"/>
      <c r="CV513" s="49"/>
      <c r="CW513" s="49"/>
      <c r="CX513" s="49"/>
      <c r="CY513" s="49"/>
      <c r="CZ513" s="49"/>
      <c r="DA513" s="49"/>
      <c r="DB513" s="49"/>
      <c r="DC513" s="49"/>
      <c r="DD513" s="49"/>
      <c r="DE513" s="49"/>
      <c r="DF513" s="49"/>
      <c r="DG513" s="49"/>
      <c r="DH513" s="49"/>
      <c r="DI513" s="49"/>
      <c r="DJ513" s="139"/>
      <c r="DK513" s="95"/>
      <c r="DL513" s="141"/>
      <c r="DM513" s="141"/>
      <c r="DN513" s="141"/>
      <c r="DO513" s="141"/>
      <c r="DP513" s="91"/>
      <c r="DQ513" s="72"/>
      <c r="DR513" s="72"/>
      <c r="DS513" s="72"/>
      <c r="DT513" s="72"/>
      <c r="DZ513" s="141"/>
      <c r="EA513" s="141"/>
      <c r="EB513" s="141"/>
      <c r="EC513" s="141"/>
      <c r="ED513" s="141"/>
      <c r="EE513" s="141"/>
      <c r="EF513" s="143"/>
      <c r="EU513" s="72"/>
    </row>
    <row r="514" spans="1:151">
      <c r="A514" s="20"/>
      <c r="B514" s="20"/>
      <c r="C514" s="312"/>
      <c r="D514" s="31" t="s">
        <v>3138</v>
      </c>
      <c r="E514" s="31" t="s">
        <v>3139</v>
      </c>
      <c r="F514" s="32"/>
      <c r="G514" s="33"/>
      <c r="H514" s="34"/>
      <c r="I514" s="34"/>
      <c r="J514" s="34"/>
      <c r="K514" s="34"/>
      <c r="L514" s="34"/>
      <c r="M514" s="34"/>
      <c r="N514" s="34"/>
      <c r="O514" s="34"/>
      <c r="P514" s="34"/>
      <c r="Q514" s="34"/>
      <c r="R514" s="34"/>
      <c r="S514" s="34"/>
      <c r="T514" s="34"/>
      <c r="U514" s="34"/>
      <c r="V514" s="34"/>
      <c r="W514" s="34"/>
      <c r="X514" s="34"/>
      <c r="Y514" s="34"/>
      <c r="Z514" s="34"/>
      <c r="AA514" s="34"/>
      <c r="AB514" s="34"/>
      <c r="AC514" s="34"/>
      <c r="AD514" s="34"/>
      <c r="AE514" s="34"/>
      <c r="AF514" s="34"/>
      <c r="AG514" s="40"/>
      <c r="AH514" s="34"/>
      <c r="AI514" s="40"/>
      <c r="AJ514" s="34"/>
      <c r="AK514" s="34"/>
      <c r="AL514" s="34"/>
      <c r="AM514" s="34"/>
      <c r="AN514" s="34"/>
      <c r="AO514" s="34"/>
      <c r="AP514" s="34"/>
      <c r="AQ514" s="75"/>
      <c r="AR514" s="34"/>
      <c r="AS514" s="34"/>
      <c r="AT514" s="110" t="s">
        <v>1651</v>
      </c>
      <c r="AU514" s="34" t="s">
        <v>1651</v>
      </c>
      <c r="AV514" s="34" t="s">
        <v>1651</v>
      </c>
      <c r="AW514" s="34"/>
      <c r="AX514" s="34"/>
      <c r="AY514" s="34"/>
      <c r="AZ514" s="34"/>
      <c r="BA514" s="34"/>
      <c r="BB514" s="34"/>
      <c r="BC514" s="124" t="s">
        <v>2901</v>
      </c>
      <c r="BD514" s="124" t="s">
        <v>2901</v>
      </c>
      <c r="BE514" s="216" t="s">
        <v>2901</v>
      </c>
      <c r="BF514" s="216" t="s">
        <v>2901</v>
      </c>
      <c r="BG514" s="34"/>
      <c r="BH514" s="34"/>
      <c r="BI514" s="34"/>
      <c r="BJ514" s="34"/>
      <c r="BK514" s="34"/>
      <c r="BL514" s="34"/>
      <c r="BM514" s="34"/>
      <c r="BN514" s="34"/>
      <c r="BO514" s="34"/>
      <c r="BS514" s="61">
        <f t="shared" ca="1" si="89"/>
        <v>0</v>
      </c>
      <c r="BT514" s="61" t="str">
        <f t="shared" ca="1" si="90"/>
        <v>ACK</v>
      </c>
      <c r="BU514" s="78" t="e">
        <v>#VALUE!</v>
      </c>
      <c r="BV514" s="95">
        <v>0</v>
      </c>
      <c r="BW514" s="34">
        <v>8.8000000000000114</v>
      </c>
      <c r="BX514" s="43">
        <v>0.25</v>
      </c>
      <c r="BY514" s="51" t="s">
        <v>3066</v>
      </c>
      <c r="BZ514"/>
      <c r="CA514" s="278"/>
      <c r="CB514"/>
      <c r="CC514" s="10"/>
      <c r="CD514" s="61"/>
      <c r="CE514" s="49"/>
      <c r="CF514" s="65"/>
      <c r="CG514" s="65"/>
      <c r="CH514" s="65"/>
      <c r="CI514" s="49"/>
      <c r="CJ514" s="49"/>
      <c r="CK514" s="49"/>
      <c r="CL514" s="49"/>
      <c r="CM514"/>
      <c r="CN514"/>
      <c r="CO514"/>
      <c r="CP514"/>
      <c r="CQ514"/>
      <c r="CR514"/>
      <c r="CS514"/>
      <c r="CT514"/>
      <c r="CU514"/>
      <c r="CV514" s="49"/>
      <c r="CW514" s="49"/>
      <c r="CX514" s="49"/>
      <c r="CY514" s="49"/>
      <c r="CZ514" s="49"/>
      <c r="DA514" s="49"/>
      <c r="DB514" s="49"/>
      <c r="DC514" s="49"/>
      <c r="DD514" s="49"/>
      <c r="DE514" s="49"/>
      <c r="DF514" s="49"/>
      <c r="DG514" s="49"/>
      <c r="DH514" s="49"/>
      <c r="DI514" s="49"/>
      <c r="DJ514" s="139"/>
      <c r="DK514" s="95"/>
      <c r="DL514" s="141"/>
      <c r="DM514" s="141"/>
      <c r="DN514" s="141"/>
      <c r="DO514" s="141"/>
      <c r="DP514" s="91"/>
      <c r="DQ514" s="72"/>
      <c r="DR514" s="72"/>
      <c r="DS514" s="72"/>
      <c r="DT514" s="72"/>
      <c r="DZ514" s="141"/>
      <c r="EA514" s="141"/>
      <c r="EB514" s="141"/>
      <c r="EC514" s="141"/>
      <c r="ED514" s="141"/>
      <c r="EE514" s="141"/>
      <c r="EF514" s="143"/>
      <c r="EU514" s="72"/>
    </row>
    <row r="515" spans="1:151">
      <c r="A515" s="20"/>
      <c r="B515" s="20"/>
      <c r="C515" s="312"/>
      <c r="D515" s="31" t="s">
        <v>3140</v>
      </c>
      <c r="E515" s="31" t="s">
        <v>3141</v>
      </c>
      <c r="F515" s="32"/>
      <c r="G515" s="33"/>
      <c r="H515" s="34"/>
      <c r="I515" s="34"/>
      <c r="J515" s="34"/>
      <c r="K515" s="34"/>
      <c r="L515" s="34"/>
      <c r="M515" s="34"/>
      <c r="N515" s="34"/>
      <c r="O515" s="34"/>
      <c r="P515" s="34"/>
      <c r="Q515" s="34"/>
      <c r="R515" s="34"/>
      <c r="S515" s="34"/>
      <c r="T515" s="34"/>
      <c r="U515" s="34"/>
      <c r="V515" s="34"/>
      <c r="W515" s="34"/>
      <c r="X515" s="34"/>
      <c r="Y515" s="34"/>
      <c r="Z515" s="34"/>
      <c r="AA515" s="34"/>
      <c r="AB515" s="34"/>
      <c r="AC515" s="34"/>
      <c r="AD515" s="34"/>
      <c r="AE515" s="34"/>
      <c r="AF515" s="34"/>
      <c r="AG515" s="34"/>
      <c r="AH515" s="34"/>
      <c r="AI515" s="34"/>
      <c r="AJ515" s="34"/>
      <c r="AK515" s="34"/>
      <c r="AL515" s="34"/>
      <c r="AM515" s="34"/>
      <c r="AN515" s="34"/>
      <c r="AO515" s="34"/>
      <c r="AP515" s="34"/>
      <c r="AQ515" s="75"/>
      <c r="AR515" s="34"/>
      <c r="AS515" s="34"/>
      <c r="AT515" s="110" t="s">
        <v>2404</v>
      </c>
      <c r="AU515" s="34" t="s">
        <v>2404</v>
      </c>
      <c r="AV515" s="34" t="s">
        <v>2404</v>
      </c>
      <c r="AW515" s="34"/>
      <c r="AX515" s="34"/>
      <c r="AY515" s="34"/>
      <c r="AZ515" s="34"/>
      <c r="BA515" s="34"/>
      <c r="BB515" s="34"/>
      <c r="BC515" s="124" t="s">
        <v>2404</v>
      </c>
      <c r="BD515" s="124" t="s">
        <v>2404</v>
      </c>
      <c r="BE515" s="216" t="s">
        <v>2404</v>
      </c>
      <c r="BF515" s="216" t="s">
        <v>2404</v>
      </c>
      <c r="BG515" s="34"/>
      <c r="BH515" s="34"/>
      <c r="BI515" s="34"/>
      <c r="BJ515" s="34"/>
      <c r="BK515" s="34"/>
      <c r="BL515" s="34"/>
      <c r="BM515" s="34"/>
      <c r="BN515" s="34"/>
      <c r="BO515" s="34"/>
      <c r="BS515" s="61">
        <f t="shared" ca="1" si="89"/>
        <v>0</v>
      </c>
      <c r="BT515" s="61" t="str">
        <f t="shared" ca="1" si="90"/>
        <v>ACK</v>
      </c>
      <c r="BU515" s="78" t="e">
        <v>#VALUE!</v>
      </c>
      <c r="BV515" s="95">
        <v>0</v>
      </c>
      <c r="BW515" s="34">
        <v>8.8533333333333442</v>
      </c>
      <c r="BX515" s="43">
        <v>0.25</v>
      </c>
      <c r="BY515" s="51" t="s">
        <v>3067</v>
      </c>
      <c r="BZ515"/>
      <c r="CA515" s="278"/>
      <c r="CB515"/>
      <c r="CC515" s="10"/>
      <c r="CD515" s="61"/>
      <c r="CE515" s="49"/>
      <c r="CF515" s="65"/>
      <c r="CG515" s="65"/>
      <c r="CH515" s="65"/>
      <c r="CI515" s="49"/>
      <c r="CJ515" s="49"/>
      <c r="CK515" s="49"/>
      <c r="CL515" s="49"/>
      <c r="CM515"/>
      <c r="CN515"/>
      <c r="CO515"/>
      <c r="CP515"/>
      <c r="CQ515"/>
      <c r="CR515"/>
      <c r="CS515"/>
      <c r="CT515"/>
      <c r="CU515"/>
      <c r="CV515" s="49"/>
      <c r="CW515" s="49"/>
      <c r="CX515" s="49"/>
      <c r="CY515" s="49"/>
      <c r="CZ515" s="49"/>
      <c r="DA515" s="49"/>
      <c r="DB515" s="49"/>
      <c r="DC515" s="49"/>
      <c r="DD515" s="49"/>
      <c r="DE515" s="49"/>
      <c r="DF515" s="49"/>
      <c r="DG515" s="49"/>
      <c r="DH515" s="49"/>
      <c r="DI515" s="49"/>
      <c r="DJ515" s="139"/>
      <c r="DK515" s="95"/>
      <c r="DL515" s="141"/>
      <c r="DM515" s="141"/>
      <c r="DN515" s="141"/>
      <c r="DO515" s="141"/>
      <c r="DP515" s="91"/>
      <c r="DQ515" s="72"/>
      <c r="DR515" s="72"/>
      <c r="DS515" s="72"/>
      <c r="DT515" s="72"/>
      <c r="DZ515" s="141"/>
      <c r="EA515" s="141"/>
      <c r="EB515" s="141"/>
      <c r="EC515" s="141"/>
      <c r="ED515" s="141"/>
      <c r="EE515" s="141"/>
      <c r="EF515" s="143"/>
      <c r="EU515" s="72"/>
    </row>
    <row r="516" spans="1:151">
      <c r="A516" s="20"/>
      <c r="B516" s="20"/>
      <c r="C516" s="312"/>
      <c r="D516" s="31" t="s">
        <v>3142</v>
      </c>
      <c r="E516" s="31" t="s">
        <v>3143</v>
      </c>
      <c r="F516" s="32"/>
      <c r="G516" s="33"/>
      <c r="H516" s="34"/>
      <c r="I516" s="34"/>
      <c r="J516" s="34"/>
      <c r="K516" s="34"/>
      <c r="L516" s="34"/>
      <c r="M516" s="34"/>
      <c r="N516" s="34"/>
      <c r="O516" s="34"/>
      <c r="P516" s="34"/>
      <c r="Q516" s="34"/>
      <c r="R516" s="34"/>
      <c r="S516" s="34"/>
      <c r="T516" s="34"/>
      <c r="U516" s="34"/>
      <c r="V516" s="34"/>
      <c r="W516" s="34"/>
      <c r="X516" s="34"/>
      <c r="Y516" s="34"/>
      <c r="Z516" s="34"/>
      <c r="AA516" s="34"/>
      <c r="AB516" s="34"/>
      <c r="AC516" s="34"/>
      <c r="AD516" s="34"/>
      <c r="AE516" s="34"/>
      <c r="AF516" s="34"/>
      <c r="AG516" s="34"/>
      <c r="AH516" s="34"/>
      <c r="AI516" s="34"/>
      <c r="AJ516" s="34"/>
      <c r="AK516" s="34"/>
      <c r="AL516" s="34"/>
      <c r="AM516" s="34"/>
      <c r="AN516" s="34"/>
      <c r="AO516" s="34"/>
      <c r="AP516" s="34"/>
      <c r="AQ516" s="75"/>
      <c r="AR516" s="34"/>
      <c r="AS516" s="34"/>
      <c r="AT516" s="110" t="s">
        <v>2746</v>
      </c>
      <c r="AU516" s="34" t="s">
        <v>2746</v>
      </c>
      <c r="AV516" s="34" t="s">
        <v>2746</v>
      </c>
      <c r="AW516" s="34"/>
      <c r="AX516" s="34"/>
      <c r="AY516" s="34"/>
      <c r="AZ516" s="34"/>
      <c r="BA516" s="34"/>
      <c r="BB516" s="34"/>
      <c r="BC516" s="124" t="s">
        <v>2746</v>
      </c>
      <c r="BD516" s="124" t="s">
        <v>2746</v>
      </c>
      <c r="BE516" s="216" t="s">
        <v>2746</v>
      </c>
      <c r="BF516" s="216" t="s">
        <v>2746</v>
      </c>
      <c r="BG516" s="34"/>
      <c r="BH516" s="34"/>
      <c r="BI516" s="34"/>
      <c r="BJ516" s="34"/>
      <c r="BK516" s="34"/>
      <c r="BL516" s="34"/>
      <c r="BM516" s="34"/>
      <c r="BN516" s="34"/>
      <c r="BO516" s="34"/>
      <c r="BS516" s="61">
        <f t="shared" ca="1" si="89"/>
        <v>0</v>
      </c>
      <c r="BT516" s="61" t="str">
        <f t="shared" ca="1" si="90"/>
        <v>ACK</v>
      </c>
      <c r="BU516" s="78" t="e">
        <v>#VALUE!</v>
      </c>
      <c r="BV516" s="95">
        <v>0</v>
      </c>
      <c r="BW516" s="34">
        <v>8.9066666666666769</v>
      </c>
      <c r="BX516" s="43">
        <v>0.25</v>
      </c>
      <c r="BY516" s="51" t="s">
        <v>3068</v>
      </c>
      <c r="BZ516"/>
      <c r="CA516" s="278"/>
      <c r="CB516"/>
      <c r="CC516" s="10"/>
      <c r="CD516" s="61"/>
      <c r="CE516" s="49"/>
      <c r="CF516" s="65"/>
      <c r="CG516" s="65"/>
      <c r="CH516" s="65"/>
      <c r="CI516" s="49"/>
      <c r="CJ516" s="49"/>
      <c r="CK516" s="49"/>
      <c r="CL516" s="49"/>
      <c r="CM516"/>
      <c r="CN516"/>
      <c r="CO516"/>
      <c r="CP516"/>
      <c r="CQ516"/>
      <c r="CR516"/>
      <c r="CS516"/>
      <c r="CT516"/>
      <c r="CU516"/>
      <c r="CV516" s="49"/>
      <c r="CW516" s="49"/>
      <c r="CX516" s="49"/>
      <c r="CY516" s="49"/>
      <c r="CZ516" s="49"/>
      <c r="DA516" s="49"/>
      <c r="DB516" s="49"/>
      <c r="DC516" s="49"/>
      <c r="DD516" s="49"/>
      <c r="DE516" s="49"/>
      <c r="DF516" s="49"/>
      <c r="DG516" s="49"/>
      <c r="DH516" s="49"/>
      <c r="DI516" s="49"/>
      <c r="DJ516" s="139"/>
      <c r="DK516" s="95"/>
      <c r="DL516" s="141"/>
      <c r="DM516" s="141"/>
      <c r="DN516" s="141"/>
      <c r="DO516" s="141"/>
      <c r="DP516" s="91"/>
      <c r="DQ516" s="72"/>
      <c r="DR516" s="72"/>
      <c r="DS516" s="72"/>
      <c r="DT516" s="72"/>
      <c r="DZ516" s="141"/>
      <c r="EA516" s="141"/>
      <c r="EB516" s="141"/>
      <c r="EC516" s="141"/>
      <c r="ED516" s="141"/>
      <c r="EE516" s="141"/>
      <c r="EF516" s="143"/>
      <c r="EU516" s="72"/>
    </row>
    <row r="517" spans="1:151">
      <c r="A517" s="20"/>
      <c r="B517" s="20"/>
      <c r="C517" s="312"/>
      <c r="D517" s="31" t="s">
        <v>3144</v>
      </c>
      <c r="E517" s="31" t="s">
        <v>3145</v>
      </c>
      <c r="F517" s="35"/>
      <c r="G517" s="33"/>
      <c r="H517" s="34"/>
      <c r="I517" s="34"/>
      <c r="J517" s="34"/>
      <c r="K517" s="34"/>
      <c r="L517" s="34"/>
      <c r="M517" s="34"/>
      <c r="N517" s="34"/>
      <c r="O517" s="34"/>
      <c r="P517" s="34"/>
      <c r="Q517" s="34"/>
      <c r="R517" s="34"/>
      <c r="S517" s="34"/>
      <c r="T517" s="34"/>
      <c r="U517" s="34"/>
      <c r="V517" s="34"/>
      <c r="W517" s="34"/>
      <c r="X517" s="34"/>
      <c r="Y517" s="34"/>
      <c r="Z517" s="34"/>
      <c r="AA517" s="34"/>
      <c r="AB517" s="34"/>
      <c r="AC517" s="34"/>
      <c r="AD517" s="34"/>
      <c r="AE517" s="34"/>
      <c r="AF517" s="34"/>
      <c r="AG517" s="34"/>
      <c r="AH517" s="34"/>
      <c r="AI517" s="34"/>
      <c r="AJ517" s="34"/>
      <c r="AK517" s="34"/>
      <c r="AL517" s="34"/>
      <c r="AM517" s="34"/>
      <c r="AN517" s="34"/>
      <c r="AO517" s="34"/>
      <c r="AP517" s="34"/>
      <c r="AQ517" s="75"/>
      <c r="AR517" s="34"/>
      <c r="AS517" s="34"/>
      <c r="AT517" s="110" t="s">
        <v>2088</v>
      </c>
      <c r="AU517" s="34" t="s">
        <v>2088</v>
      </c>
      <c r="AV517" s="34" t="s">
        <v>2088</v>
      </c>
      <c r="AW517" s="34"/>
      <c r="AX517" s="34"/>
      <c r="AY517" s="34"/>
      <c r="AZ517" s="34"/>
      <c r="BA517" s="34"/>
      <c r="BB517" s="34"/>
      <c r="BC517" s="124" t="s">
        <v>2088</v>
      </c>
      <c r="BD517" s="124" t="s">
        <v>2088</v>
      </c>
      <c r="BE517" s="216" t="s">
        <v>2088</v>
      </c>
      <c r="BF517" s="216" t="s">
        <v>2088</v>
      </c>
      <c r="BG517" s="34"/>
      <c r="BH517" s="34"/>
      <c r="BI517" s="34"/>
      <c r="BJ517" s="34"/>
      <c r="BK517" s="34"/>
      <c r="BL517" s="34"/>
      <c r="BM517" s="34"/>
      <c r="BN517" s="34"/>
      <c r="BO517" s="34"/>
      <c r="BS517" s="61">
        <f t="shared" ca="1" si="89"/>
        <v>0</v>
      </c>
      <c r="BT517" s="61" t="str">
        <f t="shared" ca="1" si="90"/>
        <v>ACK</v>
      </c>
      <c r="BU517" s="78" t="e">
        <v>#VALUE!</v>
      </c>
      <c r="BV517" s="95">
        <v>0</v>
      </c>
      <c r="BW517" s="34">
        <v>8.9600000000000097</v>
      </c>
      <c r="BX517" s="43">
        <v>0.25</v>
      </c>
      <c r="BY517" s="51" t="s">
        <v>3069</v>
      </c>
      <c r="BZ517"/>
      <c r="CA517" s="278"/>
      <c r="CB517"/>
      <c r="CC517" s="10"/>
      <c r="CD517" s="61"/>
      <c r="CE517" s="49"/>
      <c r="CF517" s="65"/>
      <c r="CG517" s="65"/>
      <c r="CH517" s="65"/>
      <c r="CI517" s="49"/>
      <c r="CJ517" s="49"/>
      <c r="CK517" s="49"/>
      <c r="CL517" s="49"/>
      <c r="CM517"/>
      <c r="CN517"/>
      <c r="CO517"/>
      <c r="CP517"/>
      <c r="CQ517"/>
      <c r="CR517"/>
      <c r="CS517"/>
      <c r="CT517"/>
      <c r="CU517"/>
      <c r="CV517" s="49"/>
      <c r="CW517" s="49"/>
      <c r="CX517" s="49"/>
      <c r="CY517" s="49"/>
      <c r="CZ517" s="49"/>
      <c r="DA517" s="49"/>
      <c r="DB517" s="49"/>
      <c r="DC517" s="49"/>
      <c r="DD517" s="49"/>
      <c r="DE517" s="49"/>
      <c r="DF517" s="49"/>
      <c r="DG517" s="49"/>
      <c r="DH517" s="49"/>
      <c r="DI517" s="49"/>
      <c r="DJ517" s="139"/>
      <c r="DK517" s="95"/>
      <c r="DL517" s="141"/>
      <c r="DM517" s="141"/>
      <c r="DN517" s="141"/>
      <c r="DO517" s="141"/>
      <c r="DP517" s="91"/>
      <c r="DQ517" s="72"/>
      <c r="DR517" s="72"/>
      <c r="DS517" s="72"/>
      <c r="DT517" s="72"/>
      <c r="DZ517" s="141"/>
      <c r="EA517" s="141"/>
      <c r="EB517" s="141"/>
      <c r="EC517" s="141"/>
      <c r="ED517" s="141"/>
      <c r="EE517" s="141"/>
      <c r="EF517" s="143"/>
      <c r="EU517" s="72"/>
    </row>
    <row r="518" spans="1:151">
      <c r="A518" s="20"/>
      <c r="B518" s="20"/>
      <c r="C518" s="312"/>
      <c r="D518" s="31" t="s">
        <v>3146</v>
      </c>
      <c r="E518" s="31" t="s">
        <v>2613</v>
      </c>
      <c r="F518" s="32"/>
      <c r="G518" s="33"/>
      <c r="H518" s="34"/>
      <c r="I518" s="34"/>
      <c r="J518" s="34"/>
      <c r="K518" s="34"/>
      <c r="L518" s="34"/>
      <c r="M518" s="34"/>
      <c r="N518" s="34"/>
      <c r="O518" s="34"/>
      <c r="P518" s="34"/>
      <c r="Q518" s="34"/>
      <c r="R518" s="34"/>
      <c r="S518" s="34"/>
      <c r="T518" s="34"/>
      <c r="U518" s="34"/>
      <c r="V518" s="34"/>
      <c r="W518" s="34"/>
      <c r="X518" s="34"/>
      <c r="Y518" s="34"/>
      <c r="Z518" s="34"/>
      <c r="AA518" s="34"/>
      <c r="AB518" s="34"/>
      <c r="AC518" s="34"/>
      <c r="AD518" s="34"/>
      <c r="AE518" s="34"/>
      <c r="AF518" s="34"/>
      <c r="AG518" s="34"/>
      <c r="AH518" s="34"/>
      <c r="AI518" s="34"/>
      <c r="AJ518" s="34"/>
      <c r="AK518" s="34"/>
      <c r="AL518" s="34"/>
      <c r="AM518" s="34"/>
      <c r="AN518" s="34"/>
      <c r="AO518" s="34"/>
      <c r="AP518" s="34"/>
      <c r="AQ518" s="75"/>
      <c r="AR518" s="34"/>
      <c r="AS518" s="34"/>
      <c r="AT518" s="110" t="s">
        <v>2746</v>
      </c>
      <c r="AU518" s="34" t="s">
        <v>2746</v>
      </c>
      <c r="AV518" s="34" t="s">
        <v>2746</v>
      </c>
      <c r="AW518" s="34"/>
      <c r="AX518" s="34"/>
      <c r="AY518" s="34"/>
      <c r="AZ518" s="34"/>
      <c r="BA518" s="34"/>
      <c r="BB518" s="34"/>
      <c r="BC518" s="124" t="s">
        <v>2746</v>
      </c>
      <c r="BD518" s="124" t="s">
        <v>2746</v>
      </c>
      <c r="BE518" s="216" t="s">
        <v>2746</v>
      </c>
      <c r="BF518" s="216" t="s">
        <v>2746</v>
      </c>
      <c r="BG518" s="34"/>
      <c r="BH518" s="34"/>
      <c r="BI518" s="34"/>
      <c r="BJ518" s="34"/>
      <c r="BK518" s="34"/>
      <c r="BL518" s="34"/>
      <c r="BM518" s="34"/>
      <c r="BN518" s="34"/>
      <c r="BO518" s="34"/>
      <c r="BS518" s="61">
        <f t="shared" ca="1" si="89"/>
        <v>0</v>
      </c>
      <c r="BT518" s="61" t="str">
        <f t="shared" ca="1" si="90"/>
        <v>ACK</v>
      </c>
      <c r="BU518" s="78" t="e">
        <v>#VALUE!</v>
      </c>
      <c r="BV518" s="95">
        <v>0</v>
      </c>
      <c r="BW518" s="34">
        <v>9.0133333333333425</v>
      </c>
      <c r="BX518" s="43">
        <v>0.24857752777980588</v>
      </c>
      <c r="BY518" s="51" t="s">
        <v>3070</v>
      </c>
      <c r="BZ518"/>
      <c r="CA518" s="278"/>
      <c r="CB518"/>
      <c r="CC518" s="10"/>
      <c r="CD518" s="61"/>
      <c r="CE518" s="49"/>
      <c r="CF518" s="65"/>
      <c r="CG518" s="65"/>
      <c r="CH518" s="65"/>
      <c r="CI518" s="49"/>
      <c r="CJ518" s="49"/>
      <c r="CK518" s="49"/>
      <c r="CL518" s="49"/>
      <c r="CM518"/>
      <c r="CN518"/>
      <c r="CO518"/>
      <c r="CP518"/>
      <c r="CQ518"/>
      <c r="CR518"/>
      <c r="CS518"/>
      <c r="CT518"/>
      <c r="CU518"/>
      <c r="CV518" s="49"/>
      <c r="CW518" s="49"/>
      <c r="CX518" s="49"/>
      <c r="CY518" s="49"/>
      <c r="CZ518" s="49"/>
      <c r="DA518" s="49"/>
      <c r="DB518" s="49"/>
      <c r="DC518" s="49"/>
      <c r="DD518" s="49"/>
      <c r="DE518" s="49"/>
      <c r="DF518" s="49"/>
      <c r="DG518" s="49"/>
      <c r="DH518" s="49"/>
      <c r="DI518" s="49"/>
      <c r="DJ518" s="139"/>
      <c r="DK518" s="95"/>
      <c r="DL518" s="141"/>
      <c r="DM518" s="141"/>
      <c r="DN518" s="141"/>
      <c r="DO518" s="141"/>
      <c r="DP518" s="91"/>
      <c r="DQ518" s="72"/>
      <c r="DR518" s="72"/>
      <c r="DS518" s="72"/>
      <c r="DT518" s="72"/>
      <c r="DZ518" s="141"/>
      <c r="EA518" s="141"/>
      <c r="EB518" s="141"/>
      <c r="EC518" s="141"/>
      <c r="ED518" s="141"/>
      <c r="EE518" s="141"/>
      <c r="EF518" s="143"/>
      <c r="EU518" s="72"/>
    </row>
    <row r="519" spans="1:151">
      <c r="A519" s="20"/>
      <c r="B519" s="20"/>
      <c r="C519" s="312"/>
      <c r="D519" s="31" t="s">
        <v>2614</v>
      </c>
      <c r="E519" s="31" t="s">
        <v>2615</v>
      </c>
      <c r="F519" s="35"/>
      <c r="G519" s="33"/>
      <c r="H519" s="34"/>
      <c r="I519" s="34"/>
      <c r="J519" s="34"/>
      <c r="K519" s="34"/>
      <c r="L519" s="34"/>
      <c r="M519" s="34"/>
      <c r="N519" s="34"/>
      <c r="O519" s="34"/>
      <c r="P519" s="34"/>
      <c r="Q519" s="34"/>
      <c r="R519" s="34"/>
      <c r="S519" s="34"/>
      <c r="T519" s="34"/>
      <c r="U519" s="34"/>
      <c r="V519" s="34"/>
      <c r="W519" s="34"/>
      <c r="X519" s="34"/>
      <c r="Y519" s="34"/>
      <c r="Z519" s="34"/>
      <c r="AA519" s="34"/>
      <c r="AB519" s="34"/>
      <c r="AC519" s="34"/>
      <c r="AD519" s="34"/>
      <c r="AE519" s="34"/>
      <c r="AF519" s="34"/>
      <c r="AG519" s="34"/>
      <c r="AH519" s="34"/>
      <c r="AI519" s="34"/>
      <c r="AJ519" s="34"/>
      <c r="AK519" s="34"/>
      <c r="AL519" s="34"/>
      <c r="AM519" s="34"/>
      <c r="AN519" s="34"/>
      <c r="AO519" s="34"/>
      <c r="AP519" s="34"/>
      <c r="AQ519" s="75"/>
      <c r="AR519" s="34"/>
      <c r="AS519" s="34"/>
      <c r="AT519" s="110" t="s">
        <v>2396</v>
      </c>
      <c r="AU519" s="34" t="s">
        <v>2396</v>
      </c>
      <c r="AV519" s="34" t="s">
        <v>2396</v>
      </c>
      <c r="AW519" s="34"/>
      <c r="AX519" s="34"/>
      <c r="AY519" s="34"/>
      <c r="AZ519" s="34"/>
      <c r="BA519" s="34"/>
      <c r="BB519" s="34"/>
      <c r="BC519" s="124" t="s">
        <v>2396</v>
      </c>
      <c r="BD519" s="124" t="s">
        <v>2396</v>
      </c>
      <c r="BE519" s="216" t="s">
        <v>2396</v>
      </c>
      <c r="BF519" s="216" t="s">
        <v>2396</v>
      </c>
      <c r="BG519" s="34"/>
      <c r="BH519" s="34"/>
      <c r="BI519" s="34"/>
      <c r="BJ519" s="34"/>
      <c r="BK519" s="34"/>
      <c r="BL519" s="34"/>
      <c r="BM519" s="34"/>
      <c r="BN519" s="34"/>
      <c r="BO519" s="34"/>
      <c r="BS519" s="61">
        <f t="shared" ca="1" si="89"/>
        <v>0</v>
      </c>
      <c r="BT519" s="61" t="str">
        <f t="shared" ca="1" si="90"/>
        <v>ANOTHER</v>
      </c>
      <c r="BU519" s="78" t="e">
        <v>#VALUE!</v>
      </c>
      <c r="BV519" s="95">
        <v>0</v>
      </c>
      <c r="BW519" s="34">
        <v>9.0666666666666753</v>
      </c>
      <c r="BX519" s="43">
        <v>0.24300733981352815</v>
      </c>
      <c r="BY519" s="51" t="s">
        <v>3071</v>
      </c>
      <c r="BZ519"/>
      <c r="CA519" s="278"/>
      <c r="CB519"/>
      <c r="CC519" s="10"/>
      <c r="CD519" s="61"/>
      <c r="CE519" s="49"/>
      <c r="CF519" s="65"/>
      <c r="CG519" s="65"/>
      <c r="CH519" s="65"/>
      <c r="CI519" s="49"/>
      <c r="CJ519" s="49"/>
      <c r="CK519" s="49"/>
      <c r="CL519" s="49"/>
      <c r="CM519"/>
      <c r="CN519"/>
      <c r="CO519"/>
      <c r="CP519"/>
      <c r="CQ519"/>
      <c r="CR519"/>
      <c r="CS519"/>
      <c r="CT519"/>
      <c r="CU519"/>
      <c r="CV519" s="49"/>
      <c r="CW519" s="49"/>
      <c r="CX519" s="49"/>
      <c r="CY519" s="49"/>
      <c r="CZ519" s="49"/>
      <c r="DA519" s="49"/>
      <c r="DB519" s="49"/>
      <c r="DC519" s="49"/>
      <c r="DD519" s="49"/>
      <c r="DE519" s="49"/>
      <c r="DF519" s="49"/>
      <c r="DG519" s="49"/>
      <c r="DH519" s="49"/>
      <c r="DI519" s="49"/>
      <c r="DJ519" s="139"/>
      <c r="DK519" s="95"/>
      <c r="DL519" s="141"/>
      <c r="DM519" s="141"/>
      <c r="DN519" s="141"/>
      <c r="DO519" s="141"/>
      <c r="DP519" s="91"/>
      <c r="DQ519" s="72"/>
      <c r="DR519" s="72"/>
      <c r="DS519" s="72"/>
      <c r="DT519" s="72"/>
      <c r="DZ519" s="141"/>
      <c r="EA519" s="141"/>
      <c r="EB519" s="141"/>
      <c r="EC519" s="141"/>
      <c r="ED519" s="141"/>
      <c r="EE519" s="141"/>
      <c r="EF519" s="143"/>
      <c r="EU519" s="72"/>
    </row>
    <row r="520" spans="1:151">
      <c r="A520" s="20"/>
      <c r="B520" s="20"/>
      <c r="C520" s="312"/>
      <c r="D520" s="31" t="s">
        <v>2616</v>
      </c>
      <c r="E520" s="31" t="s">
        <v>2617</v>
      </c>
      <c r="F520" s="32"/>
      <c r="G520" s="33"/>
      <c r="H520" s="34"/>
      <c r="I520" s="34"/>
      <c r="J520" s="34"/>
      <c r="K520" s="34"/>
      <c r="L520" s="34"/>
      <c r="M520" s="34"/>
      <c r="N520" s="34"/>
      <c r="O520" s="34"/>
      <c r="P520" s="34"/>
      <c r="Q520" s="34"/>
      <c r="R520" s="34"/>
      <c r="S520" s="34"/>
      <c r="T520" s="34"/>
      <c r="U520" s="34"/>
      <c r="V520" s="34"/>
      <c r="W520" s="34"/>
      <c r="X520" s="34"/>
      <c r="Y520" s="34"/>
      <c r="Z520" s="34"/>
      <c r="AA520" s="34"/>
      <c r="AB520" s="34"/>
      <c r="AC520" s="34"/>
      <c r="AD520" s="34"/>
      <c r="AE520" s="34"/>
      <c r="AF520" s="34"/>
      <c r="AG520" s="34"/>
      <c r="AH520" s="34"/>
      <c r="AI520" s="34"/>
      <c r="AJ520" s="34"/>
      <c r="AK520" s="34"/>
      <c r="AL520" s="34"/>
      <c r="AM520" s="34"/>
      <c r="AN520" s="34"/>
      <c r="AO520" s="34"/>
      <c r="AP520" s="34"/>
      <c r="AQ520" s="75"/>
      <c r="AR520" s="34"/>
      <c r="AS520" s="34"/>
      <c r="AT520" s="110" t="s">
        <v>2095</v>
      </c>
      <c r="AU520" s="34" t="s">
        <v>2095</v>
      </c>
      <c r="AV520" s="34" t="s">
        <v>2095</v>
      </c>
      <c r="AW520" s="34"/>
      <c r="AX520" s="34"/>
      <c r="AY520" s="34"/>
      <c r="AZ520" s="34"/>
      <c r="BA520" s="34"/>
      <c r="BB520" s="34"/>
      <c r="BC520" s="124" t="s">
        <v>2095</v>
      </c>
      <c r="BD520" s="124" t="s">
        <v>2095</v>
      </c>
      <c r="BE520" s="216" t="s">
        <v>2095</v>
      </c>
      <c r="BF520" s="216" t="s">
        <v>2095</v>
      </c>
      <c r="BG520" s="34"/>
      <c r="BH520" s="34"/>
      <c r="BI520" s="34"/>
      <c r="BJ520" s="34"/>
      <c r="BK520" s="34"/>
      <c r="BL520" s="34"/>
      <c r="BM520" s="34"/>
      <c r="BN520" s="34"/>
      <c r="BO520" s="34"/>
      <c r="BS520" s="61">
        <f t="shared" ca="1" si="89"/>
        <v>0</v>
      </c>
      <c r="BT520" s="61" t="str">
        <f t="shared" ca="1" si="90"/>
        <v>ACK</v>
      </c>
      <c r="BU520" s="78" t="e">
        <v>#VALUE!</v>
      </c>
      <c r="BV520" s="95">
        <v>0</v>
      </c>
      <c r="BW520" s="34">
        <v>9.1200000000000081</v>
      </c>
      <c r="BX520" s="43">
        <v>0.23762230274439128</v>
      </c>
      <c r="BY520" s="51" t="s">
        <v>3072</v>
      </c>
      <c r="BZ520"/>
      <c r="CA520" s="278"/>
      <c r="CB520"/>
      <c r="CC520" s="10"/>
      <c r="CD520" s="61"/>
      <c r="CE520" s="49"/>
      <c r="CF520" s="65"/>
      <c r="CG520" s="65"/>
      <c r="CH520" s="65"/>
      <c r="CI520" s="49"/>
      <c r="CJ520" s="49"/>
      <c r="CK520" s="49"/>
      <c r="CL520" s="49"/>
      <c r="CM520"/>
      <c r="CN520"/>
      <c r="CO520"/>
      <c r="CP520"/>
      <c r="CQ520"/>
      <c r="CR520"/>
      <c r="CS520"/>
      <c r="CT520"/>
      <c r="CU520"/>
      <c r="CV520" s="49"/>
      <c r="CW520" s="49"/>
      <c r="CX520" s="49"/>
      <c r="CY520" s="49"/>
      <c r="CZ520" s="49"/>
      <c r="DA520" s="49"/>
      <c r="DB520" s="49"/>
      <c r="DC520" s="49"/>
      <c r="DD520" s="49"/>
      <c r="DE520" s="49"/>
      <c r="DF520" s="49"/>
      <c r="DG520" s="49"/>
      <c r="DH520" s="49"/>
      <c r="DI520" s="49"/>
      <c r="DJ520" s="139"/>
      <c r="DK520" s="95"/>
      <c r="DL520" s="141"/>
      <c r="DM520" s="141"/>
      <c r="DN520" s="141"/>
      <c r="DO520" s="141"/>
      <c r="DP520" s="91"/>
      <c r="DQ520" s="72"/>
      <c r="DR520" s="72"/>
      <c r="DS520" s="72"/>
      <c r="DT520" s="72"/>
      <c r="DZ520" s="141"/>
      <c r="EA520" s="141"/>
      <c r="EB520" s="141"/>
      <c r="EC520" s="141"/>
      <c r="ED520" s="141"/>
      <c r="EE520" s="141"/>
      <c r="EF520" s="143"/>
      <c r="EU520" s="72"/>
    </row>
    <row r="521" spans="1:151">
      <c r="A521" s="20"/>
      <c r="B521" s="20"/>
      <c r="C521" s="312"/>
      <c r="D521" s="31" t="s">
        <v>3035</v>
      </c>
      <c r="E521" s="31" t="s">
        <v>3036</v>
      </c>
      <c r="F521" s="32"/>
      <c r="G521" s="33"/>
      <c r="H521" s="34"/>
      <c r="I521" s="34"/>
      <c r="J521" s="34"/>
      <c r="K521" s="34"/>
      <c r="L521" s="34"/>
      <c r="M521" s="34"/>
      <c r="N521" s="34"/>
      <c r="O521" s="34"/>
      <c r="P521" s="34"/>
      <c r="Q521" s="34"/>
      <c r="R521" s="34"/>
      <c r="S521" s="34"/>
      <c r="T521" s="34"/>
      <c r="U521" s="34"/>
      <c r="V521" s="34"/>
      <c r="W521" s="34"/>
      <c r="X521" s="34"/>
      <c r="Y521" s="34"/>
      <c r="Z521" s="34"/>
      <c r="AA521" s="34"/>
      <c r="AB521" s="34"/>
      <c r="AC521" s="34"/>
      <c r="AD521" s="34"/>
      <c r="AE521" s="34"/>
      <c r="AF521" s="34"/>
      <c r="AG521" s="34"/>
      <c r="AH521" s="34"/>
      <c r="AI521" s="34"/>
      <c r="AJ521" s="34"/>
      <c r="AK521" s="34"/>
      <c r="AL521" s="34"/>
      <c r="AM521" s="34"/>
      <c r="AN521" s="34"/>
      <c r="AO521" s="34"/>
      <c r="AP521" s="34"/>
      <c r="AQ521" s="75"/>
      <c r="AR521" s="34"/>
      <c r="AS521" s="34"/>
      <c r="AT521" s="110" t="s">
        <v>2396</v>
      </c>
      <c r="AU521" s="34" t="s">
        <v>2396</v>
      </c>
      <c r="AV521" s="34" t="s">
        <v>2396</v>
      </c>
      <c r="AW521" s="34"/>
      <c r="AX521" s="34"/>
      <c r="AY521" s="34"/>
      <c r="AZ521" s="34"/>
      <c r="BA521" s="34"/>
      <c r="BB521" s="34"/>
      <c r="BC521" s="124" t="s">
        <v>2867</v>
      </c>
      <c r="BD521" s="124" t="s">
        <v>2867</v>
      </c>
      <c r="BE521" s="216" t="s">
        <v>2867</v>
      </c>
      <c r="BF521" s="216" t="s">
        <v>2867</v>
      </c>
      <c r="BG521" s="34"/>
      <c r="BH521" s="34"/>
      <c r="BI521" s="34"/>
      <c r="BJ521" s="34"/>
      <c r="BK521" s="34"/>
      <c r="BL521" s="34"/>
      <c r="BM521" s="34"/>
      <c r="BN521" s="34"/>
      <c r="BO521" s="34"/>
      <c r="BS521" s="61">
        <f t="shared" ca="1" si="89"/>
        <v>0</v>
      </c>
      <c r="BT521" s="61" t="str">
        <f t="shared" ca="1" si="90"/>
        <v>ACK</v>
      </c>
      <c r="BU521" s="78" t="e">
        <v>#VALUE!</v>
      </c>
      <c r="BV521" s="95">
        <v>0</v>
      </c>
      <c r="BW521" s="34">
        <v>9.1733333333333409</v>
      </c>
      <c r="BX521" s="43">
        <v>0.23241430078394701</v>
      </c>
      <c r="BY521" s="51" t="s">
        <v>3073</v>
      </c>
      <c r="BZ521"/>
      <c r="CA521" s="278"/>
      <c r="CB521"/>
      <c r="CC521" s="10"/>
      <c r="CD521" s="61"/>
      <c r="CE521" s="49"/>
      <c r="CF521" s="65"/>
      <c r="CG521" s="65"/>
      <c r="CH521" s="65"/>
      <c r="CI521" s="49"/>
      <c r="CJ521" s="49"/>
      <c r="CK521" s="49"/>
      <c r="CL521" s="49"/>
      <c r="CM521"/>
      <c r="CN521"/>
      <c r="CO521"/>
      <c r="CP521"/>
      <c r="CQ521"/>
      <c r="CR521"/>
      <c r="CS521"/>
      <c r="CT521"/>
      <c r="CU521"/>
      <c r="CV521" s="49"/>
      <c r="CW521" s="49"/>
      <c r="CX521" s="49"/>
      <c r="CY521" s="49"/>
      <c r="CZ521" s="49"/>
      <c r="DA521" s="49"/>
      <c r="DB521" s="49"/>
      <c r="DC521" s="49"/>
      <c r="DD521" s="49"/>
      <c r="DE521" s="49"/>
      <c r="DF521" s="49"/>
      <c r="DG521" s="49"/>
      <c r="DH521" s="49"/>
      <c r="DI521" s="49"/>
      <c r="DJ521" s="139"/>
      <c r="DK521" s="95"/>
      <c r="DL521" s="141"/>
      <c r="DM521" s="141"/>
      <c r="DN521" s="141"/>
      <c r="DO521" s="141"/>
      <c r="DP521" s="91"/>
      <c r="DQ521" s="72"/>
      <c r="DR521" s="72"/>
      <c r="DS521" s="72"/>
      <c r="DT521" s="72"/>
      <c r="DZ521" s="141"/>
      <c r="EA521" s="141"/>
      <c r="EB521" s="141"/>
      <c r="EC521" s="141"/>
      <c r="ED521" s="141"/>
      <c r="EE521" s="141"/>
      <c r="EF521" s="143"/>
      <c r="EU521" s="72"/>
    </row>
    <row r="522" spans="1:151">
      <c r="A522" s="20"/>
      <c r="B522" s="20"/>
      <c r="C522" s="312"/>
      <c r="D522" s="31" t="s">
        <v>1806</v>
      </c>
      <c r="E522" s="31" t="s">
        <v>1807</v>
      </c>
      <c r="F522" s="35"/>
      <c r="G522" s="33"/>
      <c r="H522" s="34"/>
      <c r="I522" s="34"/>
      <c r="J522" s="34"/>
      <c r="K522" s="34"/>
      <c r="L522" s="34"/>
      <c r="M522" s="34"/>
      <c r="N522" s="34"/>
      <c r="O522" s="34"/>
      <c r="P522" s="34"/>
      <c r="Q522" s="34"/>
      <c r="R522" s="34"/>
      <c r="S522" s="34"/>
      <c r="T522" s="34"/>
      <c r="U522" s="34"/>
      <c r="V522" s="34"/>
      <c r="W522" s="34"/>
      <c r="X522" s="34"/>
      <c r="Y522" s="34"/>
      <c r="Z522" s="34"/>
      <c r="AA522" s="34"/>
      <c r="AB522" s="34"/>
      <c r="AC522" s="34"/>
      <c r="AD522" s="34"/>
      <c r="AE522" s="34"/>
      <c r="AF522" s="34"/>
      <c r="AG522" s="34"/>
      <c r="AH522" s="34"/>
      <c r="AI522" s="34"/>
      <c r="AJ522" s="34"/>
      <c r="AK522" s="34"/>
      <c r="AL522" s="34"/>
      <c r="AM522" s="34"/>
      <c r="AN522" s="34"/>
      <c r="AO522" s="34"/>
      <c r="AP522" s="34"/>
      <c r="AQ522" s="75"/>
      <c r="AR522" s="34"/>
      <c r="AS522" s="34"/>
      <c r="AT522" s="110" t="s">
        <v>2095</v>
      </c>
      <c r="AU522" s="34" t="s">
        <v>2095</v>
      </c>
      <c r="AV522" s="34" t="s">
        <v>2095</v>
      </c>
      <c r="AW522" s="34"/>
      <c r="AX522" s="34"/>
      <c r="AY522" s="34"/>
      <c r="AZ522" s="34"/>
      <c r="BA522" s="34"/>
      <c r="BB522" s="34"/>
      <c r="BC522" s="124" t="s">
        <v>2868</v>
      </c>
      <c r="BD522" s="124" t="s">
        <v>2868</v>
      </c>
      <c r="BE522" s="216" t="s">
        <v>2868</v>
      </c>
      <c r="BF522" s="216" t="s">
        <v>2868</v>
      </c>
      <c r="BG522" s="34"/>
      <c r="BH522" s="34"/>
      <c r="BI522" s="34"/>
      <c r="BJ522" s="34"/>
      <c r="BK522" s="34"/>
      <c r="BL522" s="34"/>
      <c r="BM522" s="34"/>
      <c r="BN522" s="34"/>
      <c r="BO522" s="34"/>
      <c r="BS522" s="61">
        <f t="shared" ca="1" si="89"/>
        <v>0</v>
      </c>
      <c r="BT522" s="61" t="str">
        <f t="shared" ca="1" si="90"/>
        <v>ACK</v>
      </c>
      <c r="BU522" s="78" t="e">
        <v>#VALUE!</v>
      </c>
      <c r="BV522" s="95">
        <v>0</v>
      </c>
      <c r="BW522" s="34">
        <v>9.2266666666666737</v>
      </c>
      <c r="BX522" s="43">
        <v>0.22737565799731166</v>
      </c>
      <c r="BY522" s="51" t="s">
        <v>2956</v>
      </c>
      <c r="BZ522"/>
      <c r="CA522" s="278"/>
      <c r="CB522"/>
      <c r="CC522" s="10"/>
      <c r="CD522" s="61"/>
      <c r="CE522" s="49"/>
      <c r="CF522" s="65"/>
      <c r="CG522" s="65"/>
      <c r="CH522" s="65"/>
      <c r="CI522" s="49"/>
      <c r="CJ522" s="49"/>
      <c r="CK522" s="49"/>
      <c r="CL522" s="49"/>
      <c r="CM522"/>
      <c r="CN522"/>
      <c r="CO522"/>
      <c r="CP522"/>
      <c r="CQ522"/>
      <c r="CR522"/>
      <c r="CS522"/>
      <c r="CT522"/>
      <c r="CU522"/>
      <c r="CV522" s="49"/>
      <c r="CW522" s="49"/>
      <c r="CX522" s="49"/>
      <c r="CY522" s="49"/>
      <c r="CZ522" s="49"/>
      <c r="DA522" s="49"/>
      <c r="DB522" s="49"/>
      <c r="DC522" s="49"/>
      <c r="DD522" s="49"/>
      <c r="DE522" s="49"/>
      <c r="DF522" s="49"/>
      <c r="DG522" s="49"/>
      <c r="DH522" s="49"/>
      <c r="DI522" s="49"/>
      <c r="DJ522" s="139"/>
      <c r="DK522" s="95"/>
      <c r="DL522" s="141"/>
      <c r="DM522" s="141"/>
      <c r="DN522" s="141"/>
      <c r="DO522" s="141"/>
      <c r="DP522" s="91"/>
      <c r="DQ522" s="72"/>
      <c r="DR522" s="72"/>
      <c r="DS522" s="72"/>
      <c r="DT522" s="72"/>
      <c r="DZ522" s="141"/>
      <c r="EA522" s="141"/>
      <c r="EB522" s="141"/>
      <c r="EC522" s="141"/>
      <c r="ED522" s="141"/>
      <c r="EE522" s="141"/>
      <c r="EF522" s="143"/>
      <c r="EU522" s="72"/>
    </row>
    <row r="523" spans="1:151">
      <c r="A523" s="20"/>
      <c r="B523" s="20"/>
      <c r="C523" s="312"/>
      <c r="D523" s="31" t="s">
        <v>1808</v>
      </c>
      <c r="E523" s="31" t="s">
        <v>1809</v>
      </c>
      <c r="F523" s="32"/>
      <c r="G523" s="33"/>
      <c r="H523" s="34"/>
      <c r="I523" s="34"/>
      <c r="J523" s="34"/>
      <c r="K523" s="34"/>
      <c r="L523" s="34"/>
      <c r="M523" s="34"/>
      <c r="N523" s="34"/>
      <c r="O523" s="34"/>
      <c r="P523" s="34"/>
      <c r="Q523" s="34"/>
      <c r="R523" s="34"/>
      <c r="S523" s="34"/>
      <c r="T523" s="34"/>
      <c r="U523" s="34"/>
      <c r="V523" s="34"/>
      <c r="W523" s="34"/>
      <c r="X523" s="34"/>
      <c r="Y523" s="34"/>
      <c r="Z523" s="34"/>
      <c r="AA523" s="34"/>
      <c r="AB523" s="34"/>
      <c r="AC523" s="34"/>
      <c r="AD523" s="34"/>
      <c r="AE523" s="34"/>
      <c r="AF523" s="34"/>
      <c r="AG523" s="34"/>
      <c r="AH523" s="34"/>
      <c r="AI523" s="34"/>
      <c r="AJ523" s="34"/>
      <c r="AK523" s="34"/>
      <c r="AL523" s="34"/>
      <c r="AM523" s="34"/>
      <c r="AN523" s="34"/>
      <c r="AO523" s="34"/>
      <c r="AP523" s="34"/>
      <c r="AQ523" s="75"/>
      <c r="AR523" s="34"/>
      <c r="AS523" s="34"/>
      <c r="AT523" s="110" t="s">
        <v>1546</v>
      </c>
      <c r="AU523" s="34" t="s">
        <v>1546</v>
      </c>
      <c r="AV523" s="34" t="s">
        <v>1546</v>
      </c>
      <c r="AW523" s="34"/>
      <c r="AX523" s="34"/>
      <c r="AY523" s="34"/>
      <c r="AZ523" s="34"/>
      <c r="BA523" s="34"/>
      <c r="BB523" s="34"/>
      <c r="BC523" s="124" t="s">
        <v>2354</v>
      </c>
      <c r="BD523" s="124" t="s">
        <v>2354</v>
      </c>
      <c r="BE523" s="216" t="s">
        <v>2354</v>
      </c>
      <c r="BF523" s="216" t="s">
        <v>2354</v>
      </c>
      <c r="BG523" s="34"/>
      <c r="BH523" s="34"/>
      <c r="BI523" s="34"/>
      <c r="BJ523" s="34"/>
      <c r="BK523" s="34"/>
      <c r="BL523" s="34"/>
      <c r="BM523" s="34"/>
      <c r="BN523" s="34"/>
      <c r="BO523" s="34"/>
      <c r="BS523" s="61">
        <f t="shared" ca="1" si="89"/>
        <v>0</v>
      </c>
      <c r="BT523" s="61" t="str">
        <f t="shared" ca="1" si="90"/>
        <v>ACK</v>
      </c>
      <c r="BU523" s="78" t="e">
        <v>#VALUE!</v>
      </c>
      <c r="BV523" s="95">
        <v>0</v>
      </c>
      <c r="BW523" s="34">
        <v>9.2800000000000065</v>
      </c>
      <c r="BX523" s="43">
        <v>0.22249911000355935</v>
      </c>
      <c r="BY523" s="51" t="s">
        <v>2957</v>
      </c>
      <c r="BZ523"/>
      <c r="CA523" s="278"/>
      <c r="CB523"/>
      <c r="CC523" s="10"/>
      <c r="CD523" s="61"/>
      <c r="CE523" s="49"/>
      <c r="CF523" s="65"/>
      <c r="CG523" s="65"/>
      <c r="CH523" s="65"/>
      <c r="CI523" s="49"/>
      <c r="CJ523" s="49"/>
      <c r="CK523" s="49"/>
      <c r="CL523" s="49"/>
      <c r="CM523"/>
      <c r="CN523"/>
      <c r="CO523"/>
      <c r="CP523"/>
      <c r="CQ523"/>
      <c r="CR523"/>
      <c r="CS523"/>
      <c r="CT523"/>
      <c r="CU523"/>
      <c r="CV523" s="49"/>
      <c r="CW523" s="49"/>
      <c r="CX523" s="49"/>
      <c r="CY523" s="49"/>
      <c r="CZ523" s="49"/>
      <c r="DA523" s="49"/>
      <c r="DB523" s="49"/>
      <c r="DC523" s="49"/>
      <c r="DD523" s="49"/>
      <c r="DE523" s="49"/>
      <c r="DF523" s="49"/>
      <c r="DG523" s="49"/>
      <c r="DH523" s="49"/>
      <c r="DI523" s="49"/>
      <c r="DJ523" s="139"/>
      <c r="DK523" s="95"/>
      <c r="DL523" s="141"/>
      <c r="DM523" s="141"/>
      <c r="DN523" s="141"/>
      <c r="DO523" s="141"/>
      <c r="DP523" s="91"/>
      <c r="DQ523" s="72"/>
      <c r="DR523" s="72"/>
      <c r="DS523" s="72"/>
      <c r="DT523" s="72"/>
      <c r="DZ523" s="141"/>
      <c r="EA523" s="141"/>
      <c r="EB523" s="141"/>
      <c r="EC523" s="141"/>
      <c r="ED523" s="141"/>
      <c r="EE523" s="141"/>
      <c r="EF523" s="143"/>
      <c r="EU523" s="72"/>
    </row>
    <row r="524" spans="1:151">
      <c r="A524" s="20"/>
      <c r="B524" s="20"/>
      <c r="C524" s="312"/>
      <c r="D524" s="31" t="s">
        <v>1810</v>
      </c>
      <c r="E524" s="31" t="s">
        <v>1811</v>
      </c>
      <c r="F524" s="32"/>
      <c r="G524" s="33"/>
      <c r="H524" s="34"/>
      <c r="I524" s="34"/>
      <c r="J524" s="34"/>
      <c r="K524" s="34"/>
      <c r="L524" s="34"/>
      <c r="M524" s="34"/>
      <c r="N524" s="34"/>
      <c r="O524" s="34"/>
      <c r="P524" s="34"/>
      <c r="Q524" s="34"/>
      <c r="R524" s="34"/>
      <c r="S524" s="34"/>
      <c r="T524" s="34"/>
      <c r="U524" s="34"/>
      <c r="V524" s="34"/>
      <c r="W524" s="34"/>
      <c r="X524" s="34"/>
      <c r="Y524" s="34"/>
      <c r="Z524" s="34"/>
      <c r="AA524" s="34"/>
      <c r="AB524" s="34"/>
      <c r="AC524" s="34"/>
      <c r="AD524" s="34"/>
      <c r="AE524" s="34"/>
      <c r="AF524" s="34"/>
      <c r="AG524" s="34"/>
      <c r="AH524" s="34"/>
      <c r="AI524" s="34"/>
      <c r="AJ524" s="34"/>
      <c r="AK524" s="34"/>
      <c r="AL524" s="34"/>
      <c r="AM524" s="34"/>
      <c r="AN524" s="34"/>
      <c r="AO524" s="34"/>
      <c r="AP524" s="34"/>
      <c r="AQ524" s="75"/>
      <c r="AR524" s="34"/>
      <c r="AS524" s="34"/>
      <c r="AT524" s="110" t="s">
        <v>1546</v>
      </c>
      <c r="AU524" s="34" t="s">
        <v>1546</v>
      </c>
      <c r="AV524" s="34" t="s">
        <v>1546</v>
      </c>
      <c r="AW524" s="34"/>
      <c r="AX524" s="34"/>
      <c r="AY524" s="34"/>
      <c r="AZ524" s="34"/>
      <c r="BA524" s="34"/>
      <c r="BB524" s="34"/>
      <c r="BC524" s="124" t="s">
        <v>2354</v>
      </c>
      <c r="BD524" s="124" t="s">
        <v>2354</v>
      </c>
      <c r="BE524" s="216" t="s">
        <v>2354</v>
      </c>
      <c r="BF524" s="216" t="s">
        <v>2354</v>
      </c>
      <c r="BG524" s="34"/>
      <c r="BH524" s="34"/>
      <c r="BI524" s="34"/>
      <c r="BJ524" s="34"/>
      <c r="BK524" s="34"/>
      <c r="BL524" s="34"/>
      <c r="BM524" s="34"/>
      <c r="BN524" s="34"/>
      <c r="BO524" s="34"/>
      <c r="BS524" s="61">
        <f t="shared" ca="1" si="89"/>
        <v>0</v>
      </c>
      <c r="BT524" s="61" t="str">
        <f t="shared" ca="1" si="90"/>
        <v>ACK</v>
      </c>
      <c r="BU524" s="78" t="e">
        <v>#VALUE!</v>
      </c>
      <c r="BV524" s="95">
        <v>0</v>
      </c>
      <c r="BW524" s="34">
        <v>9.3333333333333393</v>
      </c>
      <c r="BX524" s="43">
        <v>0.21777777777777732</v>
      </c>
      <c r="BY524" s="51" t="s">
        <v>2958</v>
      </c>
      <c r="BZ524"/>
      <c r="CA524" s="278"/>
      <c r="CB524"/>
      <c r="CC524" s="10"/>
      <c r="CD524" s="61"/>
      <c r="CE524" s="49"/>
      <c r="CF524" s="65"/>
      <c r="CG524" s="65"/>
      <c r="CH524" s="65"/>
      <c r="CI524" s="49"/>
      <c r="CJ524" s="49"/>
      <c r="CK524" s="49"/>
      <c r="CL524" s="49"/>
      <c r="CM524"/>
      <c r="CN524"/>
      <c r="CO524"/>
      <c r="CP524"/>
      <c r="CQ524"/>
      <c r="CR524"/>
      <c r="CS524"/>
      <c r="CT524"/>
      <c r="CU524"/>
      <c r="CV524" s="49"/>
      <c r="CW524" s="49"/>
      <c r="CX524" s="49"/>
      <c r="CY524" s="49"/>
      <c r="CZ524" s="49"/>
      <c r="DA524" s="49"/>
      <c r="DB524" s="49"/>
      <c r="DC524" s="49"/>
      <c r="DD524" s="49"/>
      <c r="DE524" s="49"/>
      <c r="DF524" s="49"/>
      <c r="DG524" s="49"/>
      <c r="DH524" s="49"/>
      <c r="DI524" s="49"/>
      <c r="DJ524" s="139"/>
      <c r="DK524" s="95"/>
      <c r="DL524" s="141"/>
      <c r="DM524" s="141"/>
      <c r="DN524" s="141"/>
      <c r="DO524" s="141"/>
      <c r="DP524" s="91"/>
      <c r="DQ524" s="72"/>
      <c r="DR524" s="72"/>
      <c r="DS524" s="72"/>
      <c r="DT524" s="72"/>
      <c r="DZ524" s="141"/>
      <c r="EA524" s="141"/>
      <c r="EB524" s="141"/>
      <c r="EC524" s="141"/>
      <c r="ED524" s="141"/>
      <c r="EE524" s="141"/>
      <c r="EF524" s="143"/>
      <c r="EU524" s="72"/>
    </row>
    <row r="525" spans="1:151">
      <c r="A525" s="20"/>
      <c r="B525" s="20"/>
      <c r="C525" s="312"/>
      <c r="D525" s="31" t="s">
        <v>1829</v>
      </c>
      <c r="E525" s="31" t="s">
        <v>1830</v>
      </c>
      <c r="F525" s="32"/>
      <c r="G525" s="33"/>
      <c r="H525" s="34"/>
      <c r="I525" s="34"/>
      <c r="J525" s="34"/>
      <c r="K525" s="34"/>
      <c r="L525" s="34"/>
      <c r="M525" s="34"/>
      <c r="N525" s="34"/>
      <c r="O525" s="34"/>
      <c r="P525" s="34"/>
      <c r="Q525" s="34"/>
      <c r="R525" s="34"/>
      <c r="S525" s="34"/>
      <c r="T525" s="34"/>
      <c r="U525" s="34"/>
      <c r="V525" s="34"/>
      <c r="W525" s="34"/>
      <c r="X525" s="34"/>
      <c r="Y525" s="34"/>
      <c r="Z525" s="34"/>
      <c r="AA525" s="34"/>
      <c r="AB525" s="34"/>
      <c r="AC525" s="34"/>
      <c r="AD525" s="34"/>
      <c r="AE525" s="34"/>
      <c r="AF525" s="34"/>
      <c r="AG525" s="34"/>
      <c r="AH525" s="34"/>
      <c r="AI525" s="34"/>
      <c r="AJ525" s="34"/>
      <c r="AK525" s="34"/>
      <c r="AL525" s="34"/>
      <c r="AM525" s="34"/>
      <c r="AN525" s="34"/>
      <c r="AO525" s="34"/>
      <c r="AP525" s="34"/>
      <c r="AQ525" s="75"/>
      <c r="AR525" s="34"/>
      <c r="AS525" s="34"/>
      <c r="AT525" s="110" t="s">
        <v>2395</v>
      </c>
      <c r="AU525" s="34" t="s">
        <v>2395</v>
      </c>
      <c r="AV525" s="34" t="s">
        <v>2395</v>
      </c>
      <c r="AW525" s="34"/>
      <c r="AX525" s="34"/>
      <c r="AY525" s="34"/>
      <c r="AZ525" s="34"/>
      <c r="BA525" s="34"/>
      <c r="BB525" s="34"/>
      <c r="BC525" s="124" t="s">
        <v>2395</v>
      </c>
      <c r="BD525" s="124" t="s">
        <v>2395</v>
      </c>
      <c r="BE525" s="216" t="s">
        <v>2395</v>
      </c>
      <c r="BF525" s="216" t="s">
        <v>2395</v>
      </c>
      <c r="BG525" s="34"/>
      <c r="BH525" s="34"/>
      <c r="BI525" s="34"/>
      <c r="BJ525" s="34"/>
      <c r="BK525" s="34"/>
      <c r="BL525" s="34"/>
      <c r="BM525" s="34"/>
      <c r="BN525" s="34"/>
      <c r="BO525" s="34"/>
      <c r="BS525" s="61">
        <f t="shared" ca="1" si="89"/>
        <v>0</v>
      </c>
      <c r="BT525" s="61" t="str">
        <f t="shared" ca="1" si="90"/>
        <v>ACK</v>
      </c>
      <c r="BU525" s="78" t="e">
        <v>#VALUE!</v>
      </c>
      <c r="BV525" s="95">
        <v>0</v>
      </c>
      <c r="BW525" s="34">
        <v>9.386666666666672</v>
      </c>
      <c r="BX525" s="43">
        <v>0.21320514337828292</v>
      </c>
      <c r="BY525" s="51" t="s">
        <v>2959</v>
      </c>
      <c r="BZ525"/>
      <c r="CA525" s="278"/>
      <c r="CB525"/>
      <c r="CC525" s="10"/>
      <c r="CD525" s="61"/>
      <c r="CE525" s="49"/>
      <c r="CF525" s="65"/>
      <c r="CG525" s="65"/>
      <c r="CH525" s="65"/>
      <c r="CI525" s="49"/>
      <c r="CJ525" s="49"/>
      <c r="CK525" s="49"/>
      <c r="CL525" s="49"/>
      <c r="CM525"/>
      <c r="CN525"/>
      <c r="CO525"/>
      <c r="CP525"/>
      <c r="CQ525"/>
      <c r="CR525"/>
      <c r="CS525"/>
      <c r="CT525"/>
      <c r="CU525"/>
      <c r="CV525" s="49"/>
      <c r="CW525" s="49"/>
      <c r="CX525" s="49"/>
      <c r="CY525" s="49"/>
      <c r="CZ525" s="49"/>
      <c r="DA525" s="49"/>
      <c r="DB525" s="49"/>
      <c r="DC525" s="49"/>
      <c r="DD525" s="49"/>
      <c r="DE525" s="49"/>
      <c r="DF525" s="49"/>
      <c r="DG525" s="49"/>
      <c r="DH525" s="49"/>
      <c r="DI525" s="49"/>
      <c r="DJ525" s="139"/>
      <c r="DK525" s="95"/>
      <c r="DL525" s="141"/>
      <c r="DM525" s="141"/>
      <c r="DN525" s="141"/>
      <c r="DO525" s="141"/>
      <c r="DP525" s="91"/>
      <c r="DQ525" s="72"/>
      <c r="DR525" s="72"/>
      <c r="DS525" s="72"/>
      <c r="DT525" s="72"/>
      <c r="DZ525" s="141"/>
      <c r="EA525" s="141"/>
      <c r="EB525" s="141"/>
      <c r="EC525" s="141"/>
      <c r="ED525" s="141"/>
      <c r="EE525" s="141"/>
      <c r="EF525" s="143"/>
      <c r="EU525" s="72"/>
    </row>
    <row r="526" spans="1:151">
      <c r="A526" s="20"/>
      <c r="B526" s="20"/>
      <c r="C526" s="312"/>
      <c r="D526" s="31" t="s">
        <v>1831</v>
      </c>
      <c r="E526" s="31" t="s">
        <v>1832</v>
      </c>
      <c r="F526" s="32"/>
      <c r="G526" s="33"/>
      <c r="H526" s="34"/>
      <c r="I526" s="34"/>
      <c r="J526" s="34"/>
      <c r="K526" s="34"/>
      <c r="L526" s="34"/>
      <c r="M526" s="34"/>
      <c r="N526" s="34"/>
      <c r="O526" s="34"/>
      <c r="P526" s="34"/>
      <c r="Q526" s="34"/>
      <c r="R526" s="34"/>
      <c r="S526" s="34"/>
      <c r="T526" s="34"/>
      <c r="U526" s="34"/>
      <c r="V526" s="34"/>
      <c r="W526" s="34"/>
      <c r="X526" s="34"/>
      <c r="Y526" s="34"/>
      <c r="Z526" s="34"/>
      <c r="AA526" s="34"/>
      <c r="AB526" s="34"/>
      <c r="AC526" s="34"/>
      <c r="AD526" s="34"/>
      <c r="AE526" s="34"/>
      <c r="AF526" s="34"/>
      <c r="AG526" s="34"/>
      <c r="AH526" s="34"/>
      <c r="AI526" s="34"/>
      <c r="AJ526" s="34"/>
      <c r="AK526" s="34"/>
      <c r="AL526" s="34"/>
      <c r="AM526" s="34"/>
      <c r="AN526" s="34"/>
      <c r="AO526" s="34"/>
      <c r="AP526" s="34"/>
      <c r="AQ526" s="75"/>
      <c r="AR526" s="34"/>
      <c r="AS526" s="34"/>
      <c r="AT526" s="110" t="s">
        <v>1753</v>
      </c>
      <c r="AU526" s="34" t="s">
        <v>1753</v>
      </c>
      <c r="AV526" s="34" t="s">
        <v>1753</v>
      </c>
      <c r="AW526" s="34"/>
      <c r="AX526" s="34"/>
      <c r="AY526" s="34"/>
      <c r="AZ526" s="34"/>
      <c r="BA526" s="34"/>
      <c r="BB526" s="34"/>
      <c r="BC526" s="124" t="s">
        <v>1753</v>
      </c>
      <c r="BD526" s="124" t="s">
        <v>1753</v>
      </c>
      <c r="BE526" s="216" t="s">
        <v>1753</v>
      </c>
      <c r="BF526" s="216" t="s">
        <v>1753</v>
      </c>
      <c r="BG526" s="34"/>
      <c r="BH526" s="34"/>
      <c r="BI526" s="34"/>
      <c r="BJ526" s="34"/>
      <c r="BK526" s="34"/>
      <c r="BL526" s="34"/>
      <c r="BM526" s="34"/>
      <c r="BN526" s="34"/>
      <c r="BO526" s="34"/>
      <c r="BS526" s="61">
        <f t="shared" ca="1" si="89"/>
        <v>0</v>
      </c>
      <c r="BT526" s="61" t="str">
        <f t="shared" ca="1" si="90"/>
        <v>ACK</v>
      </c>
      <c r="BU526" s="78" t="e">
        <v>#VALUE!</v>
      </c>
      <c r="BV526" s="95">
        <v>0</v>
      </c>
      <c r="BW526" s="34">
        <v>9.44</v>
      </c>
      <c r="BX526" s="43">
        <v>0.20877502743900317</v>
      </c>
      <c r="BY526" s="51" t="s">
        <v>2960</v>
      </c>
      <c r="BZ526"/>
      <c r="CA526" s="278"/>
      <c r="CB526"/>
      <c r="CC526" s="10"/>
      <c r="CD526" s="61"/>
      <c r="CE526" s="49"/>
      <c r="CF526" s="65"/>
      <c r="CG526" s="65"/>
      <c r="CH526" s="65"/>
      <c r="CI526" s="49"/>
      <c r="CJ526" s="49"/>
      <c r="CK526" s="49"/>
      <c r="CL526" s="49"/>
      <c r="CM526"/>
      <c r="CN526"/>
      <c r="CO526"/>
      <c r="CP526"/>
      <c r="CQ526"/>
      <c r="CR526"/>
      <c r="CS526"/>
      <c r="CT526"/>
      <c r="CU526"/>
      <c r="CV526" s="49"/>
      <c r="CW526" s="49"/>
      <c r="CX526" s="49"/>
      <c r="CY526" s="49"/>
      <c r="CZ526" s="49"/>
      <c r="DA526" s="49"/>
      <c r="DB526" s="49"/>
      <c r="DC526" s="49"/>
      <c r="DD526" s="49"/>
      <c r="DE526" s="49"/>
      <c r="DF526" s="49"/>
      <c r="DG526" s="49"/>
      <c r="DH526" s="49"/>
      <c r="DI526" s="49"/>
      <c r="DJ526" s="139"/>
      <c r="DK526" s="95"/>
      <c r="DL526" s="141"/>
      <c r="DM526" s="141"/>
      <c r="DN526" s="141"/>
      <c r="DO526" s="141"/>
      <c r="DP526" s="91"/>
      <c r="DQ526" s="72"/>
      <c r="DR526" s="72"/>
      <c r="DS526" s="72"/>
      <c r="DT526" s="72"/>
      <c r="DZ526" s="141"/>
      <c r="EA526" s="141"/>
      <c r="EB526" s="141"/>
      <c r="EC526" s="141"/>
      <c r="ED526" s="141"/>
      <c r="EE526" s="141"/>
      <c r="EF526" s="143"/>
      <c r="EU526" s="72"/>
    </row>
    <row r="527" spans="1:151">
      <c r="A527" s="20"/>
      <c r="B527" s="20"/>
      <c r="C527" s="312"/>
      <c r="D527" s="31" t="s">
        <v>1833</v>
      </c>
      <c r="E527" s="31" t="s">
        <v>1223</v>
      </c>
      <c r="F527" s="32"/>
      <c r="G527" s="33"/>
      <c r="H527" s="34"/>
      <c r="I527" s="34"/>
      <c r="J527" s="34"/>
      <c r="K527" s="34"/>
      <c r="L527" s="34"/>
      <c r="M527" s="34"/>
      <c r="N527" s="34"/>
      <c r="O527" s="34"/>
      <c r="P527" s="34"/>
      <c r="Q527" s="34"/>
      <c r="R527" s="34"/>
      <c r="S527" s="34"/>
      <c r="T527" s="34"/>
      <c r="U527" s="34"/>
      <c r="V527" s="34"/>
      <c r="W527" s="34"/>
      <c r="X527" s="34"/>
      <c r="Y527" s="34"/>
      <c r="Z527" s="34"/>
      <c r="AA527" s="34"/>
      <c r="AB527" s="34"/>
      <c r="AC527" s="34"/>
      <c r="AD527" s="34"/>
      <c r="AE527" s="34"/>
      <c r="AF527" s="34"/>
      <c r="AG527" s="34"/>
      <c r="AH527" s="34"/>
      <c r="AI527" s="34"/>
      <c r="AJ527" s="34"/>
      <c r="AK527" s="34"/>
      <c r="AL527" s="34"/>
      <c r="AM527" s="34"/>
      <c r="AN527" s="34"/>
      <c r="AO527" s="34"/>
      <c r="AP527" s="34"/>
      <c r="AQ527" s="75"/>
      <c r="AR527" s="34"/>
      <c r="AS527" s="34"/>
      <c r="AT527" s="110" t="s">
        <v>1725</v>
      </c>
      <c r="AU527" s="34" t="s">
        <v>1725</v>
      </c>
      <c r="AV527" s="34" t="s">
        <v>1725</v>
      </c>
      <c r="AW527" s="34"/>
      <c r="AX527" s="34"/>
      <c r="AY527" s="34"/>
      <c r="AZ527" s="34"/>
      <c r="BA527" s="34"/>
      <c r="BB527" s="34"/>
      <c r="BC527" s="124" t="s">
        <v>1725</v>
      </c>
      <c r="BD527" s="124" t="s">
        <v>1725</v>
      </c>
      <c r="BE527" s="216" t="s">
        <v>1725</v>
      </c>
      <c r="BF527" s="216" t="s">
        <v>1725</v>
      </c>
      <c r="BG527" s="34"/>
      <c r="BH527" s="34"/>
      <c r="BI527" s="34"/>
      <c r="BJ527" s="34"/>
      <c r="BK527" s="34"/>
      <c r="BL527" s="34"/>
      <c r="BM527" s="34"/>
      <c r="BN527" s="34"/>
      <c r="BO527" s="34"/>
      <c r="BS527" s="61">
        <f t="shared" ca="1" si="89"/>
        <v>0</v>
      </c>
      <c r="BT527" s="61" t="str">
        <f t="shared" ca="1" si="90"/>
        <v>ACK</v>
      </c>
      <c r="BU527" s="78" t="e">
        <v>#VALUE!</v>
      </c>
      <c r="BV527" s="95">
        <v>0</v>
      </c>
      <c r="BW527" s="34">
        <v>9.4933333333333376</v>
      </c>
      <c r="BX527" s="43">
        <v>0.20448156828182029</v>
      </c>
      <c r="BY527" s="51" t="s">
        <v>2961</v>
      </c>
      <c r="BZ527"/>
      <c r="CA527" s="278"/>
      <c r="CB527"/>
      <c r="CC527" s="10"/>
      <c r="CD527" s="61"/>
      <c r="CE527" s="49"/>
      <c r="CF527" s="65"/>
      <c r="CG527" s="65"/>
      <c r="CH527" s="65"/>
      <c r="CI527" s="49"/>
      <c r="CJ527" s="49"/>
      <c r="CK527" s="49"/>
      <c r="CL527" s="49"/>
      <c r="CM527"/>
      <c r="CN527"/>
      <c r="CO527"/>
      <c r="CP527"/>
      <c r="CQ527"/>
      <c r="CR527"/>
      <c r="CS527"/>
      <c r="CT527"/>
      <c r="CU527"/>
      <c r="CV527" s="49"/>
      <c r="CW527" s="49"/>
      <c r="CX527" s="49"/>
      <c r="CY527" s="49"/>
      <c r="CZ527" s="49"/>
      <c r="DA527" s="49"/>
      <c r="DB527" s="49"/>
      <c r="DC527" s="49"/>
      <c r="DD527" s="49"/>
      <c r="DE527" s="49"/>
      <c r="DF527" s="49"/>
      <c r="DG527" s="49"/>
      <c r="DH527" s="49"/>
      <c r="DI527" s="49"/>
      <c r="DJ527" s="139"/>
      <c r="DK527" s="95"/>
      <c r="DL527" s="141"/>
      <c r="DM527" s="141"/>
      <c r="DN527" s="141"/>
      <c r="DO527" s="141"/>
      <c r="DP527" s="91"/>
      <c r="DQ527" s="72"/>
      <c r="DR527" s="72"/>
      <c r="DS527" s="72"/>
      <c r="DT527" s="72"/>
      <c r="DZ527" s="141"/>
      <c r="EA527" s="141"/>
      <c r="EB527" s="141"/>
      <c r="EC527" s="141"/>
      <c r="ED527" s="141"/>
      <c r="EE527" s="141"/>
      <c r="EF527" s="143"/>
      <c r="EU527" s="72"/>
    </row>
    <row r="528" spans="1:151">
      <c r="A528" s="20"/>
      <c r="B528" s="20"/>
      <c r="C528" s="312"/>
      <c r="D528" s="31" t="s">
        <v>1224</v>
      </c>
      <c r="E528" s="31" t="s">
        <v>2526</v>
      </c>
      <c r="F528" s="32"/>
      <c r="G528" s="33"/>
      <c r="H528" s="34"/>
      <c r="I528" s="34"/>
      <c r="J528" s="34"/>
      <c r="K528" s="34"/>
      <c r="L528" s="34"/>
      <c r="M528" s="34"/>
      <c r="N528" s="34"/>
      <c r="O528" s="34"/>
      <c r="P528" s="34"/>
      <c r="Q528" s="34"/>
      <c r="R528" s="34"/>
      <c r="S528" s="34"/>
      <c r="T528" s="34"/>
      <c r="U528" s="34"/>
      <c r="V528" s="34"/>
      <c r="W528" s="34"/>
      <c r="X528" s="34"/>
      <c r="Y528" s="34"/>
      <c r="Z528" s="34"/>
      <c r="AA528" s="34"/>
      <c r="AB528" s="34"/>
      <c r="AC528" s="34"/>
      <c r="AD528" s="34"/>
      <c r="AE528" s="34"/>
      <c r="AF528" s="34"/>
      <c r="AG528" s="34"/>
      <c r="AH528" s="34"/>
      <c r="AI528" s="34"/>
      <c r="AJ528" s="34"/>
      <c r="AK528" s="34"/>
      <c r="AL528" s="34"/>
      <c r="AM528" s="34"/>
      <c r="AN528" s="34"/>
      <c r="AO528" s="34"/>
      <c r="AP528" s="34"/>
      <c r="AQ528" s="75"/>
      <c r="AR528" s="34"/>
      <c r="AS528" s="34"/>
      <c r="AT528" s="110" t="s">
        <v>1728</v>
      </c>
      <c r="AU528" s="34" t="s">
        <v>1728</v>
      </c>
      <c r="AV528" s="34" t="s">
        <v>1728</v>
      </c>
      <c r="AW528" s="34"/>
      <c r="AX528" s="34"/>
      <c r="AY528" s="34"/>
      <c r="AZ528" s="34"/>
      <c r="BA528" s="34"/>
      <c r="BB528" s="34"/>
      <c r="BC528" s="124" t="s">
        <v>1728</v>
      </c>
      <c r="BD528" s="124" t="s">
        <v>1728</v>
      </c>
      <c r="BE528" s="216" t="s">
        <v>1728</v>
      </c>
      <c r="BF528" s="216" t="s">
        <v>1728</v>
      </c>
      <c r="BG528" s="34"/>
      <c r="BH528" s="34"/>
      <c r="BI528" s="34"/>
      <c r="BJ528" s="34"/>
      <c r="BK528" s="34"/>
      <c r="BL528" s="34"/>
      <c r="BM528" s="34"/>
      <c r="BN528" s="34"/>
      <c r="BO528" s="34"/>
      <c r="BS528" s="61">
        <f t="shared" ca="1" si="89"/>
        <v>0</v>
      </c>
      <c r="BT528" s="61" t="str">
        <f t="shared" ca="1" si="90"/>
        <v>ACK</v>
      </c>
      <c r="BU528" s="78">
        <v>5.1391</v>
      </c>
      <c r="BV528" s="95">
        <v>0</v>
      </c>
      <c r="BW528" s="34">
        <v>9.5466666666666704</v>
      </c>
      <c r="BX528" s="43">
        <v>0.20031920251699004</v>
      </c>
      <c r="BY528" s="51" t="s">
        <v>2962</v>
      </c>
      <c r="BZ528"/>
      <c r="CA528" s="278"/>
      <c r="CB528"/>
      <c r="CC528" s="10"/>
      <c r="CD528" s="61"/>
      <c r="CE528" s="49"/>
      <c r="CF528" s="65"/>
      <c r="CG528" s="65"/>
      <c r="CH528" s="65"/>
      <c r="CI528" s="49"/>
      <c r="CJ528" s="49"/>
      <c r="CK528" s="49"/>
      <c r="CL528" s="49"/>
      <c r="CM528"/>
      <c r="CN528"/>
      <c r="CO528"/>
      <c r="CP528"/>
      <c r="CQ528"/>
      <c r="CR528"/>
      <c r="CS528"/>
      <c r="CT528"/>
      <c r="CU528"/>
      <c r="CV528" s="49"/>
      <c r="CW528" s="49"/>
      <c r="CX528" s="49"/>
      <c r="CY528" s="49"/>
      <c r="CZ528" s="49"/>
      <c r="DA528" s="49"/>
      <c r="DB528" s="49"/>
      <c r="DC528" s="49"/>
      <c r="DD528" s="49"/>
      <c r="DE528" s="49"/>
      <c r="DF528" s="49"/>
      <c r="DG528" s="49"/>
      <c r="DH528" s="49"/>
      <c r="DI528" s="49"/>
      <c r="DJ528" s="139"/>
      <c r="DK528" s="95"/>
      <c r="DL528" s="141"/>
      <c r="DM528" s="141"/>
      <c r="DN528" s="141"/>
      <c r="DO528" s="141"/>
      <c r="DP528" s="91"/>
      <c r="DQ528" s="72"/>
      <c r="DR528" s="72"/>
      <c r="DS528" s="72"/>
      <c r="DT528" s="72"/>
      <c r="DZ528" s="141"/>
      <c r="EA528" s="141"/>
      <c r="EB528" s="141"/>
      <c r="EC528" s="141"/>
      <c r="ED528" s="141"/>
      <c r="EE528" s="141"/>
      <c r="EF528" s="143"/>
      <c r="EU528" s="72"/>
    </row>
    <row r="529" spans="1:151">
      <c r="A529" s="20"/>
      <c r="B529" s="20"/>
      <c r="C529" s="312"/>
      <c r="D529" s="31" t="s">
        <v>2527</v>
      </c>
      <c r="E529" s="31" t="s">
        <v>1785</v>
      </c>
      <c r="F529" s="32"/>
      <c r="G529" s="33"/>
      <c r="H529" s="34"/>
      <c r="I529" s="34"/>
      <c r="J529" s="34"/>
      <c r="K529" s="34"/>
      <c r="L529" s="34"/>
      <c r="M529" s="34"/>
      <c r="N529" s="34"/>
      <c r="O529" s="34"/>
      <c r="P529" s="34"/>
      <c r="Q529" s="34"/>
      <c r="R529" s="34"/>
      <c r="S529" s="34"/>
      <c r="T529" s="34"/>
      <c r="U529" s="34"/>
      <c r="V529" s="34"/>
      <c r="W529" s="34"/>
      <c r="X529" s="34"/>
      <c r="Y529" s="34"/>
      <c r="Z529" s="34"/>
      <c r="AA529" s="34"/>
      <c r="AB529" s="34"/>
      <c r="AC529" s="34"/>
      <c r="AD529" s="34"/>
      <c r="AE529" s="34"/>
      <c r="AF529" s="34"/>
      <c r="AG529" s="34"/>
      <c r="AH529" s="34"/>
      <c r="AI529" s="34"/>
      <c r="AJ529" s="34"/>
      <c r="AK529" s="34"/>
      <c r="AL529" s="34"/>
      <c r="AM529" s="34"/>
      <c r="AN529" s="34"/>
      <c r="AO529" s="34"/>
      <c r="AP529" s="34"/>
      <c r="AQ529" s="75"/>
      <c r="AR529" s="34"/>
      <c r="AS529" s="34"/>
      <c r="AT529" s="110" t="s">
        <v>2688</v>
      </c>
      <c r="AU529" s="34" t="s">
        <v>2688</v>
      </c>
      <c r="AV529" s="34" t="s">
        <v>2688</v>
      </c>
      <c r="AW529" s="34"/>
      <c r="AX529" s="34"/>
      <c r="AY529" s="34"/>
      <c r="AZ529" s="34"/>
      <c r="BA529" s="34"/>
      <c r="BB529" s="34"/>
      <c r="BC529" s="124" t="s">
        <v>2688</v>
      </c>
      <c r="BD529" s="124" t="s">
        <v>2688</v>
      </c>
      <c r="BE529" s="216" t="s">
        <v>2688</v>
      </c>
      <c r="BF529" s="216" t="s">
        <v>2688</v>
      </c>
      <c r="BG529" s="34"/>
      <c r="BH529" s="34"/>
      <c r="BI529" s="34"/>
      <c r="BJ529" s="34"/>
      <c r="BK529" s="34"/>
      <c r="BL529" s="34"/>
      <c r="BM529" s="34"/>
      <c r="BN529" s="34"/>
      <c r="BO529" s="34"/>
      <c r="BS529" s="61">
        <f t="shared" ca="1" si="89"/>
        <v>0</v>
      </c>
      <c r="BT529" s="61" t="str">
        <f t="shared" ca="1" si="90"/>
        <v>MODELNAME=LZM-100</v>
      </c>
      <c r="BU529" s="78" t="e">
        <v>#VALUE!</v>
      </c>
      <c r="BV529" s="95">
        <v>0</v>
      </c>
      <c r="BW529" s="34">
        <v>9.6</v>
      </c>
      <c r="BX529" s="43">
        <v>0.19628264701169659</v>
      </c>
      <c r="BY529" s="51" t="s">
        <v>2963</v>
      </c>
      <c r="BZ529"/>
      <c r="CA529" s="278"/>
      <c r="CB529"/>
      <c r="CC529" s="10"/>
      <c r="CD529" s="61"/>
      <c r="CE529" s="49"/>
      <c r="CF529" s="65"/>
      <c r="CG529" s="65"/>
      <c r="CH529" s="65"/>
      <c r="CI529" s="49"/>
      <c r="CJ529" s="49"/>
      <c r="CK529" s="49"/>
      <c r="CL529" s="49"/>
      <c r="CM529"/>
      <c r="CN529"/>
      <c r="CO529"/>
      <c r="CP529"/>
      <c r="CQ529"/>
      <c r="CR529"/>
      <c r="CS529"/>
      <c r="CT529"/>
      <c r="CU529"/>
      <c r="CV529" s="49"/>
      <c r="CW529" s="49"/>
      <c r="CX529" s="49"/>
      <c r="CY529" s="49"/>
      <c r="CZ529" s="49"/>
      <c r="DA529" s="49"/>
      <c r="DB529" s="49"/>
      <c r="DC529" s="49"/>
      <c r="DD529" s="49"/>
      <c r="DE529" s="49"/>
      <c r="DF529" s="49"/>
      <c r="DG529" s="49"/>
      <c r="DH529" s="49"/>
      <c r="DI529" s="49"/>
      <c r="DJ529" s="139"/>
      <c r="DK529" s="95"/>
      <c r="DL529" s="141"/>
      <c r="DM529" s="141"/>
      <c r="DN529" s="141"/>
      <c r="DO529" s="141"/>
      <c r="DP529" s="91"/>
      <c r="DQ529" s="72"/>
      <c r="DR529" s="72"/>
      <c r="DS529" s="72"/>
      <c r="DT529" s="72"/>
      <c r="DZ529" s="141"/>
      <c r="EA529" s="141"/>
      <c r="EB529" s="141"/>
      <c r="EC529" s="141"/>
      <c r="ED529" s="141"/>
      <c r="EE529" s="141"/>
      <c r="EF529" s="143"/>
      <c r="EU529" s="72"/>
    </row>
    <row r="530" spans="1:151">
      <c r="A530" s="20"/>
      <c r="B530" s="20"/>
      <c r="C530" s="312"/>
      <c r="D530" s="31" t="s">
        <v>1786</v>
      </c>
      <c r="E530" s="31" t="s">
        <v>1787</v>
      </c>
      <c r="F530" s="32"/>
      <c r="G530" s="33"/>
      <c r="H530" s="34"/>
      <c r="I530" s="34"/>
      <c r="J530" s="34"/>
      <c r="K530" s="34"/>
      <c r="L530" s="34"/>
      <c r="M530" s="34"/>
      <c r="N530" s="34"/>
      <c r="O530" s="34"/>
      <c r="P530" s="34"/>
      <c r="Q530" s="34"/>
      <c r="R530" s="34"/>
      <c r="S530" s="34"/>
      <c r="T530" s="34"/>
      <c r="U530" s="34"/>
      <c r="V530" s="34"/>
      <c r="W530" s="34"/>
      <c r="X530" s="34"/>
      <c r="Y530" s="34"/>
      <c r="Z530" s="34"/>
      <c r="AA530" s="34"/>
      <c r="AB530" s="34"/>
      <c r="AC530" s="34"/>
      <c r="AD530" s="34"/>
      <c r="AE530" s="34"/>
      <c r="AF530" s="34"/>
      <c r="AG530" s="34"/>
      <c r="AH530" s="34"/>
      <c r="AI530" s="34"/>
      <c r="AJ530" s="34"/>
      <c r="AK530" s="34"/>
      <c r="AL530" s="34"/>
      <c r="AM530" s="34"/>
      <c r="AN530" s="34"/>
      <c r="AO530" s="34"/>
      <c r="AP530" s="34"/>
      <c r="AQ530" s="75"/>
      <c r="AR530" s="34"/>
      <c r="AS530" s="34"/>
      <c r="AT530" s="110" t="s">
        <v>2688</v>
      </c>
      <c r="AU530" s="34" t="s">
        <v>2688</v>
      </c>
      <c r="AV530" s="34" t="s">
        <v>2688</v>
      </c>
      <c r="AW530" s="34"/>
      <c r="AX530" s="34"/>
      <c r="AY530" s="34"/>
      <c r="AZ530" s="34"/>
      <c r="BA530" s="34"/>
      <c r="BB530" s="34"/>
      <c r="BC530" s="124" t="s">
        <v>2688</v>
      </c>
      <c r="BD530" s="124" t="s">
        <v>2688</v>
      </c>
      <c r="BE530" s="216" t="s">
        <v>2688</v>
      </c>
      <c r="BF530" s="216" t="s">
        <v>2688</v>
      </c>
      <c r="BG530" s="34"/>
      <c r="BH530" s="34"/>
      <c r="BI530" s="34"/>
      <c r="BJ530" s="34"/>
      <c r="BK530" s="34"/>
      <c r="BL530" s="34"/>
      <c r="BM530" s="34"/>
      <c r="BN530" s="34"/>
      <c r="BO530" s="34"/>
      <c r="BS530" s="61">
        <f t="shared" ca="1" si="89"/>
        <v>0</v>
      </c>
      <c r="BT530" s="61" t="str">
        <f t="shared" ca="1" si="90"/>
        <v>SERNUM=   00001</v>
      </c>
      <c r="BU530" s="78" t="e">
        <v>#VALUE!</v>
      </c>
      <c r="BV530" s="95">
        <v>0</v>
      </c>
      <c r="BW530" s="34">
        <v>9.653333333333336</v>
      </c>
      <c r="BX530" s="43">
        <v>0.19236688211757436</v>
      </c>
      <c r="BY530" s="51" t="s">
        <v>1348</v>
      </c>
      <c r="BZ530"/>
      <c r="CA530" s="278"/>
      <c r="CB530"/>
      <c r="CC530" s="10"/>
      <c r="CD530" s="61"/>
      <c r="CE530" s="49"/>
      <c r="CF530" s="65"/>
      <c r="CG530" s="65"/>
      <c r="CH530" s="65"/>
      <c r="CI530" s="49"/>
      <c r="CJ530" s="49"/>
      <c r="CK530" s="49"/>
      <c r="CL530" s="49"/>
      <c r="CM530"/>
      <c r="CN530"/>
      <c r="CO530"/>
      <c r="CP530"/>
      <c r="CQ530"/>
      <c r="CR530"/>
      <c r="CS530"/>
      <c r="CT530"/>
      <c r="CU530"/>
      <c r="CV530" s="49"/>
      <c r="CW530" s="49"/>
      <c r="CX530" s="49"/>
      <c r="CY530" s="49"/>
      <c r="CZ530" s="49"/>
      <c r="DA530" s="49"/>
      <c r="DB530" s="49"/>
      <c r="DC530" s="49"/>
      <c r="DD530" s="49"/>
      <c r="DE530" s="49"/>
      <c r="DF530" s="49"/>
      <c r="DG530" s="49"/>
      <c r="DH530" s="49"/>
      <c r="DI530" s="49"/>
      <c r="DJ530" s="139"/>
      <c r="DK530" s="95"/>
      <c r="DL530" s="141"/>
      <c r="DM530" s="141"/>
      <c r="DN530" s="141"/>
      <c r="DO530" s="141"/>
      <c r="DP530" s="91"/>
      <c r="DQ530" s="72"/>
      <c r="DR530" s="72"/>
      <c r="DS530" s="72"/>
      <c r="DT530" s="72"/>
      <c r="DZ530" s="141"/>
      <c r="EA530" s="141"/>
      <c r="EB530" s="141"/>
      <c r="EC530" s="141"/>
      <c r="ED530" s="141"/>
      <c r="EE530" s="141"/>
      <c r="EF530" s="143"/>
      <c r="EU530" s="72"/>
    </row>
    <row r="531" spans="1:151">
      <c r="A531" s="20"/>
      <c r="B531" s="20"/>
      <c r="C531" s="313"/>
      <c r="D531" s="31" t="s">
        <v>1788</v>
      </c>
      <c r="E531" s="31" t="s">
        <v>1789</v>
      </c>
      <c r="F531" s="32"/>
      <c r="G531" s="33"/>
      <c r="H531" s="34"/>
      <c r="I531" s="34"/>
      <c r="J531" s="34"/>
      <c r="K531" s="34"/>
      <c r="L531" s="34"/>
      <c r="M531" s="34"/>
      <c r="N531" s="34"/>
      <c r="O531" s="34"/>
      <c r="P531" s="34"/>
      <c r="Q531" s="34"/>
      <c r="R531" s="34"/>
      <c r="S531" s="34"/>
      <c r="T531" s="34"/>
      <c r="U531" s="34"/>
      <c r="V531" s="34"/>
      <c r="W531" s="34"/>
      <c r="X531" s="34"/>
      <c r="Y531" s="34"/>
      <c r="Z531" s="34"/>
      <c r="AA531" s="34"/>
      <c r="AB531" s="34"/>
      <c r="AC531" s="34"/>
      <c r="AD531" s="34"/>
      <c r="AE531" s="34"/>
      <c r="AF531" s="34"/>
      <c r="AG531" s="34"/>
      <c r="AH531" s="34"/>
      <c r="AI531" s="34"/>
      <c r="AJ531" s="34"/>
      <c r="AK531" s="34"/>
      <c r="AL531" s="34"/>
      <c r="AM531" s="34"/>
      <c r="AN531" s="34"/>
      <c r="AO531" s="34"/>
      <c r="AP531" s="34"/>
      <c r="AQ531" s="75"/>
      <c r="AR531" s="34"/>
      <c r="AS531" s="34"/>
      <c r="AT531" s="110" t="s">
        <v>2688</v>
      </c>
      <c r="AU531" s="34" t="s">
        <v>2688</v>
      </c>
      <c r="AV531" s="34" t="s">
        <v>2688</v>
      </c>
      <c r="AW531" s="34"/>
      <c r="AX531" s="34"/>
      <c r="AY531" s="34"/>
      <c r="AZ531" s="34"/>
      <c r="BA531" s="34"/>
      <c r="BB531" s="34"/>
      <c r="BC531" s="124" t="s">
        <v>2688</v>
      </c>
      <c r="BD531" s="124" t="s">
        <v>2688</v>
      </c>
      <c r="BE531" s="216" t="s">
        <v>2688</v>
      </c>
      <c r="BF531" s="216" t="s">
        <v>2688</v>
      </c>
      <c r="BG531" s="34"/>
      <c r="BH531" s="34"/>
      <c r="BI531" s="34"/>
      <c r="BJ531" s="34"/>
      <c r="BK531" s="34"/>
      <c r="BL531" s="34"/>
      <c r="BM531" s="34"/>
      <c r="BN531" s="34"/>
      <c r="BO531" s="34"/>
      <c r="BS531" s="61">
        <f t="shared" ca="1" si="89"/>
        <v>0</v>
      </c>
      <c r="BT531" s="61" t="str">
        <f t="shared" ca="1" si="90"/>
        <v>ACK</v>
      </c>
      <c r="BU531" s="78" t="e">
        <v>#VALUE!</v>
      </c>
      <c r="BV531" s="95">
        <v>0</v>
      </c>
      <c r="BW531" s="34">
        <v>9.7066666666666688</v>
      </c>
      <c r="BX531" s="43">
        <v>0.18856713605773062</v>
      </c>
      <c r="BY531" s="51" t="s">
        <v>1349</v>
      </c>
      <c r="BZ531"/>
      <c r="CA531" s="278"/>
      <c r="CB531"/>
      <c r="CC531" s="10"/>
      <c r="CD531" s="61"/>
      <c r="CE531" s="49"/>
      <c r="CF531" s="65"/>
      <c r="CG531" s="65"/>
      <c r="CH531" s="65"/>
      <c r="CI531" s="49"/>
      <c r="CJ531" s="49"/>
      <c r="CK531" s="49"/>
      <c r="CL531" s="49"/>
      <c r="CM531"/>
      <c r="CN531"/>
      <c r="CO531"/>
      <c r="CP531"/>
      <c r="CQ531"/>
      <c r="CR531"/>
      <c r="CS531"/>
      <c r="CT531"/>
      <c r="CU531"/>
      <c r="CV531" s="49"/>
      <c r="CW531" s="49"/>
      <c r="CX531" s="49"/>
      <c r="CY531" s="49"/>
      <c r="CZ531" s="49"/>
      <c r="DA531" s="49"/>
      <c r="DB531" s="49"/>
      <c r="DC531" s="49"/>
      <c r="DD531" s="49"/>
      <c r="DE531" s="49"/>
      <c r="DF531" s="49"/>
      <c r="DG531" s="49"/>
      <c r="DH531" s="49"/>
      <c r="DI531" s="49"/>
      <c r="DJ531" s="139"/>
      <c r="DK531" s="95"/>
      <c r="DL531" s="141"/>
      <c r="DM531" s="141"/>
      <c r="DN531" s="141"/>
      <c r="DO531" s="141"/>
      <c r="DP531" s="91"/>
      <c r="DQ531" s="72"/>
      <c r="DR531" s="72"/>
      <c r="DS531" s="72"/>
      <c r="DT531" s="72"/>
      <c r="DZ531" s="141"/>
      <c r="EA531" s="141"/>
      <c r="EB531" s="141"/>
      <c r="EC531" s="141"/>
      <c r="ED531" s="141"/>
      <c r="EE531" s="141"/>
      <c r="EF531" s="143"/>
      <c r="EU531" s="72"/>
    </row>
    <row r="532" spans="1:151">
      <c r="A532" s="20"/>
      <c r="B532" s="20"/>
      <c r="C532" s="311" t="s">
        <v>1790</v>
      </c>
      <c r="D532" s="31" t="s">
        <v>1791</v>
      </c>
      <c r="E532" s="31" t="s">
        <v>2131</v>
      </c>
      <c r="F532" s="32"/>
      <c r="G532" s="33"/>
      <c r="H532" s="34"/>
      <c r="I532" s="34"/>
      <c r="J532" s="34"/>
      <c r="K532" s="34"/>
      <c r="L532" s="34"/>
      <c r="M532" s="34"/>
      <c r="N532" s="34"/>
      <c r="O532" s="34"/>
      <c r="P532" s="34"/>
      <c r="Q532" s="34"/>
      <c r="R532" s="34"/>
      <c r="S532" s="34"/>
      <c r="T532" s="34"/>
      <c r="U532" s="34"/>
      <c r="V532" s="34"/>
      <c r="W532" s="34"/>
      <c r="X532" s="34"/>
      <c r="Y532" s="34"/>
      <c r="Z532" s="34"/>
      <c r="AA532" s="34"/>
      <c r="AB532" s="34"/>
      <c r="AC532" s="34"/>
      <c r="AD532" s="34"/>
      <c r="AE532" s="34"/>
      <c r="AF532" s="34"/>
      <c r="AG532" s="34"/>
      <c r="AH532" s="34"/>
      <c r="AI532" s="34"/>
      <c r="AJ532" s="34"/>
      <c r="AK532" s="34"/>
      <c r="AL532" s="34"/>
      <c r="AM532" s="34"/>
      <c r="AN532" s="34"/>
      <c r="AO532" s="34"/>
      <c r="AP532" s="34"/>
      <c r="AQ532" s="75"/>
      <c r="AR532" s="34"/>
      <c r="AS532" s="34"/>
      <c r="AT532" s="110" t="s">
        <v>2399</v>
      </c>
      <c r="AU532" s="34" t="s">
        <v>2399</v>
      </c>
      <c r="AV532" s="34" t="s">
        <v>2399</v>
      </c>
      <c r="AW532" s="34"/>
      <c r="AX532" s="34"/>
      <c r="AY532" s="34"/>
      <c r="AZ532" s="34"/>
      <c r="BA532" s="34"/>
      <c r="BB532" s="34"/>
      <c r="BC532" s="124" t="s">
        <v>2399</v>
      </c>
      <c r="BD532" s="124" t="s">
        <v>2399</v>
      </c>
      <c r="BE532" s="216" t="s">
        <v>2399</v>
      </c>
      <c r="BF532" s="216" t="s">
        <v>2399</v>
      </c>
      <c r="BG532" s="34"/>
      <c r="BH532" s="34"/>
      <c r="BI532" s="34"/>
      <c r="BJ532" s="34"/>
      <c r="BK532" s="34"/>
      <c r="BL532" s="34"/>
      <c r="BM532" s="34"/>
      <c r="BN532" s="34"/>
      <c r="BO532" s="34"/>
      <c r="BS532" s="61">
        <f t="shared" ca="1" si="89"/>
        <v>0</v>
      </c>
      <c r="BT532" s="61" t="str">
        <f t="shared" ca="1" si="90"/>
        <v>LOADCELL=0.000000</v>
      </c>
      <c r="BU532" s="78" t="e">
        <v>#VALUE!</v>
      </c>
      <c r="BV532" s="95">
        <v>0</v>
      </c>
      <c r="BW532" s="34">
        <v>9.76</v>
      </c>
      <c r="BX532" s="43">
        <v>0.18487887038255571</v>
      </c>
      <c r="BY532" s="51" t="s">
        <v>1350</v>
      </c>
      <c r="BZ532"/>
      <c r="CA532" s="278"/>
      <c r="CB532"/>
      <c r="CC532" s="10"/>
      <c r="CD532" s="61"/>
      <c r="CE532" s="49"/>
      <c r="CF532" s="65"/>
      <c r="CG532" s="65"/>
      <c r="CH532" s="65"/>
      <c r="CI532" s="49"/>
      <c r="CJ532" s="49"/>
      <c r="CK532" s="49"/>
      <c r="CL532" s="49"/>
      <c r="CM532"/>
      <c r="CN532"/>
      <c r="CO532"/>
      <c r="CP532"/>
      <c r="CQ532"/>
      <c r="CR532"/>
      <c r="CS532"/>
      <c r="CT532"/>
      <c r="CU532"/>
      <c r="CV532" s="49"/>
      <c r="CW532" s="49"/>
      <c r="CX532" s="49"/>
      <c r="CY532" s="49"/>
      <c r="CZ532" s="49"/>
      <c r="DA532" s="49"/>
      <c r="DB532" s="49"/>
      <c r="DC532" s="49"/>
      <c r="DD532" s="49"/>
      <c r="DE532" s="49"/>
      <c r="DF532" s="49"/>
      <c r="DG532" s="49"/>
      <c r="DH532" s="49"/>
      <c r="DI532" s="49"/>
      <c r="DJ532" s="139"/>
      <c r="DK532" s="95"/>
      <c r="DL532" s="141"/>
      <c r="DM532" s="141"/>
      <c r="DN532" s="141"/>
      <c r="DO532" s="141"/>
      <c r="DP532" s="91"/>
      <c r="DQ532" s="72"/>
      <c r="DR532" s="72"/>
      <c r="DS532" s="72"/>
      <c r="DT532" s="72"/>
      <c r="DZ532" s="141"/>
      <c r="EA532" s="141"/>
      <c r="EB532" s="141"/>
      <c r="EC532" s="141"/>
      <c r="ED532" s="141"/>
      <c r="EE532" s="141"/>
      <c r="EF532" s="143"/>
      <c r="EU532" s="72"/>
    </row>
    <row r="533" spans="1:151">
      <c r="A533" s="20"/>
      <c r="B533" s="20"/>
      <c r="C533" s="312"/>
      <c r="D533" s="31" t="s">
        <v>2132</v>
      </c>
      <c r="E533" s="31" t="s">
        <v>2133</v>
      </c>
      <c r="F533" s="32"/>
      <c r="G533" s="33"/>
      <c r="H533" s="34"/>
      <c r="I533" s="34"/>
      <c r="J533" s="34"/>
      <c r="K533" s="34"/>
      <c r="L533" s="34"/>
      <c r="M533" s="34"/>
      <c r="N533" s="34"/>
      <c r="O533" s="34"/>
      <c r="P533" s="34"/>
      <c r="Q533" s="34"/>
      <c r="R533" s="34"/>
      <c r="S533" s="34"/>
      <c r="T533" s="34"/>
      <c r="U533" s="34"/>
      <c r="V533" s="34"/>
      <c r="W533" s="34"/>
      <c r="X533" s="34"/>
      <c r="Y533" s="34"/>
      <c r="Z533" s="34"/>
      <c r="AA533" s="34"/>
      <c r="AB533" s="34"/>
      <c r="AC533" s="34"/>
      <c r="AD533" s="34"/>
      <c r="AE533" s="34"/>
      <c r="AF533" s="34"/>
      <c r="AG533" s="34"/>
      <c r="AH533" s="34"/>
      <c r="AI533" s="34"/>
      <c r="AJ533" s="34"/>
      <c r="AK533" s="34"/>
      <c r="AL533" s="34"/>
      <c r="AM533" s="34"/>
      <c r="AN533" s="34"/>
      <c r="AO533" s="34"/>
      <c r="AP533" s="34"/>
      <c r="AQ533" s="75"/>
      <c r="AR533" s="34"/>
      <c r="AS533" s="34"/>
      <c r="AT533" s="110" t="s">
        <v>2399</v>
      </c>
      <c r="AU533" s="34" t="s">
        <v>2399</v>
      </c>
      <c r="AV533" s="34" t="s">
        <v>2399</v>
      </c>
      <c r="AW533" s="34"/>
      <c r="AX533" s="34"/>
      <c r="AY533" s="34"/>
      <c r="AZ533" s="34"/>
      <c r="BA533" s="34"/>
      <c r="BB533" s="34"/>
      <c r="BC533" s="124" t="s">
        <v>2399</v>
      </c>
      <c r="BD533" s="124" t="s">
        <v>2399</v>
      </c>
      <c r="BE533" s="216" t="s">
        <v>2399</v>
      </c>
      <c r="BF533" s="216" t="s">
        <v>2399</v>
      </c>
      <c r="BG533" s="34"/>
      <c r="BH533" s="34"/>
      <c r="BI533" s="34"/>
      <c r="BJ533" s="34"/>
      <c r="BK533" s="34"/>
      <c r="BL533" s="34"/>
      <c r="BM533" s="34"/>
      <c r="BN533" s="34"/>
      <c r="BO533" s="34"/>
      <c r="BS533" s="61">
        <f t="shared" ca="1" si="89"/>
        <v>0</v>
      </c>
      <c r="BT533" s="61" t="str">
        <f t="shared" ca="1" si="90"/>
        <v>LOADCELL=0.000000</v>
      </c>
      <c r="BU533" s="78" t="e">
        <v>#VALUE!</v>
      </c>
      <c r="BV533" s="95">
        <v>0</v>
      </c>
      <c r="BW533" s="34">
        <v>9.8133333333333344</v>
      </c>
      <c r="BX533" s="43">
        <v>0.18129776641151771</v>
      </c>
      <c r="BY533" s="51" t="s">
        <v>1351</v>
      </c>
      <c r="BZ533"/>
      <c r="CA533" s="278"/>
      <c r="CB533"/>
      <c r="CC533" s="10"/>
      <c r="CD533" s="61"/>
      <c r="CE533" s="49"/>
      <c r="CF533" s="65"/>
      <c r="CG533" s="65"/>
      <c r="CH533" s="65"/>
      <c r="CI533" s="49"/>
      <c r="CJ533" s="49"/>
      <c r="CK533" s="49"/>
      <c r="CL533" s="49"/>
      <c r="CM533"/>
      <c r="CN533"/>
      <c r="CO533"/>
      <c r="CP533"/>
      <c r="CQ533"/>
      <c r="CR533"/>
      <c r="CS533"/>
      <c r="CT533"/>
      <c r="CU533"/>
      <c r="CV533" s="49"/>
      <c r="CW533" s="49"/>
      <c r="CX533" s="49"/>
      <c r="CY533" s="49"/>
      <c r="CZ533" s="49"/>
      <c r="DA533" s="49"/>
      <c r="DB533" s="49"/>
      <c r="DC533" s="49"/>
      <c r="DD533" s="49"/>
      <c r="DE533" s="49"/>
      <c r="DF533" s="49"/>
      <c r="DG533" s="49"/>
      <c r="DH533" s="49"/>
      <c r="DI533" s="49"/>
      <c r="DJ533" s="139"/>
      <c r="DK533" s="95"/>
      <c r="DL533" s="141"/>
      <c r="DM533" s="141"/>
      <c r="DN533" s="141"/>
      <c r="DO533" s="141"/>
      <c r="DP533" s="91"/>
      <c r="DQ533" s="72"/>
      <c r="DR533" s="72"/>
      <c r="DS533" s="72"/>
      <c r="DT533" s="72"/>
      <c r="DZ533" s="141"/>
      <c r="EA533" s="141"/>
      <c r="EB533" s="141"/>
      <c r="EC533" s="141"/>
      <c r="ED533" s="141"/>
      <c r="EE533" s="141"/>
      <c r="EF533" s="143"/>
      <c r="EU533" s="72"/>
    </row>
    <row r="534" spans="1:151">
      <c r="A534" s="20"/>
      <c r="B534" s="20"/>
      <c r="C534" s="312"/>
      <c r="D534" s="31" t="s">
        <v>2284</v>
      </c>
      <c r="E534" s="31" t="s">
        <v>3241</v>
      </c>
      <c r="F534" s="32"/>
      <c r="G534" s="33"/>
      <c r="H534" s="34"/>
      <c r="I534" s="34"/>
      <c r="J534" s="34"/>
      <c r="K534" s="34"/>
      <c r="L534" s="34"/>
      <c r="M534" s="34"/>
      <c r="N534" s="34"/>
      <c r="O534" s="34"/>
      <c r="P534" s="34"/>
      <c r="Q534" s="34"/>
      <c r="R534" s="34"/>
      <c r="S534" s="34"/>
      <c r="T534" s="34"/>
      <c r="U534" s="34"/>
      <c r="V534" s="34"/>
      <c r="W534" s="34"/>
      <c r="X534" s="34"/>
      <c r="Y534" s="34"/>
      <c r="Z534" s="34"/>
      <c r="AA534" s="34"/>
      <c r="AB534" s="34"/>
      <c r="AC534" s="34"/>
      <c r="AD534" s="34"/>
      <c r="AE534" s="34"/>
      <c r="AF534" s="34"/>
      <c r="AG534" s="34"/>
      <c r="AH534" s="34"/>
      <c r="AI534" s="34"/>
      <c r="AJ534" s="34"/>
      <c r="AK534" s="34"/>
      <c r="AL534" s="34"/>
      <c r="AM534" s="34"/>
      <c r="AN534" s="34"/>
      <c r="AO534" s="34"/>
      <c r="AP534" s="34"/>
      <c r="AQ534" s="75"/>
      <c r="AR534" s="34"/>
      <c r="AS534" s="34"/>
      <c r="AT534" s="110" t="s">
        <v>2286</v>
      </c>
      <c r="AU534" s="34" t="s">
        <v>2286</v>
      </c>
      <c r="AV534" s="34" t="s">
        <v>2286</v>
      </c>
      <c r="AW534" s="34"/>
      <c r="AX534" s="34"/>
      <c r="AY534" s="34"/>
      <c r="AZ534" s="34"/>
      <c r="BA534" s="34"/>
      <c r="BB534" s="34"/>
      <c r="BC534" s="124" t="s">
        <v>1448</v>
      </c>
      <c r="BD534" s="124" t="s">
        <v>1448</v>
      </c>
      <c r="BE534" s="34" t="s">
        <v>1448</v>
      </c>
      <c r="BF534" s="34" t="s">
        <v>1448</v>
      </c>
      <c r="BG534" s="34"/>
      <c r="BH534" s="34"/>
      <c r="BI534" s="34"/>
      <c r="BJ534" s="34"/>
      <c r="BK534" s="34"/>
      <c r="BL534" s="34"/>
      <c r="BM534" s="34"/>
      <c r="BN534" s="34"/>
      <c r="BO534" s="34"/>
      <c r="BS534" s="61">
        <f t="shared" ca="1" si="89"/>
        <v>0</v>
      </c>
      <c r="BT534" s="61" t="str">
        <f t="shared" ca="1" si="90"/>
        <v>ZL=-2221.6|ZR=-3284.0|ZSWP=0.0</v>
      </c>
      <c r="BU534" s="78" t="e">
        <v>#VALUE!</v>
      </c>
      <c r="BV534" s="95">
        <v>0</v>
      </c>
      <c r="BW534" s="34">
        <v>9.8666666666666671</v>
      </c>
      <c r="BX534" s="43">
        <v>0.1778197125852809</v>
      </c>
      <c r="BY534" s="51" t="s">
        <v>1352</v>
      </c>
      <c r="BZ534"/>
      <c r="CA534" s="278"/>
      <c r="CB534"/>
      <c r="CC534" s="10"/>
      <c r="CD534" s="61"/>
      <c r="CE534" s="49"/>
      <c r="CF534" s="65"/>
      <c r="CG534" s="65"/>
      <c r="CH534" s="65"/>
      <c r="CI534" s="49"/>
      <c r="CJ534" s="49"/>
      <c r="CK534" s="49"/>
      <c r="CL534" s="49"/>
      <c r="CM534"/>
      <c r="CN534"/>
      <c r="CO534"/>
      <c r="CP534"/>
      <c r="CQ534"/>
      <c r="CR534"/>
      <c r="CS534"/>
      <c r="CT534"/>
      <c r="CU534"/>
      <c r="CV534" s="49"/>
      <c r="CW534" s="49"/>
      <c r="CX534" s="49"/>
      <c r="CY534" s="49"/>
      <c r="CZ534" s="49"/>
      <c r="DA534" s="49"/>
      <c r="DB534" s="49"/>
      <c r="DC534" s="49"/>
      <c r="DD534" s="49"/>
      <c r="DE534" s="49"/>
      <c r="DF534" s="49"/>
      <c r="DG534" s="49"/>
      <c r="DH534" s="49"/>
      <c r="DI534" s="49"/>
      <c r="DJ534" s="139"/>
      <c r="DK534" s="95"/>
      <c r="DL534" s="141"/>
      <c r="DM534" s="141"/>
      <c r="DN534" s="141"/>
      <c r="DO534" s="141"/>
      <c r="DP534" s="91"/>
      <c r="DQ534" s="72"/>
      <c r="DR534" s="72"/>
      <c r="DS534" s="72"/>
      <c r="DT534" s="72"/>
      <c r="DZ534" s="141"/>
      <c r="EA534" s="141"/>
      <c r="EB534" s="141"/>
      <c r="EC534" s="141"/>
      <c r="ED534" s="141"/>
      <c r="EE534" s="141"/>
      <c r="EF534" s="143"/>
      <c r="EU534" s="72"/>
    </row>
    <row r="535" spans="1:151">
      <c r="A535" s="20"/>
      <c r="B535" s="20"/>
      <c r="C535" s="312"/>
      <c r="D535" s="31" t="s">
        <v>2285</v>
      </c>
      <c r="E535" s="31" t="s">
        <v>3242</v>
      </c>
      <c r="F535" s="32"/>
      <c r="G535" s="33"/>
      <c r="H535" s="34"/>
      <c r="I535" s="34"/>
      <c r="J535" s="34"/>
      <c r="K535" s="34"/>
      <c r="L535" s="34"/>
      <c r="M535" s="34"/>
      <c r="N535" s="34"/>
      <c r="O535" s="34"/>
      <c r="P535" s="34"/>
      <c r="Q535" s="34"/>
      <c r="R535" s="34"/>
      <c r="S535" s="34"/>
      <c r="T535" s="34"/>
      <c r="U535" s="34"/>
      <c r="V535" s="34"/>
      <c r="W535" s="34"/>
      <c r="X535" s="34"/>
      <c r="Y535" s="34"/>
      <c r="Z535" s="34"/>
      <c r="AA535" s="34"/>
      <c r="AB535" s="34"/>
      <c r="AC535" s="34"/>
      <c r="AD535" s="34"/>
      <c r="AE535" s="34"/>
      <c r="AF535" s="34"/>
      <c r="AG535" s="34"/>
      <c r="AH535" s="34"/>
      <c r="AI535" s="34"/>
      <c r="AJ535" s="34"/>
      <c r="AK535" s="34"/>
      <c r="AL535" s="34"/>
      <c r="AM535" s="34"/>
      <c r="AN535" s="34"/>
      <c r="AO535" s="34"/>
      <c r="AP535" s="34"/>
      <c r="AQ535" s="75"/>
      <c r="AR535" s="34"/>
      <c r="AS535" s="34"/>
      <c r="AT535" s="110" t="s">
        <v>2286</v>
      </c>
      <c r="AU535" s="34" t="s">
        <v>2286</v>
      </c>
      <c r="AV535" s="34" t="s">
        <v>2286</v>
      </c>
      <c r="AW535" s="34"/>
      <c r="AX535" s="34"/>
      <c r="AY535" s="34"/>
      <c r="AZ535" s="34"/>
      <c r="BA535" s="34"/>
      <c r="BB535" s="34"/>
      <c r="BC535" s="124" t="s">
        <v>1448</v>
      </c>
      <c r="BD535" s="124" t="s">
        <v>1448</v>
      </c>
      <c r="BE535" s="34" t="s">
        <v>1448</v>
      </c>
      <c r="BF535" s="34" t="s">
        <v>1448</v>
      </c>
      <c r="BG535" s="34"/>
      <c r="BH535" s="34"/>
      <c r="BI535" s="34"/>
      <c r="BJ535" s="34"/>
      <c r="BK535" s="34"/>
      <c r="BL535" s="34"/>
      <c r="BM535" s="34"/>
      <c r="BN535" s="34"/>
      <c r="BO535" s="34"/>
      <c r="BS535" s="61">
        <f t="shared" ca="1" si="89"/>
        <v>0</v>
      </c>
      <c r="BT535" s="61" t="str">
        <f t="shared" ca="1" si="90"/>
        <v>ACK</v>
      </c>
      <c r="BU535" s="78" t="e">
        <v>#VALUE!</v>
      </c>
      <c r="BV535" s="95">
        <v>0</v>
      </c>
      <c r="BW535" s="34">
        <v>9.92</v>
      </c>
      <c r="BX535" s="43">
        <v>0.17444079265896181</v>
      </c>
      <c r="BY535" s="51" t="s">
        <v>1353</v>
      </c>
      <c r="BZ535"/>
      <c r="CA535" s="278"/>
      <c r="CB535"/>
      <c r="CC535" s="10"/>
      <c r="CD535" s="61"/>
      <c r="CE535" s="49"/>
      <c r="CF535" s="65"/>
      <c r="CG535" s="65"/>
      <c r="CH535" s="65"/>
      <c r="CI535" s="49"/>
      <c r="CJ535" s="49"/>
      <c r="CK535" s="49"/>
      <c r="CL535" s="49"/>
      <c r="CM535"/>
      <c r="CN535"/>
      <c r="CO535"/>
      <c r="CP535"/>
      <c r="CQ535"/>
      <c r="CR535"/>
      <c r="CS535"/>
      <c r="CT535"/>
      <c r="CU535"/>
      <c r="CV535" s="49"/>
      <c r="CW535" s="49"/>
      <c r="CX535" s="49"/>
      <c r="CY535" s="49"/>
      <c r="CZ535" s="49"/>
      <c r="DA535" s="49"/>
      <c r="DB535" s="49"/>
      <c r="DC535" s="49"/>
      <c r="DD535" s="49"/>
      <c r="DE535" s="49"/>
      <c r="DF535" s="49"/>
      <c r="DG535" s="49"/>
      <c r="DH535" s="49"/>
      <c r="DI535" s="49"/>
      <c r="DJ535" s="139"/>
      <c r="DK535" s="95"/>
      <c r="DL535" s="141"/>
      <c r="DM535" s="141"/>
      <c r="DN535" s="141"/>
      <c r="DO535" s="141"/>
      <c r="DP535" s="91"/>
      <c r="DQ535" s="72"/>
      <c r="DR535" s="72"/>
      <c r="DS535" s="72"/>
      <c r="DT535" s="72"/>
      <c r="DZ535" s="141"/>
      <c r="EA535" s="141"/>
      <c r="EB535" s="141"/>
      <c r="EC535" s="141"/>
      <c r="ED535" s="141"/>
      <c r="EE535" s="141"/>
      <c r="EF535" s="143"/>
      <c r="EU535" s="72"/>
    </row>
    <row r="536" spans="1:151">
      <c r="A536" s="20"/>
      <c r="B536" s="20"/>
      <c r="C536" s="312"/>
      <c r="D536" s="31" t="s">
        <v>2134</v>
      </c>
      <c r="E536" s="31" t="s">
        <v>2135</v>
      </c>
      <c r="F536" s="32"/>
      <c r="G536" s="33"/>
      <c r="H536" s="34"/>
      <c r="I536" s="34"/>
      <c r="J536" s="34"/>
      <c r="K536" s="34"/>
      <c r="L536" s="34"/>
      <c r="M536" s="34"/>
      <c r="N536" s="34"/>
      <c r="O536" s="34"/>
      <c r="P536" s="34"/>
      <c r="Q536" s="34"/>
      <c r="R536" s="34"/>
      <c r="S536" s="34"/>
      <c r="T536" s="34"/>
      <c r="U536" s="34"/>
      <c r="V536" s="34"/>
      <c r="W536" s="34"/>
      <c r="X536" s="34"/>
      <c r="Y536" s="34"/>
      <c r="Z536" s="34"/>
      <c r="AA536" s="34"/>
      <c r="AB536" s="34"/>
      <c r="AC536" s="34"/>
      <c r="AD536" s="34"/>
      <c r="AE536" s="34"/>
      <c r="AF536" s="34"/>
      <c r="AG536" s="34"/>
      <c r="AH536" s="34"/>
      <c r="AI536" s="34"/>
      <c r="AJ536" s="34"/>
      <c r="AK536" s="34"/>
      <c r="AL536" s="34"/>
      <c r="AM536" s="34"/>
      <c r="AN536" s="34"/>
      <c r="AO536" s="34"/>
      <c r="AP536" s="34"/>
      <c r="AQ536" s="75"/>
      <c r="AR536" s="34"/>
      <c r="AS536" s="34"/>
      <c r="AT536" s="110" t="s">
        <v>2331</v>
      </c>
      <c r="AU536" s="34" t="s">
        <v>2331</v>
      </c>
      <c r="AV536" s="34" t="s">
        <v>2331</v>
      </c>
      <c r="AW536" s="34"/>
      <c r="AX536" s="34"/>
      <c r="AY536" s="34"/>
      <c r="AZ536" s="34"/>
      <c r="BA536" s="34"/>
      <c r="BB536" s="34"/>
      <c r="BC536" s="124" t="s">
        <v>2331</v>
      </c>
      <c r="BD536" s="124" t="s">
        <v>2331</v>
      </c>
      <c r="BE536" s="216" t="s">
        <v>2331</v>
      </c>
      <c r="BF536" s="216" t="s">
        <v>2331</v>
      </c>
      <c r="BG536" s="34"/>
      <c r="BH536" s="34"/>
      <c r="BI536" s="34"/>
      <c r="BJ536" s="34"/>
      <c r="BK536" s="34"/>
      <c r="BL536" s="34"/>
      <c r="BM536" s="34"/>
      <c r="BN536" s="34"/>
      <c r="BO536" s="34"/>
      <c r="BS536" s="61">
        <f t="shared" ca="1" si="89"/>
        <v>0</v>
      </c>
      <c r="BT536" s="61" t="str">
        <f t="shared" ca="1" si="90"/>
        <v>ZL=-2415.9|ZR=-3142.6|ZSWP=0.0</v>
      </c>
      <c r="BU536" s="78" t="e">
        <v>#VALUE!</v>
      </c>
      <c r="BV536" s="95">
        <v>0</v>
      </c>
      <c r="BW536" s="34">
        <v>9.9733333333333327</v>
      </c>
      <c r="BX536" s="43">
        <v>0.17115727467319442</v>
      </c>
      <c r="BY536" s="51" t="s">
        <v>1909</v>
      </c>
      <c r="BZ536"/>
      <c r="CA536" s="278"/>
      <c r="CB536"/>
      <c r="CC536" s="10"/>
      <c r="CD536" s="61"/>
      <c r="CE536" s="49"/>
      <c r="CF536" s="65"/>
      <c r="CG536" s="65"/>
      <c r="CH536" s="65"/>
      <c r="CI536" s="49"/>
      <c r="CJ536" s="49"/>
      <c r="CK536" s="49"/>
      <c r="CL536" s="49"/>
      <c r="CM536"/>
      <c r="CN536"/>
      <c r="CO536"/>
      <c r="CP536"/>
      <c r="CQ536"/>
      <c r="CR536"/>
      <c r="CS536"/>
      <c r="CT536"/>
      <c r="CU536"/>
      <c r="CV536" s="49"/>
      <c r="CW536" s="49"/>
      <c r="CX536" s="49"/>
      <c r="CY536" s="49"/>
      <c r="CZ536" s="49"/>
      <c r="DA536" s="49"/>
      <c r="DB536" s="49"/>
      <c r="DC536" s="49"/>
      <c r="DD536" s="49"/>
      <c r="DE536" s="49"/>
      <c r="DF536" s="49"/>
      <c r="DG536" s="49"/>
      <c r="DH536" s="49"/>
      <c r="DI536" s="49"/>
      <c r="DJ536" s="139"/>
      <c r="DK536" s="95"/>
      <c r="DL536" s="141"/>
      <c r="DM536" s="141"/>
      <c r="DN536" s="141"/>
      <c r="DO536" s="141"/>
      <c r="DP536" s="91"/>
      <c r="DQ536" s="72"/>
      <c r="DR536" s="72"/>
      <c r="DS536" s="72"/>
      <c r="DT536" s="72"/>
      <c r="DZ536" s="141"/>
      <c r="EA536" s="141"/>
      <c r="EB536" s="141"/>
      <c r="EC536" s="141"/>
      <c r="ED536" s="141"/>
      <c r="EE536" s="141"/>
      <c r="EF536" s="143"/>
      <c r="EU536" s="72"/>
    </row>
    <row r="537" spans="1:151">
      <c r="A537" s="20"/>
      <c r="B537" s="20"/>
      <c r="C537" s="312"/>
      <c r="D537" s="31" t="s">
        <v>2136</v>
      </c>
      <c r="E537" s="31" t="s">
        <v>2137</v>
      </c>
      <c r="F537" s="32"/>
      <c r="G537" s="33"/>
      <c r="H537" s="34"/>
      <c r="I537" s="34"/>
      <c r="J537" s="34"/>
      <c r="K537" s="34"/>
      <c r="L537" s="34"/>
      <c r="M537" s="34"/>
      <c r="N537" s="34"/>
      <c r="O537" s="34"/>
      <c r="P537" s="34"/>
      <c r="Q537" s="34"/>
      <c r="R537" s="34"/>
      <c r="S537" s="34"/>
      <c r="T537" s="34"/>
      <c r="U537" s="34"/>
      <c r="V537" s="34"/>
      <c r="W537" s="34"/>
      <c r="X537" s="34"/>
      <c r="Y537" s="34"/>
      <c r="Z537" s="34"/>
      <c r="AA537" s="34"/>
      <c r="AB537" s="34"/>
      <c r="AC537" s="34"/>
      <c r="AD537" s="34"/>
      <c r="AE537" s="34"/>
      <c r="AF537" s="34"/>
      <c r="AG537" s="34"/>
      <c r="AH537" s="34"/>
      <c r="AI537" s="34"/>
      <c r="AJ537" s="34"/>
      <c r="AK537" s="34"/>
      <c r="AL537" s="34"/>
      <c r="AM537" s="34"/>
      <c r="AN537" s="34"/>
      <c r="AO537" s="34"/>
      <c r="AP537" s="34"/>
      <c r="AQ537" s="75"/>
      <c r="AR537" s="34"/>
      <c r="AS537" s="34"/>
      <c r="AT537" s="110" t="s">
        <v>2335</v>
      </c>
      <c r="AU537" s="34" t="s">
        <v>2335</v>
      </c>
      <c r="AV537" s="34" t="s">
        <v>2335</v>
      </c>
      <c r="AW537" s="34"/>
      <c r="AX537" s="34"/>
      <c r="AY537" s="34"/>
      <c r="AZ537" s="34"/>
      <c r="BA537" s="34"/>
      <c r="BB537" s="34"/>
      <c r="BC537" s="124" t="s">
        <v>2335</v>
      </c>
      <c r="BD537" s="124" t="s">
        <v>2335</v>
      </c>
      <c r="BE537" s="216" t="s">
        <v>2335</v>
      </c>
      <c r="BF537" s="216" t="s">
        <v>2335</v>
      </c>
      <c r="BG537" s="34"/>
      <c r="BH537" s="34"/>
      <c r="BI537" s="34"/>
      <c r="BJ537" s="34"/>
      <c r="BK537" s="34"/>
      <c r="BL537" s="34"/>
      <c r="BM537" s="34"/>
      <c r="BN537" s="34"/>
      <c r="BO537" s="34"/>
      <c r="BS537" s="61">
        <f t="shared" ca="1" si="89"/>
        <v>0</v>
      </c>
      <c r="BT537" s="61" t="str">
        <f t="shared" ca="1" si="90"/>
        <v>ACK</v>
      </c>
      <c r="BU537" s="78">
        <v>3.5402</v>
      </c>
      <c r="BV537" s="95">
        <v>0</v>
      </c>
      <c r="BW537" s="34">
        <v>10.026666666666666</v>
      </c>
      <c r="BX537" s="43">
        <v>0.16796560064498803</v>
      </c>
      <c r="BY537" s="51" t="s">
        <v>1354</v>
      </c>
      <c r="BZ537"/>
      <c r="CA537" s="278"/>
      <c r="CB537"/>
      <c r="CC537" s="10"/>
      <c r="CD537" s="61"/>
      <c r="CE537" s="49"/>
      <c r="CF537" s="65"/>
      <c r="CG537" s="65"/>
      <c r="CH537" s="65"/>
      <c r="CI537" s="49"/>
      <c r="CJ537" s="49"/>
      <c r="CK537" s="49"/>
      <c r="CL537" s="49"/>
      <c r="CM537"/>
      <c r="CN537"/>
      <c r="CO537"/>
      <c r="CP537"/>
      <c r="CQ537"/>
      <c r="CR537"/>
      <c r="CS537"/>
      <c r="CT537"/>
      <c r="CU537"/>
      <c r="CV537" s="49"/>
      <c r="CW537" s="49"/>
      <c r="CX537" s="49"/>
      <c r="CY537" s="49"/>
      <c r="CZ537" s="49"/>
      <c r="DA537" s="49"/>
      <c r="DB537" s="49"/>
      <c r="DC537" s="49"/>
      <c r="DD537" s="49"/>
      <c r="DE537" s="49"/>
      <c r="DF537" s="49"/>
      <c r="DG537" s="49"/>
      <c r="DH537" s="49"/>
      <c r="DI537" s="49"/>
      <c r="DJ537" s="139"/>
      <c r="DK537" s="95"/>
      <c r="DL537" s="141"/>
      <c r="DM537" s="141"/>
      <c r="DN537" s="141"/>
      <c r="DO537" s="141"/>
      <c r="DP537" s="91"/>
      <c r="DQ537" s="72"/>
      <c r="DR537" s="72"/>
      <c r="DS537" s="72"/>
      <c r="DT537" s="72"/>
      <c r="DZ537" s="141"/>
      <c r="EA537" s="141"/>
      <c r="EB537" s="141"/>
      <c r="EC537" s="141"/>
      <c r="ED537" s="141"/>
      <c r="EE537" s="141"/>
      <c r="EF537" s="143"/>
      <c r="EU537" s="72"/>
    </row>
    <row r="538" spans="1:151">
      <c r="A538" s="20"/>
      <c r="B538" s="20"/>
      <c r="C538" s="312"/>
      <c r="D538" s="31" t="s">
        <v>1217</v>
      </c>
      <c r="E538" s="31" t="s">
        <v>1218</v>
      </c>
      <c r="F538" s="32"/>
      <c r="G538" s="33"/>
      <c r="H538" s="34"/>
      <c r="I538" s="34"/>
      <c r="J538" s="34"/>
      <c r="K538" s="34"/>
      <c r="L538" s="34"/>
      <c r="M538" s="34"/>
      <c r="N538" s="34"/>
      <c r="O538" s="34"/>
      <c r="P538" s="34"/>
      <c r="Q538" s="34"/>
      <c r="R538" s="34"/>
      <c r="S538" s="34"/>
      <c r="T538" s="34"/>
      <c r="U538" s="34"/>
      <c r="V538" s="34"/>
      <c r="W538" s="34"/>
      <c r="X538" s="34"/>
      <c r="Y538" s="34"/>
      <c r="Z538" s="34"/>
      <c r="AA538" s="34"/>
      <c r="AB538" s="34"/>
      <c r="AC538" s="34"/>
      <c r="AD538" s="34"/>
      <c r="AE538" s="34"/>
      <c r="AF538" s="34"/>
      <c r="AG538" s="34"/>
      <c r="AH538" s="34"/>
      <c r="AI538" s="34"/>
      <c r="AJ538" s="34"/>
      <c r="AK538" s="34"/>
      <c r="AL538" s="34"/>
      <c r="AM538" s="34"/>
      <c r="AN538" s="34"/>
      <c r="AO538" s="34"/>
      <c r="AP538" s="34"/>
      <c r="AQ538" s="75"/>
      <c r="AR538" s="34"/>
      <c r="AS538" s="34"/>
      <c r="AT538" s="110" t="s">
        <v>2404</v>
      </c>
      <c r="AU538" s="34" t="s">
        <v>2404</v>
      </c>
      <c r="AV538" s="34" t="s">
        <v>2404</v>
      </c>
      <c r="AW538" s="34"/>
      <c r="AX538" s="34"/>
      <c r="AY538" s="34"/>
      <c r="AZ538" s="34"/>
      <c r="BA538" s="34"/>
      <c r="BB538" s="34"/>
      <c r="BC538" s="124" t="s">
        <v>2404</v>
      </c>
      <c r="BD538" s="124" t="s">
        <v>2404</v>
      </c>
      <c r="BE538" s="216" t="s">
        <v>2404</v>
      </c>
      <c r="BF538" s="216" t="s">
        <v>2404</v>
      </c>
      <c r="BG538" s="34"/>
      <c r="BH538" s="34"/>
      <c r="BI538" s="34"/>
      <c r="BJ538" s="34"/>
      <c r="BK538" s="34"/>
      <c r="BL538" s="34"/>
      <c r="BM538" s="34"/>
      <c r="BN538" s="34"/>
      <c r="BO538" s="34"/>
      <c r="BS538" s="61">
        <f t="shared" ca="1" si="89"/>
        <v>0</v>
      </c>
      <c r="BT538" s="61" t="str">
        <f t="shared" ca="1" si="90"/>
        <v>ACK</v>
      </c>
      <c r="BU538" s="78" t="e">
        <v>#VALUE!</v>
      </c>
      <c r="BV538" s="95">
        <v>0</v>
      </c>
      <c r="BW538" s="34">
        <v>10.08</v>
      </c>
      <c r="BX538" s="43">
        <v>0.1648623769251889</v>
      </c>
      <c r="BY538" s="51" t="s">
        <v>1355</v>
      </c>
      <c r="BZ538"/>
      <c r="CA538" s="278"/>
      <c r="CB538"/>
      <c r="CC538" s="10"/>
      <c r="CD538" s="61"/>
      <c r="CE538" s="49"/>
      <c r="CF538" s="65"/>
      <c r="CG538" s="65"/>
      <c r="CH538" s="65"/>
      <c r="CI538" s="49"/>
      <c r="CJ538" s="49"/>
      <c r="CK538" s="49"/>
      <c r="CL538" s="49"/>
      <c r="CM538"/>
      <c r="CN538"/>
      <c r="CO538"/>
      <c r="CP538"/>
      <c r="CQ538"/>
      <c r="CR538"/>
      <c r="CS538"/>
      <c r="CT538"/>
      <c r="CU538"/>
      <c r="CV538" s="49"/>
      <c r="CW538" s="49"/>
      <c r="CX538" s="49"/>
      <c r="CY538" s="49"/>
      <c r="CZ538" s="49"/>
      <c r="DA538" s="49"/>
      <c r="DB538" s="49"/>
      <c r="DC538" s="49"/>
      <c r="DD538" s="49"/>
      <c r="DE538" s="49"/>
      <c r="DF538" s="49"/>
      <c r="DG538" s="49"/>
      <c r="DH538" s="49"/>
      <c r="DI538" s="49"/>
      <c r="DJ538" s="139"/>
      <c r="DK538" s="95"/>
      <c r="DL538" s="141"/>
      <c r="DM538" s="141"/>
      <c r="DN538" s="141"/>
      <c r="DO538" s="141"/>
      <c r="DP538" s="91"/>
      <c r="DQ538" s="72"/>
      <c r="DR538" s="72"/>
      <c r="DS538" s="72"/>
      <c r="DT538" s="72"/>
      <c r="DZ538" s="141"/>
      <c r="EA538" s="141"/>
      <c r="EB538" s="141"/>
      <c r="EC538" s="141"/>
      <c r="ED538" s="141"/>
      <c r="EE538" s="141"/>
      <c r="EF538" s="143"/>
      <c r="EU538" s="72"/>
    </row>
    <row r="539" spans="1:151">
      <c r="A539" s="20"/>
      <c r="B539" s="20"/>
      <c r="C539" s="312"/>
      <c r="D539" s="31" t="s">
        <v>1219</v>
      </c>
      <c r="E539" s="31" t="s">
        <v>1285</v>
      </c>
      <c r="F539" s="32"/>
      <c r="G539" s="33"/>
      <c r="H539" s="34"/>
      <c r="I539" s="34"/>
      <c r="J539" s="34"/>
      <c r="K539" s="34"/>
      <c r="L539" s="34"/>
      <c r="M539" s="34"/>
      <c r="N539" s="34"/>
      <c r="O539" s="34"/>
      <c r="P539" s="34"/>
      <c r="Q539" s="34"/>
      <c r="R539" s="34"/>
      <c r="S539" s="34"/>
      <c r="T539" s="34"/>
      <c r="U539" s="34"/>
      <c r="V539" s="34"/>
      <c r="W539" s="34"/>
      <c r="X539" s="34"/>
      <c r="Y539" s="34"/>
      <c r="Z539" s="34"/>
      <c r="AA539" s="34"/>
      <c r="AB539" s="34"/>
      <c r="AC539" s="34"/>
      <c r="AD539" s="34"/>
      <c r="AE539" s="34"/>
      <c r="AF539" s="34"/>
      <c r="AG539" s="34"/>
      <c r="AH539" s="34"/>
      <c r="AI539" s="34"/>
      <c r="AJ539" s="34"/>
      <c r="AK539" s="34"/>
      <c r="AL539" s="34"/>
      <c r="AM539" s="34"/>
      <c r="AN539" s="34"/>
      <c r="AO539" s="34"/>
      <c r="AP539" s="34"/>
      <c r="AQ539" s="75"/>
      <c r="AR539" s="34"/>
      <c r="AS539" s="34"/>
      <c r="AT539" s="110" t="s">
        <v>1276</v>
      </c>
      <c r="AU539" s="34" t="s">
        <v>1276</v>
      </c>
      <c r="AV539" s="34" t="s">
        <v>1276</v>
      </c>
      <c r="AW539" s="34"/>
      <c r="AX539" s="34"/>
      <c r="AY539" s="34"/>
      <c r="AZ539" s="34"/>
      <c r="BA539" s="34"/>
      <c r="BB539" s="34"/>
      <c r="BC539" s="124" t="s">
        <v>1275</v>
      </c>
      <c r="BD539" s="124" t="s">
        <v>1275</v>
      </c>
      <c r="BE539" s="216" t="s">
        <v>1275</v>
      </c>
      <c r="BF539" s="216" t="s">
        <v>1275</v>
      </c>
      <c r="BG539" s="34"/>
      <c r="BH539" s="34"/>
      <c r="BI539" s="34"/>
      <c r="BJ539" s="34"/>
      <c r="BK539" s="34"/>
      <c r="BL539" s="34"/>
      <c r="BM539" s="34"/>
      <c r="BN539" s="34"/>
      <c r="BO539" s="34"/>
      <c r="BS539" s="61">
        <f t="shared" ca="1" si="89"/>
        <v>0</v>
      </c>
      <c r="BT539" s="61" t="str">
        <f t="shared" ca="1" si="90"/>
        <v>ACK</v>
      </c>
      <c r="BU539" s="78" t="e">
        <v>#VALUE!</v>
      </c>
      <c r="BV539" s="95">
        <v>0</v>
      </c>
      <c r="BW539" s="34">
        <v>10.133333333333331</v>
      </c>
      <c r="BX539" s="43">
        <v>0.16184436517373507</v>
      </c>
      <c r="BY539" s="51" t="s">
        <v>1356</v>
      </c>
      <c r="BZ539"/>
      <c r="CA539" s="278"/>
      <c r="CB539"/>
      <c r="CC539" s="10"/>
      <c r="CD539" s="61"/>
      <c r="CE539" s="49"/>
      <c r="CF539" s="65"/>
      <c r="CG539" s="65"/>
      <c r="CH539" s="65"/>
      <c r="CI539" s="49"/>
      <c r="CJ539" s="49"/>
      <c r="CK539" s="49"/>
      <c r="CL539" s="49"/>
      <c r="CM539"/>
      <c r="CN539"/>
      <c r="CO539"/>
      <c r="CP539"/>
      <c r="CQ539"/>
      <c r="CR539"/>
      <c r="CS539"/>
      <c r="CT539"/>
      <c r="CU539"/>
      <c r="CV539" s="49"/>
      <c r="CW539" s="49"/>
      <c r="CX539" s="49"/>
      <c r="CY539" s="49"/>
      <c r="CZ539" s="49"/>
      <c r="DA539" s="49"/>
      <c r="DB539" s="49"/>
      <c r="DC539" s="49"/>
      <c r="DD539" s="49"/>
      <c r="DE539" s="49"/>
      <c r="DF539" s="49"/>
      <c r="DG539" s="49"/>
      <c r="DH539" s="49"/>
      <c r="DI539" s="49"/>
      <c r="DJ539" s="139"/>
      <c r="DK539" s="95"/>
      <c r="DL539" s="141"/>
      <c r="DM539" s="141"/>
      <c r="DN539" s="141"/>
      <c r="DO539" s="141"/>
      <c r="DP539" s="91"/>
      <c r="DQ539" s="72"/>
      <c r="DR539" s="72"/>
      <c r="DS539" s="72"/>
      <c r="DT539" s="72"/>
      <c r="DZ539" s="141"/>
      <c r="EA539" s="141"/>
      <c r="EB539" s="141"/>
      <c r="EC539" s="141"/>
      <c r="ED539" s="141"/>
      <c r="EE539" s="141"/>
      <c r="EF539" s="143"/>
      <c r="EU539" s="72"/>
    </row>
    <row r="540" spans="1:151">
      <c r="A540" s="20"/>
      <c r="B540" s="20"/>
      <c r="C540" s="312"/>
      <c r="D540" s="31" t="s">
        <v>1286</v>
      </c>
      <c r="E540" s="31" t="s">
        <v>1287</v>
      </c>
      <c r="F540" s="32"/>
      <c r="G540" s="33"/>
      <c r="H540" s="34"/>
      <c r="I540" s="34"/>
      <c r="J540" s="34"/>
      <c r="K540" s="34"/>
      <c r="L540" s="34"/>
      <c r="M540" s="34"/>
      <c r="N540" s="34"/>
      <c r="O540" s="34"/>
      <c r="P540" s="34"/>
      <c r="Q540" s="34"/>
      <c r="R540" s="34"/>
      <c r="S540" s="34"/>
      <c r="T540" s="34"/>
      <c r="U540" s="34"/>
      <c r="V540" s="34"/>
      <c r="W540" s="34"/>
      <c r="X540" s="34"/>
      <c r="Y540" s="34"/>
      <c r="Z540" s="34"/>
      <c r="AA540" s="34"/>
      <c r="AB540" s="34"/>
      <c r="AC540" s="34"/>
      <c r="AD540" s="34"/>
      <c r="AE540" s="34"/>
      <c r="AF540" s="34"/>
      <c r="AG540" s="34"/>
      <c r="AH540" s="34"/>
      <c r="AI540" s="34"/>
      <c r="AJ540" s="34"/>
      <c r="AK540" s="34"/>
      <c r="AL540" s="34"/>
      <c r="AM540" s="34"/>
      <c r="AN540" s="34"/>
      <c r="AO540" s="34"/>
      <c r="AP540" s="34"/>
      <c r="AQ540" s="75"/>
      <c r="AR540" s="34"/>
      <c r="AS540" s="34"/>
      <c r="AT540" s="110" t="s">
        <v>2399</v>
      </c>
      <c r="AU540" s="34" t="s">
        <v>2399</v>
      </c>
      <c r="AV540" s="34" t="s">
        <v>2399</v>
      </c>
      <c r="AW540" s="34"/>
      <c r="AX540" s="34"/>
      <c r="AY540" s="34"/>
      <c r="AZ540" s="34"/>
      <c r="BA540" s="34"/>
      <c r="BB540" s="34"/>
      <c r="BC540" s="124" t="s">
        <v>2399</v>
      </c>
      <c r="BD540" s="124" t="s">
        <v>2399</v>
      </c>
      <c r="BE540" s="216" t="s">
        <v>2399</v>
      </c>
      <c r="BF540" s="216" t="s">
        <v>2399</v>
      </c>
      <c r="BG540" s="34"/>
      <c r="BH540" s="34"/>
      <c r="BI540" s="34"/>
      <c r="BJ540" s="34"/>
      <c r="BK540" s="34"/>
      <c r="BL540" s="34"/>
      <c r="BM540" s="34"/>
      <c r="BN540" s="34"/>
      <c r="BO540" s="34"/>
      <c r="BS540" s="61">
        <f t="shared" ca="1" si="89"/>
        <v>0</v>
      </c>
      <c r="BT540" s="61" t="str">
        <f t="shared" ca="1" si="90"/>
        <v>LOADCELL=0.000000</v>
      </c>
      <c r="BU540" s="78" t="e">
        <v>#VALUE!</v>
      </c>
      <c r="BV540" s="95">
        <v>0</v>
      </c>
      <c r="BW540" s="34">
        <v>10.186666666666664</v>
      </c>
      <c r="BX540" s="43">
        <v>0.15890847390787735</v>
      </c>
      <c r="BY540" s="51" t="s">
        <v>1357</v>
      </c>
      <c r="BZ540"/>
      <c r="CA540" s="278"/>
      <c r="CB540"/>
      <c r="CC540" s="10"/>
      <c r="CD540" s="61"/>
      <c r="CE540" s="49"/>
      <c r="CF540" s="65"/>
      <c r="CG540" s="65"/>
      <c r="CH540" s="65"/>
      <c r="CI540" s="49"/>
      <c r="CJ540" s="49"/>
      <c r="CK540" s="49"/>
      <c r="CL540" s="49"/>
      <c r="CM540"/>
      <c r="CN540"/>
      <c r="CO540"/>
      <c r="CP540"/>
      <c r="CQ540"/>
      <c r="CR540"/>
      <c r="CS540"/>
      <c r="CT540"/>
      <c r="CU540"/>
      <c r="CV540" s="49"/>
      <c r="CW540" s="49"/>
      <c r="CX540" s="49"/>
      <c r="CY540" s="49"/>
      <c r="CZ540" s="49"/>
      <c r="DA540" s="49"/>
      <c r="DB540" s="49"/>
      <c r="DC540" s="49"/>
      <c r="DD540" s="49"/>
      <c r="DE540" s="49"/>
      <c r="DF540" s="49"/>
      <c r="DG540" s="49"/>
      <c r="DH540" s="49"/>
      <c r="DI540" s="49"/>
      <c r="DJ540" s="139"/>
      <c r="DK540" s="95"/>
      <c r="DL540" s="141"/>
      <c r="DM540" s="141"/>
      <c r="DN540" s="141"/>
      <c r="DO540" s="141"/>
      <c r="DP540" s="91"/>
      <c r="DQ540" s="72"/>
      <c r="DR540" s="72"/>
      <c r="DS540" s="72"/>
      <c r="DT540" s="72"/>
      <c r="DZ540" s="141"/>
      <c r="EA540" s="141"/>
      <c r="EB540" s="141"/>
      <c r="EC540" s="141"/>
      <c r="ED540" s="141"/>
      <c r="EE540" s="141"/>
      <c r="EF540" s="143"/>
      <c r="EU540" s="72"/>
    </row>
    <row r="541" spans="1:151">
      <c r="A541" s="20"/>
      <c r="B541" s="20"/>
      <c r="C541" s="312"/>
      <c r="D541" s="31" t="s">
        <v>1288</v>
      </c>
      <c r="E541" s="31" t="s">
        <v>1289</v>
      </c>
      <c r="F541" s="32"/>
      <c r="G541" s="33"/>
      <c r="H541" s="34"/>
      <c r="I541" s="34"/>
      <c r="J541" s="34"/>
      <c r="K541" s="34"/>
      <c r="L541" s="34"/>
      <c r="M541" s="34"/>
      <c r="N541" s="34"/>
      <c r="O541" s="34"/>
      <c r="P541" s="34"/>
      <c r="Q541" s="34"/>
      <c r="R541" s="34"/>
      <c r="S541" s="34"/>
      <c r="T541" s="34"/>
      <c r="U541" s="34"/>
      <c r="V541" s="34"/>
      <c r="W541" s="34"/>
      <c r="X541" s="34"/>
      <c r="Y541" s="34"/>
      <c r="Z541" s="34"/>
      <c r="AA541" s="34"/>
      <c r="AB541" s="34"/>
      <c r="AC541" s="34"/>
      <c r="AD541" s="34"/>
      <c r="AE541" s="34"/>
      <c r="AF541" s="34"/>
      <c r="AG541" s="34"/>
      <c r="AH541" s="34"/>
      <c r="AI541" s="34"/>
      <c r="AJ541" s="34"/>
      <c r="AK541" s="34"/>
      <c r="AL541" s="34"/>
      <c r="AM541" s="34"/>
      <c r="AN541" s="34"/>
      <c r="AO541" s="34"/>
      <c r="AP541" s="34"/>
      <c r="AQ541" s="75"/>
      <c r="AR541" s="34"/>
      <c r="AS541" s="34"/>
      <c r="AT541" s="110" t="s">
        <v>2399</v>
      </c>
      <c r="AU541" s="34" t="s">
        <v>2399</v>
      </c>
      <c r="AV541" s="34" t="s">
        <v>2399</v>
      </c>
      <c r="AW541" s="34"/>
      <c r="AX541" s="34"/>
      <c r="AY541" s="34"/>
      <c r="AZ541" s="34"/>
      <c r="BA541" s="34"/>
      <c r="BB541" s="34"/>
      <c r="BC541" s="124" t="s">
        <v>2399</v>
      </c>
      <c r="BD541" s="124" t="s">
        <v>2399</v>
      </c>
      <c r="BE541" s="216" t="s">
        <v>2399</v>
      </c>
      <c r="BF541" s="216" t="s">
        <v>2399</v>
      </c>
      <c r="BG541" s="34"/>
      <c r="BH541" s="34"/>
      <c r="BI541" s="34"/>
      <c r="BJ541" s="34"/>
      <c r="BK541" s="34"/>
      <c r="BL541" s="34"/>
      <c r="BM541" s="34"/>
      <c r="BN541" s="34"/>
      <c r="BO541" s="34"/>
      <c r="BS541" s="61">
        <f t="shared" ca="1" si="89"/>
        <v>0</v>
      </c>
      <c r="BT541" s="61" t="str">
        <f t="shared" ca="1" si="90"/>
        <v>ACK</v>
      </c>
      <c r="BU541" s="78" t="e">
        <v>#VALUE!</v>
      </c>
      <c r="BV541" s="95">
        <v>0</v>
      </c>
      <c r="BW541" s="34">
        <v>10.24</v>
      </c>
      <c r="BX541" s="43">
        <v>0.15605175058216875</v>
      </c>
      <c r="BY541" s="51" t="s">
        <v>1358</v>
      </c>
      <c r="BZ541"/>
      <c r="CA541" s="278"/>
      <c r="CB541"/>
      <c r="CC541" s="10"/>
      <c r="CD541" s="61"/>
      <c r="CE541" s="49"/>
      <c r="CF541" s="65"/>
      <c r="CG541" s="65"/>
      <c r="CH541" s="65"/>
      <c r="CI541" s="49"/>
      <c r="CJ541" s="49"/>
      <c r="CK541" s="49"/>
      <c r="CL541" s="49"/>
      <c r="CM541"/>
      <c r="CN541"/>
      <c r="CO541"/>
      <c r="CP541"/>
      <c r="CQ541"/>
      <c r="CR541"/>
      <c r="CS541"/>
      <c r="CT541"/>
      <c r="CU541"/>
      <c r="CV541" s="49"/>
      <c r="CW541" s="49"/>
      <c r="CX541" s="49"/>
      <c r="CY541" s="49"/>
      <c r="CZ541" s="49"/>
      <c r="DA541" s="49"/>
      <c r="DB541" s="49"/>
      <c r="DC541" s="49"/>
      <c r="DD541" s="49"/>
      <c r="DE541" s="49"/>
      <c r="DF541" s="49"/>
      <c r="DG541" s="49"/>
      <c r="DH541" s="49"/>
      <c r="DI541" s="49"/>
      <c r="DJ541" s="139"/>
      <c r="DK541" s="95"/>
      <c r="DL541" s="141"/>
      <c r="DM541" s="141"/>
      <c r="DN541" s="141"/>
      <c r="DO541" s="141"/>
      <c r="DP541" s="91"/>
      <c r="DQ541" s="72"/>
      <c r="DR541" s="72"/>
      <c r="DS541" s="72"/>
      <c r="DT541" s="72"/>
      <c r="DZ541" s="141"/>
      <c r="EA541" s="141"/>
      <c r="EB541" s="141"/>
      <c r="EC541" s="141"/>
      <c r="ED541" s="141"/>
      <c r="EE541" s="141"/>
      <c r="EF541" s="143"/>
      <c r="EU541" s="72"/>
    </row>
    <row r="542" spans="1:151">
      <c r="A542" s="20"/>
      <c r="B542" s="20"/>
      <c r="C542" s="312"/>
      <c r="D542" s="31" t="s">
        <v>1290</v>
      </c>
      <c r="E542" s="31" t="s">
        <v>1291</v>
      </c>
      <c r="F542" s="32"/>
      <c r="G542" s="33"/>
      <c r="H542" s="34"/>
      <c r="I542" s="34"/>
      <c r="J542" s="34"/>
      <c r="K542" s="34"/>
      <c r="L542" s="34"/>
      <c r="M542" s="34"/>
      <c r="N542" s="34"/>
      <c r="O542" s="34"/>
      <c r="P542" s="34"/>
      <c r="Q542" s="34"/>
      <c r="R542" s="34"/>
      <c r="S542" s="34"/>
      <c r="T542" s="34"/>
      <c r="U542" s="34"/>
      <c r="V542" s="34"/>
      <c r="W542" s="34"/>
      <c r="X542" s="34"/>
      <c r="Y542" s="34"/>
      <c r="Z542" s="34"/>
      <c r="AA542" s="34"/>
      <c r="AB542" s="34"/>
      <c r="AC542" s="34"/>
      <c r="AD542" s="34"/>
      <c r="AE542" s="34"/>
      <c r="AF542" s="34"/>
      <c r="AG542" s="34"/>
      <c r="AH542" s="34"/>
      <c r="AI542" s="34"/>
      <c r="AJ542" s="34"/>
      <c r="AK542" s="34"/>
      <c r="AL542" s="34"/>
      <c r="AM542" s="34"/>
      <c r="AN542" s="34"/>
      <c r="AO542" s="34"/>
      <c r="AP542" s="34"/>
      <c r="AQ542" s="75"/>
      <c r="AR542" s="34"/>
      <c r="AS542" s="34"/>
      <c r="AT542" s="110" t="s">
        <v>1283</v>
      </c>
      <c r="AU542" s="34" t="s">
        <v>1283</v>
      </c>
      <c r="AV542" s="34" t="s">
        <v>1283</v>
      </c>
      <c r="AW542" s="34"/>
      <c r="AX542" s="34"/>
      <c r="AY542" s="34"/>
      <c r="AZ542" s="34"/>
      <c r="BA542" s="34"/>
      <c r="BB542" s="34"/>
      <c r="BC542" s="124" t="s">
        <v>1283</v>
      </c>
      <c r="BD542" s="124" t="s">
        <v>1283</v>
      </c>
      <c r="BE542" s="216" t="s">
        <v>1283</v>
      </c>
      <c r="BF542" s="216" t="s">
        <v>1283</v>
      </c>
      <c r="BG542" s="34"/>
      <c r="BH542" s="34"/>
      <c r="BI542" s="34"/>
      <c r="BJ542" s="34"/>
      <c r="BK542" s="34"/>
      <c r="BL542" s="34"/>
      <c r="BM542" s="34"/>
      <c r="BN542" s="34"/>
      <c r="BO542" s="34"/>
      <c r="BS542" s="61">
        <f t="shared" ca="1" si="89"/>
        <v>0</v>
      </c>
      <c r="BT542" s="61" t="str">
        <f t="shared" ca="1" si="90"/>
        <v>POS(MIN,MAX,STEP)=-420,420,6|X=119.9,120.3,120.2,120.7,120.6,120.8,120.8,120.9,121.1,121.2,121.2,121.4,121.4,121.4,121.7,121.6,121.7,121.4,121.1,120.3,119.9,119.6,118.8,117.8,117.1,116.2,114.3,112.9,111.2,109.8,107.5,105.5,103.2,100.5,97.7,94.8,91.8,88.0,84.0,79.9,75.7,71.0,66.0,61.1,55.4,49.0,42.8,35.8,28.2,20.8,14.4,10.3,8.3,7.7,6.7,6.6,6.5,6.6,6.5,6.5,6.5,6.5,6.5,6.4,6.6,6.4,6.4,6.4,6.4,6.5,6.7,6.3,0.0,0.0,0.0,0.0,0.0,0.0,0.0,0.0,0.0,0.0,0.0,0.0,0.0,0.0,0.0,0.0,0.0,0.0,6.0,6.5,8.4,14.1,22.5,32.2,41.4,49.5,56.4,63.4,69.4,75.2,80.4,84.9,89.2,93.4,96.8,100.1,103.2,106.1,108.5,110.5,112.6,114.4,116.1,117.8,119.0,119.9,120.6,121.2,121.9,122.3,122.6,122.9,122.9,122.9,123.0,123.0,122.7,122.8,122.6,122.5,122.5,122.3,121.9,121.7,121.4,121.2,121.1,121.1,120.8|Y=122.9,123.2,123.1,123.2,123.3,124.1,123.4,123.8,123.8,123.7,123.5,123.4,123.8,124.1,123.6,123.9,123.5,123.7,123.2,122.7,122.0,121.8,120.9,119.9,119.1,117.9,116.5,114.9,112.9,112.0,109.8,107.8,105.0,102.6,99.8,96.8,93.6,90.5,86.8,82.5,77.7,73.9,68.6,63.3,58.1,52.0,45.9,38.6,31.6,24.8,17.9,13.1,10.5,10.3,9.1,9.1,9.7,9.3,9.2,9.5,9.1,9.1,8.7,9.5,9.4,9.5,9.4,10.3,8.8,10.1,9.0,9.5,0.0,0.0,0.0,0.0,0.0,0.0,0.0,0.0,0.0,0.0,0.0,0.0,0.0,0.0,0.0,0.0,0.0,0.0,0.0,9.4,9.5,12.7,19.1,26.8,37.1,45.0,53.6,60.3,66.9,72.6,77.9,83.1,87.3,91.9,95.8,99.1,102.6,105.6,108.5,110.8,112.9,114.6,116.4,118.5,120.1,121.3,122.4,123.4,123.8,124.1,124.7,124.9,125.0,125.0,124.9,125.0,124.7,124.8,124.5,124.3,123.9,123.5,123.9,123.9,123.5,123.2,122.7,122.9,122.7</v>
      </c>
      <c r="BU542" s="78" t="e">
        <v>#VALUE!</v>
      </c>
      <c r="BV542" s="95">
        <v>0</v>
      </c>
      <c r="BW542" s="34">
        <v>10.293333333333329</v>
      </c>
      <c r="BX542" s="43">
        <v>0.1532713741623252</v>
      </c>
      <c r="BY542" s="51" t="s">
        <v>1359</v>
      </c>
      <c r="BZ542"/>
      <c r="CA542" s="278"/>
      <c r="CB542"/>
      <c r="CC542" s="10"/>
      <c r="CD542" s="61"/>
      <c r="CE542" s="49"/>
      <c r="CF542" s="65"/>
      <c r="CG542" s="65"/>
      <c r="CH542" s="65"/>
      <c r="CI542" s="49"/>
      <c r="CJ542" s="49"/>
      <c r="CK542" s="49"/>
      <c r="CL542" s="49"/>
      <c r="CM542"/>
      <c r="CN542"/>
      <c r="CO542"/>
      <c r="CP542"/>
      <c r="CQ542"/>
      <c r="CR542"/>
      <c r="CS542"/>
      <c r="CT542"/>
      <c r="CU542"/>
      <c r="CV542" s="49"/>
      <c r="CW542" s="49"/>
      <c r="CX542" s="49"/>
      <c r="CY542" s="49"/>
      <c r="CZ542" s="49"/>
      <c r="DA542" s="49"/>
      <c r="DB542" s="49"/>
      <c r="DC542" s="49"/>
      <c r="DD542" s="49"/>
      <c r="DE542" s="49"/>
      <c r="DF542" s="49"/>
      <c r="DG542" s="49"/>
      <c r="DH542" s="49"/>
      <c r="DI542" s="49"/>
      <c r="DJ542" s="139"/>
      <c r="DK542" s="95"/>
      <c r="DL542" s="141"/>
      <c r="DM542" s="141"/>
      <c r="DN542" s="141"/>
      <c r="DO542" s="141"/>
      <c r="DP542" s="91"/>
      <c r="DQ542" s="72"/>
      <c r="DR542" s="72"/>
      <c r="DS542" s="72"/>
      <c r="DT542" s="72"/>
      <c r="DZ542" s="141"/>
      <c r="EA542" s="141"/>
      <c r="EB542" s="141"/>
      <c r="EC542" s="141"/>
      <c r="ED542" s="141"/>
      <c r="EE542" s="141"/>
      <c r="EF542" s="143"/>
      <c r="EU542" s="72"/>
    </row>
    <row r="543" spans="1:151">
      <c r="A543" s="20"/>
      <c r="B543" s="20"/>
      <c r="C543" s="312"/>
      <c r="D543" s="31" t="s">
        <v>1292</v>
      </c>
      <c r="E543" s="31" t="s">
        <v>1293</v>
      </c>
      <c r="F543" s="32"/>
      <c r="G543" s="33"/>
      <c r="H543" s="34"/>
      <c r="I543" s="34"/>
      <c r="J543" s="34"/>
      <c r="K543" s="34"/>
      <c r="L543" s="34"/>
      <c r="M543" s="34"/>
      <c r="N543" s="34"/>
      <c r="O543" s="34"/>
      <c r="P543" s="34"/>
      <c r="Q543" s="34"/>
      <c r="R543" s="34"/>
      <c r="S543" s="34"/>
      <c r="T543" s="34"/>
      <c r="U543" s="34"/>
      <c r="V543" s="34"/>
      <c r="W543" s="34"/>
      <c r="X543" s="34"/>
      <c r="Y543" s="34"/>
      <c r="Z543" s="34"/>
      <c r="AA543" s="34"/>
      <c r="AB543" s="34"/>
      <c r="AC543" s="34"/>
      <c r="AD543" s="34"/>
      <c r="AE543" s="34"/>
      <c r="AF543" s="34"/>
      <c r="AG543" s="40"/>
      <c r="AH543" s="34"/>
      <c r="AI543" s="40"/>
      <c r="AJ543" s="34"/>
      <c r="AK543" s="34"/>
      <c r="AL543" s="34"/>
      <c r="AM543" s="34"/>
      <c r="AN543" s="34"/>
      <c r="AO543" s="34"/>
      <c r="AP543" s="34"/>
      <c r="AQ543" s="75"/>
      <c r="AR543" s="34"/>
      <c r="AS543" s="34"/>
      <c r="AT543" s="110" t="s">
        <v>1651</v>
      </c>
      <c r="AU543" s="34" t="s">
        <v>1651</v>
      </c>
      <c r="AV543" s="34" t="s">
        <v>1651</v>
      </c>
      <c r="AW543" s="34"/>
      <c r="AX543" s="34"/>
      <c r="AY543" s="34"/>
      <c r="AZ543" s="34"/>
      <c r="BA543" s="34"/>
      <c r="BB543" s="34"/>
      <c r="BC543" s="124" t="s">
        <v>2901</v>
      </c>
      <c r="BD543" s="124" t="s">
        <v>2901</v>
      </c>
      <c r="BE543" s="216" t="s">
        <v>2901</v>
      </c>
      <c r="BF543" s="216" t="s">
        <v>2901</v>
      </c>
      <c r="BG543" s="34"/>
      <c r="BH543" s="34"/>
      <c r="BI543" s="34"/>
      <c r="BJ543" s="34"/>
      <c r="BK543" s="34"/>
      <c r="BL543" s="34"/>
      <c r="BM543" s="34"/>
      <c r="BN543" s="34"/>
      <c r="BO543" s="34"/>
      <c r="BS543" s="61">
        <f t="shared" ca="1" si="89"/>
        <v>0</v>
      </c>
      <c r="BT543" s="61" t="str">
        <f t="shared" ca="1" si="90"/>
        <v>LOADCELL=0.033333</v>
      </c>
      <c r="BU543" s="78" t="e">
        <v>#VALUE!</v>
      </c>
      <c r="BV543" s="95">
        <v>0</v>
      </c>
      <c r="BW543" s="34">
        <v>10.346666666666662</v>
      </c>
      <c r="BX543" s="43">
        <v>0.15056464815807219</v>
      </c>
      <c r="BY543" s="51" t="s">
        <v>1360</v>
      </c>
      <c r="BZ543"/>
      <c r="CA543" s="278"/>
      <c r="CB543"/>
      <c r="CC543" s="10"/>
      <c r="CD543" s="61"/>
      <c r="CE543" s="49"/>
      <c r="CF543" s="65"/>
      <c r="CG543" s="65"/>
      <c r="CH543" s="65"/>
      <c r="CI543" s="49"/>
      <c r="CJ543" s="49"/>
      <c r="CK543" s="49"/>
      <c r="CL543" s="49"/>
      <c r="CM543"/>
      <c r="CN543"/>
      <c r="CO543"/>
      <c r="CP543"/>
      <c r="CQ543"/>
      <c r="CR543"/>
      <c r="CS543"/>
      <c r="CT543"/>
      <c r="CU543"/>
      <c r="CV543" s="49"/>
      <c r="CW543" s="49"/>
      <c r="CX543" s="49"/>
      <c r="CY543" s="49"/>
      <c r="CZ543" s="49"/>
      <c r="DA543" s="49"/>
      <c r="DB543" s="49"/>
      <c r="DC543" s="49"/>
      <c r="DD543" s="49"/>
      <c r="DE543" s="49"/>
      <c r="DF543" s="49"/>
      <c r="DG543" s="49"/>
      <c r="DH543" s="49"/>
      <c r="DI543" s="49"/>
      <c r="DJ543" s="139"/>
      <c r="DK543" s="95"/>
      <c r="DL543" s="141"/>
      <c r="DM543" s="141"/>
      <c r="DN543" s="141"/>
      <c r="DO543" s="141"/>
      <c r="DP543" s="91"/>
      <c r="DQ543" s="72"/>
      <c r="DR543" s="72"/>
      <c r="DS543" s="72"/>
      <c r="DT543" s="72"/>
      <c r="DZ543" s="141"/>
      <c r="EA543" s="141"/>
      <c r="EB543" s="141"/>
      <c r="EC543" s="141"/>
      <c r="ED543" s="141"/>
      <c r="EE543" s="141"/>
      <c r="EF543" s="143"/>
      <c r="EU543" s="72"/>
    </row>
    <row r="544" spans="1:151">
      <c r="A544" s="20"/>
      <c r="B544" s="20"/>
      <c r="C544" s="312"/>
      <c r="D544" s="31" t="s">
        <v>1294</v>
      </c>
      <c r="E544" s="31" t="s">
        <v>1295</v>
      </c>
      <c r="F544" s="32"/>
      <c r="G544" s="33"/>
      <c r="H544" s="34"/>
      <c r="I544" s="34"/>
      <c r="J544" s="34"/>
      <c r="K544" s="34"/>
      <c r="L544" s="34"/>
      <c r="M544" s="34"/>
      <c r="N544" s="34"/>
      <c r="O544" s="34"/>
      <c r="P544" s="34"/>
      <c r="Q544" s="34"/>
      <c r="R544" s="34"/>
      <c r="S544" s="34"/>
      <c r="T544" s="34"/>
      <c r="U544" s="34"/>
      <c r="V544" s="34"/>
      <c r="W544" s="34"/>
      <c r="X544" s="34"/>
      <c r="Y544" s="34"/>
      <c r="Z544" s="34"/>
      <c r="AA544" s="34"/>
      <c r="AB544" s="34"/>
      <c r="AC544" s="34"/>
      <c r="AD544" s="34"/>
      <c r="AE544" s="34"/>
      <c r="AF544" s="34"/>
      <c r="AG544" s="34"/>
      <c r="AH544" s="34"/>
      <c r="AI544" s="34"/>
      <c r="AJ544" s="34"/>
      <c r="AK544" s="34"/>
      <c r="AL544" s="34"/>
      <c r="AM544" s="34"/>
      <c r="AN544" s="34"/>
      <c r="AO544" s="34"/>
      <c r="AP544" s="34"/>
      <c r="AQ544" s="75"/>
      <c r="AR544" s="34"/>
      <c r="AS544" s="34"/>
      <c r="AT544" s="110" t="s">
        <v>2404</v>
      </c>
      <c r="AU544" s="34" t="s">
        <v>2404</v>
      </c>
      <c r="AV544" s="34" t="s">
        <v>2404</v>
      </c>
      <c r="AW544" s="34"/>
      <c r="AX544" s="34"/>
      <c r="AY544" s="34"/>
      <c r="AZ544" s="34"/>
      <c r="BA544" s="34"/>
      <c r="BB544" s="34"/>
      <c r="BC544" s="124" t="s">
        <v>2404</v>
      </c>
      <c r="BD544" s="124" t="s">
        <v>2404</v>
      </c>
      <c r="BE544" s="216" t="s">
        <v>2404</v>
      </c>
      <c r="BF544" s="216" t="s">
        <v>2404</v>
      </c>
      <c r="BG544" s="34"/>
      <c r="BH544" s="34"/>
      <c r="BI544" s="34"/>
      <c r="BJ544" s="34"/>
      <c r="BK544" s="34"/>
      <c r="BL544" s="34"/>
      <c r="BM544" s="34"/>
      <c r="BN544" s="34"/>
      <c r="BO544" s="34"/>
      <c r="BS544" s="61">
        <f t="shared" ca="1" si="89"/>
        <v>0</v>
      </c>
      <c r="BT544" s="61" t="str">
        <f t="shared" ca="1" si="90"/>
        <v>ACK</v>
      </c>
      <c r="BU544" s="78" t="e">
        <v>#VALUE!</v>
      </c>
      <c r="BV544" s="95">
        <v>0</v>
      </c>
      <c r="BW544" s="34">
        <v>10.4</v>
      </c>
      <c r="BX544" s="43">
        <v>0.14792899408284049</v>
      </c>
      <c r="BY544" s="51" t="s">
        <v>1361</v>
      </c>
      <c r="BZ544"/>
      <c r="CA544" s="278"/>
      <c r="CB544"/>
      <c r="CC544" s="10"/>
      <c r="CD544" s="61"/>
      <c r="CE544" s="49"/>
      <c r="CF544" s="65"/>
      <c r="CG544" s="65"/>
      <c r="CH544" s="65"/>
      <c r="CI544" s="49"/>
      <c r="CJ544" s="49"/>
      <c r="CK544" s="49"/>
      <c r="CL544" s="49"/>
      <c r="CM544"/>
      <c r="CN544"/>
      <c r="CO544"/>
      <c r="CP544"/>
      <c r="CQ544"/>
      <c r="CR544"/>
      <c r="CS544"/>
      <c r="CT544"/>
      <c r="CU544"/>
      <c r="CV544" s="49"/>
      <c r="CW544" s="49"/>
      <c r="CX544" s="49"/>
      <c r="CY544" s="49"/>
      <c r="CZ544" s="49"/>
      <c r="DA544" s="49"/>
      <c r="DB544" s="49"/>
      <c r="DC544" s="49"/>
      <c r="DD544" s="49"/>
      <c r="DE544" s="49"/>
      <c r="DF544" s="49"/>
      <c r="DG544" s="49"/>
      <c r="DH544" s="49"/>
      <c r="DI544" s="49"/>
      <c r="DJ544" s="139"/>
      <c r="DK544" s="95"/>
      <c r="DL544" s="141"/>
      <c r="DM544" s="141"/>
      <c r="DN544" s="141"/>
      <c r="DO544" s="141"/>
      <c r="DP544" s="91"/>
      <c r="DQ544" s="72"/>
      <c r="DR544" s="72"/>
      <c r="DS544" s="72"/>
      <c r="DT544" s="72"/>
      <c r="DZ544" s="141"/>
      <c r="EA544" s="141"/>
      <c r="EB544" s="141"/>
      <c r="EC544" s="141"/>
      <c r="ED544" s="141"/>
      <c r="EE544" s="141"/>
      <c r="EF544" s="143"/>
      <c r="EU544" s="72"/>
    </row>
    <row r="545" spans="1:151">
      <c r="A545" s="20"/>
      <c r="B545" s="20"/>
      <c r="C545" s="312"/>
      <c r="D545" s="31" t="s">
        <v>1296</v>
      </c>
      <c r="E545" s="31" t="s">
        <v>1297</v>
      </c>
      <c r="F545" s="32"/>
      <c r="G545" s="33"/>
      <c r="H545" s="34"/>
      <c r="I545" s="34"/>
      <c r="J545" s="34"/>
      <c r="K545" s="34"/>
      <c r="L545" s="34"/>
      <c r="M545" s="34"/>
      <c r="N545" s="34"/>
      <c r="O545" s="34"/>
      <c r="P545" s="34"/>
      <c r="Q545" s="34"/>
      <c r="R545" s="34"/>
      <c r="S545" s="34"/>
      <c r="T545" s="34"/>
      <c r="U545" s="34"/>
      <c r="V545" s="34"/>
      <c r="W545" s="34"/>
      <c r="X545" s="34"/>
      <c r="Y545" s="34"/>
      <c r="Z545" s="34"/>
      <c r="AA545" s="34"/>
      <c r="AB545" s="34"/>
      <c r="AC545" s="34"/>
      <c r="AD545" s="34"/>
      <c r="AE545" s="34"/>
      <c r="AF545" s="34"/>
      <c r="AG545" s="34"/>
      <c r="AH545" s="34"/>
      <c r="AI545" s="34"/>
      <c r="AJ545" s="34"/>
      <c r="AK545" s="34"/>
      <c r="AL545" s="34"/>
      <c r="AM545" s="34"/>
      <c r="AN545" s="34"/>
      <c r="AO545" s="34"/>
      <c r="AP545" s="34"/>
      <c r="AQ545" s="75"/>
      <c r="AR545" s="34"/>
      <c r="AS545" s="34"/>
      <c r="AT545" s="110" t="s">
        <v>1276</v>
      </c>
      <c r="AU545" s="34" t="s">
        <v>1276</v>
      </c>
      <c r="AV545" s="34" t="s">
        <v>1276</v>
      </c>
      <c r="AW545" s="34"/>
      <c r="AX545" s="34"/>
      <c r="AY545" s="34"/>
      <c r="AZ545" s="34"/>
      <c r="BA545" s="34"/>
      <c r="BB545" s="34"/>
      <c r="BC545" s="124" t="s">
        <v>1275</v>
      </c>
      <c r="BD545" s="124" t="s">
        <v>1275</v>
      </c>
      <c r="BE545" s="216" t="s">
        <v>1275</v>
      </c>
      <c r="BF545" s="216" t="s">
        <v>1275</v>
      </c>
      <c r="BG545" s="34"/>
      <c r="BH545" s="34"/>
      <c r="BI545" s="34"/>
      <c r="BJ545" s="34"/>
      <c r="BK545" s="34"/>
      <c r="BL545" s="34"/>
      <c r="BM545" s="34"/>
      <c r="BN545" s="34"/>
      <c r="BO545" s="34"/>
      <c r="BS545" s="61">
        <f t="shared" ca="1" si="89"/>
        <v>0</v>
      </c>
      <c r="BT545" s="61" t="str">
        <f t="shared" ca="1" si="90"/>
        <v>LOADCELL=0.000000</v>
      </c>
      <c r="BU545" s="78" t="e">
        <v>#VALUE!</v>
      </c>
      <c r="BV545" s="95">
        <v>0</v>
      </c>
      <c r="BW545" s="34">
        <v>10.453333333333328</v>
      </c>
      <c r="BX545" s="43">
        <v>0.14536194531068328</v>
      </c>
      <c r="BY545" s="51" t="s">
        <v>1812</v>
      </c>
      <c r="BZ545"/>
      <c r="CA545" s="278"/>
      <c r="CB545"/>
      <c r="CC545" s="10"/>
      <c r="CD545" s="61"/>
      <c r="CE545" s="49"/>
      <c r="CF545" s="65"/>
      <c r="CG545" s="65"/>
      <c r="CH545" s="65"/>
      <c r="CI545" s="49"/>
      <c r="CJ545" s="49"/>
      <c r="CK545" s="49"/>
      <c r="CL545" s="49"/>
      <c r="CM545"/>
      <c r="CN545"/>
      <c r="CO545"/>
      <c r="CP545"/>
      <c r="CQ545"/>
      <c r="CR545"/>
      <c r="CS545"/>
      <c r="CT545"/>
      <c r="CU545"/>
      <c r="CV545" s="49"/>
      <c r="CW545" s="49"/>
      <c r="CX545" s="49"/>
      <c r="CY545" s="49"/>
      <c r="CZ545" s="49"/>
      <c r="DA545" s="49"/>
      <c r="DB545" s="49"/>
      <c r="DC545" s="49"/>
      <c r="DD545" s="49"/>
      <c r="DE545" s="49"/>
      <c r="DF545" s="49"/>
      <c r="DG545" s="49"/>
      <c r="DH545" s="49"/>
      <c r="DI545" s="49"/>
      <c r="DJ545" s="139"/>
      <c r="DK545" s="95"/>
      <c r="DL545" s="141"/>
      <c r="DM545" s="141"/>
      <c r="DN545" s="141"/>
      <c r="DO545" s="141"/>
      <c r="DP545" s="91"/>
      <c r="DQ545" s="72"/>
      <c r="DR545" s="72"/>
      <c r="DS545" s="72"/>
      <c r="DT545" s="72"/>
      <c r="DZ545" s="141"/>
      <c r="EA545" s="141"/>
      <c r="EB545" s="141"/>
      <c r="EC545" s="141"/>
      <c r="ED545" s="141"/>
      <c r="EE545" s="141"/>
      <c r="EF545" s="143"/>
      <c r="EU545" s="72"/>
    </row>
    <row r="546" spans="1:151">
      <c r="A546" s="20"/>
      <c r="B546" s="20"/>
      <c r="C546" s="312"/>
      <c r="D546" s="31" t="s">
        <v>1835</v>
      </c>
      <c r="E546" s="31" t="s">
        <v>1836</v>
      </c>
      <c r="F546" s="32"/>
      <c r="G546" s="33"/>
      <c r="H546" s="34"/>
      <c r="I546" s="34"/>
      <c r="J546" s="34"/>
      <c r="K546" s="34"/>
      <c r="L546" s="34"/>
      <c r="M546" s="34"/>
      <c r="N546" s="34"/>
      <c r="O546" s="34"/>
      <c r="P546" s="34"/>
      <c r="Q546" s="34"/>
      <c r="R546" s="34"/>
      <c r="S546" s="34"/>
      <c r="T546" s="34"/>
      <c r="U546" s="34"/>
      <c r="V546" s="34"/>
      <c r="W546" s="34"/>
      <c r="X546" s="34"/>
      <c r="Y546" s="34"/>
      <c r="Z546" s="34"/>
      <c r="AA546" s="34"/>
      <c r="AB546" s="34"/>
      <c r="AC546" s="34"/>
      <c r="AD546" s="34"/>
      <c r="AE546" s="34"/>
      <c r="AF546" s="34"/>
      <c r="AG546" s="34"/>
      <c r="AH546" s="34"/>
      <c r="AI546" s="34"/>
      <c r="AJ546" s="34"/>
      <c r="AK546" s="34"/>
      <c r="AL546" s="34"/>
      <c r="AM546" s="34"/>
      <c r="AN546" s="34"/>
      <c r="AO546" s="34"/>
      <c r="AP546" s="34"/>
      <c r="AQ546" s="75"/>
      <c r="AR546" s="34"/>
      <c r="AS546" s="34"/>
      <c r="AT546" s="110" t="s">
        <v>2399</v>
      </c>
      <c r="AU546" s="34" t="s">
        <v>2399</v>
      </c>
      <c r="AV546" s="34" t="s">
        <v>2399</v>
      </c>
      <c r="AW546" s="34"/>
      <c r="AX546" s="34"/>
      <c r="AY546" s="34"/>
      <c r="AZ546" s="34"/>
      <c r="BA546" s="34"/>
      <c r="BB546" s="34"/>
      <c r="BC546" s="124" t="s">
        <v>2399</v>
      </c>
      <c r="BD546" s="124" t="s">
        <v>2399</v>
      </c>
      <c r="BE546" s="216" t="s">
        <v>2399</v>
      </c>
      <c r="BF546" s="216" t="s">
        <v>2399</v>
      </c>
      <c r="BG546" s="34"/>
      <c r="BH546" s="34"/>
      <c r="BI546" s="34"/>
      <c r="BJ546" s="34"/>
      <c r="BK546" s="34"/>
      <c r="BL546" s="34"/>
      <c r="BM546" s="34"/>
      <c r="BN546" s="34"/>
      <c r="BO546" s="34"/>
      <c r="BS546" s="61">
        <f t="shared" ca="1" si="89"/>
        <v>0</v>
      </c>
      <c r="BT546" s="61" t="str">
        <f t="shared" ca="1" si="90"/>
        <v>POS(MIN,MAX,STEP)=-400,400,100|X=6.7,0.0,0.0,0.0,0.0,0.0,86.1,122.1,121.4|Y=0.0,0.0,0.0,0.0,0.0,0.0,84.9,124.0,123.3</v>
      </c>
      <c r="BU546" s="78">
        <v>1.9413000000000002</v>
      </c>
      <c r="BV546" s="95">
        <v>0</v>
      </c>
      <c r="BW546" s="34">
        <v>10.506666666666661</v>
      </c>
      <c r="BX546" s="43">
        <v>0.14286114130308047</v>
      </c>
      <c r="BY546" s="51" t="s">
        <v>1813</v>
      </c>
      <c r="BZ546"/>
      <c r="CA546" s="278"/>
      <c r="CB546"/>
      <c r="CC546" s="10"/>
      <c r="CD546" s="61"/>
      <c r="CE546" s="49"/>
      <c r="CF546" s="65"/>
      <c r="CG546" s="65"/>
      <c r="CH546" s="65"/>
      <c r="CI546" s="49"/>
      <c r="CJ546" s="49"/>
      <c r="CK546" s="49"/>
      <c r="CL546" s="49"/>
      <c r="CM546"/>
      <c r="CN546"/>
      <c r="CO546"/>
      <c r="CP546"/>
      <c r="CQ546"/>
      <c r="CR546"/>
      <c r="CS546"/>
      <c r="CT546"/>
      <c r="CU546"/>
      <c r="CV546" s="49"/>
      <c r="CW546" s="49"/>
      <c r="CX546" s="49"/>
      <c r="CY546" s="49"/>
      <c r="CZ546" s="49"/>
      <c r="DA546" s="49"/>
      <c r="DB546" s="49"/>
      <c r="DC546" s="49"/>
      <c r="DD546" s="49"/>
      <c r="DE546" s="49"/>
      <c r="DF546" s="49"/>
      <c r="DG546" s="49"/>
      <c r="DH546" s="49"/>
      <c r="DI546" s="49"/>
      <c r="DJ546" s="139"/>
      <c r="DK546" s="95"/>
      <c r="DL546" s="141"/>
      <c r="DM546" s="141"/>
      <c r="DN546" s="141"/>
      <c r="DO546" s="141"/>
      <c r="DP546" s="91"/>
      <c r="DQ546" s="72"/>
      <c r="DR546" s="72"/>
      <c r="DS546" s="72"/>
      <c r="DT546" s="72"/>
      <c r="DZ546" s="141"/>
      <c r="EA546" s="141"/>
      <c r="EB546" s="141"/>
      <c r="EC546" s="141"/>
      <c r="ED546" s="141"/>
      <c r="EE546" s="141"/>
      <c r="EF546" s="143"/>
      <c r="EU546" s="72"/>
    </row>
    <row r="547" spans="1:151">
      <c r="A547" s="20"/>
      <c r="B547" s="20"/>
      <c r="C547" s="312"/>
      <c r="D547" s="31" t="s">
        <v>1837</v>
      </c>
      <c r="E547" s="31" t="s">
        <v>1838</v>
      </c>
      <c r="F547" s="32"/>
      <c r="G547" s="33"/>
      <c r="H547" s="34"/>
      <c r="I547" s="34"/>
      <c r="J547" s="34"/>
      <c r="K547" s="34"/>
      <c r="L547" s="34"/>
      <c r="M547" s="34"/>
      <c r="N547" s="34"/>
      <c r="O547" s="34"/>
      <c r="P547" s="34"/>
      <c r="Q547" s="34"/>
      <c r="R547" s="34"/>
      <c r="S547" s="34"/>
      <c r="T547" s="34"/>
      <c r="U547" s="34"/>
      <c r="V547" s="34"/>
      <c r="W547" s="34"/>
      <c r="X547" s="34"/>
      <c r="Y547" s="34"/>
      <c r="Z547" s="34"/>
      <c r="AA547" s="34"/>
      <c r="AB547" s="34"/>
      <c r="AC547" s="34"/>
      <c r="AD547" s="34"/>
      <c r="AE547" s="34"/>
      <c r="AF547" s="34"/>
      <c r="AG547" s="34"/>
      <c r="AH547" s="34"/>
      <c r="AI547" s="34"/>
      <c r="AJ547" s="34"/>
      <c r="AK547" s="34"/>
      <c r="AL547" s="34"/>
      <c r="AM547" s="34"/>
      <c r="AN547" s="34"/>
      <c r="AO547" s="34"/>
      <c r="AP547" s="34"/>
      <c r="AQ547" s="75"/>
      <c r="AR547" s="34"/>
      <c r="AS547" s="34"/>
      <c r="AT547" s="110" t="s">
        <v>2399</v>
      </c>
      <c r="AU547" s="34" t="s">
        <v>2399</v>
      </c>
      <c r="AV547" s="34" t="s">
        <v>2399</v>
      </c>
      <c r="AW547" s="34"/>
      <c r="AX547" s="34"/>
      <c r="AY547" s="34"/>
      <c r="AZ547" s="34"/>
      <c r="BA547" s="34"/>
      <c r="BB547" s="34"/>
      <c r="BC547" s="124" t="s">
        <v>2399</v>
      </c>
      <c r="BD547" s="124" t="s">
        <v>2399</v>
      </c>
      <c r="BE547" s="216" t="s">
        <v>2399</v>
      </c>
      <c r="BF547" s="216" t="s">
        <v>2399</v>
      </c>
      <c r="BG547" s="34"/>
      <c r="BH547" s="34"/>
      <c r="BI547" s="34"/>
      <c r="BJ547" s="34"/>
      <c r="BK547" s="34"/>
      <c r="BL547" s="34"/>
      <c r="BM547" s="34"/>
      <c r="BN547" s="34"/>
      <c r="BO547" s="34"/>
      <c r="BS547" s="61">
        <f t="shared" ca="1" si="89"/>
        <v>0</v>
      </c>
      <c r="BT547" s="61" t="str">
        <f t="shared" ca="1" si="90"/>
        <v>POS(MIN,MAX,STEP)=-420,420,6|X=6.7,6.5,6.5,6.6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5.8,6.5,8.3,13.8,22.4,31.9,41.0,49.0,56.4,63.2,69.4,75.3,80.4,84.9,89.2,93.2,96.8,99.9,102.9,106.1,108.3,110.4,112.7,114.5,116.0,117.9,118.8,120.0,120.7,121.3,121.9,122.3,122.6,122.7,123.0,122.8,122.8,122.9,122.8,122.9,122.8,122.4,122.4,122.3,122.0,121.7,121.5,121.2,121.3,121.0,120.8|Y=9.5,10.1,9.7,10.1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9.3,9.8,12.8,19.2,27.0,36.4,44.9,53.5,59.6,66.9,72.8,78.0,83.5,88.0,92.4,95.7,98.9,102.9,105.4,108.4,110.6,112.8,114.7,116.2,118.4,120.3,121.3,122.4,122.7,123.9,124.5,124.6,125.0,125.0,125.3,124.7,124.7,125.1,124.7,124.1,124.3,124.4,124.2,124.1,123.5,123.5,122.9,123.1,122.8,122.9</v>
      </c>
      <c r="BU547" s="78" t="e">
        <v>#VALUE!</v>
      </c>
      <c r="BV547" s="95">
        <v>0</v>
      </c>
      <c r="BW547" s="34">
        <v>10.56</v>
      </c>
      <c r="BX547" s="43">
        <v>0.14042432218039452</v>
      </c>
      <c r="BY547" s="51" t="s">
        <v>1814</v>
      </c>
      <c r="BZ547"/>
      <c r="CA547" s="278"/>
      <c r="CB547"/>
      <c r="CC547" s="10"/>
      <c r="CD547" s="61"/>
      <c r="CE547" s="49"/>
      <c r="CF547" s="65"/>
      <c r="CG547" s="65"/>
      <c r="CH547" s="65"/>
      <c r="CI547" s="49"/>
      <c r="CJ547" s="49"/>
      <c r="CK547" s="49"/>
      <c r="CL547" s="49"/>
      <c r="CM547"/>
      <c r="CN547"/>
      <c r="CO547"/>
      <c r="CP547"/>
      <c r="CQ547"/>
      <c r="CR547"/>
      <c r="CS547"/>
      <c r="CT547"/>
      <c r="CU547"/>
      <c r="CV547" s="49"/>
      <c r="CW547" s="49"/>
      <c r="CX547" s="49"/>
      <c r="CY547" s="49"/>
      <c r="CZ547" s="49"/>
      <c r="DA547" s="49"/>
      <c r="DB547" s="49"/>
      <c r="DC547" s="49"/>
      <c r="DD547" s="49"/>
      <c r="DE547" s="49"/>
      <c r="DF547" s="49"/>
      <c r="DG547" s="49"/>
      <c r="DH547" s="49"/>
      <c r="DI547" s="49"/>
      <c r="DJ547" s="139"/>
      <c r="DK547" s="95"/>
      <c r="DL547" s="141"/>
      <c r="DM547" s="141"/>
      <c r="DN547" s="141"/>
      <c r="DO547" s="141"/>
      <c r="DP547" s="91"/>
      <c r="DQ547" s="72"/>
      <c r="DR547" s="72"/>
      <c r="DS547" s="72"/>
      <c r="DT547" s="72"/>
      <c r="DZ547" s="141"/>
      <c r="EA547" s="141"/>
      <c r="EB547" s="141"/>
      <c r="EC547" s="141"/>
      <c r="ED547" s="141"/>
      <c r="EE547" s="141"/>
      <c r="EF547" s="143"/>
      <c r="EU547" s="72"/>
    </row>
    <row r="548" spans="1:151">
      <c r="A548" s="20"/>
      <c r="B548" s="20"/>
      <c r="C548" s="312"/>
      <c r="D548" s="31" t="s">
        <v>1839</v>
      </c>
      <c r="E548" s="31" t="s">
        <v>2855</v>
      </c>
      <c r="F548" s="32"/>
      <c r="G548" s="33"/>
      <c r="H548" s="34"/>
      <c r="I548" s="34"/>
      <c r="J548" s="34"/>
      <c r="K548" s="34"/>
      <c r="L548" s="34"/>
      <c r="M548" s="34"/>
      <c r="N548" s="34"/>
      <c r="O548" s="34"/>
      <c r="P548" s="34"/>
      <c r="Q548" s="34"/>
      <c r="R548" s="34"/>
      <c r="S548" s="34"/>
      <c r="T548" s="34"/>
      <c r="U548" s="34"/>
      <c r="V548" s="34"/>
      <c r="W548" s="34"/>
      <c r="X548" s="34"/>
      <c r="Y548" s="34"/>
      <c r="Z548" s="34"/>
      <c r="AA548" s="34"/>
      <c r="AB548" s="34"/>
      <c r="AC548" s="34"/>
      <c r="AD548" s="34"/>
      <c r="AE548" s="34"/>
      <c r="AF548" s="34"/>
      <c r="AG548" s="34"/>
      <c r="AH548" s="34"/>
      <c r="AI548" s="34"/>
      <c r="AJ548" s="34"/>
      <c r="AK548" s="34"/>
      <c r="AL548" s="34"/>
      <c r="AM548" s="34"/>
      <c r="AN548" s="34"/>
      <c r="AO548" s="34"/>
      <c r="AP548" s="34"/>
      <c r="AQ548" s="75"/>
      <c r="AR548" s="34"/>
      <c r="AS548" s="34"/>
      <c r="AT548" s="110" t="s">
        <v>1283</v>
      </c>
      <c r="AU548" s="34" t="s">
        <v>1283</v>
      </c>
      <c r="AV548" s="34" t="s">
        <v>1283</v>
      </c>
      <c r="AW548" s="34"/>
      <c r="AX548" s="34"/>
      <c r="AY548" s="34"/>
      <c r="AZ548" s="34"/>
      <c r="BA548" s="34"/>
      <c r="BB548" s="34"/>
      <c r="BC548" s="124" t="s">
        <v>1283</v>
      </c>
      <c r="BD548" s="124" t="s">
        <v>1283</v>
      </c>
      <c r="BE548" s="216" t="s">
        <v>1283</v>
      </c>
      <c r="BF548" s="216" t="s">
        <v>1283</v>
      </c>
      <c r="BG548" s="34"/>
      <c r="BH548" s="34"/>
      <c r="BI548" s="34"/>
      <c r="BJ548" s="34"/>
      <c r="BK548" s="34"/>
      <c r="BL548" s="34"/>
      <c r="BM548" s="34"/>
      <c r="BN548" s="34"/>
      <c r="BO548" s="34"/>
      <c r="BS548" s="61">
        <f t="shared" ca="1" si="89"/>
        <v>0</v>
      </c>
      <c r="BT548" s="61" t="str">
        <f t="shared" ca="1" si="90"/>
        <v>ZL=-3042.5|ZR=-3342.0|ZSWP=0.0</v>
      </c>
      <c r="BU548" s="78" t="e">
        <v>#VALUE!</v>
      </c>
      <c r="BV548" s="95">
        <v>0</v>
      </c>
      <c r="BW548" s="34">
        <v>10.613333333333326</v>
      </c>
      <c r="BX548" s="43">
        <v>0.13804932361466127</v>
      </c>
      <c r="BY548" s="51" t="s">
        <v>1815</v>
      </c>
      <c r="BZ548"/>
      <c r="CA548" s="278"/>
      <c r="CB548"/>
      <c r="CC548" s="10"/>
      <c r="CD548" s="61"/>
      <c r="CE548" s="49"/>
      <c r="CF548" s="65"/>
      <c r="CG548" s="65"/>
      <c r="CH548" s="65"/>
      <c r="CI548" s="49"/>
      <c r="CJ548" s="49"/>
      <c r="CK548" s="49"/>
      <c r="CL548" s="49"/>
      <c r="CM548"/>
      <c r="CN548"/>
      <c r="CO548"/>
      <c r="CP548"/>
      <c r="CQ548"/>
      <c r="CR548"/>
      <c r="CS548"/>
      <c r="CT548"/>
      <c r="CU548"/>
      <c r="CV548" s="49"/>
      <c r="CW548" s="49"/>
      <c r="CX548" s="49"/>
      <c r="CY548" s="49"/>
      <c r="CZ548" s="49"/>
      <c r="DA548" s="49"/>
      <c r="DB548" s="49"/>
      <c r="DC548" s="49"/>
      <c r="DD548" s="49"/>
      <c r="DE548" s="49"/>
      <c r="DF548" s="49"/>
      <c r="DG548" s="49"/>
      <c r="DH548" s="49"/>
      <c r="DI548" s="49"/>
      <c r="DJ548" s="139"/>
      <c r="DK548" s="95"/>
      <c r="DL548" s="141"/>
      <c r="DM548" s="141"/>
      <c r="DN548" s="141"/>
      <c r="DO548" s="141"/>
      <c r="DP548" s="91"/>
      <c r="DQ548" s="72"/>
      <c r="DR548" s="72"/>
      <c r="DS548" s="72"/>
      <c r="DT548" s="72"/>
      <c r="DZ548" s="141"/>
      <c r="EA548" s="141"/>
      <c r="EB548" s="141"/>
      <c r="EC548" s="141"/>
      <c r="ED548" s="141"/>
      <c r="EE548" s="141"/>
      <c r="EF548" s="143"/>
      <c r="EU548" s="72"/>
    </row>
    <row r="549" spans="1:151">
      <c r="A549" s="20"/>
      <c r="B549" s="20"/>
      <c r="C549" s="312"/>
      <c r="D549" s="31" t="s">
        <v>2856</v>
      </c>
      <c r="E549" s="31" t="s">
        <v>2857</v>
      </c>
      <c r="F549" s="32"/>
      <c r="G549" s="33"/>
      <c r="H549" s="34"/>
      <c r="I549" s="34"/>
      <c r="J549" s="34"/>
      <c r="K549" s="34"/>
      <c r="L549" s="34"/>
      <c r="M549" s="34"/>
      <c r="N549" s="34"/>
      <c r="O549" s="34"/>
      <c r="P549" s="34"/>
      <c r="Q549" s="34"/>
      <c r="R549" s="34"/>
      <c r="S549" s="34"/>
      <c r="T549" s="34"/>
      <c r="U549" s="34"/>
      <c r="V549" s="34"/>
      <c r="W549" s="34"/>
      <c r="X549" s="34"/>
      <c r="Y549" s="34"/>
      <c r="Z549" s="34"/>
      <c r="AA549" s="34"/>
      <c r="AB549" s="34"/>
      <c r="AC549" s="34"/>
      <c r="AD549" s="34"/>
      <c r="AE549" s="34"/>
      <c r="AF549" s="34"/>
      <c r="AG549" s="40"/>
      <c r="AH549" s="34"/>
      <c r="AI549" s="40"/>
      <c r="AJ549" s="34"/>
      <c r="AK549" s="34"/>
      <c r="AL549" s="34"/>
      <c r="AM549" s="34"/>
      <c r="AN549" s="34"/>
      <c r="AO549" s="34"/>
      <c r="AP549" s="34"/>
      <c r="AQ549" s="75"/>
      <c r="AR549" s="34"/>
      <c r="AS549" s="34"/>
      <c r="AT549" s="110" t="s">
        <v>1651</v>
      </c>
      <c r="AU549" s="34" t="s">
        <v>1651</v>
      </c>
      <c r="AV549" s="34" t="s">
        <v>1651</v>
      </c>
      <c r="AW549" s="34"/>
      <c r="AX549" s="34"/>
      <c r="AY549" s="34"/>
      <c r="AZ549" s="34"/>
      <c r="BA549" s="34"/>
      <c r="BB549" s="34"/>
      <c r="BC549" s="124" t="s">
        <v>2901</v>
      </c>
      <c r="BD549" s="124" t="s">
        <v>2901</v>
      </c>
      <c r="BE549" s="216" t="s">
        <v>2901</v>
      </c>
      <c r="BF549" s="216" t="s">
        <v>2901</v>
      </c>
      <c r="BG549" s="34"/>
      <c r="BH549" s="34"/>
      <c r="BI549" s="34"/>
      <c r="BJ549" s="34"/>
      <c r="BK549" s="34"/>
      <c r="BL549" s="34"/>
      <c r="BM549" s="34"/>
      <c r="BN549" s="34"/>
      <c r="BO549" s="34"/>
      <c r="BS549" s="61">
        <f t="shared" ca="1" si="89"/>
        <v>0</v>
      </c>
      <c r="BT549" s="61" t="str">
        <f t="shared" ca="1" si="90"/>
        <v>ZL=-3042.5|ZR=-3342.0|ZSWP=0.0</v>
      </c>
      <c r="BU549" s="78" t="e">
        <v>#VALUE!</v>
      </c>
      <c r="BV549" s="95">
        <v>0</v>
      </c>
      <c r="BW549" s="34">
        <v>10.666666666666659</v>
      </c>
      <c r="BX549" s="43">
        <v>0.13573407202216095</v>
      </c>
      <c r="BY549" s="51" t="s">
        <v>1816</v>
      </c>
      <c r="BZ549"/>
      <c r="CA549" s="278"/>
      <c r="CB549"/>
      <c r="CC549" s="10"/>
      <c r="CD549" s="61"/>
      <c r="CE549" s="49"/>
      <c r="CF549" s="65"/>
      <c r="CG549" s="65"/>
      <c r="CH549" s="65"/>
      <c r="CI549" s="49"/>
      <c r="CJ549" s="49"/>
      <c r="CK549" s="49"/>
      <c r="CL549" s="49"/>
      <c r="CM549"/>
      <c r="CN549"/>
      <c r="CO549"/>
      <c r="CP549"/>
      <c r="CQ549"/>
      <c r="CR549"/>
      <c r="CS549"/>
      <c r="CT549"/>
      <c r="CU549"/>
      <c r="CV549" s="49"/>
      <c r="CW549" s="49"/>
      <c r="CX549" s="49"/>
      <c r="CY549" s="49"/>
      <c r="CZ549" s="49"/>
      <c r="DA549" s="49"/>
      <c r="DB549" s="49"/>
      <c r="DC549" s="49"/>
      <c r="DD549" s="49"/>
      <c r="DE549" s="49"/>
      <c r="DF549" s="49"/>
      <c r="DG549" s="49"/>
      <c r="DH549" s="49"/>
      <c r="DI549" s="49"/>
      <c r="DJ549" s="139"/>
      <c r="DK549" s="95"/>
      <c r="DL549" s="141"/>
      <c r="DM549" s="141"/>
      <c r="DN549" s="141"/>
      <c r="DO549" s="141"/>
      <c r="DP549" s="91"/>
      <c r="DQ549" s="72"/>
      <c r="DR549" s="72"/>
      <c r="DS549" s="72"/>
      <c r="DT549" s="72"/>
      <c r="DZ549" s="141"/>
      <c r="EA549" s="141"/>
      <c r="EB549" s="141"/>
      <c r="EC549" s="141"/>
      <c r="ED549" s="141"/>
      <c r="EE549" s="141"/>
      <c r="EF549" s="143"/>
      <c r="EU549" s="72"/>
    </row>
    <row r="550" spans="1:151">
      <c r="A550" s="20"/>
      <c r="B550" s="20"/>
      <c r="C550" s="312"/>
      <c r="D550" s="31" t="s">
        <v>2858</v>
      </c>
      <c r="E550" s="31" t="s">
        <v>2859</v>
      </c>
      <c r="F550" s="32"/>
      <c r="G550" s="33"/>
      <c r="H550" s="34"/>
      <c r="I550" s="34"/>
      <c r="J550" s="34"/>
      <c r="K550" s="34"/>
      <c r="L550" s="34"/>
      <c r="M550" s="34"/>
      <c r="N550" s="34"/>
      <c r="O550" s="34"/>
      <c r="P550" s="34"/>
      <c r="Q550" s="34"/>
      <c r="R550" s="34"/>
      <c r="S550" s="34"/>
      <c r="T550" s="34"/>
      <c r="U550" s="34"/>
      <c r="V550" s="34"/>
      <c r="W550" s="34"/>
      <c r="X550" s="34"/>
      <c r="Y550" s="34"/>
      <c r="Z550" s="34"/>
      <c r="AA550" s="34"/>
      <c r="AB550" s="34"/>
      <c r="AC550" s="34"/>
      <c r="AD550" s="34"/>
      <c r="AE550" s="34"/>
      <c r="AF550" s="34"/>
      <c r="AG550" s="34"/>
      <c r="AH550" s="34"/>
      <c r="AI550" s="34"/>
      <c r="AJ550" s="34"/>
      <c r="AK550" s="34"/>
      <c r="AL550" s="34"/>
      <c r="AM550" s="34"/>
      <c r="AN550" s="34"/>
      <c r="AO550" s="34"/>
      <c r="AP550" s="34"/>
      <c r="AQ550" s="75"/>
      <c r="AR550" s="34"/>
      <c r="AS550" s="34"/>
      <c r="AT550" s="110" t="s">
        <v>2404</v>
      </c>
      <c r="AU550" s="34" t="s">
        <v>2404</v>
      </c>
      <c r="AV550" s="34" t="s">
        <v>2404</v>
      </c>
      <c r="AW550" s="34"/>
      <c r="AX550" s="34"/>
      <c r="AY550" s="34"/>
      <c r="AZ550" s="34"/>
      <c r="BA550" s="34"/>
      <c r="BB550" s="34"/>
      <c r="BC550" s="124" t="s">
        <v>2404</v>
      </c>
      <c r="BD550" s="124" t="s">
        <v>2404</v>
      </c>
      <c r="BE550" s="216" t="s">
        <v>2404</v>
      </c>
      <c r="BF550" s="216" t="s">
        <v>2404</v>
      </c>
      <c r="BG550" s="34"/>
      <c r="BH550" s="34"/>
      <c r="BI550" s="34"/>
      <c r="BJ550" s="34"/>
      <c r="BK550" s="34"/>
      <c r="BL550" s="34"/>
      <c r="BM550" s="34"/>
      <c r="BN550" s="34"/>
      <c r="BO550" s="34"/>
      <c r="BS550" s="61">
        <f t="shared" ca="1" si="89"/>
        <v>0</v>
      </c>
      <c r="BT550" s="61" t="str">
        <f t="shared" ca="1" si="90"/>
        <v>ACK</v>
      </c>
      <c r="BU550" s="78" t="e">
        <v>#VALUE!</v>
      </c>
      <c r="BV550" s="95">
        <v>0</v>
      </c>
      <c r="BW550" s="34">
        <v>10.72</v>
      </c>
      <c r="BX550" s="43">
        <v>0.13347658003582658</v>
      </c>
      <c r="BY550" s="51" t="s">
        <v>1817</v>
      </c>
      <c r="BZ550"/>
      <c r="CA550" s="278"/>
      <c r="CB550"/>
      <c r="CC550" s="10"/>
      <c r="CD550" s="61"/>
      <c r="CE550" s="49"/>
      <c r="CF550" s="65"/>
      <c r="CG550" s="65"/>
      <c r="CH550" s="65"/>
      <c r="CI550" s="49"/>
      <c r="CJ550" s="49"/>
      <c r="CK550" s="49"/>
      <c r="CL550" s="49"/>
      <c r="CM550"/>
      <c r="CN550"/>
      <c r="CO550"/>
      <c r="CP550"/>
      <c r="CQ550"/>
      <c r="CR550"/>
      <c r="CS550"/>
      <c r="CT550"/>
      <c r="CU550"/>
      <c r="CV550" s="49"/>
      <c r="CW550" s="49"/>
      <c r="CX550" s="49"/>
      <c r="CY550" s="49"/>
      <c r="CZ550" s="49"/>
      <c r="DA550" s="49"/>
      <c r="DB550" s="49"/>
      <c r="DC550" s="49"/>
      <c r="DD550" s="49"/>
      <c r="DE550" s="49"/>
      <c r="DF550" s="49"/>
      <c r="DG550" s="49"/>
      <c r="DH550" s="49"/>
      <c r="DI550" s="49"/>
      <c r="DJ550" s="139"/>
      <c r="DK550" s="95"/>
      <c r="DL550" s="141"/>
      <c r="DM550" s="141"/>
      <c r="DN550" s="141"/>
      <c r="DO550" s="141"/>
      <c r="DP550" s="91"/>
      <c r="DQ550" s="72"/>
      <c r="DR550" s="72"/>
      <c r="DS550" s="72"/>
      <c r="DT550" s="72"/>
      <c r="DZ550" s="141"/>
      <c r="EA550" s="141"/>
      <c r="EB550" s="141"/>
      <c r="EC550" s="141"/>
      <c r="ED550" s="141"/>
      <c r="EE550" s="141"/>
      <c r="EF550" s="143"/>
      <c r="EU550" s="72"/>
    </row>
    <row r="551" spans="1:151">
      <c r="A551" s="20"/>
      <c r="B551" s="20"/>
      <c r="C551" s="312"/>
      <c r="D551" s="31" t="s">
        <v>2860</v>
      </c>
      <c r="E551" s="31" t="s">
        <v>2861</v>
      </c>
      <c r="F551" s="32"/>
      <c r="G551" s="33"/>
      <c r="H551" s="34"/>
      <c r="I551" s="34"/>
      <c r="J551" s="34"/>
      <c r="K551" s="34"/>
      <c r="L551" s="34"/>
      <c r="M551" s="34"/>
      <c r="N551" s="34"/>
      <c r="O551" s="34"/>
      <c r="P551" s="34"/>
      <c r="Q551" s="34"/>
      <c r="R551" s="34"/>
      <c r="S551" s="34"/>
      <c r="T551" s="34"/>
      <c r="U551" s="34"/>
      <c r="V551" s="34"/>
      <c r="W551" s="34"/>
      <c r="X551" s="34"/>
      <c r="Y551" s="34"/>
      <c r="Z551" s="34"/>
      <c r="AA551" s="34"/>
      <c r="AB551" s="34"/>
      <c r="AC551" s="34"/>
      <c r="AD551" s="34"/>
      <c r="AE551" s="34"/>
      <c r="AF551" s="34"/>
      <c r="AG551" s="34"/>
      <c r="AH551" s="34"/>
      <c r="AI551" s="34"/>
      <c r="AJ551" s="34"/>
      <c r="AK551" s="34"/>
      <c r="AL551" s="34"/>
      <c r="AM551" s="34"/>
      <c r="AN551" s="34"/>
      <c r="AO551" s="34"/>
      <c r="AP551" s="34"/>
      <c r="AQ551" s="75"/>
      <c r="AR551" s="34"/>
      <c r="AS551" s="34"/>
      <c r="AT551" s="110" t="s">
        <v>1276</v>
      </c>
      <c r="AU551" s="34" t="s">
        <v>1276</v>
      </c>
      <c r="AV551" s="34" t="s">
        <v>1276</v>
      </c>
      <c r="AW551" s="34"/>
      <c r="AX551" s="34"/>
      <c r="AY551" s="34"/>
      <c r="AZ551" s="34"/>
      <c r="BA551" s="34"/>
      <c r="BB551" s="34"/>
      <c r="BC551" s="124" t="s">
        <v>1275</v>
      </c>
      <c r="BD551" s="124" t="s">
        <v>1275</v>
      </c>
      <c r="BE551" s="216" t="s">
        <v>1275</v>
      </c>
      <c r="BF551" s="216" t="s">
        <v>1275</v>
      </c>
      <c r="BG551" s="34"/>
      <c r="BH551" s="34"/>
      <c r="BI551" s="34"/>
      <c r="BJ551" s="34"/>
      <c r="BK551" s="34"/>
      <c r="BL551" s="34"/>
      <c r="BM551" s="34"/>
      <c r="BN551" s="34"/>
      <c r="BO551" s="34"/>
      <c r="BS551" s="61">
        <f t="shared" ca="1" si="89"/>
        <v>0</v>
      </c>
      <c r="BT551" s="61" t="str">
        <f t="shared" ca="1" si="90"/>
        <v>ZL=-3042.5|ZR=-2972.9|ZSWP=0.0</v>
      </c>
      <c r="BU551" s="78" t="e">
        <v>#VALUE!</v>
      </c>
      <c r="BV551" s="95">
        <v>0</v>
      </c>
      <c r="BW551" s="34">
        <v>10.773333333333325</v>
      </c>
      <c r="BX551" s="43">
        <v>0.13127494223902578</v>
      </c>
      <c r="BY551" s="51" t="s">
        <v>1818</v>
      </c>
      <c r="BZ551"/>
      <c r="CA551" s="278"/>
      <c r="CB551"/>
      <c r="CC551" s="10"/>
      <c r="CD551" s="61"/>
      <c r="CE551" s="49"/>
      <c r="CF551" s="65"/>
      <c r="CG551" s="65"/>
      <c r="CH551" s="65"/>
      <c r="CI551" s="49"/>
      <c r="CJ551" s="49"/>
      <c r="CK551" s="49"/>
      <c r="CL551" s="49"/>
      <c r="CM551"/>
      <c r="CN551"/>
      <c r="CO551"/>
      <c r="CP551"/>
      <c r="CQ551"/>
      <c r="CR551"/>
      <c r="CS551"/>
      <c r="CT551"/>
      <c r="CU551"/>
      <c r="CV551" s="49"/>
      <c r="CW551" s="49"/>
      <c r="CX551" s="49"/>
      <c r="CY551" s="49"/>
      <c r="CZ551" s="49"/>
      <c r="DA551" s="49"/>
      <c r="DB551" s="49"/>
      <c r="DC551" s="49"/>
      <c r="DD551" s="49"/>
      <c r="DE551" s="49"/>
      <c r="DF551" s="49"/>
      <c r="DG551" s="49"/>
      <c r="DH551" s="49"/>
      <c r="DI551" s="49"/>
      <c r="DJ551" s="139"/>
      <c r="DK551" s="95"/>
      <c r="DL551" s="141"/>
      <c r="DM551" s="141"/>
      <c r="DN551" s="141"/>
      <c r="DO551" s="141"/>
      <c r="DP551" s="91"/>
      <c r="DQ551" s="72"/>
      <c r="DR551" s="72"/>
      <c r="DS551" s="72"/>
      <c r="DT551" s="72"/>
      <c r="DZ551" s="141"/>
      <c r="EA551" s="141"/>
      <c r="EB551" s="141"/>
      <c r="EC551" s="141"/>
      <c r="ED551" s="141"/>
      <c r="EE551" s="141"/>
      <c r="EF551" s="143"/>
      <c r="EU551" s="72"/>
    </row>
    <row r="552" spans="1:151">
      <c r="A552" s="20"/>
      <c r="B552" s="20"/>
      <c r="C552" s="312"/>
      <c r="D552" s="31" t="s">
        <v>3306</v>
      </c>
      <c r="E552" s="31" t="s">
        <v>3307</v>
      </c>
      <c r="F552" s="32"/>
      <c r="G552" s="33"/>
      <c r="H552" s="34"/>
      <c r="I552" s="34"/>
      <c r="J552" s="34"/>
      <c r="K552" s="34"/>
      <c r="L552" s="34"/>
      <c r="M552" s="34"/>
      <c r="N552" s="34"/>
      <c r="O552" s="34"/>
      <c r="P552" s="34"/>
      <c r="Q552" s="34"/>
      <c r="R552" s="34"/>
      <c r="S552" s="34"/>
      <c r="T552" s="34"/>
      <c r="U552" s="34"/>
      <c r="V552" s="34"/>
      <c r="W552" s="34"/>
      <c r="X552" s="34"/>
      <c r="Y552" s="34"/>
      <c r="Z552" s="34"/>
      <c r="AA552" s="34"/>
      <c r="AB552" s="34"/>
      <c r="AC552" s="34"/>
      <c r="AD552" s="34"/>
      <c r="AE552" s="34"/>
      <c r="AF552" s="34"/>
      <c r="AG552" s="34"/>
      <c r="AH552" s="34"/>
      <c r="AI552" s="34"/>
      <c r="AJ552" s="34"/>
      <c r="AK552" s="34"/>
      <c r="AL552" s="34"/>
      <c r="AM552" s="34"/>
      <c r="AN552" s="34"/>
      <c r="AO552" s="34"/>
      <c r="AP552" s="34"/>
      <c r="AQ552" s="75"/>
      <c r="AR552" s="34"/>
      <c r="AS552" s="34"/>
      <c r="AT552" s="110" t="s">
        <v>2399</v>
      </c>
      <c r="AU552" s="34" t="s">
        <v>2399</v>
      </c>
      <c r="AV552" s="34" t="s">
        <v>2399</v>
      </c>
      <c r="AW552" s="34"/>
      <c r="AX552" s="34"/>
      <c r="AY552" s="34"/>
      <c r="AZ552" s="34"/>
      <c r="BA552" s="34"/>
      <c r="BB552" s="34"/>
      <c r="BC552" s="124" t="s">
        <v>2399</v>
      </c>
      <c r="BD552" s="124" t="s">
        <v>2399</v>
      </c>
      <c r="BE552" s="216" t="s">
        <v>2399</v>
      </c>
      <c r="BF552" s="216" t="s">
        <v>2399</v>
      </c>
      <c r="BG552" s="34"/>
      <c r="BH552" s="34"/>
      <c r="BI552" s="34"/>
      <c r="BJ552" s="34"/>
      <c r="BK552" s="34"/>
      <c r="BL552" s="34"/>
      <c r="BM552" s="34"/>
      <c r="BN552" s="34"/>
      <c r="BO552" s="34"/>
      <c r="BS552" s="61">
        <f t="shared" ca="1" si="89"/>
        <v>0</v>
      </c>
      <c r="BT552" s="61" t="str">
        <f t="shared" ca="1" si="90"/>
        <v>ACK</v>
      </c>
      <c r="BU552" s="78" t="e">
        <v>#VALUE!</v>
      </c>
      <c r="BV552" s="95">
        <v>0</v>
      </c>
      <c r="BW552" s="34">
        <v>10.826666666666657</v>
      </c>
      <c r="BX552" s="43">
        <v>0.12912733114361524</v>
      </c>
      <c r="BY552" s="51" t="s">
        <v>1819</v>
      </c>
      <c r="BZ552"/>
      <c r="CA552" s="278"/>
      <c r="CB552"/>
      <c r="CC552" s="10"/>
      <c r="CD552" s="61"/>
      <c r="CE552" s="49"/>
      <c r="CF552" s="65"/>
      <c r="CG552" s="65"/>
      <c r="CH552" s="65"/>
      <c r="CI552" s="49"/>
      <c r="CJ552" s="49"/>
      <c r="CK552" s="49"/>
      <c r="CL552" s="49"/>
      <c r="CM552"/>
      <c r="CN552"/>
      <c r="CO552"/>
      <c r="CP552"/>
      <c r="CQ552"/>
      <c r="CR552"/>
      <c r="CS552"/>
      <c r="CT552"/>
      <c r="CU552"/>
      <c r="CV552" s="49"/>
      <c r="CW552" s="49"/>
      <c r="CX552" s="49"/>
      <c r="CY552" s="49"/>
      <c r="CZ552" s="49"/>
      <c r="DA552" s="49"/>
      <c r="DB552" s="49"/>
      <c r="DC552" s="49"/>
      <c r="DD552" s="49"/>
      <c r="DE552" s="49"/>
      <c r="DF552" s="49"/>
      <c r="DG552" s="49"/>
      <c r="DH552" s="49"/>
      <c r="DI552" s="49"/>
      <c r="DJ552" s="139"/>
      <c r="DK552" s="95"/>
      <c r="DL552" s="141"/>
      <c r="DM552" s="141"/>
      <c r="DN552" s="141"/>
      <c r="DO552" s="141"/>
      <c r="DP552" s="91"/>
      <c r="DQ552" s="72"/>
      <c r="DR552" s="72"/>
      <c r="DS552" s="72"/>
      <c r="DT552" s="72"/>
      <c r="DZ552" s="141"/>
      <c r="EA552" s="141"/>
      <c r="EB552" s="141"/>
      <c r="EC552" s="141"/>
      <c r="ED552" s="141"/>
      <c r="EE552" s="141"/>
      <c r="EF552" s="143"/>
      <c r="EU552" s="72"/>
    </row>
    <row r="553" spans="1:151">
      <c r="A553" s="20"/>
      <c r="B553" s="20"/>
      <c r="C553" s="312"/>
      <c r="D553" s="31" t="s">
        <v>3308</v>
      </c>
      <c r="E553" s="31" t="s">
        <v>3309</v>
      </c>
      <c r="F553" s="32"/>
      <c r="G553" s="33"/>
      <c r="H553" s="34"/>
      <c r="I553" s="34"/>
      <c r="J553" s="34"/>
      <c r="K553" s="34"/>
      <c r="L553" s="34"/>
      <c r="M553" s="34"/>
      <c r="N553" s="34"/>
      <c r="O553" s="34"/>
      <c r="P553" s="34"/>
      <c r="Q553" s="34"/>
      <c r="R553" s="34"/>
      <c r="S553" s="34"/>
      <c r="T553" s="34"/>
      <c r="U553" s="34"/>
      <c r="V553" s="34"/>
      <c r="W553" s="34"/>
      <c r="X553" s="34"/>
      <c r="Y553" s="34"/>
      <c r="Z553" s="34"/>
      <c r="AA553" s="34"/>
      <c r="AB553" s="34"/>
      <c r="AC553" s="34"/>
      <c r="AD553" s="34"/>
      <c r="AE553" s="34"/>
      <c r="AF553" s="34"/>
      <c r="AG553" s="34"/>
      <c r="AH553" s="34"/>
      <c r="AI553" s="34"/>
      <c r="AJ553" s="34"/>
      <c r="AK553" s="34"/>
      <c r="AL553" s="34"/>
      <c r="AM553" s="34"/>
      <c r="AN553" s="34"/>
      <c r="AO553" s="34"/>
      <c r="AP553" s="34"/>
      <c r="AQ553" s="75"/>
      <c r="AR553" s="34"/>
      <c r="AS553" s="34"/>
      <c r="AT553" s="110" t="s">
        <v>2399</v>
      </c>
      <c r="AU553" s="34" t="s">
        <v>2399</v>
      </c>
      <c r="AV553" s="34" t="s">
        <v>2399</v>
      </c>
      <c r="AW553" s="34"/>
      <c r="AX553" s="34"/>
      <c r="AY553" s="34"/>
      <c r="AZ553" s="34"/>
      <c r="BA553" s="34"/>
      <c r="BB553" s="34"/>
      <c r="BC553" s="124" t="s">
        <v>2399</v>
      </c>
      <c r="BD553" s="124" t="s">
        <v>2399</v>
      </c>
      <c r="BE553" s="216" t="s">
        <v>2399</v>
      </c>
      <c r="BF553" s="216" t="s">
        <v>2399</v>
      </c>
      <c r="BG553" s="34"/>
      <c r="BH553" s="34"/>
      <c r="BI553" s="34"/>
      <c r="BJ553" s="34"/>
      <c r="BK553" s="34"/>
      <c r="BL553" s="34"/>
      <c r="BM553" s="34"/>
      <c r="BN553" s="34"/>
      <c r="BO553" s="34"/>
      <c r="BS553" s="34"/>
      <c r="BT553" s="34"/>
      <c r="BU553" s="34" t="e">
        <v>#VALUE!</v>
      </c>
      <c r="BV553" s="34">
        <v>0</v>
      </c>
      <c r="BW553" s="34">
        <v>10.88</v>
      </c>
      <c r="BX553" s="43">
        <v>0.12703199339641072</v>
      </c>
      <c r="BY553" s="51" t="s">
        <v>1820</v>
      </c>
      <c r="BZ553"/>
      <c r="CA553" s="278"/>
      <c r="CB553"/>
      <c r="CC553" s="10"/>
      <c r="CD553" s="61"/>
      <c r="CE553" s="49"/>
      <c r="CF553" s="65"/>
      <c r="CG553" s="65"/>
      <c r="CH553" s="65"/>
      <c r="CI553" s="49"/>
      <c r="CJ553" s="49"/>
      <c r="CK553" s="49"/>
      <c r="CL553" s="49"/>
      <c r="CM553"/>
      <c r="CN553"/>
      <c r="CO553"/>
      <c r="CP553"/>
      <c r="CQ553"/>
      <c r="CR553"/>
      <c r="CS553"/>
      <c r="CT553"/>
      <c r="CU553"/>
      <c r="CV553" s="49"/>
      <c r="CW553" s="49"/>
      <c r="CX553" s="49"/>
      <c r="CY553" s="49"/>
      <c r="CZ553" s="49"/>
      <c r="DA553" s="49"/>
      <c r="DB553" s="49"/>
      <c r="DC553" s="49"/>
      <c r="DD553" s="49"/>
      <c r="DE553" s="49"/>
      <c r="DF553" s="49"/>
      <c r="DG553" s="49"/>
      <c r="DH553" s="49"/>
      <c r="DI553" s="49"/>
      <c r="DJ553" s="139"/>
      <c r="DK553" s="95"/>
      <c r="DL553" s="141"/>
      <c r="DM553" s="141"/>
      <c r="DN553" s="141"/>
      <c r="DO553" s="141"/>
      <c r="DP553" s="91"/>
      <c r="DQ553" s="72"/>
      <c r="DR553" s="72"/>
      <c r="DS553" s="72"/>
      <c r="DT553" s="72"/>
      <c r="DZ553" s="141"/>
      <c r="EA553" s="141"/>
      <c r="EB553" s="141"/>
      <c r="EC553" s="141"/>
      <c r="ED553" s="141"/>
      <c r="EE553" s="141"/>
      <c r="EF553" s="143"/>
      <c r="EU553" s="72"/>
    </row>
    <row r="554" spans="1:151">
      <c r="A554" s="20"/>
      <c r="B554" s="20"/>
      <c r="C554" s="312"/>
      <c r="D554" s="31" t="s">
        <v>3310</v>
      </c>
      <c r="E554" s="31" t="s">
        <v>3311</v>
      </c>
      <c r="F554" s="32"/>
      <c r="G554" s="33"/>
      <c r="H554" s="34"/>
      <c r="I554" s="34"/>
      <c r="J554" s="34"/>
      <c r="K554" s="34"/>
      <c r="L554" s="34"/>
      <c r="M554" s="34"/>
      <c r="N554" s="34"/>
      <c r="O554" s="34"/>
      <c r="P554" s="34"/>
      <c r="Q554" s="34"/>
      <c r="R554" s="34"/>
      <c r="S554" s="34"/>
      <c r="T554" s="34"/>
      <c r="U554" s="34"/>
      <c r="V554" s="34"/>
      <c r="W554" s="34"/>
      <c r="X554" s="34"/>
      <c r="Y554" s="34"/>
      <c r="Z554" s="34"/>
      <c r="AA554" s="34"/>
      <c r="AB554" s="34"/>
      <c r="AC554" s="34"/>
      <c r="AD554" s="34"/>
      <c r="AE554" s="34"/>
      <c r="AF554" s="34"/>
      <c r="AG554" s="34"/>
      <c r="AH554" s="34"/>
      <c r="AI554" s="34"/>
      <c r="AJ554" s="34"/>
      <c r="AK554" s="34"/>
      <c r="AL554" s="34"/>
      <c r="AM554" s="34"/>
      <c r="AN554" s="34"/>
      <c r="AO554" s="34"/>
      <c r="AP554" s="34"/>
      <c r="AQ554" s="75"/>
      <c r="AR554" s="34"/>
      <c r="AS554" s="34"/>
      <c r="AT554" s="110" t="s">
        <v>1283</v>
      </c>
      <c r="AU554" s="34" t="s">
        <v>1283</v>
      </c>
      <c r="AV554" s="34" t="s">
        <v>1283</v>
      </c>
      <c r="AW554" s="34"/>
      <c r="AX554" s="34"/>
      <c r="AY554" s="34"/>
      <c r="AZ554" s="34"/>
      <c r="BA554" s="34"/>
      <c r="BB554" s="34"/>
      <c r="BC554" s="124" t="s">
        <v>1283</v>
      </c>
      <c r="BD554" s="124" t="s">
        <v>1283</v>
      </c>
      <c r="BE554" s="216" t="s">
        <v>1283</v>
      </c>
      <c r="BF554" s="216" t="s">
        <v>1283</v>
      </c>
      <c r="BG554" s="34"/>
      <c r="BH554" s="34"/>
      <c r="BI554" s="34"/>
      <c r="BJ554" s="34"/>
      <c r="BK554" s="34"/>
      <c r="BL554" s="34"/>
      <c r="BM554" s="34"/>
      <c r="BN554" s="34"/>
      <c r="BO554" s="34"/>
      <c r="BS554" s="34"/>
      <c r="BT554" s="34"/>
      <c r="BU554" s="34" t="e">
        <v>#VALUE!</v>
      </c>
      <c r="BV554" s="34">
        <v>0</v>
      </c>
      <c r="BW554" s="34">
        <v>10.933333333333323</v>
      </c>
      <c r="BX554" s="43">
        <v>0.12498724619936781</v>
      </c>
      <c r="BY554" s="51" t="s">
        <v>1821</v>
      </c>
      <c r="BZ554"/>
      <c r="CA554" s="278"/>
      <c r="CB554"/>
      <c r="CC554" s="10"/>
      <c r="CD554" s="61"/>
      <c r="CE554" s="49"/>
      <c r="CF554" s="65"/>
      <c r="CG554" s="65"/>
      <c r="CH554" s="65"/>
      <c r="CI554" s="49"/>
      <c r="CJ554" s="49"/>
      <c r="CK554" s="49"/>
      <c r="CL554" s="49"/>
      <c r="CM554"/>
      <c r="CN554"/>
      <c r="CO554"/>
      <c r="CP554"/>
      <c r="CQ554"/>
      <c r="CR554"/>
      <c r="CS554"/>
      <c r="CT554"/>
      <c r="CU554"/>
      <c r="CV554" s="49"/>
      <c r="CW554" s="49"/>
      <c r="CX554" s="49"/>
      <c r="CY554" s="49"/>
      <c r="CZ554" s="49"/>
      <c r="DA554" s="49"/>
      <c r="DB554" s="49"/>
      <c r="DC554" s="49"/>
      <c r="DD554" s="49"/>
      <c r="DE554" s="49"/>
      <c r="DF554" s="49"/>
      <c r="DG554" s="49"/>
      <c r="DH554" s="49"/>
      <c r="DI554" s="49"/>
      <c r="DJ554" s="139"/>
      <c r="DK554" s="95"/>
      <c r="DL554" s="141"/>
      <c r="DM554" s="141"/>
      <c r="DN554" s="141"/>
      <c r="DO554" s="141"/>
      <c r="DP554" s="91"/>
      <c r="DQ554" s="72"/>
      <c r="DR554" s="72"/>
      <c r="DS554" s="72"/>
      <c r="DT554" s="72"/>
      <c r="DZ554" s="141"/>
      <c r="EA554" s="141"/>
      <c r="EB554" s="141"/>
      <c r="EC554" s="141"/>
      <c r="ED554" s="141"/>
      <c r="EE554" s="141"/>
      <c r="EF554" s="143"/>
      <c r="EU554" s="72"/>
    </row>
    <row r="555" spans="1:151">
      <c r="A555" s="20"/>
      <c r="B555" s="20"/>
      <c r="C555" s="312"/>
      <c r="D555" s="31" t="s">
        <v>2002</v>
      </c>
      <c r="E555" s="31" t="s">
        <v>2003</v>
      </c>
      <c r="F555" s="32"/>
      <c r="G555" s="33"/>
      <c r="H555" s="34"/>
      <c r="I555" s="34"/>
      <c r="J555" s="34"/>
      <c r="K555" s="34"/>
      <c r="L555" s="34"/>
      <c r="M555" s="34"/>
      <c r="N555" s="34"/>
      <c r="O555" s="34"/>
      <c r="P555" s="34"/>
      <c r="Q555" s="34"/>
      <c r="R555" s="34"/>
      <c r="S555" s="34"/>
      <c r="T555" s="34"/>
      <c r="U555" s="34"/>
      <c r="V555" s="34"/>
      <c r="W555" s="34"/>
      <c r="X555" s="34"/>
      <c r="Y555" s="34"/>
      <c r="Z555" s="34"/>
      <c r="AA555" s="34"/>
      <c r="AB555" s="34"/>
      <c r="AC555" s="34"/>
      <c r="AD555" s="34"/>
      <c r="AE555" s="34"/>
      <c r="AF555" s="34"/>
      <c r="AG555" s="40"/>
      <c r="AH555" s="34"/>
      <c r="AI555" s="40"/>
      <c r="AJ555" s="34"/>
      <c r="AK555" s="34"/>
      <c r="AL555" s="34"/>
      <c r="AM555" s="34"/>
      <c r="AN555" s="34"/>
      <c r="AO555" s="34"/>
      <c r="AP555" s="34"/>
      <c r="AQ555" s="75"/>
      <c r="AR555" s="34"/>
      <c r="AS555" s="34"/>
      <c r="AT555" s="110" t="s">
        <v>1651</v>
      </c>
      <c r="AU555" s="34" t="s">
        <v>1651</v>
      </c>
      <c r="AV555" s="34" t="s">
        <v>1651</v>
      </c>
      <c r="AW555" s="34"/>
      <c r="AX555" s="34"/>
      <c r="AY555" s="34"/>
      <c r="AZ555" s="34"/>
      <c r="BA555" s="34"/>
      <c r="BB555" s="34"/>
      <c r="BC555" s="124" t="s">
        <v>2901</v>
      </c>
      <c r="BD555" s="124" t="s">
        <v>2901</v>
      </c>
      <c r="BE555" s="216" t="s">
        <v>2901</v>
      </c>
      <c r="BF555" s="216" t="s">
        <v>2901</v>
      </c>
      <c r="BG555" s="34"/>
      <c r="BH555" s="34"/>
      <c r="BI555" s="34"/>
      <c r="BJ555" s="34"/>
      <c r="BK555" s="34"/>
      <c r="BL555" s="34"/>
      <c r="BM555" s="34"/>
      <c r="BN555" s="34"/>
      <c r="BO555" s="34"/>
      <c r="BS555" s="34"/>
      <c r="BT555" s="34"/>
      <c r="BU555" s="34">
        <v>0.34239999999999965</v>
      </c>
      <c r="BV555" s="34">
        <v>0</v>
      </c>
      <c r="BW555" s="34">
        <v>10.986666666666656</v>
      </c>
      <c r="BX555" s="43">
        <v>0.12299147392982397</v>
      </c>
      <c r="BY555" s="51" t="s">
        <v>1822</v>
      </c>
      <c r="BZ555"/>
      <c r="CA555" s="278"/>
      <c r="CB555"/>
      <c r="CC555" s="10"/>
      <c r="CD555" s="61"/>
      <c r="CE555" s="49"/>
      <c r="CF555" s="65"/>
      <c r="CG555" s="65"/>
      <c r="CH555" s="65"/>
      <c r="CI555" s="49"/>
      <c r="CJ555" s="49"/>
      <c r="CK555" s="49"/>
      <c r="CL555" s="49"/>
      <c r="CM555"/>
      <c r="CN555"/>
      <c r="CO555"/>
      <c r="CP555"/>
      <c r="CQ555"/>
      <c r="CR555"/>
      <c r="CS555"/>
      <c r="CT555"/>
      <c r="CU555"/>
      <c r="CV555" s="49"/>
      <c r="CW555" s="49"/>
      <c r="CX555" s="49"/>
      <c r="CY555" s="49"/>
      <c r="CZ555" s="49"/>
      <c r="DA555" s="49"/>
      <c r="DB555" s="49"/>
      <c r="DC555" s="49"/>
      <c r="DD555" s="49"/>
      <c r="DE555" s="49"/>
      <c r="DF555" s="49"/>
      <c r="DG555" s="49"/>
      <c r="DH555" s="49"/>
      <c r="DI555" s="49"/>
      <c r="DJ555" s="139"/>
      <c r="DK555" s="95"/>
      <c r="DL555" s="141"/>
      <c r="DM555" s="141"/>
      <c r="DN555" s="141"/>
      <c r="DO555" s="141"/>
      <c r="DP555" s="91"/>
      <c r="DQ555" s="72"/>
      <c r="DR555" s="72"/>
      <c r="DS555" s="72"/>
      <c r="DT555" s="72"/>
      <c r="DZ555" s="141"/>
      <c r="EA555" s="141"/>
      <c r="EB555" s="141"/>
      <c r="EC555" s="141"/>
      <c r="ED555" s="141"/>
      <c r="EE555" s="141"/>
      <c r="EF555" s="143"/>
      <c r="EU555" s="72"/>
    </row>
    <row r="556" spans="1:151">
      <c r="A556" s="20"/>
      <c r="B556" s="20"/>
      <c r="C556" s="312"/>
      <c r="D556" s="31" t="s">
        <v>2004</v>
      </c>
      <c r="E556" s="31" t="s">
        <v>2005</v>
      </c>
      <c r="F556" s="32"/>
      <c r="G556" s="33"/>
      <c r="H556" s="34"/>
      <c r="I556" s="34"/>
      <c r="J556" s="34"/>
      <c r="K556" s="34"/>
      <c r="L556" s="34"/>
      <c r="M556" s="34"/>
      <c r="N556" s="34"/>
      <c r="O556" s="34"/>
      <c r="P556" s="34"/>
      <c r="Q556" s="34"/>
      <c r="R556" s="34"/>
      <c r="S556" s="34"/>
      <c r="T556" s="34"/>
      <c r="U556" s="34"/>
      <c r="V556" s="34"/>
      <c r="W556" s="34"/>
      <c r="X556" s="34"/>
      <c r="Y556" s="34"/>
      <c r="Z556" s="34"/>
      <c r="AA556" s="34"/>
      <c r="AB556" s="34"/>
      <c r="AC556" s="34"/>
      <c r="AD556" s="34"/>
      <c r="AE556" s="34"/>
      <c r="AF556" s="34"/>
      <c r="AG556" s="34"/>
      <c r="AH556" s="34"/>
      <c r="AI556" s="34"/>
      <c r="AJ556" s="34"/>
      <c r="AK556" s="34"/>
      <c r="AL556" s="34"/>
      <c r="AM556" s="34"/>
      <c r="AN556" s="34"/>
      <c r="AO556" s="34"/>
      <c r="AP556" s="34"/>
      <c r="AQ556" s="75"/>
      <c r="AR556" s="34"/>
      <c r="AS556" s="34"/>
      <c r="AT556" s="110" t="s">
        <v>2404</v>
      </c>
      <c r="AU556" s="34" t="s">
        <v>2404</v>
      </c>
      <c r="AV556" s="34" t="s">
        <v>2404</v>
      </c>
      <c r="AW556" s="34"/>
      <c r="AX556" s="34"/>
      <c r="AY556" s="34"/>
      <c r="AZ556" s="34"/>
      <c r="BA556" s="34"/>
      <c r="BB556" s="34"/>
      <c r="BC556" s="124" t="s">
        <v>2404</v>
      </c>
      <c r="BD556" s="124" t="s">
        <v>2404</v>
      </c>
      <c r="BE556" s="216" t="s">
        <v>2404</v>
      </c>
      <c r="BF556" s="216" t="s">
        <v>2404</v>
      </c>
      <c r="BG556" s="34"/>
      <c r="BH556" s="34"/>
      <c r="BI556" s="34"/>
      <c r="BJ556" s="34"/>
      <c r="BK556" s="34"/>
      <c r="BL556" s="34"/>
      <c r="BM556" s="34"/>
      <c r="BN556" s="34"/>
      <c r="BO556" s="34"/>
      <c r="BS556" s="34"/>
      <c r="BT556" s="34"/>
      <c r="BU556" s="34" t="e">
        <v>#VALUE!</v>
      </c>
      <c r="BV556" s="34">
        <v>0</v>
      </c>
      <c r="BW556" s="34">
        <v>11.04</v>
      </c>
      <c r="BX556" s="43">
        <v>0.12104312494812479</v>
      </c>
      <c r="BY556" s="51" t="s">
        <v>2001</v>
      </c>
      <c r="BZ556"/>
      <c r="CA556" s="278"/>
      <c r="CB556"/>
      <c r="CC556" s="10"/>
      <c r="CD556" s="61"/>
      <c r="CE556" s="49"/>
      <c r="CF556" s="65"/>
      <c r="CG556" s="65"/>
      <c r="CH556" s="65"/>
      <c r="CI556" s="49"/>
      <c r="CJ556" s="49"/>
      <c r="CK556" s="49"/>
      <c r="CL556" s="49"/>
      <c r="CM556"/>
      <c r="CN556"/>
      <c r="CO556"/>
      <c r="CP556"/>
      <c r="CQ556"/>
      <c r="CR556"/>
      <c r="CS556"/>
      <c r="CT556"/>
      <c r="CU556"/>
      <c r="CV556" s="49"/>
      <c r="CW556" s="49"/>
      <c r="CX556" s="49"/>
      <c r="CY556" s="49"/>
      <c r="CZ556" s="49"/>
      <c r="DA556" s="49"/>
      <c r="DB556" s="49"/>
      <c r="DC556" s="49"/>
      <c r="DD556" s="49"/>
      <c r="DE556" s="49"/>
      <c r="DF556" s="49"/>
      <c r="DG556" s="49"/>
      <c r="DH556" s="49"/>
      <c r="DI556" s="49"/>
      <c r="DJ556" s="139"/>
      <c r="DK556" s="95"/>
      <c r="DL556" s="141"/>
      <c r="DM556" s="141"/>
      <c r="DN556" s="141"/>
      <c r="DO556" s="141"/>
      <c r="DP556" s="91"/>
      <c r="DQ556" s="72"/>
      <c r="DR556" s="72"/>
      <c r="DS556" s="72"/>
      <c r="DT556" s="72"/>
      <c r="DZ556" s="141"/>
      <c r="EA556" s="141"/>
      <c r="EB556" s="141"/>
      <c r="EC556" s="141"/>
      <c r="ED556" s="141"/>
      <c r="EE556" s="141"/>
      <c r="EF556" s="143"/>
      <c r="EU556" s="72"/>
    </row>
    <row r="557" spans="1:151">
      <c r="A557" s="20"/>
      <c r="B557" s="20"/>
      <c r="C557" s="312"/>
      <c r="D557" s="31" t="s">
        <v>2006</v>
      </c>
      <c r="E557" s="31" t="s">
        <v>2007</v>
      </c>
      <c r="F557" s="32"/>
      <c r="G557" s="33"/>
      <c r="H557" s="34"/>
      <c r="I557" s="34"/>
      <c r="J557" s="34"/>
      <c r="K557" s="34"/>
      <c r="L557" s="34"/>
      <c r="M557" s="34"/>
      <c r="N557" s="34"/>
      <c r="O557" s="34"/>
      <c r="P557" s="34"/>
      <c r="Q557" s="34"/>
      <c r="R557" s="34"/>
      <c r="S557" s="34"/>
      <c r="T557" s="34"/>
      <c r="U557" s="34"/>
      <c r="V557" s="34"/>
      <c r="W557" s="34"/>
      <c r="X557" s="34"/>
      <c r="Y557" s="34"/>
      <c r="Z557" s="34"/>
      <c r="AA557" s="34"/>
      <c r="AB557" s="34"/>
      <c r="AC557" s="34"/>
      <c r="AD557" s="34"/>
      <c r="AE557" s="34"/>
      <c r="AF557" s="34"/>
      <c r="AG557" s="34"/>
      <c r="AH557" s="34"/>
      <c r="AI557" s="34"/>
      <c r="AJ557" s="34"/>
      <c r="AK557" s="34"/>
      <c r="AL557" s="34"/>
      <c r="AM557" s="34"/>
      <c r="AN557" s="34"/>
      <c r="AO557" s="34"/>
      <c r="AP557" s="34"/>
      <c r="AQ557" s="75"/>
      <c r="AR557" s="34"/>
      <c r="AS557" s="34"/>
      <c r="AT557" s="110" t="s">
        <v>1276</v>
      </c>
      <c r="AU557" s="34" t="s">
        <v>1276</v>
      </c>
      <c r="AV557" s="34" t="s">
        <v>1276</v>
      </c>
      <c r="AW557" s="34"/>
      <c r="AX557" s="34"/>
      <c r="AY557" s="34"/>
      <c r="AZ557" s="34"/>
      <c r="BA557" s="34"/>
      <c r="BB557" s="34"/>
      <c r="BC557" s="124" t="s">
        <v>1275</v>
      </c>
      <c r="BD557" s="124" t="s">
        <v>1275</v>
      </c>
      <c r="BE557" s="216" t="s">
        <v>1275</v>
      </c>
      <c r="BF557" s="216" t="s">
        <v>1275</v>
      </c>
      <c r="BG557" s="34"/>
      <c r="BH557" s="34"/>
      <c r="BI557" s="34"/>
      <c r="BJ557" s="34"/>
      <c r="BK557" s="34"/>
      <c r="BL557" s="34"/>
      <c r="BM557" s="34"/>
      <c r="BN557" s="34"/>
      <c r="BO557" s="34"/>
      <c r="BS557" s="34"/>
      <c r="BT557" s="34"/>
      <c r="BU557" s="34" t="e">
        <v>#VALUE!</v>
      </c>
      <c r="BV557" s="34">
        <v>0</v>
      </c>
      <c r="BW557" s="34">
        <v>11.093333333333321</v>
      </c>
      <c r="BX557" s="43">
        <v>0.11914070858085465</v>
      </c>
      <c r="BY557" s="51" t="s">
        <v>2621</v>
      </c>
      <c r="BZ557"/>
      <c r="CA557" s="278"/>
      <c r="CB557"/>
      <c r="CC557" s="10"/>
      <c r="CD557" s="61"/>
      <c r="CE557" s="49"/>
      <c r="CF557" s="65"/>
      <c r="CG557" s="65"/>
      <c r="CH557" s="65"/>
      <c r="CI557" s="49"/>
      <c r="CJ557" s="49"/>
      <c r="CK557" s="49"/>
      <c r="CL557" s="49"/>
      <c r="CM557"/>
      <c r="CN557"/>
      <c r="CO557"/>
      <c r="CP557"/>
      <c r="CQ557"/>
      <c r="CR557"/>
      <c r="CS557"/>
      <c r="CT557"/>
      <c r="CU557"/>
      <c r="CV557" s="49"/>
      <c r="CW557" s="49"/>
      <c r="CX557" s="49"/>
      <c r="CY557" s="49"/>
      <c r="CZ557" s="49"/>
      <c r="DA557" s="49"/>
      <c r="DB557" s="49"/>
      <c r="DC557" s="49"/>
      <c r="DD557" s="49"/>
      <c r="DE557" s="49"/>
      <c r="DF557" s="49"/>
      <c r="DG557" s="49"/>
      <c r="DH557" s="49"/>
      <c r="DI557" s="49"/>
      <c r="DJ557" s="139"/>
      <c r="DK557" s="95"/>
      <c r="DL557" s="141"/>
      <c r="DM557" s="141"/>
      <c r="DN557" s="141"/>
      <c r="DO557" s="141"/>
      <c r="DP557" s="91"/>
      <c r="DQ557" s="72"/>
      <c r="DR557" s="72"/>
      <c r="DS557" s="72"/>
      <c r="DT557" s="72"/>
      <c r="DZ557" s="141"/>
      <c r="EA557" s="141"/>
      <c r="EB557" s="141"/>
      <c r="EC557" s="141"/>
      <c r="ED557" s="141"/>
      <c r="EE557" s="141"/>
      <c r="EF557" s="143"/>
      <c r="EU557" s="72"/>
    </row>
    <row r="558" spans="1:151">
      <c r="A558" s="20"/>
      <c r="B558" s="20"/>
      <c r="C558" s="312"/>
      <c r="D558" s="31" t="s">
        <v>2008</v>
      </c>
      <c r="E558" s="31" t="s">
        <v>2619</v>
      </c>
      <c r="F558" s="32"/>
      <c r="G558" s="33"/>
      <c r="H558" s="34"/>
      <c r="I558" s="34"/>
      <c r="J558" s="34"/>
      <c r="K558" s="34"/>
      <c r="L558" s="34"/>
      <c r="M558" s="34"/>
      <c r="N558" s="34"/>
      <c r="O558" s="34"/>
      <c r="P558" s="34"/>
      <c r="Q558" s="34"/>
      <c r="R558" s="34"/>
      <c r="S558" s="34"/>
      <c r="T558" s="34"/>
      <c r="U558" s="34"/>
      <c r="V558" s="34"/>
      <c r="W558" s="34"/>
      <c r="X558" s="34"/>
      <c r="Y558" s="34"/>
      <c r="Z558" s="34"/>
      <c r="AA558" s="34"/>
      <c r="AB558" s="34"/>
      <c r="AC558" s="34"/>
      <c r="AD558" s="34"/>
      <c r="AE558" s="34"/>
      <c r="AF558" s="34"/>
      <c r="AG558" s="34"/>
      <c r="AH558" s="34"/>
      <c r="AI558" s="34"/>
      <c r="AJ558" s="34"/>
      <c r="AK558" s="34"/>
      <c r="AL558" s="34"/>
      <c r="AM558" s="34"/>
      <c r="AN558" s="34"/>
      <c r="AO558" s="34"/>
      <c r="AP558" s="34"/>
      <c r="AQ558" s="75"/>
      <c r="AR558" s="34"/>
      <c r="AS558" s="34"/>
      <c r="AT558" s="110" t="s">
        <v>2399</v>
      </c>
      <c r="AU558" s="34" t="s">
        <v>2399</v>
      </c>
      <c r="AV558" s="34" t="s">
        <v>2399</v>
      </c>
      <c r="AW558" s="34"/>
      <c r="AX558" s="34"/>
      <c r="AY558" s="34"/>
      <c r="AZ558" s="34"/>
      <c r="BA558" s="34"/>
      <c r="BB558" s="34"/>
      <c r="BC558" s="124" t="s">
        <v>2399</v>
      </c>
      <c r="BD558" s="124" t="s">
        <v>2399</v>
      </c>
      <c r="BE558" s="216" t="s">
        <v>2399</v>
      </c>
      <c r="BF558" s="216" t="s">
        <v>2399</v>
      </c>
      <c r="BG558" s="34"/>
      <c r="BH558" s="34"/>
      <c r="BI558" s="34"/>
      <c r="BJ558" s="34"/>
      <c r="BK558" s="34"/>
      <c r="BL558" s="34"/>
      <c r="BM558" s="34"/>
      <c r="BN558" s="34"/>
      <c r="BO558" s="34"/>
      <c r="BS558" s="34"/>
      <c r="BT558" s="34"/>
      <c r="BU558" s="34" t="e">
        <v>#VALUE!</v>
      </c>
      <c r="BV558" s="34">
        <v>0</v>
      </c>
      <c r="BW558" s="34">
        <v>11.146666666666654</v>
      </c>
      <c r="BX558" s="43">
        <v>0.11728279226871875</v>
      </c>
      <c r="BY558" s="51" t="s">
        <v>2622</v>
      </c>
      <c r="BZ558"/>
      <c r="CA558" s="278"/>
      <c r="CB558"/>
      <c r="CC558" s="10"/>
      <c r="CD558" s="61"/>
      <c r="CE558" s="49"/>
      <c r="CF558" s="65"/>
      <c r="CG558" s="65"/>
      <c r="CH558" s="65"/>
      <c r="CI558" s="49"/>
      <c r="CJ558" s="49"/>
      <c r="CK558" s="49"/>
      <c r="CL558" s="49"/>
      <c r="CM558"/>
      <c r="CN558"/>
      <c r="CO558"/>
      <c r="CP558"/>
      <c r="CQ558"/>
      <c r="CR558"/>
      <c r="CS558"/>
      <c r="CT558"/>
      <c r="CU558"/>
      <c r="CV558" s="49"/>
      <c r="CW558" s="49"/>
      <c r="CX558" s="49"/>
      <c r="CY558" s="49"/>
      <c r="CZ558" s="49"/>
      <c r="DA558" s="49"/>
      <c r="DB558" s="49"/>
      <c r="DC558" s="49"/>
      <c r="DD558" s="49"/>
      <c r="DE558" s="49"/>
      <c r="DF558" s="49"/>
      <c r="DG558" s="49"/>
      <c r="DH558" s="49"/>
      <c r="DI558" s="49"/>
      <c r="DJ558" s="139"/>
      <c r="DK558" s="95"/>
      <c r="DL558" s="141"/>
      <c r="DM558" s="141"/>
      <c r="DN558" s="141"/>
      <c r="DO558" s="141"/>
      <c r="DP558" s="91"/>
      <c r="DQ558" s="72"/>
      <c r="DR558" s="72"/>
      <c r="DS558" s="72"/>
      <c r="DT558" s="72"/>
      <c r="DZ558" s="141"/>
      <c r="EA558" s="141"/>
      <c r="EB558" s="141"/>
      <c r="EC558" s="141"/>
      <c r="ED558" s="141"/>
      <c r="EE558" s="141"/>
      <c r="EF558" s="143"/>
      <c r="EU558" s="72"/>
    </row>
    <row r="559" spans="1:151">
      <c r="A559" s="20"/>
      <c r="B559" s="20"/>
      <c r="C559" s="312"/>
      <c r="D559" s="31" t="s">
        <v>2620</v>
      </c>
      <c r="E559" s="31" t="s">
        <v>2231</v>
      </c>
      <c r="F559" s="32"/>
      <c r="G559" s="33"/>
      <c r="H559" s="34"/>
      <c r="I559" s="34"/>
      <c r="J559" s="34"/>
      <c r="K559" s="34"/>
      <c r="L559" s="34"/>
      <c r="M559" s="34"/>
      <c r="N559" s="34"/>
      <c r="O559" s="34"/>
      <c r="P559" s="34"/>
      <c r="Q559" s="34"/>
      <c r="R559" s="34"/>
      <c r="S559" s="34"/>
      <c r="T559" s="34"/>
      <c r="U559" s="34"/>
      <c r="V559" s="34"/>
      <c r="W559" s="34"/>
      <c r="X559" s="34"/>
      <c r="Y559" s="34"/>
      <c r="Z559" s="34"/>
      <c r="AA559" s="34"/>
      <c r="AB559" s="34"/>
      <c r="AC559" s="34"/>
      <c r="AD559" s="34"/>
      <c r="AE559" s="34"/>
      <c r="AF559" s="34"/>
      <c r="AG559" s="34"/>
      <c r="AH559" s="34"/>
      <c r="AI559" s="34"/>
      <c r="AJ559" s="34"/>
      <c r="AK559" s="34"/>
      <c r="AL559" s="34"/>
      <c r="AM559" s="34"/>
      <c r="AN559" s="34"/>
      <c r="AO559" s="34"/>
      <c r="AP559" s="34"/>
      <c r="AQ559" s="75"/>
      <c r="AR559" s="34"/>
      <c r="AS559" s="34"/>
      <c r="AT559" s="110" t="s">
        <v>2399</v>
      </c>
      <c r="AU559" s="34" t="s">
        <v>2399</v>
      </c>
      <c r="AV559" s="34" t="s">
        <v>2399</v>
      </c>
      <c r="AW559" s="34"/>
      <c r="AX559" s="34"/>
      <c r="AY559" s="34"/>
      <c r="AZ559" s="34"/>
      <c r="BA559" s="34"/>
      <c r="BB559" s="34"/>
      <c r="BC559" s="124" t="s">
        <v>2399</v>
      </c>
      <c r="BD559" s="124" t="s">
        <v>2399</v>
      </c>
      <c r="BE559" s="216" t="s">
        <v>2399</v>
      </c>
      <c r="BF559" s="216" t="s">
        <v>2399</v>
      </c>
      <c r="BG559" s="34"/>
      <c r="BH559" s="34"/>
      <c r="BI559" s="34"/>
      <c r="BJ559" s="34"/>
      <c r="BK559" s="34"/>
      <c r="BL559" s="34"/>
      <c r="BM559" s="34"/>
      <c r="BN559" s="34"/>
      <c r="BO559" s="34"/>
      <c r="BS559" s="34"/>
      <c r="BT559" s="34"/>
      <c r="BU559" s="34" t="e">
        <v>#VALUE!</v>
      </c>
      <c r="BV559" s="34">
        <v>0</v>
      </c>
      <c r="BW559" s="34">
        <v>11.2</v>
      </c>
      <c r="BX559" s="43">
        <v>0.11546799886888534</v>
      </c>
      <c r="BY559" s="51" t="s">
        <v>2623</v>
      </c>
      <c r="BZ559"/>
      <c r="CA559" s="278"/>
      <c r="CB559"/>
      <c r="CC559" s="10"/>
      <c r="CD559" s="61"/>
      <c r="CE559" s="49"/>
      <c r="CF559" s="65"/>
      <c r="CG559" s="65"/>
      <c r="CH559" s="65"/>
      <c r="CI559" s="49"/>
      <c r="CJ559" s="49"/>
      <c r="CK559" s="49"/>
      <c r="CL559" s="49"/>
      <c r="CM559"/>
      <c r="CN559"/>
      <c r="CO559"/>
      <c r="CP559"/>
      <c r="CQ559"/>
      <c r="CR559"/>
      <c r="CS559"/>
      <c r="CT559"/>
      <c r="CU559"/>
      <c r="CV559" s="49"/>
      <c r="CW559" s="49"/>
      <c r="CX559" s="49"/>
      <c r="CY559" s="49"/>
      <c r="CZ559" s="49"/>
      <c r="DA559" s="49"/>
      <c r="DB559" s="49"/>
      <c r="DC559" s="49"/>
      <c r="DD559" s="49"/>
      <c r="DE559" s="49"/>
      <c r="DF559" s="49"/>
      <c r="DG559" s="49"/>
      <c r="DH559" s="49"/>
      <c r="DI559" s="49"/>
      <c r="DJ559" s="139"/>
      <c r="DK559" s="95"/>
      <c r="DL559" s="141"/>
      <c r="DM559" s="141"/>
      <c r="DN559" s="141"/>
      <c r="DO559" s="141"/>
      <c r="DP559" s="91"/>
      <c r="DQ559" s="72"/>
      <c r="DR559" s="72"/>
      <c r="DS559" s="72"/>
      <c r="DT559" s="72"/>
      <c r="DZ559" s="141"/>
      <c r="EA559" s="141"/>
      <c r="EB559" s="141"/>
      <c r="EC559" s="141"/>
      <c r="ED559" s="141"/>
      <c r="EE559" s="141"/>
      <c r="EF559" s="143"/>
      <c r="EU559" s="72"/>
    </row>
    <row r="560" spans="1:151">
      <c r="A560" s="20"/>
      <c r="B560" s="20"/>
      <c r="C560" s="312"/>
      <c r="D560" s="31" t="s">
        <v>2232</v>
      </c>
      <c r="E560" s="31" t="s">
        <v>1532</v>
      </c>
      <c r="F560" s="32"/>
      <c r="G560" s="33"/>
      <c r="H560" s="34"/>
      <c r="I560" s="34"/>
      <c r="J560" s="34"/>
      <c r="K560" s="34"/>
      <c r="L560" s="34"/>
      <c r="M560" s="34"/>
      <c r="N560" s="34"/>
      <c r="O560" s="34"/>
      <c r="P560" s="34"/>
      <c r="Q560" s="34"/>
      <c r="R560" s="34"/>
      <c r="S560" s="34"/>
      <c r="T560" s="34"/>
      <c r="U560" s="34"/>
      <c r="V560" s="34"/>
      <c r="W560" s="34"/>
      <c r="X560" s="34"/>
      <c r="Y560" s="34"/>
      <c r="Z560" s="34"/>
      <c r="AA560" s="34"/>
      <c r="AB560" s="34"/>
      <c r="AC560" s="34"/>
      <c r="AD560" s="34"/>
      <c r="AE560" s="34"/>
      <c r="AF560" s="34"/>
      <c r="AG560" s="34"/>
      <c r="AH560" s="34"/>
      <c r="AI560" s="34"/>
      <c r="AJ560" s="34"/>
      <c r="AK560" s="34"/>
      <c r="AL560" s="34"/>
      <c r="AM560" s="34"/>
      <c r="AN560" s="34"/>
      <c r="AO560" s="34"/>
      <c r="AP560" s="34"/>
      <c r="AQ560" s="75"/>
      <c r="AR560" s="34"/>
      <c r="AS560" s="34"/>
      <c r="AT560" s="110" t="s">
        <v>1283</v>
      </c>
      <c r="AU560" s="34" t="s">
        <v>1283</v>
      </c>
      <c r="AV560" s="34" t="s">
        <v>1283</v>
      </c>
      <c r="AW560" s="34"/>
      <c r="AX560" s="34"/>
      <c r="AY560" s="34"/>
      <c r="AZ560" s="34"/>
      <c r="BA560" s="34"/>
      <c r="BB560" s="34"/>
      <c r="BC560" s="124" t="s">
        <v>1283</v>
      </c>
      <c r="BD560" s="124" t="s">
        <v>1283</v>
      </c>
      <c r="BE560" s="216" t="s">
        <v>1283</v>
      </c>
      <c r="BF560" s="216" t="s">
        <v>1283</v>
      </c>
      <c r="BG560" s="34"/>
      <c r="BH560" s="34"/>
      <c r="BI560" s="34"/>
      <c r="BJ560" s="34"/>
      <c r="BK560" s="34"/>
      <c r="BL560" s="34"/>
      <c r="BM560" s="34"/>
      <c r="BN560" s="34"/>
      <c r="BO560" s="34"/>
      <c r="BS560" s="34"/>
      <c r="BT560" s="34"/>
      <c r="BU560" s="34" t="e">
        <v>#VALUE!</v>
      </c>
      <c r="BV560" s="34">
        <v>0</v>
      </c>
      <c r="BW560" s="34">
        <v>11.25333333333332</v>
      </c>
      <c r="BX560" s="43">
        <v>0.11369500410230182</v>
      </c>
      <c r="BY560" s="51" t="s">
        <v>2624</v>
      </c>
      <c r="BZ560"/>
      <c r="CA560" s="278"/>
      <c r="CB560"/>
      <c r="CC560" s="10"/>
      <c r="CD560" s="61"/>
      <c r="CE560" s="49"/>
      <c r="CF560" s="65"/>
      <c r="CG560" s="65"/>
      <c r="CH560" s="65"/>
      <c r="CI560" s="49"/>
      <c r="CJ560" s="49"/>
      <c r="CK560" s="49"/>
      <c r="CL560" s="49"/>
      <c r="CM560"/>
      <c r="CN560"/>
      <c r="CO560"/>
      <c r="CP560"/>
      <c r="CQ560"/>
      <c r="CR560"/>
      <c r="CS560"/>
      <c r="CT560"/>
      <c r="CU560"/>
      <c r="CV560" s="49"/>
      <c r="CW560" s="49"/>
      <c r="CX560" s="49"/>
      <c r="CY560" s="49"/>
      <c r="CZ560" s="49"/>
      <c r="DA560" s="49"/>
      <c r="DB560" s="49"/>
      <c r="DC560" s="49"/>
      <c r="DD560" s="49"/>
      <c r="DE560" s="49"/>
      <c r="DF560" s="49"/>
      <c r="DG560" s="49"/>
      <c r="DH560" s="49"/>
      <c r="DI560" s="49"/>
      <c r="DJ560" s="139"/>
      <c r="DK560" s="95"/>
      <c r="DL560" s="141"/>
      <c r="DM560" s="141"/>
      <c r="DN560" s="141"/>
      <c r="DO560" s="141"/>
      <c r="DP560" s="91"/>
      <c r="DQ560" s="72"/>
      <c r="DR560" s="72"/>
      <c r="DS560" s="72"/>
      <c r="DT560" s="72"/>
      <c r="DZ560" s="141"/>
      <c r="EA560" s="141"/>
      <c r="EB560" s="141"/>
      <c r="EC560" s="141"/>
      <c r="ED560" s="141"/>
      <c r="EE560" s="141"/>
      <c r="EF560" s="143"/>
      <c r="EU560" s="72"/>
    </row>
    <row r="561" spans="1:151">
      <c r="A561" s="20"/>
      <c r="B561" s="20"/>
      <c r="C561" s="312"/>
      <c r="D561" s="31" t="s">
        <v>1533</v>
      </c>
      <c r="E561" s="31" t="s">
        <v>1534</v>
      </c>
      <c r="F561" s="32"/>
      <c r="G561" s="33"/>
      <c r="H561" s="34"/>
      <c r="I561" s="34"/>
      <c r="J561" s="34"/>
      <c r="K561" s="34"/>
      <c r="L561" s="34"/>
      <c r="M561" s="34"/>
      <c r="N561" s="34"/>
      <c r="O561" s="34"/>
      <c r="P561" s="34"/>
      <c r="Q561" s="34"/>
      <c r="R561" s="34"/>
      <c r="S561" s="34"/>
      <c r="T561" s="34"/>
      <c r="U561" s="34"/>
      <c r="V561" s="34"/>
      <c r="W561" s="34"/>
      <c r="X561" s="34"/>
      <c r="Y561" s="34"/>
      <c r="Z561" s="34"/>
      <c r="AA561" s="34"/>
      <c r="AB561" s="34"/>
      <c r="AC561" s="34"/>
      <c r="AD561" s="34"/>
      <c r="AE561" s="34"/>
      <c r="AF561" s="34"/>
      <c r="AG561" s="40"/>
      <c r="AH561" s="34"/>
      <c r="AI561" s="40"/>
      <c r="AJ561" s="34"/>
      <c r="AK561" s="34"/>
      <c r="AL561" s="34"/>
      <c r="AM561" s="34"/>
      <c r="AN561" s="34"/>
      <c r="AO561" s="34"/>
      <c r="AP561" s="34"/>
      <c r="AQ561" s="75"/>
      <c r="AR561" s="34"/>
      <c r="AS561" s="34"/>
      <c r="AT561" s="110" t="s">
        <v>1651</v>
      </c>
      <c r="AU561" s="34" t="s">
        <v>1651</v>
      </c>
      <c r="AV561" s="34" t="s">
        <v>1651</v>
      </c>
      <c r="AW561" s="34"/>
      <c r="AX561" s="34"/>
      <c r="AY561" s="34"/>
      <c r="AZ561" s="34"/>
      <c r="BA561" s="34"/>
      <c r="BB561" s="34"/>
      <c r="BC561" s="124" t="s">
        <v>2901</v>
      </c>
      <c r="BD561" s="124" t="s">
        <v>2901</v>
      </c>
      <c r="BE561" s="216" t="s">
        <v>2901</v>
      </c>
      <c r="BF561" s="216" t="s">
        <v>2901</v>
      </c>
      <c r="BG561" s="34"/>
      <c r="BH561" s="34"/>
      <c r="BI561" s="34"/>
      <c r="BJ561" s="34"/>
      <c r="BK561" s="34"/>
      <c r="BL561" s="34"/>
      <c r="BM561" s="34"/>
      <c r="BN561" s="34"/>
      <c r="BO561" s="34"/>
      <c r="BS561" s="34"/>
      <c r="BT561" s="34"/>
      <c r="BU561" s="34" t="e">
        <v>#VALUE!</v>
      </c>
      <c r="BV561" s="34">
        <v>0</v>
      </c>
      <c r="BW561" s="34">
        <v>11.306666666666652</v>
      </c>
      <c r="BX561" s="43">
        <v>0.11196253413714863</v>
      </c>
      <c r="BY561" s="51" t="s">
        <v>2625</v>
      </c>
      <c r="BZ561"/>
      <c r="CA561" s="278"/>
      <c r="CB561"/>
      <c r="CC561" s="10"/>
      <c r="CD561" s="61"/>
      <c r="CE561" s="49"/>
      <c r="CF561" s="65"/>
      <c r="CG561" s="65"/>
      <c r="CH561" s="65"/>
      <c r="CI561" s="49"/>
      <c r="CJ561" s="49"/>
      <c r="CK561" s="49"/>
      <c r="CL561" s="49"/>
      <c r="CM561"/>
      <c r="CN561"/>
      <c r="CO561"/>
      <c r="CP561"/>
      <c r="CQ561"/>
      <c r="CR561"/>
      <c r="CS561"/>
      <c r="CT561"/>
      <c r="CU561"/>
      <c r="CV561" s="49"/>
      <c r="CW561" s="49"/>
      <c r="CX561" s="49"/>
      <c r="CY561" s="49"/>
      <c r="CZ561" s="49"/>
      <c r="DA561" s="49"/>
      <c r="DB561" s="49"/>
      <c r="DC561" s="49"/>
      <c r="DD561" s="49"/>
      <c r="DE561" s="49"/>
      <c r="DF561" s="49"/>
      <c r="DG561" s="49"/>
      <c r="DH561" s="49"/>
      <c r="DI561" s="49"/>
      <c r="DJ561" s="139"/>
      <c r="DK561" s="95"/>
      <c r="DL561" s="141"/>
      <c r="DM561" s="141"/>
      <c r="DN561" s="141"/>
      <c r="DO561" s="141"/>
      <c r="DP561" s="91"/>
      <c r="DQ561" s="72"/>
      <c r="DR561" s="72"/>
      <c r="DS561" s="72"/>
      <c r="DT561" s="72"/>
      <c r="DZ561" s="141"/>
      <c r="EA561" s="141"/>
      <c r="EB561" s="141"/>
      <c r="EC561" s="141"/>
      <c r="ED561" s="141"/>
      <c r="EE561" s="141"/>
      <c r="EF561" s="143"/>
      <c r="EU561" s="72"/>
    </row>
    <row r="562" spans="1:151">
      <c r="A562" s="20"/>
      <c r="B562" s="20"/>
      <c r="C562" s="312"/>
      <c r="D562" s="31" t="s">
        <v>1535</v>
      </c>
      <c r="E562" s="31" t="s">
        <v>1536</v>
      </c>
      <c r="F562" s="32"/>
      <c r="G562" s="33"/>
      <c r="H562" s="34"/>
      <c r="I562" s="34"/>
      <c r="J562" s="34"/>
      <c r="K562" s="34"/>
      <c r="L562" s="34"/>
      <c r="M562" s="34"/>
      <c r="N562" s="34"/>
      <c r="O562" s="34"/>
      <c r="P562" s="34"/>
      <c r="Q562" s="34"/>
      <c r="R562" s="34"/>
      <c r="S562" s="34"/>
      <c r="T562" s="34"/>
      <c r="U562" s="34"/>
      <c r="V562" s="34"/>
      <c r="W562" s="34"/>
      <c r="X562" s="34"/>
      <c r="Y562" s="34"/>
      <c r="Z562" s="34"/>
      <c r="AA562" s="34"/>
      <c r="AB562" s="34"/>
      <c r="AC562" s="34"/>
      <c r="AD562" s="34"/>
      <c r="AE562" s="34"/>
      <c r="AF562" s="34"/>
      <c r="AG562" s="34"/>
      <c r="AH562" s="34"/>
      <c r="AI562" s="34"/>
      <c r="AJ562" s="34"/>
      <c r="AK562" s="34"/>
      <c r="AL562" s="34"/>
      <c r="AM562" s="34"/>
      <c r="AN562" s="34"/>
      <c r="AO562" s="34"/>
      <c r="AP562" s="34"/>
      <c r="AQ562" s="75"/>
      <c r="AR562" s="34"/>
      <c r="AS562" s="34"/>
      <c r="AT562" s="110" t="s">
        <v>2404</v>
      </c>
      <c r="AU562" s="34" t="s">
        <v>2404</v>
      </c>
      <c r="AV562" s="34" t="s">
        <v>2404</v>
      </c>
      <c r="AW562" s="34"/>
      <c r="AX562" s="34"/>
      <c r="AY562" s="34"/>
      <c r="AZ562" s="34"/>
      <c r="BA562" s="34"/>
      <c r="BB562" s="34"/>
      <c r="BC562" s="124" t="s">
        <v>2404</v>
      </c>
      <c r="BD562" s="124" t="s">
        <v>2404</v>
      </c>
      <c r="BE562" s="216" t="s">
        <v>2404</v>
      </c>
      <c r="BF562" s="216" t="s">
        <v>2404</v>
      </c>
      <c r="BG562" s="34"/>
      <c r="BH562" s="34"/>
      <c r="BI562" s="34"/>
      <c r="BJ562" s="34"/>
      <c r="BK562" s="34"/>
      <c r="BL562" s="34"/>
      <c r="BM562" s="34"/>
      <c r="BN562" s="34"/>
      <c r="BO562" s="34"/>
      <c r="BS562" s="34"/>
      <c r="BT562" s="34"/>
      <c r="BU562" s="34" t="e">
        <v>#VALUE!</v>
      </c>
      <c r="BV562" s="34">
        <v>0</v>
      </c>
      <c r="BW562" s="34">
        <v>11.36</v>
      </c>
      <c r="BX562" s="43">
        <v>0.110269363300196</v>
      </c>
      <c r="BY562" s="51" t="s">
        <v>2626</v>
      </c>
      <c r="BZ562"/>
      <c r="CA562" s="278"/>
      <c r="CB562"/>
      <c r="CC562" s="10"/>
      <c r="CD562" s="61"/>
      <c r="CE562" s="49"/>
      <c r="CF562" s="65"/>
      <c r="CG562" s="65"/>
      <c r="CH562" s="65"/>
      <c r="CI562" s="49"/>
      <c r="CJ562" s="49"/>
      <c r="CK562" s="49"/>
      <c r="CL562" s="49"/>
      <c r="CM562"/>
      <c r="CN562"/>
      <c r="CO562"/>
      <c r="CP562"/>
      <c r="CQ562"/>
      <c r="CR562"/>
      <c r="CS562"/>
      <c r="CT562"/>
      <c r="CU562"/>
      <c r="CV562" s="49"/>
      <c r="CW562" s="49"/>
      <c r="CX562" s="49"/>
      <c r="CY562" s="49"/>
      <c r="CZ562" s="49"/>
      <c r="DA562" s="49"/>
      <c r="DB562" s="49"/>
      <c r="DC562" s="49"/>
      <c r="DD562" s="49"/>
      <c r="DE562" s="49"/>
      <c r="DF562" s="49"/>
      <c r="DG562" s="49"/>
      <c r="DH562" s="49"/>
      <c r="DI562" s="49"/>
      <c r="DJ562" s="139"/>
      <c r="DK562" s="95"/>
      <c r="DL562" s="141"/>
      <c r="DM562" s="141"/>
      <c r="DN562" s="141"/>
      <c r="DO562" s="141"/>
      <c r="DP562" s="91"/>
      <c r="DQ562" s="72"/>
      <c r="DR562" s="72"/>
      <c r="DS562" s="72"/>
      <c r="DT562" s="72"/>
      <c r="DZ562" s="141"/>
      <c r="EA562" s="141"/>
      <c r="EB562" s="141"/>
      <c r="EC562" s="141"/>
      <c r="ED562" s="141"/>
      <c r="EE562" s="141"/>
      <c r="EF562" s="143"/>
      <c r="EU562" s="72"/>
    </row>
    <row r="563" spans="1:151">
      <c r="A563" s="20"/>
      <c r="B563" s="20"/>
      <c r="C563" s="312"/>
      <c r="D563" s="31" t="s">
        <v>1537</v>
      </c>
      <c r="E563" s="31" t="s">
        <v>1538</v>
      </c>
      <c r="F563" s="32"/>
      <c r="G563" s="33"/>
      <c r="H563" s="34"/>
      <c r="I563" s="34"/>
      <c r="J563" s="34"/>
      <c r="K563" s="34"/>
      <c r="L563" s="34"/>
      <c r="M563" s="34"/>
      <c r="N563" s="34"/>
      <c r="O563" s="34"/>
      <c r="P563" s="34"/>
      <c r="Q563" s="34"/>
      <c r="R563" s="34"/>
      <c r="S563" s="34"/>
      <c r="T563" s="34"/>
      <c r="U563" s="34"/>
      <c r="V563" s="34"/>
      <c r="W563" s="34"/>
      <c r="X563" s="34"/>
      <c r="Y563" s="34"/>
      <c r="Z563" s="34"/>
      <c r="AA563" s="34"/>
      <c r="AB563" s="34"/>
      <c r="AC563" s="34"/>
      <c r="AD563" s="34"/>
      <c r="AE563" s="34"/>
      <c r="AF563" s="34"/>
      <c r="AG563" s="34"/>
      <c r="AH563" s="34"/>
      <c r="AI563" s="34"/>
      <c r="AJ563" s="34"/>
      <c r="AK563" s="34"/>
      <c r="AL563" s="34"/>
      <c r="AM563" s="34"/>
      <c r="AN563" s="34"/>
      <c r="AO563" s="34"/>
      <c r="AP563" s="34"/>
      <c r="AQ563" s="75"/>
      <c r="AR563" s="34"/>
      <c r="AS563" s="34"/>
      <c r="AT563" s="110" t="s">
        <v>2746</v>
      </c>
      <c r="AU563" s="34" t="s">
        <v>2746</v>
      </c>
      <c r="AV563" s="34" t="s">
        <v>2746</v>
      </c>
      <c r="AW563" s="34"/>
      <c r="AX563" s="34"/>
      <c r="AY563" s="34"/>
      <c r="AZ563" s="34"/>
      <c r="BA563" s="34"/>
      <c r="BB563" s="34"/>
      <c r="BC563" s="124" t="s">
        <v>2746</v>
      </c>
      <c r="BD563" s="124" t="s">
        <v>2746</v>
      </c>
      <c r="BE563" s="216" t="s">
        <v>2746</v>
      </c>
      <c r="BF563" s="216" t="s">
        <v>2746</v>
      </c>
      <c r="BG563" s="34"/>
      <c r="BH563" s="34"/>
      <c r="BI563" s="34"/>
      <c r="BJ563" s="34"/>
      <c r="BK563" s="34"/>
      <c r="BL563" s="34"/>
      <c r="BM563" s="34"/>
      <c r="BN563" s="34"/>
      <c r="BO563" s="34"/>
      <c r="BS563" s="34"/>
      <c r="BT563" s="34"/>
      <c r="BU563" s="34">
        <v>-1.2565</v>
      </c>
      <c r="BV563" s="34">
        <v>0</v>
      </c>
      <c r="BW563" s="34">
        <v>11.413333333333318</v>
      </c>
      <c r="BX563" s="43">
        <v>0.10861431190838497</v>
      </c>
      <c r="BY563" s="51" t="s">
        <v>2627</v>
      </c>
      <c r="BZ563"/>
      <c r="CA563" s="278"/>
      <c r="CB563"/>
      <c r="CC563" s="10"/>
      <c r="CD563" s="61"/>
      <c r="CE563" s="49"/>
      <c r="CF563" s="65"/>
      <c r="CG563" s="65"/>
      <c r="CH563" s="65"/>
      <c r="CI563" s="49"/>
      <c r="CJ563" s="49"/>
      <c r="CK563" s="49"/>
      <c r="CL563" s="49"/>
      <c r="CM563"/>
      <c r="CN563"/>
      <c r="CO563"/>
      <c r="CP563"/>
      <c r="CQ563"/>
      <c r="CR563"/>
      <c r="CS563"/>
      <c r="CT563"/>
      <c r="CU563"/>
      <c r="CV563" s="49"/>
      <c r="CW563" s="49"/>
      <c r="CX563" s="49"/>
      <c r="CY563" s="49"/>
      <c r="CZ563" s="49"/>
      <c r="DA563" s="49"/>
      <c r="DB563" s="49"/>
      <c r="DC563" s="49"/>
      <c r="DD563" s="49"/>
      <c r="DE563" s="49"/>
      <c r="DF563" s="49"/>
      <c r="DG563" s="49"/>
      <c r="DH563" s="49"/>
      <c r="DI563" s="49"/>
      <c r="DJ563" s="139"/>
      <c r="DK563" s="95"/>
      <c r="DL563" s="141"/>
      <c r="DM563" s="141"/>
      <c r="DN563" s="141"/>
      <c r="DO563" s="141"/>
      <c r="DP563" s="91"/>
      <c r="DQ563" s="72"/>
      <c r="DR563" s="72"/>
      <c r="DS563" s="72"/>
      <c r="DT563" s="72"/>
      <c r="DZ563" s="141"/>
      <c r="EA563" s="141"/>
      <c r="EB563" s="141"/>
      <c r="EC563" s="141"/>
      <c r="ED563" s="141"/>
      <c r="EE563" s="141"/>
      <c r="EF563" s="143"/>
      <c r="EU563" s="72"/>
    </row>
    <row r="564" spans="1:151">
      <c r="A564" s="20"/>
      <c r="B564" s="20"/>
      <c r="C564" s="312"/>
      <c r="D564" s="31" t="s">
        <v>1539</v>
      </c>
      <c r="E564" s="31" t="s">
        <v>1540</v>
      </c>
      <c r="F564" s="35"/>
      <c r="G564" s="33"/>
      <c r="H564" s="34"/>
      <c r="I564" s="34"/>
      <c r="J564" s="34"/>
      <c r="K564" s="34"/>
      <c r="L564" s="34"/>
      <c r="M564" s="34"/>
      <c r="N564" s="34"/>
      <c r="O564" s="34"/>
      <c r="P564" s="34"/>
      <c r="Q564" s="34"/>
      <c r="R564" s="34"/>
      <c r="S564" s="34"/>
      <c r="T564" s="34"/>
      <c r="U564" s="34"/>
      <c r="V564" s="34"/>
      <c r="W564" s="34"/>
      <c r="X564" s="34"/>
      <c r="Y564" s="34"/>
      <c r="Z564" s="34"/>
      <c r="AA564" s="34"/>
      <c r="AB564" s="34"/>
      <c r="AC564" s="34"/>
      <c r="AD564" s="34"/>
      <c r="AE564" s="34"/>
      <c r="AF564" s="34"/>
      <c r="AG564" s="34"/>
      <c r="AH564" s="34"/>
      <c r="AI564" s="34"/>
      <c r="AJ564" s="34"/>
      <c r="AK564" s="34"/>
      <c r="AL564" s="34"/>
      <c r="AM564" s="34"/>
      <c r="AN564" s="34"/>
      <c r="AO564" s="34"/>
      <c r="AP564" s="34"/>
      <c r="AQ564" s="75"/>
      <c r="AR564" s="34"/>
      <c r="AS564" s="34"/>
      <c r="AT564" s="110" t="s">
        <v>2088</v>
      </c>
      <c r="AU564" s="34" t="s">
        <v>2088</v>
      </c>
      <c r="AV564" s="34" t="s">
        <v>2088</v>
      </c>
      <c r="AW564" s="34"/>
      <c r="AX564" s="34"/>
      <c r="AY564" s="34"/>
      <c r="AZ564" s="34"/>
      <c r="BA564" s="34"/>
      <c r="BB564" s="34"/>
      <c r="BC564" s="124" t="s">
        <v>2088</v>
      </c>
      <c r="BD564" s="124" t="s">
        <v>2088</v>
      </c>
      <c r="BE564" s="216" t="s">
        <v>2088</v>
      </c>
      <c r="BF564" s="216" t="s">
        <v>2088</v>
      </c>
      <c r="BG564" s="34"/>
      <c r="BH564" s="34"/>
      <c r="BI564" s="34"/>
      <c r="BJ564" s="34"/>
      <c r="BK564" s="34"/>
      <c r="BL564" s="34"/>
      <c r="BM564" s="34"/>
      <c r="BN564" s="34"/>
      <c r="BO564" s="34"/>
      <c r="BS564" s="34"/>
      <c r="BT564" s="34"/>
      <c r="BU564" s="34" t="e">
        <v>#VALUE!</v>
      </c>
      <c r="BV564" s="34">
        <v>0</v>
      </c>
      <c r="BW564" s="34">
        <v>11.466666666666651</v>
      </c>
      <c r="BX564" s="43">
        <v>0.1069962442134689</v>
      </c>
      <c r="BY564" s="51" t="s">
        <v>2628</v>
      </c>
      <c r="BZ564"/>
      <c r="CA564" s="278"/>
      <c r="CB564"/>
      <c r="CC564" s="10"/>
      <c r="CD564" s="61"/>
      <c r="CE564" s="49"/>
      <c r="CF564" s="65"/>
      <c r="CG564" s="65"/>
      <c r="CH564" s="65"/>
      <c r="CI564" s="49"/>
      <c r="CJ564" s="49"/>
      <c r="CK564" s="49"/>
      <c r="CL564" s="49"/>
      <c r="CM564"/>
      <c r="CN564"/>
      <c r="CO564"/>
      <c r="CP564"/>
      <c r="CQ564"/>
      <c r="CR564"/>
      <c r="CS564"/>
      <c r="CT564"/>
      <c r="CU564"/>
      <c r="CV564" s="49"/>
      <c r="CW564" s="49"/>
      <c r="CX564" s="49"/>
      <c r="CY564" s="49"/>
      <c r="CZ564" s="49"/>
      <c r="DA564" s="49"/>
      <c r="DB564" s="49"/>
      <c r="DC564" s="49"/>
      <c r="DD564" s="49"/>
      <c r="DE564" s="49"/>
      <c r="DF564" s="49"/>
      <c r="DG564" s="49"/>
      <c r="DH564" s="49"/>
      <c r="DI564" s="49"/>
      <c r="DJ564" s="139"/>
      <c r="DK564" s="95"/>
      <c r="DL564" s="141"/>
      <c r="DM564" s="141"/>
      <c r="DN564" s="141"/>
      <c r="DO564" s="141"/>
      <c r="DP564" s="91"/>
      <c r="DQ564" s="72"/>
      <c r="DR564" s="72"/>
      <c r="DS564" s="72"/>
      <c r="DT564" s="72"/>
      <c r="DZ564" s="141"/>
      <c r="EA564" s="141"/>
      <c r="EB564" s="141"/>
      <c r="EC564" s="141"/>
      <c r="ED564" s="141"/>
      <c r="EE564" s="141"/>
      <c r="EF564" s="143"/>
      <c r="EU564" s="72"/>
    </row>
    <row r="565" spans="1:151">
      <c r="A565" s="20"/>
      <c r="B565" s="20"/>
      <c r="C565" s="312"/>
      <c r="D565" s="31" t="s">
        <v>1927</v>
      </c>
      <c r="E565" s="31" t="s">
        <v>1928</v>
      </c>
      <c r="F565" s="32"/>
      <c r="G565" s="33"/>
      <c r="H565" s="34"/>
      <c r="I565" s="34"/>
      <c r="J565" s="34"/>
      <c r="K565" s="34"/>
      <c r="L565" s="34"/>
      <c r="M565" s="34"/>
      <c r="N565" s="34"/>
      <c r="O565" s="34"/>
      <c r="P565" s="34"/>
      <c r="Q565" s="34"/>
      <c r="R565" s="34"/>
      <c r="S565" s="34"/>
      <c r="T565" s="34"/>
      <c r="U565" s="34"/>
      <c r="V565" s="34"/>
      <c r="W565" s="34"/>
      <c r="X565" s="34"/>
      <c r="Y565" s="34"/>
      <c r="Z565" s="34"/>
      <c r="AA565" s="34"/>
      <c r="AB565" s="34"/>
      <c r="AC565" s="34"/>
      <c r="AD565" s="34"/>
      <c r="AE565" s="34"/>
      <c r="AF565" s="34"/>
      <c r="AG565" s="34"/>
      <c r="AH565" s="34"/>
      <c r="AI565" s="34"/>
      <c r="AJ565" s="34"/>
      <c r="AK565" s="34"/>
      <c r="AL565" s="34"/>
      <c r="AM565" s="34"/>
      <c r="AN565" s="34"/>
      <c r="AO565" s="34"/>
      <c r="AP565" s="34"/>
      <c r="AQ565" s="75"/>
      <c r="AR565" s="34"/>
      <c r="AS565" s="34"/>
      <c r="AT565" s="110" t="s">
        <v>2746</v>
      </c>
      <c r="AU565" s="34" t="s">
        <v>2746</v>
      </c>
      <c r="AV565" s="34" t="s">
        <v>2746</v>
      </c>
      <c r="AW565" s="34"/>
      <c r="AX565" s="34"/>
      <c r="AY565" s="34"/>
      <c r="AZ565" s="34"/>
      <c r="BA565" s="34"/>
      <c r="BB565" s="34"/>
      <c r="BC565" s="124" t="s">
        <v>2746</v>
      </c>
      <c r="BD565" s="124" t="s">
        <v>2746</v>
      </c>
      <c r="BE565" s="216" t="s">
        <v>2746</v>
      </c>
      <c r="BF565" s="216" t="s">
        <v>2746</v>
      </c>
      <c r="BG565" s="34"/>
      <c r="BH565" s="34"/>
      <c r="BI565" s="34"/>
      <c r="BJ565" s="34"/>
      <c r="BK565" s="34"/>
      <c r="BL565" s="34"/>
      <c r="BM565" s="34"/>
      <c r="BN565" s="34"/>
      <c r="BO565" s="34"/>
      <c r="BS565" s="34"/>
      <c r="BT565" s="34"/>
      <c r="BU565" s="34" t="e">
        <v>#VALUE!</v>
      </c>
      <c r="BV565" s="34">
        <v>0</v>
      </c>
      <c r="BW565" s="34">
        <v>11.52</v>
      </c>
      <c r="BX565" s="43">
        <v>0.10541406645302798</v>
      </c>
      <c r="BY565" s="51" t="s">
        <v>2629</v>
      </c>
      <c r="BZ565"/>
      <c r="CA565" s="278"/>
      <c r="CB565"/>
      <c r="CC565" s="10"/>
      <c r="CD565" s="61"/>
      <c r="CE565" s="49"/>
      <c r="CF565" s="65"/>
      <c r="CG565" s="65"/>
      <c r="CH565" s="65"/>
      <c r="CI565" s="49"/>
      <c r="CJ565" s="49"/>
      <c r="CK565" s="49"/>
      <c r="CL565" s="49"/>
      <c r="CM565"/>
      <c r="CN565"/>
      <c r="CO565"/>
      <c r="CP565"/>
      <c r="CQ565"/>
      <c r="CR565"/>
      <c r="CS565"/>
      <c r="CT565"/>
      <c r="CU565"/>
      <c r="CV565" s="49"/>
      <c r="CW565" s="49"/>
      <c r="CX565" s="49"/>
      <c r="CY565" s="49"/>
      <c r="CZ565" s="49"/>
      <c r="DA565" s="49"/>
      <c r="DB565" s="49"/>
      <c r="DC565" s="49"/>
      <c r="DD565" s="49"/>
      <c r="DE565" s="49"/>
      <c r="DF565" s="49"/>
      <c r="DG565" s="49"/>
      <c r="DH565" s="49"/>
      <c r="DI565" s="49"/>
      <c r="DJ565" s="139"/>
      <c r="DK565" s="95"/>
      <c r="DL565" s="141"/>
      <c r="DM565" s="141"/>
      <c r="DN565" s="141"/>
      <c r="DO565" s="141"/>
      <c r="DP565" s="91"/>
      <c r="DQ565" s="72"/>
      <c r="DR565" s="72"/>
      <c r="DS565" s="72"/>
      <c r="DT565" s="72"/>
      <c r="DZ565" s="141"/>
      <c r="EA565" s="141"/>
      <c r="EB565" s="141"/>
      <c r="EC565" s="141"/>
      <c r="ED565" s="141"/>
      <c r="EE565" s="141"/>
      <c r="EF565" s="143"/>
      <c r="EU565" s="72"/>
    </row>
    <row r="566" spans="1:151">
      <c r="A566" s="20"/>
      <c r="B566" s="20"/>
      <c r="C566" s="312"/>
      <c r="D566" s="31" t="s">
        <v>1929</v>
      </c>
      <c r="E566" s="31" t="s">
        <v>1930</v>
      </c>
      <c r="F566" s="35"/>
      <c r="G566" s="33"/>
      <c r="H566" s="34"/>
      <c r="I566" s="34"/>
      <c r="J566" s="34"/>
      <c r="K566" s="34"/>
      <c r="L566" s="34"/>
      <c r="M566" s="34"/>
      <c r="N566" s="34"/>
      <c r="O566" s="34"/>
      <c r="P566" s="34"/>
      <c r="Q566" s="34"/>
      <c r="R566" s="34"/>
      <c r="S566" s="34"/>
      <c r="T566" s="34"/>
      <c r="U566" s="34"/>
      <c r="V566" s="34"/>
      <c r="W566" s="34"/>
      <c r="X566" s="34"/>
      <c r="Y566" s="34"/>
      <c r="Z566" s="34"/>
      <c r="AA566" s="34"/>
      <c r="AB566" s="34"/>
      <c r="AC566" s="34"/>
      <c r="AD566" s="34"/>
      <c r="AE566" s="34"/>
      <c r="AF566" s="34"/>
      <c r="AG566" s="34"/>
      <c r="AH566" s="34"/>
      <c r="AI566" s="34"/>
      <c r="AJ566" s="34"/>
      <c r="AK566" s="34"/>
      <c r="AL566" s="34"/>
      <c r="AM566" s="34"/>
      <c r="AN566" s="34"/>
      <c r="AO566" s="34"/>
      <c r="AP566" s="34"/>
      <c r="AQ566" s="75"/>
      <c r="AR566" s="34"/>
      <c r="AS566" s="34"/>
      <c r="AT566" s="110" t="s">
        <v>2396</v>
      </c>
      <c r="AU566" s="34" t="s">
        <v>2396</v>
      </c>
      <c r="AV566" s="34" t="s">
        <v>2396</v>
      </c>
      <c r="AW566" s="34"/>
      <c r="AX566" s="34"/>
      <c r="AY566" s="34"/>
      <c r="AZ566" s="34"/>
      <c r="BA566" s="34"/>
      <c r="BB566" s="34"/>
      <c r="BC566" s="124" t="s">
        <v>2396</v>
      </c>
      <c r="BD566" s="124" t="s">
        <v>2396</v>
      </c>
      <c r="BE566" s="216" t="s">
        <v>2396</v>
      </c>
      <c r="BF566" s="216" t="s">
        <v>2396</v>
      </c>
      <c r="BG566" s="34"/>
      <c r="BH566" s="34"/>
      <c r="BI566" s="34"/>
      <c r="BJ566" s="34"/>
      <c r="BK566" s="34"/>
      <c r="BL566" s="34"/>
      <c r="BM566" s="34"/>
      <c r="BN566" s="34"/>
      <c r="BO566" s="34"/>
      <c r="BS566" s="34"/>
      <c r="BT566" s="34"/>
      <c r="BU566" s="34" t="e">
        <v>#VALUE!</v>
      </c>
      <c r="BV566" s="34">
        <v>0</v>
      </c>
      <c r="BW566" s="34">
        <v>11.573333333333316</v>
      </c>
      <c r="BX566" s="43">
        <v>0.10386672500161145</v>
      </c>
      <c r="BY566" s="51" t="s">
        <v>2630</v>
      </c>
      <c r="BZ566"/>
      <c r="CA566" s="278"/>
      <c r="CB566"/>
      <c r="CC566" s="10"/>
      <c r="CD566" s="61"/>
      <c r="CE566" s="49"/>
      <c r="CF566" s="65"/>
      <c r="CG566" s="65"/>
      <c r="CH566" s="65"/>
      <c r="CI566" s="49"/>
      <c r="CJ566" s="49"/>
      <c r="CK566" s="49"/>
      <c r="CL566" s="49"/>
      <c r="CM566"/>
      <c r="CN566"/>
      <c r="CO566"/>
      <c r="CP566"/>
      <c r="CQ566"/>
      <c r="CR566"/>
      <c r="CS566"/>
      <c r="CT566"/>
      <c r="CU566"/>
      <c r="CV566" s="49"/>
      <c r="CW566" s="49"/>
      <c r="CX566" s="49"/>
      <c r="CY566" s="49"/>
      <c r="CZ566" s="49"/>
      <c r="DA566" s="49"/>
      <c r="DB566" s="49"/>
      <c r="DC566" s="49"/>
      <c r="DD566" s="49"/>
      <c r="DE566" s="49"/>
      <c r="DF566" s="49"/>
      <c r="DG566" s="49"/>
      <c r="DH566" s="49"/>
      <c r="DI566" s="49"/>
      <c r="DJ566" s="139"/>
      <c r="DK566" s="95"/>
      <c r="DL566" s="141"/>
      <c r="DM566" s="141"/>
      <c r="DN566" s="141"/>
      <c r="DO566" s="141"/>
      <c r="DP566" s="91"/>
      <c r="DQ566" s="72"/>
      <c r="DR566" s="72"/>
      <c r="DS566" s="72"/>
      <c r="DT566" s="72"/>
      <c r="DZ566" s="141"/>
      <c r="EA566" s="141"/>
      <c r="EB566" s="141"/>
      <c r="EC566" s="141"/>
      <c r="ED566" s="141"/>
      <c r="EE566" s="141"/>
      <c r="EF566" s="143"/>
      <c r="EU566" s="72"/>
    </row>
    <row r="567" spans="1:151">
      <c r="A567" s="20"/>
      <c r="B567" s="20"/>
      <c r="C567" s="312"/>
      <c r="D567" s="31" t="s">
        <v>1931</v>
      </c>
      <c r="E567" s="31" t="s">
        <v>1932</v>
      </c>
      <c r="F567" s="32"/>
      <c r="G567" s="33"/>
      <c r="H567" s="34"/>
      <c r="I567" s="34"/>
      <c r="J567" s="34"/>
      <c r="K567" s="34"/>
      <c r="L567" s="34"/>
      <c r="M567" s="34"/>
      <c r="N567" s="34"/>
      <c r="O567" s="34"/>
      <c r="P567" s="34"/>
      <c r="Q567" s="34"/>
      <c r="R567" s="34"/>
      <c r="S567" s="34"/>
      <c r="T567" s="34"/>
      <c r="U567" s="34"/>
      <c r="V567" s="34"/>
      <c r="W567" s="34"/>
      <c r="X567" s="34"/>
      <c r="Y567" s="34"/>
      <c r="Z567" s="34"/>
      <c r="AA567" s="34"/>
      <c r="AB567" s="34"/>
      <c r="AC567" s="34"/>
      <c r="AD567" s="34"/>
      <c r="AE567" s="34"/>
      <c r="AF567" s="34"/>
      <c r="AG567" s="34"/>
      <c r="AH567" s="34"/>
      <c r="AI567" s="34"/>
      <c r="AJ567" s="34"/>
      <c r="AK567" s="34"/>
      <c r="AL567" s="34"/>
      <c r="AM567" s="34"/>
      <c r="AN567" s="34"/>
      <c r="AO567" s="34"/>
      <c r="AP567" s="34"/>
      <c r="AQ567" s="75"/>
      <c r="AR567" s="34"/>
      <c r="AS567" s="34"/>
      <c r="AT567" s="110" t="s">
        <v>2095</v>
      </c>
      <c r="AU567" s="34" t="s">
        <v>2095</v>
      </c>
      <c r="AV567" s="34" t="s">
        <v>2095</v>
      </c>
      <c r="AW567" s="34"/>
      <c r="AX567" s="34"/>
      <c r="AY567" s="34"/>
      <c r="AZ567" s="34"/>
      <c r="BA567" s="34"/>
      <c r="BB567" s="34"/>
      <c r="BC567" s="124" t="s">
        <v>2095</v>
      </c>
      <c r="BD567" s="124" t="s">
        <v>2095</v>
      </c>
      <c r="BE567" s="216" t="s">
        <v>2095</v>
      </c>
      <c r="BF567" s="216" t="s">
        <v>2095</v>
      </c>
      <c r="BG567" s="34"/>
      <c r="BH567" s="34"/>
      <c r="BI567" s="34"/>
      <c r="BJ567" s="34"/>
      <c r="BK567" s="34"/>
      <c r="BL567" s="34"/>
      <c r="BM567" s="34"/>
      <c r="BN567" s="34"/>
      <c r="BO567" s="34"/>
      <c r="BS567" s="34"/>
      <c r="BT567" s="34"/>
      <c r="BU567" s="34" t="e">
        <v>#VALUE!</v>
      </c>
      <c r="BV567" s="34">
        <v>0</v>
      </c>
      <c r="BW567" s="34">
        <v>11.626666666666649</v>
      </c>
      <c r="BX567" s="43">
        <v>0.10235320461617178</v>
      </c>
      <c r="BY567" s="51" t="s">
        <v>2631</v>
      </c>
      <c r="BZ567"/>
      <c r="CA567" s="278"/>
      <c r="CB567"/>
      <c r="CC567" s="10"/>
      <c r="CD567" s="61"/>
      <c r="CE567" s="49"/>
      <c r="CF567" s="65"/>
      <c r="CG567" s="65"/>
      <c r="CH567" s="65"/>
      <c r="CI567" s="49"/>
      <c r="CJ567" s="49"/>
      <c r="CK567" s="49"/>
      <c r="CL567" s="49"/>
      <c r="CM567"/>
      <c r="CN567"/>
      <c r="CO567"/>
      <c r="CP567"/>
      <c r="CQ567"/>
      <c r="CR567"/>
      <c r="CS567"/>
      <c r="CT567"/>
      <c r="CU567"/>
      <c r="CV567" s="49"/>
      <c r="CW567" s="49"/>
      <c r="CX567" s="49"/>
      <c r="CY567" s="49"/>
      <c r="CZ567" s="49"/>
      <c r="DA567" s="49"/>
      <c r="DB567" s="49"/>
      <c r="DC567" s="49"/>
      <c r="DD567" s="49"/>
      <c r="DE567" s="49"/>
      <c r="DF567" s="49"/>
      <c r="DG567" s="49"/>
      <c r="DH567" s="49"/>
      <c r="DI567" s="49"/>
      <c r="DJ567" s="139"/>
      <c r="DK567" s="95"/>
      <c r="DL567" s="141"/>
      <c r="DM567" s="141"/>
      <c r="DN567" s="141"/>
      <c r="DO567" s="141"/>
      <c r="DP567" s="91"/>
      <c r="DQ567" s="72"/>
      <c r="DR567" s="72"/>
      <c r="DS567" s="72"/>
      <c r="DT567" s="72"/>
      <c r="DZ567" s="141"/>
      <c r="EA567" s="141"/>
      <c r="EB567" s="141"/>
      <c r="EC567" s="141"/>
      <c r="ED567" s="141"/>
      <c r="EE567" s="141"/>
      <c r="EF567" s="143"/>
      <c r="EU567" s="72"/>
    </row>
    <row r="568" spans="1:151">
      <c r="A568" s="20"/>
      <c r="B568" s="20"/>
      <c r="C568" s="312"/>
      <c r="D568" s="31" t="s">
        <v>1933</v>
      </c>
      <c r="E568" s="31" t="s">
        <v>1934</v>
      </c>
      <c r="F568" s="32"/>
      <c r="G568" s="33"/>
      <c r="H568" s="34"/>
      <c r="I568" s="34"/>
      <c r="J568" s="34"/>
      <c r="K568" s="34"/>
      <c r="L568" s="34"/>
      <c r="M568" s="34"/>
      <c r="N568" s="34"/>
      <c r="O568" s="34"/>
      <c r="P568" s="34"/>
      <c r="Q568" s="34"/>
      <c r="R568" s="34"/>
      <c r="S568" s="34"/>
      <c r="T568" s="34"/>
      <c r="U568" s="34"/>
      <c r="V568" s="34"/>
      <c r="W568" s="34"/>
      <c r="X568" s="34"/>
      <c r="Y568" s="34"/>
      <c r="Z568" s="34"/>
      <c r="AA568" s="34"/>
      <c r="AB568" s="34"/>
      <c r="AC568" s="34"/>
      <c r="AD568" s="34"/>
      <c r="AE568" s="34"/>
      <c r="AF568" s="34"/>
      <c r="AG568" s="34"/>
      <c r="AH568" s="34"/>
      <c r="AI568" s="34"/>
      <c r="AJ568" s="34"/>
      <c r="AK568" s="34"/>
      <c r="AL568" s="34"/>
      <c r="AM568" s="34"/>
      <c r="AN568" s="34"/>
      <c r="AO568" s="34"/>
      <c r="AP568" s="34"/>
      <c r="AQ568" s="75"/>
      <c r="AR568" s="34"/>
      <c r="AS568" s="34"/>
      <c r="AT568" s="110" t="s">
        <v>2396</v>
      </c>
      <c r="AU568" s="34" t="s">
        <v>2396</v>
      </c>
      <c r="AV568" s="34" t="s">
        <v>2396</v>
      </c>
      <c r="AW568" s="34"/>
      <c r="AX568" s="34"/>
      <c r="AY568" s="34"/>
      <c r="AZ568" s="34"/>
      <c r="BA568" s="34"/>
      <c r="BB568" s="34"/>
      <c r="BC568" s="124" t="s">
        <v>2867</v>
      </c>
      <c r="BD568" s="124" t="s">
        <v>2867</v>
      </c>
      <c r="BE568" s="216" t="s">
        <v>2867</v>
      </c>
      <c r="BF568" s="216" t="s">
        <v>2867</v>
      </c>
      <c r="BG568" s="34"/>
      <c r="BH568" s="34"/>
      <c r="BI568" s="34"/>
      <c r="BJ568" s="34"/>
      <c r="BK568" s="34"/>
      <c r="BL568" s="34"/>
      <c r="BM568" s="34"/>
      <c r="BN568" s="34"/>
      <c r="BO568" s="34"/>
      <c r="BS568" s="34"/>
      <c r="BT568" s="34"/>
      <c r="BU568" s="34" t="e">
        <v>#VALUE!</v>
      </c>
      <c r="BV568" s="34">
        <v>0</v>
      </c>
      <c r="BW568" s="34">
        <v>11.68</v>
      </c>
      <c r="BX568" s="43">
        <v>0.10087252677033394</v>
      </c>
      <c r="BY568" s="51" t="s">
        <v>2632</v>
      </c>
      <c r="BZ568"/>
      <c r="CA568" s="278"/>
      <c r="CB568"/>
      <c r="CC568" s="10"/>
      <c r="CD568" s="61"/>
      <c r="CE568" s="49"/>
      <c r="CF568" s="65"/>
      <c r="CG568" s="65"/>
      <c r="CH568" s="65"/>
      <c r="CI568" s="49"/>
      <c r="CJ568" s="49"/>
      <c r="CK568" s="49"/>
      <c r="CL568" s="49"/>
      <c r="CM568"/>
      <c r="CN568"/>
      <c r="CO568"/>
      <c r="CP568"/>
      <c r="CQ568"/>
      <c r="CR568"/>
      <c r="CS568"/>
      <c r="CT568"/>
      <c r="CU568"/>
      <c r="CV568" s="49"/>
      <c r="CW568" s="49"/>
      <c r="CX568" s="49"/>
      <c r="CY568" s="49"/>
      <c r="CZ568" s="49"/>
      <c r="DA568" s="49"/>
      <c r="DB568" s="49"/>
      <c r="DC568" s="49"/>
      <c r="DD568" s="49"/>
      <c r="DE568" s="49"/>
      <c r="DF568" s="49"/>
      <c r="DG568" s="49"/>
      <c r="DH568" s="49"/>
      <c r="DI568" s="49"/>
      <c r="DJ568" s="139"/>
      <c r="DK568" s="95"/>
      <c r="DL568" s="141"/>
      <c r="DM568" s="141"/>
      <c r="DN568" s="141"/>
      <c r="DO568" s="141"/>
      <c r="DP568" s="91"/>
      <c r="DQ568" s="72"/>
      <c r="DR568" s="72"/>
      <c r="DS568" s="72"/>
      <c r="DT568" s="72"/>
      <c r="DZ568" s="141"/>
      <c r="EA568" s="141"/>
      <c r="EB568" s="141"/>
      <c r="EC568" s="141"/>
      <c r="ED568" s="141"/>
      <c r="EE568" s="141"/>
      <c r="EF568" s="143"/>
      <c r="EU568" s="72"/>
    </row>
    <row r="569" spans="1:151">
      <c r="A569" s="20"/>
      <c r="B569" s="20"/>
      <c r="C569" s="312"/>
      <c r="D569" s="31" t="s">
        <v>1935</v>
      </c>
      <c r="E569" s="31" t="s">
        <v>1936</v>
      </c>
      <c r="F569" s="35"/>
      <c r="G569" s="33"/>
      <c r="H569" s="34"/>
      <c r="I569" s="34"/>
      <c r="J569" s="34"/>
      <c r="K569" s="34"/>
      <c r="L569" s="34"/>
      <c r="M569" s="34"/>
      <c r="N569" s="34"/>
      <c r="O569" s="34"/>
      <c r="P569" s="34"/>
      <c r="Q569" s="34"/>
      <c r="R569" s="34"/>
      <c r="S569" s="34"/>
      <c r="T569" s="34"/>
      <c r="U569" s="34"/>
      <c r="V569" s="34"/>
      <c r="W569" s="34"/>
      <c r="X569" s="34"/>
      <c r="Y569" s="34"/>
      <c r="Z569" s="34"/>
      <c r="AA569" s="34"/>
      <c r="AB569" s="34"/>
      <c r="AC569" s="34"/>
      <c r="AD569" s="34"/>
      <c r="AE569" s="34"/>
      <c r="AF569" s="34"/>
      <c r="AG569" s="34"/>
      <c r="AH569" s="34"/>
      <c r="AI569" s="34"/>
      <c r="AJ569" s="34"/>
      <c r="AK569" s="34"/>
      <c r="AL569" s="34"/>
      <c r="AM569" s="34"/>
      <c r="AN569" s="34"/>
      <c r="AO569" s="34"/>
      <c r="AP569" s="34"/>
      <c r="AQ569" s="75"/>
      <c r="AR569" s="34"/>
      <c r="AS569" s="34"/>
      <c r="AT569" s="110" t="s">
        <v>2095</v>
      </c>
      <c r="AU569" s="34" t="s">
        <v>2095</v>
      </c>
      <c r="AV569" s="34" t="s">
        <v>2095</v>
      </c>
      <c r="AW569" s="34"/>
      <c r="AX569" s="34"/>
      <c r="AY569" s="34"/>
      <c r="AZ569" s="34"/>
      <c r="BA569" s="34"/>
      <c r="BB569" s="34"/>
      <c r="BC569" s="124" t="s">
        <v>2868</v>
      </c>
      <c r="BD569" s="124" t="s">
        <v>2868</v>
      </c>
      <c r="BE569" s="216" t="s">
        <v>2868</v>
      </c>
      <c r="BF569" s="216" t="s">
        <v>2868</v>
      </c>
      <c r="BG569" s="34"/>
      <c r="BH569" s="34"/>
      <c r="BI569" s="34"/>
      <c r="BJ569" s="34"/>
      <c r="BK569" s="34"/>
      <c r="BL569" s="34"/>
      <c r="BM569" s="34"/>
      <c r="BN569" s="34"/>
      <c r="BO569" s="34"/>
      <c r="BS569" s="34"/>
      <c r="BT569" s="34"/>
      <c r="BU569" s="34" t="e">
        <v>#VALUE!</v>
      </c>
      <c r="BV569" s="34">
        <v>0</v>
      </c>
      <c r="BW569" s="34">
        <v>11.733333333333315</v>
      </c>
      <c r="BX569" s="43">
        <v>9.9423748072397233E-2</v>
      </c>
      <c r="BY569" s="51" t="s">
        <v>2633</v>
      </c>
      <c r="BZ569"/>
      <c r="CA569" s="278"/>
      <c r="CB569"/>
      <c r="CC569" s="10"/>
      <c r="CD569" s="61"/>
      <c r="CE569" s="49"/>
      <c r="CF569" s="65"/>
      <c r="CG569" s="65"/>
      <c r="CH569" s="65"/>
      <c r="CI569" s="49"/>
      <c r="CJ569" s="49"/>
      <c r="CK569" s="49"/>
      <c r="CL569" s="49"/>
      <c r="CM569"/>
      <c r="CN569"/>
      <c r="CO569"/>
      <c r="CP569"/>
      <c r="CQ569"/>
      <c r="CR569"/>
      <c r="CS569"/>
      <c r="CT569"/>
      <c r="CU569"/>
      <c r="CV569" s="49"/>
      <c r="CW569" s="49"/>
      <c r="CX569" s="49"/>
      <c r="CY569" s="49"/>
      <c r="CZ569" s="49"/>
      <c r="DA569" s="49"/>
      <c r="DB569" s="49"/>
      <c r="DC569" s="49"/>
      <c r="DD569" s="49"/>
      <c r="DE569" s="49"/>
      <c r="DF569" s="49"/>
      <c r="DG569" s="49"/>
      <c r="DH569" s="49"/>
      <c r="DI569" s="49"/>
      <c r="DJ569" s="139"/>
      <c r="DK569" s="95"/>
      <c r="DL569" s="141"/>
      <c r="DM569" s="141"/>
      <c r="DN569" s="141"/>
      <c r="DO569" s="141"/>
      <c r="DP569" s="91"/>
      <c r="DQ569" s="72"/>
      <c r="DR569" s="72"/>
      <c r="DS569" s="72"/>
      <c r="DT569" s="72"/>
      <c r="DZ569" s="141"/>
      <c r="EA569" s="141"/>
      <c r="EB569" s="141"/>
      <c r="EC569" s="141"/>
      <c r="ED569" s="141"/>
      <c r="EE569" s="141"/>
      <c r="EF569" s="143"/>
      <c r="EU569" s="72"/>
    </row>
    <row r="570" spans="1:151">
      <c r="A570" s="20"/>
      <c r="B570" s="20"/>
      <c r="C570" s="312"/>
      <c r="D570" s="31" t="s">
        <v>1937</v>
      </c>
      <c r="E570" s="31" t="s">
        <v>1938</v>
      </c>
      <c r="F570" s="32"/>
      <c r="G570" s="33"/>
      <c r="H570" s="34"/>
      <c r="I570" s="34"/>
      <c r="J570" s="34"/>
      <c r="K570" s="34"/>
      <c r="L570" s="34"/>
      <c r="M570" s="34"/>
      <c r="N570" s="34"/>
      <c r="O570" s="34"/>
      <c r="P570" s="34"/>
      <c r="Q570" s="34"/>
      <c r="R570" s="34"/>
      <c r="S570" s="34"/>
      <c r="T570" s="34"/>
      <c r="U570" s="34"/>
      <c r="V570" s="34"/>
      <c r="W570" s="34"/>
      <c r="X570" s="34"/>
      <c r="Y570" s="34"/>
      <c r="Z570" s="34"/>
      <c r="AA570" s="34"/>
      <c r="AB570" s="34"/>
      <c r="AC570" s="34"/>
      <c r="AD570" s="34"/>
      <c r="AE570" s="34"/>
      <c r="AF570" s="34"/>
      <c r="AG570" s="34"/>
      <c r="AH570" s="34"/>
      <c r="AI570" s="34"/>
      <c r="AJ570" s="34"/>
      <c r="AK570" s="34"/>
      <c r="AL570" s="34"/>
      <c r="AM570" s="34"/>
      <c r="AN570" s="34"/>
      <c r="AO570" s="34"/>
      <c r="AP570" s="34"/>
      <c r="AQ570" s="75"/>
      <c r="AR570" s="34"/>
      <c r="AS570" s="34"/>
      <c r="AT570" s="110" t="s">
        <v>1546</v>
      </c>
      <c r="AU570" s="34" t="s">
        <v>1546</v>
      </c>
      <c r="AV570" s="34" t="s">
        <v>1546</v>
      </c>
      <c r="AW570" s="34"/>
      <c r="AX570" s="34"/>
      <c r="AY570" s="34"/>
      <c r="AZ570" s="34"/>
      <c r="BA570" s="34"/>
      <c r="BB570" s="34"/>
      <c r="BC570" s="124" t="s">
        <v>2354</v>
      </c>
      <c r="BD570" s="124" t="s">
        <v>2354</v>
      </c>
      <c r="BE570" s="216" t="s">
        <v>2354</v>
      </c>
      <c r="BF570" s="216" t="s">
        <v>2354</v>
      </c>
      <c r="BG570" s="34"/>
      <c r="BH570" s="34"/>
      <c r="BI570" s="34"/>
      <c r="BJ570" s="34"/>
      <c r="BK570" s="34"/>
      <c r="BL570" s="34"/>
      <c r="BM570" s="34"/>
      <c r="BN570" s="34"/>
      <c r="BO570" s="34"/>
      <c r="BS570" s="34"/>
      <c r="BT570" s="34"/>
      <c r="BU570" s="34" t="e">
        <v>#VALUE!</v>
      </c>
      <c r="BV570" s="34">
        <v>0</v>
      </c>
      <c r="BW570" s="34">
        <v>11.786666666666648</v>
      </c>
      <c r="BX570" s="43">
        <v>9.8005958762293233E-2</v>
      </c>
      <c r="BY570" s="51" t="s">
        <v>2634</v>
      </c>
      <c r="BZ570"/>
      <c r="CA570" s="278"/>
      <c r="CB570"/>
      <c r="CC570" s="10"/>
      <c r="CD570" s="61"/>
      <c r="CE570" s="49"/>
      <c r="CF570" s="65"/>
      <c r="CG570" s="65"/>
      <c r="CH570" s="65"/>
      <c r="CI570" s="49"/>
      <c r="CJ570" s="49"/>
      <c r="CK570" s="49"/>
      <c r="CL570" s="49"/>
      <c r="CM570"/>
      <c r="CN570"/>
      <c r="CO570"/>
      <c r="CP570"/>
      <c r="CQ570"/>
      <c r="CR570"/>
      <c r="CS570"/>
      <c r="CT570"/>
      <c r="CU570"/>
      <c r="CV570" s="49"/>
      <c r="CW570" s="49"/>
      <c r="CX570" s="49"/>
      <c r="CY570" s="49"/>
      <c r="CZ570" s="49"/>
      <c r="DA570" s="49"/>
      <c r="DB570" s="49"/>
      <c r="DC570" s="49"/>
      <c r="DD570" s="49"/>
      <c r="DE570" s="49"/>
      <c r="DF570" s="49"/>
      <c r="DG570" s="49"/>
      <c r="DH570" s="49"/>
      <c r="DI570" s="49"/>
      <c r="DJ570" s="139"/>
      <c r="DK570" s="95"/>
      <c r="DL570" s="141"/>
      <c r="DM570" s="141"/>
      <c r="DN570" s="141"/>
      <c r="DO570" s="141"/>
      <c r="DP570" s="91"/>
      <c r="DQ570" s="72"/>
      <c r="DR570" s="72"/>
      <c r="DS570" s="72"/>
      <c r="DT570" s="72"/>
      <c r="DZ570" s="141"/>
      <c r="EA570" s="141"/>
      <c r="EB570" s="141"/>
      <c r="EC570" s="141"/>
      <c r="ED570" s="141"/>
      <c r="EE570" s="141"/>
      <c r="EF570" s="143"/>
      <c r="EU570" s="72"/>
    </row>
    <row r="571" spans="1:151">
      <c r="A571" s="20"/>
      <c r="B571" s="20"/>
      <c r="C571" s="312"/>
      <c r="D571" s="31" t="s">
        <v>1939</v>
      </c>
      <c r="E571" s="31" t="s">
        <v>1940</v>
      </c>
      <c r="F571" s="32"/>
      <c r="G571" s="33"/>
      <c r="H571" s="34"/>
      <c r="I571" s="34"/>
      <c r="J571" s="34"/>
      <c r="K571" s="34"/>
      <c r="L571" s="34"/>
      <c r="M571" s="34"/>
      <c r="N571" s="34"/>
      <c r="O571" s="34"/>
      <c r="P571" s="34"/>
      <c r="Q571" s="34"/>
      <c r="R571" s="34"/>
      <c r="S571" s="34"/>
      <c r="T571" s="34"/>
      <c r="U571" s="34"/>
      <c r="V571" s="34"/>
      <c r="W571" s="34"/>
      <c r="X571" s="34"/>
      <c r="Y571" s="34"/>
      <c r="Z571" s="34"/>
      <c r="AA571" s="34"/>
      <c r="AB571" s="34"/>
      <c r="AC571" s="34"/>
      <c r="AD571" s="34"/>
      <c r="AE571" s="34"/>
      <c r="AF571" s="34"/>
      <c r="AG571" s="34"/>
      <c r="AH571" s="34"/>
      <c r="AI571" s="34"/>
      <c r="AJ571" s="34"/>
      <c r="AK571" s="34"/>
      <c r="AL571" s="34"/>
      <c r="AM571" s="34"/>
      <c r="AN571" s="34"/>
      <c r="AO571" s="34"/>
      <c r="AP571" s="34"/>
      <c r="AQ571" s="75"/>
      <c r="AR571" s="34"/>
      <c r="AS571" s="34"/>
      <c r="AT571" s="110" t="s">
        <v>1546</v>
      </c>
      <c r="AU571" s="34" t="s">
        <v>1546</v>
      </c>
      <c r="AV571" s="34" t="s">
        <v>1546</v>
      </c>
      <c r="AW571" s="34"/>
      <c r="AX571" s="34"/>
      <c r="AY571" s="34"/>
      <c r="AZ571" s="34"/>
      <c r="BA571" s="34"/>
      <c r="BB571" s="34"/>
      <c r="BC571" s="124" t="s">
        <v>2354</v>
      </c>
      <c r="BD571" s="124" t="s">
        <v>2354</v>
      </c>
      <c r="BE571" s="216" t="s">
        <v>2354</v>
      </c>
      <c r="BF571" s="216" t="s">
        <v>2354</v>
      </c>
      <c r="BG571" s="34"/>
      <c r="BH571" s="34"/>
      <c r="BI571" s="34"/>
      <c r="BJ571" s="34"/>
      <c r="BK571" s="34"/>
      <c r="BL571" s="34"/>
      <c r="BM571" s="34"/>
      <c r="BN571" s="34"/>
      <c r="BO571" s="34"/>
      <c r="BS571" s="34"/>
      <c r="BT571" s="34"/>
      <c r="BU571" s="34" t="e">
        <v>#VALUE!</v>
      </c>
      <c r="BV571" s="34">
        <v>0</v>
      </c>
      <c r="BW571" s="34">
        <v>11.84</v>
      </c>
      <c r="BX571" s="43">
        <v>9.6618281283028171E-2</v>
      </c>
      <c r="BY571" s="51" t="s">
        <v>2635</v>
      </c>
      <c r="BZ571"/>
      <c r="CA571" s="278"/>
      <c r="CB571"/>
      <c r="CC571" s="10"/>
      <c r="CD571" s="61"/>
      <c r="CE571" s="49"/>
      <c r="CF571" s="65"/>
      <c r="CG571" s="65"/>
      <c r="CH571" s="65"/>
      <c r="CI571" s="49"/>
      <c r="CJ571" s="49"/>
      <c r="CK571" s="49"/>
      <c r="CL571" s="49"/>
      <c r="CM571"/>
      <c r="CN571"/>
      <c r="CO571"/>
      <c r="CP571"/>
      <c r="CQ571"/>
      <c r="CR571"/>
      <c r="CS571"/>
      <c r="CT571"/>
      <c r="CU571"/>
      <c r="CV571" s="49"/>
      <c r="CW571" s="49"/>
      <c r="CX571" s="49"/>
      <c r="CY571" s="49"/>
      <c r="CZ571" s="49"/>
      <c r="DA571" s="49"/>
      <c r="DB571" s="49"/>
      <c r="DC571" s="49"/>
      <c r="DD571" s="49"/>
      <c r="DE571" s="49"/>
      <c r="DF571" s="49"/>
      <c r="DG571" s="49"/>
      <c r="DH571" s="49"/>
      <c r="DI571" s="49"/>
      <c r="DJ571" s="139"/>
      <c r="DK571" s="95"/>
      <c r="DL571" s="141"/>
      <c r="DM571" s="141"/>
      <c r="DN571" s="141"/>
      <c r="DO571" s="141"/>
      <c r="DP571" s="91"/>
      <c r="DQ571" s="72"/>
      <c r="DR571" s="72"/>
      <c r="DS571" s="72"/>
      <c r="DT571" s="72"/>
      <c r="DZ571" s="141"/>
      <c r="EA571" s="141"/>
      <c r="EB571" s="141"/>
      <c r="EC571" s="141"/>
      <c r="ED571" s="141"/>
      <c r="EE571" s="141"/>
      <c r="EF571" s="143"/>
      <c r="EU571" s="72"/>
    </row>
    <row r="572" spans="1:151">
      <c r="A572" s="20"/>
      <c r="B572" s="20"/>
      <c r="C572" s="312"/>
      <c r="D572" s="31" t="s">
        <v>1941</v>
      </c>
      <c r="E572" s="31" t="s">
        <v>1942</v>
      </c>
      <c r="F572" s="32"/>
      <c r="G572" s="33"/>
      <c r="H572" s="34"/>
      <c r="I572" s="34"/>
      <c r="J572" s="34"/>
      <c r="K572" s="34"/>
      <c r="L572" s="34"/>
      <c r="M572" s="34"/>
      <c r="N572" s="34"/>
      <c r="O572" s="34"/>
      <c r="P572" s="34"/>
      <c r="Q572" s="34"/>
      <c r="R572" s="34"/>
      <c r="S572" s="34"/>
      <c r="T572" s="34"/>
      <c r="U572" s="34"/>
      <c r="V572" s="34"/>
      <c r="W572" s="34"/>
      <c r="X572" s="34"/>
      <c r="Y572" s="34"/>
      <c r="Z572" s="34"/>
      <c r="AA572" s="34"/>
      <c r="AB572" s="34"/>
      <c r="AC572" s="34"/>
      <c r="AD572" s="34"/>
      <c r="AE572" s="34"/>
      <c r="AF572" s="34"/>
      <c r="AG572" s="34"/>
      <c r="AH572" s="34"/>
      <c r="AI572" s="34"/>
      <c r="AJ572" s="34"/>
      <c r="AK572" s="34"/>
      <c r="AL572" s="34"/>
      <c r="AM572" s="34"/>
      <c r="AN572" s="34"/>
      <c r="AO572" s="34"/>
      <c r="AP572" s="34"/>
      <c r="AQ572" s="75"/>
      <c r="AR572" s="34"/>
      <c r="AS572" s="34"/>
      <c r="AT572" s="110" t="s">
        <v>2395</v>
      </c>
      <c r="AU572" s="34" t="s">
        <v>2395</v>
      </c>
      <c r="AV572" s="34" t="s">
        <v>2395</v>
      </c>
      <c r="AW572" s="34"/>
      <c r="AX572" s="34"/>
      <c r="AY572" s="34"/>
      <c r="AZ572" s="34"/>
      <c r="BA572" s="34"/>
      <c r="BB572" s="34"/>
      <c r="BC572" s="124" t="s">
        <v>2395</v>
      </c>
      <c r="BD572" s="124" t="s">
        <v>2395</v>
      </c>
      <c r="BE572" s="216" t="s">
        <v>2395</v>
      </c>
      <c r="BF572" s="216" t="s">
        <v>2395</v>
      </c>
      <c r="BG572" s="34"/>
      <c r="BH572" s="34"/>
      <c r="BI572" s="34"/>
      <c r="BJ572" s="34"/>
      <c r="BK572" s="34"/>
      <c r="BL572" s="34"/>
      <c r="BM572" s="34"/>
      <c r="BN572" s="34"/>
      <c r="BO572" s="34"/>
      <c r="BS572" s="34"/>
      <c r="BT572" s="34"/>
      <c r="BU572" s="34" t="e">
        <v>#VALUE!</v>
      </c>
      <c r="BV572" s="34">
        <v>0</v>
      </c>
      <c r="BW572" s="34">
        <v>11.893333333333313</v>
      </c>
      <c r="BX572" s="43">
        <v>9.5259868922420859E-2</v>
      </c>
      <c r="BY572" s="51" t="s">
        <v>2636</v>
      </c>
      <c r="BZ572"/>
      <c r="CA572" s="278"/>
      <c r="CB572"/>
      <c r="CC572" s="10"/>
      <c r="CD572" s="61"/>
      <c r="CE572" s="49"/>
      <c r="CF572" s="65"/>
      <c r="CG572" s="65"/>
      <c r="CH572" s="65"/>
      <c r="CI572" s="49"/>
      <c r="CJ572" s="49"/>
      <c r="CK572" s="49"/>
      <c r="CL572" s="49"/>
      <c r="CM572"/>
      <c r="CN572"/>
      <c r="CO572"/>
      <c r="CP572"/>
      <c r="CQ572"/>
      <c r="CR572"/>
      <c r="CS572"/>
      <c r="CT572"/>
      <c r="CU572"/>
      <c r="CV572" s="49"/>
      <c r="CW572" s="49"/>
      <c r="CX572" s="49"/>
      <c r="CY572" s="49"/>
      <c r="CZ572" s="49"/>
      <c r="DA572" s="49"/>
      <c r="DB572" s="49"/>
      <c r="DC572" s="49"/>
      <c r="DD572" s="49"/>
      <c r="DE572" s="49"/>
      <c r="DF572" s="49"/>
      <c r="DG572" s="49"/>
      <c r="DH572" s="49"/>
      <c r="DI572" s="49"/>
      <c r="DJ572" s="139"/>
      <c r="DK572" s="95"/>
      <c r="DL572" s="141"/>
      <c r="DM572" s="141"/>
      <c r="DN572" s="141"/>
      <c r="DO572" s="141"/>
      <c r="DP572" s="91"/>
      <c r="DQ572" s="72"/>
      <c r="DR572" s="72"/>
      <c r="DS572" s="72"/>
      <c r="DT572" s="72"/>
      <c r="DZ572" s="141"/>
      <c r="EA572" s="141"/>
      <c r="EB572" s="141"/>
      <c r="EC572" s="141"/>
      <c r="ED572" s="141"/>
      <c r="EE572" s="141"/>
      <c r="EF572" s="143"/>
      <c r="EU572" s="72"/>
    </row>
    <row r="573" spans="1:151">
      <c r="A573" s="20"/>
      <c r="B573" s="20"/>
      <c r="C573" s="312"/>
      <c r="D573" s="31" t="s">
        <v>1943</v>
      </c>
      <c r="E573" s="31" t="s">
        <v>1944</v>
      </c>
      <c r="F573" s="32"/>
      <c r="G573" s="33"/>
      <c r="H573" s="34"/>
      <c r="I573" s="34"/>
      <c r="J573" s="34"/>
      <c r="K573" s="34"/>
      <c r="L573" s="34"/>
      <c r="M573" s="34"/>
      <c r="N573" s="34"/>
      <c r="O573" s="34"/>
      <c r="P573" s="34"/>
      <c r="Q573" s="34"/>
      <c r="R573" s="34"/>
      <c r="S573" s="34"/>
      <c r="T573" s="34"/>
      <c r="U573" s="34"/>
      <c r="V573" s="34"/>
      <c r="W573" s="34"/>
      <c r="X573" s="34"/>
      <c r="Y573" s="34"/>
      <c r="Z573" s="34"/>
      <c r="AA573" s="34"/>
      <c r="AB573" s="34"/>
      <c r="AC573" s="34"/>
      <c r="AD573" s="34"/>
      <c r="AE573" s="34"/>
      <c r="AF573" s="34"/>
      <c r="AG573" s="34"/>
      <c r="AH573" s="34"/>
      <c r="AI573" s="34"/>
      <c r="AJ573" s="34"/>
      <c r="AK573" s="34"/>
      <c r="AL573" s="34"/>
      <c r="AM573" s="34"/>
      <c r="AN573" s="34"/>
      <c r="AO573" s="34"/>
      <c r="AP573" s="34"/>
      <c r="AQ573" s="75"/>
      <c r="AR573" s="34"/>
      <c r="AS573" s="34"/>
      <c r="AT573" s="110" t="s">
        <v>1753</v>
      </c>
      <c r="AU573" s="34" t="s">
        <v>1753</v>
      </c>
      <c r="AV573" s="34" t="s">
        <v>1753</v>
      </c>
      <c r="AW573" s="34"/>
      <c r="AX573" s="34"/>
      <c r="AY573" s="34"/>
      <c r="AZ573" s="34"/>
      <c r="BA573" s="34"/>
      <c r="BB573" s="34"/>
      <c r="BC573" s="124" t="s">
        <v>1753</v>
      </c>
      <c r="BD573" s="124" t="s">
        <v>1753</v>
      </c>
      <c r="BE573" s="216" t="s">
        <v>1753</v>
      </c>
      <c r="BF573" s="216" t="s">
        <v>1753</v>
      </c>
      <c r="BG573" s="34"/>
      <c r="BH573" s="34"/>
      <c r="BI573" s="34"/>
      <c r="BJ573" s="34"/>
      <c r="BK573" s="34"/>
      <c r="BL573" s="34"/>
      <c r="BM573" s="34"/>
      <c r="BN573" s="34"/>
      <c r="BO573" s="34"/>
      <c r="BS573" s="34"/>
      <c r="BT573" s="34"/>
      <c r="BU573" s="34" t="e">
        <v>#VALUE!</v>
      </c>
      <c r="BV573" s="34">
        <v>0</v>
      </c>
      <c r="BW573" s="34">
        <v>11.946666666666646</v>
      </c>
      <c r="BX573" s="43">
        <v>9.3929904521211027E-2</v>
      </c>
      <c r="BY573" s="51" t="s">
        <v>2637</v>
      </c>
      <c r="BZ573"/>
      <c r="CA573" s="278"/>
      <c r="CB573"/>
      <c r="CC573" s="10"/>
      <c r="CD573" s="61"/>
      <c r="CE573" s="49"/>
      <c r="CF573" s="65"/>
      <c r="CG573" s="65"/>
      <c r="CH573" s="65"/>
      <c r="CI573" s="49"/>
      <c r="CJ573" s="49"/>
      <c r="CK573" s="49"/>
      <c r="CL573" s="49"/>
      <c r="CM573"/>
      <c r="CN573"/>
      <c r="CO573"/>
      <c r="CP573"/>
      <c r="CQ573"/>
      <c r="CR573"/>
      <c r="CS573"/>
      <c r="CT573"/>
      <c r="CU573"/>
      <c r="CV573" s="49"/>
      <c r="CW573" s="49"/>
      <c r="CX573" s="49"/>
      <c r="CY573" s="49"/>
      <c r="CZ573" s="49"/>
      <c r="DA573" s="49"/>
      <c r="DB573" s="49"/>
      <c r="DC573" s="49"/>
      <c r="DD573" s="49"/>
      <c r="DE573" s="49"/>
      <c r="DF573" s="49"/>
      <c r="DG573" s="49"/>
      <c r="DH573" s="49"/>
      <c r="DI573" s="49"/>
      <c r="DJ573" s="139"/>
      <c r="DK573" s="95"/>
      <c r="DL573" s="141"/>
      <c r="DM573" s="141"/>
      <c r="DN573" s="141"/>
      <c r="DO573" s="141"/>
      <c r="DP573" s="91"/>
      <c r="DQ573" s="72"/>
      <c r="DR573" s="72"/>
      <c r="DS573" s="72"/>
      <c r="DT573" s="72"/>
      <c r="DZ573" s="141"/>
      <c r="EA573" s="141"/>
      <c r="EB573" s="141"/>
      <c r="EC573" s="141"/>
      <c r="ED573" s="141"/>
      <c r="EE573" s="141"/>
      <c r="EF573" s="143"/>
      <c r="EU573" s="72"/>
    </row>
    <row r="574" spans="1:151">
      <c r="A574" s="20"/>
      <c r="B574" s="20"/>
      <c r="C574" s="312"/>
      <c r="D574" s="31" t="s">
        <v>2238</v>
      </c>
      <c r="E574" s="31" t="s">
        <v>2239</v>
      </c>
      <c r="F574" s="32"/>
      <c r="G574" s="33"/>
      <c r="H574" s="34"/>
      <c r="I574" s="34"/>
      <c r="J574" s="34"/>
      <c r="K574" s="34"/>
      <c r="L574" s="34"/>
      <c r="M574" s="34"/>
      <c r="N574" s="34"/>
      <c r="O574" s="34"/>
      <c r="P574" s="34"/>
      <c r="Q574" s="34"/>
      <c r="R574" s="34"/>
      <c r="S574" s="34"/>
      <c r="T574" s="34"/>
      <c r="U574" s="34"/>
      <c r="V574" s="34"/>
      <c r="W574" s="34"/>
      <c r="X574" s="34"/>
      <c r="Y574" s="34"/>
      <c r="Z574" s="34"/>
      <c r="AA574" s="34"/>
      <c r="AB574" s="34"/>
      <c r="AC574" s="34"/>
      <c r="AD574" s="34"/>
      <c r="AE574" s="34"/>
      <c r="AF574" s="34"/>
      <c r="AG574" s="34"/>
      <c r="AH574" s="34"/>
      <c r="AI574" s="34"/>
      <c r="AJ574" s="34"/>
      <c r="AK574" s="34"/>
      <c r="AL574" s="34"/>
      <c r="AM574" s="34"/>
      <c r="AN574" s="34"/>
      <c r="AO574" s="34"/>
      <c r="AP574" s="34"/>
      <c r="AQ574" s="75"/>
      <c r="AR574" s="34"/>
      <c r="AS574" s="34"/>
      <c r="AT574" s="110" t="s">
        <v>1725</v>
      </c>
      <c r="AU574" s="34" t="s">
        <v>1725</v>
      </c>
      <c r="AV574" s="34" t="s">
        <v>1725</v>
      </c>
      <c r="AW574" s="34"/>
      <c r="AX574" s="34"/>
      <c r="AY574" s="34"/>
      <c r="AZ574" s="34"/>
      <c r="BA574" s="34"/>
      <c r="BB574" s="34"/>
      <c r="BC574" s="124" t="s">
        <v>1725</v>
      </c>
      <c r="BD574" s="124" t="s">
        <v>1725</v>
      </c>
      <c r="BE574" s="216" t="s">
        <v>1725</v>
      </c>
      <c r="BF574" s="216" t="s">
        <v>1725</v>
      </c>
      <c r="BG574" s="34"/>
      <c r="BH574" s="34"/>
      <c r="BI574" s="34"/>
      <c r="BJ574" s="34"/>
      <c r="BK574" s="34"/>
      <c r="BL574" s="34"/>
      <c r="BM574" s="34"/>
      <c r="BN574" s="34"/>
      <c r="BO574" s="34"/>
      <c r="BS574" s="34"/>
      <c r="BT574" s="34"/>
      <c r="BU574" s="34" t="e">
        <v>#VALUE!</v>
      </c>
      <c r="BV574" s="34">
        <v>0</v>
      </c>
      <c r="BW574" s="34">
        <v>12</v>
      </c>
      <c r="BX574" s="43">
        <v>9.2627599243856856E-2</v>
      </c>
      <c r="BY574" s="51" t="s">
        <v>2638</v>
      </c>
      <c r="BZ574"/>
      <c r="CA574" s="278"/>
      <c r="CB574"/>
      <c r="CC574" s="10"/>
      <c r="CD574" s="61"/>
      <c r="CE574" s="49"/>
      <c r="CF574" s="65"/>
      <c r="CG574" s="65"/>
      <c r="CH574" s="65"/>
      <c r="CI574" s="49"/>
      <c r="CJ574" s="49"/>
      <c r="CK574" s="49"/>
      <c r="CL574" s="49"/>
      <c r="CM574"/>
      <c r="CN574"/>
      <c r="CO574"/>
      <c r="CP574"/>
      <c r="CQ574"/>
      <c r="CR574"/>
      <c r="CS574"/>
      <c r="CT574"/>
      <c r="CU574"/>
      <c r="CV574" s="49"/>
      <c r="CW574" s="49"/>
      <c r="CX574" s="49"/>
      <c r="CY574" s="49"/>
      <c r="CZ574" s="49"/>
      <c r="DA574" s="49"/>
      <c r="DB574" s="49"/>
      <c r="DC574" s="49"/>
      <c r="DD574" s="49"/>
      <c r="DE574" s="49"/>
      <c r="DF574" s="49"/>
      <c r="DG574" s="49"/>
      <c r="DH574" s="49"/>
      <c r="DI574" s="49"/>
      <c r="DJ574" s="139"/>
      <c r="DK574" s="95"/>
      <c r="DL574" s="141"/>
      <c r="DM574" s="141"/>
      <c r="DN574" s="141"/>
      <c r="DO574" s="141"/>
      <c r="DP574" s="91"/>
      <c r="DQ574" s="72"/>
      <c r="DR574" s="72"/>
      <c r="DS574" s="72"/>
      <c r="DT574" s="72"/>
      <c r="DZ574" s="141"/>
      <c r="EA574" s="141"/>
      <c r="EB574" s="141"/>
      <c r="EC574" s="141"/>
      <c r="ED574" s="141"/>
      <c r="EE574" s="141"/>
      <c r="EF574" s="143"/>
      <c r="EU574" s="72"/>
    </row>
    <row r="575" spans="1:151">
      <c r="A575" s="20"/>
      <c r="B575" s="20"/>
      <c r="C575" s="312"/>
      <c r="D575" s="31" t="s">
        <v>2240</v>
      </c>
      <c r="E575" s="31" t="s">
        <v>2241</v>
      </c>
      <c r="F575" s="32"/>
      <c r="G575" s="33"/>
      <c r="H575" s="34"/>
      <c r="I575" s="34"/>
      <c r="J575" s="34"/>
      <c r="K575" s="34"/>
      <c r="L575" s="34"/>
      <c r="M575" s="34"/>
      <c r="N575" s="34"/>
      <c r="O575" s="34"/>
      <c r="P575" s="34"/>
      <c r="Q575" s="34"/>
      <c r="R575" s="34"/>
      <c r="S575" s="34"/>
      <c r="T575" s="34"/>
      <c r="U575" s="34"/>
      <c r="V575" s="34"/>
      <c r="W575" s="34"/>
      <c r="X575" s="34"/>
      <c r="Y575" s="34"/>
      <c r="Z575" s="34"/>
      <c r="AA575" s="34"/>
      <c r="AB575" s="34"/>
      <c r="AC575" s="34"/>
      <c r="AD575" s="34"/>
      <c r="AE575" s="34"/>
      <c r="AF575" s="34"/>
      <c r="AG575" s="34"/>
      <c r="AH575" s="34"/>
      <c r="AI575" s="34"/>
      <c r="AJ575" s="34"/>
      <c r="AK575" s="34"/>
      <c r="AL575" s="34"/>
      <c r="AM575" s="34"/>
      <c r="AN575" s="34"/>
      <c r="AO575" s="34"/>
      <c r="AP575" s="34"/>
      <c r="AQ575" s="75"/>
      <c r="AR575" s="34"/>
      <c r="AS575" s="34"/>
      <c r="AT575" s="110" t="s">
        <v>1728</v>
      </c>
      <c r="AU575" s="34" t="s">
        <v>1728</v>
      </c>
      <c r="AV575" s="34" t="s">
        <v>1728</v>
      </c>
      <c r="AW575" s="34"/>
      <c r="AX575" s="34"/>
      <c r="AY575" s="34"/>
      <c r="AZ575" s="34"/>
      <c r="BA575" s="34"/>
      <c r="BB575" s="34"/>
      <c r="BC575" s="124" t="s">
        <v>1728</v>
      </c>
      <c r="BD575" s="124" t="s">
        <v>1728</v>
      </c>
      <c r="BE575" s="216" t="s">
        <v>1728</v>
      </c>
      <c r="BF575" s="216" t="s">
        <v>1728</v>
      </c>
      <c r="BG575" s="34"/>
      <c r="BH575" s="34"/>
      <c r="BI575" s="34"/>
      <c r="BJ575" s="34"/>
      <c r="BK575" s="34"/>
      <c r="BL575" s="34"/>
      <c r="BM575" s="34"/>
      <c r="BN575" s="34"/>
      <c r="BO575" s="34"/>
      <c r="BS575" s="34"/>
      <c r="BT575" s="34"/>
      <c r="BU575" s="34" t="e">
        <v>#VALUE!</v>
      </c>
      <c r="BV575" s="34">
        <v>0</v>
      </c>
      <c r="BW575" s="34">
        <v>12.053333333333311</v>
      </c>
      <c r="BX575" s="43">
        <v>9.1352191408569289E-2</v>
      </c>
      <c r="BY575" s="51" t="s">
        <v>2639</v>
      </c>
      <c r="BZ575"/>
      <c r="CA575" s="278"/>
      <c r="CB575"/>
      <c r="CC575" s="10"/>
      <c r="CD575" s="61"/>
      <c r="CE575" s="49"/>
      <c r="CF575" s="65"/>
      <c r="CG575" s="65"/>
      <c r="CH575" s="65"/>
      <c r="CI575" s="49"/>
      <c r="CJ575" s="49"/>
      <c r="CK575" s="49"/>
      <c r="CL575" s="49"/>
      <c r="CM575"/>
      <c r="CN575"/>
      <c r="CO575"/>
      <c r="CP575"/>
      <c r="CQ575"/>
      <c r="CR575"/>
      <c r="CS575"/>
      <c r="CT575"/>
      <c r="CU575"/>
      <c r="CV575" s="49"/>
      <c r="CW575" s="49"/>
      <c r="CX575" s="49"/>
      <c r="CY575" s="49"/>
      <c r="CZ575" s="49"/>
      <c r="DA575" s="49"/>
      <c r="DB575" s="49"/>
      <c r="DC575" s="49"/>
      <c r="DD575" s="49"/>
      <c r="DE575" s="49"/>
      <c r="DF575" s="49"/>
      <c r="DG575" s="49"/>
      <c r="DH575" s="49"/>
      <c r="DI575" s="49"/>
      <c r="DJ575" s="139"/>
      <c r="DK575" s="95"/>
      <c r="DL575" s="141"/>
      <c r="DM575" s="141"/>
      <c r="DN575" s="141"/>
      <c r="DO575" s="141"/>
      <c r="DP575" s="91"/>
      <c r="DQ575" s="72"/>
      <c r="DR575" s="72"/>
      <c r="DS575" s="72"/>
      <c r="DT575" s="72"/>
      <c r="DZ575" s="141"/>
      <c r="EA575" s="141"/>
      <c r="EB575" s="141"/>
      <c r="EC575" s="141"/>
      <c r="ED575" s="141"/>
      <c r="EE575" s="141"/>
      <c r="EF575" s="143"/>
      <c r="EU575" s="72"/>
    </row>
    <row r="576" spans="1:151">
      <c r="A576" s="20"/>
      <c r="B576" s="20"/>
      <c r="C576" s="312"/>
      <c r="D576" s="31" t="s">
        <v>2896</v>
      </c>
      <c r="E576" s="31" t="s">
        <v>2897</v>
      </c>
      <c r="F576" s="32"/>
      <c r="G576" s="33"/>
      <c r="H576" s="34"/>
      <c r="I576" s="34"/>
      <c r="J576" s="34"/>
      <c r="K576" s="34"/>
      <c r="L576" s="34"/>
      <c r="M576" s="34"/>
      <c r="N576" s="34"/>
      <c r="O576" s="34"/>
      <c r="P576" s="34"/>
      <c r="Q576" s="34"/>
      <c r="R576" s="34"/>
      <c r="S576" s="34"/>
      <c r="T576" s="34"/>
      <c r="U576" s="34"/>
      <c r="V576" s="34"/>
      <c r="W576" s="34"/>
      <c r="X576" s="34"/>
      <c r="Y576" s="34"/>
      <c r="Z576" s="34"/>
      <c r="AA576" s="34"/>
      <c r="AB576" s="34"/>
      <c r="AC576" s="34"/>
      <c r="AD576" s="34"/>
      <c r="AE576" s="34"/>
      <c r="AF576" s="34"/>
      <c r="AG576" s="34"/>
      <c r="AH576" s="34"/>
      <c r="AI576" s="34"/>
      <c r="AJ576" s="34"/>
      <c r="AK576" s="34"/>
      <c r="AL576" s="34"/>
      <c r="AM576" s="34"/>
      <c r="AN576" s="34"/>
      <c r="AO576" s="34"/>
      <c r="AP576" s="34"/>
      <c r="AQ576" s="75"/>
      <c r="AR576" s="34"/>
      <c r="AS576" s="34"/>
      <c r="AT576" s="110" t="s">
        <v>2688</v>
      </c>
      <c r="AU576" s="34" t="s">
        <v>2688</v>
      </c>
      <c r="AV576" s="34" t="s">
        <v>2688</v>
      </c>
      <c r="AW576" s="34"/>
      <c r="AX576" s="34"/>
      <c r="AY576" s="34"/>
      <c r="AZ576" s="34"/>
      <c r="BA576" s="34"/>
      <c r="BB576" s="34"/>
      <c r="BC576" s="124" t="s">
        <v>2688</v>
      </c>
      <c r="BD576" s="124" t="s">
        <v>2688</v>
      </c>
      <c r="BE576" s="216" t="s">
        <v>2688</v>
      </c>
      <c r="BF576" s="216" t="s">
        <v>2688</v>
      </c>
      <c r="BG576" s="34"/>
      <c r="BH576" s="34"/>
      <c r="BI576" s="34"/>
      <c r="BJ576" s="34"/>
      <c r="BK576" s="34"/>
      <c r="BL576" s="34"/>
      <c r="BM576" s="34"/>
      <c r="BN576" s="34"/>
      <c r="BO576" s="34"/>
      <c r="BS576" s="34"/>
      <c r="BT576" s="34"/>
      <c r="BU576" s="34" t="e">
        <v>#VALUE!</v>
      </c>
      <c r="BV576" s="34">
        <v>0</v>
      </c>
      <c r="BW576" s="34">
        <v>12.106666666666644</v>
      </c>
      <c r="BX576" s="43">
        <v>9.0102945373342985E-2</v>
      </c>
      <c r="BY576" s="51" t="s">
        <v>2640</v>
      </c>
      <c r="BZ576"/>
      <c r="CA576" s="278"/>
      <c r="CB576"/>
      <c r="CC576" s="10"/>
      <c r="CD576" s="61"/>
      <c r="CE576" s="49"/>
      <c r="CF576" s="65"/>
      <c r="CG576" s="65"/>
      <c r="CH576" s="65"/>
      <c r="CI576" s="49"/>
      <c r="CJ576" s="49"/>
      <c r="CK576" s="49"/>
      <c r="CL576" s="49"/>
      <c r="CM576"/>
      <c r="CN576"/>
      <c r="CO576"/>
      <c r="CP576"/>
      <c r="CQ576"/>
      <c r="CR576"/>
      <c r="CS576"/>
      <c r="CT576"/>
      <c r="CU576"/>
      <c r="CV576" s="49"/>
      <c r="CW576" s="49"/>
      <c r="CX576" s="49"/>
      <c r="CY576" s="49"/>
      <c r="CZ576" s="49"/>
      <c r="DA576" s="49"/>
      <c r="DB576" s="49"/>
      <c r="DC576" s="49"/>
      <c r="DD576" s="49"/>
      <c r="DE576" s="49"/>
      <c r="DF576" s="49"/>
      <c r="DG576" s="49"/>
      <c r="DH576" s="49"/>
      <c r="DI576" s="49"/>
      <c r="DJ576" s="139"/>
      <c r="DK576" s="95"/>
      <c r="DL576" s="141"/>
      <c r="DM576" s="141"/>
      <c r="DN576" s="141"/>
      <c r="DO576" s="141"/>
      <c r="DP576" s="91"/>
      <c r="DQ576" s="72"/>
      <c r="DR576" s="72"/>
      <c r="DS576" s="72"/>
      <c r="DT576" s="72"/>
      <c r="DZ576" s="141"/>
      <c r="EA576" s="141"/>
      <c r="EB576" s="141"/>
      <c r="EC576" s="141"/>
      <c r="ED576" s="141"/>
      <c r="EE576" s="141"/>
      <c r="EF576" s="143"/>
      <c r="EU576" s="72"/>
    </row>
    <row r="577" spans="1:151" ht="15" thickBot="1">
      <c r="A577" s="20"/>
      <c r="B577" s="20"/>
      <c r="C577" s="315"/>
      <c r="D577" s="36" t="s">
        <v>2898</v>
      </c>
      <c r="E577" s="36" t="s">
        <v>2899</v>
      </c>
      <c r="F577" s="37"/>
      <c r="G577" s="38"/>
      <c r="H577" s="39"/>
      <c r="I577" s="39"/>
      <c r="J577" s="39"/>
      <c r="K577" s="39"/>
      <c r="L577" s="39"/>
      <c r="M577" s="39"/>
      <c r="N577" s="39"/>
      <c r="O577" s="39"/>
      <c r="P577" s="39"/>
      <c r="Q577" s="39"/>
      <c r="R577" s="39"/>
      <c r="S577" s="39"/>
      <c r="T577" s="39"/>
      <c r="U577" s="39"/>
      <c r="V577" s="39"/>
      <c r="W577" s="39"/>
      <c r="X577" s="39"/>
      <c r="Y577" s="39"/>
      <c r="Z577" s="39"/>
      <c r="AA577" s="39"/>
      <c r="AB577" s="39"/>
      <c r="AC577" s="39"/>
      <c r="AD577" s="39"/>
      <c r="AE577" s="39"/>
      <c r="AF577" s="39"/>
      <c r="AG577" s="39"/>
      <c r="AH577" s="39"/>
      <c r="AI577" s="39"/>
      <c r="AJ577" s="39"/>
      <c r="AK577" s="39"/>
      <c r="AL577" s="39"/>
      <c r="AM577" s="39"/>
      <c r="AN577" s="39"/>
      <c r="AO577" s="39"/>
      <c r="AP577" s="39"/>
      <c r="AQ577" s="76"/>
      <c r="AR577" s="39"/>
      <c r="AS577" s="39"/>
      <c r="AT577" s="111" t="s">
        <v>2688</v>
      </c>
      <c r="AU577" s="39" t="s">
        <v>2688</v>
      </c>
      <c r="AV577" s="39" t="s">
        <v>2688</v>
      </c>
      <c r="AW577" s="39"/>
      <c r="AX577" s="39"/>
      <c r="AY577" s="39"/>
      <c r="AZ577" s="39"/>
      <c r="BA577" s="39"/>
      <c r="BB577" s="39"/>
      <c r="BC577" s="125" t="s">
        <v>2688</v>
      </c>
      <c r="BD577" s="125" t="s">
        <v>2688</v>
      </c>
      <c r="BE577" s="219" t="s">
        <v>2688</v>
      </c>
      <c r="BF577" s="219" t="s">
        <v>2688</v>
      </c>
      <c r="BG577" s="39"/>
      <c r="BH577" s="39"/>
      <c r="BI577" s="39"/>
      <c r="BJ577" s="39"/>
      <c r="BK577" s="39"/>
      <c r="BL577" s="39"/>
      <c r="BM577" s="39"/>
      <c r="BN577" s="39"/>
      <c r="BO577" s="39"/>
      <c r="BS577" s="39"/>
      <c r="BT577" s="39"/>
      <c r="BU577" s="39" t="e">
        <v>#VALUE!</v>
      </c>
      <c r="BV577" s="39">
        <v>0</v>
      </c>
      <c r="BW577" s="39">
        <v>12.16</v>
      </c>
      <c r="BX577" s="44">
        <v>8.8879150474941687E-2</v>
      </c>
      <c r="BY577" s="51" t="s">
        <v>2641</v>
      </c>
      <c r="BZ577"/>
      <c r="CA577" s="278"/>
      <c r="CB577"/>
      <c r="CC577" s="10"/>
      <c r="CD577" s="61"/>
      <c r="CE577" s="49"/>
      <c r="CF577" s="65"/>
      <c r="CG577" s="65"/>
      <c r="CH577" s="65"/>
      <c r="CI577" s="49"/>
      <c r="CJ577" s="49"/>
      <c r="CK577" s="49"/>
      <c r="CL577" s="49"/>
      <c r="CM577"/>
      <c r="CN577"/>
      <c r="CO577"/>
      <c r="CP577"/>
      <c r="CQ577"/>
      <c r="CR577"/>
      <c r="CS577"/>
      <c r="CT577"/>
      <c r="CU577"/>
      <c r="CV577" s="49"/>
      <c r="CW577" s="49"/>
      <c r="CX577" s="49"/>
      <c r="CY577" s="49"/>
      <c r="CZ577" s="49"/>
      <c r="DA577" s="49"/>
      <c r="DB577" s="49"/>
      <c r="DC577" s="49"/>
      <c r="DD577" s="49"/>
      <c r="DE577" s="49"/>
      <c r="DF577" s="49"/>
      <c r="DG577" s="49"/>
      <c r="DH577" s="49"/>
      <c r="DI577" s="49"/>
      <c r="DJ577" s="139"/>
      <c r="DK577" s="95"/>
      <c r="DL577" s="141"/>
      <c r="DM577" s="141"/>
      <c r="DN577" s="141"/>
      <c r="DO577" s="141"/>
      <c r="DP577" s="91"/>
      <c r="DQ577" s="72"/>
      <c r="DR577" s="72"/>
      <c r="DS577" s="72"/>
      <c r="DT577" s="72"/>
      <c r="DZ577" s="141"/>
      <c r="EA577" s="141"/>
      <c r="EB577" s="141"/>
      <c r="EC577" s="141"/>
      <c r="ED577" s="141"/>
      <c r="EE577" s="141"/>
      <c r="EF577" s="143"/>
      <c r="EU577" s="72"/>
    </row>
    <row r="578" spans="1:151" ht="15">
      <c r="A578" s="20"/>
      <c r="B578" s="20"/>
      <c r="C578" s="308" t="s">
        <v>0</v>
      </c>
      <c r="D578" s="297" t="s">
        <v>1</v>
      </c>
      <c r="E578" s="298" t="s">
        <v>2</v>
      </c>
      <c r="F578" s="20"/>
      <c r="G578" s="20"/>
      <c r="H578" s="20"/>
      <c r="I578" s="20"/>
      <c r="J578" s="20"/>
      <c r="K578" s="20"/>
      <c r="L578" s="20"/>
      <c r="M578" s="20"/>
      <c r="N578" s="20"/>
      <c r="O578" s="20"/>
      <c r="P578" s="20"/>
      <c r="Q578" s="20"/>
      <c r="R578" s="20"/>
      <c r="S578" s="20"/>
      <c r="T578" s="20"/>
      <c r="U578" s="20"/>
      <c r="V578" s="20"/>
      <c r="W578" s="20"/>
      <c r="X578" s="20"/>
      <c r="Y578" s="20"/>
      <c r="Z578" s="20"/>
      <c r="AA578" s="20"/>
      <c r="AB578" s="20"/>
      <c r="AC578" s="20"/>
      <c r="AD578" s="20"/>
      <c r="AE578" s="20"/>
      <c r="AF578" s="20"/>
      <c r="AG578" s="20"/>
      <c r="AH578" s="20"/>
      <c r="AI578" s="20"/>
      <c r="AJ578" s="20"/>
      <c r="AK578" s="20"/>
      <c r="AL578" s="20"/>
      <c r="AM578" s="20"/>
      <c r="AN578" s="20"/>
      <c r="AO578" s="20"/>
      <c r="AP578" s="20"/>
      <c r="AQ578" s="20"/>
      <c r="AR578" s="20"/>
      <c r="AS578" s="20"/>
      <c r="AT578" s="106"/>
      <c r="AU578" s="20"/>
      <c r="AV578" s="20"/>
      <c r="AW578" s="20"/>
      <c r="AX578" s="20"/>
      <c r="AY578" s="20"/>
      <c r="AZ578" s="20"/>
      <c r="BA578" s="20"/>
      <c r="BB578" s="20"/>
      <c r="BC578" s="230" t="str">
        <f>IF(Control!$L$3=3,"ZOOMOUT","")</f>
        <v/>
      </c>
      <c r="BD578" s="230" t="s">
        <v>1767</v>
      </c>
      <c r="BE578" s="230" t="str">
        <f>IF(Control!$L$3=3,"ZOOMOUT","")</f>
        <v/>
      </c>
      <c r="BF578" s="230" t="str">
        <f>IF(Control!$L$3=3,"ZOOMOUT","")</f>
        <v/>
      </c>
      <c r="BG578" s="20"/>
      <c r="BH578" s="20"/>
      <c r="BI578" s="20"/>
      <c r="BJ578" s="20"/>
      <c r="BK578" s="20"/>
      <c r="BL578" s="98"/>
      <c r="BM578" s="20"/>
      <c r="BN578" s="20"/>
      <c r="BO578" s="20"/>
      <c r="BS578" s="20"/>
      <c r="BT578" s="20"/>
      <c r="BU578" s="20" t="e">
        <v>#VALUE!</v>
      </c>
      <c r="BV578" s="20">
        <v>0</v>
      </c>
      <c r="BW578" s="20">
        <v>12.21333333333331</v>
      </c>
      <c r="BX578" s="20">
        <v>8.7680120017980298E-2</v>
      </c>
      <c r="BY578" s="51" t="s">
        <v>2642</v>
      </c>
      <c r="BZ578"/>
      <c r="CA578" s="278"/>
      <c r="CB578"/>
      <c r="CC578" s="10"/>
      <c r="CD578" s="61"/>
      <c r="CE578" s="45"/>
      <c r="CF578" s="65"/>
      <c r="CG578" s="65"/>
      <c r="CH578" s="65"/>
      <c r="CI578" s="45"/>
      <c r="CJ578" s="45"/>
      <c r="CK578" s="45"/>
      <c r="CL578" s="45"/>
      <c r="CM578"/>
      <c r="CN578"/>
      <c r="CO578"/>
      <c r="CP578"/>
      <c r="CQ578"/>
      <c r="CR578"/>
      <c r="CS578"/>
      <c r="CT578"/>
      <c r="CU578"/>
      <c r="CV578" s="45"/>
      <c r="CW578" s="45"/>
      <c r="CX578" s="45"/>
      <c r="CY578" s="45"/>
      <c r="CZ578" s="45"/>
      <c r="DA578" s="45"/>
      <c r="DB578" s="45"/>
      <c r="DC578" s="45"/>
      <c r="DD578" s="45"/>
      <c r="DE578" s="45"/>
      <c r="DF578" s="45"/>
      <c r="DG578" s="45"/>
      <c r="DH578" s="45"/>
      <c r="DI578" s="45"/>
      <c r="DJ578" s="139"/>
      <c r="DK578" s="95"/>
      <c r="DL578" s="141"/>
      <c r="DM578" s="141"/>
      <c r="DN578" s="141"/>
      <c r="DO578" s="141"/>
      <c r="DP578" s="91"/>
      <c r="DQ578" s="72"/>
      <c r="DR578" s="72"/>
      <c r="DS578" s="72"/>
      <c r="DT578" s="72"/>
      <c r="DZ578" s="141"/>
      <c r="EA578" s="141"/>
      <c r="EB578" s="141"/>
      <c r="EC578" s="141"/>
      <c r="ED578" s="141"/>
      <c r="EE578" s="141"/>
      <c r="EF578" s="143"/>
      <c r="EU578" s="72"/>
    </row>
    <row r="579" spans="1:151">
      <c r="C579" s="309"/>
      <c r="D579" s="299" t="s">
        <v>3</v>
      </c>
      <c r="E579" s="300" t="s">
        <v>4</v>
      </c>
      <c r="BC579" s="230" t="str">
        <f>IF(Control!$L$3=3,"AUTO","")</f>
        <v/>
      </c>
      <c r="BD579" s="230" t="s">
        <v>1767</v>
      </c>
      <c r="BE579" s="230" t="str">
        <f>IF(Control!$L$3=3,"AUTO","")</f>
        <v/>
      </c>
      <c r="BF579" s="230" t="str">
        <f>IF(Control!$L$3=3,"AUTO","")</f>
        <v/>
      </c>
      <c r="BL579" s="11"/>
      <c r="BM579" s="60"/>
      <c r="BN579" s="49"/>
      <c r="BU579" s="21" t="e">
        <v>#VALUE!</v>
      </c>
      <c r="BV579" s="21">
        <v>0</v>
      </c>
      <c r="BW579" s="21">
        <v>12.266666666666643</v>
      </c>
      <c r="BX579" s="21">
        <v>8.6505190311419219E-2</v>
      </c>
      <c r="BY579" s="51" t="s">
        <v>2643</v>
      </c>
      <c r="BZ579"/>
      <c r="CA579" s="278"/>
      <c r="CB579"/>
      <c r="CC579" s="10"/>
      <c r="CD579" s="61"/>
      <c r="CF579" s="65"/>
      <c r="CG579" s="65"/>
      <c r="CH579" s="65"/>
      <c r="CM579"/>
      <c r="CN579"/>
      <c r="CO579"/>
      <c r="CP579"/>
      <c r="CQ579"/>
      <c r="CR579"/>
      <c r="CS579"/>
      <c r="CT579"/>
      <c r="CU579"/>
      <c r="DJ579" s="139"/>
      <c r="DK579" s="95"/>
      <c r="DL579" s="141"/>
      <c r="DM579" s="141"/>
      <c r="DN579" s="141"/>
      <c r="DO579" s="141"/>
      <c r="DP579" s="91"/>
      <c r="DQ579" s="72"/>
      <c r="DR579" s="72"/>
      <c r="DS579" s="72"/>
      <c r="DT579" s="72"/>
      <c r="DZ579" s="141"/>
      <c r="EA579" s="141"/>
      <c r="EB579" s="141"/>
      <c r="EC579" s="141"/>
      <c r="ED579" s="141"/>
      <c r="EE579" s="141"/>
      <c r="EF579" s="143"/>
      <c r="EU579" s="72"/>
    </row>
    <row r="580" spans="1:151" ht="15" thickBot="1">
      <c r="C580" s="310"/>
      <c r="D580" s="301" t="s">
        <v>5</v>
      </c>
      <c r="E580" s="302" t="s">
        <v>6</v>
      </c>
      <c r="BC580" s="230" t="str">
        <f>IF(Control!$L$3=3,"OFF","")</f>
        <v/>
      </c>
      <c r="BD580" s="230" t="s">
        <v>2404</v>
      </c>
      <c r="BE580" s="230" t="str">
        <f>IF(Control!$L$3=3,"OFF","")</f>
        <v/>
      </c>
      <c r="BF580" s="230" t="str">
        <f>IF(Control!$L$3=3,"OFF","")</f>
        <v/>
      </c>
      <c r="BL580" s="11"/>
      <c r="BM580" s="60"/>
      <c r="BN580" s="49"/>
      <c r="BU580" s="21" t="e">
        <v>#VALUE!</v>
      </c>
      <c r="BV580" s="21">
        <v>0</v>
      </c>
      <c r="BW580" s="21">
        <v>12.32</v>
      </c>
      <c r="BX580" s="21">
        <v>8.5353719749945489E-2</v>
      </c>
      <c r="BY580" s="51" t="s">
        <v>2644</v>
      </c>
      <c r="BZ580"/>
      <c r="CA580" s="278"/>
      <c r="CB580"/>
      <c r="CC580" s="10"/>
      <c r="CD580" s="61"/>
      <c r="CF580" s="65"/>
      <c r="CG580" s="65"/>
      <c r="CH580" s="65"/>
      <c r="CM580"/>
      <c r="CN580"/>
      <c r="CO580"/>
      <c r="CP580"/>
      <c r="CQ580"/>
      <c r="CR580"/>
      <c r="CS580"/>
      <c r="CT580"/>
      <c r="CU580"/>
      <c r="DJ580" s="139"/>
      <c r="DK580" s="95"/>
      <c r="DL580" s="141"/>
      <c r="DM580" s="141"/>
      <c r="DN580" s="141"/>
      <c r="DO580" s="141"/>
      <c r="DP580" s="91"/>
      <c r="DQ580" s="72"/>
      <c r="DR580" s="72"/>
      <c r="DS580" s="72"/>
      <c r="DT580" s="72"/>
      <c r="DZ580" s="141"/>
      <c r="EA580" s="141"/>
      <c r="EB580" s="141"/>
      <c r="EC580" s="141"/>
      <c r="ED580" s="141"/>
      <c r="EE580" s="141"/>
      <c r="EF580" s="143"/>
      <c r="EU580" s="72"/>
    </row>
    <row r="581" spans="1:151">
      <c r="BL581" s="11"/>
      <c r="BM581" s="60"/>
      <c r="BN581" s="49"/>
      <c r="BU581" s="21" t="e">
        <v>#VALUE!</v>
      </c>
      <c r="BV581" s="21">
        <v>0</v>
      </c>
      <c r="BW581" s="21">
        <v>12.373333333333308</v>
      </c>
      <c r="BX581" s="21">
        <v>8.4225087937867829E-2</v>
      </c>
      <c r="BY581" s="51" t="s">
        <v>2645</v>
      </c>
      <c r="BZ581"/>
      <c r="CA581" s="278"/>
      <c r="CB581"/>
      <c r="CC581" s="10"/>
      <c r="CD581" s="61"/>
      <c r="CF581" s="65"/>
      <c r="CG581" s="65"/>
      <c r="CH581" s="65"/>
      <c r="CM581"/>
      <c r="CN581"/>
      <c r="CO581"/>
      <c r="CP581"/>
      <c r="CQ581"/>
      <c r="CR581"/>
      <c r="CS581"/>
      <c r="CT581"/>
      <c r="CU581"/>
      <c r="DJ581" s="139"/>
      <c r="DK581" s="95"/>
      <c r="DL581" s="141"/>
      <c r="DM581" s="141"/>
      <c r="DN581" s="141"/>
      <c r="DO581" s="141"/>
      <c r="DP581" s="91"/>
      <c r="DQ581" s="72"/>
      <c r="DR581" s="72"/>
      <c r="DS581" s="72"/>
      <c r="DT581" s="72"/>
      <c r="DZ581" s="141"/>
      <c r="EA581" s="141"/>
      <c r="EB581" s="141"/>
      <c r="EC581" s="141"/>
      <c r="ED581" s="141"/>
      <c r="EE581" s="141"/>
      <c r="EF581" s="143"/>
      <c r="EU581" s="72"/>
    </row>
    <row r="582" spans="1:151">
      <c r="BL582" s="11"/>
      <c r="BM582" s="60"/>
      <c r="BN582" s="49"/>
      <c r="BU582" s="21" t="e">
        <v>#VALUE!</v>
      </c>
      <c r="BV582" s="21">
        <v>0</v>
      </c>
      <c r="BW582" s="21">
        <v>12.426666666666641</v>
      </c>
      <c r="BX582" s="21">
        <v>8.3118694853290959E-2</v>
      </c>
      <c r="BY582" s="51" t="s">
        <v>2646</v>
      </c>
      <c r="BZ582"/>
      <c r="CA582" s="278"/>
      <c r="CB582"/>
      <c r="CC582" s="10"/>
      <c r="CD582" s="61"/>
      <c r="CF582" s="65"/>
      <c r="CG582" s="65"/>
      <c r="CH582" s="65"/>
      <c r="CM582"/>
      <c r="CN582"/>
      <c r="CO582"/>
      <c r="CP582"/>
      <c r="CQ582"/>
      <c r="CR582"/>
      <c r="CS582"/>
      <c r="CT582"/>
      <c r="CU582"/>
      <c r="DJ582" s="139"/>
      <c r="DK582" s="95"/>
      <c r="DL582" s="141"/>
      <c r="DM582" s="141"/>
      <c r="DN582" s="141"/>
      <c r="DO582" s="141"/>
      <c r="DP582" s="91"/>
      <c r="DQ582" s="72"/>
      <c r="DR582" s="72"/>
      <c r="DS582" s="72"/>
      <c r="DT582" s="72"/>
      <c r="DZ582" s="141"/>
      <c r="EA582" s="141"/>
      <c r="EB582" s="141"/>
      <c r="EC582" s="141"/>
      <c r="ED582" s="141"/>
      <c r="EE582" s="141"/>
      <c r="EF582" s="143"/>
      <c r="EU582" s="72"/>
    </row>
    <row r="583" spans="1:151">
      <c r="BL583" s="11"/>
      <c r="BM583" s="60"/>
      <c r="BN583" s="49"/>
      <c r="BU583" s="21" t="e">
        <v>#VALUE!</v>
      </c>
      <c r="BV583" s="21">
        <v>0</v>
      </c>
      <c r="BW583" s="21">
        <v>12.48</v>
      </c>
      <c r="BX583" s="21">
        <v>8.2033960050466467E-2</v>
      </c>
      <c r="BY583" s="51" t="s">
        <v>2647</v>
      </c>
      <c r="BZ583"/>
      <c r="CA583" s="278"/>
      <c r="CB583"/>
      <c r="CC583" s="10"/>
      <c r="CD583" s="61"/>
      <c r="CF583" s="65"/>
      <c r="CG583" s="65"/>
      <c r="CH583" s="65"/>
      <c r="CM583"/>
      <c r="CN583"/>
      <c r="CO583"/>
      <c r="CP583"/>
      <c r="CQ583"/>
      <c r="CR583"/>
      <c r="CS583"/>
      <c r="CT583"/>
      <c r="CU583"/>
      <c r="DJ583" s="139"/>
      <c r="DK583" s="95"/>
      <c r="DL583" s="141"/>
      <c r="DM583" s="141"/>
      <c r="DN583" s="141"/>
      <c r="DO583" s="141"/>
      <c r="DP583" s="91"/>
      <c r="DQ583" s="72"/>
      <c r="DR583" s="72"/>
      <c r="DS583" s="72"/>
      <c r="DT583" s="72"/>
      <c r="DZ583" s="141"/>
      <c r="EA583" s="141"/>
      <c r="EB583" s="141"/>
      <c r="EC583" s="141"/>
      <c r="ED583" s="141"/>
      <c r="EE583" s="141"/>
      <c r="EF583" s="143"/>
      <c r="EU583" s="72"/>
    </row>
    <row r="584" spans="1:151">
      <c r="BL584" s="11"/>
      <c r="BM584" s="60"/>
      <c r="BN584" s="49"/>
      <c r="BU584" s="21" t="e">
        <v>#VALUE!</v>
      </c>
      <c r="BV584" s="21">
        <v>0</v>
      </c>
      <c r="BW584" s="21">
        <v>12.533333333333307</v>
      </c>
      <c r="BX584" s="21">
        <v>8.0970321898341455E-2</v>
      </c>
      <c r="BY584" s="51" t="s">
        <v>3158</v>
      </c>
      <c r="BZ584"/>
      <c r="CA584" s="278"/>
      <c r="CB584"/>
      <c r="CC584" s="10"/>
      <c r="CD584" s="61"/>
      <c r="CF584" s="65"/>
      <c r="CG584" s="65"/>
      <c r="CH584" s="65"/>
      <c r="CM584"/>
      <c r="CN584"/>
      <c r="CO584"/>
      <c r="CP584"/>
      <c r="CQ584"/>
      <c r="CR584"/>
      <c r="CS584"/>
      <c r="CT584"/>
      <c r="CU584"/>
      <c r="DJ584" s="139"/>
      <c r="DK584" s="95"/>
      <c r="DL584" s="141"/>
      <c r="DM584" s="141"/>
      <c r="DN584" s="141"/>
      <c r="DO584" s="141"/>
      <c r="DP584" s="91"/>
      <c r="DQ584" s="72"/>
      <c r="DR584" s="72"/>
      <c r="DS584" s="72"/>
      <c r="DT584" s="72"/>
      <c r="DZ584" s="141"/>
      <c r="EA584" s="141"/>
      <c r="EB584" s="141"/>
      <c r="EC584" s="141"/>
      <c r="ED584" s="141"/>
      <c r="EE584" s="141"/>
      <c r="EF584" s="143"/>
      <c r="EU584" s="72"/>
    </row>
    <row r="585" spans="1:151">
      <c r="BL585" s="11"/>
      <c r="BM585" s="60"/>
      <c r="BN585" s="49"/>
      <c r="BU585" s="21" t="e">
        <v>#VALUE!</v>
      </c>
      <c r="BV585" s="21">
        <v>0</v>
      </c>
      <c r="BW585" s="21">
        <v>12.586666666666639</v>
      </c>
      <c r="BX585" s="21">
        <v>7.9927236853438138E-2</v>
      </c>
      <c r="BY585" s="51" t="s">
        <v>3159</v>
      </c>
      <c r="BZ585"/>
      <c r="CA585" s="278"/>
      <c r="CB585"/>
      <c r="CC585" s="10"/>
      <c r="CD585" s="61"/>
      <c r="CF585" s="65"/>
      <c r="CG585" s="65"/>
      <c r="CH585" s="65"/>
      <c r="CM585"/>
      <c r="CN585"/>
      <c r="CO585"/>
      <c r="CP585"/>
      <c r="CQ585"/>
      <c r="CR585"/>
      <c r="CS585"/>
      <c r="CT585"/>
      <c r="CU585"/>
      <c r="DJ585" s="139"/>
      <c r="DK585" s="95"/>
      <c r="DL585" s="141"/>
      <c r="DM585" s="141"/>
      <c r="DN585" s="141"/>
      <c r="DO585" s="141"/>
      <c r="DP585" s="91"/>
      <c r="DQ585" s="72"/>
      <c r="DR585" s="72"/>
      <c r="DS585" s="72"/>
      <c r="DT585" s="72"/>
      <c r="DZ585" s="141"/>
      <c r="EA585" s="141"/>
      <c r="EB585" s="141"/>
      <c r="EC585" s="141"/>
      <c r="ED585" s="141"/>
      <c r="EE585" s="141"/>
      <c r="EF585" s="143"/>
      <c r="EU585" s="72"/>
    </row>
    <row r="586" spans="1:151">
      <c r="BL586" s="11"/>
      <c r="BM586" s="60"/>
      <c r="BN586" s="49"/>
      <c r="BU586" s="21" t="e">
        <v>#VALUE!</v>
      </c>
      <c r="BV586" s="21">
        <v>0</v>
      </c>
      <c r="BW586" s="21">
        <v>12.64</v>
      </c>
      <c r="BX586" s="21">
        <v>7.8904178765307947E-2</v>
      </c>
      <c r="BY586" s="51" t="s">
        <v>3160</v>
      </c>
      <c r="BZ586"/>
      <c r="CA586" s="278"/>
      <c r="CB586"/>
      <c r="CC586" s="10"/>
      <c r="CD586" s="61"/>
      <c r="CF586" s="65"/>
      <c r="CG586" s="65"/>
      <c r="CH586" s="65"/>
      <c r="CM586"/>
      <c r="CN586"/>
      <c r="CO586"/>
      <c r="CP586"/>
      <c r="CQ586"/>
      <c r="CR586"/>
      <c r="CS586"/>
      <c r="CT586"/>
      <c r="CU586"/>
      <c r="DJ586" s="139"/>
      <c r="DK586" s="95"/>
      <c r="DL586" s="141"/>
      <c r="DM586" s="141"/>
      <c r="DN586" s="141"/>
      <c r="DO586" s="141"/>
      <c r="DP586" s="91"/>
      <c r="DQ586" s="72"/>
      <c r="DR586" s="72"/>
      <c r="DS586" s="72"/>
      <c r="DT586" s="72"/>
      <c r="DZ586" s="141"/>
      <c r="EA586" s="141"/>
      <c r="EB586" s="141"/>
      <c r="EC586" s="141"/>
      <c r="ED586" s="141"/>
      <c r="EE586" s="141"/>
      <c r="EF586" s="143"/>
      <c r="EU586" s="72"/>
    </row>
    <row r="587" spans="1:151">
      <c r="BL587" s="11"/>
      <c r="BM587" s="60"/>
      <c r="BN587" s="49"/>
      <c r="BU587" s="21" t="e">
        <v>#VALUE!</v>
      </c>
      <c r="BV587" s="21">
        <v>0</v>
      </c>
      <c r="BW587" s="21">
        <v>12.693333333333305</v>
      </c>
      <c r="BX587" s="21">
        <v>7.7900638212902648E-2</v>
      </c>
      <c r="BY587" s="51" t="s">
        <v>3161</v>
      </c>
      <c r="BZ587"/>
      <c r="CA587" s="278"/>
      <c r="CB587"/>
      <c r="CC587" s="10"/>
      <c r="CD587" s="61"/>
      <c r="CF587" s="65"/>
      <c r="CG587" s="65"/>
      <c r="CH587" s="65"/>
      <c r="CM587"/>
      <c r="CN587"/>
      <c r="CO587"/>
      <c r="CP587"/>
      <c r="CQ587"/>
      <c r="CR587"/>
      <c r="CS587"/>
      <c r="CT587"/>
      <c r="CU587"/>
      <c r="DJ587" s="139"/>
      <c r="DK587" s="95"/>
      <c r="DL587" s="141"/>
      <c r="DM587" s="141"/>
      <c r="DN587" s="141"/>
      <c r="DO587" s="141"/>
      <c r="DP587" s="91"/>
      <c r="DQ587" s="72"/>
      <c r="DR587" s="72"/>
      <c r="DS587" s="72"/>
      <c r="DT587" s="72"/>
      <c r="DZ587" s="141"/>
      <c r="EA587" s="141"/>
      <c r="EB587" s="141"/>
      <c r="EC587" s="141"/>
      <c r="ED587" s="141"/>
      <c r="EE587" s="141"/>
      <c r="EF587" s="143"/>
      <c r="EU587" s="72"/>
    </row>
    <row r="588" spans="1:151">
      <c r="BL588" s="11"/>
      <c r="BM588" s="60"/>
      <c r="BN588" s="49"/>
      <c r="BU588" s="21" t="e">
        <v>#VALUE!</v>
      </c>
      <c r="BV588" s="21">
        <v>0</v>
      </c>
      <c r="BW588" s="21">
        <v>12.746666666666638</v>
      </c>
      <c r="BX588" s="21">
        <v>7.6916121870299239E-2</v>
      </c>
      <c r="BY588" s="51" t="s">
        <v>3162</v>
      </c>
      <c r="BZ588"/>
      <c r="CA588" s="278"/>
      <c r="CB588"/>
      <c r="CC588" s="10"/>
      <c r="CD588" s="61"/>
      <c r="CF588" s="65"/>
      <c r="CG588" s="65"/>
      <c r="CH588" s="65"/>
      <c r="CM588"/>
      <c r="CN588"/>
      <c r="CO588"/>
      <c r="CP588"/>
      <c r="CQ588"/>
      <c r="CR588"/>
      <c r="CS588"/>
      <c r="CT588"/>
      <c r="CU588"/>
      <c r="DJ588" s="139"/>
      <c r="DK588" s="95"/>
      <c r="DL588" s="141"/>
      <c r="DM588" s="141"/>
      <c r="DN588" s="141"/>
      <c r="DO588" s="141"/>
      <c r="DP588" s="91"/>
      <c r="DQ588" s="72"/>
      <c r="DR588" s="72"/>
      <c r="DS588" s="72"/>
      <c r="DT588" s="72"/>
      <c r="DZ588" s="141"/>
      <c r="EA588" s="141"/>
      <c r="EB588" s="141"/>
      <c r="EC588" s="141"/>
      <c r="ED588" s="141"/>
      <c r="EE588" s="141"/>
      <c r="EF588" s="143"/>
      <c r="EU588" s="72"/>
    </row>
    <row r="589" spans="1:151">
      <c r="BL589" s="11"/>
      <c r="BM589" s="60"/>
      <c r="BN589" s="49"/>
      <c r="BU589" s="21" t="e">
        <v>#VALUE!</v>
      </c>
      <c r="BV589" s="21">
        <v>0</v>
      </c>
      <c r="BW589" s="21">
        <v>12.8</v>
      </c>
      <c r="BX589" s="21">
        <v>7.5950151900304338E-2</v>
      </c>
      <c r="BY589" s="51" t="s">
        <v>3163</v>
      </c>
      <c r="BZ589"/>
      <c r="CA589" s="278"/>
      <c r="CB589"/>
      <c r="CC589" s="10"/>
      <c r="CD589" s="61"/>
      <c r="CF589" s="65"/>
      <c r="CG589" s="65"/>
      <c r="CH589" s="65"/>
      <c r="CM589"/>
      <c r="CN589"/>
      <c r="CO589"/>
      <c r="CP589"/>
      <c r="CQ589"/>
      <c r="CR589"/>
      <c r="CS589"/>
      <c r="CT589"/>
      <c r="CU589"/>
      <c r="DJ589" s="139"/>
      <c r="DK589" s="95"/>
      <c r="DL589" s="141"/>
      <c r="DM589" s="141"/>
      <c r="DN589" s="141"/>
      <c r="DO589" s="141"/>
      <c r="DP589" s="91"/>
      <c r="DQ589" s="72"/>
      <c r="DR589" s="72"/>
      <c r="DS589" s="72"/>
      <c r="DT589" s="72"/>
      <c r="DZ589" s="141"/>
      <c r="EA589" s="141"/>
      <c r="EB589" s="141"/>
      <c r="EC589" s="141"/>
      <c r="ED589" s="141"/>
      <c r="EE589" s="141"/>
      <c r="EF589" s="143"/>
      <c r="EU589" s="72"/>
    </row>
    <row r="590" spans="1:151">
      <c r="BL590" s="11"/>
      <c r="BM590" s="60"/>
      <c r="BN590" s="49"/>
      <c r="BU590" s="21" t="e">
        <v>#VALUE!</v>
      </c>
      <c r="BV590" s="21">
        <v>0</v>
      </c>
      <c r="BW590" s="21">
        <v>12.853333333333303</v>
      </c>
      <c r="BX590" s="21">
        <v>7.5002265374546517E-2</v>
      </c>
      <c r="BY590" s="51" t="s">
        <v>3164</v>
      </c>
      <c r="BZ590"/>
      <c r="CA590" s="278"/>
      <c r="CB590"/>
      <c r="CC590" s="10"/>
      <c r="CD590" s="61"/>
      <c r="CF590" s="65"/>
      <c r="CG590" s="65"/>
      <c r="CH590" s="65"/>
      <c r="CM590"/>
      <c r="CN590"/>
      <c r="CO590"/>
      <c r="CP590"/>
      <c r="CQ590"/>
      <c r="CR590"/>
      <c r="CS590"/>
      <c r="CT590"/>
      <c r="CU590"/>
      <c r="DJ590" s="139"/>
      <c r="DK590" s="95"/>
      <c r="DL590" s="141"/>
      <c r="DM590" s="141"/>
      <c r="DN590" s="141"/>
      <c r="DO590" s="141"/>
      <c r="DP590" s="91"/>
      <c r="DQ590" s="72"/>
      <c r="DR590" s="72"/>
      <c r="DS590" s="72"/>
      <c r="DT590" s="72"/>
      <c r="DZ590" s="141"/>
      <c r="EA590" s="141"/>
      <c r="EB590" s="141"/>
      <c r="EC590" s="141"/>
      <c r="ED590" s="141"/>
      <c r="EE590" s="141"/>
      <c r="EF590" s="143"/>
      <c r="EU590" s="72"/>
    </row>
    <row r="591" spans="1:151">
      <c r="BL591" s="11"/>
      <c r="BM591" s="60"/>
      <c r="BN591" s="49"/>
      <c r="BU591" s="21">
        <v>-0.48609999999999948</v>
      </c>
      <c r="BV591" s="21">
        <v>0</v>
      </c>
      <c r="BW591" s="21">
        <v>12.906666666666636</v>
      </c>
      <c r="BX591" s="21">
        <v>7.4072013718742155E-2</v>
      </c>
      <c r="BY591" s="51" t="s">
        <v>3165</v>
      </c>
      <c r="BZ591"/>
      <c r="CA591" s="278"/>
      <c r="CB591"/>
      <c r="CC591" s="10"/>
      <c r="CD591" s="61"/>
      <c r="CF591" s="65"/>
      <c r="CG591" s="65"/>
      <c r="CH591" s="65"/>
      <c r="CM591"/>
      <c r="CN591"/>
      <c r="CO591"/>
      <c r="CP591"/>
      <c r="CQ591"/>
      <c r="CR591"/>
      <c r="CS591"/>
      <c r="CT591"/>
      <c r="CU591"/>
      <c r="DJ591" s="139"/>
      <c r="DK591" s="95"/>
      <c r="DL591" s="141"/>
      <c r="DM591" s="141"/>
      <c r="DN591" s="141"/>
      <c r="DO591" s="141"/>
      <c r="DP591" s="91"/>
      <c r="DQ591" s="72"/>
      <c r="DR591" s="72"/>
      <c r="DS591" s="72"/>
      <c r="DT591" s="72"/>
      <c r="DZ591" s="141"/>
      <c r="EA591" s="141"/>
      <c r="EB591" s="141"/>
      <c r="EC591" s="141"/>
      <c r="ED591" s="141"/>
      <c r="EE591" s="141"/>
      <c r="EF591" s="143"/>
      <c r="EU591" s="72"/>
    </row>
    <row r="592" spans="1:151">
      <c r="BL592" s="11"/>
      <c r="BM592" s="60"/>
      <c r="BN592" s="49"/>
      <c r="BU592" s="21" t="e">
        <v>#VALUE!</v>
      </c>
      <c r="BV592" s="21">
        <v>0</v>
      </c>
      <c r="BW592" s="21">
        <v>12.96</v>
      </c>
      <c r="BX592" s="21">
        <v>7.3158962181893425E-2</v>
      </c>
      <c r="BY592" s="51" t="s">
        <v>3166</v>
      </c>
      <c r="BZ592"/>
      <c r="CA592" s="278"/>
      <c r="CB592"/>
      <c r="CC592" s="10"/>
      <c r="CD592" s="61"/>
      <c r="CF592" s="65"/>
      <c r="CG592" s="65"/>
      <c r="CH592" s="65"/>
      <c r="CM592"/>
      <c r="CN592"/>
      <c r="CO592"/>
      <c r="CP592"/>
      <c r="CQ592"/>
      <c r="CR592"/>
      <c r="CS592"/>
      <c r="CT592"/>
      <c r="CU592"/>
      <c r="DJ592" s="139"/>
      <c r="DK592" s="95"/>
      <c r="DL592" s="141"/>
      <c r="DM592" s="141"/>
      <c r="DN592" s="141"/>
      <c r="DO592" s="141"/>
      <c r="DP592" s="91"/>
      <c r="DQ592" s="72"/>
      <c r="DR592" s="72"/>
      <c r="DS592" s="72"/>
      <c r="DT592" s="72"/>
      <c r="DZ592" s="141"/>
      <c r="EA592" s="141"/>
      <c r="EB592" s="141"/>
      <c r="EC592" s="141"/>
      <c r="ED592" s="141"/>
      <c r="EE592" s="141"/>
      <c r="EF592" s="143"/>
      <c r="EU592" s="72"/>
    </row>
    <row r="593" spans="64:151">
      <c r="BL593" s="11"/>
      <c r="BM593" s="60"/>
      <c r="BN593" s="49"/>
      <c r="BU593" s="21" t="e">
        <v>#VALUE!</v>
      </c>
      <c r="BV593" s="21">
        <v>0</v>
      </c>
      <c r="BW593" s="21">
        <v>13.013333333333302</v>
      </c>
      <c r="BX593" s="21">
        <v>7.226268932824656E-2</v>
      </c>
      <c r="BY593" s="51" t="s">
        <v>3167</v>
      </c>
      <c r="BZ593"/>
      <c r="CA593" s="278"/>
      <c r="CB593"/>
      <c r="CC593" s="10"/>
      <c r="CD593" s="61"/>
      <c r="CF593" s="65"/>
      <c r="CG593" s="65"/>
      <c r="CH593" s="65"/>
      <c r="CM593"/>
      <c r="CN593"/>
      <c r="CO593"/>
      <c r="CP593"/>
      <c r="CQ593"/>
      <c r="CR593"/>
      <c r="CS593"/>
      <c r="CT593"/>
      <c r="CU593"/>
      <c r="DJ593" s="139"/>
      <c r="DK593" s="95"/>
      <c r="DL593" s="141"/>
      <c r="DM593" s="141"/>
      <c r="DN593" s="141"/>
      <c r="DO593" s="141"/>
      <c r="DP593" s="91"/>
      <c r="DQ593" s="72"/>
      <c r="DR593" s="72"/>
      <c r="DS593" s="72"/>
      <c r="DT593" s="72"/>
      <c r="DZ593" s="141"/>
      <c r="EA593" s="141"/>
      <c r="EB593" s="141"/>
      <c r="EC593" s="141"/>
      <c r="ED593" s="141"/>
      <c r="EE593" s="141"/>
      <c r="EF593" s="143"/>
      <c r="EU593" s="72"/>
    </row>
    <row r="594" spans="64:151">
      <c r="BL594" s="11"/>
      <c r="BM594" s="60"/>
      <c r="BN594" s="49"/>
      <c r="BU594" s="21" t="e">
        <v>#VALUE!</v>
      </c>
      <c r="BV594" s="21">
        <v>0</v>
      </c>
      <c r="BW594" s="21">
        <v>13.066666666666634</v>
      </c>
      <c r="BX594" s="21">
        <v>7.1382786550900829E-2</v>
      </c>
      <c r="BY594" s="51" t="s">
        <v>3168</v>
      </c>
      <c r="BZ594"/>
      <c r="CA594" s="278"/>
      <c r="CB594"/>
      <c r="CC594" s="10"/>
      <c r="CD594" s="61"/>
      <c r="CF594" s="65"/>
      <c r="CG594" s="65"/>
      <c r="CH594" s="65"/>
      <c r="CM594"/>
      <c r="CN594"/>
      <c r="CO594"/>
      <c r="CP594"/>
      <c r="CQ594"/>
      <c r="CR594"/>
      <c r="CS594"/>
      <c r="CT594"/>
      <c r="CU594"/>
      <c r="DJ594" s="139"/>
      <c r="DK594" s="95"/>
      <c r="DL594" s="141"/>
      <c r="DM594" s="141"/>
      <c r="DN594" s="141"/>
      <c r="DO594" s="141"/>
      <c r="DP594" s="91"/>
      <c r="DQ594" s="72"/>
      <c r="DR594" s="72"/>
      <c r="DS594" s="72"/>
      <c r="DT594" s="72"/>
      <c r="DZ594" s="141"/>
      <c r="EA594" s="141"/>
      <c r="EB594" s="141"/>
      <c r="EC594" s="141"/>
      <c r="ED594" s="141"/>
      <c r="EE594" s="141"/>
      <c r="EF594" s="143"/>
      <c r="EU594" s="72"/>
    </row>
    <row r="595" spans="64:151">
      <c r="BL595" s="11"/>
      <c r="BM595" s="60"/>
      <c r="BN595" s="49"/>
      <c r="BU595" s="21" t="e">
        <v>#VALUE!</v>
      </c>
      <c r="BV595" s="21">
        <v>0</v>
      </c>
      <c r="BW595" s="21">
        <v>13.12</v>
      </c>
      <c r="BX595" s="21">
        <v>7.0518857606020599E-2</v>
      </c>
      <c r="BY595" s="51" t="s">
        <v>3169</v>
      </c>
      <c r="BZ595"/>
      <c r="CA595" s="278"/>
      <c r="CB595"/>
      <c r="CC595" s="10"/>
      <c r="CD595" s="61"/>
      <c r="CF595" s="65"/>
      <c r="CG595" s="65"/>
      <c r="CH595" s="65"/>
      <c r="CM595"/>
      <c r="CN595"/>
      <c r="CO595"/>
      <c r="CP595"/>
      <c r="CQ595"/>
      <c r="CR595"/>
      <c r="CS595"/>
      <c r="CT595"/>
      <c r="CU595"/>
      <c r="DJ595" s="139"/>
      <c r="DK595" s="95"/>
      <c r="DL595" s="141"/>
      <c r="DM595" s="141"/>
      <c r="DN595" s="141"/>
      <c r="DO595" s="141"/>
      <c r="DP595" s="91"/>
      <c r="DQ595" s="72"/>
      <c r="DR595" s="72"/>
      <c r="DS595" s="72"/>
      <c r="DT595" s="72"/>
      <c r="DZ595" s="141"/>
      <c r="EA595" s="141"/>
      <c r="EB595" s="141"/>
      <c r="EC595" s="141"/>
      <c r="ED595" s="141"/>
      <c r="EE595" s="141"/>
      <c r="EF595" s="143"/>
      <c r="EU595" s="72"/>
    </row>
    <row r="596" spans="64:151">
      <c r="BL596" s="11"/>
      <c r="BM596" s="60"/>
      <c r="BN596" s="49"/>
      <c r="BU596" s="21" t="e">
        <v>#VALUE!</v>
      </c>
      <c r="BV596" s="21">
        <v>0</v>
      </c>
      <c r="BW596" s="21">
        <v>13.1733333333333</v>
      </c>
      <c r="BX596" s="21">
        <v>6.9670518166659229E-2</v>
      </c>
      <c r="BY596" s="51" t="s">
        <v>3170</v>
      </c>
      <c r="BZ596"/>
      <c r="CA596" s="278"/>
      <c r="CB596"/>
      <c r="CC596" s="10"/>
      <c r="CD596" s="61"/>
      <c r="CF596" s="65"/>
      <c r="CG596" s="65"/>
      <c r="CH596" s="65"/>
      <c r="CM596"/>
      <c r="CN596"/>
      <c r="CO596"/>
      <c r="CP596"/>
      <c r="CQ596"/>
      <c r="CR596"/>
      <c r="CS596"/>
      <c r="CT596"/>
      <c r="CU596"/>
      <c r="DJ596" s="139"/>
      <c r="DK596" s="95"/>
      <c r="DL596" s="141"/>
      <c r="DM596" s="141"/>
      <c r="DN596" s="141"/>
      <c r="DO596" s="141"/>
      <c r="DP596" s="91"/>
      <c r="DQ596" s="72"/>
      <c r="DR596" s="72"/>
      <c r="DS596" s="72"/>
      <c r="DT596" s="72"/>
      <c r="DZ596" s="141"/>
      <c r="EA596" s="141"/>
      <c r="EB596" s="141"/>
      <c r="EC596" s="141"/>
      <c r="ED596" s="141"/>
      <c r="EE596" s="141"/>
      <c r="EF596" s="143"/>
      <c r="EU596" s="72"/>
    </row>
    <row r="597" spans="64:151">
      <c r="BL597" s="11"/>
      <c r="BM597" s="60"/>
      <c r="BN597" s="49"/>
      <c r="BU597" s="21" t="e">
        <v>#VALUE!</v>
      </c>
      <c r="BV597" s="21">
        <v>0</v>
      </c>
      <c r="BW597" s="21">
        <v>13.226666666666633</v>
      </c>
      <c r="BX597" s="21">
        <v>6.883739539525642E-2</v>
      </c>
      <c r="BY597" s="51" t="s">
        <v>3171</v>
      </c>
      <c r="BZ597"/>
      <c r="CA597" s="278"/>
      <c r="CB597"/>
      <c r="CC597" s="10"/>
      <c r="CD597" s="61"/>
      <c r="CF597" s="65"/>
      <c r="CG597" s="65"/>
      <c r="CH597" s="65"/>
      <c r="CM597"/>
      <c r="CN597"/>
      <c r="CO597"/>
      <c r="CP597"/>
      <c r="CQ597"/>
      <c r="CR597"/>
      <c r="CS597"/>
      <c r="CT597"/>
      <c r="CU597"/>
      <c r="DJ597" s="139"/>
      <c r="DK597" s="95"/>
      <c r="DL597" s="141"/>
      <c r="DM597" s="141"/>
      <c r="DN597" s="141"/>
      <c r="DO597" s="141"/>
      <c r="DP597" s="91"/>
      <c r="DQ597" s="72"/>
      <c r="DR597" s="72"/>
      <c r="DS597" s="72"/>
      <c r="DT597" s="72"/>
      <c r="DZ597" s="141"/>
      <c r="EA597" s="141"/>
      <c r="EB597" s="141"/>
      <c r="EC597" s="141"/>
      <c r="ED597" s="141"/>
      <c r="EE597" s="141"/>
      <c r="EF597" s="143"/>
      <c r="EU597" s="72"/>
    </row>
    <row r="598" spans="64:151">
      <c r="BL598" s="11"/>
      <c r="BM598" s="60"/>
      <c r="BN598" s="49"/>
      <c r="BU598" s="21">
        <v>4.6284999999999998</v>
      </c>
      <c r="BV598" s="21">
        <v>0</v>
      </c>
      <c r="BW598" s="21">
        <v>13.28</v>
      </c>
      <c r="BX598" s="21">
        <v>6.8019127533921239E-2</v>
      </c>
      <c r="BY598" s="51" t="s">
        <v>3172</v>
      </c>
      <c r="BZ598"/>
      <c r="CA598" s="278"/>
      <c r="CB598"/>
      <c r="CC598" s="10"/>
      <c r="CD598" s="61"/>
      <c r="CF598" s="65"/>
      <c r="CG598" s="65"/>
      <c r="CH598" s="65"/>
      <c r="CM598"/>
      <c r="CN598"/>
      <c r="CO598"/>
      <c r="CP598"/>
      <c r="CQ598"/>
      <c r="CR598"/>
      <c r="CS598"/>
      <c r="CT598"/>
      <c r="CU598"/>
      <c r="DJ598" s="139"/>
      <c r="DK598" s="95"/>
      <c r="DL598" s="141"/>
      <c r="DM598" s="141"/>
      <c r="DN598" s="141"/>
      <c r="DO598" s="141"/>
      <c r="DP598" s="91"/>
      <c r="DQ598" s="72"/>
      <c r="DR598" s="72"/>
      <c r="DS598" s="72"/>
      <c r="DT598" s="72"/>
      <c r="DZ598" s="141"/>
      <c r="EA598" s="141"/>
      <c r="EB598" s="141"/>
      <c r="EC598" s="141"/>
      <c r="ED598" s="141"/>
      <c r="EE598" s="141"/>
      <c r="EF598" s="143"/>
      <c r="EU598" s="72"/>
    </row>
    <row r="599" spans="64:151">
      <c r="BL599" s="11"/>
      <c r="BM599" s="60"/>
      <c r="BN599" s="49"/>
      <c r="BU599" s="21" t="e">
        <v>#VALUE!</v>
      </c>
      <c r="BV599" s="21">
        <v>0</v>
      </c>
      <c r="BW599" s="21">
        <v>13.333333333333298</v>
      </c>
      <c r="BX599" s="21">
        <v>6.7215363511660312E-2</v>
      </c>
      <c r="BY599" s="51" t="s">
        <v>3173</v>
      </c>
      <c r="BZ599"/>
      <c r="CA599" s="278"/>
      <c r="CB599"/>
      <c r="CC599" s="10"/>
      <c r="CD599" s="61"/>
      <c r="CF599" s="65"/>
      <c r="CG599" s="65"/>
      <c r="CH599" s="65"/>
      <c r="CM599"/>
      <c r="CN599"/>
      <c r="CO599"/>
      <c r="CP599"/>
      <c r="CQ599"/>
      <c r="CR599"/>
      <c r="CS599"/>
      <c r="CT599"/>
      <c r="CU599"/>
      <c r="DJ599" s="139"/>
      <c r="DK599" s="95"/>
      <c r="DL599" s="141"/>
      <c r="DM599" s="141"/>
      <c r="DN599" s="141"/>
      <c r="DO599" s="141"/>
      <c r="DP599" s="91"/>
      <c r="DQ599" s="72"/>
      <c r="DR599" s="72"/>
      <c r="DS599" s="72"/>
      <c r="DT599" s="72"/>
      <c r="DZ599" s="141"/>
      <c r="EA599" s="141"/>
      <c r="EB599" s="141"/>
      <c r="EC599" s="141"/>
      <c r="ED599" s="141"/>
      <c r="EE599" s="141"/>
      <c r="EF599" s="143"/>
      <c r="EU599" s="72"/>
    </row>
    <row r="600" spans="64:151">
      <c r="BL600" s="11"/>
      <c r="BM600" s="60"/>
      <c r="BN600" s="49"/>
      <c r="BU600" s="21">
        <v>4.6304000000000007</v>
      </c>
      <c r="BV600" s="21">
        <v>0</v>
      </c>
      <c r="BW600" s="21">
        <v>13.386666666666631</v>
      </c>
      <c r="BX600" s="21">
        <v>6.6425762567754815E-2</v>
      </c>
      <c r="BY600" s="51" t="s">
        <v>3174</v>
      </c>
      <c r="BZ600"/>
      <c r="CA600" s="278"/>
      <c r="CB600"/>
      <c r="CC600" s="10"/>
      <c r="CD600" s="61"/>
      <c r="CF600" s="65"/>
      <c r="CG600" s="65"/>
      <c r="CH600" s="65"/>
      <c r="CM600"/>
      <c r="CN600"/>
      <c r="CO600"/>
      <c r="CP600"/>
      <c r="CQ600"/>
      <c r="CR600"/>
      <c r="CS600"/>
      <c r="CT600"/>
      <c r="CU600"/>
      <c r="DJ600" s="139"/>
      <c r="DK600" s="95"/>
      <c r="DL600" s="141"/>
      <c r="DM600" s="141"/>
      <c r="DN600" s="141"/>
      <c r="DO600" s="141"/>
      <c r="DP600" s="91"/>
      <c r="DQ600" s="72"/>
      <c r="DR600" s="72"/>
      <c r="DS600" s="72"/>
      <c r="DT600" s="72"/>
      <c r="DZ600" s="141"/>
      <c r="EA600" s="141"/>
      <c r="EB600" s="141"/>
      <c r="EC600" s="141"/>
      <c r="ED600" s="141"/>
      <c r="EE600" s="141"/>
      <c r="EF600" s="143"/>
      <c r="EU600" s="72"/>
    </row>
    <row r="601" spans="64:151">
      <c r="BL601" s="11"/>
      <c r="BM601" s="60"/>
      <c r="BN601" s="49"/>
      <c r="BU601" s="21" t="e">
        <v>#VALUE!</v>
      </c>
      <c r="BV601" s="21">
        <v>0</v>
      </c>
      <c r="BW601" s="21">
        <v>13.44</v>
      </c>
      <c r="BX601" s="21">
        <v>6.5649993890531708E-2</v>
      </c>
      <c r="BY601" s="51" t="s">
        <v>3175</v>
      </c>
      <c r="BZ601"/>
      <c r="CA601" s="278"/>
      <c r="CB601"/>
      <c r="CC601" s="10"/>
      <c r="CD601" s="61"/>
      <c r="CF601" s="65"/>
      <c r="CG601" s="65"/>
      <c r="CH601" s="65"/>
      <c r="CM601"/>
      <c r="CN601"/>
      <c r="CO601"/>
      <c r="CP601"/>
      <c r="CQ601"/>
      <c r="CR601"/>
      <c r="CS601"/>
      <c r="CT601"/>
      <c r="CU601"/>
      <c r="DJ601" s="139"/>
      <c r="DK601" s="95"/>
      <c r="DL601" s="141"/>
      <c r="DM601" s="141"/>
      <c r="DN601" s="141"/>
      <c r="DO601" s="141"/>
      <c r="DP601" s="91"/>
      <c r="DQ601" s="72"/>
      <c r="DR601" s="72"/>
      <c r="DS601" s="72"/>
      <c r="DT601" s="72"/>
      <c r="DZ601" s="141"/>
      <c r="EA601" s="141"/>
      <c r="EB601" s="141"/>
      <c r="EC601" s="141"/>
      <c r="ED601" s="141"/>
      <c r="EE601" s="141"/>
      <c r="EF601" s="143"/>
      <c r="EU601" s="72"/>
    </row>
    <row r="602" spans="64:151">
      <c r="BL602" s="11"/>
      <c r="BM602" s="60"/>
      <c r="BN602" s="49"/>
      <c r="BU602" s="21">
        <v>4.6459999999999999</v>
      </c>
      <c r="BV602" s="21">
        <v>0</v>
      </c>
      <c r="BW602" s="21">
        <v>13.493333333333297</v>
      </c>
      <c r="BX602" s="21">
        <v>6.4887736270814914E-2</v>
      </c>
      <c r="BY602" s="51" t="s">
        <v>3176</v>
      </c>
      <c r="BZ602"/>
      <c r="CA602" s="278"/>
      <c r="CB602"/>
      <c r="CC602" s="10"/>
      <c r="CD602" s="61"/>
      <c r="CF602" s="65"/>
      <c r="CG602" s="65"/>
      <c r="CH602" s="65"/>
      <c r="CM602"/>
      <c r="CN602"/>
      <c r="CO602"/>
      <c r="CP602"/>
      <c r="CQ602"/>
      <c r="CR602"/>
      <c r="CS602"/>
      <c r="CT602"/>
      <c r="CU602"/>
      <c r="DJ602" s="139"/>
      <c r="DK602" s="95"/>
      <c r="DL602" s="141"/>
      <c r="DM602" s="141"/>
      <c r="DN602" s="141"/>
      <c r="DO602" s="141"/>
      <c r="DP602" s="91"/>
      <c r="DQ602" s="72"/>
      <c r="DR602" s="72"/>
      <c r="DS602" s="72"/>
      <c r="DT602" s="72"/>
      <c r="DZ602" s="141"/>
      <c r="EA602" s="141"/>
      <c r="EB602" s="141"/>
      <c r="EC602" s="141"/>
      <c r="ED602" s="141"/>
      <c r="EE602" s="141"/>
      <c r="EF602" s="143"/>
      <c r="EU602" s="72"/>
    </row>
    <row r="603" spans="64:151">
      <c r="BL603" s="11"/>
      <c r="BM603" s="60"/>
      <c r="BN603" s="49"/>
      <c r="BU603" s="21" t="e">
        <v>#VALUE!</v>
      </c>
      <c r="BV603" s="21">
        <v>0</v>
      </c>
      <c r="BW603" s="21">
        <v>13.54666666666663</v>
      </c>
      <c r="BX603" s="21">
        <v>6.4138677769377747E-2</v>
      </c>
      <c r="BY603" s="51" t="s">
        <v>3177</v>
      </c>
      <c r="BZ603"/>
      <c r="CA603" s="278"/>
      <c r="CB603"/>
      <c r="CC603" s="10"/>
      <c r="CD603" s="61"/>
      <c r="CF603" s="65"/>
      <c r="CG603" s="65"/>
      <c r="CH603" s="65"/>
      <c r="CM603"/>
      <c r="CN603"/>
      <c r="CO603"/>
      <c r="CP603"/>
      <c r="CQ603"/>
      <c r="CR603"/>
      <c r="CS603"/>
      <c r="CT603"/>
      <c r="CU603"/>
      <c r="DJ603" s="139"/>
      <c r="DK603" s="95"/>
      <c r="DL603" s="141"/>
      <c r="DM603" s="141"/>
      <c r="DN603" s="141"/>
      <c r="DO603" s="141"/>
      <c r="DP603" s="91"/>
      <c r="DQ603" s="72"/>
      <c r="DR603" s="72"/>
      <c r="DS603" s="72"/>
      <c r="DT603" s="72"/>
      <c r="DZ603" s="141"/>
      <c r="EA603" s="141"/>
      <c r="EB603" s="141"/>
      <c r="EC603" s="141"/>
      <c r="ED603" s="141"/>
      <c r="EE603" s="141"/>
      <c r="EF603" s="143"/>
      <c r="EU603" s="72"/>
    </row>
    <row r="604" spans="64:151">
      <c r="BL604" s="11"/>
      <c r="BM604" s="60"/>
      <c r="BN604" s="49"/>
      <c r="BU604" s="21" t="e">
        <v>#VALUE!</v>
      </c>
      <c r="BV604" s="21">
        <v>0</v>
      </c>
      <c r="BW604" s="21">
        <v>13.6</v>
      </c>
      <c r="BX604" s="21">
        <v>6.3402515397754253E-2</v>
      </c>
      <c r="BY604" s="51" t="s">
        <v>3178</v>
      </c>
      <c r="BZ604"/>
      <c r="CA604" s="278"/>
      <c r="CB604"/>
      <c r="CC604" s="10"/>
      <c r="CD604" s="61"/>
      <c r="CF604" s="65"/>
      <c r="CG604" s="65"/>
      <c r="CH604" s="65"/>
      <c r="CM604"/>
      <c r="CN604"/>
      <c r="CO604"/>
      <c r="CP604"/>
      <c r="CQ604"/>
      <c r="CR604"/>
      <c r="CS604"/>
      <c r="CT604"/>
      <c r="CU604"/>
      <c r="DJ604" s="139"/>
      <c r="DK604" s="95"/>
      <c r="DL604" s="141"/>
      <c r="DM604" s="141"/>
      <c r="DN604" s="141"/>
      <c r="DO604" s="141"/>
      <c r="DP604" s="91"/>
      <c r="DQ604" s="72"/>
      <c r="DR604" s="72"/>
      <c r="DS604" s="72"/>
      <c r="DT604" s="72"/>
      <c r="DZ604" s="141"/>
      <c r="EA604" s="141"/>
      <c r="EB604" s="141"/>
      <c r="EC604" s="141"/>
      <c r="ED604" s="141"/>
      <c r="EE604" s="141"/>
      <c r="EF604" s="143"/>
      <c r="EU604" s="72"/>
    </row>
    <row r="605" spans="64:151">
      <c r="BL605" s="11"/>
      <c r="BM605" s="60"/>
      <c r="BN605" s="49"/>
      <c r="BU605" s="21" t="e">
        <v>#VALUE!</v>
      </c>
      <c r="BV605" s="21">
        <v>0</v>
      </c>
      <c r="BW605" s="21">
        <v>13.653333333333295</v>
      </c>
      <c r="BX605" s="21">
        <v>6.2678954811799928E-2</v>
      </c>
      <c r="BY605" s="51" t="s">
        <v>3179</v>
      </c>
      <c r="BZ605"/>
      <c r="CA605" s="278"/>
      <c r="CB605"/>
      <c r="CC605" s="10"/>
      <c r="CD605" s="61"/>
      <c r="CF605" s="65"/>
      <c r="CG605" s="65"/>
      <c r="CH605" s="65"/>
      <c r="CM605"/>
      <c r="CN605"/>
      <c r="CO605"/>
      <c r="CP605"/>
      <c r="CQ605"/>
      <c r="CR605"/>
      <c r="CS605"/>
      <c r="CT605"/>
      <c r="CU605"/>
      <c r="DJ605" s="139"/>
      <c r="DK605" s="95"/>
      <c r="DL605" s="141"/>
      <c r="DM605" s="141"/>
      <c r="DN605" s="141"/>
      <c r="DO605" s="141"/>
      <c r="DP605" s="91"/>
      <c r="DQ605" s="72"/>
      <c r="DR605" s="72"/>
      <c r="DS605" s="72"/>
      <c r="DT605" s="72"/>
      <c r="DZ605" s="141"/>
      <c r="EA605" s="141"/>
      <c r="EB605" s="141"/>
      <c r="EC605" s="141"/>
      <c r="ED605" s="141"/>
      <c r="EE605" s="141"/>
      <c r="EF605" s="143"/>
      <c r="EU605" s="72"/>
    </row>
    <row r="606" spans="64:151">
      <c r="BL606" s="11"/>
      <c r="BM606" s="60"/>
      <c r="BN606" s="49"/>
      <c r="BU606" s="21" t="e">
        <v>#VALUE!</v>
      </c>
      <c r="BV606" s="21">
        <v>0</v>
      </c>
      <c r="BW606" s="21">
        <v>13.706666666666628</v>
      </c>
      <c r="BX606" s="21">
        <v>6.1967710017422302E-2</v>
      </c>
      <c r="BY606" s="51" t="s">
        <v>1823</v>
      </c>
      <c r="BZ606"/>
      <c r="CA606" s="278"/>
      <c r="CB606"/>
      <c r="CC606" s="10"/>
      <c r="CD606" s="61"/>
      <c r="CF606" s="65"/>
      <c r="CG606" s="65"/>
      <c r="CH606" s="65"/>
      <c r="CM606"/>
      <c r="CN606"/>
      <c r="CO606"/>
      <c r="CP606"/>
      <c r="CQ606"/>
      <c r="CR606"/>
      <c r="CS606"/>
      <c r="CT606"/>
      <c r="CU606"/>
      <c r="DJ606" s="139"/>
      <c r="DK606" s="95"/>
      <c r="DL606" s="141"/>
      <c r="DM606" s="141"/>
      <c r="DN606" s="141"/>
      <c r="DO606" s="141"/>
      <c r="DP606" s="91"/>
      <c r="DQ606" s="72"/>
      <c r="DR606" s="72"/>
      <c r="DS606" s="72"/>
      <c r="DT606" s="72"/>
      <c r="DZ606" s="141"/>
      <c r="EA606" s="141"/>
      <c r="EB606" s="141"/>
      <c r="EC606" s="141"/>
      <c r="ED606" s="141"/>
      <c r="EE606" s="141"/>
      <c r="EF606" s="143"/>
      <c r="EU606" s="72"/>
    </row>
    <row r="607" spans="64:151">
      <c r="BL607" s="11"/>
      <c r="BM607" s="60"/>
      <c r="BN607" s="49"/>
      <c r="BU607" s="21" t="e">
        <v>#VALUE!</v>
      </c>
      <c r="BV607" s="21">
        <v>0</v>
      </c>
      <c r="BW607" s="21">
        <v>13.76</v>
      </c>
      <c r="BX607" s="21">
        <v>6.1268503087933059E-2</v>
      </c>
      <c r="BY607" s="51" t="s">
        <v>3180</v>
      </c>
      <c r="BZ607"/>
      <c r="CA607" s="278"/>
      <c r="CB607"/>
      <c r="CC607" s="10"/>
      <c r="CD607" s="61"/>
      <c r="CF607" s="65"/>
      <c r="CG607" s="65"/>
      <c r="CH607" s="65"/>
      <c r="CM607"/>
      <c r="CN607"/>
      <c r="CO607"/>
      <c r="CP607"/>
      <c r="CQ607"/>
      <c r="CR607"/>
      <c r="CS607"/>
      <c r="CT607"/>
      <c r="CU607"/>
      <c r="DJ607" s="139"/>
      <c r="DK607" s="95"/>
      <c r="DL607" s="141"/>
      <c r="DM607" s="141"/>
      <c r="DN607" s="141"/>
      <c r="DO607" s="141"/>
      <c r="DP607" s="91"/>
      <c r="DQ607" s="72"/>
      <c r="DR607" s="72"/>
      <c r="DS607" s="72"/>
      <c r="DT607" s="72"/>
      <c r="DZ607" s="141"/>
      <c r="EA607" s="141"/>
      <c r="EB607" s="141"/>
      <c r="EC607" s="141"/>
      <c r="ED607" s="141"/>
      <c r="EE607" s="141"/>
      <c r="EF607" s="143"/>
      <c r="EU607" s="72"/>
    </row>
    <row r="608" spans="64:151">
      <c r="BL608" s="11"/>
      <c r="BM608" s="60"/>
      <c r="BN608" s="49"/>
      <c r="BU608" s="21" t="e">
        <v>#VALUE!</v>
      </c>
      <c r="BV608" s="21">
        <v>0</v>
      </c>
      <c r="BW608" s="21">
        <v>13.813333333333293</v>
      </c>
      <c r="BX608" s="21">
        <v>6.058106389249953E-2</v>
      </c>
      <c r="BY608" s="51" t="s">
        <v>3181</v>
      </c>
      <c r="BZ608"/>
      <c r="CA608" s="278"/>
      <c r="CB608"/>
      <c r="CC608" s="10"/>
      <c r="CD608" s="61"/>
      <c r="CF608" s="65"/>
      <c r="CG608" s="65"/>
      <c r="CH608" s="65"/>
      <c r="CM608"/>
      <c r="CN608"/>
      <c r="CO608"/>
      <c r="CP608"/>
      <c r="CQ608"/>
      <c r="CR608"/>
      <c r="CS608"/>
      <c r="CT608"/>
      <c r="CU608"/>
      <c r="DJ608" s="139"/>
      <c r="DK608" s="95"/>
      <c r="DL608" s="141"/>
      <c r="DM608" s="141"/>
      <c r="DN608" s="141"/>
      <c r="DO608" s="141"/>
      <c r="DP608" s="91"/>
      <c r="DQ608" s="72"/>
      <c r="DR608" s="72"/>
      <c r="DS608" s="72"/>
      <c r="DT608" s="72"/>
      <c r="DZ608" s="141"/>
      <c r="EA608" s="141"/>
      <c r="EB608" s="141"/>
      <c r="EC608" s="141"/>
      <c r="ED608" s="141"/>
      <c r="EE608" s="141"/>
      <c r="EF608" s="143"/>
      <c r="EU608" s="72"/>
    </row>
    <row r="609" spans="64:151">
      <c r="BL609" s="11"/>
      <c r="BM609" s="60"/>
      <c r="BN609" s="49"/>
      <c r="BU609" s="21" t="e">
        <v>#VALUE!</v>
      </c>
      <c r="BV609" s="21">
        <v>0</v>
      </c>
      <c r="BW609" s="21">
        <v>13.866666666666626</v>
      </c>
      <c r="BX609" s="21">
        <v>5.9905129835200292E-2</v>
      </c>
      <c r="BY609" s="51" t="s">
        <v>3182</v>
      </c>
      <c r="BZ609"/>
      <c r="CA609" s="278"/>
      <c r="CB609"/>
      <c r="CC609" s="10"/>
      <c r="CD609" s="61"/>
      <c r="CF609" s="65"/>
      <c r="CG609" s="65"/>
      <c r="CH609" s="65"/>
      <c r="CM609"/>
      <c r="CN609"/>
      <c r="CO609"/>
      <c r="CP609"/>
      <c r="CQ609"/>
      <c r="CR609"/>
      <c r="CS609"/>
      <c r="CT609"/>
      <c r="CU609"/>
      <c r="DJ609" s="139"/>
      <c r="DK609" s="95"/>
      <c r="DL609" s="141"/>
      <c r="DM609" s="141"/>
      <c r="DN609" s="141"/>
      <c r="DO609" s="141"/>
      <c r="DP609" s="91"/>
      <c r="DQ609" s="72"/>
      <c r="DR609" s="72"/>
      <c r="DS609" s="72"/>
      <c r="DT609" s="72"/>
      <c r="DZ609" s="141"/>
      <c r="EA609" s="141"/>
      <c r="EB609" s="141"/>
      <c r="EC609" s="141"/>
      <c r="ED609" s="141"/>
      <c r="EE609" s="141"/>
      <c r="EF609" s="143"/>
      <c r="EU609" s="72"/>
    </row>
    <row r="610" spans="64:151">
      <c r="BL610" s="11"/>
      <c r="BM610" s="60"/>
      <c r="BN610" s="49"/>
      <c r="BU610" s="21" t="e">
        <v>#VALUE!</v>
      </c>
      <c r="BV610" s="21">
        <v>0</v>
      </c>
      <c r="BW610" s="21">
        <v>13.92</v>
      </c>
      <c r="BX610" s="21">
        <v>5.9240445604214348E-2</v>
      </c>
      <c r="BY610" s="51" t="s">
        <v>3183</v>
      </c>
      <c r="BZ610"/>
      <c r="CA610" s="278"/>
      <c r="CB610"/>
      <c r="CC610" s="10"/>
      <c r="CD610" s="61"/>
      <c r="CF610" s="65"/>
      <c r="CG610" s="65"/>
      <c r="CH610" s="65"/>
      <c r="CM610"/>
      <c r="CN610"/>
      <c r="CO610"/>
      <c r="CP610"/>
      <c r="CQ610"/>
      <c r="CR610"/>
      <c r="CS610"/>
      <c r="CT610"/>
      <c r="CU610"/>
      <c r="DJ610" s="139"/>
      <c r="DK610" s="95"/>
      <c r="DL610" s="141"/>
      <c r="DM610" s="141"/>
      <c r="DN610" s="141"/>
      <c r="DO610" s="141"/>
      <c r="DP610" s="91"/>
      <c r="DQ610" s="72"/>
      <c r="DR610" s="72"/>
      <c r="DS610" s="72"/>
      <c r="DT610" s="72"/>
      <c r="DZ610" s="141"/>
      <c r="EA610" s="141"/>
      <c r="EB610" s="141"/>
      <c r="EC610" s="141"/>
      <c r="ED610" s="141"/>
      <c r="EE610" s="141"/>
      <c r="EF610" s="143"/>
      <c r="EU610" s="72"/>
    </row>
    <row r="611" spans="64:151">
      <c r="BL611" s="11"/>
      <c r="BM611" s="60"/>
      <c r="BN611" s="49"/>
      <c r="BU611" s="21" t="e">
        <v>#VALUE!</v>
      </c>
      <c r="BV611" s="21">
        <v>0</v>
      </c>
      <c r="BW611" s="21">
        <v>13.973333333333292</v>
      </c>
      <c r="BX611" s="21">
        <v>5.8586762930696916E-2</v>
      </c>
      <c r="BY611" s="51" t="s">
        <v>3184</v>
      </c>
      <c r="BZ611"/>
      <c r="CA611" s="278"/>
      <c r="CB611"/>
      <c r="CC611" s="10"/>
      <c r="CD611" s="61"/>
      <c r="CF611" s="65"/>
      <c r="CG611" s="65"/>
      <c r="CH611" s="65"/>
      <c r="CM611"/>
      <c r="CN611"/>
      <c r="CO611"/>
      <c r="CP611"/>
      <c r="CQ611"/>
      <c r="CR611"/>
      <c r="CS611"/>
      <c r="CT611"/>
      <c r="CU611"/>
      <c r="DJ611" s="139"/>
      <c r="DK611" s="95"/>
      <c r="DL611" s="141"/>
      <c r="DM611" s="141"/>
      <c r="DN611" s="141"/>
      <c r="DO611" s="141"/>
      <c r="DP611" s="91"/>
      <c r="DQ611" s="72"/>
      <c r="DR611" s="72"/>
      <c r="DS611" s="72"/>
      <c r="DT611" s="72"/>
      <c r="DZ611" s="141"/>
      <c r="EA611" s="141"/>
      <c r="EB611" s="141"/>
      <c r="EC611" s="141"/>
      <c r="ED611" s="141"/>
      <c r="EE611" s="141"/>
      <c r="EF611" s="143"/>
      <c r="EU611" s="72"/>
    </row>
    <row r="612" spans="64:151">
      <c r="BL612" s="11"/>
      <c r="BM612" s="60"/>
      <c r="BN612" s="49"/>
      <c r="BU612" s="21" t="e">
        <v>#VALUE!</v>
      </c>
      <c r="BV612" s="21">
        <v>0</v>
      </c>
      <c r="BW612" s="21">
        <v>14.026666666666625</v>
      </c>
      <c r="BX612" s="21">
        <v>5.7943840356915653E-2</v>
      </c>
      <c r="BY612" s="51" t="s">
        <v>3185</v>
      </c>
      <c r="BZ612"/>
      <c r="CA612" s="278"/>
      <c r="CB612"/>
      <c r="CC612" s="10"/>
      <c r="CD612" s="61"/>
      <c r="CF612" s="65"/>
      <c r="CG612" s="65"/>
      <c r="CH612" s="65"/>
      <c r="CM612"/>
      <c r="CN612"/>
      <c r="CO612"/>
      <c r="CP612"/>
      <c r="CQ612"/>
      <c r="CR612"/>
      <c r="CS612"/>
      <c r="CT612"/>
      <c r="CU612"/>
      <c r="DJ612" s="139"/>
      <c r="DK612" s="95"/>
      <c r="DL612" s="141"/>
      <c r="DM612" s="141"/>
      <c r="DN612" s="141"/>
      <c r="DO612" s="141"/>
      <c r="DP612" s="91"/>
      <c r="DQ612" s="72"/>
      <c r="DR612" s="72"/>
      <c r="DS612" s="72"/>
      <c r="DT612" s="72"/>
      <c r="DZ612" s="141"/>
      <c r="EA612" s="141"/>
      <c r="EB612" s="141"/>
      <c r="EC612" s="141"/>
      <c r="ED612" s="141"/>
      <c r="EE612" s="141"/>
      <c r="EF612" s="143"/>
      <c r="EU612" s="72"/>
    </row>
    <row r="613" spans="64:151">
      <c r="BL613" s="11"/>
      <c r="BM613" s="60"/>
      <c r="BN613" s="49"/>
      <c r="BU613" s="21" t="e">
        <v>#VALUE!</v>
      </c>
      <c r="BV613" s="21">
        <v>0</v>
      </c>
      <c r="BW613" s="21">
        <v>14.08</v>
      </c>
      <c r="BX613" s="21">
        <v>5.7311443013244347E-2</v>
      </c>
      <c r="BY613" s="51" t="s">
        <v>3186</v>
      </c>
      <c r="BZ613"/>
      <c r="CA613" s="278"/>
      <c r="CB613"/>
      <c r="CC613" s="10"/>
      <c r="CD613" s="61"/>
      <c r="CF613" s="65"/>
      <c r="CG613" s="65"/>
      <c r="CH613" s="65"/>
      <c r="CM613"/>
      <c r="CN613"/>
      <c r="CO613"/>
      <c r="CP613"/>
      <c r="CQ613"/>
      <c r="CR613"/>
      <c r="CS613"/>
      <c r="CT613"/>
      <c r="CU613"/>
      <c r="DJ613" s="139"/>
      <c r="DK613" s="95"/>
      <c r="DL613" s="141"/>
      <c r="DM613" s="141"/>
      <c r="DN613" s="141"/>
      <c r="DO613" s="141"/>
      <c r="DP613" s="91"/>
      <c r="DQ613" s="72"/>
      <c r="DR613" s="72"/>
      <c r="DS613" s="72"/>
      <c r="DT613" s="72"/>
      <c r="DZ613" s="141"/>
      <c r="EA613" s="141"/>
      <c r="EB613" s="141"/>
      <c r="EC613" s="141"/>
      <c r="ED613" s="141"/>
      <c r="EE613" s="141"/>
      <c r="EF613" s="143"/>
      <c r="EU613" s="72"/>
    </row>
    <row r="614" spans="64:151">
      <c r="BL614" s="11"/>
      <c r="BM614" s="60"/>
      <c r="BN614" s="49"/>
      <c r="BU614" s="21" t="e">
        <v>#VALUE!</v>
      </c>
      <c r="BV614" s="21">
        <v>0</v>
      </c>
      <c r="BW614" s="21">
        <v>14.13333333333329</v>
      </c>
      <c r="BX614" s="21">
        <v>5.668934240362862E-2</v>
      </c>
      <c r="BY614" s="51" t="s">
        <v>3187</v>
      </c>
      <c r="BZ614"/>
      <c r="CA614" s="278"/>
      <c r="CB614"/>
      <c r="CC614" s="10"/>
      <c r="CD614" s="61"/>
      <c r="CF614" s="65"/>
      <c r="CG614" s="65"/>
      <c r="CH614" s="65"/>
      <c r="CM614"/>
      <c r="CN614"/>
      <c r="CO614"/>
      <c r="CP614"/>
      <c r="CQ614"/>
      <c r="CR614"/>
      <c r="CS614"/>
      <c r="CT614"/>
      <c r="CU614"/>
      <c r="DJ614" s="139"/>
      <c r="DK614" s="95"/>
      <c r="DL614" s="141"/>
      <c r="DM614" s="141"/>
      <c r="DN614" s="141"/>
      <c r="DO614" s="141"/>
      <c r="DP614" s="91"/>
      <c r="DQ614" s="72"/>
      <c r="DR614" s="72"/>
      <c r="DS614" s="72"/>
      <c r="DT614" s="72"/>
      <c r="DZ614" s="141"/>
      <c r="EA614" s="141"/>
      <c r="EB614" s="141"/>
      <c r="EC614" s="141"/>
      <c r="ED614" s="141"/>
      <c r="EE614" s="141"/>
      <c r="EF614" s="143"/>
      <c r="EU614" s="72"/>
    </row>
    <row r="615" spans="64:151">
      <c r="BL615" s="11"/>
      <c r="BM615" s="60"/>
      <c r="BN615" s="49"/>
      <c r="BU615" s="21" t="e">
        <v>#VALUE!</v>
      </c>
      <c r="BV615" s="21">
        <v>0</v>
      </c>
      <c r="BW615" s="21">
        <v>14.186666666666623</v>
      </c>
      <c r="BX615" s="21">
        <v>5.6077316199157831E-2</v>
      </c>
      <c r="BY615" s="51" t="s">
        <v>3188</v>
      </c>
      <c r="BZ615"/>
      <c r="CA615" s="278"/>
      <c r="CB615"/>
      <c r="CC615" s="10"/>
      <c r="CD615" s="61"/>
      <c r="CF615" s="65"/>
      <c r="CG615" s="65"/>
      <c r="CH615" s="65"/>
      <c r="CM615"/>
      <c r="CN615"/>
      <c r="CO615"/>
      <c r="CP615"/>
      <c r="CQ615"/>
      <c r="CR615"/>
      <c r="CS615"/>
      <c r="CT615"/>
      <c r="CU615"/>
      <c r="DJ615" s="139"/>
      <c r="DK615" s="95"/>
      <c r="DL615" s="141"/>
      <c r="DM615" s="141"/>
      <c r="DN615" s="141"/>
      <c r="DO615" s="141"/>
      <c r="DP615" s="91"/>
      <c r="DQ615" s="72"/>
      <c r="DR615" s="72"/>
      <c r="DS615" s="72"/>
      <c r="DT615" s="72"/>
      <c r="DZ615" s="141"/>
      <c r="EA615" s="141"/>
      <c r="EB615" s="141"/>
      <c r="EC615" s="141"/>
      <c r="ED615" s="141"/>
      <c r="EE615" s="141"/>
      <c r="EF615" s="143"/>
      <c r="EU615" s="72"/>
    </row>
    <row r="616" spans="64:151">
      <c r="BL616" s="11"/>
      <c r="BM616" s="60"/>
      <c r="BN616" s="49"/>
      <c r="BU616" s="21" t="e">
        <v>#VALUE!</v>
      </c>
      <c r="BV616" s="21">
        <v>0</v>
      </c>
      <c r="BW616" s="21">
        <v>14.24</v>
      </c>
      <c r="BX616" s="21">
        <v>5.5475148039395544E-2</v>
      </c>
      <c r="BY616" s="51" t="s">
        <v>3189</v>
      </c>
      <c r="BZ616"/>
      <c r="CA616" s="278"/>
      <c r="CB616"/>
      <c r="CC616" s="10"/>
      <c r="CD616" s="61"/>
      <c r="CF616" s="65"/>
      <c r="CG616" s="65"/>
      <c r="CH616" s="65"/>
      <c r="CM616"/>
      <c r="CN616"/>
      <c r="CO616"/>
      <c r="CP616"/>
      <c r="CQ616"/>
      <c r="CR616"/>
      <c r="CS616"/>
      <c r="CT616"/>
      <c r="CU616"/>
      <c r="DJ616" s="139"/>
      <c r="DK616" s="95"/>
      <c r="DL616" s="141"/>
      <c r="DM616" s="141"/>
      <c r="DN616" s="141"/>
      <c r="DO616" s="141"/>
      <c r="DP616" s="91"/>
      <c r="DQ616" s="72"/>
      <c r="DR616" s="72"/>
      <c r="DS616" s="72"/>
      <c r="DT616" s="72"/>
      <c r="DZ616" s="141"/>
      <c r="EA616" s="141"/>
      <c r="EB616" s="141"/>
      <c r="EC616" s="141"/>
      <c r="ED616" s="141"/>
      <c r="EE616" s="141"/>
      <c r="EF616" s="143"/>
      <c r="EU616" s="72"/>
    </row>
    <row r="617" spans="64:151">
      <c r="BL617" s="11"/>
      <c r="BM617" s="60"/>
      <c r="BN617" s="49"/>
      <c r="BU617" s="21" t="e">
        <v>#VALUE!</v>
      </c>
      <c r="BV617" s="21">
        <v>0</v>
      </c>
      <c r="BW617" s="21">
        <v>14.293333333333289</v>
      </c>
      <c r="BX617" s="21">
        <v>5.4882627341136567E-2</v>
      </c>
      <c r="BY617" s="51" t="s">
        <v>3190</v>
      </c>
      <c r="BZ617"/>
      <c r="CA617" s="278"/>
      <c r="CB617"/>
      <c r="CC617" s="10"/>
      <c r="CD617" s="61"/>
      <c r="CF617" s="65"/>
      <c r="CG617" s="65"/>
      <c r="CH617" s="65"/>
      <c r="CM617"/>
      <c r="CN617"/>
      <c r="CO617"/>
      <c r="CP617"/>
      <c r="CQ617"/>
      <c r="CR617"/>
      <c r="CS617"/>
      <c r="CT617"/>
      <c r="CU617"/>
      <c r="DJ617" s="139"/>
      <c r="DK617" s="95"/>
      <c r="DL617" s="141"/>
      <c r="DM617" s="141"/>
      <c r="DN617" s="141"/>
      <c r="DO617" s="141"/>
      <c r="DP617" s="91"/>
      <c r="DQ617" s="72"/>
      <c r="DR617" s="72"/>
      <c r="DS617" s="72"/>
      <c r="DT617" s="72"/>
      <c r="DZ617" s="141"/>
      <c r="EA617" s="141"/>
      <c r="EB617" s="141"/>
      <c r="EC617" s="141"/>
      <c r="ED617" s="141"/>
      <c r="EE617" s="141"/>
      <c r="EF617" s="143"/>
      <c r="EU617" s="72"/>
    </row>
    <row r="618" spans="64:151">
      <c r="BL618" s="11"/>
      <c r="BM618" s="60"/>
      <c r="BN618" s="49"/>
      <c r="BU618" s="21" t="e">
        <v>#VALUE!</v>
      </c>
      <c r="BV618" s="21">
        <v>0</v>
      </c>
      <c r="BW618" s="21">
        <v>14.346666666666621</v>
      </c>
      <c r="BX618" s="21">
        <v>5.4299549114275106E-2</v>
      </c>
      <c r="BY618" s="51" t="s">
        <v>3191</v>
      </c>
      <c r="BZ618"/>
      <c r="CA618" s="278"/>
      <c r="CB618"/>
      <c r="CC618" s="10"/>
      <c r="CD618" s="61"/>
      <c r="CF618" s="65"/>
      <c r="CG618" s="65"/>
      <c r="CH618" s="65"/>
      <c r="CM618"/>
      <c r="CN618"/>
      <c r="CO618"/>
      <c r="CP618"/>
      <c r="CQ618"/>
      <c r="CR618"/>
      <c r="CS618"/>
      <c r="CT618"/>
      <c r="CU618"/>
      <c r="DJ618" s="139"/>
      <c r="DK618" s="95"/>
      <c r="DL618" s="141"/>
      <c r="DM618" s="141"/>
      <c r="DN618" s="141"/>
      <c r="DO618" s="141"/>
      <c r="DP618" s="91"/>
      <c r="DQ618" s="72"/>
      <c r="DR618" s="72"/>
      <c r="DS618" s="72"/>
      <c r="DT618" s="72"/>
      <c r="DZ618" s="141"/>
      <c r="EA618" s="141"/>
      <c r="EB618" s="141"/>
      <c r="EC618" s="141"/>
      <c r="ED618" s="141"/>
      <c r="EE618" s="141"/>
      <c r="EF618" s="143"/>
      <c r="EU618" s="72"/>
    </row>
    <row r="619" spans="64:151">
      <c r="BL619" s="11"/>
      <c r="BM619" s="60"/>
      <c r="BN619" s="49"/>
      <c r="BU619" s="21" t="e">
        <v>#VALUE!</v>
      </c>
      <c r="BV619" s="21">
        <v>0</v>
      </c>
      <c r="BW619" s="21">
        <v>14.4</v>
      </c>
      <c r="BX619" s="21">
        <v>5.3725713784483625E-2</v>
      </c>
      <c r="BY619" s="51" t="s">
        <v>3192</v>
      </c>
      <c r="BZ619"/>
      <c r="CA619" s="278"/>
      <c r="CB619"/>
      <c r="CC619" s="10"/>
      <c r="CD619" s="61"/>
      <c r="CF619" s="65"/>
      <c r="CG619" s="65"/>
      <c r="CH619" s="65"/>
      <c r="CM619"/>
      <c r="CN619"/>
      <c r="CO619"/>
      <c r="CP619"/>
      <c r="CQ619"/>
      <c r="CR619"/>
      <c r="CS619"/>
      <c r="CT619"/>
      <c r="CU619"/>
      <c r="DJ619" s="139"/>
      <c r="DK619" s="95"/>
      <c r="DL619" s="141"/>
      <c r="DM619" s="141"/>
      <c r="DN619" s="141"/>
      <c r="DO619" s="141"/>
      <c r="DP619" s="91"/>
      <c r="DQ619" s="72"/>
      <c r="DR619" s="72"/>
      <c r="DS619" s="72"/>
      <c r="DT619" s="72"/>
      <c r="DZ619" s="141"/>
      <c r="EA619" s="141"/>
      <c r="EB619" s="141"/>
      <c r="EC619" s="141"/>
      <c r="ED619" s="141"/>
      <c r="EE619" s="141"/>
      <c r="EF619" s="143"/>
      <c r="EU619" s="72"/>
    </row>
    <row r="620" spans="64:151">
      <c r="BL620" s="11"/>
      <c r="BM620" s="60"/>
      <c r="BN620" s="49"/>
      <c r="BU620" s="21" t="e">
        <v>#VALUE!</v>
      </c>
      <c r="BV620" s="21">
        <v>0</v>
      </c>
      <c r="BW620" s="21">
        <v>14.453333333333287</v>
      </c>
      <c r="BX620" s="21">
        <v>5.316092702241574E-2</v>
      </c>
      <c r="BY620" s="51" t="s">
        <v>3193</v>
      </c>
      <c r="BZ620"/>
      <c r="CA620" s="278"/>
      <c r="CB620"/>
      <c r="CC620" s="10"/>
      <c r="CD620" s="61"/>
      <c r="CF620" s="65"/>
      <c r="CG620" s="65"/>
      <c r="CH620" s="65"/>
      <c r="CM620"/>
      <c r="CN620"/>
      <c r="CO620"/>
      <c r="CP620"/>
      <c r="CQ620"/>
      <c r="CR620"/>
      <c r="CS620"/>
      <c r="CT620"/>
      <c r="CU620"/>
      <c r="DJ620" s="139"/>
      <c r="DK620" s="95"/>
      <c r="DL620" s="141"/>
      <c r="DM620" s="141"/>
      <c r="DN620" s="141"/>
      <c r="DO620" s="141"/>
      <c r="DP620" s="91"/>
      <c r="DQ620" s="72"/>
      <c r="DR620" s="72"/>
      <c r="DS620" s="72"/>
      <c r="DT620" s="72"/>
      <c r="DZ620" s="141"/>
      <c r="EA620" s="141"/>
      <c r="EB620" s="141"/>
      <c r="EC620" s="141"/>
      <c r="ED620" s="141"/>
      <c r="EE620" s="141"/>
      <c r="EF620" s="143"/>
      <c r="EU620" s="72"/>
    </row>
    <row r="621" spans="64:151">
      <c r="BL621" s="11"/>
      <c r="BM621" s="60"/>
      <c r="BN621" s="49"/>
      <c r="BU621" s="21" t="e">
        <v>#VALUE!</v>
      </c>
      <c r="BV621" s="21">
        <v>0</v>
      </c>
      <c r="BW621" s="21">
        <v>14.50666666666662</v>
      </c>
      <c r="BX621" s="21">
        <v>5.260499957916049E-2</v>
      </c>
      <c r="BY621" s="51" t="s">
        <v>3194</v>
      </c>
      <c r="BZ621"/>
      <c r="CA621" s="278"/>
      <c r="CB621"/>
      <c r="CC621" s="10"/>
      <c r="CD621" s="61"/>
      <c r="CF621" s="65"/>
      <c r="CG621" s="65"/>
      <c r="CH621" s="65"/>
      <c r="CM621"/>
      <c r="CN621"/>
      <c r="CO621"/>
      <c r="CP621"/>
      <c r="CQ621"/>
      <c r="CR621"/>
      <c r="CS621"/>
      <c r="CT621"/>
      <c r="CU621"/>
      <c r="DJ621" s="139"/>
      <c r="DK621" s="95"/>
      <c r="DL621" s="141"/>
      <c r="DM621" s="141"/>
      <c r="DN621" s="141"/>
      <c r="DO621" s="141"/>
      <c r="DP621" s="91"/>
      <c r="DQ621" s="72"/>
      <c r="DR621" s="72"/>
      <c r="DS621" s="72"/>
      <c r="DT621" s="72"/>
      <c r="DZ621" s="141"/>
      <c r="EA621" s="141"/>
      <c r="EB621" s="141"/>
      <c r="EC621" s="141"/>
      <c r="ED621" s="141"/>
      <c r="EE621" s="141"/>
      <c r="EF621" s="143"/>
      <c r="EU621" s="72"/>
    </row>
    <row r="622" spans="64:151">
      <c r="BL622" s="11"/>
      <c r="BM622" s="60"/>
      <c r="BN622" s="49"/>
      <c r="BU622" s="21" t="e">
        <v>#VALUE!</v>
      </c>
      <c r="BV622" s="21">
        <v>0</v>
      </c>
      <c r="BW622" s="21">
        <v>14.56</v>
      </c>
      <c r="BX622" s="21">
        <v>5.205774712768773E-2</v>
      </c>
      <c r="BY622" s="51" t="s">
        <v>3195</v>
      </c>
      <c r="BZ622"/>
      <c r="CA622" s="278"/>
      <c r="CB622"/>
      <c r="CC622" s="10"/>
      <c r="CD622" s="61"/>
      <c r="CF622" s="65"/>
      <c r="CG622" s="65"/>
      <c r="CH622" s="65"/>
      <c r="CM622"/>
      <c r="CN622"/>
      <c r="CO622"/>
      <c r="CP622"/>
      <c r="CQ622"/>
      <c r="CR622"/>
      <c r="CS622"/>
      <c r="CT622"/>
      <c r="CU622"/>
      <c r="DJ622" s="139"/>
      <c r="DK622" s="95"/>
      <c r="DL622" s="141"/>
      <c r="DM622" s="141"/>
      <c r="DN622" s="141"/>
      <c r="DO622" s="141"/>
      <c r="DP622" s="91"/>
      <c r="DQ622" s="72"/>
      <c r="DR622" s="72"/>
      <c r="DS622" s="72"/>
      <c r="DT622" s="72"/>
      <c r="DZ622" s="141"/>
      <c r="EA622" s="141"/>
      <c r="EB622" s="141"/>
      <c r="EC622" s="141"/>
      <c r="ED622" s="141"/>
      <c r="EE622" s="141"/>
      <c r="EF622" s="143"/>
      <c r="EU622" s="72"/>
    </row>
    <row r="623" spans="64:151">
      <c r="BL623" s="11"/>
      <c r="BM623" s="60"/>
      <c r="BN623" s="49"/>
      <c r="BU623" s="21" t="e">
        <v>#VALUE!</v>
      </c>
      <c r="BV623" s="21">
        <v>0</v>
      </c>
      <c r="BW623" s="21">
        <v>14.613333333333285</v>
      </c>
      <c r="BX623" s="21">
        <v>5.1518990110036633E-2</v>
      </c>
      <c r="BY623" s="51" t="s">
        <v>3196</v>
      </c>
      <c r="BZ623"/>
      <c r="CA623" s="278"/>
      <c r="CB623"/>
      <c r="CC623" s="10"/>
      <c r="CD623" s="61"/>
      <c r="CF623" s="65"/>
      <c r="CG623" s="65"/>
      <c r="CH623" s="65"/>
      <c r="CM623"/>
      <c r="CN623"/>
      <c r="CO623"/>
      <c r="CP623"/>
      <c r="CQ623"/>
      <c r="CR623"/>
      <c r="CS623"/>
      <c r="CT623"/>
      <c r="CU623"/>
      <c r="DJ623" s="139"/>
      <c r="DK623" s="95"/>
      <c r="DL623" s="141"/>
      <c r="DM623" s="141"/>
      <c r="DN623" s="141"/>
      <c r="DO623" s="141"/>
      <c r="DP623" s="91"/>
      <c r="DQ623" s="72"/>
      <c r="DR623" s="72"/>
      <c r="DS623" s="72"/>
      <c r="DT623" s="72"/>
      <c r="DZ623" s="141"/>
      <c r="EA623" s="141"/>
      <c r="EB623" s="141"/>
      <c r="EC623" s="141"/>
      <c r="ED623" s="141"/>
      <c r="EE623" s="141"/>
      <c r="EF623" s="143"/>
      <c r="EU623" s="72"/>
    </row>
    <row r="624" spans="64:151">
      <c r="BL624" s="11"/>
      <c r="BM624" s="60"/>
      <c r="BN624" s="49"/>
      <c r="BU624" s="21" t="e">
        <v>#VALUE!</v>
      </c>
      <c r="BV624" s="21">
        <v>0</v>
      </c>
      <c r="BW624" s="21">
        <v>14.666666666666618</v>
      </c>
      <c r="BX624" s="21">
        <v>5.0988553590010879E-2</v>
      </c>
      <c r="BY624" s="51" t="s">
        <v>3197</v>
      </c>
      <c r="BZ624"/>
      <c r="CA624" s="278"/>
      <c r="CB624"/>
      <c r="CC624" s="10"/>
      <c r="CD624" s="61"/>
      <c r="CF624" s="65"/>
      <c r="CG624" s="65"/>
      <c r="CH624" s="65"/>
      <c r="CM624"/>
      <c r="CN624"/>
      <c r="CO624"/>
      <c r="CP624"/>
      <c r="CQ624"/>
      <c r="CR624"/>
      <c r="CS624"/>
      <c r="CT624"/>
      <c r="CU624"/>
      <c r="DJ624" s="139"/>
      <c r="DK624" s="95"/>
      <c r="DL624" s="141"/>
      <c r="DM624" s="141"/>
      <c r="DN624" s="141"/>
      <c r="DO624" s="141"/>
      <c r="DP624" s="91"/>
      <c r="DQ624" s="72"/>
      <c r="DR624" s="72"/>
      <c r="DS624" s="72"/>
      <c r="DT624" s="72"/>
      <c r="DZ624" s="141"/>
      <c r="EA624" s="141"/>
      <c r="EB624" s="141"/>
      <c r="EC624" s="141"/>
      <c r="ED624" s="141"/>
      <c r="EE624" s="141"/>
      <c r="EF624" s="143"/>
      <c r="EU624" s="72"/>
    </row>
    <row r="625" spans="64:151">
      <c r="BL625" s="11"/>
      <c r="BM625" s="60"/>
      <c r="BN625" s="49"/>
      <c r="BU625" s="21" t="e">
        <v>#VALUE!</v>
      </c>
      <c r="BV625" s="21">
        <v>0</v>
      </c>
      <c r="BW625" s="21">
        <v>14.719999999999951</v>
      </c>
      <c r="BX625" s="21">
        <v>5.0466267111154782E-2</v>
      </c>
      <c r="BY625" s="51" t="s">
        <v>3198</v>
      </c>
      <c r="BZ625"/>
      <c r="CA625" s="278"/>
      <c r="CB625"/>
      <c r="CC625" s="10"/>
      <c r="CD625" s="61"/>
      <c r="CF625" s="65"/>
      <c r="CG625" s="65"/>
      <c r="CH625" s="65"/>
      <c r="CM625"/>
      <c r="CN625"/>
      <c r="CO625"/>
      <c r="CP625"/>
      <c r="CQ625"/>
      <c r="CR625"/>
      <c r="CS625"/>
      <c r="CT625"/>
      <c r="CU625"/>
      <c r="DJ625" s="139"/>
      <c r="DK625" s="95"/>
      <c r="DL625" s="141"/>
      <c r="DM625" s="141"/>
      <c r="DN625" s="141"/>
      <c r="DO625" s="141"/>
      <c r="DP625" s="91"/>
      <c r="DQ625" s="72"/>
      <c r="DR625" s="72"/>
      <c r="DS625" s="72"/>
      <c r="DT625" s="72"/>
      <c r="DZ625" s="141"/>
      <c r="EA625" s="141"/>
      <c r="EB625" s="141"/>
      <c r="EC625" s="141"/>
      <c r="ED625" s="141"/>
      <c r="EE625" s="141"/>
      <c r="EF625" s="143"/>
      <c r="EU625" s="72"/>
    </row>
    <row r="626" spans="64:151">
      <c r="BL626" s="11"/>
      <c r="BM626" s="60"/>
      <c r="BN626" s="49"/>
      <c r="BU626" s="21" t="e">
        <v>#VALUE!</v>
      </c>
      <c r="BV626" s="21">
        <v>0</v>
      </c>
      <c r="BW626" s="21">
        <v>14.773333333333284</v>
      </c>
      <c r="BX626" s="21">
        <v>4.9951964559795219E-2</v>
      </c>
      <c r="BY626" s="51" t="s">
        <v>3199</v>
      </c>
      <c r="BZ626"/>
      <c r="CA626" s="278"/>
      <c r="CB626"/>
      <c r="CC626" s="10"/>
      <c r="CD626" s="61"/>
      <c r="CF626" s="65"/>
      <c r="CG626" s="65"/>
      <c r="CH626" s="65"/>
      <c r="CM626"/>
      <c r="CN626"/>
      <c r="CO626"/>
      <c r="CP626"/>
      <c r="CQ626"/>
      <c r="CR626"/>
      <c r="CS626"/>
      <c r="CT626"/>
      <c r="CU626"/>
      <c r="DJ626" s="139"/>
      <c r="DK626" s="95"/>
      <c r="DL626" s="141"/>
      <c r="DM626" s="141"/>
      <c r="DN626" s="141"/>
      <c r="DO626" s="141"/>
      <c r="DP626" s="91"/>
      <c r="DQ626" s="72"/>
      <c r="DR626" s="72"/>
      <c r="DS626" s="72"/>
      <c r="DT626" s="72"/>
      <c r="DZ626" s="141"/>
      <c r="EA626" s="141"/>
      <c r="EB626" s="141"/>
      <c r="EC626" s="141"/>
      <c r="ED626" s="141"/>
      <c r="EE626" s="141"/>
      <c r="EF626" s="143"/>
      <c r="EU626" s="72"/>
    </row>
    <row r="627" spans="64:151">
      <c r="BL627" s="11"/>
      <c r="BM627" s="60"/>
      <c r="BN627" s="49"/>
      <c r="BU627" s="21" t="e">
        <v>#VALUE!</v>
      </c>
      <c r="BV627" s="21">
        <v>0</v>
      </c>
      <c r="BW627" s="21">
        <v>14.826666666666616</v>
      </c>
      <c r="BX627" s="21">
        <v>4.9445484032943687E-2</v>
      </c>
      <c r="BY627" s="51" t="s">
        <v>3200</v>
      </c>
      <c r="BZ627"/>
      <c r="CA627" s="278"/>
      <c r="CB627"/>
      <c r="CC627" s="10"/>
      <c r="CD627" s="61"/>
      <c r="CF627" s="65"/>
      <c r="CG627" s="65"/>
      <c r="CH627" s="65"/>
      <c r="CM627"/>
      <c r="CN627"/>
      <c r="CO627"/>
      <c r="CP627"/>
      <c r="CQ627"/>
      <c r="CR627"/>
      <c r="CS627"/>
      <c r="CT627"/>
      <c r="CU627"/>
      <c r="DJ627" s="139"/>
      <c r="DK627" s="95"/>
      <c r="DL627" s="141"/>
      <c r="DM627" s="141"/>
      <c r="DN627" s="141"/>
      <c r="DO627" s="141"/>
      <c r="DP627" s="91"/>
      <c r="DQ627" s="72"/>
      <c r="DR627" s="72"/>
      <c r="DS627" s="72"/>
      <c r="DT627" s="72"/>
      <c r="DZ627" s="141"/>
      <c r="EA627" s="141"/>
      <c r="EB627" s="141"/>
      <c r="EC627" s="141"/>
      <c r="ED627" s="141"/>
      <c r="EE627" s="141"/>
      <c r="EF627" s="143"/>
      <c r="EU627" s="72"/>
    </row>
    <row r="628" spans="64:151">
      <c r="BL628" s="11"/>
      <c r="BM628" s="60"/>
      <c r="BN628" s="49"/>
      <c r="BU628" s="21" t="e">
        <v>#VALUE!</v>
      </c>
      <c r="BV628" s="21">
        <v>0</v>
      </c>
      <c r="BW628" s="21">
        <v>14.879999999999949</v>
      </c>
      <c r="BX628" s="21">
        <v>4.8946667710862715E-2</v>
      </c>
      <c r="BY628" s="51" t="s">
        <v>3201</v>
      </c>
      <c r="BZ628"/>
      <c r="CA628" s="278"/>
      <c r="CB628"/>
      <c r="CC628" s="10"/>
      <c r="CD628" s="61"/>
      <c r="CF628" s="65"/>
      <c r="CG628" s="65"/>
      <c r="CH628" s="65"/>
      <c r="CM628"/>
      <c r="CN628"/>
      <c r="CO628"/>
      <c r="CP628"/>
      <c r="CQ628"/>
      <c r="CR628"/>
      <c r="CS628"/>
      <c r="CT628"/>
      <c r="CU628"/>
      <c r="DJ628" s="139"/>
      <c r="DK628" s="95"/>
      <c r="DL628" s="141"/>
      <c r="DM628" s="141"/>
      <c r="DN628" s="141"/>
      <c r="DO628" s="141"/>
      <c r="DP628" s="91"/>
      <c r="DQ628" s="72"/>
      <c r="DR628" s="72"/>
      <c r="DS628" s="72"/>
      <c r="DT628" s="72"/>
      <c r="DZ628" s="141"/>
      <c r="EA628" s="141"/>
      <c r="EB628" s="141"/>
      <c r="EC628" s="141"/>
      <c r="ED628" s="141"/>
      <c r="EE628" s="141"/>
      <c r="EF628" s="143"/>
      <c r="EU628" s="72"/>
    </row>
    <row r="629" spans="64:151">
      <c r="BL629" s="11"/>
      <c r="BM629" s="60"/>
      <c r="BN629" s="49"/>
      <c r="BU629" s="21" t="e">
        <v>#VALUE!</v>
      </c>
      <c r="BV629" s="21">
        <v>0</v>
      </c>
      <c r="BW629" s="21">
        <v>14.933333333333282</v>
      </c>
      <c r="BX629" s="21">
        <v>4.8455361734109088E-2</v>
      </c>
      <c r="BY629" s="51" t="s">
        <v>3202</v>
      </c>
      <c r="BZ629"/>
      <c r="CA629" s="278"/>
      <c r="CB629"/>
      <c r="CC629" s="10"/>
      <c r="CD629" s="61"/>
      <c r="CF629" s="65"/>
      <c r="CG629" s="65"/>
      <c r="CH629" s="65"/>
      <c r="CM629"/>
      <c r="CN629"/>
      <c r="CO629"/>
      <c r="CP629"/>
      <c r="CQ629"/>
      <c r="CR629"/>
      <c r="CS629"/>
      <c r="CT629"/>
      <c r="CU629"/>
      <c r="DJ629" s="139"/>
      <c r="DK629" s="95"/>
      <c r="DL629" s="141"/>
      <c r="DM629" s="141"/>
      <c r="DN629" s="141"/>
      <c r="DO629" s="141"/>
      <c r="DP629" s="91"/>
      <c r="DQ629" s="72"/>
      <c r="DR629" s="72"/>
      <c r="DS629" s="72"/>
      <c r="DT629" s="72"/>
      <c r="DZ629" s="141"/>
      <c r="EA629" s="141"/>
      <c r="EB629" s="141"/>
      <c r="EC629" s="141"/>
      <c r="ED629" s="141"/>
      <c r="EE629" s="141"/>
      <c r="EF629" s="143"/>
      <c r="EU629" s="72"/>
    </row>
    <row r="630" spans="64:151">
      <c r="BL630" s="11"/>
      <c r="BM630" s="60"/>
      <c r="BN630" s="49"/>
      <c r="BU630" s="21" t="e">
        <v>#VALUE!</v>
      </c>
      <c r="BV630" s="21">
        <v>0</v>
      </c>
      <c r="BW630" s="21">
        <v>14.986666666666615</v>
      </c>
      <c r="BX630" s="21">
        <v>4.7971416084875033E-2</v>
      </c>
      <c r="BY630" s="51" t="s">
        <v>3203</v>
      </c>
      <c r="BZ630"/>
      <c r="CA630" s="278"/>
      <c r="CB630"/>
      <c r="CC630" s="10"/>
      <c r="CD630" s="61"/>
      <c r="CF630" s="65"/>
      <c r="CG630" s="65"/>
      <c r="CH630" s="65"/>
      <c r="CM630"/>
      <c r="CN630"/>
      <c r="CO630"/>
      <c r="CP630"/>
      <c r="CQ630"/>
      <c r="CR630"/>
      <c r="CS630"/>
      <c r="CT630"/>
      <c r="CU630"/>
      <c r="DJ630" s="139"/>
      <c r="DK630" s="95"/>
      <c r="DL630" s="141"/>
      <c r="DM630" s="141"/>
      <c r="DN630" s="141"/>
      <c r="DO630" s="141"/>
      <c r="DP630" s="91"/>
      <c r="DQ630" s="72"/>
      <c r="DR630" s="72"/>
      <c r="DS630" s="72"/>
      <c r="DT630" s="72"/>
      <c r="DZ630" s="141"/>
      <c r="EA630" s="141"/>
      <c r="EB630" s="141"/>
      <c r="EC630" s="141"/>
      <c r="ED630" s="141"/>
      <c r="EE630" s="141"/>
      <c r="EF630" s="143"/>
      <c r="EU630" s="72"/>
    </row>
    <row r="631" spans="64:151">
      <c r="BL631" s="11"/>
      <c r="BM631" s="60"/>
      <c r="BN631" s="49"/>
      <c r="BU631" s="21" t="e">
        <v>#VALUE!</v>
      </c>
      <c r="BV631" s="21">
        <v>0</v>
      </c>
      <c r="BW631" s="21">
        <v>15.039999999999948</v>
      </c>
      <c r="BX631" s="21">
        <v>4.7494684472456639E-2</v>
      </c>
      <c r="BY631" s="51" t="s">
        <v>3204</v>
      </c>
      <c r="BZ631"/>
      <c r="CA631" s="278"/>
      <c r="CB631"/>
      <c r="CC631" s="10"/>
      <c r="CD631" s="61"/>
      <c r="CF631" s="65"/>
      <c r="CG631" s="65"/>
      <c r="CH631" s="65"/>
      <c r="CM631"/>
      <c r="CN631"/>
      <c r="CO631"/>
      <c r="CP631"/>
      <c r="CQ631"/>
      <c r="CR631"/>
      <c r="CS631"/>
      <c r="CT631"/>
      <c r="CU631"/>
      <c r="DJ631" s="139"/>
      <c r="DK631" s="95"/>
      <c r="DL631" s="141"/>
      <c r="DM631" s="141"/>
      <c r="DN631" s="141"/>
      <c r="DO631" s="141"/>
      <c r="DP631" s="91"/>
      <c r="DQ631" s="72"/>
      <c r="DR631" s="72"/>
      <c r="DS631" s="72"/>
      <c r="DT631" s="72"/>
      <c r="DZ631" s="141"/>
      <c r="EA631" s="141"/>
      <c r="EB631" s="141"/>
      <c r="EC631" s="141"/>
      <c r="ED631" s="141"/>
      <c r="EE631" s="141"/>
      <c r="EF631" s="143"/>
      <c r="EU631" s="72"/>
    </row>
    <row r="632" spans="64:151">
      <c r="BL632" s="11"/>
      <c r="BM632" s="60"/>
      <c r="BN632" s="49"/>
      <c r="BU632" s="21" t="e">
        <v>#VALUE!</v>
      </c>
      <c r="BV632" s="21">
        <v>0</v>
      </c>
      <c r="BW632" s="21">
        <v>15.09333333333328</v>
      </c>
      <c r="BX632" s="21">
        <v>4.7025024222686423E-2</v>
      </c>
      <c r="BY632" s="51" t="s">
        <v>3205</v>
      </c>
      <c r="BZ632"/>
      <c r="CA632" s="278"/>
      <c r="CB632"/>
      <c r="CC632" s="10"/>
      <c r="CD632" s="61"/>
      <c r="CF632" s="65"/>
      <c r="CG632" s="65"/>
      <c r="CH632" s="65"/>
      <c r="CM632"/>
      <c r="CN632"/>
      <c r="CO632"/>
      <c r="CP632"/>
      <c r="CQ632"/>
      <c r="CR632"/>
      <c r="CS632"/>
      <c r="CT632"/>
      <c r="CU632"/>
      <c r="DJ632" s="139"/>
      <c r="DK632" s="95"/>
      <c r="DL632" s="141"/>
      <c r="DM632" s="141"/>
      <c r="DN632" s="141"/>
      <c r="DO632" s="141"/>
      <c r="DP632" s="91"/>
      <c r="DQ632" s="72"/>
      <c r="DR632" s="72"/>
      <c r="DS632" s="72"/>
      <c r="DT632" s="72"/>
      <c r="DZ632" s="141"/>
      <c r="EA632" s="141"/>
      <c r="EB632" s="141"/>
      <c r="EC632" s="141"/>
      <c r="ED632" s="141"/>
      <c r="EE632" s="141"/>
      <c r="EF632" s="143"/>
      <c r="EU632" s="72"/>
    </row>
    <row r="633" spans="64:151">
      <c r="BL633" s="11"/>
      <c r="BM633" s="60"/>
      <c r="BN633" s="49"/>
      <c r="BU633" s="21" t="e">
        <v>#VALUE!</v>
      </c>
      <c r="BV633" s="21">
        <v>0</v>
      </c>
      <c r="BW633" s="21">
        <v>15.146666666666613</v>
      </c>
      <c r="BX633" s="21">
        <v>4.6562296171173342E-2</v>
      </c>
      <c r="BY633" s="51" t="s">
        <v>3206</v>
      </c>
      <c r="BZ633"/>
      <c r="CA633" s="278"/>
      <c r="CB633"/>
      <c r="CC633" s="10"/>
      <c r="CD633" s="61"/>
      <c r="CF633" s="65"/>
      <c r="CG633" s="65"/>
      <c r="CH633" s="65"/>
      <c r="CM633"/>
      <c r="CN633"/>
      <c r="CO633"/>
      <c r="CP633"/>
      <c r="CQ633"/>
      <c r="CR633"/>
      <c r="CS633"/>
      <c r="CT633"/>
      <c r="CU633"/>
      <c r="DJ633" s="139"/>
      <c r="DK633" s="95"/>
      <c r="DL633" s="141"/>
      <c r="DM633" s="141"/>
      <c r="DN633" s="141"/>
      <c r="DO633" s="141"/>
      <c r="DP633" s="91"/>
      <c r="DQ633" s="72"/>
      <c r="DR633" s="72"/>
      <c r="DS633" s="72"/>
      <c r="DT633" s="72"/>
      <c r="DZ633" s="141"/>
      <c r="EA633" s="141"/>
      <c r="EB633" s="141"/>
      <c r="EC633" s="141"/>
      <c r="ED633" s="141"/>
      <c r="EE633" s="141"/>
      <c r="EF633" s="143"/>
      <c r="EU633" s="72"/>
    </row>
    <row r="634" spans="64:151">
      <c r="BL634" s="11"/>
      <c r="BM634" s="60"/>
      <c r="BN634" s="49"/>
      <c r="BU634" s="21" t="e">
        <v>#VALUE!</v>
      </c>
      <c r="BV634" s="21">
        <v>0</v>
      </c>
      <c r="BW634" s="21">
        <v>15.199999999999946</v>
      </c>
      <c r="BX634" s="21">
        <v>4.6106364560202201E-2</v>
      </c>
      <c r="BY634" s="51" t="s">
        <v>2811</v>
      </c>
      <c r="BZ634"/>
      <c r="CA634" s="278"/>
      <c r="CB634"/>
      <c r="CC634" s="10"/>
      <c r="CD634" s="61"/>
      <c r="CF634" s="65"/>
      <c r="CG634" s="65"/>
      <c r="CH634" s="65"/>
      <c r="CM634"/>
      <c r="CN634"/>
      <c r="CO634"/>
      <c r="CP634"/>
      <c r="CQ634"/>
      <c r="CR634"/>
      <c r="CS634"/>
      <c r="CT634"/>
      <c r="CU634"/>
      <c r="DJ634" s="139"/>
      <c r="DK634" s="95"/>
      <c r="DL634" s="141"/>
      <c r="DM634" s="141"/>
      <c r="DN634" s="141"/>
      <c r="DO634" s="141"/>
      <c r="DP634" s="91"/>
      <c r="DQ634" s="72"/>
      <c r="DR634" s="72"/>
      <c r="DS634" s="72"/>
      <c r="DT634" s="72"/>
      <c r="DZ634" s="141"/>
      <c r="EA634" s="141"/>
      <c r="EB634" s="141"/>
      <c r="EC634" s="141"/>
      <c r="ED634" s="141"/>
      <c r="EE634" s="141"/>
      <c r="EF634" s="143"/>
      <c r="EU634" s="72"/>
    </row>
    <row r="635" spans="64:151">
      <c r="BL635" s="11"/>
      <c r="BM635" s="60"/>
      <c r="BN635" s="49"/>
      <c r="BU635" s="21" t="e">
        <v>#VALUE!</v>
      </c>
      <c r="BV635" s="21">
        <v>0</v>
      </c>
      <c r="BW635" s="21">
        <v>15.253333333333279</v>
      </c>
      <c r="BX635" s="21">
        <v>4.5657096939148677E-2</v>
      </c>
      <c r="BY635" s="51" t="s">
        <v>2812</v>
      </c>
      <c r="BZ635"/>
      <c r="CA635" s="278"/>
      <c r="CB635"/>
      <c r="CC635" s="10"/>
      <c r="CD635" s="61"/>
      <c r="CF635" s="65"/>
      <c r="CG635" s="65"/>
      <c r="CH635" s="65"/>
      <c r="CM635"/>
      <c r="CN635"/>
      <c r="CO635"/>
      <c r="CP635"/>
      <c r="CQ635"/>
      <c r="CR635"/>
      <c r="CS635"/>
      <c r="CT635"/>
      <c r="CU635"/>
      <c r="DJ635" s="139"/>
      <c r="DK635" s="95"/>
      <c r="DL635" s="141"/>
      <c r="DM635" s="141"/>
      <c r="DN635" s="141"/>
      <c r="DO635" s="141"/>
      <c r="DP635" s="91"/>
      <c r="DQ635" s="72"/>
      <c r="DR635" s="72"/>
      <c r="DS635" s="72"/>
      <c r="DT635" s="72"/>
      <c r="DZ635" s="141"/>
      <c r="EA635" s="141"/>
      <c r="EB635" s="141"/>
      <c r="EC635" s="141"/>
      <c r="ED635" s="141"/>
      <c r="EE635" s="141"/>
      <c r="EF635" s="143"/>
      <c r="EU635" s="72"/>
    </row>
    <row r="636" spans="64:151">
      <c r="BL636" s="11"/>
      <c r="BM636" s="60"/>
      <c r="BN636" s="49"/>
      <c r="BU636" s="21" t="e">
        <v>#VALUE!</v>
      </c>
      <c r="BV636" s="21">
        <v>0</v>
      </c>
      <c r="BW636" s="21">
        <v>15.306666666666612</v>
      </c>
      <c r="BX636" s="21">
        <v>4.5214364068274511E-2</v>
      </c>
      <c r="BY636" s="51" t="s">
        <v>2813</v>
      </c>
      <c r="BZ636"/>
      <c r="CA636" s="278"/>
      <c r="CB636"/>
      <c r="CC636" s="10"/>
      <c r="CD636" s="61"/>
      <c r="CF636" s="65"/>
      <c r="CG636" s="65"/>
      <c r="CH636" s="65"/>
      <c r="CM636"/>
      <c r="CN636"/>
      <c r="CO636"/>
      <c r="CP636"/>
      <c r="CQ636"/>
      <c r="CR636"/>
      <c r="CS636"/>
      <c r="CT636"/>
      <c r="CU636"/>
      <c r="DJ636" s="139"/>
      <c r="DK636" s="95"/>
      <c r="DL636" s="141"/>
      <c r="DM636" s="141"/>
      <c r="DN636" s="141"/>
      <c r="DO636" s="141"/>
      <c r="DP636" s="91"/>
      <c r="DQ636" s="72"/>
      <c r="DR636" s="72"/>
      <c r="DS636" s="72"/>
      <c r="DT636" s="72"/>
      <c r="DZ636" s="141"/>
      <c r="EA636" s="141"/>
      <c r="EB636" s="141"/>
      <c r="EC636" s="141"/>
      <c r="ED636" s="141"/>
      <c r="EE636" s="141"/>
      <c r="EF636" s="143"/>
      <c r="EU636" s="72"/>
    </row>
    <row r="637" spans="64:151">
      <c r="BL637" s="11"/>
      <c r="BM637" s="60"/>
      <c r="BN637" s="49"/>
      <c r="BU637" s="21" t="e">
        <v>#VALUE!</v>
      </c>
      <c r="BV637" s="21">
        <v>0</v>
      </c>
      <c r="BW637" s="21">
        <v>15.359999999999944</v>
      </c>
      <c r="BX637" s="21">
        <v>4.4778039825771838E-2</v>
      </c>
      <c r="BY637" s="51" t="s">
        <v>2974</v>
      </c>
      <c r="BZ637"/>
      <c r="CA637" s="278"/>
      <c r="CB637"/>
      <c r="CC637" s="10"/>
      <c r="CD637" s="61"/>
      <c r="CF637" s="65"/>
      <c r="CG637" s="65"/>
      <c r="CH637" s="65"/>
      <c r="CM637"/>
      <c r="CN637"/>
      <c r="CO637"/>
      <c r="CP637"/>
      <c r="CQ637"/>
      <c r="CR637"/>
      <c r="CS637"/>
      <c r="CT637"/>
      <c r="CU637"/>
      <c r="DJ637" s="139"/>
      <c r="DK637" s="95"/>
      <c r="DL637" s="141"/>
      <c r="DM637" s="141"/>
      <c r="DN637" s="141"/>
      <c r="DO637" s="141"/>
      <c r="DP637" s="91"/>
      <c r="DQ637" s="72"/>
      <c r="DR637" s="72"/>
      <c r="DS637" s="72"/>
      <c r="DT637" s="72"/>
      <c r="DZ637" s="141"/>
      <c r="EA637" s="141"/>
      <c r="EB637" s="141"/>
      <c r="EC637" s="141"/>
      <c r="ED637" s="141"/>
      <c r="EE637" s="141"/>
      <c r="EF637" s="143"/>
      <c r="EU637" s="72"/>
    </row>
    <row r="638" spans="64:151">
      <c r="BL638" s="11"/>
      <c r="BM638" s="60"/>
      <c r="BN638" s="49"/>
      <c r="BU638" s="21" t="e">
        <v>#VALUE!</v>
      </c>
      <c r="BV638" s="21">
        <v>0</v>
      </c>
      <c r="BW638" s="21">
        <v>15.413333333333277</v>
      </c>
      <c r="BX638" s="21">
        <v>4.4348001117932107E-2</v>
      </c>
      <c r="BY638" s="51" t="s">
        <v>2975</v>
      </c>
      <c r="BZ638"/>
      <c r="CA638" s="278"/>
      <c r="CB638"/>
      <c r="CC638" s="10"/>
      <c r="CD638" s="61"/>
      <c r="CF638" s="65"/>
      <c r="CG638" s="65"/>
      <c r="CH638" s="65"/>
      <c r="CM638"/>
      <c r="CN638"/>
      <c r="CO638"/>
      <c r="CP638"/>
      <c r="CQ638"/>
      <c r="CR638"/>
      <c r="CS638"/>
      <c r="CT638"/>
      <c r="CU638"/>
      <c r="DJ638" s="139"/>
      <c r="DK638" s="95"/>
      <c r="DL638" s="141"/>
      <c r="DM638" s="141"/>
      <c r="DN638" s="141"/>
      <c r="DO638" s="141"/>
      <c r="DP638" s="91"/>
      <c r="DQ638" s="72"/>
      <c r="DR638" s="72"/>
      <c r="DS638" s="72"/>
      <c r="DT638" s="72"/>
      <c r="DZ638" s="141"/>
      <c r="EA638" s="141"/>
      <c r="EB638" s="141"/>
      <c r="EC638" s="141"/>
      <c r="ED638" s="141"/>
      <c r="EE638" s="141"/>
      <c r="EF638" s="143"/>
      <c r="EU638" s="72"/>
    </row>
    <row r="639" spans="64:151">
      <c r="BL639" s="11"/>
      <c r="BM639" s="60"/>
      <c r="BN639" s="49"/>
      <c r="BU639" s="21" t="e">
        <v>#VALUE!</v>
      </c>
      <c r="BV639" s="21">
        <v>0</v>
      </c>
      <c r="BW639" s="21">
        <v>15.46666666666661</v>
      </c>
      <c r="BX639" s="21">
        <v>4.3924127792319995E-2</v>
      </c>
      <c r="BY639" s="51" t="s">
        <v>2976</v>
      </c>
      <c r="BZ639"/>
      <c r="CA639" s="278"/>
      <c r="CB639"/>
      <c r="CC639" s="10"/>
      <c r="CD639" s="61"/>
      <c r="CF639" s="65"/>
      <c r="CG639" s="65"/>
      <c r="CH639" s="65"/>
      <c r="CM639"/>
      <c r="CN639"/>
      <c r="CO639"/>
      <c r="CP639"/>
      <c r="CQ639"/>
      <c r="CR639"/>
      <c r="CS639"/>
      <c r="CT639"/>
      <c r="CU639"/>
      <c r="DJ639" s="139"/>
      <c r="DK639" s="95"/>
      <c r="DL639" s="141"/>
      <c r="DM639" s="141"/>
      <c r="DN639" s="141"/>
      <c r="DO639" s="141"/>
      <c r="DP639" s="91"/>
      <c r="DQ639" s="72"/>
      <c r="DR639" s="72"/>
      <c r="DS639" s="72"/>
      <c r="DT639" s="72"/>
      <c r="DZ639" s="141"/>
      <c r="EA639" s="141"/>
      <c r="EB639" s="141"/>
      <c r="EC639" s="141"/>
      <c r="ED639" s="141"/>
      <c r="EE639" s="141"/>
      <c r="EF639" s="143"/>
      <c r="EU639" s="72"/>
    </row>
    <row r="640" spans="64:151">
      <c r="BL640" s="11"/>
      <c r="BM640" s="60"/>
      <c r="BN640" s="49"/>
      <c r="BU640" s="21" t="e">
        <v>#VALUE!</v>
      </c>
      <c r="BV640" s="21">
        <v>0</v>
      </c>
      <c r="BW640" s="21">
        <v>15.519999999999943</v>
      </c>
      <c r="BX640" s="21">
        <v>4.350630255383816E-2</v>
      </c>
      <c r="BY640" s="51" t="s">
        <v>2977</v>
      </c>
      <c r="BZ640"/>
      <c r="CA640" s="278"/>
      <c r="CB640"/>
      <c r="CC640" s="10"/>
      <c r="CD640" s="61"/>
      <c r="CF640" s="65"/>
      <c r="CG640" s="65"/>
      <c r="CH640" s="65"/>
      <c r="CM640"/>
      <c r="CN640"/>
      <c r="CO640"/>
      <c r="CP640"/>
      <c r="CQ640"/>
      <c r="CR640"/>
      <c r="CS640"/>
      <c r="CT640"/>
      <c r="CU640"/>
      <c r="DJ640" s="139"/>
      <c r="DK640" s="95"/>
      <c r="DL640" s="141"/>
      <c r="DM640" s="141"/>
      <c r="DN640" s="141"/>
      <c r="DO640" s="141"/>
      <c r="DP640" s="91"/>
      <c r="DQ640" s="72"/>
      <c r="DR640" s="72"/>
      <c r="DS640" s="72"/>
      <c r="DT640" s="72"/>
      <c r="DZ640" s="141"/>
      <c r="EA640" s="141"/>
      <c r="EB640" s="141"/>
      <c r="EC640" s="141"/>
      <c r="ED640" s="141"/>
      <c r="EE640" s="141"/>
      <c r="EF640" s="143"/>
      <c r="EU640" s="72"/>
    </row>
    <row r="641" spans="64:151">
      <c r="BL641" s="11"/>
      <c r="BM641" s="60"/>
      <c r="BN641" s="49"/>
      <c r="BU641" s="21" t="e">
        <v>#VALUE!</v>
      </c>
      <c r="BV641" s="21">
        <v>0</v>
      </c>
      <c r="BW641" s="21">
        <v>15.573333333333276</v>
      </c>
      <c r="BX641" s="21">
        <v>4.3094410883573069E-2</v>
      </c>
      <c r="BY641" s="51" t="s">
        <v>2978</v>
      </c>
      <c r="BZ641"/>
      <c r="CA641" s="278"/>
      <c r="CB641"/>
      <c r="CC641" s="10"/>
      <c r="CD641" s="61"/>
      <c r="CF641" s="65"/>
      <c r="CG641" s="65"/>
      <c r="CH641" s="65"/>
      <c r="CM641"/>
      <c r="CN641"/>
      <c r="CO641"/>
      <c r="CP641"/>
      <c r="CQ641"/>
      <c r="CR641"/>
      <c r="CS641"/>
      <c r="CT641"/>
      <c r="CU641"/>
      <c r="DJ641" s="139"/>
      <c r="DK641" s="95"/>
      <c r="DL641" s="141"/>
      <c r="DM641" s="141"/>
      <c r="DN641" s="141"/>
      <c r="DO641" s="141"/>
      <c r="DP641" s="91"/>
      <c r="DQ641" s="72"/>
      <c r="DR641" s="72"/>
      <c r="DS641" s="72"/>
      <c r="DT641" s="72"/>
      <c r="DZ641" s="141"/>
      <c r="EA641" s="141"/>
      <c r="EB641" s="141"/>
      <c r="EC641" s="141"/>
      <c r="ED641" s="141"/>
      <c r="EE641" s="141"/>
      <c r="EF641" s="143"/>
      <c r="EU641" s="72"/>
    </row>
    <row r="642" spans="64:151">
      <c r="BL642" s="11"/>
      <c r="BM642" s="60"/>
      <c r="BN642" s="49"/>
      <c r="BU642" s="21" t="e">
        <v>#VALUE!</v>
      </c>
      <c r="BV642" s="21">
        <v>0</v>
      </c>
      <c r="BW642" s="21">
        <v>15.626666666666608</v>
      </c>
      <c r="BX642" s="21">
        <v>4.2688340960317366E-2</v>
      </c>
      <c r="BY642" s="51" t="s">
        <v>2979</v>
      </c>
      <c r="BZ642"/>
      <c r="CA642" s="278"/>
      <c r="CB642"/>
      <c r="CC642" s="10"/>
      <c r="CD642" s="61"/>
      <c r="CF642" s="65"/>
      <c r="CG642" s="65"/>
      <c r="CH642" s="65"/>
      <c r="CM642"/>
      <c r="CN642"/>
      <c r="CO642"/>
      <c r="CP642"/>
      <c r="CQ642"/>
      <c r="CR642"/>
      <c r="CS642"/>
      <c r="CT642"/>
      <c r="CU642"/>
      <c r="DJ642" s="139"/>
      <c r="DK642" s="95"/>
      <c r="DL642" s="141"/>
      <c r="DM642" s="141"/>
      <c r="DN642" s="141"/>
      <c r="DO642" s="141"/>
      <c r="DP642" s="91"/>
      <c r="DQ642" s="72"/>
      <c r="DR642" s="72"/>
      <c r="DS642" s="72"/>
      <c r="DT642" s="72"/>
      <c r="DZ642" s="141"/>
      <c r="EA642" s="141"/>
      <c r="EB642" s="141"/>
      <c r="EC642" s="141"/>
      <c r="ED642" s="141"/>
      <c r="EE642" s="141"/>
      <c r="EF642" s="143"/>
      <c r="EU642" s="72"/>
    </row>
    <row r="643" spans="64:151">
      <c r="BL643" s="11"/>
      <c r="BM643" s="60"/>
      <c r="BN643" s="49"/>
      <c r="BU643" s="21" t="e">
        <v>#VALUE!</v>
      </c>
      <c r="BV643" s="21">
        <v>0</v>
      </c>
      <c r="BW643" s="21">
        <v>15.679999999999941</v>
      </c>
      <c r="BX643" s="21">
        <v>4.2287983584668239E-2</v>
      </c>
      <c r="BY643" s="51" t="s">
        <v>2980</v>
      </c>
      <c r="BZ643"/>
      <c r="CA643" s="278"/>
      <c r="CB643"/>
      <c r="CC643" s="10"/>
      <c r="CD643" s="61"/>
      <c r="CF643" s="65"/>
      <c r="CG643" s="65"/>
      <c r="CH643" s="65"/>
      <c r="CM643"/>
      <c r="CN643"/>
      <c r="CO643"/>
      <c r="CP643"/>
      <c r="CQ643"/>
      <c r="CR643"/>
      <c r="CS643"/>
      <c r="CT643"/>
      <c r="CU643"/>
      <c r="DJ643" s="139"/>
      <c r="DK643" s="95"/>
      <c r="DL643" s="141"/>
      <c r="DM643" s="141"/>
      <c r="DN643" s="141"/>
      <c r="DO643" s="141"/>
      <c r="DP643" s="91"/>
      <c r="DQ643" s="72"/>
      <c r="DR643" s="72"/>
      <c r="DS643" s="72"/>
      <c r="DT643" s="72"/>
      <c r="DZ643" s="141"/>
      <c r="EA643" s="141"/>
      <c r="EB643" s="141"/>
      <c r="EC643" s="141"/>
      <c r="ED643" s="141"/>
      <c r="EE643" s="141"/>
      <c r="EF643" s="143"/>
      <c r="EU643" s="72"/>
    </row>
    <row r="644" spans="64:151">
      <c r="BL644" s="11"/>
      <c r="BM644" s="60"/>
      <c r="BN644" s="49"/>
      <c r="BU644" s="21" t="e">
        <v>#VALUE!</v>
      </c>
      <c r="BV644" s="21">
        <v>0</v>
      </c>
      <c r="BW644" s="21">
        <v>15.733333333333274</v>
      </c>
      <c r="BX644" s="21">
        <v>4.1893232105605582E-2</v>
      </c>
      <c r="BY644" s="51" t="s">
        <v>2981</v>
      </c>
      <c r="BZ644"/>
      <c r="CA644" s="278"/>
      <c r="CB644"/>
      <c r="CC644" s="10"/>
      <c r="CD644" s="61"/>
      <c r="CE644" s="46">
        <f>24*64</f>
        <v>1536</v>
      </c>
      <c r="CF644" s="65"/>
      <c r="CG644" s="65"/>
      <c r="CH644" s="65"/>
      <c r="CM644"/>
      <c r="CN644"/>
      <c r="CO644"/>
      <c r="CP644"/>
      <c r="CQ644"/>
      <c r="CR644"/>
      <c r="CS644"/>
      <c r="CT644"/>
      <c r="CU644"/>
      <c r="DJ644" s="139"/>
      <c r="DK644" s="95"/>
      <c r="DL644" s="141"/>
      <c r="DM644" s="141"/>
      <c r="DN644" s="141"/>
      <c r="DO644" s="141"/>
      <c r="DP644" s="91"/>
      <c r="DQ644" s="72"/>
      <c r="DR644" s="72"/>
      <c r="DS644" s="72"/>
      <c r="DT644" s="72"/>
      <c r="DZ644" s="141"/>
      <c r="EA644" s="141"/>
      <c r="EB644" s="141"/>
      <c r="EC644" s="141"/>
      <c r="ED644" s="141"/>
      <c r="EE644" s="141"/>
      <c r="EF644" s="143"/>
      <c r="EU644" s="72"/>
    </row>
    <row r="645" spans="64:151">
      <c r="BL645" s="11"/>
      <c r="BM645" s="60"/>
      <c r="BN645" s="49"/>
      <c r="BU645" s="21" t="e">
        <v>#VALUE!</v>
      </c>
      <c r="BV645" s="21">
        <v>0</v>
      </c>
      <c r="BW645" s="21">
        <v>15.786666666666607</v>
      </c>
      <c r="BX645" s="21">
        <v>4.1503982349457874E-2</v>
      </c>
      <c r="BY645" s="51" t="s">
        <v>2982</v>
      </c>
      <c r="BZ645"/>
      <c r="CA645" s="278"/>
      <c r="CB645"/>
      <c r="CC645" s="10"/>
      <c r="CD645" s="61"/>
      <c r="CF645" s="65"/>
      <c r="CG645" s="65"/>
      <c r="CH645" s="65"/>
      <c r="CM645"/>
      <c r="CN645"/>
      <c r="CO645"/>
      <c r="CP645"/>
      <c r="CQ645"/>
      <c r="CR645"/>
      <c r="CS645"/>
      <c r="CT645"/>
      <c r="CU645"/>
      <c r="DJ645" s="139"/>
      <c r="DK645" s="95"/>
      <c r="DL645" s="141"/>
      <c r="DM645" s="141"/>
      <c r="DN645" s="141"/>
      <c r="DO645" s="141"/>
      <c r="DP645" s="91"/>
      <c r="DQ645" s="72"/>
      <c r="DR645" s="72"/>
      <c r="DS645" s="72"/>
      <c r="DT645" s="72"/>
      <c r="DZ645" s="141"/>
      <c r="EA645" s="141"/>
      <c r="EB645" s="141"/>
      <c r="EC645" s="141"/>
      <c r="ED645" s="141"/>
      <c r="EE645" s="141"/>
      <c r="EF645" s="143"/>
      <c r="EU645" s="72"/>
    </row>
    <row r="646" spans="64:151">
      <c r="BL646" s="11"/>
      <c r="BM646" s="60"/>
      <c r="BN646" s="49"/>
      <c r="BU646" s="21" t="e">
        <v>#VALUE!</v>
      </c>
      <c r="BV646" s="21">
        <v>0</v>
      </c>
      <c r="BW646" s="21">
        <v>15.839999999999939</v>
      </c>
      <c r="BX646" s="21">
        <v>4.1120132551167317E-2</v>
      </c>
      <c r="BY646" s="51" t="s">
        <v>2983</v>
      </c>
      <c r="BZ646"/>
      <c r="CA646" s="278"/>
      <c r="CB646"/>
      <c r="CC646" s="10"/>
      <c r="CD646" s="61"/>
      <c r="CF646" s="65"/>
      <c r="CG646" s="65"/>
      <c r="CH646" s="65"/>
      <c r="CM646"/>
      <c r="CN646"/>
      <c r="CO646"/>
      <c r="CP646"/>
      <c r="CQ646"/>
      <c r="CR646"/>
      <c r="CS646"/>
      <c r="CT646"/>
      <c r="CU646"/>
      <c r="DJ646" s="139"/>
      <c r="DK646" s="95"/>
      <c r="DL646" s="141"/>
      <c r="DM646" s="141"/>
      <c r="DN646" s="141"/>
      <c r="DO646" s="141"/>
      <c r="DP646" s="91"/>
      <c r="DQ646" s="72"/>
      <c r="DR646" s="72"/>
      <c r="DS646" s="72"/>
      <c r="DT646" s="72"/>
      <c r="DZ646" s="141"/>
      <c r="EA646" s="141"/>
      <c r="EB646" s="141"/>
      <c r="EC646" s="141"/>
      <c r="ED646" s="141"/>
      <c r="EE646" s="141"/>
      <c r="EF646" s="143"/>
      <c r="EU646" s="72"/>
    </row>
    <row r="647" spans="64:151">
      <c r="BL647" s="11"/>
      <c r="BM647" s="60"/>
      <c r="BN647" s="49"/>
      <c r="BU647" s="21" t="e">
        <v>#VALUE!</v>
      </c>
      <c r="BV647" s="21">
        <v>0</v>
      </c>
      <c r="BW647" s="21">
        <v>15.893333333333272</v>
      </c>
      <c r="BX647" s="21">
        <v>4.0741583287769709E-2</v>
      </c>
      <c r="BY647" s="51" t="s">
        <v>2984</v>
      </c>
      <c r="BZ647"/>
      <c r="CA647" s="278"/>
      <c r="CB647"/>
      <c r="CC647" s="10"/>
      <c r="CD647" s="61"/>
      <c r="CF647" s="65"/>
      <c r="CG647" s="65"/>
      <c r="CH647" s="65"/>
      <c r="CM647"/>
      <c r="CN647"/>
      <c r="CO647"/>
      <c r="CP647"/>
      <c r="CQ647"/>
      <c r="CR647"/>
      <c r="CS647"/>
      <c r="CT647"/>
      <c r="CU647"/>
      <c r="DJ647" s="139"/>
      <c r="DK647" s="95"/>
      <c r="DL647" s="141"/>
      <c r="DM647" s="141"/>
      <c r="DN647" s="141"/>
      <c r="DO647" s="141"/>
      <c r="DP647" s="91"/>
      <c r="DQ647" s="72"/>
      <c r="DR647" s="72"/>
      <c r="DS647" s="72"/>
      <c r="DT647" s="72"/>
      <c r="DZ647" s="141"/>
      <c r="EA647" s="141"/>
      <c r="EB647" s="141"/>
      <c r="EC647" s="141"/>
      <c r="ED647" s="141"/>
      <c r="EE647" s="141"/>
      <c r="EF647" s="143"/>
      <c r="EU647" s="72"/>
    </row>
    <row r="648" spans="64:151">
      <c r="BL648" s="11"/>
      <c r="BM648" s="60"/>
      <c r="BN648" s="49"/>
      <c r="BU648" s="21" t="e">
        <v>#VALUE!</v>
      </c>
      <c r="BV648" s="21">
        <v>0</v>
      </c>
      <c r="BW648" s="21">
        <v>15.946666666666605</v>
      </c>
      <c r="BX648" s="21">
        <v>4.036823741400785E-2</v>
      </c>
      <c r="BY648" s="51" t="s">
        <v>2985</v>
      </c>
      <c r="BZ648"/>
      <c r="CA648" s="278"/>
      <c r="CB648"/>
      <c r="CC648" s="10"/>
      <c r="CD648" s="61"/>
      <c r="CF648" s="65"/>
      <c r="CG648" s="65"/>
      <c r="CH648" s="65"/>
      <c r="CM648"/>
      <c r="CN648"/>
      <c r="CO648"/>
      <c r="CP648"/>
      <c r="CQ648"/>
      <c r="CR648"/>
      <c r="CS648"/>
      <c r="CT648"/>
      <c r="CU648"/>
      <c r="DJ648" s="139"/>
      <c r="DK648" s="95"/>
      <c r="DL648" s="141"/>
      <c r="DM648" s="141"/>
      <c r="DN648" s="141"/>
      <c r="DO648" s="141"/>
      <c r="DP648" s="91"/>
      <c r="DQ648" s="72"/>
      <c r="DR648" s="72"/>
      <c r="DS648" s="72"/>
      <c r="DT648" s="72"/>
      <c r="DZ648" s="141"/>
      <c r="EA648" s="141"/>
      <c r="EB648" s="141"/>
      <c r="EC648" s="141"/>
      <c r="ED648" s="141"/>
      <c r="EE648" s="141"/>
      <c r="EF648" s="143"/>
      <c r="EU648" s="72"/>
    </row>
    <row r="649" spans="64:151">
      <c r="BL649" s="11"/>
      <c r="BM649" s="60"/>
      <c r="BN649" s="49"/>
      <c r="BU649" s="21" t="e">
        <v>#VALUE!</v>
      </c>
      <c r="BV649" s="21">
        <v>0</v>
      </c>
      <c r="BW649" s="21">
        <v>15.999999999999938</v>
      </c>
      <c r="BX649" s="21">
        <v>4.0000000000000424E-2</v>
      </c>
      <c r="BY649" s="51" t="s">
        <v>2986</v>
      </c>
      <c r="BZ649"/>
      <c r="CA649" s="278"/>
      <c r="CB649"/>
      <c r="CC649" s="10"/>
      <c r="CD649" s="61"/>
      <c r="CF649" s="65"/>
      <c r="CG649" s="65"/>
      <c r="CH649" s="65"/>
      <c r="CM649"/>
      <c r="CN649"/>
      <c r="CO649"/>
      <c r="CP649"/>
      <c r="CQ649"/>
      <c r="CR649"/>
      <c r="CS649"/>
      <c r="CT649"/>
      <c r="CU649"/>
      <c r="DJ649" s="139"/>
      <c r="DK649" s="95"/>
      <c r="DL649" s="141"/>
      <c r="DM649" s="141"/>
      <c r="DN649" s="141"/>
      <c r="DO649" s="141"/>
      <c r="DP649" s="91"/>
      <c r="DQ649" s="72"/>
      <c r="DR649" s="72"/>
      <c r="DS649" s="72"/>
      <c r="DT649" s="72"/>
      <c r="DZ649" s="141"/>
      <c r="EA649" s="141"/>
      <c r="EB649" s="141"/>
      <c r="EC649" s="141"/>
      <c r="ED649" s="141"/>
      <c r="EE649" s="141"/>
      <c r="EF649" s="143"/>
      <c r="EU649" s="72"/>
    </row>
    <row r="650" spans="64:151">
      <c r="BL650" s="11"/>
      <c r="BM650" s="60"/>
      <c r="BN650" s="49"/>
      <c r="BY650" s="51" t="s">
        <v>2987</v>
      </c>
      <c r="BZ650"/>
      <c r="CA650" s="278"/>
      <c r="CB650"/>
      <c r="CC650" s="10"/>
      <c r="CD650" s="61"/>
      <c r="CF650" s="65"/>
      <c r="CG650" s="65"/>
      <c r="CH650" s="65"/>
      <c r="CM650"/>
      <c r="CN650"/>
      <c r="CO650"/>
      <c r="CP650"/>
      <c r="CQ650"/>
      <c r="CR650"/>
      <c r="CS650"/>
      <c r="CT650"/>
      <c r="CU650"/>
      <c r="DJ650" s="139"/>
      <c r="DK650" s="95"/>
      <c r="DL650" s="141"/>
      <c r="DM650" s="141"/>
      <c r="DN650" s="141"/>
      <c r="DO650" s="141"/>
      <c r="DP650" s="91"/>
      <c r="DQ650" s="72"/>
      <c r="DR650" s="72"/>
      <c r="DS650" s="72"/>
      <c r="DT650" s="72"/>
      <c r="DZ650" s="141"/>
      <c r="EA650" s="141"/>
      <c r="EB650" s="141"/>
      <c r="EC650" s="141"/>
      <c r="ED650" s="141"/>
      <c r="EE650" s="141"/>
      <c r="EF650" s="143"/>
      <c r="EU650" s="72"/>
    </row>
    <row r="651" spans="64:151">
      <c r="BL651" s="11"/>
      <c r="BM651" s="60"/>
      <c r="BN651" s="49"/>
      <c r="BY651" s="51" t="s">
        <v>2988</v>
      </c>
      <c r="BZ651"/>
      <c r="CA651" s="278"/>
      <c r="CB651"/>
      <c r="CC651" s="10"/>
      <c r="CD651" s="61"/>
      <c r="CF651" s="65"/>
      <c r="CG651" s="65"/>
      <c r="CH651" s="65"/>
      <c r="CM651"/>
      <c r="CN651"/>
      <c r="CO651"/>
      <c r="CP651"/>
      <c r="CQ651"/>
      <c r="CR651"/>
      <c r="CS651"/>
      <c r="CT651"/>
      <c r="CU651"/>
      <c r="DJ651" s="139"/>
      <c r="DK651" s="95"/>
      <c r="DL651" s="141"/>
      <c r="DM651" s="141"/>
      <c r="DN651" s="141"/>
      <c r="DO651" s="141"/>
      <c r="DP651" s="91"/>
      <c r="DQ651" s="72"/>
      <c r="DR651" s="72"/>
      <c r="DS651" s="72"/>
      <c r="DT651" s="72"/>
      <c r="DZ651" s="141"/>
      <c r="EA651" s="141"/>
      <c r="EB651" s="141"/>
      <c r="EC651" s="141"/>
      <c r="ED651" s="141"/>
      <c r="EE651" s="141"/>
      <c r="EF651" s="143"/>
      <c r="EU651" s="72"/>
    </row>
    <row r="652" spans="64:151">
      <c r="BL652" s="11"/>
      <c r="BM652" s="60"/>
      <c r="BN652" s="49"/>
      <c r="BY652" s="51" t="s">
        <v>2989</v>
      </c>
      <c r="BZ652"/>
      <c r="CA652" s="278"/>
      <c r="CB652"/>
      <c r="CC652" s="10"/>
      <c r="CD652" s="61"/>
      <c r="CF652" s="65"/>
      <c r="CG652" s="65"/>
      <c r="CH652" s="65"/>
      <c r="CM652"/>
      <c r="CN652"/>
      <c r="CO652"/>
      <c r="CP652"/>
      <c r="CQ652"/>
      <c r="CR652"/>
      <c r="CS652"/>
      <c r="CT652"/>
      <c r="CU652"/>
      <c r="DJ652" s="139"/>
      <c r="DK652" s="95"/>
      <c r="DL652" s="141"/>
      <c r="DM652" s="141"/>
      <c r="DN652" s="141"/>
      <c r="DO652" s="141"/>
      <c r="DP652" s="91"/>
      <c r="DQ652" s="72"/>
      <c r="DR652" s="72"/>
      <c r="DS652" s="72"/>
      <c r="DT652" s="72"/>
      <c r="DZ652" s="141"/>
      <c r="EA652" s="141"/>
      <c r="EB652" s="141"/>
      <c r="EC652" s="141"/>
      <c r="ED652" s="141"/>
      <c r="EE652" s="141"/>
      <c r="EF652" s="143"/>
      <c r="EU652" s="72"/>
    </row>
    <row r="653" spans="64:151">
      <c r="BL653" s="11"/>
      <c r="BM653" s="60"/>
      <c r="BN653" s="49"/>
      <c r="BY653" s="51" t="s">
        <v>2990</v>
      </c>
      <c r="BZ653"/>
      <c r="CA653" s="278"/>
      <c r="CB653"/>
      <c r="CC653" s="10"/>
      <c r="CD653" s="61"/>
      <c r="CF653" s="65"/>
      <c r="CG653" s="65"/>
      <c r="CH653" s="65"/>
      <c r="CM653"/>
      <c r="CN653"/>
      <c r="CO653"/>
      <c r="CP653"/>
      <c r="CQ653"/>
      <c r="CR653"/>
      <c r="CS653"/>
      <c r="CT653"/>
      <c r="CU653"/>
      <c r="DJ653" s="139"/>
      <c r="DK653" s="95"/>
      <c r="DL653" s="141"/>
      <c r="DM653" s="141"/>
      <c r="DN653" s="141"/>
      <c r="DO653" s="141"/>
      <c r="DP653" s="91"/>
      <c r="DQ653" s="72"/>
      <c r="DR653" s="72"/>
      <c r="DS653" s="72"/>
      <c r="DT653" s="72"/>
      <c r="DZ653" s="141"/>
      <c r="EA653" s="141"/>
      <c r="EB653" s="141"/>
      <c r="EC653" s="141"/>
      <c r="ED653" s="141"/>
      <c r="EE653" s="141"/>
      <c r="EF653" s="143"/>
      <c r="EU653" s="72"/>
    </row>
    <row r="654" spans="64:151">
      <c r="BL654" s="11"/>
      <c r="BM654" s="60"/>
      <c r="BN654" s="49"/>
      <c r="BY654" s="51" t="s">
        <v>2991</v>
      </c>
      <c r="BZ654"/>
      <c r="CA654" s="278"/>
      <c r="CB654"/>
      <c r="CC654" s="10"/>
      <c r="CD654" s="61"/>
      <c r="CF654" s="65"/>
      <c r="CG654" s="65"/>
      <c r="CH654" s="65"/>
      <c r="CM654"/>
      <c r="CN654"/>
      <c r="CO654"/>
      <c r="CP654"/>
      <c r="CQ654"/>
      <c r="CR654"/>
      <c r="CS654"/>
      <c r="CT654"/>
      <c r="CU654"/>
      <c r="DJ654" s="139"/>
      <c r="DK654" s="95"/>
      <c r="DL654" s="141"/>
      <c r="DM654" s="141"/>
      <c r="DN654" s="141"/>
      <c r="DO654" s="141"/>
      <c r="DP654" s="91"/>
      <c r="DQ654" s="72"/>
      <c r="DR654" s="72"/>
      <c r="DS654" s="72"/>
      <c r="DT654" s="72"/>
      <c r="DZ654" s="141"/>
      <c r="EA654" s="141"/>
      <c r="EB654" s="141"/>
      <c r="EC654" s="141"/>
      <c r="ED654" s="141"/>
      <c r="EE654" s="141"/>
      <c r="EF654" s="143"/>
      <c r="EU654" s="72"/>
    </row>
    <row r="655" spans="64:151">
      <c r="BL655" s="11"/>
      <c r="BM655" s="60"/>
      <c r="BN655" s="49"/>
      <c r="BY655" s="51" t="s">
        <v>2992</v>
      </c>
      <c r="BZ655"/>
      <c r="CA655" s="278"/>
      <c r="CB655"/>
      <c r="CC655" s="10"/>
      <c r="CD655" s="61"/>
      <c r="CF655" s="65"/>
      <c r="CG655" s="65"/>
      <c r="CH655" s="65"/>
      <c r="CM655"/>
      <c r="CN655"/>
      <c r="CO655"/>
      <c r="CP655"/>
      <c r="CQ655"/>
      <c r="CR655"/>
      <c r="CS655"/>
      <c r="CT655"/>
      <c r="CU655"/>
      <c r="DJ655" s="139"/>
      <c r="DK655" s="95"/>
      <c r="DL655" s="141"/>
      <c r="DM655" s="141"/>
      <c r="DN655" s="141"/>
      <c r="DO655" s="141"/>
      <c r="DP655" s="91"/>
      <c r="DQ655" s="72"/>
      <c r="DR655" s="72"/>
      <c r="DS655" s="72"/>
      <c r="DT655" s="72"/>
      <c r="DZ655" s="141"/>
      <c r="EA655" s="141"/>
      <c r="EB655" s="141"/>
      <c r="EC655" s="141"/>
      <c r="ED655" s="141"/>
      <c r="EE655" s="141"/>
      <c r="EF655" s="143"/>
      <c r="EU655" s="72"/>
    </row>
    <row r="656" spans="64:151">
      <c r="BL656" s="11"/>
      <c r="BM656" s="60"/>
      <c r="BN656" s="49"/>
      <c r="BY656" s="51" t="s">
        <v>2993</v>
      </c>
      <c r="BZ656"/>
      <c r="CA656" s="278"/>
      <c r="CB656"/>
      <c r="CC656" s="10"/>
      <c r="CD656" s="61"/>
      <c r="CF656" s="65"/>
      <c r="CG656" s="65"/>
      <c r="CH656" s="65"/>
      <c r="CM656"/>
      <c r="CN656"/>
      <c r="CO656"/>
      <c r="CP656"/>
      <c r="CQ656"/>
      <c r="CR656"/>
      <c r="CS656"/>
      <c r="CT656"/>
      <c r="CU656"/>
      <c r="DJ656" s="139"/>
      <c r="DK656" s="95"/>
      <c r="DL656" s="141"/>
      <c r="DM656" s="141"/>
      <c r="DN656" s="141"/>
      <c r="DO656" s="141"/>
      <c r="DP656" s="91"/>
      <c r="DQ656" s="72"/>
      <c r="DR656" s="72"/>
      <c r="DS656" s="72"/>
      <c r="DT656" s="72"/>
      <c r="DZ656" s="141"/>
      <c r="EA656" s="141"/>
      <c r="EB656" s="141"/>
      <c r="EC656" s="141"/>
      <c r="ED656" s="141"/>
      <c r="EE656" s="141"/>
      <c r="EF656" s="143"/>
      <c r="EU656" s="72"/>
    </row>
    <row r="657" spans="64:151">
      <c r="BL657" s="11"/>
      <c r="BM657" s="60"/>
      <c r="BN657" s="49"/>
      <c r="BY657" s="51" t="s">
        <v>2994</v>
      </c>
      <c r="BZ657"/>
      <c r="CA657" s="278"/>
      <c r="CB657"/>
      <c r="CC657" s="10"/>
      <c r="CD657" s="61"/>
      <c r="CF657" s="65"/>
      <c r="CG657" s="65"/>
      <c r="CH657" s="65"/>
      <c r="CM657"/>
      <c r="CN657"/>
      <c r="CO657"/>
      <c r="CP657"/>
      <c r="CQ657"/>
      <c r="CR657"/>
      <c r="CS657"/>
      <c r="CT657"/>
      <c r="CU657"/>
      <c r="DJ657" s="139"/>
      <c r="DK657" s="95"/>
      <c r="DL657" s="141"/>
      <c r="DM657" s="141"/>
      <c r="DN657" s="141"/>
      <c r="DO657" s="141"/>
      <c r="DP657" s="91"/>
      <c r="DQ657" s="72"/>
      <c r="DR657" s="72"/>
      <c r="DS657" s="72"/>
      <c r="DT657" s="72"/>
      <c r="DZ657" s="141"/>
      <c r="EA657" s="141"/>
      <c r="EB657" s="141"/>
      <c r="EC657" s="141"/>
      <c r="ED657" s="141"/>
      <c r="EE657" s="141"/>
      <c r="EF657" s="143"/>
      <c r="EU657" s="72"/>
    </row>
    <row r="658" spans="64:151">
      <c r="BL658" s="11"/>
      <c r="BM658" s="60"/>
      <c r="BN658" s="49"/>
      <c r="BY658" s="51" t="s">
        <v>2995</v>
      </c>
      <c r="BZ658"/>
      <c r="CA658" s="278"/>
      <c r="CB658"/>
      <c r="CC658" s="10"/>
      <c r="CD658" s="61"/>
      <c r="CF658" s="65"/>
      <c r="CG658" s="65"/>
      <c r="CH658" s="65"/>
      <c r="CM658"/>
      <c r="CN658"/>
      <c r="CO658"/>
      <c r="CP658"/>
      <c r="CQ658"/>
      <c r="CR658"/>
      <c r="CS658"/>
      <c r="CT658"/>
      <c r="CU658"/>
      <c r="DJ658" s="139"/>
      <c r="DK658" s="95"/>
      <c r="DL658" s="141"/>
      <c r="DM658" s="141"/>
      <c r="DN658" s="141"/>
      <c r="DO658" s="141"/>
      <c r="DP658" s="91"/>
      <c r="DQ658" s="72"/>
      <c r="DR658" s="72"/>
      <c r="DS658" s="72"/>
      <c r="DT658" s="72"/>
      <c r="DZ658" s="141"/>
      <c r="EA658" s="141"/>
      <c r="EB658" s="141"/>
      <c r="EC658" s="141"/>
      <c r="ED658" s="141"/>
      <c r="EE658" s="141"/>
      <c r="EF658" s="143"/>
      <c r="EU658" s="72"/>
    </row>
    <row r="659" spans="64:151">
      <c r="BL659" s="11"/>
      <c r="BM659" s="60"/>
      <c r="BN659" s="49"/>
      <c r="BY659" s="51" t="s">
        <v>2996</v>
      </c>
      <c r="BZ659"/>
      <c r="CA659" s="278"/>
      <c r="CB659"/>
      <c r="CC659" s="10"/>
      <c r="CD659" s="61"/>
      <c r="CF659" s="65"/>
      <c r="CG659" s="65"/>
      <c r="CH659" s="65"/>
      <c r="CM659"/>
      <c r="CN659"/>
      <c r="CO659"/>
      <c r="CP659"/>
      <c r="CQ659"/>
      <c r="CR659"/>
      <c r="CS659"/>
      <c r="CT659"/>
      <c r="CU659"/>
      <c r="DJ659" s="139"/>
      <c r="DK659" s="95"/>
      <c r="DL659" s="141"/>
      <c r="DM659" s="141"/>
      <c r="DN659" s="141"/>
      <c r="DO659" s="141"/>
      <c r="DP659" s="91"/>
      <c r="DQ659" s="72"/>
      <c r="DR659" s="72"/>
      <c r="DS659" s="72"/>
      <c r="DT659" s="72"/>
      <c r="DZ659" s="141"/>
      <c r="EA659" s="141"/>
      <c r="EB659" s="141"/>
      <c r="EC659" s="141"/>
      <c r="ED659" s="141"/>
      <c r="EE659" s="141"/>
      <c r="EF659" s="143"/>
      <c r="EU659" s="72"/>
    </row>
    <row r="660" spans="64:151">
      <c r="BL660" s="11"/>
      <c r="BM660" s="60"/>
      <c r="BN660" s="49"/>
      <c r="BY660" s="51" t="s">
        <v>2997</v>
      </c>
      <c r="BZ660"/>
      <c r="CA660" s="278"/>
      <c r="CB660"/>
      <c r="CC660" s="10"/>
      <c r="CD660" s="61"/>
      <c r="CF660" s="65"/>
      <c r="CG660" s="65"/>
      <c r="CH660" s="65"/>
      <c r="CM660"/>
      <c r="CN660"/>
      <c r="CO660"/>
      <c r="CP660"/>
      <c r="CQ660"/>
      <c r="CR660"/>
      <c r="CS660"/>
      <c r="CT660"/>
      <c r="CU660"/>
      <c r="DJ660" s="139"/>
      <c r="DK660" s="95"/>
      <c r="DL660" s="141"/>
      <c r="DM660" s="141"/>
      <c r="DN660" s="141"/>
      <c r="DO660" s="141"/>
      <c r="DP660" s="91"/>
      <c r="DQ660" s="72"/>
      <c r="DR660" s="72"/>
      <c r="DS660" s="72"/>
      <c r="DT660" s="72"/>
      <c r="DZ660" s="141"/>
      <c r="EA660" s="141"/>
      <c r="EB660" s="141"/>
      <c r="EC660" s="141"/>
      <c r="ED660" s="141"/>
      <c r="EE660" s="141"/>
      <c r="EF660" s="143"/>
      <c r="EU660" s="72"/>
    </row>
    <row r="661" spans="64:151">
      <c r="BL661" s="11"/>
      <c r="BM661" s="60"/>
      <c r="BN661" s="49"/>
      <c r="BY661" s="51" t="s">
        <v>2998</v>
      </c>
      <c r="BZ661"/>
      <c r="CA661" s="278"/>
      <c r="CB661"/>
      <c r="CC661" s="10"/>
      <c r="CD661" s="61"/>
      <c r="CF661" s="65"/>
      <c r="CG661" s="65"/>
      <c r="CH661" s="65"/>
      <c r="CM661"/>
      <c r="CN661"/>
      <c r="CO661"/>
      <c r="CP661"/>
      <c r="CQ661"/>
      <c r="CR661"/>
      <c r="CS661"/>
      <c r="CT661"/>
      <c r="CU661"/>
      <c r="DJ661" s="139"/>
      <c r="DK661" s="95"/>
      <c r="DL661" s="141"/>
      <c r="DM661" s="141"/>
      <c r="DN661" s="141"/>
      <c r="DO661" s="141"/>
      <c r="DP661" s="91"/>
      <c r="DQ661" s="72"/>
      <c r="DR661" s="72"/>
      <c r="DS661" s="72"/>
      <c r="DT661" s="72"/>
      <c r="DZ661" s="141"/>
      <c r="EA661" s="141"/>
      <c r="EB661" s="141"/>
      <c r="EC661" s="141"/>
      <c r="ED661" s="141"/>
      <c r="EE661" s="141"/>
      <c r="EF661" s="143"/>
      <c r="EU661" s="72"/>
    </row>
    <row r="662" spans="64:151">
      <c r="BL662" s="11"/>
      <c r="BM662" s="60"/>
      <c r="BN662" s="49"/>
      <c r="BY662" s="51" t="s">
        <v>2999</v>
      </c>
      <c r="BZ662"/>
      <c r="CA662" s="278"/>
      <c r="CB662"/>
      <c r="CC662" s="10"/>
      <c r="CD662" s="61"/>
      <c r="CF662" s="65"/>
      <c r="CG662" s="65"/>
      <c r="CH662" s="65"/>
      <c r="CM662"/>
      <c r="CN662"/>
      <c r="CO662"/>
      <c r="CP662"/>
      <c r="CQ662"/>
      <c r="CR662"/>
      <c r="CS662"/>
      <c r="CT662"/>
      <c r="CU662"/>
      <c r="DJ662" s="139"/>
      <c r="DK662" s="95"/>
      <c r="DL662" s="141"/>
      <c r="DM662" s="141"/>
      <c r="DN662" s="141"/>
      <c r="DO662" s="141"/>
      <c r="DP662" s="91"/>
      <c r="DQ662" s="72"/>
      <c r="DR662" s="72"/>
      <c r="DS662" s="72"/>
      <c r="DT662" s="72"/>
      <c r="DZ662" s="141"/>
      <c r="EA662" s="141"/>
      <c r="EB662" s="141"/>
      <c r="EC662" s="141"/>
      <c r="ED662" s="141"/>
      <c r="EE662" s="141"/>
      <c r="EF662" s="143"/>
      <c r="EU662" s="72"/>
    </row>
    <row r="663" spans="64:151">
      <c r="BL663" s="11"/>
      <c r="BM663" s="60"/>
      <c r="BN663" s="49"/>
      <c r="BY663" s="51" t="s">
        <v>3000</v>
      </c>
      <c r="BZ663"/>
      <c r="CA663" s="278"/>
      <c r="CB663"/>
      <c r="CC663" s="10"/>
      <c r="CD663" s="61"/>
      <c r="CF663" s="65"/>
      <c r="CG663" s="65"/>
      <c r="CH663" s="65"/>
      <c r="CM663"/>
      <c r="CN663"/>
      <c r="CO663"/>
      <c r="CP663"/>
      <c r="CQ663"/>
      <c r="CR663"/>
      <c r="CS663"/>
      <c r="CT663"/>
      <c r="CU663"/>
      <c r="DJ663" s="139"/>
      <c r="DK663" s="95"/>
      <c r="DL663" s="141"/>
      <c r="DM663" s="141"/>
      <c r="DN663" s="141"/>
      <c r="DO663" s="141"/>
      <c r="DP663" s="91"/>
      <c r="DQ663" s="72"/>
      <c r="DR663" s="72"/>
      <c r="DS663" s="72"/>
      <c r="DT663" s="72"/>
      <c r="DZ663" s="141"/>
      <c r="EA663" s="141"/>
      <c r="EB663" s="141"/>
      <c r="EC663" s="141"/>
      <c r="ED663" s="141"/>
      <c r="EE663" s="141"/>
      <c r="EF663" s="143"/>
      <c r="EU663" s="72"/>
    </row>
    <row r="664" spans="64:151">
      <c r="BL664" s="11"/>
      <c r="BM664" s="60"/>
      <c r="BN664" s="49"/>
      <c r="BY664" s="51" t="s">
        <v>3001</v>
      </c>
      <c r="BZ664"/>
      <c r="CA664" s="278"/>
      <c r="CB664"/>
      <c r="CC664" s="10"/>
      <c r="CD664" s="61"/>
      <c r="CF664" s="65"/>
      <c r="CG664" s="65"/>
      <c r="CH664" s="65"/>
      <c r="CM664"/>
      <c r="CN664"/>
      <c r="CO664"/>
      <c r="CP664"/>
      <c r="CQ664"/>
      <c r="CR664"/>
      <c r="CS664"/>
      <c r="CT664"/>
      <c r="CU664"/>
      <c r="DJ664" s="139"/>
      <c r="DK664" s="95"/>
      <c r="DL664" s="141"/>
      <c r="DM664" s="141"/>
      <c r="DN664" s="141"/>
      <c r="DO664" s="141"/>
      <c r="DP664" s="91"/>
      <c r="DQ664" s="72"/>
      <c r="DR664" s="72"/>
      <c r="DS664" s="72"/>
      <c r="DT664" s="72"/>
      <c r="DZ664" s="141"/>
      <c r="EA664" s="141"/>
      <c r="EB664" s="141"/>
      <c r="EC664" s="141"/>
      <c r="ED664" s="141"/>
      <c r="EE664" s="141"/>
      <c r="EF664" s="143"/>
      <c r="EU664" s="72"/>
    </row>
    <row r="665" spans="64:151">
      <c r="BL665" s="11"/>
      <c r="BM665" s="60"/>
      <c r="BN665" s="49"/>
      <c r="BY665" s="51" t="s">
        <v>3002</v>
      </c>
      <c r="BZ665"/>
      <c r="CA665" s="278"/>
      <c r="CB665"/>
      <c r="CC665" s="10"/>
      <c r="CD665" s="61"/>
      <c r="CF665" s="65"/>
      <c r="CG665" s="65"/>
      <c r="CH665" s="65"/>
      <c r="CM665"/>
      <c r="CN665"/>
      <c r="CO665"/>
      <c r="CP665"/>
      <c r="CQ665"/>
      <c r="CR665"/>
      <c r="CS665"/>
      <c r="CT665"/>
      <c r="CU665"/>
      <c r="DJ665" s="139"/>
      <c r="DK665" s="95"/>
      <c r="DL665" s="141"/>
      <c r="DM665" s="141"/>
      <c r="DN665" s="141"/>
      <c r="DO665" s="141"/>
      <c r="DP665" s="91"/>
      <c r="DQ665" s="72"/>
      <c r="DR665" s="72"/>
      <c r="DS665" s="72"/>
      <c r="DT665" s="72"/>
      <c r="DZ665" s="141"/>
      <c r="EA665" s="141"/>
      <c r="EB665" s="141"/>
      <c r="EC665" s="141"/>
      <c r="ED665" s="141"/>
      <c r="EE665" s="141"/>
      <c r="EF665" s="143"/>
      <c r="EU665" s="72"/>
    </row>
    <row r="666" spans="64:151">
      <c r="BL666" s="11"/>
      <c r="BM666" s="60"/>
      <c r="BN666" s="49"/>
      <c r="BY666" s="51" t="s">
        <v>3003</v>
      </c>
      <c r="BZ666"/>
      <c r="CA666" s="278"/>
      <c r="CB666"/>
      <c r="CC666" s="10"/>
      <c r="CD666" s="61"/>
      <c r="CF666" s="65"/>
      <c r="CG666" s="65"/>
      <c r="CH666" s="65"/>
      <c r="CM666"/>
      <c r="CN666"/>
      <c r="CO666"/>
      <c r="CP666"/>
      <c r="CQ666"/>
      <c r="CR666"/>
      <c r="CS666"/>
      <c r="CT666"/>
      <c r="CU666"/>
      <c r="DJ666" s="139"/>
      <c r="DK666" s="95"/>
      <c r="DL666" s="141"/>
      <c r="DM666" s="141"/>
      <c r="DN666" s="141"/>
      <c r="DO666" s="141"/>
      <c r="DP666" s="91"/>
      <c r="DQ666" s="72"/>
      <c r="DR666" s="72"/>
      <c r="DS666" s="72"/>
      <c r="DT666" s="72"/>
      <c r="DZ666" s="141"/>
      <c r="EA666" s="141"/>
      <c r="EB666" s="141"/>
      <c r="EC666" s="141"/>
      <c r="ED666" s="141"/>
      <c r="EE666" s="141"/>
      <c r="EF666" s="143"/>
      <c r="EU666" s="72"/>
    </row>
    <row r="667" spans="64:151">
      <c r="BL667" s="11"/>
      <c r="BM667" s="60"/>
      <c r="BN667" s="49"/>
      <c r="BY667" s="51" t="s">
        <v>3004</v>
      </c>
      <c r="BZ667"/>
      <c r="CA667" s="278"/>
      <c r="CB667"/>
      <c r="CC667" s="10"/>
      <c r="CD667" s="61"/>
      <c r="CF667" s="65"/>
      <c r="CG667" s="65"/>
      <c r="CH667" s="65"/>
      <c r="CM667"/>
      <c r="CN667"/>
      <c r="CO667"/>
      <c r="CP667"/>
      <c r="CQ667"/>
      <c r="CR667"/>
      <c r="CS667"/>
      <c r="CT667"/>
      <c r="CU667"/>
      <c r="DJ667" s="139"/>
      <c r="DK667" s="95"/>
      <c r="DL667" s="141"/>
      <c r="DM667" s="141"/>
      <c r="DN667" s="141"/>
      <c r="DO667" s="141"/>
      <c r="DP667" s="91"/>
      <c r="DQ667" s="72"/>
      <c r="DR667" s="72"/>
      <c r="DS667" s="72"/>
      <c r="DT667" s="72"/>
      <c r="DZ667" s="141"/>
      <c r="EA667" s="141"/>
      <c r="EB667" s="141"/>
      <c r="EC667" s="141"/>
      <c r="ED667" s="141"/>
      <c r="EE667" s="141"/>
      <c r="EF667" s="143"/>
      <c r="EU667" s="72"/>
    </row>
    <row r="668" spans="64:151">
      <c r="BL668" s="11"/>
      <c r="BM668" s="60"/>
      <c r="BN668" s="49"/>
      <c r="BY668" s="51" t="s">
        <v>3005</v>
      </c>
      <c r="BZ668"/>
      <c r="CA668" s="278"/>
      <c r="CB668" t="s">
        <v>1267</v>
      </c>
      <c r="CC668" s="10"/>
      <c r="CD668" s="61"/>
      <c r="CF668" s="65"/>
      <c r="CG668" s="65"/>
      <c r="CH668" s="65"/>
      <c r="CM668"/>
      <c r="CN668"/>
      <c r="CO668"/>
      <c r="CP668"/>
      <c r="CQ668"/>
      <c r="CR668"/>
      <c r="CS668"/>
      <c r="CT668"/>
      <c r="CU668"/>
      <c r="DJ668" s="139"/>
      <c r="DK668" s="95"/>
      <c r="DL668" s="141"/>
      <c r="DM668" s="141"/>
      <c r="DN668" s="141"/>
      <c r="DO668" s="141"/>
      <c r="DP668" s="91"/>
      <c r="DQ668" s="72"/>
      <c r="DR668" s="72"/>
      <c r="DS668" s="72"/>
      <c r="DT668" s="72"/>
      <c r="DZ668" s="141"/>
      <c r="EA668" s="141"/>
      <c r="EB668" s="141"/>
      <c r="EC668" s="141"/>
      <c r="ED668" s="141"/>
      <c r="EE668" s="141"/>
      <c r="EF668" s="143"/>
      <c r="EU668" s="72"/>
    </row>
    <row r="669" spans="64:151">
      <c r="BL669" s="11"/>
      <c r="BM669" s="60"/>
      <c r="BN669" s="49"/>
      <c r="BY669" s="51" t="s">
        <v>3006</v>
      </c>
      <c r="BZ669"/>
      <c r="CA669" s="278">
        <v>41429.774444444447</v>
      </c>
      <c r="CB669" t="s">
        <v>1969</v>
      </c>
      <c r="CC669" s="10"/>
      <c r="CD669" s="61"/>
      <c r="CF669" s="65"/>
      <c r="CG669" s="65"/>
      <c r="CH669" s="65"/>
      <c r="CM669"/>
      <c r="CN669"/>
      <c r="CO669"/>
      <c r="CP669"/>
      <c r="CQ669"/>
      <c r="CR669"/>
      <c r="CS669"/>
      <c r="CT669"/>
      <c r="CU669"/>
      <c r="DJ669" s="139"/>
      <c r="DK669" s="95"/>
      <c r="DL669" s="141"/>
      <c r="DM669" s="141"/>
      <c r="DN669" s="141"/>
      <c r="DO669" s="141"/>
      <c r="DP669" s="91"/>
      <c r="DQ669" s="72"/>
      <c r="DR669" s="72"/>
      <c r="DS669" s="72"/>
      <c r="DT669" s="72"/>
      <c r="DZ669" s="141"/>
      <c r="EA669" s="141"/>
      <c r="EB669" s="141"/>
      <c r="EC669" s="141"/>
      <c r="ED669" s="141"/>
      <c r="EE669" s="141"/>
      <c r="EF669" s="143"/>
      <c r="EU669" s="72"/>
    </row>
    <row r="670" spans="64:151">
      <c r="BL670" s="11"/>
      <c r="BM670" s="60"/>
      <c r="BN670" s="49"/>
      <c r="BY670" s="51" t="s">
        <v>1704</v>
      </c>
      <c r="BZ670"/>
      <c r="CA670" s="278">
        <v>41429.77449074074</v>
      </c>
      <c r="CB670" t="s">
        <v>1969</v>
      </c>
      <c r="CC670" s="10"/>
      <c r="CD670" s="61"/>
      <c r="CF670" s="65"/>
      <c r="CG670" s="65"/>
      <c r="CH670" s="65"/>
      <c r="CM670"/>
      <c r="CN670"/>
      <c r="CO670"/>
      <c r="CP670"/>
      <c r="CQ670"/>
      <c r="CR670"/>
      <c r="CS670"/>
      <c r="CT670"/>
      <c r="CU670"/>
      <c r="DJ670" s="139"/>
      <c r="DK670" s="95"/>
      <c r="DL670" s="141"/>
      <c r="DM670" s="141"/>
      <c r="DN670" s="141"/>
      <c r="DO670" s="141"/>
      <c r="DP670" s="91"/>
      <c r="DQ670" s="72"/>
      <c r="DR670" s="72"/>
      <c r="DS670" s="72"/>
      <c r="DT670" s="72"/>
      <c r="DZ670" s="141"/>
      <c r="EA670" s="141"/>
      <c r="EB670" s="141"/>
      <c r="EC670" s="141"/>
      <c r="ED670" s="141"/>
      <c r="EE670" s="141"/>
      <c r="EF670" s="143"/>
      <c r="EU670" s="72"/>
    </row>
    <row r="671" spans="64:151">
      <c r="BL671" s="11"/>
      <c r="BM671" s="60"/>
      <c r="BN671" s="49"/>
      <c r="BY671" s="51" t="s">
        <v>1705</v>
      </c>
      <c r="BZ671"/>
      <c r="CA671" s="278">
        <v>41429.774513888886</v>
      </c>
      <c r="CB671" t="s">
        <v>1208</v>
      </c>
      <c r="CC671" s="10"/>
      <c r="CD671" s="61"/>
      <c r="CF671" s="65"/>
      <c r="CG671" s="65"/>
      <c r="CH671" s="65"/>
      <c r="CM671"/>
      <c r="CN671"/>
      <c r="CO671"/>
      <c r="CP671"/>
      <c r="CQ671"/>
      <c r="CR671"/>
      <c r="CS671"/>
      <c r="CT671"/>
      <c r="CU671"/>
      <c r="DJ671" s="139"/>
      <c r="DK671" s="95"/>
      <c r="DL671" s="141"/>
      <c r="DM671" s="141"/>
      <c r="DN671" s="141"/>
      <c r="DO671" s="141"/>
      <c r="DP671" s="91"/>
      <c r="DQ671" s="72"/>
      <c r="DR671" s="72"/>
      <c r="DS671" s="72"/>
      <c r="DT671" s="72"/>
      <c r="DZ671" s="141"/>
      <c r="EA671" s="141"/>
      <c r="EB671" s="141"/>
      <c r="EC671" s="141"/>
      <c r="ED671" s="141"/>
      <c r="EE671" s="141"/>
      <c r="EF671" s="143"/>
      <c r="EU671" s="72"/>
    </row>
    <row r="672" spans="64:151">
      <c r="BL672" s="11"/>
      <c r="BM672" s="60"/>
      <c r="BN672" s="49"/>
      <c r="BY672" s="51" t="s">
        <v>1706</v>
      </c>
      <c r="BZ672"/>
      <c r="CA672" s="278">
        <v>41429.774513888886</v>
      </c>
      <c r="CB672" t="s">
        <v>1969</v>
      </c>
      <c r="CC672" s="10"/>
      <c r="CD672" s="61"/>
      <c r="CF672" s="65"/>
      <c r="CG672" s="65"/>
      <c r="CH672" s="65"/>
      <c r="CM672"/>
      <c r="CN672"/>
      <c r="CO672"/>
      <c r="CP672"/>
      <c r="CQ672"/>
      <c r="CR672"/>
      <c r="CS672"/>
      <c r="CT672"/>
      <c r="CU672"/>
      <c r="DJ672" s="139"/>
      <c r="DK672" s="95"/>
      <c r="DL672" s="141"/>
      <c r="DM672" s="141"/>
      <c r="DN672" s="141"/>
      <c r="DO672" s="141"/>
      <c r="DP672" s="91"/>
      <c r="DQ672" s="72"/>
      <c r="DR672" s="72"/>
      <c r="DS672" s="72"/>
      <c r="DT672" s="72"/>
      <c r="DZ672" s="141"/>
      <c r="EA672" s="141"/>
      <c r="EB672" s="141"/>
      <c r="EC672" s="141"/>
      <c r="ED672" s="141"/>
      <c r="EE672" s="141"/>
      <c r="EF672" s="143"/>
      <c r="EU672" s="72"/>
    </row>
    <row r="673" spans="64:151">
      <c r="BL673" s="11"/>
      <c r="BM673" s="60"/>
      <c r="BN673" s="49"/>
      <c r="BY673" s="51" t="s">
        <v>1707</v>
      </c>
      <c r="BZ673"/>
      <c r="CA673" s="278">
        <v>41429.778749999998</v>
      </c>
      <c r="CB673" t="s">
        <v>1969</v>
      </c>
      <c r="CC673" s="10"/>
      <c r="CD673" s="61"/>
      <c r="CF673" s="65"/>
      <c r="CG673" s="65"/>
      <c r="CH673" s="65"/>
      <c r="CM673"/>
      <c r="CN673"/>
      <c r="CO673"/>
      <c r="CP673"/>
      <c r="CQ673"/>
      <c r="CR673"/>
      <c r="CS673"/>
      <c r="CT673"/>
      <c r="CU673"/>
      <c r="DJ673" s="139"/>
      <c r="DK673" s="95"/>
      <c r="DL673" s="141"/>
      <c r="DM673" s="141"/>
      <c r="DN673" s="141"/>
      <c r="DO673" s="141"/>
      <c r="DP673" s="91"/>
      <c r="DQ673" s="72"/>
      <c r="DR673" s="72"/>
      <c r="DS673" s="72"/>
      <c r="DT673" s="72"/>
      <c r="DZ673" s="141"/>
      <c r="EA673" s="141"/>
      <c r="EB673" s="141"/>
      <c r="EC673" s="141"/>
      <c r="ED673" s="141"/>
      <c r="EE673" s="141"/>
      <c r="EF673" s="143"/>
      <c r="EU673" s="72"/>
    </row>
    <row r="674" spans="64:151">
      <c r="BL674" s="11"/>
      <c r="BM674" s="60"/>
      <c r="BN674" s="49"/>
      <c r="BY674" s="51" t="s">
        <v>1708</v>
      </c>
      <c r="BZ674"/>
      <c r="CA674" s="278">
        <v>41429.778877314813</v>
      </c>
      <c r="CB674" t="s">
        <v>1969</v>
      </c>
      <c r="CC674" s="10"/>
      <c r="CD674" s="61"/>
      <c r="CF674" s="65"/>
      <c r="CG674" s="65"/>
      <c r="CH674" s="65"/>
      <c r="CM674"/>
      <c r="CN674"/>
      <c r="CO674"/>
      <c r="CP674"/>
      <c r="CQ674"/>
      <c r="CR674"/>
      <c r="CS674"/>
      <c r="CT674"/>
      <c r="CU674"/>
      <c r="DJ674" s="139"/>
      <c r="DK674" s="95"/>
      <c r="DL674" s="141"/>
      <c r="DM674" s="141"/>
      <c r="DN674" s="141"/>
      <c r="DO674" s="141"/>
      <c r="DP674" s="91"/>
      <c r="DQ674" s="72"/>
      <c r="DR674" s="72"/>
      <c r="DS674" s="72"/>
      <c r="DT674" s="72"/>
      <c r="DZ674" s="141"/>
      <c r="EA674" s="141"/>
      <c r="EB674" s="141"/>
      <c r="EC674" s="141"/>
      <c r="ED674" s="141"/>
      <c r="EE674" s="141"/>
      <c r="EF674" s="143"/>
      <c r="EU674" s="72"/>
    </row>
    <row r="675" spans="64:151">
      <c r="BL675" s="11"/>
      <c r="BM675" s="60"/>
      <c r="BN675" s="49"/>
      <c r="BY675" s="51" t="s">
        <v>1709</v>
      </c>
      <c r="BZ675"/>
      <c r="CA675" s="278">
        <v>41429.77888888889</v>
      </c>
      <c r="CB675" t="s">
        <v>1202</v>
      </c>
      <c r="CC675" s="10"/>
      <c r="CD675" s="61"/>
      <c r="CF675" s="65"/>
      <c r="CG675" s="65"/>
      <c r="CH675" s="65"/>
      <c r="CM675"/>
      <c r="CN675"/>
      <c r="CO675"/>
      <c r="CP675"/>
      <c r="CQ675"/>
      <c r="CR675"/>
      <c r="CS675"/>
      <c r="CT675"/>
      <c r="CU675"/>
      <c r="DJ675" s="139"/>
      <c r="DK675" s="95"/>
      <c r="DL675" s="141"/>
      <c r="DM675" s="141"/>
      <c r="DN675" s="141"/>
      <c r="DO675" s="141"/>
      <c r="DP675" s="91"/>
      <c r="DQ675" s="72"/>
      <c r="DR675" s="72"/>
      <c r="DS675" s="72"/>
      <c r="DT675" s="72"/>
      <c r="DZ675" s="141"/>
      <c r="EA675" s="141"/>
      <c r="EB675" s="141"/>
      <c r="EC675" s="141"/>
      <c r="ED675" s="141"/>
      <c r="EE675" s="141"/>
      <c r="EF675" s="143"/>
      <c r="EU675" s="72"/>
    </row>
    <row r="676" spans="64:151">
      <c r="BL676" s="11"/>
      <c r="BM676" s="60"/>
      <c r="BN676" s="49"/>
      <c r="BY676" s="51" t="s">
        <v>1232</v>
      </c>
      <c r="BZ676"/>
      <c r="CA676" s="278">
        <v>41429.77888888889</v>
      </c>
      <c r="CB676" t="s">
        <v>1969</v>
      </c>
      <c r="CC676" s="10"/>
      <c r="CD676" s="61"/>
      <c r="CF676" s="65"/>
      <c r="CG676" s="65"/>
      <c r="CH676" s="65"/>
      <c r="CM676"/>
      <c r="CN676"/>
      <c r="CO676"/>
      <c r="CP676"/>
      <c r="CQ676"/>
      <c r="CR676"/>
      <c r="CS676"/>
      <c r="CT676"/>
      <c r="CU676"/>
      <c r="DJ676" s="139"/>
      <c r="DK676" s="95"/>
      <c r="DL676" s="141"/>
      <c r="DM676" s="141"/>
      <c r="DN676" s="141"/>
      <c r="DO676" s="141"/>
      <c r="DP676" s="91"/>
      <c r="DQ676" s="72"/>
      <c r="DR676" s="72"/>
      <c r="DS676" s="72"/>
      <c r="DT676" s="72"/>
      <c r="DZ676" s="141"/>
      <c r="EA676" s="141"/>
      <c r="EB676" s="141"/>
      <c r="EC676" s="141"/>
      <c r="ED676" s="141"/>
      <c r="EE676" s="141"/>
      <c r="EF676" s="143"/>
      <c r="EU676" s="72"/>
    </row>
    <row r="677" spans="64:151">
      <c r="BL677" s="11"/>
      <c r="BM677" s="60"/>
      <c r="BN677" s="49"/>
      <c r="BY677" s="51" t="s">
        <v>1233</v>
      </c>
      <c r="BZ677"/>
      <c r="CA677" s="278">
        <v>41429.778900462959</v>
      </c>
      <c r="CB677" t="s">
        <v>1969</v>
      </c>
      <c r="CC677" s="10"/>
      <c r="CF677" s="65"/>
      <c r="CG677" s="65"/>
      <c r="CH677" s="65"/>
      <c r="CM677"/>
      <c r="CN677"/>
      <c r="CO677"/>
      <c r="CP677"/>
      <c r="CQ677"/>
      <c r="CR677"/>
      <c r="CS677"/>
      <c r="CT677"/>
      <c r="CU677"/>
      <c r="DJ677" s="139"/>
      <c r="DK677" s="95"/>
      <c r="DL677" s="141"/>
      <c r="DM677" s="141"/>
      <c r="DN677" s="141"/>
      <c r="DO677" s="141"/>
      <c r="DP677" s="91"/>
      <c r="DQ677" s="72"/>
      <c r="DR677" s="72"/>
      <c r="DS677" s="72"/>
      <c r="DT677" s="72"/>
      <c r="DZ677" s="141"/>
      <c r="EA677" s="141"/>
      <c r="EB677" s="141"/>
      <c r="EC677" s="141"/>
      <c r="ED677" s="141"/>
      <c r="EE677" s="141"/>
      <c r="EF677" s="143"/>
      <c r="EU677" s="72"/>
    </row>
    <row r="678" spans="64:151">
      <c r="BL678" s="11"/>
      <c r="BM678" s="60"/>
      <c r="BN678" s="49"/>
      <c r="BY678" s="51" t="s">
        <v>1234</v>
      </c>
      <c r="BZ678"/>
      <c r="CA678" s="278">
        <v>41429.778900462959</v>
      </c>
      <c r="CB678" t="s">
        <v>1969</v>
      </c>
      <c r="CC678" s="10"/>
      <c r="CF678" s="65"/>
      <c r="CG678" s="65"/>
      <c r="CH678" s="65"/>
      <c r="CM678"/>
      <c r="CN678"/>
      <c r="CO678"/>
      <c r="CP678"/>
      <c r="CQ678"/>
      <c r="CR678"/>
      <c r="CS678"/>
      <c r="CT678"/>
      <c r="CU678"/>
      <c r="DJ678" s="139"/>
      <c r="DK678" s="95"/>
      <c r="DL678" s="141"/>
      <c r="DM678" s="141"/>
      <c r="DN678" s="141"/>
      <c r="DO678" s="141"/>
      <c r="DP678" s="91"/>
      <c r="DQ678" s="72"/>
      <c r="DR678" s="72"/>
      <c r="DS678" s="72"/>
      <c r="DT678" s="72"/>
      <c r="DZ678" s="141"/>
      <c r="EA678" s="141"/>
      <c r="EB678" s="141"/>
      <c r="EC678" s="141"/>
      <c r="ED678" s="141"/>
      <c r="EE678" s="141"/>
      <c r="EF678" s="143"/>
      <c r="EU678" s="72"/>
    </row>
    <row r="679" spans="64:151">
      <c r="BL679" s="11"/>
      <c r="BM679" s="60"/>
      <c r="BN679" s="49"/>
      <c r="BY679" s="51" t="s">
        <v>1235</v>
      </c>
      <c r="BZ679"/>
      <c r="CA679" s="278">
        <v>41429.778912037036</v>
      </c>
      <c r="CB679" t="s">
        <v>1969</v>
      </c>
      <c r="CC679" s="10"/>
      <c r="CF679" s="65"/>
      <c r="CG679" s="65"/>
      <c r="CH679" s="65"/>
      <c r="CM679"/>
      <c r="CN679"/>
      <c r="CO679"/>
      <c r="CP679"/>
      <c r="CQ679"/>
      <c r="CR679"/>
      <c r="CS679"/>
      <c r="CT679"/>
      <c r="CU679"/>
      <c r="DJ679" s="139"/>
      <c r="DK679" s="95"/>
      <c r="DL679" s="141"/>
      <c r="DM679" s="141"/>
      <c r="DN679" s="141"/>
      <c r="DO679" s="141"/>
      <c r="DP679" s="91"/>
      <c r="DQ679" s="72"/>
      <c r="DR679" s="72"/>
      <c r="DS679" s="72"/>
      <c r="DT679" s="72"/>
      <c r="DZ679" s="141"/>
      <c r="EA679" s="141"/>
      <c r="EB679" s="141"/>
      <c r="EC679" s="141"/>
      <c r="ED679" s="141"/>
      <c r="EE679" s="141"/>
      <c r="EF679" s="143"/>
      <c r="EU679" s="72"/>
    </row>
    <row r="680" spans="64:151">
      <c r="BL680" s="11"/>
      <c r="BM680" s="60"/>
      <c r="BN680" s="49"/>
      <c r="BY680" s="51" t="s">
        <v>1236</v>
      </c>
      <c r="BZ680"/>
      <c r="CA680" s="278">
        <v>41429.778923611113</v>
      </c>
      <c r="CB680" t="s">
        <v>1969</v>
      </c>
      <c r="CC680" s="10"/>
      <c r="CF680" s="65"/>
      <c r="CG680" s="65"/>
      <c r="CH680" s="65"/>
      <c r="CM680"/>
      <c r="CN680"/>
      <c r="CO680"/>
      <c r="CP680"/>
      <c r="CQ680"/>
      <c r="CR680"/>
      <c r="CS680"/>
      <c r="CT680"/>
      <c r="CU680"/>
      <c r="DJ680" s="139"/>
      <c r="DK680" s="95"/>
      <c r="DL680" s="141"/>
      <c r="DM680" s="141"/>
      <c r="DN680" s="141"/>
      <c r="DO680" s="141"/>
      <c r="DP680" s="91"/>
      <c r="DQ680" s="72"/>
      <c r="DR680" s="72"/>
      <c r="DS680" s="72"/>
      <c r="DT680" s="72"/>
      <c r="DZ680" s="141"/>
      <c r="EA680" s="141"/>
      <c r="EB680" s="141"/>
      <c r="EC680" s="141"/>
      <c r="ED680" s="141"/>
      <c r="EE680" s="141"/>
      <c r="EF680" s="143"/>
      <c r="EU680" s="72"/>
    </row>
    <row r="681" spans="64:151">
      <c r="BL681" s="11"/>
      <c r="BM681" s="60"/>
      <c r="BN681" s="49"/>
      <c r="BY681" s="51" t="s">
        <v>1237</v>
      </c>
      <c r="BZ681"/>
      <c r="CA681" s="278">
        <v>41429.778923611113</v>
      </c>
      <c r="CB681" t="s">
        <v>1969</v>
      </c>
      <c r="CC681" s="10"/>
      <c r="CF681" s="65"/>
      <c r="CG681" s="65"/>
      <c r="CH681" s="65"/>
      <c r="CM681"/>
      <c r="CN681"/>
      <c r="CO681"/>
      <c r="CP681"/>
      <c r="CQ681"/>
      <c r="CR681"/>
      <c r="CS681"/>
      <c r="CT681"/>
      <c r="CU681"/>
      <c r="DJ681" s="139"/>
      <c r="DK681" s="95"/>
      <c r="DL681" s="141"/>
      <c r="DM681" s="141"/>
      <c r="DN681" s="141"/>
      <c r="DO681" s="141"/>
      <c r="DP681" s="91"/>
      <c r="DQ681" s="72"/>
      <c r="DR681" s="72"/>
      <c r="DS681" s="72"/>
      <c r="DT681" s="72"/>
      <c r="DZ681" s="141"/>
      <c r="EA681" s="141"/>
      <c r="EB681" s="141"/>
      <c r="EC681" s="141"/>
      <c r="ED681" s="141"/>
      <c r="EE681" s="141"/>
      <c r="EF681" s="143"/>
      <c r="EU681" s="72"/>
    </row>
    <row r="682" spans="64:151">
      <c r="BL682" s="11"/>
      <c r="BM682" s="60"/>
      <c r="BN682" s="49"/>
      <c r="BY682" s="51" t="s">
        <v>1238</v>
      </c>
      <c r="BZ682"/>
      <c r="CA682" s="278">
        <v>41429.778935185182</v>
      </c>
      <c r="CB682" t="s">
        <v>1734</v>
      </c>
      <c r="CC682" s="10"/>
      <c r="CF682" s="65"/>
      <c r="CG682" s="65"/>
      <c r="CH682" s="65"/>
      <c r="CM682"/>
      <c r="CN682"/>
      <c r="CO682"/>
      <c r="CP682"/>
      <c r="CQ682"/>
      <c r="CR682"/>
      <c r="CS682"/>
      <c r="CT682"/>
      <c r="CU682"/>
      <c r="DJ682" s="139"/>
      <c r="DK682" s="95"/>
      <c r="DL682" s="141"/>
      <c r="DM682" s="141"/>
      <c r="DN682" s="141"/>
      <c r="DO682" s="141"/>
      <c r="DP682" s="91"/>
      <c r="DQ682" s="72"/>
      <c r="DR682" s="72"/>
      <c r="DS682" s="72"/>
      <c r="DT682" s="72"/>
      <c r="DZ682" s="141"/>
      <c r="EA682" s="141"/>
      <c r="EB682" s="141"/>
      <c r="EC682" s="141"/>
      <c r="ED682" s="141"/>
      <c r="EE682" s="141"/>
      <c r="EF682" s="143"/>
      <c r="EU682" s="72"/>
    </row>
    <row r="683" spans="64:151">
      <c r="BL683" s="11"/>
      <c r="BM683" s="60"/>
      <c r="BN683" s="49"/>
      <c r="BY683" s="51" t="s">
        <v>1239</v>
      </c>
      <c r="BZ683"/>
      <c r="CA683" s="278">
        <v>41429.778935185182</v>
      </c>
      <c r="CB683" t="s">
        <v>1969</v>
      </c>
      <c r="CC683" s="10"/>
      <c r="CF683" s="65"/>
      <c r="CG683" s="65"/>
      <c r="CH683" s="49"/>
      <c r="CM683"/>
      <c r="CN683"/>
      <c r="CO683"/>
      <c r="CP683"/>
      <c r="CQ683"/>
      <c r="CR683"/>
      <c r="CS683"/>
      <c r="CT683"/>
      <c r="CU683"/>
      <c r="DJ683" s="139"/>
      <c r="DK683" s="95"/>
      <c r="DL683" s="141"/>
      <c r="DM683" s="141"/>
      <c r="DN683" s="141"/>
      <c r="DO683" s="141"/>
      <c r="DP683" s="91"/>
      <c r="DQ683" s="72"/>
      <c r="DR683" s="72"/>
      <c r="DS683" s="72"/>
      <c r="DT683" s="72"/>
      <c r="DZ683" s="141"/>
      <c r="EA683" s="141"/>
      <c r="EB683" s="141"/>
      <c r="EC683" s="141"/>
      <c r="ED683" s="141"/>
      <c r="EE683" s="141"/>
      <c r="EF683" s="143"/>
      <c r="EU683" s="72"/>
    </row>
    <row r="684" spans="64:151">
      <c r="BL684" s="11"/>
      <c r="BM684" s="60"/>
      <c r="BN684" s="49"/>
      <c r="BY684" s="51" t="s">
        <v>1240</v>
      </c>
      <c r="BZ684"/>
      <c r="CA684" s="278">
        <v>41429.778946759259</v>
      </c>
      <c r="CB684" t="s">
        <v>1969</v>
      </c>
      <c r="CC684" s="10"/>
      <c r="CF684" s="65"/>
      <c r="CG684" s="65"/>
      <c r="CH684" s="49"/>
      <c r="CM684"/>
      <c r="CN684"/>
      <c r="CO684"/>
      <c r="CP684"/>
      <c r="CQ684"/>
      <c r="CR684"/>
      <c r="CS684"/>
      <c r="CT684"/>
      <c r="CU684"/>
      <c r="DJ684" s="139"/>
      <c r="DK684" s="95"/>
      <c r="DL684" s="141"/>
      <c r="DM684" s="141"/>
      <c r="DN684" s="141"/>
      <c r="DO684" s="141"/>
      <c r="DP684" s="91"/>
      <c r="DQ684" s="72"/>
      <c r="DR684" s="72"/>
      <c r="DS684" s="72"/>
      <c r="DT684" s="72"/>
      <c r="DZ684" s="141"/>
      <c r="EA684" s="141"/>
      <c r="EB684" s="141"/>
      <c r="EC684" s="141"/>
      <c r="ED684" s="141"/>
      <c r="EE684" s="141"/>
      <c r="EF684" s="143"/>
      <c r="EU684" s="72"/>
    </row>
    <row r="685" spans="64:151">
      <c r="BL685" s="11"/>
      <c r="BM685" s="60"/>
      <c r="BN685" s="49"/>
      <c r="BY685" s="51" t="s">
        <v>1241</v>
      </c>
      <c r="BZ685"/>
      <c r="CA685" s="278">
        <v>41429.778969907406</v>
      </c>
      <c r="CB685" t="s">
        <v>1204</v>
      </c>
      <c r="CC685" s="10"/>
      <c r="CF685" s="65"/>
      <c r="CG685" s="65"/>
      <c r="CH685" s="49"/>
      <c r="CM685"/>
      <c r="CN685"/>
      <c r="CO685"/>
      <c r="CP685"/>
      <c r="CQ685"/>
      <c r="CR685"/>
      <c r="CS685"/>
      <c r="CT685"/>
      <c r="CU685"/>
      <c r="DJ685" s="139"/>
      <c r="DK685" s="95"/>
      <c r="DL685" s="141"/>
      <c r="DM685" s="141"/>
      <c r="DN685" s="141"/>
      <c r="DO685" s="141"/>
      <c r="DP685" s="91"/>
      <c r="DQ685" s="72"/>
      <c r="DR685" s="72"/>
      <c r="DS685" s="72"/>
      <c r="DT685" s="72"/>
      <c r="DZ685" s="141"/>
      <c r="EA685" s="141"/>
      <c r="EB685" s="141"/>
      <c r="EC685" s="141"/>
      <c r="ED685" s="141"/>
      <c r="EE685" s="141"/>
      <c r="EF685" s="143"/>
      <c r="EU685" s="72"/>
    </row>
    <row r="686" spans="64:151">
      <c r="BL686" s="11"/>
      <c r="BM686" s="60"/>
      <c r="BN686" s="49"/>
      <c r="BY686" s="51" t="s">
        <v>1242</v>
      </c>
      <c r="BZ686"/>
      <c r="CA686" s="278">
        <v>41429.778969907406</v>
      </c>
      <c r="CB686" t="s">
        <v>1969</v>
      </c>
      <c r="CC686" s="10"/>
      <c r="CF686" s="65"/>
      <c r="CG686" s="65"/>
      <c r="CH686" s="49"/>
      <c r="CM686"/>
      <c r="CN686"/>
      <c r="CO686"/>
      <c r="CP686"/>
      <c r="CQ686"/>
      <c r="CR686"/>
      <c r="CS686"/>
      <c r="CT686"/>
      <c r="CU686"/>
      <c r="DJ686" s="139"/>
      <c r="DK686" s="95"/>
      <c r="DL686" s="141"/>
      <c r="DM686" s="141"/>
      <c r="DN686" s="141"/>
      <c r="DO686" s="141"/>
      <c r="DP686" s="91"/>
      <c r="DQ686" s="72"/>
      <c r="DR686" s="72"/>
      <c r="DS686" s="72"/>
      <c r="DT686" s="72"/>
      <c r="DZ686" s="141"/>
      <c r="EA686" s="141"/>
      <c r="EB686" s="141"/>
      <c r="EC686" s="141"/>
      <c r="ED686" s="141"/>
      <c r="EE686" s="141"/>
      <c r="EF686" s="143"/>
      <c r="EU686" s="72"/>
    </row>
    <row r="687" spans="64:151">
      <c r="BL687" s="11"/>
      <c r="BM687" s="60"/>
      <c r="BN687" s="49"/>
      <c r="BY687" s="51" t="s">
        <v>1243</v>
      </c>
      <c r="BZ687"/>
      <c r="CA687" s="278">
        <v>41429.780787037038</v>
      </c>
      <c r="CB687" t="s">
        <v>1969</v>
      </c>
      <c r="CC687" s="10"/>
      <c r="CF687" s="65"/>
      <c r="CG687" s="65"/>
      <c r="CH687" s="49"/>
      <c r="CM687"/>
      <c r="CN687"/>
      <c r="CO687"/>
      <c r="CP687"/>
      <c r="CQ687"/>
      <c r="CR687"/>
      <c r="CS687"/>
      <c r="CT687"/>
      <c r="CU687"/>
      <c r="DJ687" s="139"/>
      <c r="DK687" s="95"/>
      <c r="DL687" s="141"/>
      <c r="DM687" s="141"/>
      <c r="DN687" s="141"/>
      <c r="DO687" s="141"/>
      <c r="DP687" s="91"/>
      <c r="DQ687" s="72"/>
      <c r="DR687" s="72"/>
      <c r="DS687" s="72"/>
      <c r="DT687" s="72"/>
      <c r="DZ687" s="141"/>
      <c r="EA687" s="141"/>
      <c r="EB687" s="141"/>
      <c r="EC687" s="141"/>
      <c r="ED687" s="141"/>
      <c r="EE687" s="141"/>
      <c r="EF687" s="143"/>
      <c r="EU687" s="72"/>
    </row>
    <row r="688" spans="64:151">
      <c r="BL688" s="11"/>
      <c r="BM688" s="60"/>
      <c r="BN688" s="49"/>
      <c r="BY688" s="51" t="s">
        <v>1244</v>
      </c>
      <c r="BZ688"/>
      <c r="CA688" s="278">
        <v>41429.780914351853</v>
      </c>
      <c r="CB688" t="s">
        <v>1969</v>
      </c>
      <c r="CC688" s="10"/>
      <c r="CF688" s="65"/>
      <c r="CG688" s="65"/>
      <c r="CH688" s="49"/>
      <c r="CM688"/>
      <c r="CN688"/>
      <c r="CO688"/>
      <c r="CP688"/>
      <c r="CQ688"/>
      <c r="CR688"/>
      <c r="CS688"/>
      <c r="CT688"/>
      <c r="CU688"/>
      <c r="DJ688" s="139"/>
      <c r="DK688" s="95"/>
      <c r="DL688" s="141"/>
      <c r="DM688" s="141"/>
      <c r="DN688" s="141"/>
      <c r="DO688" s="141"/>
      <c r="DP688" s="91"/>
      <c r="DQ688" s="72"/>
      <c r="DR688" s="72"/>
      <c r="DS688" s="72"/>
      <c r="DT688" s="72"/>
      <c r="DZ688" s="141"/>
      <c r="EA688" s="141"/>
      <c r="EB688" s="141"/>
      <c r="EC688" s="141"/>
      <c r="ED688" s="141"/>
      <c r="EE688" s="141"/>
      <c r="EF688" s="143"/>
      <c r="EU688" s="72"/>
    </row>
    <row r="689" spans="64:151">
      <c r="BL689" s="11"/>
      <c r="BM689" s="60"/>
      <c r="BN689" s="49"/>
      <c r="BY689" s="51" t="s">
        <v>1245</v>
      </c>
      <c r="BZ689"/>
      <c r="CA689" s="278">
        <v>41429.780925925923</v>
      </c>
      <c r="CB689" t="s">
        <v>1558</v>
      </c>
      <c r="CC689" s="10"/>
      <c r="CF689" s="65"/>
      <c r="CG689" s="65"/>
      <c r="CH689" s="49"/>
      <c r="CM689"/>
      <c r="CN689"/>
      <c r="CO689"/>
      <c r="CP689"/>
      <c r="CQ689"/>
      <c r="CR689"/>
      <c r="CS689"/>
      <c r="CT689"/>
      <c r="CU689"/>
      <c r="DJ689" s="139"/>
      <c r="DK689" s="95"/>
      <c r="DL689" s="141"/>
      <c r="DM689" s="141"/>
      <c r="DN689" s="141"/>
      <c r="DO689" s="141"/>
      <c r="DP689" s="91"/>
      <c r="DQ689" s="72"/>
      <c r="DR689" s="72"/>
      <c r="DS689" s="72"/>
      <c r="DT689" s="72"/>
      <c r="DZ689" s="141"/>
      <c r="EA689" s="141"/>
      <c r="EB689" s="141"/>
      <c r="EC689" s="141"/>
      <c r="ED689" s="141"/>
      <c r="EE689" s="141"/>
      <c r="EF689" s="143"/>
      <c r="EU689" s="72"/>
    </row>
    <row r="690" spans="64:151">
      <c r="BL690" s="11"/>
      <c r="BM690" s="60"/>
      <c r="BN690" s="49"/>
      <c r="BY690" s="51" t="s">
        <v>1246</v>
      </c>
      <c r="BZ690"/>
      <c r="CA690" s="278">
        <v>41429.780925925923</v>
      </c>
      <c r="CB690" t="s">
        <v>1969</v>
      </c>
      <c r="CC690" s="10"/>
      <c r="CF690" s="65"/>
      <c r="CG690" s="65"/>
      <c r="CH690" s="49"/>
      <c r="CM690"/>
      <c r="CN690"/>
      <c r="CO690"/>
      <c r="CP690"/>
      <c r="CQ690"/>
      <c r="CR690"/>
      <c r="CS690"/>
      <c r="CT690"/>
      <c r="CU690"/>
      <c r="DJ690" s="139"/>
      <c r="DK690" s="95"/>
      <c r="DL690" s="141"/>
      <c r="DM690" s="141"/>
      <c r="DN690" s="141"/>
      <c r="DO690" s="141"/>
      <c r="DP690" s="91"/>
      <c r="DQ690" s="72"/>
      <c r="DR690" s="72"/>
      <c r="DS690" s="72"/>
      <c r="DT690" s="72"/>
      <c r="DZ690" s="141"/>
      <c r="EA690" s="141"/>
      <c r="EB690" s="141"/>
      <c r="EC690" s="141"/>
      <c r="ED690" s="141"/>
      <c r="EE690" s="141"/>
      <c r="EF690" s="143"/>
      <c r="EU690" s="72"/>
    </row>
    <row r="691" spans="64:151">
      <c r="BL691" s="11"/>
      <c r="BM691" s="60"/>
      <c r="BN691" s="49"/>
      <c r="BY691" s="51" t="s">
        <v>1247</v>
      </c>
      <c r="BZ691"/>
      <c r="CA691" s="278">
        <v>41429.7809375</v>
      </c>
      <c r="CB691" t="s">
        <v>1969</v>
      </c>
      <c r="CC691" s="10"/>
      <c r="CF691" s="65"/>
      <c r="CG691" s="65"/>
      <c r="CH691" s="49"/>
      <c r="CM691"/>
      <c r="CN691"/>
      <c r="CO691"/>
      <c r="CP691"/>
      <c r="CQ691"/>
      <c r="CR691"/>
      <c r="CS691"/>
      <c r="CT691"/>
      <c r="CU691"/>
      <c r="DJ691" s="139"/>
      <c r="DK691" s="95"/>
      <c r="DL691" s="141"/>
      <c r="DM691" s="141"/>
      <c r="DN691" s="141"/>
      <c r="DO691" s="141"/>
      <c r="DP691" s="91"/>
      <c r="DQ691" s="72"/>
      <c r="DR691" s="72"/>
      <c r="DS691" s="72"/>
      <c r="DT691" s="72"/>
      <c r="DZ691" s="141"/>
      <c r="EA691" s="141"/>
      <c r="EB691" s="141"/>
      <c r="EC691" s="141"/>
      <c r="ED691" s="141"/>
      <c r="EE691" s="141"/>
      <c r="EF691" s="143"/>
      <c r="EU691" s="72"/>
    </row>
    <row r="692" spans="64:151">
      <c r="BL692" s="11"/>
      <c r="BM692" s="60"/>
      <c r="BN692" s="49"/>
      <c r="BY692" s="51" t="s">
        <v>1248</v>
      </c>
      <c r="BZ692"/>
      <c r="CA692" s="278">
        <v>41429.7809375</v>
      </c>
      <c r="CB692" t="s">
        <v>1969</v>
      </c>
      <c r="CC692" s="10"/>
      <c r="CF692" s="65"/>
      <c r="CG692" s="65"/>
      <c r="CH692" s="49"/>
      <c r="CM692"/>
      <c r="CN692"/>
      <c r="CO692"/>
      <c r="CP692"/>
      <c r="CQ692"/>
      <c r="CR692"/>
      <c r="CS692"/>
      <c r="CT692"/>
      <c r="CU692"/>
      <c r="DJ692" s="139"/>
      <c r="DK692" s="95"/>
      <c r="DL692" s="141"/>
      <c r="DM692" s="141"/>
      <c r="DN692" s="141"/>
      <c r="DO692" s="141"/>
      <c r="DP692" s="91"/>
      <c r="DQ692" s="72"/>
      <c r="DR692" s="72"/>
      <c r="DS692" s="72"/>
      <c r="DT692" s="72"/>
      <c r="DZ692" s="141"/>
      <c r="EA692" s="141"/>
      <c r="EB692" s="141"/>
      <c r="EC692" s="141"/>
      <c r="ED692" s="141"/>
      <c r="EE692" s="141"/>
      <c r="EF692" s="143"/>
      <c r="EU692" s="72"/>
    </row>
    <row r="693" spans="64:151">
      <c r="BL693" s="11"/>
      <c r="BM693" s="60"/>
      <c r="BN693" s="49"/>
      <c r="BY693" s="51" t="s">
        <v>1249</v>
      </c>
      <c r="BZ693"/>
      <c r="CA693" s="278">
        <v>41429.780949074076</v>
      </c>
      <c r="CB693" t="s">
        <v>1969</v>
      </c>
      <c r="CC693" s="10"/>
      <c r="CF693" s="65"/>
      <c r="CG693" s="65"/>
      <c r="CH693" s="49"/>
      <c r="CM693"/>
      <c r="CN693"/>
      <c r="CO693"/>
      <c r="CP693"/>
      <c r="CQ693"/>
      <c r="CR693"/>
      <c r="CS693"/>
      <c r="CT693"/>
      <c r="CU693"/>
      <c r="DJ693" s="139"/>
      <c r="DK693" s="95"/>
      <c r="DL693" s="141"/>
      <c r="DM693" s="141"/>
      <c r="DN693" s="141"/>
      <c r="DO693" s="141"/>
      <c r="DP693" s="91"/>
      <c r="DQ693" s="72"/>
      <c r="DR693" s="72"/>
      <c r="DS693" s="72"/>
      <c r="DT693" s="72"/>
      <c r="DZ693" s="141"/>
      <c r="EA693" s="141"/>
      <c r="EB693" s="141"/>
      <c r="EC693" s="141"/>
      <c r="ED693" s="141"/>
      <c r="EE693" s="141"/>
      <c r="EF693" s="143"/>
      <c r="EU693" s="72"/>
    </row>
    <row r="694" spans="64:151">
      <c r="BL694" s="11"/>
      <c r="BM694" s="60"/>
      <c r="BN694" s="49"/>
      <c r="BY694" s="51" t="s">
        <v>1250</v>
      </c>
      <c r="BZ694"/>
      <c r="CA694" s="278">
        <v>41429.780960648146</v>
      </c>
      <c r="CB694" t="s">
        <v>1969</v>
      </c>
      <c r="CC694" s="10"/>
      <c r="CF694" s="65"/>
      <c r="CG694" s="65"/>
      <c r="CH694" s="49"/>
      <c r="CM694"/>
      <c r="CN694"/>
      <c r="CO694"/>
      <c r="CP694"/>
      <c r="CQ694"/>
      <c r="CR694"/>
      <c r="CS694"/>
      <c r="CT694"/>
      <c r="CU694"/>
      <c r="DJ694" s="139"/>
      <c r="DK694" s="95"/>
      <c r="DL694" s="141"/>
      <c r="DM694" s="141"/>
      <c r="DN694" s="141"/>
      <c r="DO694" s="141"/>
      <c r="DP694" s="91"/>
      <c r="DQ694" s="72"/>
      <c r="DR694" s="72"/>
      <c r="DS694" s="72"/>
      <c r="DT694" s="72"/>
      <c r="DZ694" s="141"/>
      <c r="EA694" s="141"/>
      <c r="EB694" s="141"/>
      <c r="EC694" s="141"/>
      <c r="ED694" s="141"/>
      <c r="EE694" s="141"/>
      <c r="EF694" s="143"/>
      <c r="EU694" s="72"/>
    </row>
    <row r="695" spans="64:151">
      <c r="BL695" s="11"/>
      <c r="BM695" s="60"/>
      <c r="BN695" s="49"/>
      <c r="BY695" s="51" t="s">
        <v>1251</v>
      </c>
      <c r="BZ695"/>
      <c r="CA695" s="278">
        <v>41429.780960648146</v>
      </c>
      <c r="CB695" t="s">
        <v>1969</v>
      </c>
      <c r="CC695" s="10"/>
      <c r="CF695" s="65"/>
      <c r="CG695" s="65"/>
      <c r="CH695" s="49"/>
      <c r="CM695"/>
      <c r="CN695"/>
      <c r="CO695"/>
      <c r="CP695"/>
      <c r="CQ695"/>
      <c r="CR695"/>
      <c r="CS695"/>
      <c r="CT695"/>
      <c r="CU695"/>
      <c r="DJ695" s="139"/>
      <c r="DK695" s="95"/>
      <c r="DL695" s="141"/>
      <c r="DM695" s="141"/>
      <c r="DN695" s="141"/>
      <c r="DO695" s="141"/>
      <c r="DP695" s="91"/>
      <c r="DQ695" s="72"/>
      <c r="DR695" s="72"/>
      <c r="DS695" s="72"/>
      <c r="DT695" s="72"/>
      <c r="DZ695" s="141"/>
      <c r="EA695" s="141"/>
      <c r="EB695" s="141"/>
      <c r="EC695" s="141"/>
      <c r="ED695" s="141"/>
      <c r="EE695" s="141"/>
      <c r="EF695" s="143"/>
      <c r="EU695" s="72"/>
    </row>
    <row r="696" spans="64:151">
      <c r="BL696" s="11"/>
      <c r="BM696" s="60"/>
      <c r="BN696" s="49"/>
      <c r="BY696" s="51" t="s">
        <v>1252</v>
      </c>
      <c r="BZ696"/>
      <c r="CA696" s="278">
        <v>41429.780972222223</v>
      </c>
      <c r="CB696" t="s">
        <v>1086</v>
      </c>
      <c r="CC696" s="10"/>
      <c r="CF696" s="65"/>
      <c r="CG696" s="65"/>
      <c r="CH696" s="49"/>
      <c r="CM696"/>
      <c r="CN696"/>
      <c r="CO696"/>
      <c r="CP696"/>
      <c r="CQ696"/>
      <c r="CR696"/>
      <c r="CS696"/>
      <c r="CT696"/>
      <c r="CU696"/>
      <c r="DJ696" s="139"/>
      <c r="DK696" s="95"/>
      <c r="DL696" s="141"/>
      <c r="DM696" s="141"/>
      <c r="DN696" s="141"/>
      <c r="DO696" s="141"/>
      <c r="DP696" s="91"/>
      <c r="DQ696" s="72"/>
      <c r="DR696" s="72"/>
      <c r="DS696" s="72"/>
      <c r="DT696" s="72"/>
      <c r="DZ696" s="141"/>
      <c r="EA696" s="141"/>
      <c r="EB696" s="141"/>
      <c r="EC696" s="141"/>
      <c r="ED696" s="141"/>
      <c r="EE696" s="141"/>
      <c r="EF696" s="143"/>
      <c r="EU696" s="72"/>
    </row>
    <row r="697" spans="64:151">
      <c r="BL697" s="11"/>
      <c r="BM697" s="60"/>
      <c r="BN697" s="49"/>
      <c r="BY697" s="51" t="s">
        <v>1253</v>
      </c>
      <c r="BZ697"/>
      <c r="CA697" s="278">
        <v>41429.7809837963</v>
      </c>
      <c r="CB697" t="s">
        <v>1969</v>
      </c>
      <c r="CC697" s="10"/>
      <c r="CF697" s="65"/>
      <c r="CG697" s="65"/>
      <c r="CH697" s="49"/>
      <c r="CM697"/>
      <c r="CN697"/>
      <c r="CO697"/>
      <c r="CP697"/>
      <c r="CQ697"/>
      <c r="CR697"/>
      <c r="CS697"/>
      <c r="CT697"/>
      <c r="CU697"/>
      <c r="DJ697" s="139"/>
      <c r="DK697" s="95"/>
      <c r="DL697" s="141"/>
      <c r="DM697" s="141"/>
      <c r="DN697" s="141"/>
      <c r="DO697" s="141"/>
      <c r="DP697" s="91"/>
      <c r="DQ697" s="72"/>
      <c r="DR697" s="72"/>
      <c r="DS697" s="72"/>
      <c r="DT697" s="72"/>
      <c r="DZ697" s="141"/>
      <c r="EA697" s="141"/>
      <c r="EB697" s="141"/>
      <c r="EC697" s="141"/>
      <c r="ED697" s="141"/>
      <c r="EE697" s="141"/>
      <c r="EF697" s="143"/>
      <c r="EU697" s="72"/>
    </row>
    <row r="698" spans="64:151">
      <c r="BL698" s="11"/>
      <c r="BM698" s="60"/>
      <c r="BN698" s="49"/>
      <c r="BY698" s="51" t="s">
        <v>1254</v>
      </c>
      <c r="BZ698"/>
      <c r="CA698" s="278">
        <v>41429.780995370369</v>
      </c>
      <c r="CB698" t="s">
        <v>1969</v>
      </c>
      <c r="CC698" s="10"/>
      <c r="CF698" s="65"/>
      <c r="CG698" s="65"/>
      <c r="CH698" s="49"/>
      <c r="CM698"/>
      <c r="CN698"/>
      <c r="CO698"/>
      <c r="CP698"/>
      <c r="CQ698"/>
      <c r="CR698"/>
      <c r="CS698"/>
      <c r="CT698"/>
      <c r="CU698"/>
      <c r="DJ698" s="139"/>
      <c r="DK698" s="95"/>
      <c r="DL698" s="141"/>
      <c r="DM698" s="141"/>
      <c r="DN698" s="141"/>
      <c r="DO698" s="141"/>
      <c r="DP698" s="91"/>
      <c r="DQ698" s="72"/>
      <c r="DR698" s="72"/>
      <c r="DS698" s="72"/>
      <c r="DT698" s="72"/>
      <c r="DZ698" s="141"/>
      <c r="EA698" s="141"/>
      <c r="EB698" s="141"/>
      <c r="EC698" s="141"/>
      <c r="ED698" s="141"/>
      <c r="EE698" s="141"/>
      <c r="EF698" s="143"/>
      <c r="EU698" s="72"/>
    </row>
    <row r="699" spans="64:151">
      <c r="BL699" s="11"/>
      <c r="BM699" s="60"/>
      <c r="BN699" s="49"/>
      <c r="BY699" s="51" t="s">
        <v>1255</v>
      </c>
      <c r="BZ699"/>
      <c r="CA699" s="278">
        <v>41429.781006944446</v>
      </c>
      <c r="CB699" t="s">
        <v>1058</v>
      </c>
      <c r="CC699" s="10"/>
      <c r="CF699" s="65"/>
      <c r="CG699" s="65"/>
      <c r="CH699" s="49"/>
      <c r="CM699"/>
      <c r="CN699"/>
      <c r="CO699"/>
      <c r="CP699"/>
      <c r="CQ699"/>
      <c r="CR699"/>
      <c r="CS699"/>
      <c r="CT699"/>
      <c r="CU699"/>
      <c r="DJ699" s="139"/>
      <c r="DK699" s="95"/>
      <c r="DL699" s="141"/>
      <c r="DM699" s="141"/>
      <c r="DN699" s="141"/>
      <c r="DO699" s="141"/>
      <c r="DP699" s="91"/>
      <c r="DQ699" s="72"/>
      <c r="DR699" s="72"/>
      <c r="DS699" s="72"/>
      <c r="DT699" s="72"/>
      <c r="DZ699" s="141"/>
      <c r="EA699" s="141"/>
      <c r="EB699" s="141"/>
      <c r="EC699" s="141"/>
      <c r="ED699" s="141"/>
      <c r="EE699" s="141"/>
      <c r="EF699" s="143"/>
      <c r="EU699" s="72"/>
    </row>
    <row r="700" spans="64:151">
      <c r="BL700" s="11"/>
      <c r="BM700" s="60"/>
      <c r="BN700" s="49"/>
      <c r="BY700" s="51" t="s">
        <v>1256</v>
      </c>
      <c r="BZ700"/>
      <c r="CA700" s="278">
        <v>41429.781006944446</v>
      </c>
      <c r="CB700" t="s">
        <v>1969</v>
      </c>
      <c r="CC700" s="10"/>
      <c r="CF700" s="65"/>
      <c r="CG700" s="65"/>
      <c r="CH700" s="49"/>
      <c r="CM700"/>
      <c r="CN700"/>
      <c r="CO700"/>
      <c r="CP700"/>
      <c r="CQ700"/>
      <c r="CR700"/>
      <c r="CS700"/>
      <c r="CT700"/>
      <c r="CU700"/>
      <c r="DJ700" s="139"/>
      <c r="DK700" s="95"/>
      <c r="DL700" s="141"/>
      <c r="DM700" s="141"/>
      <c r="DN700" s="141"/>
      <c r="DO700" s="141"/>
      <c r="DP700" s="91"/>
      <c r="DQ700" s="72"/>
      <c r="DR700" s="72"/>
      <c r="DS700" s="72"/>
      <c r="DT700" s="72"/>
      <c r="DZ700" s="141"/>
      <c r="EA700" s="141"/>
      <c r="EB700" s="141"/>
      <c r="EC700" s="141"/>
      <c r="ED700" s="141"/>
      <c r="EE700" s="141"/>
      <c r="EF700" s="143"/>
      <c r="EU700" s="72"/>
    </row>
    <row r="701" spans="64:151">
      <c r="BL701" s="11"/>
      <c r="BM701" s="60"/>
      <c r="BN701" s="49"/>
      <c r="BY701" s="51" t="s">
        <v>1257</v>
      </c>
      <c r="BZ701"/>
      <c r="CA701" s="278">
        <v>41429.781018518515</v>
      </c>
      <c r="CB701" t="s">
        <v>1969</v>
      </c>
      <c r="CC701" s="10"/>
      <c r="CF701" s="65"/>
      <c r="CG701" s="65"/>
      <c r="CH701" s="49"/>
      <c r="CM701"/>
      <c r="CN701"/>
      <c r="CO701"/>
      <c r="CP701"/>
      <c r="CQ701"/>
      <c r="CR701"/>
      <c r="CS701"/>
      <c r="CT701"/>
      <c r="CU701"/>
      <c r="DJ701" s="139"/>
      <c r="DK701" s="95"/>
      <c r="DL701" s="141"/>
      <c r="DM701" s="141"/>
      <c r="DN701" s="141"/>
      <c r="DO701" s="141"/>
      <c r="DP701" s="91"/>
      <c r="DQ701" s="72"/>
      <c r="DR701" s="72"/>
      <c r="DS701" s="72"/>
      <c r="DT701" s="72"/>
      <c r="DZ701" s="141"/>
      <c r="EA701" s="141"/>
      <c r="EB701" s="141"/>
      <c r="EC701" s="141"/>
      <c r="ED701" s="141"/>
      <c r="EE701" s="141"/>
      <c r="EF701" s="143"/>
      <c r="EU701" s="72"/>
    </row>
    <row r="702" spans="64:151">
      <c r="BL702" s="11"/>
      <c r="BM702" s="60"/>
      <c r="BN702" s="49"/>
      <c r="BY702" s="51" t="s">
        <v>1258</v>
      </c>
      <c r="BZ702"/>
      <c r="CA702" s="278">
        <v>41429.781041666669</v>
      </c>
      <c r="CB702" t="s">
        <v>1181</v>
      </c>
      <c r="CC702" s="10"/>
      <c r="CF702" s="65"/>
      <c r="CG702" s="65"/>
      <c r="CH702" s="49"/>
      <c r="CM702"/>
      <c r="CN702"/>
      <c r="CO702"/>
      <c r="CP702"/>
      <c r="CQ702"/>
      <c r="CR702"/>
      <c r="CS702"/>
      <c r="CT702"/>
      <c r="CU702"/>
      <c r="DJ702" s="139"/>
      <c r="DK702" s="95"/>
      <c r="DL702" s="141"/>
      <c r="DM702" s="141"/>
      <c r="DN702" s="141"/>
      <c r="DO702" s="141"/>
      <c r="DP702" s="91"/>
      <c r="DQ702" s="72"/>
      <c r="DR702" s="72"/>
      <c r="DS702" s="72"/>
      <c r="DT702" s="72"/>
      <c r="DZ702" s="141"/>
      <c r="EA702" s="141"/>
      <c r="EB702" s="141"/>
      <c r="EC702" s="141"/>
      <c r="ED702" s="141"/>
      <c r="EE702" s="141"/>
      <c r="EF702" s="143"/>
      <c r="EU702" s="72"/>
    </row>
    <row r="703" spans="64:151">
      <c r="BL703" s="11"/>
      <c r="BM703" s="60"/>
      <c r="BN703" s="49"/>
      <c r="BZ703"/>
      <c r="CA703" s="278">
        <v>41429.781041666669</v>
      </c>
      <c r="CB703" t="s">
        <v>1969</v>
      </c>
      <c r="CC703" s="10"/>
      <c r="CF703" s="65"/>
      <c r="CG703" s="65"/>
      <c r="CH703" s="49"/>
      <c r="CM703"/>
      <c r="CN703"/>
      <c r="CO703"/>
      <c r="CP703"/>
      <c r="CQ703"/>
      <c r="CR703"/>
      <c r="CS703"/>
      <c r="CT703"/>
      <c r="CU703"/>
      <c r="DJ703" s="139"/>
      <c r="DK703" s="95"/>
      <c r="DL703" s="141"/>
      <c r="DM703" s="141"/>
      <c r="DN703" s="141"/>
      <c r="DO703" s="141"/>
      <c r="DP703" s="91"/>
      <c r="DQ703" s="72"/>
      <c r="DR703" s="72"/>
      <c r="DS703" s="72"/>
      <c r="DT703" s="72"/>
      <c r="DZ703" s="141"/>
      <c r="EA703" s="141"/>
      <c r="EB703" s="141"/>
      <c r="EC703" s="141"/>
      <c r="ED703" s="141"/>
      <c r="EE703" s="141"/>
      <c r="EF703" s="143"/>
      <c r="EU703" s="72"/>
    </row>
    <row r="704" spans="64:151">
      <c r="BL704" s="11"/>
      <c r="BM704" s="60"/>
      <c r="BN704" s="49"/>
      <c r="BZ704"/>
      <c r="CA704" s="278">
        <v>41429.781053240738</v>
      </c>
      <c r="CB704" t="s">
        <v>1969</v>
      </c>
      <c r="CC704" s="10"/>
      <c r="CF704" s="65"/>
      <c r="CG704" s="65"/>
      <c r="CH704" s="49"/>
      <c r="CM704"/>
      <c r="CN704"/>
      <c r="CO704"/>
      <c r="CP704"/>
      <c r="CQ704"/>
      <c r="CR704"/>
      <c r="CS704"/>
      <c r="CT704"/>
      <c r="CU704"/>
      <c r="DJ704" s="139"/>
      <c r="DK704" s="95"/>
      <c r="DL704" s="141"/>
      <c r="DM704" s="141"/>
      <c r="DN704" s="141"/>
      <c r="DO704" s="141"/>
      <c r="DP704" s="91"/>
      <c r="DQ704" s="72"/>
      <c r="DR704" s="72"/>
      <c r="DS704" s="72"/>
      <c r="DT704" s="72"/>
      <c r="DZ704" s="141"/>
      <c r="EA704" s="141"/>
      <c r="EB704" s="141"/>
      <c r="EC704" s="141"/>
      <c r="ED704" s="141"/>
      <c r="EE704" s="141"/>
      <c r="EF704" s="143"/>
      <c r="EU704" s="72"/>
    </row>
    <row r="705" spans="64:151">
      <c r="BL705" s="11"/>
      <c r="BM705" s="60"/>
      <c r="BN705" s="49"/>
      <c r="BZ705"/>
      <c r="CA705" s="278">
        <v>41429.781064814815</v>
      </c>
      <c r="CB705" t="s">
        <v>1063</v>
      </c>
      <c r="CC705" s="10"/>
      <c r="CF705" s="65"/>
      <c r="CG705" s="65"/>
      <c r="CH705" s="49"/>
      <c r="CM705"/>
      <c r="CN705"/>
      <c r="CO705"/>
      <c r="CP705"/>
      <c r="CQ705"/>
      <c r="CR705"/>
      <c r="CS705"/>
      <c r="CT705"/>
      <c r="CU705"/>
      <c r="DJ705" s="139"/>
      <c r="DK705" s="95"/>
      <c r="DL705" s="141"/>
      <c r="DM705" s="141"/>
      <c r="DN705" s="141"/>
      <c r="DO705" s="141"/>
      <c r="DP705" s="91"/>
      <c r="DQ705" s="72"/>
      <c r="DR705" s="72"/>
      <c r="DS705" s="72"/>
      <c r="DT705" s="72"/>
      <c r="DZ705" s="141"/>
      <c r="EA705" s="141"/>
      <c r="EB705" s="141"/>
      <c r="EC705" s="141"/>
      <c r="ED705" s="141"/>
      <c r="EE705" s="141"/>
      <c r="EF705" s="143"/>
      <c r="EU705" s="72"/>
    </row>
    <row r="706" spans="64:151">
      <c r="BL706" s="11"/>
      <c r="BM706" s="60"/>
      <c r="BN706" s="49"/>
      <c r="BZ706"/>
      <c r="CA706" s="278">
        <v>41429.781064814815</v>
      </c>
      <c r="CB706" t="s">
        <v>1969</v>
      </c>
      <c r="CC706" s="10"/>
      <c r="CF706" s="65"/>
      <c r="CG706" s="65"/>
      <c r="CH706" s="49"/>
      <c r="CM706"/>
      <c r="CN706"/>
      <c r="CO706"/>
      <c r="CP706"/>
      <c r="CQ706"/>
      <c r="CR706"/>
      <c r="CS706"/>
      <c r="CT706"/>
      <c r="CU706"/>
      <c r="DJ706" s="139"/>
      <c r="DK706" s="95"/>
      <c r="DL706" s="141"/>
      <c r="DM706" s="141"/>
      <c r="DN706" s="141"/>
      <c r="DO706" s="141"/>
      <c r="DP706" s="91"/>
      <c r="DQ706" s="72"/>
      <c r="DR706" s="72"/>
      <c r="DS706" s="72"/>
      <c r="DT706" s="72"/>
      <c r="DZ706" s="141"/>
      <c r="EA706" s="141"/>
      <c r="EB706" s="141"/>
      <c r="EC706" s="141"/>
      <c r="ED706" s="141"/>
      <c r="EE706" s="141"/>
      <c r="EF706" s="143"/>
      <c r="EU706" s="72"/>
    </row>
    <row r="707" spans="64:151">
      <c r="BL707" s="11"/>
      <c r="BM707" s="60"/>
      <c r="BN707" s="49"/>
      <c r="BZ707"/>
      <c r="CA707" s="278">
        <v>41429.781087962961</v>
      </c>
      <c r="CB707" t="s">
        <v>1969</v>
      </c>
      <c r="CC707" s="10"/>
      <c r="CF707" s="65"/>
      <c r="CG707" s="65"/>
      <c r="CH707" s="49"/>
      <c r="CM707"/>
      <c r="CN707"/>
      <c r="CO707"/>
      <c r="CP707"/>
      <c r="CQ707"/>
      <c r="CR707"/>
      <c r="CS707"/>
      <c r="CT707"/>
      <c r="CU707"/>
      <c r="DJ707" s="139"/>
      <c r="DK707" s="95"/>
      <c r="DL707" s="141"/>
      <c r="DM707" s="141"/>
      <c r="DN707" s="141"/>
      <c r="DO707" s="141"/>
      <c r="DP707" s="91"/>
      <c r="DQ707" s="72"/>
      <c r="DR707" s="72"/>
      <c r="DS707" s="72"/>
      <c r="DT707" s="72"/>
      <c r="DZ707" s="141"/>
      <c r="EA707" s="141"/>
      <c r="EB707" s="141"/>
      <c r="EC707" s="141"/>
      <c r="ED707" s="141"/>
      <c r="EE707" s="141"/>
      <c r="EF707" s="143"/>
      <c r="EU707" s="72"/>
    </row>
    <row r="708" spans="64:151">
      <c r="BL708" s="11"/>
      <c r="BM708" s="60"/>
      <c r="BN708" s="49"/>
      <c r="BZ708"/>
      <c r="CA708" s="278">
        <v>41429.781099537038</v>
      </c>
      <c r="CB708" t="s">
        <v>1022</v>
      </c>
      <c r="CC708" s="10"/>
      <c r="CF708" s="65"/>
      <c r="CG708" s="65"/>
      <c r="CH708" s="49"/>
      <c r="CM708"/>
      <c r="CN708"/>
      <c r="CO708"/>
      <c r="CP708"/>
      <c r="CQ708"/>
      <c r="CR708"/>
      <c r="CS708"/>
      <c r="CT708"/>
      <c r="CU708"/>
      <c r="DJ708" s="139"/>
      <c r="DK708" s="95"/>
      <c r="DL708" s="141"/>
      <c r="DM708" s="141"/>
      <c r="DN708" s="141"/>
      <c r="DO708" s="141"/>
      <c r="DP708" s="91"/>
      <c r="DQ708" s="72"/>
      <c r="DR708" s="72"/>
      <c r="DS708" s="72"/>
      <c r="DT708" s="72"/>
      <c r="DZ708" s="141"/>
      <c r="EA708" s="141"/>
      <c r="EB708" s="141"/>
      <c r="EC708" s="141"/>
      <c r="ED708" s="141"/>
      <c r="EE708" s="141"/>
      <c r="EF708" s="143"/>
      <c r="EU708" s="72"/>
    </row>
    <row r="709" spans="64:151">
      <c r="BL709" s="11"/>
      <c r="BM709" s="60"/>
      <c r="BN709" s="49"/>
      <c r="BZ709"/>
      <c r="CA709" s="278">
        <v>41429.781099537038</v>
      </c>
      <c r="CB709" t="s">
        <v>1969</v>
      </c>
      <c r="CC709" s="10"/>
      <c r="CF709" s="65"/>
      <c r="CG709" s="65"/>
      <c r="CH709" s="49"/>
      <c r="CM709"/>
      <c r="CN709"/>
      <c r="CO709"/>
      <c r="CP709"/>
      <c r="CQ709"/>
      <c r="CR709"/>
      <c r="CS709"/>
      <c r="CT709"/>
      <c r="CU709"/>
      <c r="DJ709" s="139"/>
      <c r="DK709" s="95"/>
      <c r="DL709" s="141"/>
      <c r="DM709" s="141"/>
      <c r="DN709" s="141"/>
      <c r="DO709" s="141"/>
      <c r="DP709" s="91"/>
      <c r="DQ709" s="72"/>
      <c r="DR709" s="72"/>
      <c r="DS709" s="72"/>
      <c r="DT709" s="72"/>
      <c r="DZ709" s="141"/>
      <c r="EA709" s="141"/>
      <c r="EB709" s="141"/>
      <c r="EC709" s="141"/>
      <c r="ED709" s="141"/>
      <c r="EE709" s="141"/>
      <c r="EF709" s="143"/>
      <c r="EU709" s="72"/>
    </row>
    <row r="710" spans="64:151">
      <c r="BL710" s="11"/>
      <c r="BM710" s="60"/>
      <c r="BN710" s="49"/>
      <c r="BZ710"/>
      <c r="CA710" s="278">
        <v>41429.781597222223</v>
      </c>
      <c r="CB710" t="s">
        <v>1023</v>
      </c>
      <c r="CC710" s="10"/>
      <c r="CF710" s="65"/>
      <c r="CG710" s="65"/>
      <c r="CH710" s="49"/>
      <c r="CM710"/>
      <c r="CN710"/>
      <c r="CO710"/>
      <c r="CP710"/>
      <c r="CQ710"/>
      <c r="CR710"/>
      <c r="CS710"/>
      <c r="CT710"/>
      <c r="CU710"/>
      <c r="DJ710" s="139"/>
      <c r="DK710" s="95"/>
      <c r="DL710" s="141"/>
      <c r="DM710" s="141"/>
      <c r="DN710" s="141"/>
      <c r="DO710" s="141"/>
      <c r="DP710" s="91"/>
      <c r="DQ710" s="72"/>
      <c r="DR710" s="72"/>
      <c r="DS710" s="72"/>
      <c r="DT710" s="72"/>
      <c r="DZ710" s="141"/>
      <c r="EA710" s="141"/>
      <c r="EB710" s="141"/>
      <c r="EC710" s="141"/>
      <c r="ED710" s="141"/>
      <c r="EE710" s="141"/>
      <c r="EF710" s="143"/>
      <c r="EU710" s="72"/>
    </row>
    <row r="711" spans="64:151">
      <c r="BL711" s="11"/>
      <c r="BM711" s="60"/>
      <c r="BN711" s="49"/>
      <c r="BZ711"/>
      <c r="CA711" s="278">
        <v>41429.781608796293</v>
      </c>
      <c r="CB711" t="s">
        <v>1597</v>
      </c>
      <c r="CC711" s="10"/>
      <c r="CF711" s="65"/>
      <c r="CG711" s="65"/>
      <c r="CH711" s="49"/>
      <c r="CM711"/>
      <c r="CN711"/>
      <c r="CO711"/>
      <c r="CP711"/>
      <c r="CQ711"/>
      <c r="CR711"/>
      <c r="CS711"/>
      <c r="CT711"/>
      <c r="CU711"/>
      <c r="DJ711" s="139"/>
      <c r="DK711" s="95"/>
      <c r="DL711" s="141"/>
      <c r="DM711" s="141"/>
      <c r="DN711" s="141"/>
      <c r="DO711" s="141"/>
      <c r="DP711" s="91"/>
      <c r="DQ711" s="72"/>
      <c r="DR711" s="72"/>
      <c r="DS711" s="72"/>
      <c r="DT711" s="72"/>
      <c r="DZ711" s="141"/>
      <c r="EA711" s="141"/>
      <c r="EB711" s="141"/>
      <c r="EC711" s="141"/>
      <c r="ED711" s="141"/>
      <c r="EE711" s="141"/>
      <c r="EF711" s="143"/>
      <c r="EU711" s="72"/>
    </row>
    <row r="712" spans="64:151">
      <c r="BL712" s="11"/>
      <c r="BM712" s="60"/>
      <c r="BN712" s="49"/>
      <c r="BZ712"/>
      <c r="CA712" s="278">
        <v>41429.781608796293</v>
      </c>
      <c r="CB712" t="s">
        <v>1969</v>
      </c>
      <c r="CC712" s="10"/>
      <c r="CF712" s="65"/>
      <c r="CG712" s="65"/>
      <c r="CH712" s="49"/>
      <c r="CM712"/>
      <c r="CN712"/>
      <c r="CO712"/>
      <c r="CP712"/>
      <c r="CQ712"/>
      <c r="CR712"/>
      <c r="CS712"/>
      <c r="CT712"/>
      <c r="CU712"/>
      <c r="DJ712" s="139"/>
      <c r="DK712" s="95"/>
      <c r="DL712" s="141"/>
      <c r="DM712" s="141"/>
      <c r="DN712" s="141"/>
      <c r="DO712" s="141"/>
      <c r="DP712" s="91"/>
      <c r="DQ712" s="72"/>
      <c r="DR712" s="72"/>
      <c r="DS712" s="72"/>
      <c r="DT712" s="72"/>
      <c r="DZ712" s="141"/>
      <c r="EA712" s="141"/>
      <c r="EB712" s="141"/>
      <c r="EC712" s="141"/>
      <c r="ED712" s="141"/>
      <c r="EE712" s="141"/>
      <c r="EF712" s="143"/>
      <c r="EU712" s="72"/>
    </row>
    <row r="713" spans="64:151">
      <c r="BL713" s="11"/>
      <c r="BM713" s="60"/>
      <c r="BN713" s="49"/>
      <c r="BZ713"/>
      <c r="CA713" s="278">
        <v>41429.781666666669</v>
      </c>
      <c r="CB713" t="s">
        <v>1969</v>
      </c>
      <c r="CC713" s="10"/>
      <c r="CF713" s="65"/>
      <c r="CG713" s="65"/>
      <c r="CH713" s="49"/>
      <c r="CM713"/>
      <c r="CN713"/>
      <c r="CO713"/>
      <c r="CP713"/>
      <c r="CQ713"/>
      <c r="CR713"/>
      <c r="CS713"/>
      <c r="CT713"/>
      <c r="CU713"/>
      <c r="DJ713" s="139"/>
      <c r="DK713" s="95"/>
      <c r="DL713" s="141"/>
      <c r="DM713" s="141"/>
      <c r="DN713" s="141"/>
      <c r="DO713" s="141"/>
      <c r="DP713" s="91"/>
      <c r="DQ713" s="72"/>
      <c r="DR713" s="72"/>
      <c r="DS713" s="72"/>
      <c r="DT713" s="72"/>
      <c r="DZ713" s="141"/>
      <c r="EA713" s="141"/>
      <c r="EB713" s="141"/>
      <c r="EC713" s="141"/>
      <c r="ED713" s="141"/>
      <c r="EE713" s="141"/>
      <c r="EF713" s="143"/>
      <c r="EU713" s="72"/>
    </row>
    <row r="714" spans="64:151">
      <c r="BL714" s="11"/>
      <c r="BM714" s="60"/>
      <c r="BN714" s="49"/>
      <c r="BZ714"/>
      <c r="CA714" s="278">
        <v>41429.781689814816</v>
      </c>
      <c r="CB714" t="s">
        <v>1024</v>
      </c>
      <c r="CC714" s="10"/>
      <c r="CF714" s="65"/>
      <c r="CG714" s="65"/>
      <c r="CH714" s="49"/>
      <c r="CM714"/>
      <c r="CN714"/>
      <c r="CO714"/>
      <c r="CP714"/>
      <c r="CQ714"/>
      <c r="CR714"/>
      <c r="CS714"/>
      <c r="CT714"/>
      <c r="CU714"/>
      <c r="DJ714" s="139"/>
      <c r="DK714" s="95"/>
      <c r="DL714" s="141"/>
      <c r="DM714" s="141"/>
      <c r="DN714" s="141"/>
      <c r="DO714" s="141"/>
      <c r="DP714" s="91"/>
      <c r="DQ714" s="72"/>
      <c r="DR714" s="72"/>
      <c r="DS714" s="72"/>
      <c r="DT714" s="72"/>
      <c r="DZ714" s="141"/>
      <c r="EA714" s="141"/>
      <c r="EB714" s="141"/>
      <c r="EC714" s="141"/>
      <c r="ED714" s="141"/>
      <c r="EE714" s="141"/>
      <c r="EF714" s="143"/>
      <c r="EU714" s="72"/>
    </row>
    <row r="715" spans="64:151">
      <c r="BL715" s="11"/>
      <c r="BM715" s="60"/>
      <c r="BN715" s="49"/>
      <c r="BZ715"/>
      <c r="CA715" s="278">
        <v>41429.781689814816</v>
      </c>
      <c r="CB715" t="s">
        <v>1597</v>
      </c>
      <c r="CC715" s="10"/>
      <c r="CF715" s="65"/>
      <c r="CG715" s="65"/>
      <c r="CH715" s="49"/>
      <c r="CM715"/>
      <c r="CN715"/>
      <c r="CO715"/>
      <c r="CP715"/>
      <c r="CQ715"/>
      <c r="CR715"/>
      <c r="CS715"/>
      <c r="CT715"/>
      <c r="CU715"/>
      <c r="DJ715" s="139"/>
      <c r="DK715" s="95"/>
      <c r="DL715" s="141"/>
      <c r="DM715" s="141"/>
      <c r="DN715" s="141"/>
      <c r="DO715" s="141"/>
      <c r="DP715" s="91"/>
      <c r="DQ715" s="72"/>
      <c r="DR715" s="72"/>
      <c r="DS715" s="72"/>
      <c r="DT715" s="72"/>
      <c r="DZ715" s="141"/>
      <c r="EA715" s="141"/>
      <c r="EB715" s="141"/>
      <c r="EC715" s="141"/>
      <c r="ED715" s="141"/>
      <c r="EE715" s="141"/>
      <c r="EF715" s="143"/>
      <c r="EU715" s="72"/>
    </row>
    <row r="716" spans="64:151">
      <c r="BL716" s="11"/>
      <c r="BM716" s="60"/>
      <c r="BN716" s="49"/>
      <c r="BZ716"/>
      <c r="CA716" s="278">
        <v>41429.781689814816</v>
      </c>
      <c r="CB716" t="s">
        <v>1969</v>
      </c>
      <c r="CC716" s="10"/>
      <c r="CF716" s="65"/>
      <c r="CG716" s="65"/>
      <c r="CH716" s="49"/>
      <c r="CM716"/>
      <c r="CN716"/>
      <c r="CO716"/>
      <c r="CP716"/>
      <c r="CQ716"/>
      <c r="CR716"/>
      <c r="CS716"/>
      <c r="CT716"/>
      <c r="CU716"/>
      <c r="DJ716" s="139"/>
      <c r="DK716" s="95"/>
      <c r="DL716" s="141"/>
      <c r="DM716" s="141"/>
      <c r="DN716" s="141"/>
      <c r="DO716" s="141"/>
      <c r="DP716" s="91"/>
      <c r="DQ716" s="72"/>
      <c r="DR716" s="72"/>
      <c r="DS716" s="72"/>
      <c r="DT716" s="72"/>
      <c r="DZ716" s="141"/>
      <c r="EA716" s="141"/>
      <c r="EB716" s="141"/>
      <c r="EC716" s="141"/>
      <c r="ED716" s="141"/>
      <c r="EE716" s="141"/>
      <c r="EF716" s="143"/>
      <c r="EU716" s="72"/>
    </row>
    <row r="717" spans="64:151">
      <c r="BL717" s="11"/>
      <c r="BM717" s="60"/>
      <c r="BN717" s="49"/>
      <c r="BZ717"/>
      <c r="CA717" s="278">
        <v>41429.781701388885</v>
      </c>
      <c r="CB717" t="s">
        <v>1025</v>
      </c>
      <c r="CF717" s="65"/>
      <c r="CG717" s="65"/>
      <c r="CH717" s="49"/>
      <c r="CM717"/>
      <c r="CN717"/>
      <c r="CO717"/>
      <c r="CP717"/>
      <c r="CQ717"/>
      <c r="CR717"/>
      <c r="CS717"/>
      <c r="CT717"/>
      <c r="CU717"/>
      <c r="DJ717" s="139"/>
      <c r="DK717" s="95"/>
      <c r="DL717" s="141"/>
      <c r="DM717" s="141"/>
      <c r="DN717" s="141"/>
      <c r="DO717" s="141"/>
      <c r="DP717" s="91"/>
      <c r="DQ717" s="72"/>
      <c r="DR717" s="72"/>
      <c r="DS717" s="72"/>
      <c r="DT717" s="72"/>
      <c r="DZ717" s="141"/>
      <c r="EA717" s="141"/>
      <c r="EB717" s="141"/>
      <c r="EC717" s="141"/>
      <c r="ED717" s="141"/>
      <c r="EE717" s="141"/>
      <c r="EF717" s="143"/>
      <c r="EU717" s="72"/>
    </row>
    <row r="718" spans="64:151">
      <c r="BL718" s="11"/>
      <c r="BM718" s="60"/>
      <c r="BN718" s="49"/>
      <c r="BZ718"/>
      <c r="CA718" s="278">
        <v>41429.781701388885</v>
      </c>
      <c r="CB718" t="s">
        <v>1969</v>
      </c>
      <c r="CF718" s="65"/>
      <c r="CG718" s="65"/>
      <c r="CH718" s="49"/>
      <c r="CM718"/>
      <c r="CN718"/>
      <c r="CO718"/>
      <c r="CP718"/>
      <c r="CQ718"/>
      <c r="CR718"/>
      <c r="CS718"/>
      <c r="CT718"/>
      <c r="CU718"/>
      <c r="DJ718" s="139"/>
      <c r="DK718" s="95"/>
      <c r="DL718" s="141"/>
      <c r="DM718" s="141"/>
      <c r="DN718" s="141"/>
      <c r="DO718" s="141"/>
      <c r="DP718" s="91"/>
      <c r="DQ718" s="72"/>
      <c r="DR718" s="72"/>
      <c r="DS718" s="72"/>
      <c r="DT718" s="72"/>
      <c r="DZ718" s="141"/>
      <c r="EA718" s="141"/>
      <c r="EB718" s="141"/>
      <c r="EC718" s="141"/>
      <c r="ED718" s="141"/>
      <c r="EE718" s="141"/>
      <c r="EF718" s="143"/>
      <c r="EU718" s="72"/>
    </row>
    <row r="719" spans="64:151">
      <c r="BL719" s="11"/>
      <c r="BM719" s="60"/>
      <c r="BN719" s="49"/>
      <c r="BZ719"/>
      <c r="CA719" s="278">
        <v>41429.781712962962</v>
      </c>
      <c r="CB719" t="s">
        <v>1065</v>
      </c>
      <c r="CF719" s="65"/>
      <c r="CG719" s="65"/>
      <c r="CH719" s="49"/>
      <c r="CM719"/>
      <c r="CN719"/>
      <c r="CO719"/>
      <c r="CP719"/>
      <c r="CQ719"/>
      <c r="CR719"/>
      <c r="CS719"/>
      <c r="CT719"/>
      <c r="CU719"/>
      <c r="DJ719" s="139"/>
      <c r="DK719" s="95"/>
      <c r="DL719" s="141"/>
      <c r="DM719" s="141"/>
      <c r="DN719" s="141"/>
      <c r="DO719" s="141"/>
      <c r="DP719" s="91"/>
      <c r="DQ719" s="72"/>
      <c r="DR719" s="72"/>
      <c r="DS719" s="72"/>
      <c r="DT719" s="72"/>
      <c r="DZ719" s="141"/>
      <c r="EA719" s="141"/>
      <c r="EB719" s="141"/>
      <c r="EC719" s="141"/>
      <c r="ED719" s="141"/>
      <c r="EE719" s="141"/>
      <c r="EF719" s="143"/>
      <c r="EU719" s="72"/>
    </row>
    <row r="720" spans="64:151">
      <c r="BL720" s="11"/>
      <c r="BM720" s="60"/>
      <c r="BN720" s="49"/>
      <c r="BZ720"/>
      <c r="CA720" s="278">
        <v>41429.781747685185</v>
      </c>
      <c r="CB720" t="s">
        <v>1969</v>
      </c>
      <c r="CF720" s="65"/>
      <c r="CG720" s="65"/>
      <c r="CH720" s="49"/>
      <c r="CM720"/>
      <c r="CN720"/>
      <c r="CO720"/>
      <c r="CP720"/>
      <c r="CQ720"/>
      <c r="CR720"/>
      <c r="CS720"/>
      <c r="CT720"/>
      <c r="CU720"/>
      <c r="DJ720" s="139"/>
      <c r="DK720" s="95"/>
      <c r="DL720" s="141"/>
      <c r="DM720" s="141"/>
      <c r="DN720" s="141"/>
      <c r="DO720" s="141"/>
      <c r="DP720" s="91"/>
      <c r="DQ720" s="72"/>
      <c r="DR720" s="72"/>
      <c r="DS720" s="72"/>
      <c r="DT720" s="72"/>
      <c r="DZ720" s="141"/>
      <c r="EA720" s="141"/>
      <c r="EB720" s="141"/>
      <c r="EC720" s="141"/>
      <c r="ED720" s="141"/>
      <c r="EE720" s="141"/>
      <c r="EF720" s="143"/>
      <c r="EU720" s="72"/>
    </row>
    <row r="721" spans="64:151">
      <c r="BL721" s="11"/>
      <c r="BM721" s="60"/>
      <c r="BN721" s="49"/>
      <c r="BZ721"/>
      <c r="CA721" s="278">
        <v>41429.781747685185</v>
      </c>
      <c r="CB721" t="s">
        <v>1024</v>
      </c>
      <c r="CF721" s="65"/>
      <c r="CG721" s="65"/>
      <c r="CH721" s="49"/>
      <c r="CM721"/>
      <c r="CN721"/>
      <c r="CO721"/>
      <c r="CP721"/>
      <c r="CQ721"/>
      <c r="CR721"/>
      <c r="CS721"/>
      <c r="CT721"/>
      <c r="CU721"/>
      <c r="DJ721" s="139"/>
      <c r="DK721" s="95"/>
      <c r="DL721" s="141"/>
      <c r="DM721" s="141"/>
      <c r="DN721" s="141"/>
      <c r="DO721" s="141"/>
      <c r="DP721" s="91"/>
      <c r="DQ721" s="72"/>
      <c r="DR721" s="72"/>
      <c r="DS721" s="72"/>
      <c r="DT721" s="72"/>
      <c r="DZ721" s="141"/>
      <c r="EA721" s="141"/>
      <c r="EB721" s="141"/>
      <c r="EC721" s="141"/>
      <c r="ED721" s="141"/>
      <c r="EE721" s="141"/>
      <c r="EF721" s="143"/>
      <c r="EU721" s="72"/>
    </row>
    <row r="722" spans="64:151">
      <c r="BL722" s="11"/>
      <c r="BM722" s="60"/>
      <c r="BN722" s="49"/>
      <c r="BZ722"/>
      <c r="CA722" s="278">
        <v>41429.781747685185</v>
      </c>
      <c r="CB722" t="s">
        <v>1598</v>
      </c>
      <c r="CF722" s="65"/>
      <c r="CG722" s="65"/>
      <c r="CH722" s="49"/>
      <c r="CM722"/>
      <c r="CN722"/>
      <c r="CO722"/>
      <c r="CP722"/>
      <c r="CQ722"/>
      <c r="CR722"/>
      <c r="CS722"/>
      <c r="CT722"/>
      <c r="CU722"/>
      <c r="DJ722" s="139"/>
      <c r="DK722" s="95"/>
      <c r="DL722" s="141"/>
      <c r="DM722" s="141"/>
      <c r="DN722" s="141"/>
      <c r="DO722" s="141"/>
      <c r="DP722" s="91"/>
      <c r="DQ722" s="72"/>
      <c r="DR722" s="72"/>
      <c r="DS722" s="72"/>
      <c r="DT722" s="72"/>
      <c r="DZ722" s="141"/>
      <c r="EA722" s="141"/>
      <c r="EB722" s="141"/>
      <c r="EC722" s="141"/>
      <c r="ED722" s="141"/>
      <c r="EE722" s="141"/>
      <c r="EF722" s="143"/>
      <c r="EU722" s="72"/>
    </row>
    <row r="723" spans="64:151">
      <c r="BL723" s="11"/>
      <c r="BM723" s="60"/>
      <c r="BN723" s="49"/>
      <c r="BZ723"/>
      <c r="CA723" s="278">
        <v>41429.792581018519</v>
      </c>
      <c r="CB723" t="s">
        <v>1024</v>
      </c>
      <c r="CF723" s="65"/>
      <c r="CG723" s="65"/>
      <c r="CH723" s="49"/>
      <c r="CM723"/>
      <c r="CN723"/>
      <c r="CO723"/>
      <c r="CP723"/>
      <c r="CQ723"/>
      <c r="CR723"/>
      <c r="CS723"/>
      <c r="CT723"/>
      <c r="CU723"/>
      <c r="DJ723" s="139"/>
      <c r="DK723" s="95"/>
      <c r="DL723" s="141"/>
      <c r="DM723" s="141"/>
      <c r="DN723" s="141"/>
      <c r="DO723" s="141"/>
      <c r="DP723" s="91"/>
      <c r="DQ723" s="72"/>
      <c r="DR723" s="72"/>
      <c r="DS723" s="72"/>
      <c r="DT723" s="72"/>
      <c r="DZ723" s="141"/>
      <c r="EA723" s="141"/>
      <c r="EB723" s="141"/>
      <c r="EC723" s="141"/>
      <c r="ED723" s="141"/>
      <c r="EE723" s="141"/>
      <c r="EF723" s="143"/>
      <c r="EU723" s="72"/>
    </row>
    <row r="724" spans="64:151">
      <c r="BL724" s="11"/>
      <c r="BM724" s="60"/>
      <c r="BN724" s="49"/>
      <c r="BZ724"/>
      <c r="CA724" s="278">
        <v>41429.792581018519</v>
      </c>
      <c r="CB724" t="s">
        <v>1597</v>
      </c>
      <c r="CF724" s="65"/>
      <c r="CG724" s="65"/>
      <c r="CH724" s="49"/>
      <c r="CM724"/>
      <c r="CN724"/>
      <c r="CO724"/>
      <c r="CP724"/>
      <c r="CQ724"/>
      <c r="CR724"/>
      <c r="CS724"/>
      <c r="CT724"/>
      <c r="CU724"/>
      <c r="DJ724" s="139"/>
      <c r="DK724" s="95"/>
      <c r="DL724" s="141"/>
      <c r="DM724" s="141"/>
      <c r="DN724" s="141"/>
      <c r="DO724" s="141"/>
      <c r="DP724" s="91"/>
      <c r="DQ724" s="72"/>
      <c r="DR724" s="72"/>
      <c r="DS724" s="72"/>
      <c r="DT724" s="72"/>
      <c r="DZ724" s="141"/>
      <c r="EA724" s="141"/>
      <c r="EB724" s="141"/>
      <c r="EC724" s="141"/>
      <c r="ED724" s="141"/>
      <c r="EE724" s="141"/>
      <c r="EF724" s="143"/>
      <c r="EU724" s="72"/>
    </row>
    <row r="725" spans="64:151">
      <c r="BL725" s="11"/>
      <c r="BM725" s="60"/>
      <c r="BN725" s="49"/>
      <c r="BZ725"/>
      <c r="CA725" s="278">
        <v>41429.792592592596</v>
      </c>
      <c r="CB725" t="s">
        <v>1969</v>
      </c>
      <c r="CF725" s="65"/>
      <c r="CG725" s="65"/>
      <c r="CH725" s="49"/>
      <c r="CM725"/>
      <c r="CN725"/>
      <c r="CO725"/>
      <c r="CP725"/>
      <c r="CQ725"/>
      <c r="CR725"/>
      <c r="CS725"/>
      <c r="CT725"/>
      <c r="CU725"/>
      <c r="DJ725" s="139"/>
      <c r="DK725" s="95"/>
      <c r="DL725" s="141"/>
      <c r="DM725" s="141"/>
      <c r="DN725" s="141"/>
      <c r="DO725" s="141"/>
      <c r="DP725" s="91"/>
      <c r="DQ725" s="72"/>
      <c r="DR725" s="72"/>
      <c r="DS725" s="72"/>
      <c r="DT725" s="72"/>
      <c r="DZ725" s="141"/>
      <c r="EA725" s="141"/>
      <c r="EB725" s="141"/>
      <c r="EC725" s="141"/>
      <c r="ED725" s="141"/>
      <c r="EE725" s="141"/>
      <c r="EF725" s="143"/>
      <c r="EU725" s="72"/>
    </row>
    <row r="726" spans="64:151">
      <c r="BL726" s="11"/>
      <c r="BM726" s="60"/>
      <c r="BN726" s="49"/>
      <c r="BZ726"/>
      <c r="CA726" s="278">
        <v>41429.792604166665</v>
      </c>
      <c r="CB726" t="s">
        <v>1066</v>
      </c>
      <c r="CF726" s="65"/>
      <c r="CG726" s="65"/>
      <c r="CH726" s="49"/>
      <c r="CM726"/>
      <c r="CN726"/>
      <c r="CO726"/>
      <c r="CP726"/>
      <c r="CQ726"/>
      <c r="CR726"/>
      <c r="CS726"/>
      <c r="CT726"/>
      <c r="CU726"/>
      <c r="DJ726" s="139"/>
      <c r="DK726" s="95"/>
      <c r="DL726" s="141"/>
      <c r="DM726" s="141"/>
      <c r="DN726" s="141"/>
      <c r="DO726" s="141"/>
      <c r="DP726" s="91"/>
      <c r="DQ726" s="72"/>
      <c r="DR726" s="72"/>
      <c r="DS726" s="72"/>
      <c r="DT726" s="72"/>
      <c r="DZ726" s="141"/>
      <c r="EA726" s="141"/>
      <c r="EB726" s="141"/>
      <c r="EC726" s="141"/>
      <c r="ED726" s="141"/>
      <c r="EE726" s="141"/>
      <c r="EF726" s="143"/>
      <c r="EU726" s="72"/>
    </row>
    <row r="727" spans="64:151">
      <c r="BL727" s="11"/>
      <c r="BM727" s="60"/>
      <c r="BN727" s="49"/>
      <c r="BZ727"/>
      <c r="CA727" s="278">
        <v>41429.792615740742</v>
      </c>
      <c r="CB727" t="s">
        <v>1597</v>
      </c>
      <c r="CF727" s="65"/>
      <c r="CG727" s="65"/>
      <c r="CH727" s="49"/>
      <c r="CM727"/>
      <c r="CN727"/>
      <c r="CO727"/>
      <c r="CP727"/>
      <c r="CQ727"/>
      <c r="CR727"/>
      <c r="CS727"/>
      <c r="CT727"/>
      <c r="CU727"/>
      <c r="DJ727" s="139"/>
      <c r="DK727" s="95"/>
      <c r="DL727" s="141"/>
      <c r="DM727" s="141"/>
      <c r="DN727" s="141"/>
      <c r="DO727" s="141"/>
      <c r="DP727" s="91"/>
      <c r="DQ727" s="72"/>
      <c r="DR727" s="72"/>
      <c r="DS727" s="72"/>
      <c r="DT727" s="72"/>
      <c r="DZ727" s="141"/>
      <c r="EA727" s="141"/>
      <c r="EB727" s="141"/>
      <c r="EC727" s="141"/>
      <c r="ED727" s="141"/>
      <c r="EE727" s="141"/>
      <c r="EF727" s="143"/>
      <c r="EU727" s="72"/>
    </row>
    <row r="728" spans="64:151">
      <c r="BL728" s="11"/>
      <c r="BM728" s="60"/>
      <c r="BN728" s="49"/>
      <c r="BZ728"/>
      <c r="CA728" s="278">
        <v>41429.792615740742</v>
      </c>
      <c r="CB728" t="s">
        <v>1969</v>
      </c>
      <c r="CF728" s="65"/>
      <c r="CG728" s="65"/>
      <c r="CH728" s="49"/>
      <c r="CM728"/>
      <c r="CN728"/>
      <c r="CO728"/>
      <c r="CP728"/>
      <c r="CQ728"/>
      <c r="CR728"/>
      <c r="CS728"/>
      <c r="CT728"/>
      <c r="CU728"/>
      <c r="DJ728" s="139"/>
      <c r="DK728" s="95"/>
      <c r="DL728" s="141"/>
      <c r="DM728" s="141"/>
      <c r="DN728" s="141"/>
      <c r="DO728" s="141"/>
      <c r="DP728" s="91"/>
      <c r="DQ728" s="72"/>
      <c r="DR728" s="72"/>
      <c r="DS728" s="72"/>
      <c r="DT728" s="72"/>
      <c r="DZ728" s="141"/>
      <c r="EA728" s="141"/>
      <c r="EB728" s="141"/>
      <c r="EC728" s="141"/>
      <c r="ED728" s="141"/>
      <c r="EE728" s="141"/>
      <c r="EF728" s="143"/>
      <c r="EU728" s="72"/>
    </row>
    <row r="729" spans="64:151">
      <c r="BL729" s="11"/>
      <c r="BM729" s="60"/>
      <c r="BN729" s="49"/>
      <c r="BZ729"/>
      <c r="CA729" s="278">
        <v>41429.792638888888</v>
      </c>
      <c r="CB729" t="s">
        <v>1969</v>
      </c>
      <c r="CF729" s="65"/>
      <c r="CG729" s="65"/>
      <c r="CH729" s="49"/>
      <c r="CM729"/>
      <c r="CN729"/>
      <c r="CO729"/>
      <c r="CP729"/>
      <c r="CQ729"/>
      <c r="CR729"/>
      <c r="CS729"/>
      <c r="CT729"/>
      <c r="CU729"/>
      <c r="DJ729" s="139"/>
      <c r="DK729" s="95"/>
      <c r="DL729" s="141"/>
      <c r="DM729" s="141"/>
      <c r="DN729" s="141"/>
      <c r="DO729" s="141"/>
      <c r="DP729" s="91"/>
      <c r="DQ729" s="72"/>
      <c r="DR729" s="72"/>
      <c r="DS729" s="72"/>
      <c r="DT729" s="72"/>
      <c r="DZ729" s="141"/>
      <c r="EA729" s="141"/>
      <c r="EB729" s="141"/>
      <c r="EC729" s="141"/>
      <c r="ED729" s="141"/>
      <c r="EE729" s="141"/>
      <c r="EF729" s="143"/>
      <c r="EU729" s="72"/>
    </row>
    <row r="730" spans="64:151">
      <c r="BL730" s="11"/>
      <c r="BM730" s="60"/>
      <c r="BN730" s="49"/>
      <c r="BZ730"/>
      <c r="CA730" s="278">
        <v>41429.793668981481</v>
      </c>
      <c r="CB730" t="s">
        <v>1969</v>
      </c>
      <c r="CF730" s="65"/>
      <c r="CG730" s="65"/>
      <c r="CH730" s="49"/>
      <c r="CM730"/>
      <c r="CN730"/>
      <c r="CO730"/>
      <c r="CP730"/>
      <c r="CQ730"/>
      <c r="CR730"/>
      <c r="CS730"/>
      <c r="CT730"/>
      <c r="CU730"/>
      <c r="DJ730" s="139"/>
      <c r="DK730" s="95"/>
      <c r="DL730" s="141"/>
      <c r="DM730" s="141"/>
      <c r="DN730" s="141"/>
      <c r="DO730" s="141"/>
      <c r="DP730" s="91"/>
      <c r="DQ730" s="72"/>
      <c r="DR730" s="72"/>
      <c r="DS730" s="72"/>
      <c r="DT730" s="72"/>
      <c r="DZ730" s="141"/>
      <c r="EA730" s="141"/>
      <c r="EB730" s="141"/>
      <c r="EC730" s="141"/>
      <c r="ED730" s="141"/>
      <c r="EE730" s="141"/>
      <c r="EF730" s="143"/>
      <c r="EU730" s="72"/>
    </row>
    <row r="731" spans="64:151">
      <c r="BL731" s="11"/>
      <c r="BM731" s="60"/>
      <c r="BN731" s="49"/>
      <c r="BZ731"/>
      <c r="CA731" s="278">
        <v>41429.79378472222</v>
      </c>
      <c r="CB731" t="s">
        <v>1969</v>
      </c>
      <c r="CF731" s="65"/>
      <c r="CG731" s="65"/>
      <c r="CH731" s="49"/>
      <c r="CM731"/>
      <c r="CN731"/>
      <c r="CO731"/>
      <c r="CP731"/>
      <c r="CQ731"/>
      <c r="CR731"/>
      <c r="CS731"/>
      <c r="CT731"/>
      <c r="CU731"/>
      <c r="DJ731" s="139"/>
      <c r="DK731" s="95"/>
      <c r="DL731" s="141"/>
      <c r="DM731" s="141"/>
      <c r="DN731" s="141"/>
      <c r="DO731" s="141"/>
      <c r="DP731" s="91"/>
      <c r="DQ731" s="72"/>
      <c r="DR731" s="72"/>
      <c r="DS731" s="72"/>
      <c r="DT731" s="72"/>
      <c r="DZ731" s="141"/>
      <c r="EA731" s="141"/>
      <c r="EB731" s="141"/>
      <c r="EC731" s="141"/>
      <c r="ED731" s="141"/>
      <c r="EE731" s="141"/>
      <c r="EF731" s="143"/>
      <c r="EU731" s="72"/>
    </row>
    <row r="732" spans="64:151">
      <c r="BL732" s="11"/>
      <c r="BM732" s="60"/>
      <c r="BN732" s="49"/>
      <c r="BZ732"/>
      <c r="CA732" s="278">
        <v>41429.793796296297</v>
      </c>
      <c r="CB732" t="s">
        <v>1060</v>
      </c>
      <c r="CF732" s="65"/>
      <c r="CG732" s="65"/>
      <c r="CH732" s="49"/>
      <c r="CM732"/>
      <c r="CN732"/>
      <c r="CO732"/>
      <c r="CP732"/>
      <c r="CQ732"/>
      <c r="CR732"/>
      <c r="CS732"/>
      <c r="CT732"/>
      <c r="CU732"/>
      <c r="DJ732" s="139"/>
      <c r="DK732" s="95"/>
      <c r="DL732" s="141"/>
      <c r="DM732" s="141"/>
      <c r="DN732" s="141"/>
      <c r="DO732" s="141"/>
      <c r="DP732" s="91"/>
      <c r="DQ732" s="72"/>
      <c r="DR732" s="72"/>
      <c r="DS732" s="72"/>
      <c r="DT732" s="72"/>
      <c r="DZ732" s="141"/>
      <c r="EA732" s="141"/>
      <c r="EB732" s="141"/>
      <c r="EC732" s="141"/>
      <c r="ED732" s="141"/>
      <c r="EE732" s="141"/>
      <c r="EF732" s="143"/>
      <c r="EU732" s="72"/>
    </row>
    <row r="733" spans="64:151">
      <c r="BL733" s="11"/>
      <c r="BM733" s="60"/>
      <c r="BN733" s="49"/>
      <c r="BZ733"/>
      <c r="CA733" s="278">
        <v>41429.793807870374</v>
      </c>
      <c r="CB733" t="s">
        <v>1969</v>
      </c>
      <c r="CF733" s="65"/>
      <c r="CG733" s="65"/>
      <c r="CH733" s="49"/>
      <c r="CM733"/>
      <c r="CN733"/>
      <c r="CO733"/>
      <c r="CP733"/>
      <c r="CQ733"/>
      <c r="CR733"/>
      <c r="CS733"/>
      <c r="CT733"/>
      <c r="CU733"/>
      <c r="DJ733" s="139"/>
      <c r="DK733" s="95"/>
      <c r="DL733" s="141"/>
      <c r="DM733" s="141"/>
      <c r="DN733" s="141"/>
      <c r="DO733" s="141"/>
      <c r="DP733" s="91"/>
      <c r="DQ733" s="72"/>
      <c r="DR733" s="72"/>
      <c r="DS733" s="72"/>
      <c r="DT733" s="72"/>
      <c r="DZ733" s="141"/>
      <c r="EA733" s="141"/>
      <c r="EB733" s="141"/>
      <c r="EC733" s="141"/>
      <c r="ED733" s="141"/>
      <c r="EE733" s="141"/>
      <c r="EF733" s="143"/>
      <c r="EU733" s="72"/>
    </row>
    <row r="734" spans="64:151">
      <c r="BL734" s="11"/>
      <c r="BM734" s="60"/>
      <c r="BN734" s="49"/>
      <c r="BZ734"/>
      <c r="CA734" s="278">
        <v>41429.793819444443</v>
      </c>
      <c r="CB734" t="s">
        <v>1969</v>
      </c>
      <c r="CF734" s="65"/>
      <c r="CG734" s="65"/>
      <c r="CH734" s="49"/>
      <c r="CM734"/>
      <c r="CN734"/>
      <c r="CO734"/>
      <c r="CP734"/>
      <c r="CQ734"/>
      <c r="CR734"/>
      <c r="CS734"/>
      <c r="CT734"/>
      <c r="CU734"/>
      <c r="DJ734" s="139"/>
      <c r="DK734" s="95"/>
      <c r="DL734" s="141"/>
      <c r="DM734" s="141"/>
      <c r="DN734" s="141"/>
      <c r="DO734" s="141"/>
      <c r="DP734" s="91"/>
      <c r="DQ734" s="72"/>
      <c r="DR734" s="72"/>
      <c r="DS734" s="72"/>
      <c r="DT734" s="72"/>
      <c r="DZ734" s="141"/>
      <c r="EA734" s="141"/>
      <c r="EB734" s="141"/>
      <c r="EC734" s="141"/>
      <c r="ED734" s="141"/>
      <c r="EE734" s="141"/>
      <c r="EF734" s="143"/>
      <c r="EU734" s="72"/>
    </row>
    <row r="735" spans="64:151">
      <c r="BL735" s="11"/>
      <c r="BM735" s="60"/>
      <c r="BN735" s="49"/>
      <c r="BZ735"/>
      <c r="CA735" s="278">
        <v>41429.79383101852</v>
      </c>
      <c r="CB735" t="s">
        <v>1207</v>
      </c>
      <c r="CF735" s="65"/>
      <c r="CG735" s="65"/>
      <c r="CH735" s="49"/>
      <c r="CM735"/>
      <c r="CN735"/>
      <c r="CO735"/>
      <c r="CP735"/>
      <c r="CQ735"/>
      <c r="CR735"/>
      <c r="CS735"/>
      <c r="CT735"/>
      <c r="CU735"/>
      <c r="DJ735" s="139"/>
      <c r="DK735" s="95"/>
      <c r="DL735" s="141"/>
      <c r="DM735" s="141"/>
      <c r="DN735" s="141"/>
      <c r="DO735" s="141"/>
      <c r="DP735" s="91"/>
      <c r="DQ735" s="72"/>
      <c r="DR735" s="72"/>
      <c r="DS735" s="72"/>
      <c r="DT735" s="72"/>
      <c r="DZ735" s="141"/>
      <c r="EA735" s="141"/>
      <c r="EB735" s="141"/>
      <c r="EC735" s="141"/>
      <c r="ED735" s="141"/>
      <c r="EE735" s="141"/>
      <c r="EF735" s="143"/>
      <c r="EU735" s="72"/>
    </row>
    <row r="736" spans="64:151">
      <c r="BL736" s="11"/>
      <c r="BM736" s="60"/>
      <c r="BN736" s="49"/>
      <c r="BZ736"/>
      <c r="CA736" s="278">
        <v>41429.79383101852</v>
      </c>
      <c r="CB736" t="s">
        <v>1969</v>
      </c>
      <c r="CF736" s="65"/>
      <c r="CG736" s="65"/>
      <c r="CH736" s="49"/>
      <c r="CM736"/>
      <c r="CN736"/>
      <c r="CO736"/>
      <c r="CP736"/>
      <c r="CQ736"/>
      <c r="CR736"/>
      <c r="CS736"/>
      <c r="CT736"/>
      <c r="CU736"/>
      <c r="DJ736" s="139"/>
      <c r="DK736" s="95"/>
      <c r="DL736" s="141"/>
      <c r="DM736" s="141"/>
      <c r="DN736" s="141"/>
      <c r="DO736" s="141"/>
      <c r="DP736" s="91"/>
      <c r="DQ736" s="72"/>
      <c r="DR736" s="72"/>
      <c r="DS736" s="72"/>
      <c r="DT736" s="72"/>
      <c r="DZ736" s="141"/>
      <c r="EA736" s="141"/>
      <c r="EB736" s="141"/>
      <c r="EC736" s="141"/>
      <c r="ED736" s="141"/>
      <c r="EE736" s="141"/>
      <c r="EF736" s="143"/>
      <c r="EU736" s="72"/>
    </row>
    <row r="737" spans="64:151">
      <c r="BL737" s="11"/>
      <c r="BM737" s="60"/>
      <c r="BN737" s="49"/>
      <c r="BZ737"/>
      <c r="CA737" s="278">
        <v>41429.793842592589</v>
      </c>
      <c r="CB737" t="s">
        <v>1969</v>
      </c>
      <c r="CF737" s="65"/>
      <c r="CG737" s="65"/>
      <c r="CH737" s="49"/>
      <c r="CM737"/>
      <c r="CN737"/>
      <c r="CO737"/>
      <c r="CP737"/>
      <c r="CQ737"/>
      <c r="CR737"/>
      <c r="CS737"/>
      <c r="CT737"/>
      <c r="CU737"/>
      <c r="DJ737" s="139"/>
      <c r="DK737" s="95"/>
      <c r="DL737" s="141"/>
      <c r="DM737" s="141"/>
      <c r="DN737" s="141"/>
      <c r="DO737" s="141"/>
      <c r="DP737" s="91"/>
      <c r="DQ737" s="72"/>
      <c r="DR737" s="72"/>
      <c r="DS737" s="72"/>
      <c r="DT737" s="72"/>
      <c r="DZ737" s="141"/>
      <c r="EA737" s="141"/>
      <c r="EB737" s="141"/>
      <c r="EC737" s="141"/>
      <c r="ED737" s="141"/>
      <c r="EE737" s="141"/>
      <c r="EF737" s="143"/>
      <c r="EU737" s="72"/>
    </row>
    <row r="738" spans="64:151">
      <c r="BL738" s="11"/>
      <c r="BM738" s="60"/>
      <c r="BN738" s="49"/>
      <c r="BZ738"/>
      <c r="CA738" s="278">
        <v>41429.793854166666</v>
      </c>
      <c r="CB738" t="s">
        <v>1969</v>
      </c>
      <c r="CF738" s="65"/>
      <c r="CG738" s="65"/>
      <c r="CH738" s="49"/>
      <c r="CM738"/>
      <c r="CN738"/>
      <c r="CO738"/>
      <c r="CP738"/>
      <c r="CQ738"/>
      <c r="CR738"/>
      <c r="CS738"/>
      <c r="CT738"/>
      <c r="CU738"/>
      <c r="DJ738" s="139"/>
      <c r="DK738" s="95"/>
      <c r="DL738" s="141"/>
      <c r="DM738" s="141"/>
      <c r="DN738" s="141"/>
      <c r="DO738" s="141"/>
      <c r="DP738" s="91"/>
      <c r="DQ738" s="72"/>
      <c r="DR738" s="72"/>
      <c r="DS738" s="72"/>
      <c r="DT738" s="72"/>
      <c r="DZ738" s="141"/>
      <c r="EA738" s="141"/>
      <c r="EB738" s="141"/>
      <c r="EC738" s="141"/>
      <c r="ED738" s="141"/>
      <c r="EE738" s="141"/>
      <c r="EF738" s="143"/>
      <c r="EU738" s="72"/>
    </row>
    <row r="739" spans="64:151">
      <c r="BL739" s="11"/>
      <c r="BM739" s="60"/>
      <c r="BN739" s="49"/>
      <c r="BZ739"/>
      <c r="CA739" s="278">
        <v>41429.793854166666</v>
      </c>
      <c r="CB739" t="s">
        <v>1969</v>
      </c>
      <c r="CF739" s="65"/>
      <c r="CG739" s="65"/>
      <c r="CH739" s="49"/>
      <c r="CM739"/>
      <c r="CN739"/>
      <c r="CO739"/>
      <c r="CP739"/>
      <c r="CQ739"/>
      <c r="CR739"/>
      <c r="CS739"/>
      <c r="CT739"/>
      <c r="CU739"/>
      <c r="DJ739" s="139"/>
      <c r="DK739" s="95"/>
      <c r="DL739" s="141"/>
      <c r="DM739" s="141"/>
      <c r="DN739" s="141"/>
      <c r="DO739" s="141"/>
      <c r="DP739" s="91"/>
      <c r="DQ739" s="72"/>
      <c r="DR739" s="72"/>
      <c r="DS739" s="72"/>
      <c r="DT739" s="72"/>
      <c r="DZ739" s="141"/>
      <c r="EA739" s="141"/>
      <c r="EB739" s="141"/>
      <c r="EC739" s="141"/>
      <c r="ED739" s="141"/>
      <c r="EE739" s="141"/>
      <c r="EF739" s="143"/>
      <c r="EU739" s="72"/>
    </row>
    <row r="740" spans="64:151">
      <c r="BL740" s="11"/>
      <c r="BM740" s="60"/>
      <c r="BN740" s="49"/>
      <c r="BZ740"/>
      <c r="CA740" s="278">
        <v>41429.793865740743</v>
      </c>
      <c r="CB740" t="s">
        <v>1969</v>
      </c>
      <c r="CF740" s="65"/>
      <c r="CG740" s="65"/>
      <c r="CH740" s="49"/>
      <c r="CM740"/>
      <c r="CN740"/>
      <c r="CO740"/>
      <c r="CP740"/>
      <c r="CQ740"/>
      <c r="CR740"/>
      <c r="CS740"/>
      <c r="CT740"/>
      <c r="CU740"/>
      <c r="DJ740" s="139"/>
      <c r="DK740" s="95"/>
      <c r="DL740" s="141"/>
      <c r="DM740" s="141"/>
      <c r="DN740" s="141"/>
      <c r="DO740" s="141"/>
      <c r="DP740" s="91"/>
      <c r="DQ740" s="72"/>
      <c r="DR740" s="72"/>
      <c r="DS740" s="72"/>
      <c r="DT740" s="72"/>
      <c r="DZ740" s="141"/>
      <c r="EA740" s="141"/>
      <c r="EB740" s="141"/>
      <c r="EC740" s="141"/>
      <c r="ED740" s="141"/>
      <c r="EE740" s="141"/>
      <c r="EF740" s="143"/>
      <c r="EU740" s="72"/>
    </row>
    <row r="741" spans="64:151">
      <c r="BL741" s="11"/>
      <c r="BM741" s="60"/>
      <c r="BN741" s="49"/>
      <c r="BZ741"/>
      <c r="CA741" s="278">
        <v>41429.793865740743</v>
      </c>
      <c r="CB741" t="s">
        <v>1969</v>
      </c>
      <c r="CF741" s="65"/>
      <c r="CG741" s="65"/>
      <c r="CH741" s="49"/>
      <c r="CM741"/>
      <c r="CN741"/>
      <c r="CO741"/>
      <c r="CP741"/>
      <c r="CQ741"/>
      <c r="CR741"/>
      <c r="CS741"/>
      <c r="CT741"/>
      <c r="CU741"/>
      <c r="DJ741" s="139"/>
      <c r="DK741" s="95"/>
      <c r="DL741" s="141"/>
      <c r="DM741" s="141"/>
      <c r="DN741" s="141"/>
      <c r="DO741" s="141"/>
      <c r="DP741" s="91"/>
      <c r="DQ741" s="72"/>
      <c r="DR741" s="72"/>
      <c r="DS741" s="72"/>
      <c r="DT741" s="72"/>
      <c r="DZ741" s="141"/>
      <c r="EA741" s="141"/>
      <c r="EB741" s="141"/>
      <c r="EC741" s="141"/>
      <c r="ED741" s="141"/>
      <c r="EE741" s="141"/>
      <c r="EF741" s="143"/>
      <c r="EU741" s="72"/>
    </row>
    <row r="742" spans="64:151">
      <c r="BL742" s="11"/>
      <c r="BM742" s="60"/>
      <c r="BN742" s="49"/>
      <c r="BZ742"/>
      <c r="CA742" s="278">
        <v>41429.793877314813</v>
      </c>
      <c r="CB742" t="s">
        <v>1191</v>
      </c>
      <c r="CF742" s="65"/>
      <c r="CG742" s="65"/>
      <c r="CH742" s="49"/>
      <c r="CM742"/>
      <c r="CN742"/>
      <c r="CO742"/>
      <c r="CP742"/>
      <c r="CQ742"/>
      <c r="CR742"/>
      <c r="CS742"/>
      <c r="CT742"/>
      <c r="CU742"/>
      <c r="DJ742" s="139"/>
      <c r="DK742" s="95"/>
      <c r="DL742" s="141"/>
      <c r="DM742" s="141"/>
      <c r="DN742" s="141"/>
      <c r="DO742" s="141"/>
      <c r="DP742" s="91"/>
      <c r="DQ742" s="72"/>
      <c r="DR742" s="72"/>
      <c r="DS742" s="72"/>
      <c r="DT742" s="72"/>
      <c r="DZ742" s="141"/>
      <c r="EA742" s="141"/>
      <c r="EB742" s="141"/>
      <c r="EC742" s="141"/>
      <c r="ED742" s="141"/>
      <c r="EE742" s="141"/>
      <c r="EF742" s="143"/>
      <c r="EU742" s="72"/>
    </row>
    <row r="743" spans="64:151">
      <c r="BL743" s="11"/>
      <c r="BM743" s="60"/>
      <c r="BN743" s="49"/>
      <c r="BZ743"/>
      <c r="CA743" s="278">
        <v>41429.793888888889</v>
      </c>
      <c r="CB743" t="s">
        <v>1969</v>
      </c>
      <c r="CF743" s="65"/>
      <c r="CG743" s="65"/>
      <c r="CH743" s="49"/>
      <c r="CM743"/>
      <c r="CN743"/>
      <c r="CO743"/>
      <c r="CP743"/>
      <c r="CQ743"/>
      <c r="CR743"/>
      <c r="CS743"/>
      <c r="CT743"/>
      <c r="CU743"/>
      <c r="DJ743" s="139"/>
      <c r="DK743" s="95"/>
      <c r="DL743" s="141"/>
      <c r="DM743" s="141"/>
      <c r="DN743" s="141"/>
      <c r="DO743" s="141"/>
      <c r="DP743" s="91"/>
      <c r="DQ743" s="72"/>
      <c r="DR743" s="72"/>
      <c r="DS743" s="72"/>
      <c r="DT743" s="72"/>
      <c r="DZ743" s="141"/>
      <c r="EA743" s="141"/>
      <c r="EB743" s="141"/>
      <c r="EC743" s="141"/>
      <c r="ED743" s="141"/>
      <c r="EE743" s="141"/>
      <c r="EF743" s="143"/>
      <c r="EU743" s="72"/>
    </row>
    <row r="744" spans="64:151">
      <c r="BL744" s="11"/>
      <c r="BM744" s="60"/>
      <c r="BN744" s="49"/>
      <c r="BZ744"/>
      <c r="CA744" s="278">
        <v>41429.793900462966</v>
      </c>
      <c r="CB744" t="s">
        <v>1969</v>
      </c>
      <c r="CF744" s="65"/>
      <c r="CG744" s="65"/>
      <c r="CH744" s="49"/>
      <c r="CM744"/>
      <c r="CN744"/>
      <c r="CO744"/>
      <c r="CP744"/>
      <c r="CQ744"/>
      <c r="CR744"/>
      <c r="CS744"/>
      <c r="CT744"/>
      <c r="CU744"/>
      <c r="DJ744" s="139"/>
      <c r="DK744" s="95"/>
      <c r="DL744" s="141"/>
      <c r="DM744" s="141"/>
      <c r="DN744" s="141"/>
      <c r="DO744" s="141"/>
      <c r="DP744" s="91"/>
      <c r="DQ744" s="72"/>
      <c r="DR744" s="72"/>
      <c r="DS744" s="72"/>
      <c r="DT744" s="72"/>
      <c r="DZ744" s="141"/>
      <c r="EA744" s="141"/>
      <c r="EB744" s="141"/>
      <c r="EC744" s="141"/>
      <c r="ED744" s="141"/>
      <c r="EE744" s="141"/>
      <c r="EF744" s="143"/>
      <c r="EU744" s="72"/>
    </row>
    <row r="745" spans="64:151">
      <c r="BL745" s="11"/>
      <c r="BM745" s="60"/>
      <c r="BN745" s="49"/>
      <c r="BZ745"/>
      <c r="CA745" s="278">
        <v>41429.793912037036</v>
      </c>
      <c r="CB745" t="s">
        <v>1739</v>
      </c>
      <c r="CF745" s="65"/>
      <c r="CG745" s="65"/>
      <c r="CH745" s="49"/>
      <c r="CM745"/>
      <c r="CN745"/>
      <c r="CO745"/>
      <c r="CP745"/>
      <c r="CQ745"/>
      <c r="CR745"/>
      <c r="CS745"/>
      <c r="CT745"/>
      <c r="CU745"/>
      <c r="DJ745" s="139"/>
      <c r="DK745" s="95"/>
      <c r="DL745" s="141"/>
      <c r="DM745" s="141"/>
      <c r="DN745" s="141"/>
      <c r="DO745" s="141"/>
      <c r="DP745" s="91"/>
      <c r="DQ745" s="72"/>
      <c r="DR745" s="72"/>
      <c r="DS745" s="72"/>
      <c r="DT745" s="72"/>
      <c r="DZ745" s="141"/>
      <c r="EA745" s="141"/>
      <c r="EB745" s="141"/>
      <c r="EC745" s="141"/>
      <c r="ED745" s="141"/>
      <c r="EE745" s="141"/>
      <c r="EF745" s="143"/>
      <c r="EU745" s="72"/>
    </row>
    <row r="746" spans="64:151">
      <c r="BL746" s="11"/>
      <c r="BM746" s="60"/>
      <c r="BN746" s="49"/>
      <c r="BZ746"/>
      <c r="CA746" s="278">
        <v>41429.793912037036</v>
      </c>
      <c r="CB746" t="s">
        <v>1969</v>
      </c>
      <c r="CF746" s="65"/>
      <c r="CG746" s="65"/>
      <c r="CH746" s="49"/>
      <c r="CM746"/>
      <c r="CN746"/>
      <c r="CO746"/>
      <c r="CP746"/>
      <c r="CQ746"/>
      <c r="CR746"/>
      <c r="CS746"/>
      <c r="CT746"/>
      <c r="CU746"/>
      <c r="DJ746" s="139"/>
      <c r="DK746" s="95"/>
      <c r="DL746" s="141"/>
      <c r="DM746" s="141"/>
      <c r="DN746" s="141"/>
      <c r="DO746" s="141"/>
      <c r="DP746" s="91"/>
      <c r="DQ746" s="72"/>
      <c r="DR746" s="72"/>
      <c r="DS746" s="72"/>
      <c r="DT746" s="72"/>
      <c r="DZ746" s="141"/>
      <c r="EA746" s="141"/>
      <c r="EB746" s="141"/>
      <c r="EC746" s="141"/>
      <c r="ED746" s="141"/>
      <c r="EE746" s="141"/>
      <c r="EF746" s="143"/>
      <c r="EU746" s="72"/>
    </row>
    <row r="747" spans="64:151">
      <c r="BL747" s="11"/>
      <c r="BM747" s="60"/>
      <c r="BN747" s="49"/>
      <c r="BZ747"/>
      <c r="CA747" s="278">
        <v>41429.801238425927</v>
      </c>
      <c r="CB747" t="s">
        <v>1969</v>
      </c>
      <c r="CF747" s="65"/>
      <c r="CG747" s="65"/>
      <c r="CH747" s="49"/>
      <c r="CM747"/>
      <c r="CN747"/>
      <c r="CO747"/>
      <c r="CP747"/>
      <c r="CQ747"/>
      <c r="CR747"/>
      <c r="CS747"/>
      <c r="CT747"/>
      <c r="CU747"/>
      <c r="DJ747" s="139"/>
      <c r="DK747" s="95"/>
      <c r="DL747" s="141"/>
      <c r="DM747" s="141"/>
      <c r="DN747" s="141"/>
      <c r="DO747" s="141"/>
      <c r="DP747" s="91"/>
      <c r="DQ747" s="72"/>
      <c r="DR747" s="72"/>
      <c r="DS747" s="72"/>
      <c r="DT747" s="72"/>
      <c r="DZ747" s="141"/>
      <c r="EA747" s="141"/>
      <c r="EB747" s="141"/>
      <c r="EC747" s="141"/>
      <c r="ED747" s="141"/>
      <c r="EE747" s="141"/>
      <c r="EF747" s="143"/>
      <c r="EU747" s="72"/>
    </row>
    <row r="748" spans="64:151">
      <c r="BL748" s="11"/>
      <c r="BM748" s="60"/>
      <c r="BN748" s="49"/>
      <c r="BZ748"/>
      <c r="CA748" s="278">
        <v>41429.801354166666</v>
      </c>
      <c r="CB748" t="s">
        <v>1969</v>
      </c>
      <c r="CF748" s="65"/>
      <c r="CG748" s="65"/>
      <c r="CH748" s="49"/>
      <c r="CM748"/>
      <c r="CN748"/>
      <c r="CO748"/>
      <c r="CP748"/>
      <c r="CQ748"/>
      <c r="CR748"/>
      <c r="CS748"/>
      <c r="CT748"/>
      <c r="CU748"/>
      <c r="DJ748" s="139"/>
      <c r="DK748" s="95"/>
      <c r="DL748" s="141"/>
      <c r="DM748" s="141"/>
      <c r="DN748" s="141"/>
      <c r="DO748" s="141"/>
      <c r="DP748" s="91"/>
      <c r="DQ748" s="72"/>
      <c r="DR748" s="72"/>
      <c r="DS748" s="72"/>
      <c r="DT748" s="72"/>
      <c r="DZ748" s="141"/>
      <c r="EA748" s="141"/>
      <c r="EB748" s="141"/>
      <c r="EC748" s="141"/>
      <c r="ED748" s="141"/>
      <c r="EE748" s="141"/>
      <c r="EF748" s="143"/>
      <c r="EU748" s="72"/>
    </row>
    <row r="749" spans="64:151">
      <c r="BL749" s="11"/>
      <c r="BM749" s="60"/>
      <c r="BN749" s="49"/>
      <c r="BZ749"/>
      <c r="CA749" s="278">
        <v>41429.801365740743</v>
      </c>
      <c r="CB749" t="s">
        <v>1206</v>
      </c>
      <c r="CF749" s="65"/>
      <c r="CG749" s="65"/>
      <c r="CH749" s="49"/>
      <c r="CM749"/>
      <c r="CN749"/>
      <c r="CO749"/>
      <c r="CP749"/>
      <c r="CQ749"/>
      <c r="CR749"/>
      <c r="CS749"/>
      <c r="CT749"/>
      <c r="CU749"/>
      <c r="DJ749" s="139"/>
      <c r="DK749" s="95"/>
      <c r="DL749" s="141"/>
      <c r="DM749" s="141"/>
      <c r="DN749" s="141"/>
      <c r="DO749" s="141"/>
      <c r="DP749" s="91"/>
      <c r="DQ749" s="72"/>
      <c r="DR749" s="72"/>
      <c r="DS749" s="72"/>
      <c r="DT749" s="72"/>
      <c r="DZ749" s="141"/>
      <c r="EA749" s="141"/>
      <c r="EB749" s="141"/>
      <c r="EC749" s="141"/>
      <c r="ED749" s="141"/>
      <c r="EE749" s="141"/>
      <c r="EF749" s="143"/>
      <c r="EU749" s="72"/>
    </row>
    <row r="750" spans="64:151">
      <c r="BL750" s="11"/>
      <c r="BM750" s="60"/>
      <c r="BN750" s="49"/>
      <c r="BZ750"/>
      <c r="CA750" s="278">
        <v>41429.801365740743</v>
      </c>
      <c r="CB750" t="s">
        <v>1969</v>
      </c>
      <c r="CF750" s="65"/>
      <c r="CG750" s="65"/>
      <c r="CH750" s="49"/>
      <c r="CM750"/>
      <c r="CN750"/>
      <c r="CO750"/>
      <c r="CP750"/>
      <c r="CQ750"/>
      <c r="CR750"/>
      <c r="CS750"/>
      <c r="CT750"/>
      <c r="CU750"/>
      <c r="DJ750" s="139"/>
      <c r="DK750" s="95"/>
      <c r="DL750" s="141"/>
      <c r="DM750" s="141"/>
      <c r="DN750" s="141"/>
      <c r="DO750" s="141"/>
      <c r="DP750" s="91"/>
      <c r="DQ750" s="72"/>
      <c r="DR750" s="72"/>
      <c r="DS750" s="72"/>
      <c r="DT750" s="72"/>
      <c r="DZ750" s="141"/>
      <c r="EA750" s="141"/>
      <c r="EB750" s="141"/>
      <c r="EC750" s="141"/>
      <c r="ED750" s="141"/>
      <c r="EE750" s="141"/>
      <c r="EF750" s="143"/>
      <c r="EU750" s="72"/>
    </row>
    <row r="751" spans="64:151">
      <c r="BL751" s="11"/>
      <c r="BM751" s="60"/>
      <c r="BN751" s="49"/>
      <c r="BZ751"/>
      <c r="CA751" s="278">
        <v>41429.801388888889</v>
      </c>
      <c r="CB751" t="s">
        <v>1969</v>
      </c>
      <c r="CF751" s="65"/>
      <c r="CG751" s="65"/>
      <c r="CH751" s="49"/>
      <c r="CM751"/>
      <c r="CN751"/>
      <c r="CO751"/>
      <c r="CP751"/>
      <c r="CQ751"/>
      <c r="CR751"/>
      <c r="CS751"/>
      <c r="CT751"/>
      <c r="CU751"/>
      <c r="DJ751" s="139"/>
      <c r="DK751" s="95"/>
      <c r="DL751" s="141"/>
      <c r="DM751" s="141"/>
      <c r="DN751" s="141"/>
      <c r="DO751" s="141"/>
      <c r="DP751" s="91"/>
      <c r="DQ751" s="72"/>
      <c r="DR751" s="72"/>
      <c r="DS751" s="72"/>
      <c r="DT751" s="72"/>
      <c r="DZ751" s="141"/>
      <c r="EA751" s="141"/>
      <c r="EB751" s="141"/>
      <c r="EC751" s="141"/>
      <c r="ED751" s="141"/>
      <c r="EE751" s="141"/>
      <c r="EF751" s="143"/>
      <c r="EU751" s="72"/>
    </row>
    <row r="752" spans="64:151">
      <c r="BL752" s="11"/>
      <c r="BM752" s="60"/>
      <c r="BN752" s="49"/>
      <c r="BZ752"/>
      <c r="CA752" s="278">
        <v>41429.801400462966</v>
      </c>
      <c r="CB752" t="s">
        <v>1744</v>
      </c>
      <c r="CF752" s="65"/>
      <c r="CG752" s="65"/>
      <c r="CH752" s="49"/>
      <c r="CM752"/>
      <c r="CN752"/>
      <c r="CO752"/>
      <c r="CP752"/>
      <c r="CQ752"/>
      <c r="CR752"/>
      <c r="CS752"/>
      <c r="CT752"/>
      <c r="CU752"/>
      <c r="DJ752" s="139"/>
      <c r="DK752" s="95"/>
      <c r="DL752" s="141"/>
      <c r="DM752" s="141"/>
      <c r="DN752" s="141"/>
      <c r="DO752" s="141"/>
      <c r="DP752" s="91"/>
      <c r="DQ752" s="72"/>
      <c r="DR752" s="72"/>
      <c r="DS752" s="72"/>
      <c r="DT752" s="72"/>
      <c r="DZ752" s="141"/>
      <c r="EA752" s="141"/>
      <c r="EB752" s="141"/>
      <c r="EC752" s="141"/>
      <c r="ED752" s="141"/>
      <c r="EE752" s="141"/>
      <c r="EF752" s="143"/>
      <c r="EU752" s="72"/>
    </row>
    <row r="753" spans="64:151">
      <c r="BL753" s="11"/>
      <c r="BM753" s="60"/>
      <c r="BN753" s="49"/>
      <c r="BZ753"/>
      <c r="CA753" s="278">
        <v>41429.801400462966</v>
      </c>
      <c r="CB753" t="s">
        <v>1969</v>
      </c>
      <c r="CF753" s="65"/>
      <c r="CG753" s="65"/>
      <c r="CH753" s="49"/>
      <c r="CM753"/>
      <c r="CN753"/>
      <c r="CO753"/>
      <c r="CP753"/>
      <c r="CQ753"/>
      <c r="CR753"/>
      <c r="CS753"/>
      <c r="CT753"/>
      <c r="CU753"/>
      <c r="DJ753" s="139"/>
      <c r="DK753" s="95"/>
      <c r="DL753" s="141"/>
      <c r="DM753" s="141"/>
      <c r="DN753" s="141"/>
      <c r="DO753" s="141"/>
      <c r="DP753" s="91"/>
      <c r="DQ753" s="72"/>
      <c r="DR753" s="72"/>
      <c r="DS753" s="72"/>
      <c r="DT753" s="72"/>
      <c r="DZ753" s="141"/>
      <c r="EA753" s="141"/>
      <c r="EB753" s="141"/>
      <c r="EC753" s="141"/>
      <c r="ED753" s="141"/>
      <c r="EE753" s="141"/>
      <c r="EF753" s="143"/>
      <c r="EU753" s="72"/>
    </row>
    <row r="754" spans="64:151">
      <c r="BL754" s="11"/>
      <c r="BM754" s="60"/>
      <c r="BN754" s="49"/>
      <c r="BZ754"/>
      <c r="CA754" s="278">
        <v>41429.801736111112</v>
      </c>
      <c r="CB754" t="s">
        <v>1969</v>
      </c>
      <c r="CF754" s="65"/>
      <c r="CG754" s="65"/>
      <c r="CH754" s="49"/>
      <c r="CM754"/>
      <c r="CN754"/>
      <c r="CO754"/>
      <c r="CP754"/>
      <c r="CQ754"/>
      <c r="CR754"/>
      <c r="CS754"/>
      <c r="CT754"/>
      <c r="CU754"/>
      <c r="DJ754" s="139"/>
      <c r="DK754" s="95"/>
      <c r="DL754" s="141"/>
      <c r="DM754" s="141"/>
      <c r="DN754" s="141"/>
      <c r="DO754" s="141"/>
      <c r="DP754" s="91"/>
      <c r="DQ754" s="72"/>
      <c r="DR754" s="72"/>
      <c r="DS754" s="72"/>
      <c r="DT754" s="72"/>
      <c r="DZ754" s="141"/>
      <c r="EA754" s="141"/>
      <c r="EB754" s="141"/>
      <c r="EC754" s="141"/>
      <c r="ED754" s="141"/>
      <c r="EE754" s="141"/>
      <c r="EF754" s="143"/>
      <c r="EU754" s="72"/>
    </row>
    <row r="755" spans="64:151">
      <c r="BL755" s="11"/>
      <c r="BM755" s="60"/>
      <c r="BN755" s="49"/>
      <c r="BZ755"/>
      <c r="CA755" s="278">
        <v>41429.801736111112</v>
      </c>
      <c r="CB755" t="s">
        <v>1969</v>
      </c>
      <c r="CF755" s="65"/>
      <c r="CG755" s="65"/>
      <c r="CH755" s="49"/>
      <c r="CM755"/>
      <c r="CN755"/>
      <c r="CO755"/>
      <c r="CP755"/>
      <c r="CQ755"/>
      <c r="CR755"/>
      <c r="CS755"/>
      <c r="CT755"/>
      <c r="CU755"/>
      <c r="DJ755" s="139"/>
      <c r="DK755" s="95"/>
      <c r="DL755" s="141"/>
      <c r="DM755" s="141"/>
      <c r="DN755" s="141"/>
      <c r="DO755" s="141"/>
      <c r="DP755" s="91"/>
      <c r="DQ755" s="72"/>
      <c r="DR755" s="72"/>
      <c r="DS755" s="72"/>
      <c r="DT755" s="72"/>
      <c r="DZ755" s="141"/>
      <c r="EA755" s="141"/>
      <c r="EB755" s="141"/>
      <c r="EC755" s="141"/>
      <c r="ED755" s="141"/>
      <c r="EE755" s="141"/>
      <c r="EF755" s="143"/>
      <c r="EU755" s="72"/>
    </row>
    <row r="756" spans="64:151">
      <c r="BL756" s="11"/>
      <c r="BM756" s="60"/>
      <c r="BN756" s="49"/>
      <c r="BZ756"/>
      <c r="CA756" s="278">
        <v>41429.801747685182</v>
      </c>
      <c r="CB756" t="s">
        <v>1969</v>
      </c>
      <c r="CF756" s="65"/>
      <c r="CG756" s="65"/>
      <c r="CH756" s="49"/>
      <c r="CM756"/>
      <c r="CN756"/>
      <c r="CO756"/>
      <c r="CP756"/>
      <c r="CQ756"/>
      <c r="CR756"/>
      <c r="CS756"/>
      <c r="CT756"/>
      <c r="CU756"/>
      <c r="DJ756" s="139"/>
      <c r="DK756" s="95"/>
      <c r="DL756" s="141"/>
      <c r="DM756" s="141"/>
      <c r="DN756" s="141"/>
      <c r="DO756" s="141"/>
      <c r="DP756" s="91"/>
      <c r="DQ756" s="72"/>
      <c r="DR756" s="72"/>
      <c r="DS756" s="72"/>
      <c r="DT756" s="72"/>
      <c r="DZ756" s="141"/>
      <c r="EA756" s="141"/>
      <c r="EB756" s="141"/>
      <c r="EC756" s="141"/>
      <c r="ED756" s="141"/>
      <c r="EE756" s="141"/>
      <c r="EF756" s="143"/>
      <c r="EU756" s="72"/>
    </row>
    <row r="757" spans="64:151">
      <c r="BL757" s="11"/>
      <c r="BM757" s="60"/>
      <c r="BN757" s="49"/>
      <c r="BZ757"/>
      <c r="CA757" s="278">
        <v>41429.801759259259</v>
      </c>
      <c r="CB757" t="s">
        <v>1969</v>
      </c>
      <c r="CF757" s="65"/>
      <c r="CG757" s="65"/>
      <c r="CH757" s="49"/>
      <c r="CM757"/>
      <c r="CN757"/>
      <c r="CO757"/>
      <c r="CP757"/>
      <c r="CQ757"/>
      <c r="CR757"/>
      <c r="CS757"/>
      <c r="CT757"/>
      <c r="CU757"/>
      <c r="DJ757" s="139"/>
      <c r="DK757" s="95"/>
      <c r="DL757" s="141"/>
      <c r="DM757" s="141"/>
      <c r="DN757" s="141"/>
      <c r="DO757" s="141"/>
      <c r="DP757" s="91"/>
      <c r="DQ757" s="72"/>
      <c r="DR757" s="72"/>
      <c r="DS757" s="72"/>
      <c r="DT757" s="72"/>
      <c r="DZ757" s="141"/>
      <c r="EA757" s="141"/>
      <c r="EB757" s="141"/>
      <c r="EC757" s="141"/>
      <c r="ED757" s="141"/>
      <c r="EE757" s="141"/>
      <c r="EF757" s="143"/>
      <c r="EU757" s="72"/>
    </row>
    <row r="758" spans="64:151">
      <c r="BL758" s="11"/>
      <c r="BM758" s="60"/>
      <c r="BN758" s="49"/>
      <c r="BZ758"/>
      <c r="CA758" s="278">
        <v>41429.801759259259</v>
      </c>
      <c r="CB758" t="s">
        <v>1969</v>
      </c>
      <c r="CF758" s="65"/>
      <c r="CG758" s="65"/>
      <c r="CH758" s="49"/>
      <c r="CM758"/>
      <c r="CN758"/>
      <c r="CO758"/>
      <c r="CP758"/>
      <c r="CQ758"/>
      <c r="CR758"/>
      <c r="CS758"/>
      <c r="CT758"/>
      <c r="CU758"/>
      <c r="DJ758" s="139"/>
      <c r="DK758" s="95"/>
      <c r="DL758" s="141"/>
      <c r="DM758" s="141"/>
      <c r="DN758" s="141"/>
      <c r="DO758" s="141"/>
      <c r="DP758" s="91"/>
      <c r="DQ758" s="72"/>
      <c r="DR758" s="72"/>
      <c r="DS758" s="72"/>
      <c r="DT758" s="72"/>
      <c r="DZ758" s="141"/>
      <c r="EA758" s="141"/>
      <c r="EB758" s="141"/>
      <c r="EC758" s="141"/>
      <c r="ED758" s="141"/>
      <c r="EE758" s="141"/>
      <c r="EF758" s="143"/>
      <c r="EU758" s="72"/>
    </row>
    <row r="759" spans="64:151">
      <c r="BL759" s="11"/>
      <c r="BM759" s="60"/>
      <c r="BN759" s="49"/>
      <c r="BZ759"/>
      <c r="CA759" s="278">
        <v>41429.801770833335</v>
      </c>
      <c r="CB759" t="s">
        <v>1196</v>
      </c>
      <c r="CF759" s="65"/>
      <c r="CG759" s="65"/>
      <c r="CH759" s="49"/>
      <c r="CM759"/>
      <c r="CN759"/>
      <c r="CO759"/>
      <c r="CP759"/>
      <c r="CQ759"/>
      <c r="CR759"/>
      <c r="CS759"/>
      <c r="CT759"/>
      <c r="CU759"/>
      <c r="DJ759" s="139"/>
      <c r="DK759" s="95"/>
      <c r="DL759" s="141"/>
      <c r="DM759" s="141"/>
      <c r="DN759" s="141"/>
      <c r="DO759" s="141"/>
      <c r="DP759" s="91"/>
      <c r="DQ759" s="72"/>
      <c r="DR759" s="72"/>
      <c r="DS759" s="72"/>
      <c r="DT759" s="72"/>
      <c r="DZ759" s="141"/>
      <c r="EA759" s="141"/>
      <c r="EB759" s="141"/>
      <c r="EC759" s="141"/>
      <c r="ED759" s="141"/>
      <c r="EE759" s="141"/>
      <c r="EF759" s="143"/>
      <c r="EU759" s="72"/>
    </row>
    <row r="760" spans="64:151">
      <c r="BL760" s="11"/>
      <c r="BM760" s="60"/>
      <c r="BN760" s="49"/>
      <c r="BZ760"/>
      <c r="CA760" s="278">
        <v>41429.801979166667</v>
      </c>
      <c r="CB760" t="s">
        <v>1969</v>
      </c>
      <c r="CF760" s="65"/>
      <c r="CG760" s="65"/>
      <c r="CH760" s="49"/>
      <c r="CM760"/>
      <c r="CN760"/>
      <c r="CO760"/>
      <c r="CP760"/>
      <c r="CQ760"/>
      <c r="CR760"/>
      <c r="CS760"/>
      <c r="CT760"/>
      <c r="CU760"/>
      <c r="DJ760" s="139"/>
      <c r="DK760" s="95"/>
      <c r="DL760" s="141"/>
      <c r="DM760" s="141"/>
      <c r="DN760" s="141"/>
      <c r="DO760" s="141"/>
      <c r="DP760" s="91"/>
      <c r="DQ760" s="72"/>
      <c r="DR760" s="72"/>
      <c r="DS760" s="72"/>
      <c r="DT760" s="72"/>
      <c r="DZ760" s="141"/>
      <c r="EA760" s="141"/>
      <c r="EB760" s="141"/>
      <c r="EC760" s="141"/>
      <c r="ED760" s="141"/>
      <c r="EE760" s="141"/>
      <c r="EF760" s="143"/>
      <c r="EU760" s="72"/>
    </row>
    <row r="761" spans="64:151">
      <c r="BL761" s="11"/>
      <c r="BM761" s="60"/>
      <c r="BN761" s="49"/>
      <c r="BZ761"/>
      <c r="CA761" s="278">
        <v>41429.801979166667</v>
      </c>
      <c r="CB761" t="s">
        <v>1969</v>
      </c>
      <c r="CF761" s="65"/>
      <c r="CG761" s="65"/>
      <c r="CH761" s="49"/>
      <c r="CM761"/>
      <c r="CN761"/>
      <c r="CO761"/>
      <c r="CP761"/>
      <c r="CQ761"/>
      <c r="CR761"/>
      <c r="CS761"/>
      <c r="CT761"/>
      <c r="CU761"/>
      <c r="DJ761" s="139"/>
      <c r="DK761" s="95"/>
      <c r="DL761" s="141"/>
      <c r="DM761" s="141"/>
      <c r="DN761" s="141"/>
      <c r="DO761" s="141"/>
      <c r="DP761" s="91"/>
      <c r="DQ761" s="72"/>
      <c r="DR761" s="72"/>
      <c r="DS761" s="72"/>
      <c r="DT761" s="72"/>
      <c r="DZ761" s="141"/>
      <c r="EA761" s="141"/>
      <c r="EB761" s="141"/>
      <c r="EC761" s="141"/>
      <c r="ED761" s="141"/>
      <c r="EE761" s="141"/>
      <c r="EF761" s="143"/>
      <c r="EU761" s="72"/>
    </row>
    <row r="762" spans="64:151">
      <c r="BL762" s="11"/>
      <c r="BM762" s="60"/>
      <c r="BN762" s="49"/>
      <c r="BZ762"/>
      <c r="CA762" s="278">
        <v>41429.801990740743</v>
      </c>
      <c r="CB762" t="s">
        <v>1969</v>
      </c>
      <c r="CF762" s="65"/>
      <c r="CG762" s="65"/>
      <c r="CH762" s="49"/>
      <c r="CM762"/>
      <c r="CN762"/>
      <c r="CO762"/>
      <c r="CP762"/>
      <c r="CQ762"/>
      <c r="CR762"/>
      <c r="CS762"/>
      <c r="CT762"/>
      <c r="CU762"/>
      <c r="DJ762" s="139"/>
      <c r="DK762" s="95"/>
      <c r="DL762" s="141"/>
      <c r="DM762" s="141"/>
      <c r="DN762" s="141"/>
      <c r="DO762" s="141"/>
      <c r="DP762" s="91"/>
      <c r="DQ762" s="72"/>
      <c r="DR762" s="72"/>
      <c r="DS762" s="72"/>
      <c r="DT762" s="72"/>
      <c r="DZ762" s="141"/>
      <c r="EA762" s="141"/>
      <c r="EB762" s="141"/>
      <c r="EC762" s="141"/>
      <c r="ED762" s="141"/>
      <c r="EE762" s="141"/>
      <c r="EF762" s="143"/>
      <c r="EU762" s="72"/>
    </row>
    <row r="763" spans="64:151">
      <c r="BL763" s="11"/>
      <c r="BM763" s="60"/>
      <c r="BN763" s="49"/>
      <c r="BZ763"/>
      <c r="CA763" s="278">
        <v>41429.802002314813</v>
      </c>
      <c r="CB763" t="s">
        <v>1969</v>
      </c>
      <c r="CF763" s="65"/>
      <c r="CG763" s="65"/>
      <c r="CH763" s="49"/>
      <c r="CM763"/>
      <c r="CN763"/>
      <c r="CO763"/>
      <c r="CP763"/>
      <c r="CQ763"/>
      <c r="CR763"/>
      <c r="CS763"/>
      <c r="CT763"/>
      <c r="CU763"/>
      <c r="DJ763" s="139"/>
      <c r="DK763" s="95"/>
      <c r="DL763" s="141"/>
      <c r="DM763" s="141"/>
      <c r="DN763" s="141"/>
      <c r="DO763" s="141"/>
      <c r="DP763" s="91"/>
      <c r="DQ763" s="72"/>
      <c r="DR763" s="72"/>
      <c r="DS763" s="72"/>
      <c r="DT763" s="72"/>
      <c r="DZ763" s="141"/>
      <c r="EA763" s="141"/>
      <c r="EB763" s="141"/>
      <c r="EC763" s="141"/>
      <c r="ED763" s="141"/>
      <c r="EE763" s="141"/>
      <c r="EF763" s="143"/>
      <c r="EU763" s="72"/>
    </row>
    <row r="764" spans="64:151">
      <c r="BL764" s="11"/>
      <c r="BM764" s="60"/>
      <c r="BN764" s="49"/>
      <c r="BZ764"/>
      <c r="CA764" s="278">
        <v>41429.80201388889</v>
      </c>
      <c r="CB764" t="s">
        <v>1969</v>
      </c>
      <c r="CF764" s="65"/>
      <c r="CG764" s="65"/>
      <c r="CH764" s="49"/>
      <c r="CM764"/>
      <c r="CN764"/>
      <c r="CO764"/>
      <c r="CP764"/>
      <c r="CQ764"/>
      <c r="CR764"/>
      <c r="CS764"/>
      <c r="CT764"/>
      <c r="CU764"/>
      <c r="DJ764" s="139"/>
      <c r="DK764" s="95"/>
      <c r="DL764" s="141"/>
      <c r="DM764" s="141"/>
      <c r="DN764" s="141"/>
      <c r="DO764" s="141"/>
      <c r="DP764" s="91"/>
      <c r="DQ764" s="72"/>
      <c r="DR764" s="72"/>
      <c r="DS764" s="72"/>
      <c r="DT764" s="72"/>
      <c r="DZ764" s="141"/>
      <c r="EA764" s="141"/>
      <c r="EB764" s="141"/>
      <c r="EC764" s="141"/>
      <c r="ED764" s="141"/>
      <c r="EE764" s="141"/>
      <c r="EF764" s="143"/>
      <c r="EU764" s="72"/>
    </row>
    <row r="765" spans="64:151">
      <c r="BL765" s="11"/>
      <c r="BM765" s="60"/>
      <c r="BN765" s="49"/>
      <c r="BZ765"/>
      <c r="CA765" s="278">
        <v>41429.802037037036</v>
      </c>
      <c r="CB765" t="s">
        <v>1625</v>
      </c>
      <c r="CF765" s="65"/>
      <c r="CG765" s="65"/>
      <c r="CH765" s="49"/>
      <c r="CM765"/>
      <c r="CN765"/>
      <c r="CO765"/>
      <c r="CP765"/>
      <c r="CQ765"/>
      <c r="CR765"/>
      <c r="CS765"/>
      <c r="CT765"/>
      <c r="CU765"/>
      <c r="DJ765" s="139"/>
      <c r="DK765" s="95"/>
      <c r="DL765" s="141"/>
      <c r="DM765" s="141"/>
      <c r="DN765" s="141"/>
      <c r="DO765" s="141"/>
      <c r="DP765" s="91"/>
      <c r="DQ765" s="72"/>
      <c r="DR765" s="72"/>
      <c r="DS765" s="72"/>
      <c r="DT765" s="72"/>
      <c r="DZ765" s="141"/>
      <c r="EA765" s="141"/>
      <c r="EB765" s="141"/>
      <c r="EC765" s="141"/>
      <c r="ED765" s="141"/>
      <c r="EE765" s="141"/>
      <c r="EF765" s="143"/>
      <c r="EU765" s="72"/>
    </row>
    <row r="766" spans="64:151">
      <c r="BL766" s="11"/>
      <c r="BM766" s="60"/>
      <c r="BN766" s="49"/>
      <c r="BZ766"/>
      <c r="CA766" s="278">
        <v>41429.802037037036</v>
      </c>
      <c r="CB766" t="s">
        <v>1969</v>
      </c>
      <c r="CF766" s="65"/>
      <c r="CG766" s="65"/>
      <c r="CH766" s="49"/>
      <c r="CM766"/>
      <c r="CN766"/>
      <c r="CO766"/>
      <c r="CP766"/>
      <c r="CQ766"/>
      <c r="CR766"/>
      <c r="CS766"/>
      <c r="CT766"/>
      <c r="CU766"/>
      <c r="DJ766" s="139"/>
      <c r="DK766" s="95"/>
      <c r="DL766" s="141"/>
      <c r="DM766" s="141"/>
      <c r="DN766" s="141"/>
      <c r="DO766" s="141"/>
      <c r="DP766" s="91"/>
      <c r="DQ766" s="72"/>
      <c r="DR766" s="72"/>
      <c r="DS766" s="72"/>
      <c r="DT766" s="72"/>
      <c r="DZ766" s="141"/>
      <c r="EA766" s="141"/>
      <c r="EB766" s="141"/>
      <c r="EC766" s="141"/>
      <c r="ED766" s="141"/>
      <c r="EE766" s="141"/>
      <c r="EF766" s="143"/>
      <c r="EU766" s="72"/>
    </row>
    <row r="767" spans="64:151">
      <c r="BL767" s="11"/>
      <c r="BM767" s="60"/>
      <c r="BN767" s="49"/>
      <c r="BZ767"/>
      <c r="CA767" s="278">
        <v>41429.802037037036</v>
      </c>
      <c r="CB767" t="s">
        <v>1969</v>
      </c>
      <c r="CF767" s="65"/>
      <c r="CG767" s="65"/>
      <c r="CH767" s="49"/>
      <c r="CM767"/>
      <c r="CN767"/>
      <c r="CO767"/>
      <c r="CP767"/>
      <c r="CQ767"/>
      <c r="CR767"/>
      <c r="CS767"/>
      <c r="CT767"/>
      <c r="CU767"/>
      <c r="DJ767" s="139"/>
      <c r="DK767" s="95"/>
      <c r="DL767" s="141"/>
      <c r="DM767" s="141"/>
      <c r="DN767" s="141"/>
      <c r="DO767" s="141"/>
      <c r="DP767" s="91"/>
      <c r="DQ767" s="72"/>
      <c r="DR767" s="72"/>
      <c r="DS767" s="72"/>
      <c r="DT767" s="72"/>
      <c r="DZ767" s="141"/>
      <c r="EA767" s="141"/>
      <c r="EB767" s="141"/>
      <c r="EC767" s="141"/>
      <c r="ED767" s="141"/>
      <c r="EE767" s="141"/>
      <c r="EF767" s="143"/>
      <c r="EU767" s="72"/>
    </row>
    <row r="768" spans="64:151">
      <c r="BL768" s="11"/>
      <c r="BM768" s="60"/>
      <c r="BN768" s="49"/>
      <c r="BZ768"/>
      <c r="CA768" s="278">
        <v>41429.802048611113</v>
      </c>
      <c r="CB768" t="s">
        <v>1969</v>
      </c>
      <c r="CF768" s="65"/>
      <c r="CG768" s="65"/>
      <c r="CH768" s="49"/>
      <c r="CM768"/>
      <c r="CN768"/>
      <c r="CO768"/>
      <c r="CP768"/>
      <c r="CQ768"/>
      <c r="CR768"/>
      <c r="CS768"/>
      <c r="CT768"/>
      <c r="CU768"/>
      <c r="DJ768" s="139"/>
      <c r="DK768" s="95"/>
      <c r="DL768" s="141"/>
      <c r="DM768" s="141"/>
      <c r="DN768" s="141"/>
      <c r="DO768" s="141"/>
      <c r="DP768" s="91"/>
      <c r="DQ768" s="72"/>
      <c r="DR768" s="72"/>
      <c r="DS768" s="72"/>
      <c r="DT768" s="72"/>
      <c r="DZ768" s="141"/>
      <c r="EA768" s="141"/>
      <c r="EB768" s="141"/>
      <c r="EC768" s="141"/>
      <c r="ED768" s="141"/>
      <c r="EE768" s="141"/>
      <c r="EF768" s="143"/>
      <c r="EU768" s="72"/>
    </row>
    <row r="769" spans="64:151">
      <c r="BL769" s="11"/>
      <c r="BM769" s="60"/>
      <c r="BN769" s="49"/>
      <c r="BZ769"/>
      <c r="CA769" s="278">
        <v>41429.802060185182</v>
      </c>
      <c r="CB769" t="s">
        <v>1969</v>
      </c>
      <c r="CF769" s="65"/>
      <c r="CG769" s="65"/>
      <c r="CH769" s="49"/>
      <c r="CM769"/>
      <c r="CN769"/>
      <c r="CO769"/>
      <c r="CP769"/>
      <c r="CQ769"/>
      <c r="CR769"/>
      <c r="CS769"/>
      <c r="CT769"/>
      <c r="CU769"/>
      <c r="DJ769" s="139"/>
      <c r="DK769" s="95"/>
      <c r="DL769" s="141"/>
      <c r="DM769" s="141"/>
      <c r="DN769" s="141"/>
      <c r="DO769" s="141"/>
      <c r="DP769" s="91"/>
      <c r="DQ769" s="72"/>
      <c r="DR769" s="72"/>
      <c r="DS769" s="72"/>
      <c r="DT769" s="72"/>
      <c r="DZ769" s="141"/>
      <c r="EA769" s="141"/>
      <c r="EB769" s="141"/>
      <c r="EC769" s="141"/>
      <c r="ED769" s="141"/>
      <c r="EE769" s="141"/>
      <c r="EF769" s="143"/>
      <c r="EU769" s="72"/>
    </row>
    <row r="770" spans="64:151">
      <c r="BL770" s="11"/>
      <c r="BM770" s="60"/>
      <c r="BN770" s="49"/>
      <c r="BZ770"/>
      <c r="CA770" s="278">
        <v>41429.802071759259</v>
      </c>
      <c r="CB770" t="s">
        <v>1969</v>
      </c>
      <c r="CF770" s="65"/>
      <c r="CG770" s="65"/>
      <c r="CH770" s="49"/>
      <c r="CM770"/>
      <c r="CN770"/>
      <c r="CO770"/>
      <c r="CP770"/>
      <c r="CQ770"/>
      <c r="CR770"/>
      <c r="CS770"/>
      <c r="CT770"/>
      <c r="CU770"/>
      <c r="DJ770" s="139"/>
      <c r="DK770" s="95"/>
      <c r="DL770" s="141"/>
      <c r="DM770" s="141"/>
      <c r="DN770" s="141"/>
      <c r="DO770" s="141"/>
      <c r="DP770" s="91"/>
      <c r="DQ770" s="72"/>
      <c r="DR770" s="72"/>
      <c r="DS770" s="72"/>
      <c r="DT770" s="72"/>
      <c r="DZ770" s="141"/>
      <c r="EA770" s="141"/>
      <c r="EB770" s="141"/>
      <c r="EC770" s="141"/>
      <c r="ED770" s="141"/>
      <c r="EE770" s="141"/>
      <c r="EF770" s="143"/>
      <c r="EU770" s="72"/>
    </row>
    <row r="771" spans="64:151">
      <c r="BL771" s="11"/>
      <c r="BM771" s="60"/>
      <c r="BN771" s="49"/>
      <c r="BZ771"/>
      <c r="CA771" s="278">
        <v>41429.802083333336</v>
      </c>
      <c r="CB771" t="s">
        <v>1626</v>
      </c>
      <c r="CF771" s="65"/>
      <c r="CG771" s="65"/>
      <c r="CH771" s="49"/>
      <c r="CM771"/>
      <c r="CN771"/>
      <c r="CO771"/>
      <c r="CP771"/>
      <c r="CQ771"/>
      <c r="CR771"/>
      <c r="CS771"/>
      <c r="CT771"/>
      <c r="CU771"/>
      <c r="DJ771" s="139"/>
      <c r="DK771" s="95"/>
      <c r="DL771" s="141"/>
      <c r="DM771" s="141"/>
      <c r="DN771" s="141"/>
      <c r="DO771" s="141"/>
      <c r="DP771" s="91"/>
      <c r="DQ771" s="72"/>
      <c r="DR771" s="72"/>
      <c r="DS771" s="72"/>
      <c r="DT771" s="72"/>
      <c r="DZ771" s="141"/>
      <c r="EA771" s="141"/>
      <c r="EB771" s="141"/>
      <c r="EC771" s="141"/>
      <c r="ED771" s="141"/>
      <c r="EE771" s="141"/>
      <c r="EF771" s="143"/>
      <c r="EU771" s="72"/>
    </row>
    <row r="772" spans="64:151">
      <c r="BL772" s="11"/>
      <c r="BM772" s="60"/>
      <c r="BN772" s="49"/>
      <c r="BZ772"/>
      <c r="CA772" s="278">
        <v>41429.802094907405</v>
      </c>
      <c r="CB772" t="s">
        <v>1969</v>
      </c>
      <c r="CF772" s="65"/>
      <c r="CG772" s="65"/>
      <c r="CH772" s="49"/>
      <c r="CM772"/>
      <c r="CN772"/>
      <c r="CO772"/>
      <c r="CP772"/>
      <c r="CQ772"/>
      <c r="CR772"/>
      <c r="CS772"/>
      <c r="CT772"/>
      <c r="CU772"/>
      <c r="DJ772" s="139"/>
      <c r="DK772" s="95"/>
      <c r="DL772" s="141"/>
      <c r="DM772" s="141"/>
      <c r="DN772" s="141"/>
      <c r="DO772" s="141"/>
      <c r="DP772" s="91"/>
      <c r="DQ772" s="72"/>
      <c r="DR772" s="72"/>
      <c r="DS772" s="72"/>
      <c r="DT772" s="72"/>
      <c r="DZ772" s="141"/>
      <c r="EA772" s="141"/>
      <c r="EB772" s="141"/>
      <c r="EC772" s="141"/>
      <c r="ED772" s="141"/>
      <c r="EE772" s="141"/>
      <c r="EF772" s="143"/>
      <c r="EU772" s="72"/>
    </row>
    <row r="773" spans="64:151">
      <c r="BL773" s="11"/>
      <c r="BM773" s="60"/>
      <c r="BN773" s="49"/>
      <c r="BZ773"/>
      <c r="CA773" s="278">
        <v>41429.802094907405</v>
      </c>
      <c r="CB773" t="s">
        <v>1969</v>
      </c>
      <c r="CF773" s="65"/>
      <c r="CG773" s="65"/>
      <c r="CH773" s="49"/>
      <c r="CM773"/>
      <c r="CN773"/>
      <c r="CO773"/>
      <c r="CP773"/>
      <c r="CQ773"/>
      <c r="CR773"/>
      <c r="CS773"/>
      <c r="CT773"/>
      <c r="CU773"/>
      <c r="DJ773" s="139"/>
      <c r="DK773" s="95"/>
      <c r="DL773" s="141"/>
      <c r="DM773" s="141"/>
      <c r="DN773" s="141"/>
      <c r="DO773" s="141"/>
      <c r="DP773" s="91"/>
      <c r="DQ773" s="72"/>
      <c r="DR773" s="72"/>
      <c r="DS773" s="72"/>
      <c r="DT773" s="72"/>
      <c r="DZ773" s="141"/>
      <c r="EA773" s="141"/>
      <c r="EB773" s="141"/>
      <c r="EC773" s="141"/>
      <c r="ED773" s="141"/>
      <c r="EE773" s="141"/>
      <c r="EF773" s="143"/>
      <c r="EU773" s="72"/>
    </row>
    <row r="774" spans="64:151">
      <c r="BL774" s="11"/>
      <c r="BM774" s="60"/>
      <c r="BN774" s="49"/>
      <c r="BZ774"/>
      <c r="CA774" s="278">
        <v>41429.802106481482</v>
      </c>
      <c r="CB774" t="s">
        <v>1969</v>
      </c>
      <c r="CF774" s="65"/>
      <c r="CG774" s="65"/>
      <c r="CH774" s="49"/>
      <c r="CM774"/>
      <c r="CN774"/>
      <c r="CO774"/>
      <c r="CP774"/>
      <c r="CQ774"/>
      <c r="CR774"/>
      <c r="CS774"/>
      <c r="CT774"/>
      <c r="CU774"/>
      <c r="DJ774" s="139"/>
      <c r="DK774" s="95"/>
      <c r="DL774" s="141"/>
      <c r="DM774" s="141"/>
      <c r="DN774" s="141"/>
      <c r="DO774" s="141"/>
      <c r="DP774" s="91"/>
      <c r="DQ774" s="72"/>
      <c r="DR774" s="72"/>
      <c r="DS774" s="72"/>
      <c r="DT774" s="72"/>
      <c r="DZ774" s="141"/>
      <c r="EA774" s="141"/>
      <c r="EB774" s="141"/>
      <c r="EC774" s="141"/>
      <c r="ED774" s="141"/>
      <c r="EE774" s="141"/>
      <c r="EF774" s="143"/>
      <c r="EU774" s="72"/>
    </row>
    <row r="775" spans="64:151">
      <c r="BL775" s="11"/>
      <c r="BM775" s="60"/>
      <c r="BN775" s="49"/>
      <c r="BZ775"/>
      <c r="CA775" s="278">
        <v>41429.802118055559</v>
      </c>
      <c r="CB775" t="s">
        <v>1969</v>
      </c>
      <c r="CF775" s="65"/>
      <c r="CG775" s="65"/>
      <c r="CH775" s="49"/>
      <c r="CM775"/>
      <c r="CN775"/>
      <c r="CO775"/>
      <c r="CP775"/>
      <c r="CQ775"/>
      <c r="CR775"/>
      <c r="CS775"/>
      <c r="CT775"/>
      <c r="CU775"/>
      <c r="DJ775" s="139"/>
      <c r="DK775" s="95"/>
      <c r="DL775" s="141"/>
      <c r="DM775" s="141"/>
      <c r="DN775" s="141"/>
      <c r="DO775" s="141"/>
      <c r="DP775" s="91"/>
      <c r="DQ775" s="72"/>
      <c r="DR775" s="72"/>
      <c r="DS775" s="72"/>
      <c r="DT775" s="72"/>
      <c r="DZ775" s="141"/>
      <c r="EA775" s="141"/>
      <c r="EB775" s="141"/>
      <c r="EC775" s="141"/>
      <c r="ED775" s="141"/>
      <c r="EE775" s="141"/>
      <c r="EF775" s="143"/>
      <c r="EU775" s="72"/>
    </row>
    <row r="776" spans="64:151">
      <c r="BL776" s="11"/>
      <c r="BM776" s="60"/>
      <c r="BN776" s="49"/>
      <c r="BZ776"/>
      <c r="CA776" s="278">
        <v>41429.802129629628</v>
      </c>
      <c r="CB776" t="s">
        <v>1969</v>
      </c>
      <c r="CF776" s="65"/>
      <c r="CG776" s="65"/>
      <c r="CH776" s="49"/>
      <c r="CM776"/>
      <c r="CN776"/>
      <c r="CO776"/>
      <c r="CP776"/>
      <c r="CQ776"/>
      <c r="CR776"/>
      <c r="CS776"/>
      <c r="CT776"/>
      <c r="CU776"/>
      <c r="DJ776" s="139"/>
      <c r="DK776" s="95"/>
      <c r="DL776" s="141"/>
      <c r="DM776" s="141"/>
      <c r="DN776" s="141"/>
      <c r="DO776" s="141"/>
      <c r="DP776" s="91"/>
      <c r="DQ776" s="72"/>
      <c r="DR776" s="72"/>
      <c r="DS776" s="72"/>
      <c r="DT776" s="72"/>
      <c r="DZ776" s="141"/>
      <c r="EA776" s="141"/>
      <c r="EB776" s="141"/>
      <c r="EC776" s="141"/>
      <c r="ED776" s="141"/>
      <c r="EE776" s="141"/>
      <c r="EF776" s="143"/>
      <c r="EU776" s="72"/>
    </row>
    <row r="777" spans="64:151">
      <c r="BL777" s="11"/>
      <c r="BM777" s="60"/>
      <c r="BN777" s="49"/>
      <c r="BZ777"/>
      <c r="CA777" s="278">
        <v>41429.802141203705</v>
      </c>
      <c r="CB777" t="s">
        <v>1179</v>
      </c>
      <c r="CF777" s="65"/>
      <c r="CG777" s="65"/>
      <c r="CH777" s="49"/>
      <c r="CM777"/>
      <c r="CN777"/>
      <c r="CO777"/>
      <c r="CP777"/>
      <c r="CQ777"/>
      <c r="CR777"/>
      <c r="CS777"/>
      <c r="CT777"/>
      <c r="CU777"/>
      <c r="DJ777" s="139"/>
      <c r="DK777" s="95"/>
      <c r="DL777" s="141"/>
      <c r="DM777" s="141"/>
      <c r="DN777" s="141"/>
      <c r="DO777" s="141"/>
      <c r="DP777" s="91"/>
      <c r="DQ777" s="72"/>
      <c r="DR777" s="72"/>
      <c r="DS777" s="72"/>
      <c r="DT777" s="72"/>
      <c r="DZ777" s="141"/>
      <c r="EA777" s="141"/>
      <c r="EB777" s="141"/>
      <c r="EC777" s="141"/>
      <c r="ED777" s="141"/>
      <c r="EE777" s="141"/>
      <c r="EF777" s="143"/>
      <c r="EU777" s="72"/>
    </row>
    <row r="778" spans="64:151">
      <c r="BL778" s="11"/>
      <c r="BM778" s="60"/>
      <c r="BN778" s="49"/>
      <c r="BZ778"/>
      <c r="CA778" s="278">
        <v>41429.802141203705</v>
      </c>
      <c r="CB778" t="s">
        <v>1969</v>
      </c>
      <c r="CF778" s="65"/>
      <c r="CG778" s="65"/>
      <c r="CH778" s="49"/>
      <c r="CM778"/>
      <c r="CN778"/>
      <c r="CO778"/>
      <c r="CP778"/>
      <c r="CQ778"/>
      <c r="CR778"/>
      <c r="CS778"/>
      <c r="CT778"/>
      <c r="CU778"/>
      <c r="DJ778" s="139"/>
      <c r="DK778" s="95"/>
      <c r="DL778" s="141"/>
      <c r="DM778" s="141"/>
      <c r="DN778" s="141"/>
      <c r="DO778" s="141"/>
      <c r="DP778" s="91"/>
      <c r="DQ778" s="72"/>
      <c r="DR778" s="72"/>
      <c r="DS778" s="72"/>
      <c r="DT778" s="72"/>
      <c r="DZ778" s="141"/>
      <c r="EA778" s="141"/>
      <c r="EB778" s="141"/>
      <c r="EC778" s="141"/>
      <c r="ED778" s="141"/>
      <c r="EE778" s="141"/>
      <c r="EF778" s="143"/>
      <c r="EU778" s="72"/>
    </row>
    <row r="779" spans="64:151">
      <c r="BL779" s="11"/>
      <c r="BM779" s="60"/>
      <c r="BN779" s="49"/>
      <c r="BZ779"/>
      <c r="CA779" s="278">
        <v>41429.802152777775</v>
      </c>
      <c r="CB779" t="s">
        <v>1969</v>
      </c>
      <c r="CF779" s="65"/>
      <c r="CG779" s="65"/>
      <c r="CH779" s="49"/>
      <c r="CM779"/>
      <c r="CN779"/>
      <c r="CO779"/>
      <c r="CP779"/>
      <c r="CQ779"/>
      <c r="CR779"/>
      <c r="CS779"/>
      <c r="CT779"/>
      <c r="CU779"/>
      <c r="DJ779" s="139"/>
      <c r="DK779" s="95"/>
      <c r="DL779" s="141"/>
      <c r="DM779" s="141"/>
      <c r="DN779" s="141"/>
      <c r="DO779" s="141"/>
      <c r="DP779" s="91"/>
      <c r="DQ779" s="72"/>
      <c r="DR779" s="72"/>
      <c r="DS779" s="72"/>
      <c r="DT779" s="72"/>
      <c r="DZ779" s="141"/>
      <c r="EA779" s="141"/>
      <c r="EB779" s="141"/>
      <c r="EC779" s="141"/>
      <c r="ED779" s="141"/>
      <c r="EE779" s="141"/>
      <c r="EF779" s="143"/>
      <c r="EU779" s="72"/>
    </row>
    <row r="780" spans="64:151">
      <c r="BL780" s="11"/>
      <c r="BM780" s="60"/>
      <c r="BN780" s="49"/>
      <c r="BZ780"/>
      <c r="CA780" s="278">
        <v>41429.802164351851</v>
      </c>
      <c r="CB780" t="s">
        <v>1969</v>
      </c>
      <c r="CF780" s="65"/>
      <c r="CG780" s="65"/>
      <c r="CH780" s="49"/>
      <c r="CM780"/>
      <c r="CN780"/>
      <c r="CO780"/>
      <c r="CP780"/>
      <c r="CQ780"/>
      <c r="CR780"/>
      <c r="CS780"/>
      <c r="CT780"/>
      <c r="CU780"/>
      <c r="DJ780" s="139"/>
      <c r="DK780" s="95"/>
      <c r="DL780" s="141"/>
      <c r="DM780" s="141"/>
      <c r="DN780" s="141"/>
      <c r="DO780" s="141"/>
      <c r="DP780" s="91"/>
      <c r="DQ780" s="72"/>
      <c r="DR780" s="72"/>
      <c r="DS780" s="72"/>
      <c r="DT780" s="72"/>
      <c r="DZ780" s="141"/>
      <c r="EA780" s="141"/>
      <c r="EB780" s="141"/>
      <c r="EC780" s="141"/>
      <c r="ED780" s="141"/>
      <c r="EE780" s="141"/>
      <c r="EF780" s="143"/>
      <c r="EU780" s="72"/>
    </row>
    <row r="781" spans="64:151">
      <c r="BL781" s="11"/>
      <c r="BM781" s="60"/>
      <c r="BN781" s="49"/>
      <c r="BZ781"/>
      <c r="CA781" s="278">
        <v>41429.802175925928</v>
      </c>
      <c r="CB781" t="s">
        <v>1969</v>
      </c>
      <c r="CF781" s="65"/>
      <c r="CG781" s="65"/>
      <c r="CH781" s="49"/>
      <c r="CM781"/>
      <c r="CN781"/>
      <c r="CO781"/>
      <c r="CP781"/>
      <c r="CQ781"/>
      <c r="CR781"/>
      <c r="CS781"/>
      <c r="CT781"/>
      <c r="CU781"/>
      <c r="DJ781" s="139"/>
      <c r="DK781" s="95"/>
      <c r="DL781" s="141"/>
      <c r="DM781" s="141"/>
      <c r="DN781" s="141"/>
      <c r="DO781" s="141"/>
      <c r="DP781" s="91"/>
      <c r="DQ781" s="72"/>
      <c r="DR781" s="72"/>
      <c r="DS781" s="72"/>
      <c r="DT781" s="72"/>
      <c r="DZ781" s="141"/>
      <c r="EA781" s="141"/>
      <c r="EB781" s="141"/>
      <c r="EC781" s="141"/>
      <c r="ED781" s="141"/>
      <c r="EE781" s="141"/>
      <c r="EF781" s="143"/>
      <c r="EU781" s="72"/>
    </row>
    <row r="782" spans="64:151">
      <c r="BL782" s="11"/>
      <c r="BM782" s="60"/>
      <c r="BN782" s="49"/>
      <c r="BZ782"/>
      <c r="CA782" s="278">
        <v>41429.802187499998</v>
      </c>
      <c r="CB782" t="s">
        <v>1969</v>
      </c>
      <c r="CF782" s="65"/>
      <c r="CG782" s="65"/>
      <c r="CH782" s="49"/>
      <c r="CM782"/>
      <c r="CN782"/>
      <c r="CO782"/>
      <c r="CP782"/>
      <c r="CQ782"/>
      <c r="CR782"/>
      <c r="CS782"/>
      <c r="CT782"/>
      <c r="CU782"/>
      <c r="DJ782" s="139"/>
      <c r="DK782" s="95"/>
      <c r="DL782" s="141"/>
      <c r="DM782" s="141"/>
      <c r="DN782" s="141"/>
      <c r="DO782" s="141"/>
      <c r="DP782" s="91"/>
      <c r="DQ782" s="72"/>
      <c r="DR782" s="72"/>
      <c r="DS782" s="72"/>
      <c r="DT782" s="72"/>
      <c r="DZ782" s="141"/>
      <c r="EA782" s="141"/>
      <c r="EB782" s="141"/>
      <c r="EC782" s="141"/>
      <c r="ED782" s="141"/>
      <c r="EE782" s="141"/>
      <c r="EF782" s="143"/>
      <c r="EU782" s="72"/>
    </row>
    <row r="783" spans="64:151">
      <c r="BL783" s="11"/>
      <c r="BM783" s="60"/>
      <c r="BN783" s="49"/>
      <c r="BZ783"/>
      <c r="CA783" s="278">
        <v>41429.802199074074</v>
      </c>
      <c r="CB783" t="s">
        <v>1072</v>
      </c>
      <c r="CF783" s="65"/>
      <c r="CG783" s="65"/>
      <c r="CH783" s="49"/>
      <c r="CM783"/>
      <c r="CN783"/>
      <c r="CO783"/>
      <c r="CP783"/>
      <c r="CQ783"/>
      <c r="CR783"/>
      <c r="CS783"/>
      <c r="CT783"/>
      <c r="CU783"/>
      <c r="DJ783" s="139"/>
      <c r="DK783" s="95"/>
      <c r="DL783" s="141"/>
      <c r="DM783" s="141"/>
      <c r="DN783" s="141"/>
      <c r="DO783" s="141"/>
      <c r="DP783" s="91"/>
      <c r="DQ783" s="72"/>
      <c r="DR783" s="72"/>
      <c r="DS783" s="72"/>
      <c r="DT783" s="72"/>
      <c r="DZ783" s="141"/>
      <c r="EA783" s="141"/>
      <c r="EB783" s="141"/>
      <c r="EC783" s="141"/>
      <c r="ED783" s="141"/>
      <c r="EE783" s="141"/>
      <c r="EF783" s="143"/>
      <c r="EU783" s="72"/>
    </row>
    <row r="784" spans="64:151">
      <c r="BL784" s="11"/>
      <c r="BM784" s="60"/>
      <c r="BN784" s="49"/>
      <c r="BZ784"/>
      <c r="CA784" s="278">
        <v>41429.802199074074</v>
      </c>
      <c r="CB784" t="s">
        <v>1969</v>
      </c>
      <c r="CF784" s="65"/>
      <c r="CG784" s="65"/>
      <c r="CH784" s="49"/>
      <c r="CM784"/>
      <c r="CN784"/>
      <c r="CO784"/>
      <c r="CP784"/>
      <c r="CQ784"/>
      <c r="CR784"/>
      <c r="CS784"/>
      <c r="CT784"/>
      <c r="CU784"/>
      <c r="DJ784" s="139"/>
      <c r="DK784" s="95"/>
      <c r="DL784" s="141"/>
      <c r="DM784" s="141"/>
      <c r="DN784" s="141"/>
      <c r="DO784" s="141"/>
      <c r="DP784" s="91"/>
      <c r="DQ784" s="72"/>
      <c r="DR784" s="72"/>
      <c r="DS784" s="72"/>
      <c r="DT784" s="72"/>
      <c r="DZ784" s="141"/>
      <c r="EA784" s="141"/>
      <c r="EB784" s="141"/>
      <c r="EC784" s="141"/>
      <c r="ED784" s="141"/>
      <c r="EE784" s="141"/>
      <c r="EF784" s="143"/>
      <c r="EU784" s="72"/>
    </row>
    <row r="785" spans="64:151">
      <c r="BL785" s="11"/>
      <c r="BM785" s="60"/>
      <c r="BN785" s="49"/>
      <c r="BZ785"/>
      <c r="CA785" s="278">
        <v>41429.802199074074</v>
      </c>
      <c r="CB785" t="s">
        <v>1969</v>
      </c>
      <c r="CF785" s="65"/>
      <c r="CG785" s="65"/>
      <c r="CH785" s="49"/>
      <c r="CM785"/>
      <c r="CN785"/>
      <c r="CO785"/>
      <c r="CP785"/>
      <c r="CQ785"/>
      <c r="CR785"/>
      <c r="CS785"/>
      <c r="CT785"/>
      <c r="CU785"/>
      <c r="DJ785" s="139"/>
      <c r="DK785" s="95"/>
      <c r="DL785" s="141"/>
      <c r="DM785" s="141"/>
      <c r="DN785" s="141"/>
      <c r="DO785" s="141"/>
      <c r="DP785" s="91"/>
      <c r="DQ785" s="72"/>
      <c r="DR785" s="72"/>
      <c r="DS785" s="72"/>
      <c r="DT785" s="72"/>
      <c r="DZ785" s="141"/>
      <c r="EA785" s="141"/>
      <c r="EB785" s="141"/>
      <c r="EC785" s="141"/>
      <c r="ED785" s="141"/>
      <c r="EE785" s="141"/>
      <c r="EF785" s="143"/>
      <c r="EU785" s="72"/>
    </row>
    <row r="786" spans="64:151">
      <c r="BL786" s="11"/>
      <c r="BM786" s="60"/>
      <c r="BN786" s="49"/>
      <c r="BZ786"/>
      <c r="CA786" s="278">
        <v>41429.802210648151</v>
      </c>
      <c r="CB786" t="s">
        <v>1969</v>
      </c>
      <c r="CF786" s="65"/>
      <c r="CG786" s="65"/>
      <c r="CH786" s="49"/>
      <c r="CM786"/>
      <c r="CN786"/>
      <c r="CO786"/>
      <c r="CP786"/>
      <c r="CQ786"/>
      <c r="CR786"/>
      <c r="CS786"/>
      <c r="CT786"/>
      <c r="CU786"/>
      <c r="DJ786" s="139"/>
      <c r="DK786" s="95"/>
      <c r="DL786" s="141"/>
      <c r="DM786" s="141"/>
      <c r="DN786" s="141"/>
      <c r="DO786" s="141"/>
      <c r="DP786" s="91"/>
      <c r="DQ786" s="72"/>
      <c r="DR786" s="72"/>
      <c r="DS786" s="72"/>
      <c r="DT786" s="72"/>
      <c r="DZ786" s="141"/>
      <c r="EA786" s="141"/>
      <c r="EB786" s="141"/>
      <c r="EC786" s="141"/>
      <c r="ED786" s="141"/>
      <c r="EE786" s="141"/>
      <c r="EF786" s="143"/>
      <c r="EU786" s="72"/>
    </row>
    <row r="787" spans="64:151">
      <c r="BL787" s="11"/>
      <c r="BM787" s="60"/>
      <c r="BN787" s="49"/>
      <c r="BZ787"/>
      <c r="CA787" s="278">
        <v>41429.802222222221</v>
      </c>
      <c r="CB787" t="s">
        <v>1969</v>
      </c>
      <c r="CF787" s="65"/>
      <c r="CG787" s="65"/>
      <c r="CH787" s="49"/>
      <c r="CM787"/>
      <c r="CN787"/>
      <c r="CO787"/>
      <c r="CP787"/>
      <c r="CQ787"/>
      <c r="CR787"/>
      <c r="CS787"/>
      <c r="CT787"/>
      <c r="CU787"/>
      <c r="DJ787" s="139"/>
      <c r="DK787" s="95"/>
      <c r="DL787" s="141"/>
      <c r="DM787" s="141"/>
      <c r="DN787" s="141"/>
      <c r="DO787" s="141"/>
      <c r="DP787" s="91"/>
      <c r="DQ787" s="72"/>
      <c r="DR787" s="72"/>
      <c r="DS787" s="72"/>
      <c r="DT787" s="72"/>
      <c r="DZ787" s="141"/>
      <c r="EA787" s="141"/>
      <c r="EB787" s="141"/>
      <c r="EC787" s="141"/>
      <c r="ED787" s="141"/>
      <c r="EE787" s="141"/>
      <c r="EF787" s="143"/>
      <c r="EU787" s="72"/>
    </row>
    <row r="788" spans="64:151">
      <c r="BL788" s="11"/>
      <c r="BM788" s="60"/>
      <c r="BN788" s="49"/>
      <c r="BZ788"/>
      <c r="CA788" s="278">
        <v>41429.802245370367</v>
      </c>
      <c r="CB788" t="s">
        <v>1969</v>
      </c>
      <c r="CF788" s="65"/>
      <c r="CG788" s="65"/>
      <c r="CH788" s="49"/>
      <c r="CM788"/>
      <c r="CN788"/>
      <c r="CO788"/>
      <c r="CP788"/>
      <c r="CQ788"/>
      <c r="CR788"/>
      <c r="CS788"/>
      <c r="CT788"/>
      <c r="CU788"/>
      <c r="DJ788" s="139"/>
      <c r="DK788" s="95"/>
      <c r="DL788" s="141"/>
      <c r="DM788" s="141"/>
      <c r="DN788" s="141"/>
      <c r="DO788" s="141"/>
      <c r="DP788" s="91"/>
      <c r="DQ788" s="72"/>
      <c r="DR788" s="72"/>
      <c r="DS788" s="72"/>
      <c r="DT788" s="72"/>
      <c r="DZ788" s="141"/>
      <c r="EA788" s="141"/>
      <c r="EB788" s="141"/>
      <c r="EC788" s="141"/>
      <c r="ED788" s="141"/>
      <c r="EE788" s="141"/>
      <c r="EF788" s="143"/>
      <c r="EU788" s="72"/>
    </row>
    <row r="789" spans="64:151">
      <c r="BL789" s="11"/>
      <c r="BM789" s="60"/>
      <c r="BN789" s="49"/>
      <c r="BZ789"/>
      <c r="CA789" s="278">
        <v>41429.802256944444</v>
      </c>
      <c r="CB789" t="s">
        <v>1079</v>
      </c>
      <c r="CF789" s="65"/>
      <c r="CG789" s="65"/>
      <c r="CH789" s="49"/>
      <c r="CM789"/>
      <c r="CN789"/>
      <c r="CO789"/>
      <c r="CP789"/>
      <c r="CQ789"/>
      <c r="CR789"/>
      <c r="CS789"/>
      <c r="CT789"/>
      <c r="CU789"/>
      <c r="DJ789" s="139"/>
      <c r="DK789" s="95"/>
      <c r="DL789" s="141"/>
      <c r="DM789" s="141"/>
      <c r="DN789" s="141"/>
      <c r="DO789" s="141"/>
      <c r="DP789" s="91"/>
      <c r="DQ789" s="72"/>
      <c r="DR789" s="72"/>
      <c r="DS789" s="72"/>
      <c r="DT789" s="72"/>
      <c r="DZ789" s="141"/>
      <c r="EA789" s="141"/>
      <c r="EB789" s="141"/>
      <c r="EC789" s="141"/>
      <c r="ED789" s="141"/>
      <c r="EE789" s="141"/>
      <c r="EF789" s="143"/>
      <c r="EU789" s="72"/>
    </row>
    <row r="790" spans="64:151">
      <c r="BL790" s="11"/>
      <c r="BM790" s="60"/>
      <c r="BN790" s="49"/>
      <c r="BZ790"/>
      <c r="CA790" s="278">
        <v>41429.802256944444</v>
      </c>
      <c r="CB790" t="s">
        <v>1969</v>
      </c>
      <c r="CF790" s="65"/>
      <c r="CG790" s="65"/>
      <c r="CH790" s="49"/>
      <c r="CM790"/>
      <c r="CN790"/>
      <c r="CO790"/>
      <c r="CP790"/>
      <c r="CQ790"/>
      <c r="CR790"/>
      <c r="CS790"/>
      <c r="CT790"/>
      <c r="CU790"/>
      <c r="DJ790" s="139"/>
      <c r="DK790" s="95"/>
      <c r="DL790" s="141"/>
      <c r="DM790" s="141"/>
      <c r="DN790" s="141"/>
      <c r="DO790" s="141"/>
      <c r="DP790" s="91"/>
      <c r="DQ790" s="72"/>
      <c r="DR790" s="72"/>
      <c r="DS790" s="72"/>
      <c r="DT790" s="72"/>
      <c r="DZ790" s="141"/>
      <c r="EA790" s="141"/>
      <c r="EB790" s="141"/>
      <c r="EC790" s="141"/>
      <c r="ED790" s="141"/>
      <c r="EE790" s="141"/>
      <c r="EF790" s="143"/>
      <c r="EU790" s="72"/>
    </row>
    <row r="791" spans="64:151">
      <c r="BL791" s="11"/>
      <c r="BM791" s="60"/>
      <c r="BN791" s="49"/>
      <c r="BZ791"/>
      <c r="CA791" s="278">
        <v>41429.802256944444</v>
      </c>
      <c r="CB791" t="s">
        <v>1969</v>
      </c>
      <c r="CF791" s="65"/>
      <c r="CG791" s="65"/>
      <c r="CH791" s="49"/>
      <c r="CM791"/>
      <c r="CN791"/>
      <c r="CO791"/>
      <c r="CP791"/>
      <c r="CQ791"/>
      <c r="CR791"/>
      <c r="CS791"/>
      <c r="CT791"/>
      <c r="CU791"/>
      <c r="DJ791" s="139"/>
      <c r="DK791" s="95"/>
      <c r="DL791" s="141"/>
      <c r="DM791" s="141"/>
      <c r="DN791" s="141"/>
      <c r="DO791" s="141"/>
      <c r="DP791" s="91"/>
      <c r="DQ791" s="72"/>
      <c r="DR791" s="72"/>
      <c r="DS791" s="72"/>
      <c r="DT791" s="72"/>
      <c r="DZ791" s="141"/>
      <c r="EA791" s="141"/>
      <c r="EB791" s="141"/>
      <c r="EC791" s="141"/>
      <c r="ED791" s="141"/>
      <c r="EE791" s="141"/>
      <c r="EF791" s="143"/>
      <c r="EU791" s="72"/>
    </row>
    <row r="792" spans="64:151">
      <c r="BL792" s="11"/>
      <c r="BM792" s="60"/>
      <c r="BN792" s="49"/>
      <c r="BZ792"/>
      <c r="CA792" s="278">
        <v>41429.802268518521</v>
      </c>
      <c r="CB792" t="s">
        <v>1969</v>
      </c>
      <c r="CF792" s="65"/>
      <c r="CG792" s="65"/>
      <c r="CH792" s="49"/>
      <c r="CM792"/>
      <c r="CN792"/>
      <c r="CO792"/>
      <c r="CP792"/>
      <c r="CQ792"/>
      <c r="CR792"/>
      <c r="CS792"/>
      <c r="CT792"/>
      <c r="CU792"/>
      <c r="DJ792" s="139"/>
      <c r="DK792" s="95"/>
      <c r="DL792" s="141"/>
      <c r="DM792" s="141"/>
      <c r="DN792" s="141"/>
      <c r="DO792" s="141"/>
      <c r="DP792" s="91"/>
      <c r="DQ792" s="72"/>
      <c r="DR792" s="72"/>
      <c r="DS792" s="72"/>
      <c r="DT792" s="72"/>
      <c r="DZ792" s="141"/>
      <c r="EA792" s="141"/>
      <c r="EB792" s="141"/>
      <c r="EC792" s="141"/>
      <c r="ED792" s="141"/>
      <c r="EE792" s="141"/>
      <c r="EF792" s="143"/>
      <c r="EU792" s="72"/>
    </row>
    <row r="793" spans="64:151">
      <c r="BL793" s="11"/>
      <c r="BM793" s="60"/>
      <c r="BN793" s="49"/>
      <c r="BZ793"/>
      <c r="CA793" s="278">
        <v>41429.80228009259</v>
      </c>
      <c r="CB793" t="s">
        <v>1969</v>
      </c>
      <c r="CF793" s="65"/>
      <c r="CG793" s="65"/>
      <c r="CH793" s="49"/>
      <c r="CM793"/>
      <c r="CN793"/>
      <c r="CO793"/>
      <c r="CP793"/>
      <c r="CQ793"/>
      <c r="CR793"/>
      <c r="CS793"/>
      <c r="CT793"/>
      <c r="CU793"/>
      <c r="DJ793" s="139"/>
      <c r="DK793" s="95"/>
      <c r="DL793" s="141"/>
      <c r="DM793" s="141"/>
      <c r="DN793" s="141"/>
      <c r="DO793" s="141"/>
      <c r="DP793" s="91"/>
      <c r="DQ793" s="72"/>
      <c r="DR793" s="72"/>
      <c r="DS793" s="72"/>
      <c r="DT793" s="72"/>
      <c r="DZ793" s="141"/>
      <c r="EA793" s="141"/>
      <c r="EB793" s="141"/>
      <c r="EC793" s="141"/>
      <c r="ED793" s="141"/>
      <c r="EE793" s="141"/>
      <c r="EF793" s="143"/>
      <c r="EU793" s="72"/>
    </row>
    <row r="794" spans="64:151">
      <c r="BL794" s="11"/>
      <c r="BM794" s="60"/>
      <c r="BN794" s="49"/>
      <c r="BZ794"/>
      <c r="CA794" s="278">
        <v>41429.802291666667</v>
      </c>
      <c r="CB794" t="s">
        <v>1969</v>
      </c>
      <c r="CF794" s="65"/>
      <c r="CG794" s="65"/>
      <c r="CH794" s="49"/>
      <c r="CM794"/>
      <c r="CN794"/>
      <c r="CO794"/>
      <c r="CP794"/>
      <c r="CQ794"/>
      <c r="CR794"/>
      <c r="CS794"/>
      <c r="CT794"/>
      <c r="CU794"/>
      <c r="DJ794" s="139"/>
      <c r="DK794" s="95"/>
      <c r="DL794" s="141"/>
      <c r="DM794" s="141"/>
      <c r="DN794" s="141"/>
      <c r="DO794" s="141"/>
      <c r="DP794" s="91"/>
      <c r="DQ794" s="72"/>
      <c r="DR794" s="72"/>
      <c r="DS794" s="72"/>
      <c r="DT794" s="72"/>
      <c r="DZ794" s="141"/>
      <c r="EA794" s="141"/>
      <c r="EB794" s="141"/>
      <c r="EC794" s="141"/>
      <c r="ED794" s="141"/>
      <c r="EE794" s="141"/>
      <c r="EF794" s="143"/>
      <c r="EU794" s="72"/>
    </row>
    <row r="795" spans="64:151">
      <c r="BL795" s="11"/>
      <c r="BM795" s="60"/>
      <c r="BN795" s="49"/>
      <c r="BZ795"/>
      <c r="CA795" s="278">
        <v>41429.802303240744</v>
      </c>
      <c r="CB795" t="s">
        <v>1043</v>
      </c>
      <c r="CF795" s="65"/>
      <c r="CG795" s="65"/>
      <c r="CH795" s="49"/>
      <c r="CM795"/>
      <c r="CN795"/>
      <c r="CO795"/>
      <c r="CP795"/>
      <c r="CQ795"/>
      <c r="CR795"/>
      <c r="CS795"/>
      <c r="CT795"/>
      <c r="CU795"/>
      <c r="DJ795" s="139"/>
      <c r="DK795" s="95"/>
      <c r="DL795" s="141"/>
      <c r="DM795" s="141"/>
      <c r="DN795" s="141"/>
      <c r="DO795" s="141"/>
      <c r="DP795" s="91"/>
      <c r="DQ795" s="72"/>
      <c r="DR795" s="72"/>
      <c r="DS795" s="72"/>
      <c r="DT795" s="72"/>
      <c r="DZ795" s="141"/>
      <c r="EA795" s="141"/>
      <c r="EB795" s="141"/>
      <c r="EC795" s="141"/>
      <c r="ED795" s="141"/>
      <c r="EE795" s="141"/>
      <c r="EF795" s="143"/>
      <c r="EU795" s="72"/>
    </row>
    <row r="796" spans="64:151">
      <c r="BL796" s="11"/>
      <c r="BM796" s="60"/>
      <c r="BN796" s="49"/>
      <c r="BZ796"/>
      <c r="CA796" s="278">
        <v>41429.802314814813</v>
      </c>
      <c r="CB796" t="s">
        <v>1969</v>
      </c>
      <c r="CF796" s="65"/>
      <c r="CG796" s="65"/>
      <c r="CH796" s="49"/>
      <c r="CM796"/>
      <c r="CN796"/>
      <c r="CO796"/>
      <c r="CP796"/>
      <c r="CQ796"/>
      <c r="CR796"/>
      <c r="CS796"/>
      <c r="CT796"/>
      <c r="CU796"/>
      <c r="DJ796" s="139"/>
      <c r="DK796" s="95"/>
      <c r="DL796" s="141"/>
      <c r="DM796" s="141"/>
      <c r="DN796" s="141"/>
      <c r="DO796" s="141"/>
      <c r="DP796" s="91"/>
      <c r="DQ796" s="72"/>
      <c r="DR796" s="72"/>
      <c r="DS796" s="72"/>
      <c r="DT796" s="72"/>
      <c r="DZ796" s="141"/>
      <c r="EA796" s="141"/>
      <c r="EB796" s="141"/>
      <c r="EC796" s="141"/>
      <c r="ED796" s="141"/>
      <c r="EE796" s="141"/>
      <c r="EF796" s="143"/>
      <c r="EU796" s="72"/>
    </row>
    <row r="797" spans="64:151">
      <c r="BL797" s="11"/>
      <c r="BM797" s="60"/>
      <c r="BN797" s="49"/>
      <c r="BZ797"/>
      <c r="CA797" s="278">
        <v>41429.802314814813</v>
      </c>
      <c r="CB797" t="s">
        <v>1969</v>
      </c>
      <c r="CF797" s="65"/>
      <c r="CG797" s="65"/>
      <c r="CH797" s="49"/>
      <c r="CM797"/>
      <c r="CN797"/>
      <c r="CO797"/>
      <c r="CP797"/>
      <c r="CQ797"/>
      <c r="CR797"/>
      <c r="CS797"/>
      <c r="CT797"/>
      <c r="CU797"/>
      <c r="DJ797" s="139"/>
      <c r="DK797" s="95"/>
      <c r="DL797" s="141"/>
      <c r="DM797" s="141"/>
      <c r="DN797" s="141"/>
      <c r="DO797" s="141"/>
      <c r="DP797" s="91"/>
      <c r="DQ797" s="72"/>
      <c r="DR797" s="72"/>
      <c r="DS797" s="72"/>
      <c r="DT797" s="72"/>
      <c r="DZ797" s="141"/>
      <c r="EA797" s="141"/>
      <c r="EB797" s="141"/>
      <c r="EC797" s="141"/>
      <c r="ED797" s="141"/>
      <c r="EE797" s="141"/>
      <c r="EF797" s="143"/>
      <c r="EU797" s="72"/>
    </row>
    <row r="798" spans="64:151">
      <c r="BL798" s="11"/>
      <c r="BM798" s="60"/>
      <c r="BN798" s="49"/>
      <c r="BZ798"/>
      <c r="CA798" s="278">
        <v>41429.80232638889</v>
      </c>
      <c r="CB798" t="s">
        <v>1969</v>
      </c>
      <c r="CF798" s="65"/>
      <c r="CG798" s="65"/>
      <c r="CH798" s="49"/>
      <c r="CM798"/>
      <c r="CN798"/>
      <c r="CO798"/>
      <c r="CP798"/>
      <c r="CQ798"/>
      <c r="CR798"/>
      <c r="CS798"/>
      <c r="CT798"/>
      <c r="CU798"/>
      <c r="DJ798" s="139"/>
      <c r="DK798" s="95"/>
      <c r="DL798" s="141"/>
      <c r="DM798" s="141"/>
      <c r="DN798" s="141"/>
      <c r="DO798" s="141"/>
      <c r="DP798" s="91"/>
      <c r="DQ798" s="72"/>
      <c r="DR798" s="72"/>
      <c r="DS798" s="72"/>
      <c r="DT798" s="72"/>
      <c r="DZ798" s="141"/>
      <c r="EA798" s="141"/>
      <c r="EB798" s="141"/>
      <c r="EC798" s="141"/>
      <c r="ED798" s="141"/>
      <c r="EE798" s="141"/>
      <c r="EF798" s="143"/>
      <c r="EU798" s="72"/>
    </row>
    <row r="799" spans="64:151">
      <c r="BL799" s="11"/>
      <c r="BM799" s="60"/>
      <c r="BN799" s="49"/>
      <c r="BZ799"/>
      <c r="CA799" s="278">
        <v>41429.802337962959</v>
      </c>
      <c r="CB799" t="s">
        <v>1969</v>
      </c>
      <c r="CF799" s="65"/>
      <c r="CG799" s="65"/>
      <c r="CH799" s="49"/>
      <c r="CM799"/>
      <c r="CN799"/>
      <c r="CO799"/>
      <c r="CP799"/>
      <c r="CQ799"/>
      <c r="CR799"/>
      <c r="CS799"/>
      <c r="CT799"/>
      <c r="CU799"/>
      <c r="DJ799" s="139"/>
      <c r="DK799" s="95"/>
      <c r="DL799" s="141"/>
      <c r="DM799" s="141"/>
      <c r="DN799" s="141"/>
      <c r="DO799" s="141"/>
      <c r="DP799" s="91"/>
      <c r="DQ799" s="72"/>
      <c r="DR799" s="72"/>
      <c r="DS799" s="72"/>
      <c r="DT799" s="72"/>
      <c r="DZ799" s="141"/>
      <c r="EA799" s="141"/>
      <c r="EB799" s="141"/>
      <c r="EC799" s="141"/>
      <c r="ED799" s="141"/>
      <c r="EE799" s="141"/>
      <c r="EF799" s="143"/>
      <c r="EU799" s="72"/>
    </row>
    <row r="800" spans="64:151">
      <c r="BL800" s="11"/>
      <c r="BM800" s="60"/>
      <c r="BN800" s="49"/>
      <c r="BZ800"/>
      <c r="CA800" s="278">
        <v>41429.802349537036</v>
      </c>
      <c r="CB800" t="s">
        <v>1969</v>
      </c>
      <c r="CF800" s="65"/>
      <c r="CG800" s="65"/>
      <c r="CH800" s="49"/>
      <c r="CM800"/>
      <c r="CN800"/>
      <c r="CO800"/>
      <c r="CP800"/>
      <c r="CQ800"/>
      <c r="CR800"/>
      <c r="CS800"/>
      <c r="CT800"/>
      <c r="CU800"/>
      <c r="DJ800" s="139"/>
      <c r="DK800" s="95"/>
      <c r="DL800" s="141"/>
      <c r="DM800" s="141"/>
      <c r="DN800" s="141"/>
      <c r="DO800" s="141"/>
      <c r="DP800" s="91"/>
      <c r="DQ800" s="72"/>
      <c r="DR800" s="72"/>
      <c r="DS800" s="72"/>
      <c r="DT800" s="72"/>
      <c r="DZ800" s="141"/>
      <c r="EA800" s="141"/>
      <c r="EB800" s="141"/>
      <c r="EC800" s="141"/>
      <c r="ED800" s="141"/>
      <c r="EE800" s="141"/>
      <c r="EF800" s="143"/>
      <c r="EU800" s="72"/>
    </row>
    <row r="801" spans="64:151">
      <c r="BL801" s="11"/>
      <c r="BM801" s="60"/>
      <c r="BN801" s="49"/>
      <c r="BZ801"/>
      <c r="CA801" s="278">
        <v>41429.802361111113</v>
      </c>
      <c r="CB801" t="s">
        <v>1044</v>
      </c>
      <c r="CF801" s="65"/>
      <c r="CG801" s="65"/>
      <c r="CH801" s="49"/>
      <c r="CM801"/>
      <c r="CN801"/>
      <c r="CO801"/>
      <c r="CP801"/>
      <c r="CQ801"/>
      <c r="CR801"/>
      <c r="CS801"/>
      <c r="CT801"/>
      <c r="CU801"/>
      <c r="DJ801" s="139"/>
      <c r="DK801" s="95"/>
      <c r="DL801" s="141"/>
      <c r="DM801" s="141"/>
      <c r="DN801" s="141"/>
      <c r="DO801" s="141"/>
      <c r="DP801" s="91"/>
      <c r="DQ801" s="72"/>
      <c r="DR801" s="72"/>
      <c r="DS801" s="72"/>
      <c r="DT801" s="72"/>
      <c r="DZ801" s="141"/>
      <c r="EA801" s="141"/>
      <c r="EB801" s="141"/>
      <c r="EC801" s="141"/>
      <c r="ED801" s="141"/>
      <c r="EE801" s="141"/>
      <c r="EF801" s="143"/>
      <c r="EU801" s="72"/>
    </row>
    <row r="802" spans="64:151">
      <c r="BL802" s="11"/>
      <c r="BM802" s="60"/>
      <c r="BN802" s="49"/>
      <c r="BZ802"/>
      <c r="CA802" s="278">
        <v>41429.802372685182</v>
      </c>
      <c r="CB802" t="s">
        <v>1969</v>
      </c>
      <c r="CF802" s="65"/>
      <c r="CG802" s="65"/>
      <c r="CH802" s="49"/>
      <c r="CM802"/>
      <c r="CN802"/>
      <c r="CO802"/>
      <c r="CP802"/>
      <c r="CQ802"/>
      <c r="CR802"/>
      <c r="CS802"/>
      <c r="CT802"/>
      <c r="CU802"/>
      <c r="DJ802" s="139"/>
      <c r="DK802" s="95"/>
      <c r="DL802" s="141"/>
      <c r="DM802" s="141"/>
      <c r="DN802" s="141"/>
      <c r="DO802" s="141"/>
      <c r="DP802" s="91"/>
      <c r="DQ802" s="72"/>
      <c r="DR802" s="72"/>
      <c r="DS802" s="72"/>
      <c r="DT802" s="72"/>
      <c r="DZ802" s="141"/>
      <c r="EA802" s="141"/>
      <c r="EB802" s="141"/>
      <c r="EC802" s="141"/>
      <c r="ED802" s="141"/>
      <c r="EE802" s="141"/>
      <c r="EF802" s="143"/>
      <c r="EU802" s="72"/>
    </row>
    <row r="803" spans="64:151">
      <c r="BL803" s="11"/>
      <c r="BM803" s="60"/>
      <c r="BN803" s="49"/>
      <c r="BZ803"/>
      <c r="CA803" s="278">
        <v>41429.802372685182</v>
      </c>
      <c r="CB803" t="s">
        <v>1969</v>
      </c>
      <c r="CF803" s="65"/>
      <c r="CG803" s="65"/>
      <c r="CH803" s="49"/>
      <c r="CM803"/>
      <c r="CN803"/>
      <c r="CO803"/>
      <c r="CP803"/>
      <c r="CQ803"/>
      <c r="CR803"/>
      <c r="CS803"/>
      <c r="CT803"/>
      <c r="CU803"/>
      <c r="DJ803" s="139"/>
      <c r="DK803" s="95"/>
      <c r="DL803" s="141"/>
      <c r="DM803" s="141"/>
      <c r="DN803" s="141"/>
      <c r="DO803" s="141"/>
      <c r="DP803" s="91"/>
      <c r="DQ803" s="72"/>
      <c r="DR803" s="72"/>
      <c r="DS803" s="72"/>
      <c r="DT803" s="72"/>
      <c r="DZ803" s="141"/>
      <c r="EA803" s="141"/>
      <c r="EB803" s="141"/>
      <c r="EC803" s="141"/>
      <c r="ED803" s="141"/>
      <c r="EE803" s="141"/>
      <c r="EF803" s="143"/>
      <c r="EU803" s="72"/>
    </row>
    <row r="804" spans="64:151">
      <c r="BL804" s="11"/>
      <c r="BM804" s="60"/>
      <c r="BN804" s="49"/>
      <c r="BZ804"/>
      <c r="CA804" s="278">
        <v>41429.802384259259</v>
      </c>
      <c r="CB804" t="s">
        <v>1969</v>
      </c>
      <c r="CF804" s="65"/>
      <c r="CG804" s="65"/>
      <c r="CH804" s="49"/>
      <c r="CM804"/>
      <c r="CN804"/>
      <c r="CO804"/>
      <c r="CP804"/>
      <c r="CQ804"/>
      <c r="CR804"/>
      <c r="CS804"/>
      <c r="CT804"/>
      <c r="CU804"/>
      <c r="DJ804" s="139"/>
      <c r="DK804" s="95"/>
      <c r="DL804" s="141"/>
      <c r="DM804" s="141"/>
      <c r="DN804" s="141"/>
      <c r="DO804" s="141"/>
      <c r="DP804" s="91"/>
      <c r="DQ804" s="72"/>
      <c r="DR804" s="72"/>
      <c r="DS804" s="72"/>
      <c r="DT804" s="72"/>
      <c r="DZ804" s="141"/>
      <c r="EA804" s="141"/>
      <c r="EB804" s="141"/>
      <c r="EC804" s="141"/>
      <c r="ED804" s="141"/>
      <c r="EE804" s="141"/>
      <c r="EF804" s="143"/>
      <c r="EU804" s="72"/>
    </row>
    <row r="805" spans="64:151">
      <c r="BL805" s="11"/>
      <c r="BM805" s="60"/>
      <c r="BN805" s="49"/>
      <c r="BZ805"/>
      <c r="CA805" s="278">
        <v>41429.802395833336</v>
      </c>
      <c r="CB805" t="s">
        <v>1969</v>
      </c>
      <c r="CF805" s="65"/>
      <c r="CG805" s="65"/>
      <c r="CH805" s="49"/>
      <c r="CM805"/>
      <c r="CN805"/>
      <c r="CO805"/>
      <c r="CP805"/>
      <c r="CQ805"/>
      <c r="CR805"/>
      <c r="CS805"/>
      <c r="CT805"/>
      <c r="CU805"/>
      <c r="DJ805" s="139"/>
      <c r="DK805" s="95"/>
      <c r="DL805" s="141"/>
      <c r="DM805" s="141"/>
      <c r="DN805" s="141"/>
      <c r="DO805" s="141"/>
      <c r="DP805" s="91"/>
      <c r="DQ805" s="72"/>
      <c r="DR805" s="72"/>
      <c r="DS805" s="72"/>
      <c r="DT805" s="72"/>
      <c r="DZ805" s="141"/>
      <c r="EA805" s="141"/>
      <c r="EB805" s="141"/>
      <c r="EC805" s="141"/>
      <c r="ED805" s="141"/>
      <c r="EE805" s="141"/>
      <c r="EF805" s="143"/>
      <c r="EU805" s="72"/>
    </row>
    <row r="806" spans="64:151">
      <c r="BL806" s="11"/>
      <c r="BM806" s="60"/>
      <c r="BN806" s="49"/>
      <c r="BZ806"/>
      <c r="CA806" s="278">
        <v>41429.802407407406</v>
      </c>
      <c r="CB806" t="s">
        <v>1969</v>
      </c>
      <c r="CF806" s="65"/>
      <c r="CG806" s="65"/>
      <c r="CH806" s="49"/>
      <c r="CM806"/>
      <c r="CN806"/>
      <c r="CO806"/>
      <c r="CP806"/>
      <c r="CQ806"/>
      <c r="CR806"/>
      <c r="CS806"/>
      <c r="CT806"/>
      <c r="CU806"/>
      <c r="DJ806" s="139"/>
      <c r="DK806" s="95"/>
      <c r="DL806" s="141"/>
      <c r="DM806" s="141"/>
      <c r="DN806" s="141"/>
      <c r="DO806" s="141"/>
      <c r="DP806" s="91"/>
      <c r="DQ806" s="72"/>
      <c r="DR806" s="72"/>
      <c r="DS806" s="72"/>
      <c r="DT806" s="72"/>
      <c r="DZ806" s="141"/>
      <c r="EA806" s="141"/>
      <c r="EB806" s="141"/>
      <c r="EC806" s="141"/>
      <c r="ED806" s="141"/>
      <c r="EE806" s="141"/>
      <c r="EF806" s="143"/>
      <c r="EU806" s="72"/>
    </row>
    <row r="807" spans="64:151">
      <c r="BL807" s="11"/>
      <c r="BM807" s="60"/>
      <c r="BN807" s="49"/>
      <c r="BZ807"/>
      <c r="CA807" s="278">
        <v>41429.802418981482</v>
      </c>
      <c r="CB807" t="s">
        <v>996</v>
      </c>
      <c r="CF807" s="65"/>
      <c r="CG807" s="65"/>
      <c r="CH807" s="49"/>
      <c r="CM807"/>
      <c r="CN807"/>
      <c r="CO807"/>
      <c r="CP807"/>
      <c r="CQ807"/>
      <c r="CR807"/>
      <c r="CS807"/>
      <c r="CT807"/>
      <c r="CU807"/>
      <c r="DJ807" s="139"/>
      <c r="DK807" s="95"/>
      <c r="DL807" s="141"/>
      <c r="DM807" s="141"/>
      <c r="DN807" s="141"/>
      <c r="DO807" s="141"/>
      <c r="DP807" s="91"/>
      <c r="DQ807" s="72"/>
      <c r="DR807" s="72"/>
      <c r="DS807" s="72"/>
      <c r="DT807" s="72"/>
      <c r="DZ807" s="141"/>
      <c r="EA807" s="141"/>
      <c r="EB807" s="141"/>
      <c r="EC807" s="141"/>
      <c r="ED807" s="141"/>
      <c r="EE807" s="141"/>
      <c r="EF807" s="143"/>
      <c r="EU807" s="72"/>
    </row>
    <row r="808" spans="64:151">
      <c r="BL808" s="11"/>
      <c r="BM808" s="60"/>
      <c r="BN808" s="49"/>
      <c r="BZ808"/>
      <c r="CA808" s="278">
        <v>41429.802418981482</v>
      </c>
      <c r="CB808" t="s">
        <v>1969</v>
      </c>
      <c r="CF808" s="65"/>
      <c r="CG808" s="65"/>
      <c r="CH808" s="49"/>
      <c r="CM808"/>
      <c r="CN808"/>
      <c r="CO808"/>
      <c r="CP808"/>
      <c r="CQ808"/>
      <c r="CR808"/>
      <c r="CS808"/>
      <c r="CT808"/>
      <c r="CU808"/>
      <c r="DJ808" s="139"/>
      <c r="DK808" s="95"/>
      <c r="DL808" s="141"/>
      <c r="DM808" s="141"/>
      <c r="DN808" s="141"/>
      <c r="DO808" s="141"/>
      <c r="DP808" s="91"/>
      <c r="DQ808" s="72"/>
      <c r="DR808" s="72"/>
      <c r="DS808" s="72"/>
      <c r="DT808" s="72"/>
      <c r="DZ808" s="141"/>
      <c r="EA808" s="141"/>
      <c r="EB808" s="141"/>
      <c r="EC808" s="141"/>
      <c r="ED808" s="141"/>
      <c r="EE808" s="141"/>
      <c r="EF808" s="143"/>
      <c r="EU808" s="72"/>
    </row>
    <row r="809" spans="64:151">
      <c r="BL809" s="11"/>
      <c r="BM809" s="60"/>
      <c r="BN809" s="49"/>
      <c r="BZ809"/>
      <c r="CA809" s="278">
        <v>41429.802430555559</v>
      </c>
      <c r="CB809" t="s">
        <v>1969</v>
      </c>
      <c r="CF809" s="65"/>
      <c r="CG809" s="65"/>
      <c r="CH809" s="49"/>
      <c r="CM809"/>
      <c r="CN809"/>
      <c r="CO809"/>
      <c r="CP809"/>
      <c r="CQ809"/>
      <c r="CR809"/>
      <c r="CS809"/>
      <c r="CT809"/>
      <c r="CU809"/>
      <c r="DJ809" s="139"/>
      <c r="DK809" s="95"/>
      <c r="DL809" s="141"/>
      <c r="DM809" s="141"/>
      <c r="DN809" s="141"/>
      <c r="DO809" s="141"/>
      <c r="DP809" s="91"/>
      <c r="DQ809" s="72"/>
      <c r="DR809" s="72"/>
      <c r="DS809" s="72"/>
      <c r="DT809" s="72"/>
      <c r="DZ809" s="141"/>
      <c r="EA809" s="141"/>
      <c r="EB809" s="141"/>
      <c r="EC809" s="141"/>
      <c r="ED809" s="141"/>
      <c r="EE809" s="141"/>
      <c r="EF809" s="143"/>
      <c r="EU809" s="72"/>
    </row>
    <row r="810" spans="64:151">
      <c r="BL810" s="11"/>
      <c r="BM810" s="60"/>
      <c r="BN810" s="49"/>
      <c r="BZ810"/>
      <c r="CA810" s="278">
        <v>41429.802442129629</v>
      </c>
      <c r="CB810" t="s">
        <v>1969</v>
      </c>
      <c r="CF810" s="65"/>
      <c r="CG810" s="65"/>
      <c r="CH810" s="49"/>
      <c r="CM810"/>
      <c r="CN810"/>
      <c r="CO810"/>
      <c r="CP810"/>
      <c r="CQ810"/>
      <c r="CR810"/>
      <c r="CS810"/>
      <c r="CT810"/>
      <c r="CU810"/>
      <c r="DJ810" s="139"/>
      <c r="DK810" s="95"/>
      <c r="DL810" s="141"/>
      <c r="DM810" s="141"/>
      <c r="DN810" s="141"/>
      <c r="DO810" s="141"/>
      <c r="DP810" s="91"/>
      <c r="DQ810" s="72"/>
      <c r="DR810" s="72"/>
      <c r="DS810" s="72"/>
      <c r="DT810" s="72"/>
      <c r="DZ810" s="141"/>
      <c r="EA810" s="141"/>
      <c r="EB810" s="141"/>
      <c r="EC810" s="141"/>
      <c r="ED810" s="141"/>
      <c r="EE810" s="141"/>
      <c r="EF810" s="143"/>
      <c r="EU810" s="72"/>
    </row>
    <row r="811" spans="64:151">
      <c r="BL811" s="11"/>
      <c r="BM811" s="60"/>
      <c r="BN811" s="49"/>
      <c r="BZ811"/>
      <c r="CA811" s="278">
        <v>41429.802453703705</v>
      </c>
      <c r="CB811" t="s">
        <v>1969</v>
      </c>
      <c r="CF811" s="65"/>
      <c r="CG811" s="65"/>
      <c r="CH811" s="49"/>
      <c r="CM811"/>
      <c r="CN811"/>
      <c r="CO811"/>
      <c r="CP811"/>
      <c r="CQ811"/>
      <c r="CR811"/>
      <c r="CS811"/>
      <c r="CT811"/>
      <c r="CU811"/>
      <c r="DJ811" s="139"/>
      <c r="DK811" s="95"/>
      <c r="DL811" s="141"/>
      <c r="DM811" s="141"/>
      <c r="DN811" s="141"/>
      <c r="DO811" s="141"/>
      <c r="DP811" s="91"/>
      <c r="DQ811" s="72"/>
      <c r="DR811" s="72"/>
      <c r="DS811" s="72"/>
      <c r="DT811" s="72"/>
      <c r="DZ811" s="141"/>
      <c r="EA811" s="141"/>
      <c r="EB811" s="141"/>
      <c r="EC811" s="141"/>
      <c r="ED811" s="141"/>
      <c r="EE811" s="141"/>
      <c r="EF811" s="143"/>
      <c r="EU811" s="72"/>
    </row>
    <row r="812" spans="64:151">
      <c r="BL812" s="11"/>
      <c r="BM812" s="60"/>
      <c r="BN812" s="49"/>
      <c r="BZ812"/>
      <c r="CA812" s="278">
        <v>41429.802465277775</v>
      </c>
      <c r="CB812" t="s">
        <v>1969</v>
      </c>
      <c r="CF812" s="65"/>
      <c r="CG812" s="65"/>
      <c r="CH812" s="49"/>
      <c r="CM812"/>
      <c r="CN812"/>
      <c r="CO812"/>
      <c r="CP812"/>
      <c r="CQ812"/>
      <c r="CR812"/>
      <c r="CS812"/>
      <c r="CT812"/>
      <c r="CU812"/>
      <c r="DJ812" s="139"/>
      <c r="DK812" s="95"/>
      <c r="DL812" s="141"/>
      <c r="DM812" s="141"/>
      <c r="DN812" s="141"/>
      <c r="DO812" s="141"/>
      <c r="DP812" s="91"/>
      <c r="DQ812" s="72"/>
      <c r="DR812" s="72"/>
      <c r="DS812" s="72"/>
      <c r="DT812" s="72"/>
      <c r="DZ812" s="141"/>
      <c r="EA812" s="141"/>
      <c r="EB812" s="141"/>
      <c r="EC812" s="141"/>
      <c r="ED812" s="141"/>
      <c r="EE812" s="141"/>
      <c r="EF812" s="143"/>
      <c r="EU812" s="72"/>
    </row>
    <row r="813" spans="64:151">
      <c r="BL813" s="11"/>
      <c r="BM813" s="60"/>
      <c r="BN813" s="49"/>
      <c r="BZ813"/>
      <c r="CA813" s="278">
        <v>41429.802476851852</v>
      </c>
      <c r="CB813" t="s">
        <v>1046</v>
      </c>
      <c r="CF813" s="65"/>
      <c r="CG813" s="65"/>
      <c r="CH813" s="49"/>
      <c r="CM813"/>
      <c r="CN813"/>
      <c r="CO813"/>
      <c r="CP813"/>
      <c r="CQ813"/>
      <c r="CR813"/>
      <c r="CS813"/>
      <c r="CT813"/>
      <c r="CU813"/>
      <c r="DJ813" s="139"/>
      <c r="DK813" s="95"/>
      <c r="DL813" s="141"/>
      <c r="DM813" s="141"/>
      <c r="DN813" s="141"/>
      <c r="DO813" s="141"/>
      <c r="DP813" s="91"/>
      <c r="DQ813" s="72"/>
      <c r="DR813" s="72"/>
      <c r="DS813" s="72"/>
      <c r="DT813" s="72"/>
      <c r="DZ813" s="141"/>
      <c r="EA813" s="141"/>
      <c r="EB813" s="141"/>
      <c r="EC813" s="141"/>
      <c r="ED813" s="141"/>
      <c r="EE813" s="141"/>
      <c r="EF813" s="143"/>
      <c r="EU813" s="72"/>
    </row>
    <row r="814" spans="64:151">
      <c r="BL814" s="11"/>
      <c r="BM814" s="60"/>
      <c r="BN814" s="49"/>
      <c r="BZ814"/>
      <c r="CA814" s="278">
        <v>41429.802476851852</v>
      </c>
      <c r="CB814" t="s">
        <v>1969</v>
      </c>
      <c r="CF814" s="65"/>
      <c r="CG814" s="65"/>
      <c r="CH814" s="49"/>
      <c r="CM814"/>
      <c r="CN814"/>
      <c r="CO814"/>
      <c r="CP814"/>
      <c r="CQ814"/>
      <c r="CR814"/>
      <c r="CS814"/>
      <c r="CT814"/>
      <c r="CU814"/>
      <c r="DJ814" s="139"/>
      <c r="DK814" s="95"/>
      <c r="DL814" s="141"/>
      <c r="DM814" s="141"/>
      <c r="DN814" s="141"/>
      <c r="DO814" s="141"/>
      <c r="DP814" s="91"/>
      <c r="DQ814" s="72"/>
      <c r="DR814" s="72"/>
      <c r="DS814" s="72"/>
      <c r="DT814" s="72"/>
      <c r="DZ814" s="141"/>
      <c r="EA814" s="141"/>
      <c r="EB814" s="141"/>
      <c r="EC814" s="141"/>
      <c r="ED814" s="141"/>
      <c r="EE814" s="141"/>
      <c r="EF814" s="143"/>
      <c r="EU814" s="72"/>
    </row>
    <row r="815" spans="64:151">
      <c r="BL815" s="11"/>
      <c r="BM815" s="60"/>
      <c r="BN815" s="49"/>
      <c r="BZ815"/>
      <c r="CA815" s="278">
        <v>41429.803900462961</v>
      </c>
      <c r="CB815" t="s">
        <v>1969</v>
      </c>
      <c r="CF815" s="65"/>
      <c r="CG815" s="65"/>
      <c r="CH815" s="49"/>
      <c r="CM815"/>
      <c r="CN815"/>
      <c r="CO815"/>
      <c r="CP815"/>
      <c r="CQ815"/>
      <c r="CR815"/>
      <c r="CS815"/>
      <c r="CT815"/>
      <c r="CU815"/>
      <c r="DJ815" s="139"/>
      <c r="DK815" s="95"/>
      <c r="DL815" s="141"/>
      <c r="DM815" s="141"/>
      <c r="DN815" s="141"/>
      <c r="DO815" s="141"/>
      <c r="DP815" s="91"/>
      <c r="DQ815" s="72"/>
      <c r="DR815" s="72"/>
      <c r="DS815" s="72"/>
      <c r="DT815" s="72"/>
      <c r="DZ815" s="141"/>
      <c r="EA815" s="141"/>
      <c r="EB815" s="141"/>
      <c r="EC815" s="141"/>
      <c r="ED815" s="141"/>
      <c r="EE815" s="141"/>
      <c r="EF815" s="143"/>
      <c r="EU815" s="72"/>
    </row>
    <row r="816" spans="64:151">
      <c r="BL816" s="11"/>
      <c r="BM816" s="60"/>
      <c r="BN816" s="49"/>
      <c r="BZ816"/>
      <c r="CA816" s="278">
        <v>41429.804027777776</v>
      </c>
      <c r="CB816" t="s">
        <v>1969</v>
      </c>
      <c r="CF816" s="65"/>
      <c r="CG816" s="65"/>
      <c r="CH816" s="49"/>
      <c r="CM816"/>
      <c r="CN816"/>
      <c r="CO816"/>
      <c r="CP816"/>
      <c r="CQ816"/>
      <c r="CR816"/>
      <c r="CS816"/>
      <c r="CT816"/>
      <c r="CU816"/>
      <c r="DJ816" s="139"/>
      <c r="DK816" s="95"/>
      <c r="DL816" s="141"/>
      <c r="DM816" s="141"/>
      <c r="DN816" s="141"/>
      <c r="DO816" s="141"/>
      <c r="DP816" s="91"/>
      <c r="DQ816" s="72"/>
      <c r="DR816" s="72"/>
      <c r="DS816" s="72"/>
      <c r="DT816" s="72"/>
      <c r="DZ816" s="141"/>
      <c r="EA816" s="141"/>
      <c r="EB816" s="141"/>
      <c r="EC816" s="141"/>
      <c r="ED816" s="141"/>
      <c r="EE816" s="141"/>
      <c r="EF816" s="143"/>
      <c r="EU816" s="72"/>
    </row>
    <row r="817" spans="64:151">
      <c r="BL817" s="11"/>
      <c r="BM817" s="60"/>
      <c r="BN817" s="49"/>
      <c r="BZ817"/>
      <c r="CA817" s="278">
        <v>41429.804039351853</v>
      </c>
      <c r="CB817" t="s">
        <v>1085</v>
      </c>
      <c r="CF817" s="65"/>
      <c r="CG817" s="65"/>
      <c r="CH817" s="49"/>
      <c r="CM817"/>
      <c r="CN817"/>
      <c r="CO817"/>
      <c r="CP817"/>
      <c r="CQ817"/>
      <c r="CR817"/>
      <c r="CS817"/>
      <c r="CT817"/>
      <c r="CU817"/>
      <c r="DJ817" s="139"/>
      <c r="DK817" s="95"/>
      <c r="DL817" s="141"/>
      <c r="DM817" s="141"/>
      <c r="DN817" s="141"/>
      <c r="DO817" s="141"/>
      <c r="DP817" s="91"/>
      <c r="DQ817" s="72"/>
      <c r="DR817" s="72"/>
      <c r="DS817" s="72"/>
      <c r="DT817" s="72"/>
      <c r="DZ817" s="141"/>
      <c r="EA817" s="141"/>
      <c r="EB817" s="141"/>
      <c r="EC817" s="141"/>
      <c r="ED817" s="141"/>
      <c r="EE817" s="141"/>
      <c r="EF817" s="143"/>
      <c r="EU817" s="72"/>
    </row>
    <row r="818" spans="64:151">
      <c r="BL818" s="11"/>
      <c r="BM818" s="60"/>
      <c r="BN818" s="49"/>
      <c r="BZ818"/>
      <c r="CA818" s="278">
        <v>41429.804039351853</v>
      </c>
      <c r="CB818" t="s">
        <v>1969</v>
      </c>
      <c r="CF818" s="65"/>
      <c r="CG818" s="65"/>
      <c r="CH818" s="49"/>
      <c r="CM818"/>
      <c r="CN818"/>
      <c r="CO818"/>
      <c r="CP818"/>
      <c r="CQ818"/>
      <c r="CR818"/>
      <c r="CS818"/>
      <c r="CT818"/>
      <c r="CU818"/>
      <c r="DJ818" s="139"/>
      <c r="DK818" s="95"/>
      <c r="DL818" s="141"/>
      <c r="DM818" s="141"/>
      <c r="DN818" s="141"/>
      <c r="DO818" s="141"/>
      <c r="DP818" s="91"/>
      <c r="DQ818" s="72"/>
      <c r="DR818" s="72"/>
      <c r="DS818" s="72"/>
      <c r="DT818" s="72"/>
      <c r="DZ818" s="141"/>
      <c r="EA818" s="141"/>
      <c r="EB818" s="141"/>
      <c r="EC818" s="141"/>
      <c r="ED818" s="141"/>
      <c r="EE818" s="141"/>
      <c r="EF818" s="143"/>
      <c r="EU818" s="72"/>
    </row>
    <row r="819" spans="64:151">
      <c r="BL819" s="11"/>
      <c r="BM819" s="60"/>
      <c r="BN819" s="49"/>
      <c r="BZ819"/>
      <c r="CA819" s="278">
        <v>41429.804050925923</v>
      </c>
      <c r="CB819" t="s">
        <v>1969</v>
      </c>
      <c r="CF819" s="65"/>
      <c r="CG819" s="65"/>
      <c r="CH819" s="49"/>
      <c r="CM819"/>
      <c r="CN819"/>
      <c r="CO819"/>
      <c r="CP819"/>
      <c r="CQ819"/>
      <c r="CR819"/>
      <c r="CS819"/>
      <c r="CT819"/>
      <c r="CU819"/>
      <c r="DJ819" s="139"/>
      <c r="DK819" s="95"/>
      <c r="DL819" s="141"/>
      <c r="DM819" s="141"/>
      <c r="DN819" s="141"/>
      <c r="DO819" s="141"/>
      <c r="DP819" s="91"/>
      <c r="DQ819" s="72"/>
      <c r="DR819" s="72"/>
      <c r="DS819" s="72"/>
      <c r="DT819" s="72"/>
      <c r="DZ819" s="141"/>
      <c r="EA819" s="141"/>
      <c r="EB819" s="141"/>
      <c r="EC819" s="141"/>
      <c r="ED819" s="141"/>
      <c r="EE819" s="141"/>
      <c r="EF819" s="143"/>
      <c r="EU819" s="72"/>
    </row>
    <row r="820" spans="64:151">
      <c r="BL820" s="11"/>
      <c r="BM820" s="60"/>
      <c r="BN820" s="49"/>
      <c r="BZ820"/>
      <c r="CA820" s="278">
        <v>41429.804074074076</v>
      </c>
      <c r="CB820" t="s">
        <v>1197</v>
      </c>
      <c r="CF820" s="65"/>
      <c r="CG820" s="65"/>
      <c r="CH820" s="49"/>
      <c r="CM820"/>
      <c r="CN820"/>
      <c r="CO820"/>
      <c r="CP820"/>
      <c r="CQ820"/>
      <c r="CR820"/>
      <c r="CS820"/>
      <c r="CT820"/>
      <c r="CU820"/>
      <c r="DJ820" s="139"/>
      <c r="DK820" s="95"/>
      <c r="DL820" s="141"/>
      <c r="DM820" s="141"/>
      <c r="DN820" s="141"/>
      <c r="DO820" s="141"/>
      <c r="DP820" s="91"/>
      <c r="DQ820" s="72"/>
      <c r="DR820" s="72"/>
      <c r="DS820" s="72"/>
      <c r="DT820" s="72"/>
      <c r="DZ820" s="141"/>
      <c r="EA820" s="141"/>
      <c r="EB820" s="141"/>
      <c r="EC820" s="141"/>
      <c r="ED820" s="141"/>
      <c r="EE820" s="141"/>
      <c r="EF820" s="143"/>
      <c r="EU820" s="72"/>
    </row>
    <row r="821" spans="64:151">
      <c r="BL821" s="11"/>
      <c r="BM821" s="60"/>
      <c r="BN821" s="49"/>
      <c r="BZ821"/>
      <c r="CA821" s="278">
        <v>41429.804074074076</v>
      </c>
      <c r="CB821" t="s">
        <v>1969</v>
      </c>
      <c r="CF821" s="65"/>
      <c r="CG821" s="65"/>
      <c r="CH821" s="49"/>
      <c r="CM821"/>
      <c r="CN821"/>
      <c r="CO821"/>
      <c r="CP821"/>
      <c r="CQ821"/>
      <c r="CR821"/>
      <c r="CS821"/>
      <c r="CT821"/>
      <c r="CU821"/>
      <c r="DJ821" s="139"/>
      <c r="DK821" s="95"/>
      <c r="DL821" s="141"/>
      <c r="DM821" s="141"/>
      <c r="DN821" s="141"/>
      <c r="DO821" s="141"/>
      <c r="DP821" s="91"/>
      <c r="DQ821" s="72"/>
      <c r="DR821" s="72"/>
      <c r="DS821" s="72"/>
      <c r="DT821" s="72"/>
      <c r="DZ821" s="141"/>
      <c r="EA821" s="141"/>
      <c r="EB821" s="141"/>
      <c r="EC821" s="141"/>
      <c r="ED821" s="141"/>
      <c r="EE821" s="141"/>
      <c r="EF821" s="143"/>
      <c r="EU821" s="72"/>
    </row>
    <row r="822" spans="64:151">
      <c r="BL822" s="11"/>
      <c r="BM822" s="60"/>
      <c r="BN822" s="49"/>
      <c r="BZ822"/>
      <c r="CA822" s="278">
        <v>41429.804085648146</v>
      </c>
      <c r="CB822" t="s">
        <v>1969</v>
      </c>
      <c r="CF822" s="65"/>
      <c r="CG822" s="65"/>
      <c r="CH822" s="49"/>
      <c r="CM822"/>
      <c r="CN822"/>
      <c r="CO822"/>
      <c r="CP822"/>
      <c r="CQ822"/>
      <c r="CR822"/>
      <c r="CS822"/>
      <c r="CT822"/>
      <c r="CU822"/>
      <c r="DJ822" s="139"/>
      <c r="DK822" s="95"/>
      <c r="DL822" s="141"/>
      <c r="DM822" s="141"/>
      <c r="DN822" s="141"/>
      <c r="DO822" s="141"/>
      <c r="DP822" s="91"/>
      <c r="DQ822" s="72"/>
      <c r="DR822" s="72"/>
      <c r="DS822" s="72"/>
      <c r="DT822" s="72"/>
      <c r="DZ822" s="141"/>
      <c r="EA822" s="141"/>
      <c r="EB822" s="141"/>
      <c r="EC822" s="141"/>
      <c r="ED822" s="141"/>
      <c r="EE822" s="141"/>
      <c r="EF822" s="143"/>
      <c r="EU822" s="72"/>
    </row>
    <row r="823" spans="64:151">
      <c r="BL823" s="11"/>
      <c r="BM823" s="60"/>
      <c r="BN823" s="49"/>
      <c r="BZ823"/>
      <c r="CA823" s="278">
        <v>41429.804085648146</v>
      </c>
      <c r="CB823" t="s">
        <v>1969</v>
      </c>
      <c r="CF823" s="65"/>
      <c r="CG823" s="65"/>
      <c r="CH823" s="49"/>
      <c r="CM823"/>
      <c r="CN823"/>
      <c r="CO823"/>
      <c r="CP823"/>
      <c r="CQ823"/>
      <c r="CR823"/>
      <c r="CS823"/>
      <c r="CT823"/>
      <c r="CU823"/>
      <c r="DJ823" s="139"/>
      <c r="DK823" s="95"/>
      <c r="DL823" s="141"/>
      <c r="DM823" s="141"/>
      <c r="DN823" s="141"/>
      <c r="DO823" s="141"/>
      <c r="DP823" s="91"/>
      <c r="DQ823" s="72"/>
      <c r="DR823" s="72"/>
      <c r="DS823" s="72"/>
      <c r="DT823" s="72"/>
      <c r="DZ823" s="141"/>
      <c r="EA823" s="141"/>
      <c r="EB823" s="141"/>
      <c r="EC823" s="141"/>
      <c r="ED823" s="141"/>
      <c r="EE823" s="141"/>
      <c r="EF823" s="143"/>
      <c r="EU823" s="72"/>
    </row>
    <row r="824" spans="64:151">
      <c r="BL824" s="11"/>
      <c r="BM824" s="60"/>
      <c r="BN824" s="49"/>
      <c r="BZ824"/>
      <c r="CA824" s="278">
        <v>41429.804097222222</v>
      </c>
      <c r="CB824" t="s">
        <v>1969</v>
      </c>
      <c r="CF824" s="65"/>
      <c r="CG824" s="65"/>
      <c r="CH824" s="49"/>
      <c r="CM824"/>
      <c r="CN824"/>
      <c r="CO824"/>
      <c r="CP824"/>
      <c r="CQ824"/>
      <c r="CR824"/>
      <c r="CS824"/>
      <c r="CT824"/>
      <c r="CU824"/>
      <c r="DJ824" s="139"/>
      <c r="DK824" s="95"/>
      <c r="DL824" s="141"/>
      <c r="DM824" s="141"/>
      <c r="DN824" s="141"/>
      <c r="DO824" s="141"/>
      <c r="DP824" s="91"/>
      <c r="DQ824" s="72"/>
      <c r="DR824" s="72"/>
      <c r="DS824" s="72"/>
      <c r="DT824" s="72"/>
      <c r="DZ824" s="141"/>
      <c r="EA824" s="141"/>
      <c r="EB824" s="141"/>
      <c r="EC824" s="141"/>
      <c r="ED824" s="141"/>
      <c r="EE824" s="141"/>
      <c r="EF824" s="143"/>
      <c r="EU824" s="72"/>
    </row>
    <row r="825" spans="64:151">
      <c r="BL825" s="11"/>
      <c r="BM825" s="60"/>
      <c r="BN825" s="49"/>
      <c r="BZ825"/>
      <c r="CA825" s="278">
        <v>41429.804108796299</v>
      </c>
      <c r="CB825" t="s">
        <v>1969</v>
      </c>
      <c r="CF825" s="65"/>
      <c r="CG825" s="65"/>
      <c r="CH825" s="49"/>
      <c r="CM825"/>
      <c r="CN825"/>
      <c r="CO825"/>
      <c r="CP825"/>
      <c r="CQ825"/>
      <c r="CR825"/>
      <c r="CS825"/>
      <c r="CT825"/>
      <c r="CU825"/>
      <c r="DJ825" s="139"/>
      <c r="DK825" s="95"/>
      <c r="DL825" s="141"/>
      <c r="DM825" s="141"/>
      <c r="DN825" s="141"/>
      <c r="DO825" s="141"/>
      <c r="DP825" s="91"/>
      <c r="DQ825" s="72"/>
      <c r="DR825" s="72"/>
      <c r="DS825" s="72"/>
      <c r="DT825" s="72"/>
      <c r="DZ825" s="141"/>
      <c r="EA825" s="141"/>
      <c r="EB825" s="141"/>
      <c r="EC825" s="141"/>
      <c r="ED825" s="141"/>
      <c r="EE825" s="141"/>
      <c r="EF825" s="143"/>
      <c r="EU825" s="72"/>
    </row>
    <row r="826" spans="64:151">
      <c r="BL826" s="11"/>
      <c r="BM826" s="60"/>
      <c r="BN826" s="49"/>
      <c r="BZ826"/>
      <c r="CA826" s="278">
        <v>41429.804120370369</v>
      </c>
      <c r="CB826" t="s">
        <v>1969</v>
      </c>
      <c r="CF826" s="65"/>
      <c r="CG826" s="65"/>
      <c r="CH826" s="49"/>
      <c r="CM826"/>
      <c r="CN826"/>
      <c r="CO826"/>
      <c r="CP826"/>
      <c r="CQ826"/>
      <c r="CR826"/>
      <c r="CS826"/>
      <c r="CT826"/>
      <c r="CU826"/>
      <c r="DJ826" s="139"/>
      <c r="DK826" s="95"/>
      <c r="DL826" s="141"/>
      <c r="DM826" s="141"/>
      <c r="DN826" s="141"/>
      <c r="DO826" s="141"/>
      <c r="DP826" s="91"/>
      <c r="DQ826" s="72"/>
      <c r="DR826" s="72"/>
      <c r="DS826" s="72"/>
      <c r="DT826" s="72"/>
      <c r="DZ826" s="141"/>
      <c r="EA826" s="141"/>
      <c r="EB826" s="141"/>
      <c r="EC826" s="141"/>
      <c r="ED826" s="141"/>
      <c r="EE826" s="141"/>
      <c r="EF826" s="143"/>
      <c r="EU826" s="72"/>
    </row>
    <row r="827" spans="64:151">
      <c r="BL827" s="11"/>
      <c r="BM827" s="60"/>
      <c r="BN827" s="49"/>
      <c r="BZ827"/>
      <c r="CA827" s="278">
        <v>41429.804131944446</v>
      </c>
      <c r="CB827" t="s">
        <v>1180</v>
      </c>
      <c r="CF827" s="65"/>
      <c r="CG827" s="65"/>
      <c r="CH827" s="49"/>
      <c r="CM827"/>
      <c r="CN827"/>
      <c r="CO827"/>
      <c r="CP827"/>
      <c r="CQ827"/>
      <c r="CR827"/>
      <c r="CS827"/>
      <c r="CT827"/>
      <c r="CU827"/>
      <c r="DJ827" s="139"/>
      <c r="DK827" s="95"/>
      <c r="DL827" s="141"/>
      <c r="DM827" s="141"/>
      <c r="DN827" s="141"/>
      <c r="DO827" s="141"/>
      <c r="DP827" s="91"/>
      <c r="DQ827" s="72"/>
      <c r="DR827" s="72"/>
      <c r="DS827" s="72"/>
      <c r="DT827" s="72"/>
      <c r="DZ827" s="141"/>
      <c r="EA827" s="141"/>
      <c r="EB827" s="141"/>
      <c r="EC827" s="141"/>
      <c r="ED827" s="141"/>
      <c r="EE827" s="141"/>
      <c r="EF827" s="143"/>
      <c r="EU827" s="72"/>
    </row>
    <row r="828" spans="64:151">
      <c r="BL828" s="11"/>
      <c r="BM828" s="60"/>
      <c r="BN828" s="49"/>
      <c r="BZ828"/>
      <c r="CA828" s="278">
        <v>41429.804131944446</v>
      </c>
      <c r="CB828" t="s">
        <v>1969</v>
      </c>
      <c r="CF828" s="65"/>
      <c r="CG828" s="65"/>
      <c r="CH828" s="49"/>
      <c r="CM828"/>
      <c r="CN828"/>
      <c r="CO828"/>
      <c r="CP828"/>
      <c r="CQ828"/>
      <c r="CR828"/>
      <c r="CS828"/>
      <c r="CT828"/>
      <c r="CU828"/>
      <c r="DJ828" s="139"/>
      <c r="DK828" s="95"/>
      <c r="DL828" s="141"/>
      <c r="DM828" s="141"/>
      <c r="DN828" s="141"/>
      <c r="DO828" s="141"/>
      <c r="DP828" s="91"/>
      <c r="DQ828" s="72"/>
      <c r="DR828" s="72"/>
      <c r="DS828" s="72"/>
      <c r="DT828" s="72"/>
      <c r="DZ828" s="141"/>
      <c r="EA828" s="141"/>
      <c r="EB828" s="141"/>
      <c r="EC828" s="141"/>
      <c r="ED828" s="141"/>
      <c r="EE828" s="141"/>
      <c r="EF828" s="143"/>
      <c r="EU828" s="72"/>
    </row>
    <row r="829" spans="64:151">
      <c r="BL829" s="11"/>
      <c r="BM829" s="60"/>
      <c r="BN829" s="49"/>
      <c r="BZ829"/>
      <c r="CA829" s="278">
        <v>41429.805046296293</v>
      </c>
      <c r="CB829" t="s">
        <v>1969</v>
      </c>
      <c r="CF829" s="65"/>
      <c r="CG829" s="65"/>
      <c r="CH829" s="49"/>
      <c r="CM829"/>
      <c r="CN829"/>
      <c r="CO829"/>
      <c r="CP829"/>
      <c r="CQ829"/>
      <c r="CR829"/>
      <c r="CS829"/>
      <c r="CT829"/>
      <c r="CU829"/>
      <c r="DJ829" s="139"/>
      <c r="DK829" s="95"/>
      <c r="DL829" s="141"/>
      <c r="DM829" s="141"/>
      <c r="DN829" s="141"/>
      <c r="DO829" s="141"/>
      <c r="DP829" s="91"/>
      <c r="DQ829" s="72"/>
      <c r="DR829" s="72"/>
      <c r="DS829" s="72"/>
      <c r="DT829" s="72"/>
      <c r="DZ829" s="141"/>
      <c r="EA829" s="141"/>
      <c r="EB829" s="141"/>
      <c r="EC829" s="141"/>
      <c r="ED829" s="141"/>
      <c r="EE829" s="141"/>
      <c r="EF829" s="143"/>
      <c r="EU829" s="72"/>
    </row>
    <row r="830" spans="64:151">
      <c r="BL830" s="11"/>
      <c r="BM830" s="60"/>
      <c r="BN830" s="49"/>
      <c r="BZ830"/>
      <c r="CA830" s="278">
        <v>41429.805173611108</v>
      </c>
      <c r="CB830" t="s">
        <v>1969</v>
      </c>
      <c r="CF830" s="65"/>
      <c r="CG830" s="65"/>
      <c r="CH830" s="49"/>
      <c r="CM830"/>
      <c r="CN830"/>
      <c r="CO830"/>
      <c r="CP830"/>
      <c r="CQ830"/>
      <c r="CR830"/>
      <c r="CS830"/>
      <c r="CT830"/>
      <c r="CU830"/>
      <c r="DJ830" s="139"/>
      <c r="DK830" s="95"/>
      <c r="DL830" s="141"/>
      <c r="DM830" s="141"/>
      <c r="DN830" s="141"/>
      <c r="DO830" s="141"/>
      <c r="DP830" s="91"/>
      <c r="DQ830" s="72"/>
      <c r="DR830" s="72"/>
      <c r="DS830" s="72"/>
      <c r="DT830" s="72"/>
      <c r="DZ830" s="141"/>
      <c r="EA830" s="141"/>
      <c r="EB830" s="141"/>
      <c r="EC830" s="141"/>
      <c r="ED830" s="141"/>
      <c r="EE830" s="141"/>
      <c r="EF830" s="143"/>
      <c r="EU830" s="72"/>
    </row>
    <row r="831" spans="64:151">
      <c r="BL831" s="11"/>
      <c r="BM831" s="60"/>
      <c r="BN831" s="49"/>
      <c r="BZ831"/>
      <c r="CA831" s="278">
        <v>41429.805185185185</v>
      </c>
      <c r="CB831" t="s">
        <v>1199</v>
      </c>
      <c r="CF831" s="65"/>
      <c r="CG831" s="65"/>
      <c r="CH831" s="49"/>
      <c r="CM831"/>
      <c r="CN831"/>
      <c r="CO831"/>
      <c r="CP831"/>
      <c r="CQ831"/>
      <c r="CR831"/>
      <c r="CS831"/>
      <c r="CT831"/>
      <c r="CU831"/>
      <c r="DJ831" s="139"/>
      <c r="DK831" s="95"/>
      <c r="DL831" s="141"/>
      <c r="DM831" s="141"/>
      <c r="DN831" s="141"/>
      <c r="DO831" s="141"/>
      <c r="DP831" s="91"/>
      <c r="DQ831" s="72"/>
      <c r="DR831" s="72"/>
      <c r="DS831" s="72"/>
      <c r="DT831" s="72"/>
      <c r="DZ831" s="141"/>
      <c r="EA831" s="141"/>
      <c r="EB831" s="141"/>
      <c r="EC831" s="141"/>
      <c r="ED831" s="141"/>
      <c r="EE831" s="141"/>
      <c r="EF831" s="143"/>
      <c r="EU831" s="72"/>
    </row>
    <row r="832" spans="64:151">
      <c r="BL832" s="11"/>
      <c r="BM832" s="60"/>
      <c r="BN832" s="49"/>
      <c r="BZ832"/>
      <c r="CA832" s="278">
        <v>41429.805185185185</v>
      </c>
      <c r="CB832" t="s">
        <v>1969</v>
      </c>
      <c r="CF832" s="65"/>
      <c r="CG832" s="65"/>
      <c r="CH832" s="49"/>
      <c r="CM832"/>
      <c r="CN832"/>
      <c r="CO832"/>
      <c r="CP832"/>
      <c r="CQ832"/>
      <c r="CR832"/>
      <c r="CS832"/>
      <c r="CT832"/>
      <c r="CU832"/>
      <c r="DJ832" s="139"/>
      <c r="DK832" s="95"/>
      <c r="DL832" s="141"/>
      <c r="DM832" s="141"/>
      <c r="DN832" s="141"/>
      <c r="DO832" s="141"/>
      <c r="DP832" s="91"/>
      <c r="DQ832" s="72"/>
      <c r="DR832" s="72"/>
      <c r="DS832" s="72"/>
      <c r="DT832" s="72"/>
      <c r="DZ832" s="141"/>
      <c r="EA832" s="141"/>
      <c r="EB832" s="141"/>
      <c r="EC832" s="141"/>
      <c r="ED832" s="141"/>
      <c r="EE832" s="141"/>
      <c r="EF832" s="143"/>
      <c r="EU832" s="72"/>
    </row>
    <row r="833" spans="64:151">
      <c r="BL833" s="11"/>
      <c r="BM833" s="60"/>
      <c r="BN833" s="49"/>
      <c r="BZ833"/>
      <c r="CA833" s="278">
        <v>41429.805196759262</v>
      </c>
      <c r="CB833" t="s">
        <v>1969</v>
      </c>
      <c r="CF833" s="65"/>
      <c r="CG833" s="65"/>
      <c r="CH833" s="49"/>
      <c r="CM833"/>
      <c r="CN833"/>
      <c r="CO833"/>
      <c r="CP833"/>
      <c r="CQ833"/>
      <c r="CR833"/>
      <c r="CS833"/>
      <c r="CT833"/>
      <c r="CU833"/>
      <c r="DJ833" s="139"/>
      <c r="DK833" s="95"/>
      <c r="DL833" s="141"/>
      <c r="DM833" s="141"/>
      <c r="DN833" s="141"/>
      <c r="DO833" s="141"/>
      <c r="DP833" s="91"/>
      <c r="DQ833" s="72"/>
      <c r="DR833" s="72"/>
      <c r="DS833" s="72"/>
      <c r="DT833" s="72"/>
      <c r="DZ833" s="141"/>
      <c r="EA833" s="141"/>
      <c r="EB833" s="141"/>
      <c r="EC833" s="141"/>
      <c r="ED833" s="141"/>
      <c r="EE833" s="141"/>
      <c r="EF833" s="143"/>
      <c r="EU833" s="72"/>
    </row>
    <row r="834" spans="64:151">
      <c r="BL834" s="11"/>
      <c r="BM834" s="60"/>
      <c r="BN834" s="49"/>
      <c r="BZ834"/>
      <c r="CA834" s="278">
        <v>41429.805196759262</v>
      </c>
      <c r="CB834" t="s">
        <v>1969</v>
      </c>
      <c r="CF834" s="65"/>
      <c r="CG834" s="65"/>
      <c r="CH834" s="49"/>
      <c r="CM834"/>
      <c r="CN834"/>
      <c r="CO834"/>
      <c r="CP834"/>
      <c r="CQ834"/>
      <c r="CR834"/>
      <c r="CS834"/>
      <c r="CT834"/>
      <c r="CU834"/>
      <c r="DJ834" s="139"/>
      <c r="DK834" s="95"/>
      <c r="DL834" s="141"/>
      <c r="DM834" s="141"/>
      <c r="DN834" s="141"/>
      <c r="DO834" s="141"/>
      <c r="DP834" s="91"/>
      <c r="DQ834" s="72"/>
      <c r="DR834" s="72"/>
      <c r="DS834" s="72"/>
      <c r="DT834" s="72"/>
      <c r="DZ834" s="141"/>
      <c r="EA834" s="141"/>
      <c r="EB834" s="141"/>
      <c r="EC834" s="141"/>
      <c r="ED834" s="141"/>
      <c r="EE834" s="141"/>
      <c r="EF834" s="143"/>
      <c r="EU834" s="72"/>
    </row>
    <row r="835" spans="64:151">
      <c r="BL835" s="11"/>
      <c r="BM835" s="60"/>
      <c r="BN835" s="49"/>
      <c r="BZ835"/>
      <c r="CA835" s="278">
        <v>41429.805219907408</v>
      </c>
      <c r="CB835" t="s">
        <v>1969</v>
      </c>
      <c r="CF835" s="65"/>
      <c r="CG835" s="65"/>
      <c r="CH835" s="49"/>
      <c r="CM835"/>
      <c r="CN835"/>
      <c r="CO835"/>
      <c r="CP835"/>
      <c r="CQ835"/>
      <c r="CR835"/>
      <c r="CS835"/>
      <c r="CT835"/>
      <c r="CU835"/>
      <c r="DJ835" s="139"/>
      <c r="DK835" s="95"/>
      <c r="DL835" s="141"/>
      <c r="DM835" s="141"/>
      <c r="DN835" s="141"/>
      <c r="DO835" s="141"/>
      <c r="DP835" s="91"/>
      <c r="DQ835" s="72"/>
      <c r="DR835" s="72"/>
      <c r="DS835" s="72"/>
      <c r="DT835" s="72"/>
      <c r="DZ835" s="141"/>
      <c r="EA835" s="141"/>
      <c r="EB835" s="141"/>
      <c r="EC835" s="141"/>
      <c r="ED835" s="141"/>
      <c r="EE835" s="141"/>
      <c r="EF835" s="143"/>
      <c r="EU835" s="72"/>
    </row>
    <row r="836" spans="64:151">
      <c r="BL836" s="11"/>
      <c r="BM836" s="60"/>
      <c r="BN836" s="49"/>
      <c r="BZ836"/>
      <c r="CA836" s="278">
        <v>41429.805231481485</v>
      </c>
      <c r="CB836" t="s">
        <v>1969</v>
      </c>
      <c r="CF836" s="65"/>
      <c r="CG836" s="65"/>
      <c r="CH836" s="49"/>
      <c r="CM836"/>
      <c r="CN836"/>
      <c r="CO836"/>
      <c r="CP836"/>
      <c r="CQ836"/>
      <c r="CR836"/>
      <c r="CS836"/>
      <c r="CT836"/>
      <c r="CU836"/>
      <c r="DJ836" s="139"/>
      <c r="DK836" s="95"/>
      <c r="DL836" s="141"/>
      <c r="DM836" s="141"/>
      <c r="DN836" s="141"/>
      <c r="DO836" s="141"/>
      <c r="DP836" s="91"/>
      <c r="DQ836" s="72"/>
      <c r="DR836" s="72"/>
      <c r="DS836" s="72"/>
      <c r="DT836" s="72"/>
      <c r="DZ836" s="141"/>
      <c r="EA836" s="141"/>
      <c r="EB836" s="141"/>
      <c r="EC836" s="141"/>
      <c r="ED836" s="141"/>
      <c r="EE836" s="141"/>
      <c r="EF836" s="143"/>
      <c r="EU836" s="72"/>
    </row>
    <row r="837" spans="64:151">
      <c r="BL837" s="11"/>
      <c r="BM837" s="60"/>
      <c r="BN837" s="49"/>
      <c r="BZ837"/>
      <c r="CA837" s="278">
        <v>41429.805231481485</v>
      </c>
      <c r="CB837" t="s">
        <v>1969</v>
      </c>
      <c r="CF837" s="65"/>
      <c r="CG837" s="65"/>
      <c r="CH837" s="49"/>
      <c r="CM837"/>
      <c r="CN837"/>
      <c r="CO837"/>
      <c r="CP837"/>
      <c r="CQ837"/>
      <c r="CR837"/>
      <c r="CS837"/>
      <c r="CT837"/>
      <c r="CU837"/>
      <c r="DJ837" s="139"/>
      <c r="DK837" s="95"/>
      <c r="DL837" s="141"/>
      <c r="DM837" s="141"/>
      <c r="DN837" s="141"/>
      <c r="DO837" s="141"/>
      <c r="DP837" s="91"/>
      <c r="DQ837" s="72"/>
      <c r="DR837" s="72"/>
      <c r="DS837" s="72"/>
      <c r="DT837" s="72"/>
      <c r="DZ837" s="141"/>
      <c r="EA837" s="141"/>
      <c r="EB837" s="141"/>
      <c r="EC837" s="141"/>
      <c r="ED837" s="141"/>
      <c r="EE837" s="141"/>
      <c r="EF837" s="143"/>
      <c r="EU837" s="72"/>
    </row>
    <row r="838" spans="64:151">
      <c r="BL838" s="11"/>
      <c r="BM838" s="60"/>
      <c r="BN838" s="49"/>
      <c r="BZ838"/>
      <c r="CA838" s="278">
        <v>41429.805243055554</v>
      </c>
      <c r="CB838" t="s">
        <v>1200</v>
      </c>
      <c r="CF838" s="65"/>
      <c r="CG838" s="65"/>
      <c r="CH838" s="49"/>
      <c r="CM838"/>
      <c r="CN838"/>
      <c r="CO838"/>
      <c r="CP838"/>
      <c r="CQ838"/>
      <c r="CR838"/>
      <c r="CS838"/>
      <c r="CT838"/>
      <c r="CU838"/>
      <c r="DJ838" s="139"/>
      <c r="DK838" s="95"/>
      <c r="DL838" s="141"/>
      <c r="DM838" s="141"/>
      <c r="DN838" s="141"/>
      <c r="DO838" s="141"/>
      <c r="DP838" s="91"/>
      <c r="DQ838" s="72"/>
      <c r="DR838" s="72"/>
      <c r="DS838" s="72"/>
      <c r="DT838" s="72"/>
      <c r="DZ838" s="141"/>
      <c r="EA838" s="141"/>
      <c r="EB838" s="141"/>
      <c r="EC838" s="141"/>
      <c r="ED838" s="141"/>
      <c r="EE838" s="141"/>
      <c r="EF838" s="143"/>
      <c r="EU838" s="72"/>
    </row>
    <row r="839" spans="64:151">
      <c r="BL839" s="11"/>
      <c r="BM839" s="60"/>
      <c r="BN839" s="49"/>
      <c r="BZ839"/>
      <c r="CA839" s="278">
        <v>41429.805243055554</v>
      </c>
      <c r="CB839" t="s">
        <v>1969</v>
      </c>
      <c r="CF839" s="65"/>
      <c r="CG839" s="65"/>
      <c r="CH839" s="49"/>
      <c r="CM839"/>
      <c r="CN839"/>
      <c r="CO839"/>
      <c r="CP839"/>
      <c r="CQ839"/>
      <c r="CR839"/>
      <c r="CS839"/>
      <c r="CT839"/>
      <c r="CU839"/>
      <c r="DJ839" s="139"/>
      <c r="DK839" s="95"/>
      <c r="DL839" s="141"/>
      <c r="DM839" s="141"/>
      <c r="DN839" s="141"/>
      <c r="DO839" s="141"/>
      <c r="DP839" s="91"/>
      <c r="DQ839" s="72"/>
      <c r="DR839" s="72"/>
      <c r="DS839" s="72"/>
      <c r="DT839" s="72"/>
      <c r="DZ839" s="141"/>
      <c r="EA839" s="141"/>
      <c r="EB839" s="141"/>
      <c r="EC839" s="141"/>
      <c r="ED839" s="141"/>
      <c r="EE839" s="141"/>
      <c r="EF839" s="143"/>
      <c r="EU839" s="72"/>
    </row>
    <row r="840" spans="64:151">
      <c r="BL840" s="11"/>
      <c r="BM840" s="60"/>
      <c r="BN840" s="49"/>
      <c r="BZ840"/>
      <c r="CA840" s="278">
        <v>41429.808703703704</v>
      </c>
      <c r="CB840" t="s">
        <v>1969</v>
      </c>
      <c r="CF840" s="65"/>
      <c r="CG840" s="65"/>
      <c r="CH840" s="49"/>
      <c r="CM840"/>
      <c r="CN840"/>
      <c r="CO840"/>
      <c r="CP840"/>
      <c r="CQ840"/>
      <c r="CR840"/>
      <c r="CS840"/>
      <c r="CT840"/>
      <c r="CU840"/>
      <c r="DJ840" s="139"/>
      <c r="DK840" s="95"/>
      <c r="DL840" s="141"/>
      <c r="DM840" s="141"/>
      <c r="DN840" s="141"/>
      <c r="DO840" s="141"/>
      <c r="DP840" s="91"/>
      <c r="DQ840" s="72"/>
      <c r="DR840" s="72"/>
      <c r="DS840" s="72"/>
      <c r="DT840" s="72"/>
      <c r="DZ840" s="141"/>
      <c r="EA840" s="141"/>
      <c r="EB840" s="141"/>
      <c r="EC840" s="141"/>
      <c r="ED840" s="141"/>
      <c r="EE840" s="141"/>
      <c r="EF840" s="143"/>
      <c r="EU840" s="72"/>
    </row>
    <row r="841" spans="64:151">
      <c r="BL841" s="11"/>
      <c r="BM841" s="60"/>
      <c r="BN841" s="49"/>
      <c r="BZ841"/>
      <c r="CA841" s="278">
        <v>41429.808819444443</v>
      </c>
      <c r="CB841" t="s">
        <v>1969</v>
      </c>
      <c r="CF841" s="65"/>
      <c r="CG841" s="65"/>
      <c r="CH841" s="49"/>
      <c r="CM841"/>
      <c r="CN841"/>
      <c r="CO841"/>
      <c r="CP841"/>
      <c r="CQ841"/>
      <c r="CR841"/>
      <c r="CS841"/>
      <c r="CT841"/>
      <c r="CU841"/>
      <c r="DJ841" s="139"/>
      <c r="DK841" s="95"/>
      <c r="DL841" s="141"/>
      <c r="DM841" s="141"/>
      <c r="DN841" s="141"/>
      <c r="DO841" s="141"/>
      <c r="DP841" s="91"/>
      <c r="DQ841" s="72"/>
      <c r="DR841" s="72"/>
      <c r="DS841" s="72"/>
      <c r="DT841" s="72"/>
      <c r="DZ841" s="141"/>
      <c r="EA841" s="141"/>
      <c r="EB841" s="141"/>
      <c r="EC841" s="141"/>
      <c r="ED841" s="141"/>
      <c r="EE841" s="141"/>
      <c r="EF841" s="143"/>
      <c r="EU841" s="72"/>
    </row>
    <row r="842" spans="64:151">
      <c r="BL842" s="11"/>
      <c r="BM842" s="60"/>
      <c r="BN842" s="49"/>
      <c r="BZ842"/>
      <c r="CA842" s="278">
        <v>41429.808831018519</v>
      </c>
      <c r="CB842" t="s">
        <v>1632</v>
      </c>
      <c r="CF842" s="65"/>
      <c r="CG842" s="65"/>
      <c r="CH842" s="49"/>
      <c r="CM842"/>
      <c r="CN842"/>
      <c r="CO842"/>
      <c r="CP842"/>
      <c r="CQ842"/>
      <c r="CR842"/>
      <c r="CS842"/>
      <c r="CT842"/>
      <c r="CU842"/>
      <c r="DJ842" s="139"/>
      <c r="DK842" s="95"/>
      <c r="DL842" s="141"/>
      <c r="DM842" s="141"/>
      <c r="DN842" s="141"/>
      <c r="DO842" s="141"/>
      <c r="DP842" s="91"/>
      <c r="DQ842" s="72"/>
      <c r="DR842" s="72"/>
      <c r="DS842" s="72"/>
      <c r="DT842" s="72"/>
      <c r="DZ842" s="141"/>
      <c r="EA842" s="141"/>
      <c r="EB842" s="141"/>
      <c r="EC842" s="141"/>
      <c r="ED842" s="141"/>
      <c r="EE842" s="141"/>
      <c r="EF842" s="143"/>
      <c r="EU842" s="72"/>
    </row>
    <row r="843" spans="64:151">
      <c r="BL843" s="11"/>
      <c r="BM843" s="60"/>
      <c r="BN843" s="49"/>
      <c r="BZ843"/>
      <c r="CA843" s="278">
        <v>41429.808831018519</v>
      </c>
      <c r="CB843" t="s">
        <v>1969</v>
      </c>
      <c r="CF843" s="65"/>
      <c r="CG843" s="65"/>
      <c r="CH843" s="49"/>
      <c r="CM843"/>
      <c r="CN843"/>
      <c r="CO843"/>
      <c r="CP843"/>
      <c r="CQ843"/>
      <c r="CR843"/>
      <c r="CS843"/>
      <c r="CT843"/>
      <c r="CU843"/>
      <c r="DJ843" s="139"/>
      <c r="DK843" s="95"/>
      <c r="DL843" s="141"/>
      <c r="DM843" s="141"/>
      <c r="DN843" s="141"/>
      <c r="DO843" s="141"/>
      <c r="DP843" s="91"/>
      <c r="DQ843" s="72"/>
      <c r="DR843" s="72"/>
      <c r="DS843" s="72"/>
      <c r="DT843" s="72"/>
      <c r="DZ843" s="141"/>
      <c r="EA843" s="141"/>
      <c r="EB843" s="141"/>
      <c r="EC843" s="141"/>
      <c r="ED843" s="141"/>
      <c r="EE843" s="141"/>
      <c r="EF843" s="143"/>
      <c r="EU843" s="72"/>
    </row>
    <row r="844" spans="64:151">
      <c r="BL844" s="11"/>
      <c r="BM844" s="60"/>
      <c r="BN844" s="49"/>
      <c r="BZ844"/>
      <c r="CA844" s="278">
        <v>41429.808854166666</v>
      </c>
      <c r="CB844" t="s">
        <v>1969</v>
      </c>
      <c r="CF844" s="65"/>
      <c r="CG844" s="65"/>
      <c r="CH844" s="49"/>
      <c r="CM844"/>
      <c r="CN844"/>
      <c r="CO844"/>
      <c r="CP844"/>
      <c r="CQ844"/>
      <c r="CR844"/>
      <c r="CS844"/>
      <c r="CT844"/>
      <c r="CU844"/>
      <c r="DJ844" s="139"/>
      <c r="DK844" s="95"/>
      <c r="DL844" s="141"/>
      <c r="DM844" s="141"/>
      <c r="DN844" s="141"/>
      <c r="DO844" s="141"/>
      <c r="DP844" s="91"/>
      <c r="DQ844" s="72"/>
      <c r="DR844" s="72"/>
      <c r="DS844" s="72"/>
      <c r="DT844" s="72"/>
      <c r="DZ844" s="141"/>
      <c r="EA844" s="141"/>
      <c r="EB844" s="141"/>
      <c r="EC844" s="141"/>
      <c r="ED844" s="141"/>
      <c r="EE844" s="141"/>
      <c r="EF844" s="143"/>
      <c r="EU844" s="72"/>
    </row>
    <row r="845" spans="64:151">
      <c r="BL845" s="11"/>
      <c r="BM845" s="60"/>
      <c r="BN845" s="49"/>
      <c r="BZ845"/>
      <c r="CA845" s="278">
        <v>41429.808865740742</v>
      </c>
      <c r="CB845" t="s">
        <v>1187</v>
      </c>
      <c r="CF845" s="65"/>
      <c r="CG845" s="65"/>
      <c r="CH845" s="49"/>
      <c r="CM845"/>
      <c r="CN845"/>
      <c r="CO845"/>
      <c r="CP845"/>
      <c r="CQ845"/>
      <c r="CR845"/>
      <c r="CS845"/>
      <c r="CT845"/>
      <c r="CU845"/>
      <c r="DJ845" s="139"/>
      <c r="DK845" s="95"/>
      <c r="DL845" s="141"/>
      <c r="DM845" s="141"/>
      <c r="DN845" s="141"/>
      <c r="DO845" s="141"/>
      <c r="DP845" s="91"/>
      <c r="DQ845" s="72"/>
      <c r="DR845" s="72"/>
      <c r="DS845" s="72"/>
      <c r="DT845" s="72"/>
      <c r="DZ845" s="141"/>
      <c r="EA845" s="141"/>
      <c r="EB845" s="141"/>
      <c r="EC845" s="141"/>
      <c r="ED845" s="141"/>
      <c r="EE845" s="141"/>
      <c r="EF845" s="143"/>
      <c r="EU845" s="72"/>
    </row>
    <row r="846" spans="64:151">
      <c r="BL846" s="11"/>
      <c r="BM846" s="60"/>
      <c r="BN846" s="49"/>
      <c r="BZ846"/>
      <c r="CA846" s="278">
        <v>41429.808865740742</v>
      </c>
      <c r="CB846" t="s">
        <v>1969</v>
      </c>
      <c r="CF846" s="65"/>
      <c r="CG846" s="65"/>
      <c r="CH846" s="49"/>
      <c r="CM846"/>
      <c r="CN846"/>
      <c r="CO846"/>
      <c r="CP846"/>
      <c r="CQ846"/>
      <c r="CR846"/>
      <c r="CS846"/>
      <c r="CT846"/>
      <c r="CU846"/>
      <c r="DJ846" s="139"/>
      <c r="DK846" s="95"/>
      <c r="DL846" s="141"/>
      <c r="DM846" s="141"/>
      <c r="DN846" s="141"/>
      <c r="DO846" s="141"/>
      <c r="DP846" s="91"/>
      <c r="DQ846" s="72"/>
      <c r="DR846" s="72"/>
      <c r="DS846" s="72"/>
      <c r="DT846" s="72"/>
      <c r="DZ846" s="141"/>
      <c r="EA846" s="141"/>
      <c r="EB846" s="141"/>
      <c r="EC846" s="141"/>
      <c r="ED846" s="141"/>
      <c r="EE846" s="141"/>
      <c r="EF846" s="143"/>
      <c r="EU846" s="72"/>
    </row>
    <row r="847" spans="64:151">
      <c r="BL847" s="11"/>
      <c r="BM847" s="60"/>
      <c r="BN847" s="49"/>
      <c r="BZ847"/>
      <c r="CA847" s="278">
        <v>41429.808877314812</v>
      </c>
      <c r="CB847" t="s">
        <v>1969</v>
      </c>
      <c r="CF847" s="65"/>
      <c r="CG847" s="65"/>
      <c r="CH847" s="49"/>
      <c r="CM847"/>
      <c r="CN847"/>
      <c r="CO847"/>
      <c r="CP847"/>
      <c r="CQ847"/>
      <c r="CR847"/>
      <c r="CS847"/>
      <c r="CT847"/>
      <c r="CU847"/>
      <c r="DJ847" s="139"/>
      <c r="DK847" s="95"/>
      <c r="DL847" s="141"/>
      <c r="DM847" s="141"/>
      <c r="DN847" s="141"/>
      <c r="DO847" s="141"/>
      <c r="DP847" s="91"/>
      <c r="DQ847" s="72"/>
      <c r="DR847" s="72"/>
      <c r="DS847" s="72"/>
      <c r="DT847" s="72"/>
      <c r="DZ847" s="141"/>
      <c r="EA847" s="141"/>
      <c r="EB847" s="141"/>
      <c r="EC847" s="141"/>
      <c r="ED847" s="141"/>
      <c r="EE847" s="141"/>
      <c r="EF847" s="143"/>
      <c r="EU847" s="72"/>
    </row>
    <row r="848" spans="64:151">
      <c r="BL848" s="11"/>
      <c r="BM848" s="60"/>
      <c r="BN848" s="49"/>
      <c r="BZ848"/>
      <c r="CA848" s="278">
        <v>41429.808900462966</v>
      </c>
      <c r="CB848" t="s">
        <v>1556</v>
      </c>
      <c r="CF848" s="65"/>
      <c r="CG848" s="65"/>
      <c r="CH848" s="49"/>
      <c r="CM848"/>
      <c r="CN848"/>
      <c r="CO848"/>
      <c r="CP848"/>
      <c r="CQ848"/>
      <c r="CR848"/>
      <c r="CS848"/>
      <c r="CT848"/>
      <c r="CU848"/>
      <c r="DJ848" s="139"/>
      <c r="DK848" s="95"/>
      <c r="DL848" s="141"/>
      <c r="DM848" s="141"/>
      <c r="DN848" s="141"/>
      <c r="DO848" s="141"/>
      <c r="DP848" s="91"/>
      <c r="DQ848" s="72"/>
      <c r="DR848" s="72"/>
      <c r="DS848" s="72"/>
      <c r="DT848" s="72"/>
      <c r="DZ848" s="141"/>
      <c r="EA848" s="141"/>
      <c r="EB848" s="141"/>
      <c r="EC848" s="141"/>
      <c r="ED848" s="141"/>
      <c r="EE848" s="141"/>
      <c r="EF848" s="143"/>
      <c r="EU848" s="72"/>
    </row>
    <row r="849" spans="64:151">
      <c r="BL849" s="11"/>
      <c r="BM849" s="60"/>
      <c r="BN849" s="49"/>
      <c r="BZ849"/>
      <c r="CA849" s="278">
        <v>41429.808900462966</v>
      </c>
      <c r="CB849" t="s">
        <v>1969</v>
      </c>
      <c r="CF849" s="65"/>
      <c r="CG849" s="65"/>
      <c r="CH849" s="49"/>
      <c r="CM849"/>
      <c r="CN849"/>
      <c r="CO849"/>
      <c r="CP849"/>
      <c r="CQ849"/>
      <c r="CR849"/>
      <c r="CS849"/>
      <c r="CT849"/>
      <c r="CU849"/>
      <c r="DJ849" s="139"/>
      <c r="DK849" s="95"/>
      <c r="DL849" s="141"/>
      <c r="DM849" s="141"/>
      <c r="DN849" s="141"/>
      <c r="DO849" s="141"/>
      <c r="DP849" s="91"/>
      <c r="DQ849" s="72"/>
      <c r="DR849" s="72"/>
      <c r="DS849" s="72"/>
      <c r="DT849" s="72"/>
      <c r="DZ849" s="141"/>
      <c r="EA849" s="141"/>
      <c r="EB849" s="141"/>
      <c r="EC849" s="141"/>
      <c r="ED849" s="141"/>
      <c r="EE849" s="141"/>
      <c r="EF849" s="143"/>
      <c r="EU849" s="72"/>
    </row>
    <row r="850" spans="64:151">
      <c r="BL850" s="11"/>
      <c r="BM850" s="60"/>
      <c r="BN850" s="49"/>
      <c r="BZ850"/>
      <c r="CA850" s="278">
        <v>41429.808912037035</v>
      </c>
      <c r="CB850" t="s">
        <v>1969</v>
      </c>
      <c r="CF850" s="65"/>
      <c r="CG850" s="65"/>
      <c r="CH850" s="49"/>
      <c r="CM850"/>
      <c r="CN850"/>
      <c r="CO850"/>
      <c r="CP850"/>
      <c r="CQ850"/>
      <c r="CR850"/>
      <c r="CS850"/>
      <c r="CT850"/>
      <c r="CU850"/>
      <c r="DJ850" s="139"/>
      <c r="DK850" s="95"/>
      <c r="DL850" s="141"/>
      <c r="DM850" s="141"/>
      <c r="DN850" s="141"/>
      <c r="DO850" s="141"/>
      <c r="DP850" s="91"/>
      <c r="DQ850" s="72"/>
      <c r="DR850" s="72"/>
      <c r="DS850" s="72"/>
      <c r="DT850" s="72"/>
      <c r="DZ850" s="141"/>
      <c r="EA850" s="141"/>
      <c r="EB850" s="141"/>
      <c r="EC850" s="141"/>
      <c r="ED850" s="141"/>
      <c r="EE850" s="141"/>
      <c r="EF850" s="143"/>
      <c r="EU850" s="72"/>
    </row>
    <row r="851" spans="64:151">
      <c r="BL851" s="11"/>
      <c r="BM851" s="60"/>
      <c r="BN851" s="49"/>
      <c r="BZ851"/>
      <c r="CA851" s="278">
        <v>41429.808923611112</v>
      </c>
      <c r="CB851" t="s">
        <v>1189</v>
      </c>
      <c r="CF851" s="65"/>
      <c r="CG851" s="65"/>
      <c r="CH851" s="49"/>
      <c r="CM851"/>
      <c r="CN851"/>
      <c r="CO851"/>
      <c r="CP851"/>
      <c r="CQ851"/>
      <c r="CR851"/>
      <c r="CS851"/>
      <c r="CT851"/>
      <c r="CU851"/>
      <c r="DJ851" s="139"/>
      <c r="DK851" s="95"/>
      <c r="DL851" s="141"/>
      <c r="DM851" s="141"/>
      <c r="DN851" s="141"/>
      <c r="DO851" s="141"/>
      <c r="DP851" s="91"/>
      <c r="DQ851" s="72"/>
      <c r="DR851" s="72"/>
      <c r="DS851" s="72"/>
      <c r="DT851" s="72"/>
      <c r="DZ851" s="141"/>
      <c r="EA851" s="141"/>
      <c r="EB851" s="141"/>
      <c r="EC851" s="141"/>
      <c r="ED851" s="141"/>
      <c r="EE851" s="141"/>
      <c r="EF851" s="143"/>
      <c r="EU851" s="72"/>
    </row>
    <row r="852" spans="64:151">
      <c r="BL852" s="11"/>
      <c r="BM852" s="60"/>
      <c r="BN852" s="49"/>
      <c r="BZ852"/>
      <c r="CA852" s="278">
        <v>41429.808923611112</v>
      </c>
      <c r="CB852" t="s">
        <v>1969</v>
      </c>
      <c r="CF852" s="65"/>
      <c r="CG852" s="65"/>
      <c r="CH852" s="49"/>
      <c r="CM852"/>
      <c r="CN852"/>
      <c r="CO852"/>
      <c r="CP852"/>
      <c r="CQ852"/>
      <c r="CR852"/>
      <c r="CS852"/>
      <c r="CT852"/>
      <c r="CU852"/>
      <c r="DJ852" s="139"/>
      <c r="DK852" s="95"/>
      <c r="DL852" s="141"/>
      <c r="DM852" s="141"/>
      <c r="DN852" s="141"/>
      <c r="DO852" s="141"/>
      <c r="DP852" s="91"/>
      <c r="DQ852" s="72"/>
      <c r="DR852" s="72"/>
      <c r="DS852" s="72"/>
      <c r="DT852" s="72"/>
      <c r="DZ852" s="141"/>
      <c r="EA852" s="141"/>
      <c r="EB852" s="141"/>
      <c r="EC852" s="141"/>
      <c r="ED852" s="141"/>
      <c r="EE852" s="141"/>
      <c r="EF852" s="143"/>
      <c r="EU852" s="72"/>
    </row>
    <row r="853" spans="64:151">
      <c r="BL853" s="11"/>
      <c r="BM853" s="60"/>
      <c r="BN853" s="49"/>
      <c r="BZ853"/>
      <c r="CA853" s="278">
        <v>41429.808946759258</v>
      </c>
      <c r="CB853" t="s">
        <v>1969</v>
      </c>
      <c r="CF853" s="65"/>
      <c r="CG853" s="65"/>
      <c r="CH853" s="49"/>
      <c r="CM853"/>
      <c r="CN853"/>
      <c r="CO853"/>
      <c r="CP853"/>
      <c r="CQ853"/>
      <c r="CR853"/>
      <c r="CS853"/>
      <c r="CT853"/>
      <c r="CU853"/>
      <c r="DJ853" s="139"/>
      <c r="DK853" s="95"/>
      <c r="DL853" s="141"/>
      <c r="DM853" s="141"/>
      <c r="DN853" s="141"/>
      <c r="DO853" s="141"/>
      <c r="DP853" s="91"/>
      <c r="DQ853" s="72"/>
      <c r="DR853" s="72"/>
      <c r="DS853" s="72"/>
      <c r="DT853" s="72"/>
      <c r="DZ853" s="141"/>
      <c r="EA853" s="141"/>
      <c r="EB853" s="141"/>
      <c r="EC853" s="141"/>
      <c r="ED853" s="141"/>
      <c r="EE853" s="141"/>
      <c r="EF853" s="143"/>
      <c r="EU853" s="72"/>
    </row>
    <row r="854" spans="64:151">
      <c r="BL854" s="11"/>
      <c r="BM854" s="60"/>
      <c r="BN854" s="49"/>
      <c r="BZ854"/>
      <c r="CA854" s="278">
        <v>41429.808958333335</v>
      </c>
      <c r="CB854" t="s">
        <v>1205</v>
      </c>
      <c r="CF854" s="65"/>
      <c r="CG854" s="65"/>
      <c r="CH854" s="49"/>
      <c r="CM854"/>
      <c r="CN854"/>
      <c r="CO854"/>
      <c r="CP854"/>
      <c r="CQ854"/>
      <c r="CR854"/>
      <c r="CS854"/>
      <c r="CT854"/>
      <c r="CU854"/>
      <c r="DJ854" s="139"/>
      <c r="DK854" s="95"/>
      <c r="DL854" s="141"/>
      <c r="DM854" s="141"/>
      <c r="DN854" s="141"/>
      <c r="DO854" s="141"/>
      <c r="DP854" s="91"/>
      <c r="DQ854" s="72"/>
      <c r="DR854" s="72"/>
      <c r="DS854" s="72"/>
      <c r="DT854" s="72"/>
      <c r="DZ854" s="141"/>
      <c r="EA854" s="141"/>
      <c r="EB854" s="141"/>
      <c r="EC854" s="141"/>
      <c r="ED854" s="141"/>
      <c r="EE854" s="141"/>
      <c r="EF854" s="143"/>
      <c r="EU854" s="72"/>
    </row>
    <row r="855" spans="64:151">
      <c r="BL855" s="11"/>
      <c r="BM855" s="60"/>
      <c r="BN855" s="49"/>
      <c r="BZ855"/>
      <c r="CA855" s="278">
        <v>41429.808958333335</v>
      </c>
      <c r="CB855" t="s">
        <v>1969</v>
      </c>
      <c r="CF855" s="65"/>
      <c r="CG855" s="65"/>
      <c r="CH855" s="49"/>
      <c r="CM855"/>
      <c r="CN855"/>
      <c r="CO855"/>
      <c r="CP855"/>
      <c r="CQ855"/>
      <c r="CR855"/>
      <c r="CS855"/>
      <c r="CT855"/>
      <c r="CU855"/>
      <c r="DJ855" s="139"/>
      <c r="DK855" s="95"/>
      <c r="DL855" s="141"/>
      <c r="DM855" s="141"/>
      <c r="DN855" s="141"/>
      <c r="DO855" s="141"/>
      <c r="DP855" s="91"/>
      <c r="DQ855" s="72"/>
      <c r="DR855" s="72"/>
      <c r="DS855" s="72"/>
      <c r="DT855" s="72"/>
      <c r="DZ855" s="141"/>
      <c r="EA855" s="141"/>
      <c r="EB855" s="141"/>
      <c r="EC855" s="141"/>
      <c r="ED855" s="141"/>
      <c r="EE855" s="141"/>
      <c r="EF855" s="143"/>
      <c r="EU855" s="72"/>
    </row>
    <row r="856" spans="64:151">
      <c r="BL856" s="11"/>
      <c r="BM856" s="60"/>
      <c r="BN856" s="49"/>
      <c r="BZ856"/>
      <c r="CA856" s="278">
        <v>41429.808969907404</v>
      </c>
      <c r="CB856" t="s">
        <v>1969</v>
      </c>
      <c r="CF856" s="65"/>
      <c r="CG856" s="65"/>
      <c r="CH856" s="49"/>
      <c r="CM856"/>
      <c r="CN856"/>
      <c r="CO856"/>
      <c r="CP856"/>
      <c r="CQ856"/>
      <c r="CR856"/>
      <c r="CS856"/>
      <c r="CT856"/>
      <c r="CU856"/>
      <c r="DJ856" s="139"/>
      <c r="DK856" s="95"/>
      <c r="DL856" s="141"/>
      <c r="DM856" s="141"/>
      <c r="DN856" s="141"/>
      <c r="DO856" s="141"/>
      <c r="DP856" s="91"/>
      <c r="DQ856" s="72"/>
      <c r="DR856" s="72"/>
      <c r="DS856" s="72"/>
      <c r="DT856" s="72"/>
      <c r="DZ856" s="141"/>
      <c r="EA856" s="141"/>
      <c r="EB856" s="141"/>
      <c r="EC856" s="141"/>
      <c r="ED856" s="141"/>
      <c r="EE856" s="141"/>
      <c r="EF856" s="143"/>
      <c r="EU856" s="72"/>
    </row>
    <row r="857" spans="64:151">
      <c r="BL857" s="11"/>
      <c r="BM857" s="60"/>
      <c r="BN857" s="49"/>
      <c r="BZ857"/>
      <c r="CA857" s="278">
        <v>41429.808993055558</v>
      </c>
      <c r="CB857" t="s">
        <v>1057</v>
      </c>
      <c r="CF857" s="65"/>
      <c r="CG857" s="65"/>
      <c r="CH857" s="49"/>
      <c r="CM857"/>
      <c r="CN857"/>
      <c r="CO857"/>
      <c r="CP857"/>
      <c r="CQ857"/>
      <c r="CR857"/>
      <c r="CS857"/>
      <c r="CT857"/>
      <c r="CU857"/>
      <c r="DJ857" s="139"/>
      <c r="DK857" s="95"/>
      <c r="DL857" s="141"/>
      <c r="DM857" s="141"/>
      <c r="DN857" s="141"/>
      <c r="DO857" s="141"/>
      <c r="DP857" s="91"/>
      <c r="DQ857" s="72"/>
      <c r="DR857" s="72"/>
      <c r="DS857" s="72"/>
      <c r="DT857" s="72"/>
      <c r="DZ857" s="141"/>
      <c r="EA857" s="141"/>
      <c r="EB857" s="141"/>
      <c r="EC857" s="141"/>
      <c r="ED857" s="141"/>
      <c r="EE857" s="141"/>
      <c r="EF857" s="143"/>
      <c r="EU857" s="72"/>
    </row>
    <row r="858" spans="64:151">
      <c r="BL858" s="11"/>
      <c r="BM858" s="60"/>
      <c r="BN858" s="49"/>
      <c r="BZ858"/>
      <c r="CA858" s="278">
        <v>41429.808993055558</v>
      </c>
      <c r="CB858" t="s">
        <v>1969</v>
      </c>
      <c r="CF858" s="65"/>
      <c r="CG858" s="65"/>
      <c r="CH858" s="49"/>
      <c r="CM858"/>
      <c r="CN858"/>
      <c r="CO858"/>
      <c r="CP858"/>
      <c r="CQ858"/>
      <c r="CR858"/>
      <c r="CS858"/>
      <c r="CT858"/>
      <c r="CU858"/>
      <c r="DJ858" s="139"/>
      <c r="DK858" s="95"/>
      <c r="DL858" s="141"/>
      <c r="DM858" s="141"/>
      <c r="DN858" s="141"/>
      <c r="DO858" s="141"/>
      <c r="DP858" s="91"/>
      <c r="DQ858" s="72"/>
      <c r="DR858" s="72"/>
      <c r="DS858" s="72"/>
      <c r="DT858" s="72"/>
      <c r="DZ858" s="141"/>
      <c r="EA858" s="141"/>
      <c r="EB858" s="141"/>
      <c r="EC858" s="141"/>
      <c r="ED858" s="141"/>
      <c r="EE858" s="141"/>
      <c r="EF858" s="143"/>
      <c r="EU858" s="72"/>
    </row>
    <row r="859" spans="64:151">
      <c r="BL859" s="11"/>
      <c r="BM859" s="60"/>
      <c r="BN859" s="49"/>
      <c r="BZ859"/>
      <c r="CA859" s="278">
        <v>41429.809004629627</v>
      </c>
      <c r="CB859" t="s">
        <v>1969</v>
      </c>
      <c r="CF859" s="65"/>
      <c r="CG859" s="65"/>
      <c r="CH859" s="49"/>
      <c r="CM859"/>
      <c r="CN859"/>
      <c r="CO859"/>
      <c r="CP859"/>
      <c r="CQ859"/>
      <c r="CR859"/>
      <c r="CS859"/>
      <c r="CT859"/>
      <c r="CU859"/>
      <c r="DJ859" s="139"/>
      <c r="DK859" s="95"/>
      <c r="DL859" s="141"/>
      <c r="DM859" s="141"/>
      <c r="DN859" s="141"/>
      <c r="DO859" s="141"/>
      <c r="DP859" s="91"/>
      <c r="DQ859" s="72"/>
      <c r="DR859" s="72"/>
      <c r="DS859" s="72"/>
      <c r="DT859" s="72"/>
      <c r="DZ859" s="141"/>
      <c r="EA859" s="141"/>
      <c r="EB859" s="141"/>
      <c r="EC859" s="141"/>
      <c r="ED859" s="141"/>
      <c r="EE859" s="141"/>
      <c r="EF859" s="143"/>
      <c r="EU859" s="72"/>
    </row>
    <row r="860" spans="64:151">
      <c r="BL860" s="11"/>
      <c r="BM860" s="60"/>
      <c r="BN860" s="49"/>
      <c r="BZ860"/>
      <c r="CA860" s="278">
        <v>41429.809016203704</v>
      </c>
      <c r="CB860" t="s">
        <v>1061</v>
      </c>
      <c r="CF860" s="65"/>
      <c r="CG860" s="65"/>
      <c r="CH860" s="49"/>
      <c r="CM860"/>
      <c r="CN860"/>
      <c r="CO860"/>
      <c r="CP860"/>
      <c r="CQ860"/>
      <c r="CR860"/>
      <c r="CS860"/>
      <c r="CT860"/>
      <c r="CU860"/>
      <c r="DJ860" s="139"/>
      <c r="DK860" s="95"/>
      <c r="DL860" s="141"/>
      <c r="DM860" s="141"/>
      <c r="DN860" s="141"/>
      <c r="DO860" s="141"/>
      <c r="DP860" s="91"/>
      <c r="DQ860" s="72"/>
      <c r="DR860" s="72"/>
      <c r="DS860" s="72"/>
      <c r="DT860" s="72"/>
      <c r="DZ860" s="141"/>
      <c r="EA860" s="141"/>
      <c r="EB860" s="141"/>
      <c r="EC860" s="141"/>
      <c r="ED860" s="141"/>
      <c r="EE860" s="141"/>
      <c r="EF860" s="143"/>
      <c r="EU860" s="72"/>
    </row>
    <row r="861" spans="64:151">
      <c r="BL861" s="11"/>
      <c r="BM861" s="60"/>
      <c r="BN861" s="49"/>
      <c r="BZ861"/>
      <c r="CA861" s="278">
        <v>41429.809016203704</v>
      </c>
      <c r="CB861" t="s">
        <v>1969</v>
      </c>
      <c r="CF861" s="65"/>
      <c r="CG861" s="65"/>
      <c r="CH861" s="49"/>
      <c r="CM861"/>
      <c r="CN861"/>
      <c r="CO861"/>
      <c r="CP861"/>
      <c r="CQ861"/>
      <c r="CR861"/>
      <c r="CS861"/>
      <c r="CT861"/>
      <c r="CU861"/>
      <c r="DJ861" s="139"/>
      <c r="DK861" s="95"/>
      <c r="DL861" s="141"/>
      <c r="DM861" s="141"/>
      <c r="DN861" s="141"/>
      <c r="DO861" s="141"/>
      <c r="DP861" s="91"/>
      <c r="DQ861" s="72"/>
      <c r="DR861" s="72"/>
      <c r="DS861" s="72"/>
      <c r="DT861" s="72"/>
      <c r="DZ861" s="141"/>
      <c r="EA861" s="141"/>
      <c r="EB861" s="141"/>
      <c r="EC861" s="141"/>
      <c r="ED861" s="141"/>
      <c r="EE861" s="141"/>
      <c r="EF861" s="143"/>
      <c r="EU861" s="72"/>
    </row>
    <row r="862" spans="64:151">
      <c r="BL862" s="11"/>
      <c r="BM862" s="60"/>
      <c r="BN862" s="49"/>
      <c r="BZ862"/>
      <c r="CA862" s="278">
        <v>41429.809039351851</v>
      </c>
      <c r="CB862" t="s">
        <v>1969</v>
      </c>
      <c r="CF862" s="65"/>
      <c r="CG862" s="65"/>
      <c r="CH862" s="49"/>
      <c r="CM862"/>
      <c r="CN862"/>
      <c r="CO862"/>
      <c r="CP862"/>
      <c r="CQ862"/>
      <c r="CR862"/>
      <c r="CS862"/>
      <c r="CT862"/>
      <c r="CU862"/>
      <c r="DJ862" s="139"/>
      <c r="DK862" s="95"/>
      <c r="DL862" s="141"/>
      <c r="DM862" s="141"/>
      <c r="DN862" s="141"/>
      <c r="DO862" s="141"/>
      <c r="DP862" s="91"/>
      <c r="DQ862" s="72"/>
      <c r="DR862" s="72"/>
      <c r="DS862" s="72"/>
      <c r="DT862" s="72"/>
      <c r="DZ862" s="141"/>
      <c r="EA862" s="141"/>
      <c r="EB862" s="141"/>
      <c r="EC862" s="141"/>
      <c r="ED862" s="141"/>
      <c r="EE862" s="141"/>
      <c r="EF862" s="143"/>
      <c r="EU862" s="72"/>
    </row>
    <row r="863" spans="64:151">
      <c r="BL863" s="11"/>
      <c r="BM863" s="60"/>
      <c r="BN863" s="49"/>
      <c r="BZ863"/>
      <c r="CA863" s="278">
        <v>41429.809050925927</v>
      </c>
      <c r="CB863" t="s">
        <v>1019</v>
      </c>
      <c r="CF863" s="65"/>
      <c r="CG863" s="65"/>
      <c r="CH863" s="49"/>
      <c r="CM863"/>
      <c r="CN863"/>
      <c r="CO863"/>
      <c r="CP863"/>
      <c r="CQ863"/>
      <c r="CR863"/>
      <c r="CS863"/>
      <c r="CT863"/>
      <c r="CU863"/>
      <c r="DJ863" s="139"/>
      <c r="DK863" s="95"/>
      <c r="DL863" s="141"/>
      <c r="DM863" s="141"/>
      <c r="DN863" s="141"/>
      <c r="DO863" s="141"/>
      <c r="DP863" s="91"/>
      <c r="DQ863" s="72"/>
      <c r="DR863" s="72"/>
      <c r="DS863" s="72"/>
      <c r="DT863" s="72"/>
      <c r="DZ863" s="141"/>
      <c r="EA863" s="141"/>
      <c r="EB863" s="141"/>
      <c r="EC863" s="141"/>
      <c r="ED863" s="141"/>
      <c r="EE863" s="141"/>
      <c r="EF863" s="143"/>
      <c r="EU863" s="72"/>
    </row>
    <row r="864" spans="64:151">
      <c r="BL864" s="11"/>
      <c r="BM864" s="60"/>
      <c r="BN864" s="49"/>
      <c r="BZ864"/>
      <c r="CA864" s="278">
        <v>41429.809050925927</v>
      </c>
      <c r="CB864" t="s">
        <v>1969</v>
      </c>
      <c r="CF864" s="65"/>
      <c r="CG864" s="65"/>
      <c r="CH864" s="49"/>
      <c r="CM864"/>
      <c r="CN864"/>
      <c r="CO864"/>
      <c r="CP864"/>
      <c r="CQ864"/>
      <c r="CR864"/>
      <c r="CS864"/>
      <c r="CT864"/>
      <c r="CU864"/>
      <c r="DJ864" s="139"/>
      <c r="DK864" s="95"/>
      <c r="DL864" s="141"/>
      <c r="DM864" s="141"/>
      <c r="DN864" s="141"/>
      <c r="DO864" s="141"/>
      <c r="DP864" s="91"/>
      <c r="DQ864" s="72"/>
      <c r="DR864" s="72"/>
      <c r="DS864" s="72"/>
      <c r="DT864" s="72"/>
      <c r="DZ864" s="141"/>
      <c r="EA864" s="141"/>
      <c r="EB864" s="141"/>
      <c r="EC864" s="141"/>
      <c r="ED864" s="141"/>
      <c r="EE864" s="141"/>
      <c r="EF864" s="143"/>
      <c r="EU864" s="72"/>
    </row>
    <row r="865" spans="64:151">
      <c r="BL865" s="11"/>
      <c r="BM865" s="60"/>
      <c r="BN865" s="49"/>
      <c r="BZ865"/>
      <c r="CA865" s="278">
        <v>41429.809062499997</v>
      </c>
      <c r="CB865" t="s">
        <v>1969</v>
      </c>
      <c r="CF865" s="65"/>
      <c r="CG865" s="65"/>
      <c r="CH865" s="49"/>
      <c r="CM865"/>
      <c r="CN865"/>
      <c r="CO865"/>
      <c r="CP865"/>
      <c r="CQ865"/>
      <c r="CR865"/>
      <c r="CS865"/>
      <c r="CT865"/>
      <c r="CU865"/>
      <c r="DJ865" s="139"/>
      <c r="DK865" s="95"/>
      <c r="DL865" s="141"/>
      <c r="DM865" s="141"/>
      <c r="DN865" s="141"/>
      <c r="DO865" s="141"/>
      <c r="DP865" s="91"/>
      <c r="DQ865" s="72"/>
      <c r="DR865" s="72"/>
      <c r="DS865" s="72"/>
      <c r="DT865" s="72"/>
      <c r="DZ865" s="141"/>
      <c r="EA865" s="141"/>
      <c r="EB865" s="141"/>
      <c r="EC865" s="141"/>
      <c r="ED865" s="141"/>
      <c r="EE865" s="141"/>
      <c r="EF865" s="143"/>
      <c r="EU865" s="72"/>
    </row>
    <row r="866" spans="64:151">
      <c r="BL866" s="11"/>
      <c r="BM866" s="60"/>
      <c r="BN866" s="49"/>
      <c r="BZ866"/>
      <c r="CA866" s="278">
        <v>41429.809074074074</v>
      </c>
      <c r="CB866" t="s">
        <v>1027</v>
      </c>
      <c r="CF866" s="65"/>
      <c r="CG866" s="65"/>
      <c r="CH866" s="49"/>
      <c r="CM866"/>
      <c r="CN866"/>
      <c r="CO866"/>
      <c r="CP866"/>
      <c r="CQ866"/>
      <c r="CR866"/>
      <c r="CS866"/>
      <c r="CT866"/>
      <c r="CU866"/>
      <c r="DJ866" s="139"/>
      <c r="DK866" s="95"/>
      <c r="DL866" s="141"/>
      <c r="DM866" s="141"/>
      <c r="DN866" s="141"/>
      <c r="DO866" s="141"/>
      <c r="DP866" s="91"/>
      <c r="DQ866" s="72"/>
      <c r="DR866" s="72"/>
      <c r="DS866" s="72"/>
      <c r="DT866" s="72"/>
      <c r="DZ866" s="141"/>
      <c r="EA866" s="141"/>
      <c r="EB866" s="141"/>
      <c r="EC866" s="141"/>
      <c r="ED866" s="141"/>
      <c r="EE866" s="141"/>
      <c r="EF866" s="143"/>
      <c r="EU866" s="72"/>
    </row>
    <row r="867" spans="64:151">
      <c r="BL867" s="11"/>
      <c r="BM867" s="60"/>
      <c r="BN867" s="49"/>
      <c r="BZ867"/>
      <c r="CA867" s="278">
        <v>41429.80908564815</v>
      </c>
      <c r="CB867" t="s">
        <v>1969</v>
      </c>
      <c r="CF867" s="65"/>
      <c r="CG867" s="65"/>
      <c r="CH867" s="49"/>
      <c r="CM867"/>
      <c r="CN867"/>
      <c r="CO867"/>
      <c r="CP867"/>
      <c r="CQ867"/>
      <c r="CR867"/>
      <c r="CS867"/>
      <c r="CT867"/>
      <c r="CU867"/>
      <c r="DJ867" s="139"/>
      <c r="DK867" s="95"/>
      <c r="DL867" s="141"/>
      <c r="DM867" s="141"/>
      <c r="DN867" s="141"/>
      <c r="DO867" s="141"/>
      <c r="DP867" s="91"/>
      <c r="DQ867" s="72"/>
      <c r="DR867" s="72"/>
      <c r="DS867" s="72"/>
      <c r="DT867" s="72"/>
      <c r="DZ867" s="141"/>
      <c r="EA867" s="141"/>
      <c r="EB867" s="141"/>
      <c r="EC867" s="141"/>
      <c r="ED867" s="141"/>
      <c r="EE867" s="141"/>
      <c r="EF867" s="143"/>
      <c r="EU867" s="72"/>
    </row>
    <row r="868" spans="64:151">
      <c r="BL868" s="11"/>
      <c r="BM868" s="60"/>
      <c r="BN868" s="49"/>
      <c r="BZ868"/>
      <c r="CA868" s="278">
        <v>41429.80909722222</v>
      </c>
      <c r="CB868" t="s">
        <v>1969</v>
      </c>
      <c r="CF868" s="65"/>
      <c r="CG868" s="65"/>
      <c r="CH868" s="49"/>
      <c r="CM868"/>
      <c r="CN868"/>
      <c r="CO868"/>
      <c r="CP868"/>
      <c r="CQ868"/>
      <c r="CR868"/>
      <c r="CS868"/>
      <c r="CT868"/>
      <c r="CU868"/>
      <c r="DJ868" s="139"/>
      <c r="DK868" s="95"/>
      <c r="DL868" s="141"/>
      <c r="DM868" s="141"/>
      <c r="DN868" s="141"/>
      <c r="DO868" s="141"/>
      <c r="DP868" s="91"/>
      <c r="DQ868" s="72"/>
      <c r="DR868" s="72"/>
      <c r="DS868" s="72"/>
      <c r="DT868" s="72"/>
      <c r="DZ868" s="141"/>
      <c r="EA868" s="141"/>
      <c r="EB868" s="141"/>
      <c r="EC868" s="141"/>
      <c r="ED868" s="141"/>
      <c r="EE868" s="141"/>
      <c r="EF868" s="143"/>
      <c r="EU868" s="72"/>
    </row>
    <row r="869" spans="64:151">
      <c r="BL869" s="11"/>
      <c r="BM869" s="60"/>
      <c r="BN869" s="49"/>
      <c r="BZ869"/>
      <c r="CA869" s="278">
        <v>41429.809108796297</v>
      </c>
      <c r="CB869" t="s">
        <v>1186</v>
      </c>
      <c r="CF869" s="65"/>
      <c r="CG869" s="65"/>
      <c r="CH869" s="49"/>
      <c r="CM869"/>
      <c r="CN869"/>
      <c r="CO869"/>
      <c r="CP869"/>
      <c r="CQ869"/>
      <c r="CR869"/>
      <c r="CS869"/>
      <c r="CT869"/>
      <c r="CU869"/>
      <c r="DJ869" s="139"/>
      <c r="DK869" s="95"/>
      <c r="DL869" s="141"/>
      <c r="DM869" s="141"/>
      <c r="DN869" s="141"/>
      <c r="DO869" s="141"/>
      <c r="DP869" s="91"/>
      <c r="DQ869" s="72"/>
      <c r="DR869" s="72"/>
      <c r="DS869" s="72"/>
      <c r="DT869" s="72"/>
      <c r="DZ869" s="141"/>
      <c r="EA869" s="141"/>
      <c r="EB869" s="141"/>
      <c r="EC869" s="141"/>
      <c r="ED869" s="141"/>
      <c r="EE869" s="141"/>
      <c r="EF869" s="143"/>
      <c r="EU869" s="72"/>
    </row>
    <row r="870" spans="64:151">
      <c r="BL870" s="11"/>
      <c r="BM870" s="60"/>
      <c r="BN870" s="49"/>
      <c r="BZ870"/>
      <c r="CA870" s="278">
        <v>41429.809108796297</v>
      </c>
      <c r="CB870" t="s">
        <v>1969</v>
      </c>
      <c r="CF870" s="65"/>
      <c r="CG870" s="65"/>
      <c r="CH870" s="49"/>
      <c r="CM870"/>
      <c r="CN870"/>
      <c r="CO870"/>
      <c r="CP870"/>
      <c r="CQ870"/>
      <c r="CR870"/>
      <c r="CS870"/>
      <c r="CT870"/>
      <c r="CU870"/>
      <c r="DJ870" s="139"/>
      <c r="DK870" s="95"/>
      <c r="DL870" s="141"/>
      <c r="DM870" s="141"/>
      <c r="DN870" s="141"/>
      <c r="DO870" s="141"/>
      <c r="DP870" s="91"/>
      <c r="DQ870" s="72"/>
      <c r="DR870" s="72"/>
      <c r="DS870" s="72"/>
      <c r="DT870" s="72"/>
      <c r="DZ870" s="141"/>
      <c r="EA870" s="141"/>
      <c r="EB870" s="141"/>
      <c r="EC870" s="141"/>
      <c r="ED870" s="141"/>
      <c r="EE870" s="141"/>
      <c r="EF870" s="143"/>
      <c r="EU870" s="72"/>
    </row>
    <row r="871" spans="64:151">
      <c r="BL871" s="11"/>
      <c r="BM871" s="60"/>
      <c r="BN871" s="49"/>
      <c r="BZ871"/>
      <c r="CA871" s="278">
        <v>41429.809120370373</v>
      </c>
      <c r="CB871" t="s">
        <v>1969</v>
      </c>
      <c r="CF871" s="65"/>
      <c r="CG871" s="65"/>
      <c r="CH871" s="49"/>
      <c r="CM871"/>
      <c r="CN871"/>
      <c r="CO871"/>
      <c r="CP871"/>
      <c r="CQ871"/>
      <c r="CR871"/>
      <c r="CS871"/>
      <c r="CT871"/>
      <c r="CU871"/>
      <c r="DJ871" s="139"/>
      <c r="DK871" s="95"/>
      <c r="DL871" s="141"/>
      <c r="DM871" s="141"/>
      <c r="DN871" s="141"/>
      <c r="DO871" s="141"/>
      <c r="DP871" s="91"/>
      <c r="DQ871" s="72"/>
      <c r="DR871" s="72"/>
      <c r="DS871" s="72"/>
      <c r="DT871" s="72"/>
      <c r="DZ871" s="141"/>
      <c r="EA871" s="141"/>
      <c r="EB871" s="141"/>
      <c r="EC871" s="141"/>
      <c r="ED871" s="141"/>
      <c r="EE871" s="141"/>
      <c r="EF871" s="143"/>
      <c r="EU871" s="72"/>
    </row>
    <row r="872" spans="64:151">
      <c r="BL872" s="11"/>
      <c r="BM872" s="60"/>
      <c r="BN872" s="49"/>
      <c r="BZ872"/>
      <c r="CA872" s="278">
        <v>41429.80914351852</v>
      </c>
      <c r="CB872" t="s">
        <v>1088</v>
      </c>
      <c r="CF872" s="65"/>
      <c r="CG872" s="65"/>
      <c r="CH872" s="49"/>
      <c r="CM872"/>
      <c r="CN872"/>
      <c r="CO872"/>
      <c r="CP872"/>
      <c r="CQ872"/>
      <c r="CR872"/>
      <c r="CS872"/>
      <c r="CT872"/>
      <c r="CU872"/>
      <c r="DJ872" s="139"/>
      <c r="DK872" s="95"/>
      <c r="DL872" s="141"/>
      <c r="DM872" s="141"/>
      <c r="DN872" s="141"/>
      <c r="DO872" s="141"/>
      <c r="DP872" s="91"/>
      <c r="DQ872" s="72"/>
      <c r="DR872" s="72"/>
      <c r="DS872" s="72"/>
      <c r="DT872" s="72"/>
      <c r="DZ872" s="141"/>
      <c r="EA872" s="141"/>
      <c r="EB872" s="141"/>
      <c r="EC872" s="141"/>
      <c r="ED872" s="141"/>
      <c r="EE872" s="141"/>
      <c r="EF872" s="143"/>
      <c r="EU872" s="72"/>
    </row>
    <row r="873" spans="64:151">
      <c r="BL873" s="11"/>
      <c r="BM873" s="60"/>
      <c r="BN873" s="49"/>
      <c r="BZ873"/>
      <c r="CA873" s="278">
        <v>41429.80914351852</v>
      </c>
      <c r="CB873" t="s">
        <v>1969</v>
      </c>
      <c r="CF873" s="65"/>
      <c r="CG873" s="65"/>
      <c r="CH873" s="49"/>
      <c r="CM873"/>
      <c r="CN873"/>
      <c r="CO873"/>
      <c r="CP873"/>
      <c r="CQ873"/>
      <c r="CR873"/>
      <c r="CS873"/>
      <c r="CT873"/>
      <c r="CU873"/>
      <c r="DJ873" s="139"/>
      <c r="DK873" s="95"/>
      <c r="DL873" s="141"/>
      <c r="DM873" s="141"/>
      <c r="DN873" s="141"/>
      <c r="DO873" s="141"/>
      <c r="DP873" s="91"/>
      <c r="DQ873" s="72"/>
      <c r="DR873" s="72"/>
      <c r="DS873" s="72"/>
      <c r="DT873" s="72"/>
      <c r="DZ873" s="141"/>
      <c r="EA873" s="141"/>
      <c r="EB873" s="141"/>
      <c r="EC873" s="141"/>
      <c r="ED873" s="141"/>
      <c r="EE873" s="141"/>
      <c r="EF873" s="143"/>
      <c r="EU873" s="72"/>
    </row>
    <row r="874" spans="64:151">
      <c r="BL874" s="11"/>
      <c r="BM874" s="60"/>
      <c r="BN874" s="49"/>
      <c r="BZ874"/>
      <c r="CA874" s="278">
        <v>41429.809155092589</v>
      </c>
      <c r="CB874" t="s">
        <v>1969</v>
      </c>
      <c r="CF874" s="65"/>
      <c r="CG874" s="65"/>
      <c r="CH874" s="49"/>
      <c r="CM874"/>
      <c r="CN874"/>
      <c r="CO874"/>
      <c r="CP874"/>
      <c r="CQ874"/>
      <c r="CR874"/>
      <c r="CS874"/>
      <c r="CT874"/>
      <c r="CU874"/>
      <c r="DJ874" s="139"/>
      <c r="DK874" s="95"/>
      <c r="DL874" s="141"/>
      <c r="DM874" s="141"/>
      <c r="DN874" s="141"/>
      <c r="DO874" s="141"/>
      <c r="DP874" s="91"/>
      <c r="DQ874" s="72"/>
      <c r="DR874" s="72"/>
      <c r="DS874" s="72"/>
      <c r="DT874" s="72"/>
      <c r="DZ874" s="141"/>
      <c r="EA874" s="141"/>
      <c r="EB874" s="141"/>
      <c r="EC874" s="141"/>
      <c r="ED874" s="141"/>
      <c r="EE874" s="141"/>
      <c r="EF874" s="143"/>
      <c r="EU874" s="72"/>
    </row>
    <row r="875" spans="64:151">
      <c r="BL875" s="11"/>
      <c r="BM875" s="60"/>
      <c r="BN875" s="49"/>
      <c r="BZ875"/>
      <c r="CA875" s="278">
        <v>41429.809166666666</v>
      </c>
      <c r="CB875" t="s">
        <v>1604</v>
      </c>
      <c r="CF875" s="65"/>
      <c r="CG875" s="65"/>
      <c r="CH875" s="49"/>
      <c r="CM875"/>
      <c r="CN875"/>
      <c r="CO875"/>
      <c r="CP875"/>
      <c r="CQ875"/>
      <c r="CR875"/>
      <c r="CS875"/>
      <c r="CT875"/>
      <c r="CU875"/>
      <c r="DJ875" s="139"/>
      <c r="DK875" s="95"/>
      <c r="DL875" s="141"/>
      <c r="DM875" s="141"/>
      <c r="DN875" s="141"/>
      <c r="DO875" s="141"/>
      <c r="DP875" s="91"/>
      <c r="DQ875" s="72"/>
      <c r="DR875" s="72"/>
      <c r="DS875" s="72"/>
      <c r="DT875" s="72"/>
      <c r="DZ875" s="141"/>
      <c r="EA875" s="141"/>
      <c r="EB875" s="141"/>
      <c r="EC875" s="141"/>
      <c r="ED875" s="141"/>
      <c r="EE875" s="141"/>
      <c r="EF875" s="143"/>
      <c r="EU875" s="72"/>
    </row>
    <row r="876" spans="64:151">
      <c r="BL876" s="11"/>
      <c r="BM876" s="60"/>
      <c r="BN876" s="49"/>
      <c r="BZ876"/>
      <c r="CA876" s="278">
        <v>41429.809178240743</v>
      </c>
      <c r="CB876" t="s">
        <v>1969</v>
      </c>
      <c r="CF876" s="65"/>
      <c r="CG876" s="65"/>
      <c r="CH876" s="49"/>
      <c r="CM876"/>
      <c r="CN876"/>
      <c r="CO876"/>
      <c r="CP876"/>
      <c r="CQ876"/>
      <c r="CR876"/>
      <c r="CS876"/>
      <c r="CT876"/>
      <c r="CU876"/>
      <c r="DJ876" s="139"/>
      <c r="DK876" s="95"/>
      <c r="DL876" s="141"/>
      <c r="DM876" s="141"/>
      <c r="DN876" s="141"/>
      <c r="DO876" s="141"/>
      <c r="DP876" s="91"/>
      <c r="DQ876" s="72"/>
      <c r="DR876" s="72"/>
      <c r="DS876" s="72"/>
      <c r="DT876" s="72"/>
      <c r="DZ876" s="141"/>
      <c r="EA876" s="141"/>
      <c r="EB876" s="141"/>
      <c r="EC876" s="141"/>
      <c r="ED876" s="141"/>
      <c r="EE876" s="141"/>
      <c r="EF876" s="143"/>
      <c r="EU876" s="72"/>
    </row>
    <row r="877" spans="64:151">
      <c r="BL877" s="11"/>
      <c r="BM877" s="60"/>
      <c r="BN877" s="49"/>
      <c r="BZ877"/>
      <c r="CA877" s="278">
        <v>41429.809189814812</v>
      </c>
      <c r="CB877" t="s">
        <v>1969</v>
      </c>
      <c r="CF877" s="65"/>
      <c r="CG877" s="65"/>
      <c r="CH877" s="49"/>
      <c r="CM877"/>
      <c r="CN877"/>
      <c r="CO877"/>
      <c r="CP877"/>
      <c r="CQ877"/>
      <c r="CR877"/>
      <c r="CS877"/>
      <c r="CT877"/>
      <c r="CU877"/>
      <c r="DJ877" s="139"/>
      <c r="DK877" s="95"/>
      <c r="DL877" s="141"/>
      <c r="DM877" s="141"/>
      <c r="DN877" s="141"/>
      <c r="DO877" s="141"/>
      <c r="DP877" s="91"/>
      <c r="DQ877" s="72"/>
      <c r="DR877" s="72"/>
      <c r="DS877" s="72"/>
      <c r="DT877" s="72"/>
      <c r="DZ877" s="141"/>
      <c r="EA877" s="141"/>
      <c r="EB877" s="141"/>
      <c r="EC877" s="141"/>
      <c r="ED877" s="141"/>
      <c r="EE877" s="141"/>
      <c r="EF877" s="143"/>
      <c r="EU877" s="72"/>
    </row>
    <row r="878" spans="64:151">
      <c r="BL878" s="11"/>
      <c r="BM878" s="60"/>
      <c r="BN878" s="49"/>
      <c r="BZ878"/>
      <c r="CA878" s="278">
        <v>41429.809201388889</v>
      </c>
      <c r="CB878" t="s">
        <v>1069</v>
      </c>
      <c r="CF878" s="65"/>
      <c r="CG878" s="65"/>
      <c r="CH878" s="49"/>
      <c r="CM878"/>
      <c r="CN878"/>
      <c r="CO878"/>
      <c r="CP878"/>
      <c r="CQ878"/>
      <c r="CR878"/>
      <c r="CS878"/>
      <c r="CT878"/>
      <c r="CU878"/>
      <c r="DJ878" s="139"/>
      <c r="DK878" s="95"/>
      <c r="DL878" s="141"/>
      <c r="DM878" s="141"/>
      <c r="DN878" s="141"/>
      <c r="DO878" s="141"/>
      <c r="DP878" s="91"/>
      <c r="DQ878" s="72"/>
      <c r="DR878" s="72"/>
      <c r="DS878" s="72"/>
      <c r="DT878" s="72"/>
      <c r="DZ878" s="141"/>
      <c r="EA878" s="141"/>
      <c r="EB878" s="141"/>
      <c r="EC878" s="141"/>
      <c r="ED878" s="141"/>
      <c r="EE878" s="141"/>
      <c r="EF878" s="143"/>
      <c r="EU878" s="72"/>
    </row>
    <row r="879" spans="64:151">
      <c r="BL879" s="11"/>
      <c r="BM879" s="60"/>
      <c r="BN879" s="49"/>
      <c r="BZ879"/>
      <c r="CA879" s="278">
        <v>41429.809201388889</v>
      </c>
      <c r="CB879" t="s">
        <v>1969</v>
      </c>
      <c r="CF879" s="65"/>
      <c r="CG879" s="65"/>
      <c r="CH879" s="49"/>
      <c r="CM879"/>
      <c r="CN879"/>
      <c r="CO879"/>
      <c r="CP879"/>
      <c r="CQ879"/>
      <c r="CR879"/>
      <c r="CS879"/>
      <c r="CT879"/>
      <c r="CU879"/>
      <c r="DJ879" s="139"/>
      <c r="DK879" s="95"/>
      <c r="DL879" s="141"/>
      <c r="DM879" s="141"/>
      <c r="DN879" s="141"/>
      <c r="DO879" s="141"/>
      <c r="DP879" s="91"/>
      <c r="DQ879" s="72"/>
      <c r="DR879" s="72"/>
      <c r="DS879" s="72"/>
      <c r="DT879" s="72"/>
      <c r="DZ879" s="141"/>
      <c r="EA879" s="141"/>
      <c r="EB879" s="141"/>
      <c r="EC879" s="141"/>
      <c r="ED879" s="141"/>
      <c r="EE879" s="141"/>
      <c r="EF879" s="143"/>
      <c r="EU879" s="72"/>
    </row>
    <row r="880" spans="64:151">
      <c r="BL880" s="11"/>
      <c r="BM880" s="60"/>
      <c r="BN880" s="49"/>
      <c r="BZ880"/>
      <c r="CA880" s="278">
        <v>41429.809212962966</v>
      </c>
      <c r="CB880" t="s">
        <v>1969</v>
      </c>
      <c r="CF880" s="65"/>
      <c r="CG880" s="65"/>
      <c r="CH880" s="49"/>
      <c r="CM880"/>
      <c r="CN880"/>
      <c r="CO880"/>
      <c r="CP880"/>
      <c r="CQ880"/>
      <c r="CR880"/>
      <c r="CS880"/>
      <c r="CT880"/>
      <c r="CU880"/>
      <c r="DJ880" s="139"/>
      <c r="DK880" s="95"/>
      <c r="DL880" s="141"/>
      <c r="DM880" s="141"/>
      <c r="DN880" s="141"/>
      <c r="DO880" s="141"/>
      <c r="DP880" s="91"/>
      <c r="DQ880" s="72"/>
      <c r="DR880" s="72"/>
      <c r="DS880" s="72"/>
      <c r="DT880" s="72"/>
      <c r="DZ880" s="141"/>
      <c r="EA880" s="141"/>
      <c r="EB880" s="141"/>
      <c r="EC880" s="141"/>
      <c r="ED880" s="141"/>
      <c r="EE880" s="141"/>
      <c r="EF880" s="143"/>
      <c r="EU880" s="72"/>
    </row>
    <row r="881" spans="64:151">
      <c r="BL881" s="11"/>
      <c r="BM881" s="60"/>
      <c r="BN881" s="49"/>
      <c r="BZ881"/>
      <c r="CA881" s="278">
        <v>41429.809236111112</v>
      </c>
      <c r="CB881" t="s">
        <v>1623</v>
      </c>
      <c r="CF881" s="65"/>
      <c r="CG881" s="65"/>
      <c r="CH881" s="49"/>
      <c r="CM881"/>
      <c r="CN881"/>
      <c r="CO881"/>
      <c r="CP881"/>
      <c r="CQ881"/>
      <c r="CR881"/>
      <c r="CS881"/>
      <c r="CT881"/>
      <c r="CU881"/>
      <c r="DJ881" s="139"/>
      <c r="DK881" s="95"/>
      <c r="DL881" s="141"/>
      <c r="DM881" s="141"/>
      <c r="DN881" s="141"/>
      <c r="DO881" s="141"/>
      <c r="DP881" s="91"/>
      <c r="DQ881" s="72"/>
      <c r="DR881" s="72"/>
      <c r="DS881" s="72"/>
      <c r="DT881" s="72"/>
      <c r="DZ881" s="141"/>
      <c r="EA881" s="141"/>
      <c r="EB881" s="141"/>
      <c r="EC881" s="141"/>
      <c r="ED881" s="141"/>
      <c r="EE881" s="141"/>
      <c r="EF881" s="143"/>
      <c r="EU881" s="72"/>
    </row>
    <row r="882" spans="64:151">
      <c r="BL882" s="11"/>
      <c r="BM882" s="60"/>
      <c r="BN882" s="49"/>
      <c r="BZ882"/>
      <c r="CA882" s="278">
        <v>41429.809236111112</v>
      </c>
      <c r="CB882" t="s">
        <v>1969</v>
      </c>
      <c r="CF882" s="65"/>
      <c r="CG882" s="65"/>
      <c r="CH882" s="49"/>
      <c r="CM882"/>
      <c r="CN882"/>
      <c r="CO882"/>
      <c r="CP882"/>
      <c r="CQ882"/>
      <c r="CR882"/>
      <c r="CS882"/>
      <c r="CT882"/>
      <c r="CU882"/>
      <c r="DJ882" s="139"/>
      <c r="DK882" s="95"/>
      <c r="DL882" s="141"/>
      <c r="DM882" s="141"/>
      <c r="DN882" s="141"/>
      <c r="DO882" s="141"/>
      <c r="DP882" s="91"/>
      <c r="DQ882" s="72"/>
      <c r="DR882" s="72"/>
      <c r="DS882" s="72"/>
      <c r="DT882" s="72"/>
      <c r="DZ882" s="141"/>
      <c r="EA882" s="141"/>
      <c r="EB882" s="141"/>
      <c r="EC882" s="141"/>
      <c r="ED882" s="141"/>
      <c r="EE882" s="141"/>
      <c r="EF882" s="143"/>
      <c r="EU882" s="72"/>
    </row>
    <row r="883" spans="64:151">
      <c r="BL883" s="11"/>
      <c r="BM883" s="60"/>
      <c r="BN883" s="49"/>
      <c r="BZ883"/>
      <c r="CA883" s="278">
        <v>41429.809247685182</v>
      </c>
      <c r="CB883" t="s">
        <v>1969</v>
      </c>
      <c r="CF883" s="65"/>
      <c r="CG883" s="65"/>
      <c r="CH883" s="49"/>
      <c r="CM883"/>
      <c r="CN883"/>
      <c r="CO883"/>
      <c r="CP883"/>
      <c r="CQ883"/>
      <c r="CR883"/>
      <c r="CS883"/>
      <c r="CT883"/>
      <c r="CU883"/>
      <c r="DJ883" s="139"/>
      <c r="DK883" s="95"/>
      <c r="DL883" s="141"/>
      <c r="DM883" s="141"/>
      <c r="DN883" s="141"/>
      <c r="DO883" s="141"/>
      <c r="DP883" s="91"/>
      <c r="DQ883" s="72"/>
      <c r="DR883" s="72"/>
      <c r="DS883" s="72"/>
      <c r="DT883" s="72"/>
      <c r="DZ883" s="141"/>
      <c r="EA883" s="141"/>
      <c r="EB883" s="141"/>
      <c r="EC883" s="141"/>
      <c r="ED883" s="141"/>
      <c r="EE883" s="141"/>
      <c r="EF883" s="143"/>
      <c r="EU883" s="72"/>
    </row>
    <row r="884" spans="64:151">
      <c r="BL884" s="11"/>
      <c r="BM884" s="60"/>
      <c r="BN884" s="49"/>
      <c r="BZ884"/>
      <c r="CA884" s="278">
        <v>41429.809259259258</v>
      </c>
      <c r="CB884" t="s">
        <v>1176</v>
      </c>
      <c r="CF884" s="65"/>
      <c r="CG884" s="65"/>
      <c r="CH884" s="49"/>
      <c r="CM884"/>
      <c r="CN884"/>
      <c r="CO884"/>
      <c r="CP884"/>
      <c r="CQ884"/>
      <c r="CR884"/>
      <c r="CS884"/>
      <c r="CT884"/>
      <c r="CU884"/>
      <c r="DJ884" s="139"/>
      <c r="DK884" s="95"/>
      <c r="DL884" s="141"/>
      <c r="DM884" s="141"/>
      <c r="DN884" s="141"/>
      <c r="DO884" s="141"/>
      <c r="DP884" s="91"/>
      <c r="DQ884" s="72"/>
      <c r="DR884" s="72"/>
      <c r="DS884" s="72"/>
      <c r="DT884" s="72"/>
      <c r="DZ884" s="141"/>
      <c r="EA884" s="141"/>
      <c r="EB884" s="141"/>
      <c r="EC884" s="141"/>
      <c r="ED884" s="141"/>
      <c r="EE884" s="141"/>
      <c r="EF884" s="143"/>
      <c r="EU884" s="72"/>
    </row>
    <row r="885" spans="64:151">
      <c r="BL885" s="11"/>
      <c r="BM885" s="60"/>
      <c r="BN885" s="49"/>
      <c r="BZ885"/>
      <c r="CA885" s="278">
        <v>41429.809259259258</v>
      </c>
      <c r="CB885" t="s">
        <v>1969</v>
      </c>
      <c r="CF885" s="65"/>
      <c r="CG885" s="65"/>
      <c r="CH885" s="49"/>
      <c r="CM885"/>
      <c r="CN885"/>
      <c r="CO885"/>
      <c r="CP885"/>
      <c r="CQ885"/>
      <c r="CR885"/>
      <c r="CS885"/>
      <c r="CT885"/>
      <c r="CU885"/>
      <c r="DJ885" s="139"/>
      <c r="DK885" s="95"/>
      <c r="DL885" s="141"/>
      <c r="DM885" s="141"/>
      <c r="DN885" s="141"/>
      <c r="DO885" s="141"/>
      <c r="DP885" s="91"/>
      <c r="DQ885" s="72"/>
      <c r="DR885" s="72"/>
      <c r="DS885" s="72"/>
      <c r="DT885" s="72"/>
      <c r="DZ885" s="141"/>
      <c r="EA885" s="141"/>
      <c r="EB885" s="141"/>
      <c r="EC885" s="141"/>
      <c r="ED885" s="141"/>
      <c r="EE885" s="141"/>
      <c r="EF885" s="143"/>
      <c r="EU885" s="72"/>
    </row>
    <row r="886" spans="64:151">
      <c r="BL886" s="11"/>
      <c r="BM886" s="60"/>
      <c r="BN886" s="49"/>
      <c r="BZ886"/>
      <c r="CA886" s="278">
        <v>41429.809282407405</v>
      </c>
      <c r="CB886" t="s">
        <v>1969</v>
      </c>
      <c r="CF886" s="65"/>
      <c r="CG886" s="65"/>
      <c r="CH886" s="49"/>
      <c r="CM886"/>
      <c r="CN886"/>
      <c r="CO886"/>
      <c r="CP886"/>
      <c r="CQ886"/>
      <c r="CR886"/>
      <c r="CS886"/>
      <c r="CT886"/>
      <c r="CU886"/>
      <c r="DJ886" s="139"/>
      <c r="DK886" s="95"/>
      <c r="DL886" s="141"/>
      <c r="DM886" s="141"/>
      <c r="DN886" s="141"/>
      <c r="DO886" s="141"/>
      <c r="DP886" s="91"/>
      <c r="DQ886" s="72"/>
      <c r="DR886" s="72"/>
      <c r="DS886" s="72"/>
      <c r="DT886" s="72"/>
      <c r="DZ886" s="141"/>
      <c r="EA886" s="141"/>
      <c r="EB886" s="141"/>
      <c r="EC886" s="141"/>
      <c r="ED886" s="141"/>
      <c r="EE886" s="141"/>
      <c r="EF886" s="143"/>
      <c r="EU886" s="72"/>
    </row>
    <row r="887" spans="64:151">
      <c r="BL887" s="11"/>
      <c r="BM887" s="60"/>
      <c r="BN887" s="49"/>
      <c r="BZ887"/>
      <c r="CA887" s="278">
        <v>41429.809293981481</v>
      </c>
      <c r="CB887" t="s">
        <v>1398</v>
      </c>
      <c r="CF887" s="65"/>
      <c r="CG887" s="65"/>
      <c r="CH887" s="49"/>
      <c r="CM887"/>
      <c r="CN887"/>
      <c r="CO887"/>
      <c r="CP887"/>
      <c r="CQ887"/>
      <c r="CR887"/>
      <c r="CS887"/>
      <c r="CT887"/>
      <c r="CU887"/>
      <c r="DJ887" s="139"/>
      <c r="DK887" s="95"/>
      <c r="DL887" s="141"/>
      <c r="DM887" s="141"/>
      <c r="DN887" s="141"/>
      <c r="DO887" s="141"/>
      <c r="DP887" s="91"/>
      <c r="DQ887" s="72"/>
      <c r="DR887" s="72"/>
      <c r="DS887" s="72"/>
      <c r="DT887" s="72"/>
      <c r="DZ887" s="141"/>
      <c r="EA887" s="141"/>
      <c r="EB887" s="141"/>
      <c r="EC887" s="141"/>
      <c r="ED887" s="141"/>
      <c r="EE887" s="141"/>
      <c r="EF887" s="143"/>
      <c r="EU887" s="72"/>
    </row>
    <row r="888" spans="64:151">
      <c r="BL888" s="11"/>
      <c r="BM888" s="60"/>
      <c r="BN888" s="49"/>
      <c r="BZ888"/>
      <c r="CA888" s="278">
        <v>41429.809293981481</v>
      </c>
      <c r="CB888" t="s">
        <v>1969</v>
      </c>
      <c r="CF888" s="65"/>
      <c r="CG888" s="65"/>
      <c r="CH888" s="49"/>
      <c r="CM888"/>
      <c r="CN888"/>
      <c r="CO888"/>
      <c r="CP888"/>
      <c r="CQ888"/>
      <c r="CR888"/>
      <c r="CS888"/>
      <c r="CT888"/>
      <c r="CU888"/>
      <c r="DJ888" s="139"/>
      <c r="DK888" s="95"/>
      <c r="DL888" s="141"/>
      <c r="DM888" s="141"/>
      <c r="DN888" s="141"/>
      <c r="DO888" s="141"/>
      <c r="DP888" s="91"/>
      <c r="DQ888" s="72"/>
      <c r="DR888" s="72"/>
      <c r="DS888" s="72"/>
      <c r="DT888" s="72"/>
      <c r="DZ888" s="141"/>
      <c r="EA888" s="141"/>
      <c r="EB888" s="141"/>
      <c r="EC888" s="141"/>
      <c r="ED888" s="141"/>
      <c r="EE888" s="141"/>
      <c r="EF888" s="143"/>
      <c r="EU888" s="72"/>
    </row>
    <row r="889" spans="64:151">
      <c r="BL889" s="11"/>
      <c r="BM889" s="60"/>
      <c r="BN889" s="49"/>
      <c r="BZ889"/>
      <c r="CA889" s="278">
        <v>41429.809305555558</v>
      </c>
      <c r="CB889" t="s">
        <v>1969</v>
      </c>
      <c r="CF889" s="65"/>
      <c r="CG889" s="65"/>
      <c r="CH889" s="49"/>
      <c r="CM889"/>
      <c r="CN889"/>
      <c r="CO889"/>
      <c r="CP889"/>
      <c r="CQ889"/>
      <c r="CR889"/>
      <c r="CS889"/>
      <c r="CT889"/>
      <c r="CU889"/>
      <c r="DJ889" s="139"/>
      <c r="DK889" s="95"/>
      <c r="DL889" s="141"/>
      <c r="DM889" s="141"/>
      <c r="DN889" s="141"/>
      <c r="DO889" s="141"/>
      <c r="DP889" s="91"/>
      <c r="DQ889" s="72"/>
      <c r="DR889" s="72"/>
      <c r="DS889" s="72"/>
      <c r="DT889" s="72"/>
      <c r="DZ889" s="141"/>
      <c r="EA889" s="141"/>
      <c r="EB889" s="141"/>
      <c r="EC889" s="141"/>
      <c r="ED889" s="141"/>
      <c r="EE889" s="141"/>
      <c r="EF889" s="143"/>
      <c r="EU889" s="72"/>
    </row>
    <row r="890" spans="64:151">
      <c r="BL890" s="11"/>
      <c r="BM890" s="60"/>
      <c r="BN890" s="49"/>
      <c r="BZ890"/>
      <c r="CA890" s="278">
        <v>41429.809317129628</v>
      </c>
      <c r="CB890" t="s">
        <v>1399</v>
      </c>
      <c r="CF890" s="65"/>
      <c r="CG890" s="65"/>
      <c r="CH890" s="49"/>
      <c r="CM890"/>
      <c r="CN890"/>
      <c r="CO890"/>
      <c r="CP890"/>
      <c r="CQ890"/>
      <c r="CR890"/>
      <c r="CS890"/>
      <c r="CT890"/>
      <c r="CU890"/>
      <c r="DJ890" s="139"/>
      <c r="DK890" s="95"/>
      <c r="DL890" s="141"/>
      <c r="DM890" s="141"/>
      <c r="DN890" s="141"/>
      <c r="DO890" s="141"/>
      <c r="DP890" s="91"/>
      <c r="DQ890" s="72"/>
      <c r="DR890" s="72"/>
      <c r="DS890" s="72"/>
      <c r="DT890" s="72"/>
      <c r="DZ890" s="141"/>
      <c r="EA890" s="141"/>
      <c r="EB890" s="141"/>
      <c r="EC890" s="141"/>
      <c r="ED890" s="141"/>
      <c r="EE890" s="141"/>
      <c r="EF890" s="143"/>
      <c r="EU890" s="72"/>
    </row>
    <row r="891" spans="64:151">
      <c r="BL891" s="11"/>
      <c r="BM891" s="60"/>
      <c r="BN891" s="49"/>
      <c r="BZ891"/>
      <c r="CA891" s="278">
        <v>41429.809328703705</v>
      </c>
      <c r="CB891" t="s">
        <v>1969</v>
      </c>
      <c r="CF891" s="65"/>
      <c r="CG891" s="65"/>
      <c r="CH891" s="49"/>
      <c r="CM891"/>
      <c r="CN891"/>
      <c r="CO891"/>
      <c r="CP891"/>
      <c r="CQ891"/>
      <c r="CR891"/>
      <c r="CS891"/>
      <c r="CT891"/>
      <c r="CU891"/>
      <c r="DJ891" s="139"/>
      <c r="DK891" s="95"/>
      <c r="DL891" s="141"/>
      <c r="DM891" s="141"/>
      <c r="DN891" s="141"/>
      <c r="DO891" s="141"/>
      <c r="DP891" s="91"/>
      <c r="DQ891" s="72"/>
      <c r="DR891" s="72"/>
      <c r="DS891" s="72"/>
      <c r="DT891" s="72"/>
      <c r="DZ891" s="141"/>
      <c r="EA891" s="141"/>
      <c r="EB891" s="141"/>
      <c r="EC891" s="141"/>
      <c r="ED891" s="141"/>
      <c r="EE891" s="141"/>
      <c r="EF891" s="143"/>
      <c r="EU891" s="72"/>
    </row>
    <row r="892" spans="64:151">
      <c r="BL892" s="11"/>
      <c r="BM892" s="60"/>
      <c r="BN892" s="49"/>
      <c r="BZ892"/>
      <c r="CA892" s="278">
        <v>41429.809340277781</v>
      </c>
      <c r="CB892" t="s">
        <v>1969</v>
      </c>
      <c r="CF892" s="65"/>
      <c r="CG892" s="65"/>
      <c r="CH892" s="49"/>
      <c r="CM892"/>
      <c r="CN892"/>
      <c r="CO892"/>
      <c r="CP892"/>
      <c r="CQ892"/>
      <c r="CR892"/>
      <c r="CS892"/>
      <c r="CT892"/>
      <c r="CU892"/>
      <c r="DJ892" s="139"/>
      <c r="DK892" s="95"/>
      <c r="DL892" s="141"/>
      <c r="DM892" s="141"/>
      <c r="DN892" s="141"/>
      <c r="DO892" s="141"/>
      <c r="DP892" s="91"/>
      <c r="DQ892" s="72"/>
      <c r="DR892" s="72"/>
      <c r="DS892" s="72"/>
      <c r="DT892" s="72"/>
      <c r="DZ892" s="141"/>
      <c r="EA892" s="141"/>
      <c r="EB892" s="141"/>
      <c r="EC892" s="141"/>
      <c r="ED892" s="141"/>
      <c r="EE892" s="141"/>
      <c r="EF892" s="143"/>
      <c r="EU892" s="72"/>
    </row>
    <row r="893" spans="64:151">
      <c r="BL893" s="11"/>
      <c r="BM893" s="60"/>
      <c r="BN893" s="49"/>
      <c r="BZ893"/>
      <c r="CA893" s="278">
        <v>41429.809351851851</v>
      </c>
      <c r="CB893" t="s">
        <v>1195</v>
      </c>
      <c r="CF893" s="65"/>
      <c r="CG893" s="65"/>
      <c r="CH893" s="49"/>
      <c r="CM893"/>
      <c r="CN893"/>
      <c r="CO893"/>
      <c r="CP893"/>
      <c r="CQ893"/>
      <c r="CR893"/>
      <c r="CS893"/>
      <c r="CT893"/>
      <c r="CU893"/>
      <c r="DJ893" s="139"/>
      <c r="DK893" s="95"/>
      <c r="DL893" s="141"/>
      <c r="DM893" s="141"/>
      <c r="DN893" s="141"/>
      <c r="DO893" s="141"/>
      <c r="DP893" s="91"/>
      <c r="DQ893" s="72"/>
      <c r="DR893" s="72"/>
      <c r="DS893" s="72"/>
      <c r="DT893" s="72"/>
      <c r="DZ893" s="141"/>
      <c r="EA893" s="141"/>
      <c r="EB893" s="141"/>
      <c r="EC893" s="141"/>
      <c r="ED893" s="141"/>
      <c r="EE893" s="141"/>
      <c r="EF893" s="143"/>
      <c r="EU893" s="72"/>
    </row>
    <row r="894" spans="64:151">
      <c r="BL894" s="11"/>
      <c r="BM894" s="60"/>
      <c r="BN894" s="49"/>
      <c r="BZ894"/>
      <c r="CA894" s="278">
        <v>41429.809351851851</v>
      </c>
      <c r="CB894" t="s">
        <v>1969</v>
      </c>
      <c r="CF894" s="65"/>
      <c r="CG894" s="65"/>
      <c r="CH894" s="49"/>
      <c r="CM894"/>
      <c r="CN894"/>
      <c r="CO894"/>
      <c r="CP894"/>
      <c r="CQ894"/>
      <c r="CR894"/>
      <c r="CS894"/>
      <c r="CT894"/>
      <c r="CU894"/>
      <c r="DJ894" s="139"/>
      <c r="DK894" s="95"/>
      <c r="DL894" s="141"/>
      <c r="DM894" s="141"/>
      <c r="DN894" s="141"/>
      <c r="DO894" s="141"/>
      <c r="DP894" s="91"/>
      <c r="DQ894" s="72"/>
      <c r="DR894" s="72"/>
      <c r="DS894" s="72"/>
      <c r="DT894" s="72"/>
      <c r="DZ894" s="141"/>
      <c r="EA894" s="141"/>
      <c r="EB894" s="141"/>
      <c r="EC894" s="141"/>
      <c r="ED894" s="141"/>
      <c r="EE894" s="141"/>
      <c r="EF894" s="143"/>
      <c r="EU894" s="72"/>
    </row>
    <row r="895" spans="64:151">
      <c r="BL895" s="11"/>
      <c r="BM895" s="60"/>
      <c r="BN895" s="49"/>
      <c r="BZ895"/>
      <c r="CA895" s="278">
        <v>41429.809363425928</v>
      </c>
      <c r="CB895" t="s">
        <v>1969</v>
      </c>
      <c r="CF895" s="65"/>
      <c r="CG895" s="65"/>
      <c r="CH895" s="49"/>
      <c r="CM895"/>
      <c r="CN895"/>
      <c r="CO895"/>
      <c r="CP895"/>
      <c r="CQ895"/>
      <c r="CR895"/>
      <c r="CS895"/>
      <c r="CT895"/>
      <c r="CU895"/>
      <c r="DJ895" s="139"/>
      <c r="DK895" s="95"/>
      <c r="DL895" s="141"/>
      <c r="DM895" s="141"/>
      <c r="DN895" s="141"/>
      <c r="DO895" s="141"/>
      <c r="DP895" s="91"/>
      <c r="DQ895" s="72"/>
      <c r="DR895" s="72"/>
      <c r="DS895" s="72"/>
      <c r="DT895" s="72"/>
      <c r="DZ895" s="141"/>
      <c r="EA895" s="141"/>
      <c r="EB895" s="141"/>
      <c r="EC895" s="141"/>
      <c r="ED895" s="141"/>
      <c r="EE895" s="141"/>
      <c r="EF895" s="143"/>
      <c r="EU895" s="72"/>
    </row>
    <row r="896" spans="64:151">
      <c r="BL896" s="11"/>
      <c r="BM896" s="60"/>
      <c r="BN896" s="49"/>
      <c r="BZ896"/>
      <c r="CA896" s="278">
        <v>41429.813090277778</v>
      </c>
      <c r="CB896" t="s">
        <v>1969</v>
      </c>
      <c r="CF896" s="65"/>
      <c r="CG896" s="65"/>
      <c r="CH896" s="49"/>
      <c r="CM896"/>
      <c r="CN896"/>
      <c r="CO896"/>
      <c r="CP896"/>
      <c r="CQ896"/>
      <c r="CR896"/>
      <c r="CS896"/>
      <c r="CT896"/>
      <c r="CU896"/>
      <c r="DJ896" s="139"/>
      <c r="DK896" s="95"/>
      <c r="DL896" s="141"/>
      <c r="DM896" s="141"/>
      <c r="DN896" s="141"/>
      <c r="DO896" s="141"/>
      <c r="DP896" s="91"/>
      <c r="DQ896" s="72"/>
      <c r="DR896" s="72"/>
      <c r="DS896" s="72"/>
      <c r="DT896" s="72"/>
      <c r="DZ896" s="141"/>
      <c r="EA896" s="141"/>
      <c r="EB896" s="141"/>
      <c r="EC896" s="141"/>
      <c r="ED896" s="141"/>
      <c r="EE896" s="141"/>
      <c r="EF896" s="143"/>
      <c r="EU896" s="72"/>
    </row>
    <row r="897" spans="64:151">
      <c r="BL897" s="11"/>
      <c r="BM897" s="60"/>
      <c r="BN897" s="49"/>
      <c r="BZ897"/>
      <c r="CA897" s="278">
        <v>41429.813206018516</v>
      </c>
      <c r="CB897" t="s">
        <v>1969</v>
      </c>
      <c r="CF897" s="65"/>
      <c r="CG897" s="65"/>
      <c r="CH897" s="49"/>
      <c r="CM897"/>
      <c r="CN897"/>
      <c r="CO897"/>
      <c r="CP897"/>
      <c r="CQ897"/>
      <c r="CR897"/>
      <c r="CS897"/>
      <c r="CT897"/>
      <c r="CU897"/>
      <c r="DJ897" s="139"/>
      <c r="DK897" s="95"/>
      <c r="DL897" s="141"/>
      <c r="DM897" s="141"/>
      <c r="DN897" s="141"/>
      <c r="DO897" s="141"/>
      <c r="DP897" s="91"/>
      <c r="DQ897" s="72"/>
      <c r="DR897" s="72"/>
      <c r="DS897" s="72"/>
      <c r="DT897" s="72"/>
      <c r="DZ897" s="141"/>
      <c r="EA897" s="141"/>
      <c r="EB897" s="141"/>
      <c r="EC897" s="141"/>
      <c r="ED897" s="141"/>
      <c r="EE897" s="141"/>
      <c r="EF897" s="143"/>
      <c r="EU897" s="72"/>
    </row>
    <row r="898" spans="64:151">
      <c r="BL898" s="11"/>
      <c r="BM898" s="60"/>
      <c r="BN898" s="49"/>
      <c r="BZ898"/>
      <c r="CA898" s="278">
        <v>41429.813217592593</v>
      </c>
      <c r="CB898" t="s">
        <v>1041</v>
      </c>
      <c r="CF898" s="65"/>
      <c r="CG898" s="65"/>
      <c r="CH898" s="49"/>
      <c r="CM898"/>
      <c r="CN898"/>
      <c r="CO898"/>
      <c r="CP898"/>
      <c r="CQ898"/>
      <c r="CR898"/>
      <c r="CS898"/>
      <c r="CT898"/>
      <c r="CU898"/>
      <c r="DJ898" s="139"/>
      <c r="DK898" s="95"/>
      <c r="DL898" s="141"/>
      <c r="DM898" s="141"/>
      <c r="DN898" s="141"/>
      <c r="DO898" s="141"/>
      <c r="DP898" s="91"/>
      <c r="DQ898" s="72"/>
      <c r="DR898" s="72"/>
      <c r="DS898" s="72"/>
      <c r="DT898" s="72"/>
      <c r="DZ898" s="141"/>
      <c r="EA898" s="141"/>
      <c r="EB898" s="141"/>
      <c r="EC898" s="141"/>
      <c r="ED898" s="141"/>
      <c r="EE898" s="141"/>
      <c r="EF898" s="143"/>
      <c r="EU898" s="72"/>
    </row>
    <row r="899" spans="64:151">
      <c r="BL899" s="11"/>
      <c r="BM899" s="60"/>
      <c r="BN899" s="49"/>
      <c r="BZ899"/>
      <c r="CA899" s="278">
        <v>41429.81322916667</v>
      </c>
      <c r="CB899" t="s">
        <v>1969</v>
      </c>
      <c r="CF899" s="65"/>
      <c r="CG899" s="65"/>
      <c r="CH899" s="49"/>
      <c r="CM899"/>
      <c r="CN899"/>
      <c r="CO899"/>
      <c r="CP899"/>
      <c r="CQ899"/>
      <c r="CR899"/>
      <c r="CS899"/>
      <c r="CT899"/>
      <c r="CU899"/>
      <c r="DJ899" s="139"/>
      <c r="DK899" s="95"/>
      <c r="DL899" s="141"/>
      <c r="DM899" s="141"/>
      <c r="DN899" s="141"/>
      <c r="DO899" s="141"/>
      <c r="DP899" s="91"/>
      <c r="DQ899" s="72"/>
      <c r="DR899" s="72"/>
      <c r="DS899" s="72"/>
      <c r="DT899" s="72"/>
      <c r="DZ899" s="141"/>
      <c r="EA899" s="141"/>
      <c r="EB899" s="141"/>
      <c r="EC899" s="141"/>
      <c r="ED899" s="141"/>
      <c r="EE899" s="141"/>
      <c r="EF899" s="143"/>
      <c r="EU899" s="72"/>
    </row>
    <row r="900" spans="64:151">
      <c r="BL900" s="11"/>
      <c r="BM900" s="60"/>
      <c r="BN900" s="49"/>
      <c r="BZ900"/>
      <c r="CA900" s="278">
        <v>41429.813240740739</v>
      </c>
      <c r="CB900" t="s">
        <v>1969</v>
      </c>
      <c r="CF900" s="65"/>
      <c r="CG900" s="65"/>
      <c r="CH900" s="49"/>
      <c r="CM900"/>
      <c r="CN900"/>
      <c r="CO900"/>
      <c r="CP900"/>
      <c r="CQ900"/>
      <c r="CR900"/>
      <c r="CS900"/>
      <c r="CT900"/>
      <c r="CU900"/>
      <c r="DJ900" s="139"/>
      <c r="DK900" s="95"/>
      <c r="DL900" s="141"/>
      <c r="DM900" s="141"/>
      <c r="DN900" s="141"/>
      <c r="DO900" s="141"/>
      <c r="DP900" s="91"/>
      <c r="DQ900" s="72"/>
      <c r="DR900" s="72"/>
      <c r="DS900" s="72"/>
      <c r="DT900" s="72"/>
      <c r="DZ900" s="141"/>
      <c r="EA900" s="141"/>
      <c r="EB900" s="141"/>
      <c r="EC900" s="141"/>
      <c r="ED900" s="141"/>
      <c r="EE900" s="141"/>
      <c r="EF900" s="143"/>
      <c r="EU900" s="72"/>
    </row>
    <row r="901" spans="64:151">
      <c r="BL901" s="11"/>
      <c r="BM901" s="60"/>
      <c r="BN901" s="49"/>
      <c r="BZ901"/>
      <c r="CA901" s="278">
        <v>41429.813252314816</v>
      </c>
      <c r="CB901" t="s">
        <v>1042</v>
      </c>
      <c r="CF901" s="65"/>
      <c r="CG901" s="65"/>
      <c r="CH901" s="49"/>
      <c r="CM901"/>
      <c r="CN901"/>
      <c r="CO901"/>
      <c r="CP901"/>
      <c r="CQ901"/>
      <c r="CR901"/>
      <c r="CS901"/>
      <c r="CT901"/>
      <c r="CU901"/>
      <c r="DJ901" s="139"/>
      <c r="DK901" s="95"/>
      <c r="DL901" s="141"/>
      <c r="DM901" s="141"/>
      <c r="DN901" s="141"/>
      <c r="DO901" s="141"/>
      <c r="DP901" s="91"/>
      <c r="DQ901" s="72"/>
      <c r="DR901" s="72"/>
      <c r="DS901" s="72"/>
      <c r="DT901" s="72"/>
      <c r="DZ901" s="141"/>
      <c r="EA901" s="141"/>
      <c r="EB901" s="141"/>
      <c r="EC901" s="141"/>
      <c r="ED901" s="141"/>
      <c r="EE901" s="141"/>
      <c r="EF901" s="143"/>
      <c r="EU901" s="72"/>
    </row>
    <row r="902" spans="64:151">
      <c r="BL902" s="11"/>
      <c r="BM902" s="60"/>
      <c r="BN902" s="49"/>
      <c r="BZ902"/>
      <c r="CA902" s="278">
        <v>41429.813252314816</v>
      </c>
      <c r="CB902" t="s">
        <v>1969</v>
      </c>
      <c r="CF902" s="65"/>
      <c r="CG902" s="65"/>
      <c r="CH902" s="49"/>
      <c r="CM902"/>
      <c r="CN902"/>
      <c r="CO902"/>
      <c r="CP902"/>
      <c r="CQ902"/>
      <c r="CR902"/>
      <c r="CS902"/>
      <c r="CT902"/>
      <c r="CU902"/>
      <c r="DJ902" s="139"/>
      <c r="DK902" s="95"/>
      <c r="DL902" s="141"/>
      <c r="DM902" s="141"/>
      <c r="DN902" s="141"/>
      <c r="DO902" s="141"/>
      <c r="DP902" s="91"/>
      <c r="DQ902" s="72"/>
      <c r="DR902" s="72"/>
      <c r="DS902" s="72"/>
      <c r="DT902" s="72"/>
      <c r="DZ902" s="141"/>
      <c r="EA902" s="141"/>
      <c r="EB902" s="141"/>
      <c r="EC902" s="141"/>
      <c r="ED902" s="141"/>
      <c r="EE902" s="141"/>
      <c r="EF902" s="143"/>
      <c r="EU902" s="72"/>
    </row>
    <row r="903" spans="64:151">
      <c r="BL903" s="11"/>
      <c r="BM903" s="60"/>
      <c r="BN903" s="49"/>
      <c r="BZ903"/>
      <c r="CA903" s="278">
        <v>41429.813263888886</v>
      </c>
      <c r="CB903" t="s">
        <v>1969</v>
      </c>
      <c r="CF903" s="65"/>
      <c r="CG903" s="65"/>
      <c r="CH903" s="49"/>
      <c r="CM903"/>
      <c r="CN903"/>
      <c r="CO903"/>
      <c r="CP903"/>
      <c r="CQ903"/>
      <c r="CR903"/>
      <c r="CS903"/>
      <c r="CT903"/>
      <c r="CU903"/>
      <c r="DJ903" s="139"/>
      <c r="DK903" s="95"/>
      <c r="DL903" s="141"/>
      <c r="DM903" s="141"/>
      <c r="DN903" s="141"/>
      <c r="DO903" s="141"/>
      <c r="DP903" s="91"/>
      <c r="DQ903" s="72"/>
      <c r="DR903" s="72"/>
      <c r="DS903" s="72"/>
      <c r="DT903" s="72"/>
      <c r="DZ903" s="141"/>
      <c r="EA903" s="141"/>
      <c r="EB903" s="141"/>
      <c r="EC903" s="141"/>
      <c r="ED903" s="141"/>
      <c r="EE903" s="141"/>
      <c r="EF903" s="143"/>
      <c r="EU903" s="72"/>
    </row>
    <row r="904" spans="64:151">
      <c r="BL904" s="11"/>
      <c r="BM904" s="60"/>
      <c r="BN904" s="49"/>
      <c r="BZ904"/>
      <c r="CA904" s="278">
        <v>41429.813275462962</v>
      </c>
      <c r="CB904" t="s">
        <v>1969</v>
      </c>
      <c r="CF904" s="65"/>
      <c r="CG904" s="65"/>
      <c r="CH904" s="49"/>
      <c r="CM904"/>
      <c r="CN904"/>
      <c r="CO904"/>
      <c r="CP904"/>
      <c r="CQ904"/>
      <c r="CR904"/>
      <c r="CS904"/>
      <c r="CT904"/>
      <c r="CU904"/>
      <c r="DJ904" s="139"/>
      <c r="DK904" s="95"/>
      <c r="DL904" s="141"/>
      <c r="DM904" s="141"/>
      <c r="DN904" s="141"/>
      <c r="DO904" s="141"/>
      <c r="DP904" s="91"/>
      <c r="DQ904" s="72"/>
      <c r="DR904" s="72"/>
      <c r="DS904" s="72"/>
      <c r="DT904" s="72"/>
      <c r="DZ904" s="141"/>
      <c r="EA904" s="141"/>
      <c r="EB904" s="141"/>
      <c r="EC904" s="141"/>
      <c r="ED904" s="141"/>
      <c r="EE904" s="141"/>
      <c r="EF904" s="143"/>
      <c r="EU904" s="72"/>
    </row>
    <row r="905" spans="64:151">
      <c r="BL905" s="11"/>
      <c r="BM905" s="60"/>
      <c r="BN905" s="49"/>
      <c r="BZ905"/>
      <c r="CA905" s="278">
        <v>41429.813287037039</v>
      </c>
      <c r="CB905" t="s">
        <v>1969</v>
      </c>
      <c r="CF905" s="65"/>
      <c r="CG905" s="65"/>
      <c r="CH905" s="49"/>
      <c r="CM905"/>
      <c r="CN905"/>
      <c r="CO905"/>
      <c r="CP905"/>
      <c r="CQ905"/>
      <c r="CR905"/>
      <c r="CS905"/>
      <c r="CT905"/>
      <c r="CU905"/>
      <c r="DJ905" s="139"/>
      <c r="DK905" s="95"/>
      <c r="DL905" s="141"/>
      <c r="DM905" s="141"/>
      <c r="DN905" s="141"/>
      <c r="DO905" s="141"/>
      <c r="DP905" s="91"/>
      <c r="DQ905" s="72"/>
      <c r="DR905" s="72"/>
      <c r="DS905" s="72"/>
      <c r="DT905" s="72"/>
      <c r="DZ905" s="141"/>
      <c r="EA905" s="141"/>
      <c r="EB905" s="141"/>
      <c r="EC905" s="141"/>
      <c r="ED905" s="141"/>
      <c r="EE905" s="141"/>
      <c r="EF905" s="143"/>
      <c r="EU905" s="72"/>
    </row>
    <row r="906" spans="64:151">
      <c r="BL906" s="11"/>
      <c r="BM906" s="60"/>
      <c r="BN906" s="49"/>
      <c r="BZ906"/>
      <c r="CA906" s="278">
        <v>41429.813298611109</v>
      </c>
      <c r="CB906" t="s">
        <v>1969</v>
      </c>
      <c r="CF906" s="65"/>
      <c r="CG906" s="65"/>
      <c r="CH906" s="49"/>
      <c r="CM906"/>
      <c r="CN906"/>
      <c r="CO906"/>
      <c r="CP906"/>
      <c r="CQ906"/>
      <c r="CR906"/>
      <c r="CS906"/>
      <c r="CT906"/>
      <c r="CU906"/>
      <c r="DJ906" s="139"/>
      <c r="DK906" s="95"/>
      <c r="DL906" s="141"/>
      <c r="DM906" s="141"/>
      <c r="DN906" s="141"/>
      <c r="DO906" s="141"/>
      <c r="DP906" s="91"/>
      <c r="DQ906" s="72"/>
      <c r="DR906" s="72"/>
      <c r="DS906" s="72"/>
      <c r="DT906" s="72"/>
      <c r="DZ906" s="141"/>
      <c r="EA906" s="141"/>
      <c r="EB906" s="141"/>
      <c r="EC906" s="141"/>
      <c r="ED906" s="141"/>
      <c r="EE906" s="141"/>
      <c r="EF906" s="143"/>
      <c r="EU906" s="72"/>
    </row>
    <row r="907" spans="64:151">
      <c r="BL907" s="11"/>
      <c r="BM907" s="60"/>
      <c r="BN907" s="49"/>
      <c r="BZ907"/>
      <c r="CA907" s="278">
        <v>41429.813298611109</v>
      </c>
      <c r="CB907" t="s">
        <v>1969</v>
      </c>
      <c r="CF907" s="65"/>
      <c r="CG907" s="65"/>
      <c r="CH907" s="49"/>
      <c r="CM907"/>
      <c r="CN907"/>
      <c r="CO907"/>
      <c r="CP907"/>
      <c r="CQ907"/>
      <c r="CR907"/>
      <c r="CS907"/>
      <c r="CT907"/>
      <c r="CU907"/>
      <c r="DJ907" s="139"/>
      <c r="DK907" s="95"/>
      <c r="DL907" s="141"/>
      <c r="DM907" s="141"/>
      <c r="DN907" s="141"/>
      <c r="DO907" s="141"/>
      <c r="DP907" s="91"/>
      <c r="DQ907" s="72"/>
      <c r="DR907" s="72"/>
      <c r="DS907" s="72"/>
      <c r="DT907" s="72"/>
      <c r="DZ907" s="141"/>
      <c r="EA907" s="141"/>
      <c r="EB907" s="141"/>
      <c r="EC907" s="141"/>
      <c r="ED907" s="141"/>
      <c r="EE907" s="141"/>
      <c r="EF907" s="143"/>
      <c r="EU907" s="72"/>
    </row>
    <row r="908" spans="64:151">
      <c r="BL908" s="11"/>
      <c r="BM908" s="60"/>
      <c r="BN908" s="49"/>
      <c r="BZ908"/>
      <c r="CA908" s="278">
        <v>41429.813310185185</v>
      </c>
      <c r="CB908" t="s">
        <v>990</v>
      </c>
      <c r="CF908" s="65"/>
      <c r="CG908" s="65"/>
      <c r="CH908" s="49"/>
      <c r="CM908"/>
      <c r="CN908"/>
      <c r="CO908"/>
      <c r="CP908"/>
      <c r="CQ908"/>
      <c r="CR908"/>
      <c r="CS908"/>
      <c r="CT908"/>
      <c r="CU908"/>
      <c r="DJ908" s="139"/>
      <c r="DK908" s="95"/>
      <c r="DL908" s="141"/>
      <c r="DM908" s="141"/>
      <c r="DN908" s="141"/>
      <c r="DO908" s="141"/>
      <c r="DP908" s="91"/>
      <c r="DQ908" s="72"/>
      <c r="DR908" s="72"/>
      <c r="DS908" s="72"/>
      <c r="DT908" s="72"/>
      <c r="DZ908" s="141"/>
      <c r="EA908" s="141"/>
      <c r="EB908" s="141"/>
      <c r="EC908" s="141"/>
      <c r="ED908" s="141"/>
      <c r="EE908" s="141"/>
      <c r="EF908" s="143"/>
      <c r="EU908" s="72"/>
    </row>
    <row r="909" spans="64:151">
      <c r="BL909" s="11"/>
      <c r="BM909" s="60"/>
      <c r="BN909" s="49"/>
      <c r="BZ909"/>
      <c r="CA909" s="278">
        <v>41429.813310185185</v>
      </c>
      <c r="CB909" t="s">
        <v>1969</v>
      </c>
      <c r="CF909" s="65"/>
      <c r="CG909" s="65"/>
      <c r="CH909" s="49"/>
      <c r="CM909"/>
      <c r="CN909"/>
      <c r="CO909"/>
      <c r="CP909"/>
      <c r="CQ909"/>
      <c r="CR909"/>
      <c r="CS909"/>
      <c r="CT909"/>
      <c r="CU909"/>
      <c r="DJ909" s="139"/>
      <c r="DK909" s="95"/>
      <c r="DL909" s="141"/>
      <c r="DM909" s="141"/>
      <c r="DN909" s="141"/>
      <c r="DO909" s="141"/>
      <c r="DP909" s="91"/>
      <c r="DQ909" s="72"/>
      <c r="DR909" s="72"/>
      <c r="DS909" s="72"/>
      <c r="DT909" s="72"/>
      <c r="DZ909" s="141"/>
      <c r="EA909" s="141"/>
      <c r="EB909" s="141"/>
      <c r="EC909" s="141"/>
      <c r="ED909" s="141"/>
      <c r="EE909" s="141"/>
      <c r="EF909" s="143"/>
      <c r="EU909" s="72"/>
    </row>
    <row r="910" spans="64:151">
      <c r="BL910" s="11"/>
      <c r="BM910" s="60"/>
      <c r="BN910" s="49"/>
      <c r="BZ910"/>
      <c r="CA910" s="278">
        <v>41429.814398148148</v>
      </c>
      <c r="CB910" t="s">
        <v>1969</v>
      </c>
      <c r="CF910" s="65"/>
      <c r="CG910" s="65"/>
      <c r="CH910" s="49"/>
      <c r="CM910"/>
      <c r="CN910"/>
      <c r="CO910"/>
      <c r="CP910"/>
      <c r="CQ910"/>
      <c r="CR910"/>
      <c r="CS910"/>
      <c r="CT910"/>
      <c r="CU910"/>
      <c r="DJ910" s="139"/>
      <c r="DK910" s="95"/>
      <c r="DL910" s="141"/>
      <c r="DM910" s="141"/>
      <c r="DN910" s="141"/>
      <c r="DO910" s="141"/>
      <c r="DP910" s="91"/>
      <c r="DQ910" s="72"/>
      <c r="DR910" s="72"/>
      <c r="DS910" s="72"/>
      <c r="DT910" s="72"/>
      <c r="DZ910" s="141"/>
      <c r="EA910" s="141"/>
      <c r="EB910" s="141"/>
      <c r="EC910" s="141"/>
      <c r="ED910" s="141"/>
      <c r="EE910" s="141"/>
      <c r="EF910" s="143"/>
      <c r="EU910" s="72"/>
    </row>
    <row r="911" spans="64:151">
      <c r="BL911" s="11"/>
      <c r="BM911" s="60"/>
      <c r="BN911" s="49"/>
      <c r="BZ911"/>
      <c r="CA911" s="278">
        <v>41429.814456018517</v>
      </c>
      <c r="CB911" t="s">
        <v>1969</v>
      </c>
      <c r="CF911" s="65"/>
      <c r="CG911" s="65"/>
      <c r="CH911" s="49"/>
      <c r="CM911"/>
      <c r="CN911"/>
      <c r="CO911"/>
      <c r="CP911"/>
      <c r="CQ911"/>
      <c r="CR911"/>
      <c r="CS911"/>
      <c r="CT911"/>
      <c r="CU911"/>
      <c r="DJ911" s="139"/>
      <c r="DK911" s="95"/>
      <c r="DL911" s="141"/>
      <c r="DM911" s="141"/>
      <c r="DN911" s="141"/>
      <c r="DO911" s="141"/>
      <c r="DP911" s="91"/>
      <c r="DQ911" s="72"/>
      <c r="DR911" s="72"/>
      <c r="DS911" s="72"/>
      <c r="DT911" s="72"/>
      <c r="DZ911" s="141"/>
      <c r="EA911" s="141"/>
      <c r="EB911" s="141"/>
      <c r="EC911" s="141"/>
      <c r="ED911" s="141"/>
      <c r="EE911" s="141"/>
      <c r="EF911" s="143"/>
      <c r="EU911" s="72"/>
    </row>
    <row r="912" spans="64:151">
      <c r="BL912" s="11"/>
      <c r="BM912" s="60"/>
      <c r="BN912" s="49"/>
      <c r="BZ912"/>
      <c r="CA912" s="278">
        <v>41429.814456018517</v>
      </c>
      <c r="CB912" t="s">
        <v>991</v>
      </c>
      <c r="CF912" s="65"/>
      <c r="CG912" s="65"/>
      <c r="CH912" s="49"/>
      <c r="CM912"/>
      <c r="CN912"/>
      <c r="CO912"/>
      <c r="CP912"/>
      <c r="CQ912"/>
      <c r="CR912"/>
      <c r="CS912"/>
      <c r="CT912"/>
      <c r="CU912"/>
      <c r="DJ912" s="139"/>
      <c r="DK912" s="95"/>
      <c r="DL912" s="141"/>
      <c r="DM912" s="141"/>
      <c r="DN912" s="141"/>
      <c r="DO912" s="141"/>
      <c r="DP912" s="91"/>
      <c r="DQ912" s="72"/>
      <c r="DR912" s="72"/>
      <c r="DS912" s="72"/>
      <c r="DT912" s="72"/>
      <c r="DZ912" s="141"/>
      <c r="EA912" s="141"/>
      <c r="EB912" s="141"/>
      <c r="EC912" s="141"/>
      <c r="ED912" s="141"/>
      <c r="EE912" s="141"/>
      <c r="EF912" s="143"/>
      <c r="EU912" s="72"/>
    </row>
    <row r="913" spans="64:151">
      <c r="BL913" s="11"/>
      <c r="BM913" s="60"/>
      <c r="BN913" s="49"/>
      <c r="BZ913"/>
      <c r="CA913" s="278">
        <v>41429.814467592594</v>
      </c>
      <c r="CB913" t="s">
        <v>1597</v>
      </c>
      <c r="CF913" s="65"/>
      <c r="CG913" s="65"/>
      <c r="CH913" s="49"/>
      <c r="CM913"/>
      <c r="CN913"/>
      <c r="CO913"/>
      <c r="CP913"/>
      <c r="CQ913"/>
      <c r="CR913"/>
      <c r="CS913"/>
      <c r="CT913"/>
      <c r="CU913"/>
      <c r="DJ913" s="139"/>
      <c r="DK913" s="95"/>
      <c r="DL913" s="141"/>
      <c r="DM913" s="141"/>
      <c r="DN913" s="141"/>
      <c r="DO913" s="141"/>
      <c r="DP913" s="91"/>
      <c r="DQ913" s="72"/>
      <c r="DR913" s="72"/>
      <c r="DS913" s="72"/>
      <c r="DT913" s="72"/>
      <c r="DZ913" s="141"/>
      <c r="EA913" s="141"/>
      <c r="EB913" s="141"/>
      <c r="EC913" s="141"/>
      <c r="ED913" s="141"/>
      <c r="EE913" s="141"/>
      <c r="EF913" s="143"/>
      <c r="EU913" s="72"/>
    </row>
    <row r="914" spans="64:151">
      <c r="BL914" s="11"/>
      <c r="BM914" s="60"/>
      <c r="BN914" s="49"/>
      <c r="BZ914"/>
      <c r="CA914" s="278">
        <v>41429.814606481479</v>
      </c>
      <c r="CB914" t="s">
        <v>991</v>
      </c>
      <c r="CF914" s="65"/>
      <c r="CG914" s="65"/>
      <c r="CH914" s="49"/>
      <c r="CM914"/>
      <c r="CN914"/>
      <c r="CO914"/>
      <c r="CP914"/>
      <c r="CQ914"/>
      <c r="CR914"/>
      <c r="CS914"/>
      <c r="CT914"/>
      <c r="CU914"/>
      <c r="DJ914" s="139"/>
      <c r="DK914" s="95"/>
      <c r="DL914" s="141"/>
      <c r="DM914" s="141"/>
      <c r="DN914" s="141"/>
      <c r="DO914" s="141"/>
      <c r="DP914" s="91"/>
      <c r="DQ914" s="72"/>
      <c r="DR914" s="72"/>
      <c r="DS914" s="72"/>
      <c r="DT914" s="72"/>
      <c r="DZ914" s="141"/>
      <c r="EA914" s="141"/>
      <c r="EB914" s="141"/>
      <c r="EC914" s="141"/>
      <c r="ED914" s="141"/>
      <c r="EE914" s="141"/>
      <c r="EF914" s="143"/>
      <c r="EU914" s="72"/>
    </row>
    <row r="915" spans="64:151">
      <c r="BL915" s="11"/>
      <c r="BM915" s="60"/>
      <c r="BN915" s="49"/>
      <c r="BZ915"/>
      <c r="CA915" s="278">
        <v>41429.814606481479</v>
      </c>
      <c r="CB915" t="s">
        <v>1598</v>
      </c>
      <c r="CF915" s="65"/>
      <c r="CG915" s="65"/>
      <c r="CH915" s="49"/>
      <c r="CM915"/>
      <c r="CN915"/>
      <c r="CO915"/>
      <c r="CP915"/>
      <c r="CQ915"/>
      <c r="CR915"/>
      <c r="CS915"/>
      <c r="CT915"/>
      <c r="CU915"/>
      <c r="DJ915" s="139"/>
      <c r="DK915" s="95"/>
      <c r="DL915" s="141"/>
      <c r="DM915" s="141"/>
      <c r="DN915" s="141"/>
      <c r="DO915" s="141"/>
      <c r="DP915" s="91"/>
      <c r="DQ915" s="72"/>
      <c r="DR915" s="72"/>
      <c r="DS915" s="72"/>
      <c r="DT915" s="72"/>
      <c r="DZ915" s="141"/>
      <c r="EA915" s="141"/>
      <c r="EB915" s="141"/>
      <c r="EC915" s="141"/>
      <c r="ED915" s="141"/>
      <c r="EE915" s="141"/>
      <c r="EF915" s="143"/>
      <c r="EU915" s="72"/>
    </row>
    <row r="916" spans="64:151">
      <c r="BL916" s="11"/>
      <c r="BM916" s="60"/>
      <c r="BN916" s="49"/>
      <c r="BZ916"/>
      <c r="CA916" s="278">
        <v>41429.814618055556</v>
      </c>
      <c r="CB916" t="s">
        <v>1969</v>
      </c>
      <c r="CF916" s="65"/>
      <c r="CG916" s="65"/>
      <c r="CH916" s="49"/>
      <c r="CM916"/>
      <c r="CN916"/>
      <c r="CO916"/>
      <c r="CP916"/>
      <c r="CQ916"/>
      <c r="CR916"/>
      <c r="CS916"/>
      <c r="CT916"/>
      <c r="CU916"/>
      <c r="DJ916" s="139"/>
      <c r="DK916" s="95"/>
      <c r="DL916" s="141"/>
      <c r="DM916" s="141"/>
      <c r="DN916" s="141"/>
      <c r="DO916" s="141"/>
      <c r="DP916" s="91"/>
      <c r="DQ916" s="72"/>
      <c r="DR916" s="72"/>
      <c r="DS916" s="72"/>
      <c r="DT916" s="72"/>
      <c r="DZ916" s="141"/>
      <c r="EA916" s="141"/>
      <c r="EB916" s="141"/>
      <c r="EC916" s="141"/>
      <c r="ED916" s="141"/>
      <c r="EE916" s="141"/>
      <c r="EF916" s="143"/>
      <c r="EU916" s="72"/>
    </row>
    <row r="917" spans="64:151">
      <c r="BL917" s="11"/>
      <c r="BM917" s="60"/>
      <c r="BN917" s="49"/>
      <c r="BZ917"/>
      <c r="CA917" s="278">
        <v>41429.814629629633</v>
      </c>
      <c r="CB917" t="s">
        <v>1969</v>
      </c>
      <c r="CF917" s="65"/>
      <c r="CG917" s="65"/>
      <c r="CH917" s="49"/>
      <c r="CM917"/>
      <c r="CN917"/>
      <c r="CO917"/>
      <c r="CP917"/>
      <c r="CQ917"/>
      <c r="CR917"/>
      <c r="CS917"/>
      <c r="CT917"/>
      <c r="CU917"/>
      <c r="DJ917" s="139"/>
      <c r="DK917" s="95"/>
      <c r="DL917" s="141"/>
      <c r="DM917" s="141"/>
      <c r="DN917" s="141"/>
      <c r="DO917" s="141"/>
      <c r="DP917" s="91"/>
      <c r="DQ917" s="72"/>
      <c r="DR917" s="72"/>
      <c r="DS917" s="72"/>
      <c r="DT917" s="72"/>
      <c r="DZ917" s="141"/>
      <c r="EA917" s="141"/>
      <c r="EB917" s="141"/>
      <c r="EC917" s="141"/>
      <c r="ED917" s="141"/>
      <c r="EE917" s="141"/>
      <c r="EF917" s="143"/>
      <c r="EU917" s="72"/>
    </row>
    <row r="918" spans="64:151">
      <c r="BL918" s="11"/>
      <c r="BM918" s="60"/>
      <c r="BN918" s="49"/>
      <c r="BZ918"/>
      <c r="CA918" s="278">
        <v>41429.814652777779</v>
      </c>
      <c r="CB918" t="s">
        <v>992</v>
      </c>
      <c r="CF918" s="65"/>
      <c r="CG918" s="65"/>
      <c r="CH918" s="49"/>
      <c r="CM918"/>
      <c r="CN918"/>
      <c r="CO918"/>
      <c r="CP918"/>
      <c r="CQ918"/>
      <c r="CR918"/>
      <c r="CS918"/>
      <c r="CT918"/>
      <c r="CU918"/>
      <c r="DJ918" s="139"/>
      <c r="DK918" s="95"/>
      <c r="DL918" s="141"/>
      <c r="DM918" s="141"/>
      <c r="DN918" s="141"/>
      <c r="DO918" s="141"/>
      <c r="DP918" s="91"/>
      <c r="DQ918" s="72"/>
      <c r="DR918" s="72"/>
      <c r="DS918" s="72"/>
      <c r="DT918" s="72"/>
      <c r="DZ918" s="141"/>
      <c r="EA918" s="141"/>
      <c r="EB918" s="141"/>
      <c r="EC918" s="141"/>
      <c r="ED918" s="141"/>
      <c r="EE918" s="141"/>
      <c r="EF918" s="143"/>
      <c r="EU918" s="72"/>
    </row>
    <row r="919" spans="64:151">
      <c r="BL919" s="11"/>
      <c r="BM919" s="60"/>
      <c r="BN919" s="49"/>
      <c r="BZ919"/>
      <c r="CA919" s="278">
        <v>41429.814664351848</v>
      </c>
      <c r="CB919" t="s">
        <v>1597</v>
      </c>
      <c r="CF919" s="65"/>
      <c r="CG919" s="65"/>
      <c r="CH919" s="49"/>
      <c r="CM919"/>
      <c r="CN919"/>
      <c r="CO919"/>
      <c r="CP919"/>
      <c r="CQ919"/>
      <c r="CR919"/>
      <c r="CS919"/>
      <c r="CT919"/>
      <c r="CU919"/>
      <c r="DJ919" s="139"/>
      <c r="DK919" s="95"/>
      <c r="DL919" s="141"/>
      <c r="DM919" s="141"/>
      <c r="DN919" s="141"/>
      <c r="DO919" s="141"/>
      <c r="DP919" s="91"/>
      <c r="DQ919" s="72"/>
      <c r="DR919" s="72"/>
      <c r="DS919" s="72"/>
      <c r="DT919" s="72"/>
      <c r="DZ919" s="141"/>
      <c r="EA919" s="141"/>
      <c r="EB919" s="141"/>
      <c r="EC919" s="141"/>
      <c r="ED919" s="141"/>
      <c r="EE919" s="141"/>
      <c r="EF919" s="143"/>
      <c r="EU919" s="72"/>
    </row>
    <row r="920" spans="64:151">
      <c r="BL920" s="11"/>
      <c r="BM920" s="60"/>
      <c r="BN920" s="49"/>
      <c r="BZ920"/>
      <c r="CA920" s="278">
        <v>41429.814664351848</v>
      </c>
      <c r="CB920" t="s">
        <v>1969</v>
      </c>
      <c r="CF920" s="65"/>
      <c r="CG920" s="65"/>
      <c r="CH920" s="49"/>
      <c r="CM920"/>
      <c r="CN920"/>
      <c r="CO920"/>
      <c r="CP920"/>
      <c r="CQ920"/>
      <c r="CR920"/>
      <c r="CS920"/>
      <c r="CT920"/>
      <c r="CU920"/>
      <c r="DJ920" s="139"/>
      <c r="DK920" s="95"/>
      <c r="DL920" s="141"/>
      <c r="DM920" s="141"/>
      <c r="DN920" s="141"/>
      <c r="DO920" s="141"/>
      <c r="DP920" s="91"/>
      <c r="DQ920" s="72"/>
      <c r="DR920" s="72"/>
      <c r="DS920" s="72"/>
      <c r="DT920" s="72"/>
      <c r="DZ920" s="141"/>
      <c r="EA920" s="141"/>
      <c r="EB920" s="141"/>
      <c r="EC920" s="141"/>
      <c r="ED920" s="141"/>
      <c r="EE920" s="141"/>
      <c r="EF920" s="143"/>
      <c r="EU920" s="72"/>
    </row>
    <row r="921" spans="64:151">
      <c r="BL921" s="11"/>
      <c r="BM921" s="60"/>
      <c r="BN921" s="49"/>
      <c r="BZ921"/>
      <c r="CA921" s="278">
        <v>41429.814803240741</v>
      </c>
      <c r="CB921" t="s">
        <v>1969</v>
      </c>
      <c r="CF921" s="65"/>
      <c r="CG921" s="65"/>
      <c r="CH921" s="49"/>
      <c r="CM921"/>
      <c r="CN921"/>
      <c r="CO921"/>
      <c r="CP921"/>
      <c r="CQ921"/>
      <c r="CR921"/>
      <c r="CS921"/>
      <c r="CT921"/>
      <c r="CU921"/>
      <c r="DJ921" s="139"/>
      <c r="DK921" s="95"/>
      <c r="DL921" s="141"/>
      <c r="DM921" s="141"/>
      <c r="DN921" s="141"/>
      <c r="DO921" s="141"/>
      <c r="DP921" s="91"/>
      <c r="DQ921" s="72"/>
      <c r="DR921" s="72"/>
      <c r="DS921" s="72"/>
      <c r="DT921" s="72"/>
      <c r="DZ921" s="141"/>
      <c r="EA921" s="141"/>
      <c r="EB921" s="141"/>
      <c r="EC921" s="141"/>
      <c r="ED921" s="141"/>
      <c r="EE921" s="141"/>
      <c r="EF921" s="143"/>
      <c r="EU921" s="72"/>
    </row>
    <row r="922" spans="64:151">
      <c r="BL922" s="11"/>
      <c r="BM922" s="60"/>
      <c r="BN922" s="49"/>
      <c r="BZ922"/>
      <c r="CA922" s="278">
        <v>41429.814872685187</v>
      </c>
      <c r="CB922" t="s">
        <v>1969</v>
      </c>
      <c r="CF922" s="65"/>
      <c r="CG922" s="65"/>
      <c r="CH922" s="49"/>
      <c r="CM922"/>
      <c r="CN922"/>
      <c r="CO922"/>
      <c r="CP922"/>
      <c r="CQ922"/>
      <c r="CR922"/>
      <c r="CS922"/>
      <c r="CT922"/>
      <c r="CU922"/>
      <c r="DJ922" s="139"/>
      <c r="DK922" s="95"/>
      <c r="DL922" s="141"/>
      <c r="DM922" s="141"/>
      <c r="DN922" s="141"/>
      <c r="DO922" s="141"/>
      <c r="DP922" s="91"/>
      <c r="DQ922" s="72"/>
      <c r="DR922" s="72"/>
      <c r="DS922" s="72"/>
      <c r="DT922" s="72"/>
      <c r="DZ922" s="141"/>
      <c r="EA922" s="141"/>
      <c r="EB922" s="141"/>
      <c r="EC922" s="141"/>
      <c r="ED922" s="141"/>
      <c r="EE922" s="141"/>
      <c r="EF922" s="143"/>
      <c r="EU922" s="72"/>
    </row>
    <row r="923" spans="64:151">
      <c r="BL923" s="11"/>
      <c r="BM923" s="60"/>
      <c r="BN923" s="49"/>
      <c r="BZ923"/>
      <c r="CA923" s="278">
        <v>41429.814976851849</v>
      </c>
      <c r="CB923" t="s">
        <v>1969</v>
      </c>
      <c r="CF923" s="65"/>
      <c r="CG923" s="65"/>
      <c r="CH923" s="49"/>
      <c r="CM923"/>
      <c r="CN923"/>
      <c r="CO923"/>
      <c r="CP923"/>
      <c r="CQ923"/>
      <c r="CR923"/>
      <c r="CS923"/>
      <c r="CT923"/>
      <c r="CU923"/>
      <c r="DJ923" s="139"/>
      <c r="DK923" s="95"/>
      <c r="DL923" s="141"/>
      <c r="DM923" s="141"/>
      <c r="DN923" s="141"/>
      <c r="DO923" s="141"/>
      <c r="DP923" s="91"/>
      <c r="DQ923" s="72"/>
      <c r="DR923" s="72"/>
      <c r="DS923" s="72"/>
      <c r="DT923" s="72"/>
      <c r="DZ923" s="141"/>
      <c r="EA923" s="141"/>
      <c r="EB923" s="141"/>
      <c r="EC923" s="141"/>
      <c r="ED923" s="141"/>
      <c r="EE923" s="141"/>
      <c r="EF923" s="143"/>
      <c r="EU923" s="72"/>
    </row>
    <row r="924" spans="64:151">
      <c r="BL924" s="11"/>
      <c r="BM924" s="60"/>
      <c r="BN924" s="49"/>
      <c r="BZ924"/>
      <c r="CA924" s="278">
        <v>41429.814988425926</v>
      </c>
      <c r="CB924" t="s">
        <v>993</v>
      </c>
      <c r="CF924" s="65"/>
      <c r="CG924" s="65"/>
      <c r="CH924" s="49"/>
      <c r="CM924"/>
      <c r="CN924"/>
      <c r="CO924"/>
      <c r="CP924"/>
      <c r="CQ924"/>
      <c r="CR924"/>
      <c r="CS924"/>
      <c r="CT924"/>
      <c r="CU924"/>
      <c r="DJ924" s="139"/>
      <c r="DK924" s="95"/>
      <c r="DL924" s="141"/>
      <c r="DM924" s="141"/>
      <c r="DN924" s="141"/>
      <c r="DO924" s="141"/>
      <c r="DP924" s="91"/>
      <c r="DQ924" s="72"/>
      <c r="DR924" s="72"/>
      <c r="DS924" s="72"/>
      <c r="DT924" s="72"/>
      <c r="DZ924" s="141"/>
      <c r="EA924" s="141"/>
      <c r="EB924" s="141"/>
      <c r="EC924" s="141"/>
      <c r="ED924" s="141"/>
      <c r="EE924" s="141"/>
      <c r="EF924" s="143"/>
      <c r="EU924" s="72"/>
    </row>
    <row r="925" spans="64:151">
      <c r="BL925" s="11"/>
      <c r="BM925" s="60"/>
      <c r="BN925" s="49"/>
      <c r="BZ925"/>
      <c r="CA925" s="278">
        <v>41429.815000000002</v>
      </c>
      <c r="CB925" t="s">
        <v>1598</v>
      </c>
      <c r="CF925" s="65"/>
      <c r="CG925" s="65"/>
      <c r="CH925" s="49"/>
      <c r="CM925"/>
      <c r="CN925"/>
      <c r="CO925"/>
      <c r="CP925"/>
      <c r="CQ925"/>
      <c r="CR925"/>
      <c r="CS925"/>
      <c r="CT925"/>
      <c r="CU925"/>
      <c r="DJ925" s="139"/>
      <c r="DK925" s="95"/>
      <c r="DL925" s="141"/>
      <c r="DM925" s="141"/>
      <c r="DN925" s="141"/>
      <c r="DO925" s="141"/>
      <c r="DP925" s="91"/>
      <c r="DQ925" s="72"/>
      <c r="DR925" s="72"/>
      <c r="DS925" s="72"/>
      <c r="DT925" s="72"/>
      <c r="DZ925" s="141"/>
      <c r="EA925" s="141"/>
      <c r="EB925" s="141"/>
      <c r="EC925" s="141"/>
      <c r="ED925" s="141"/>
      <c r="EE925" s="141"/>
      <c r="EF925" s="143"/>
      <c r="EU925" s="72"/>
    </row>
    <row r="926" spans="64:151">
      <c r="BL926" s="11"/>
      <c r="BM926" s="60"/>
      <c r="BN926" s="49"/>
      <c r="BZ926"/>
      <c r="CA926" s="278">
        <v>41429.815127314818</v>
      </c>
      <c r="CB926" t="s">
        <v>1969</v>
      </c>
      <c r="CF926" s="65"/>
      <c r="CG926" s="65"/>
      <c r="CH926" s="49"/>
      <c r="CM926"/>
      <c r="CN926"/>
      <c r="CO926"/>
      <c r="CP926"/>
      <c r="CQ926"/>
      <c r="CR926"/>
      <c r="CS926"/>
      <c r="CT926"/>
      <c r="CU926"/>
      <c r="DJ926" s="139"/>
      <c r="DK926" s="95"/>
      <c r="DL926" s="141"/>
      <c r="DM926" s="141"/>
      <c r="DN926" s="141"/>
      <c r="DO926" s="141"/>
      <c r="DP926" s="91"/>
      <c r="DQ926" s="72"/>
      <c r="DR926" s="72"/>
      <c r="DS926" s="72"/>
      <c r="DT926" s="72"/>
      <c r="DZ926" s="141"/>
      <c r="EA926" s="141"/>
      <c r="EB926" s="141"/>
      <c r="EC926" s="141"/>
      <c r="ED926" s="141"/>
      <c r="EE926" s="141"/>
      <c r="EF926" s="143"/>
      <c r="EU926" s="72"/>
    </row>
    <row r="927" spans="64:151">
      <c r="BL927" s="11"/>
      <c r="BM927" s="60"/>
      <c r="BN927" s="49"/>
      <c r="BZ927"/>
      <c r="CA927" s="278">
        <v>41429.815150462964</v>
      </c>
      <c r="CB927" t="s">
        <v>1969</v>
      </c>
      <c r="CF927" s="65"/>
      <c r="CG927" s="65"/>
      <c r="CH927" s="49"/>
      <c r="CM927"/>
      <c r="CN927"/>
      <c r="CO927"/>
      <c r="CP927"/>
      <c r="CQ927"/>
      <c r="CR927"/>
      <c r="CS927"/>
      <c r="CT927"/>
      <c r="CU927"/>
      <c r="DJ927" s="139"/>
      <c r="DK927" s="95"/>
      <c r="DL927" s="141"/>
      <c r="DM927" s="141"/>
      <c r="DN927" s="141"/>
      <c r="DO927" s="141"/>
      <c r="DP927" s="91"/>
      <c r="DQ927" s="72"/>
      <c r="DR927" s="72"/>
      <c r="DS927" s="72"/>
      <c r="DT927" s="72"/>
      <c r="DZ927" s="141"/>
      <c r="EA927" s="141"/>
      <c r="EB927" s="141"/>
      <c r="EC927" s="141"/>
      <c r="ED927" s="141"/>
      <c r="EE927" s="141"/>
      <c r="EF927" s="143"/>
      <c r="EU927" s="72"/>
    </row>
    <row r="928" spans="64:151">
      <c r="BL928" s="11"/>
      <c r="BM928" s="60"/>
      <c r="BN928" s="49"/>
      <c r="BZ928"/>
      <c r="CA928" s="278">
        <v>41429.815150462964</v>
      </c>
      <c r="CB928" t="s">
        <v>993</v>
      </c>
      <c r="CF928" s="65"/>
      <c r="CG928" s="65"/>
      <c r="CH928" s="49"/>
      <c r="CM928"/>
      <c r="CN928"/>
      <c r="CO928"/>
      <c r="CP928"/>
      <c r="CQ928"/>
      <c r="CR928"/>
      <c r="CS928"/>
      <c r="CT928"/>
      <c r="CU928"/>
      <c r="DJ928" s="139"/>
      <c r="DK928" s="95"/>
      <c r="DL928" s="141"/>
      <c r="DM928" s="141"/>
      <c r="DN928" s="141"/>
      <c r="DO928" s="141"/>
      <c r="DP928" s="91"/>
      <c r="DQ928" s="72"/>
      <c r="DR928" s="72"/>
      <c r="DS928" s="72"/>
      <c r="DT928" s="72"/>
      <c r="DZ928" s="141"/>
      <c r="EA928" s="141"/>
      <c r="EB928" s="141"/>
      <c r="EC928" s="141"/>
      <c r="ED928" s="141"/>
      <c r="EE928" s="141"/>
      <c r="EF928" s="143"/>
      <c r="EU928" s="72"/>
    </row>
    <row r="929" spans="64:151">
      <c r="BL929" s="11"/>
      <c r="BM929" s="60"/>
      <c r="BN929" s="49"/>
      <c r="BZ929"/>
      <c r="CA929" s="278">
        <v>41429.815162037034</v>
      </c>
      <c r="CB929" t="s">
        <v>993</v>
      </c>
      <c r="CF929" s="65"/>
      <c r="CG929" s="65"/>
      <c r="CH929" s="49"/>
      <c r="CM929"/>
      <c r="CN929"/>
      <c r="CO929"/>
      <c r="CP929"/>
      <c r="CQ929"/>
      <c r="CR929"/>
      <c r="CS929"/>
      <c r="CT929"/>
      <c r="CU929"/>
      <c r="DJ929" s="139"/>
      <c r="DK929" s="95"/>
      <c r="DL929" s="141"/>
      <c r="DM929" s="141"/>
      <c r="DN929" s="141"/>
      <c r="DO929" s="141"/>
      <c r="DP929" s="91"/>
      <c r="DQ929" s="72"/>
      <c r="DR929" s="72"/>
      <c r="DS929" s="72"/>
      <c r="DT929" s="72"/>
      <c r="DZ929" s="141"/>
      <c r="EA929" s="141"/>
      <c r="EB929" s="141"/>
      <c r="EC929" s="141"/>
      <c r="ED929" s="141"/>
      <c r="EE929" s="141"/>
      <c r="EF929" s="143"/>
      <c r="EU929" s="72"/>
    </row>
    <row r="930" spans="64:151">
      <c r="BL930" s="11"/>
      <c r="BM930" s="60"/>
      <c r="BN930" s="49"/>
      <c r="BZ930"/>
      <c r="CA930" s="278">
        <v>41429.81517361111</v>
      </c>
      <c r="CB930" t="s">
        <v>1597</v>
      </c>
      <c r="CF930" s="65"/>
      <c r="CG930" s="65"/>
      <c r="CH930" s="49"/>
      <c r="CM930"/>
      <c r="CN930"/>
      <c r="CO930"/>
      <c r="CP930"/>
      <c r="CQ930"/>
      <c r="CR930"/>
      <c r="CS930"/>
      <c r="CT930"/>
      <c r="CU930"/>
      <c r="DJ930" s="139"/>
      <c r="DK930" s="95"/>
      <c r="DL930" s="141"/>
      <c r="DM930" s="141"/>
      <c r="DN930" s="141"/>
      <c r="DO930" s="141"/>
      <c r="DP930" s="91"/>
      <c r="DQ930" s="72"/>
      <c r="DR930" s="72"/>
      <c r="DS930" s="72"/>
      <c r="DT930" s="72"/>
      <c r="DZ930" s="141"/>
      <c r="EA930" s="141"/>
      <c r="EB930" s="141"/>
      <c r="EC930" s="141"/>
      <c r="ED930" s="141"/>
      <c r="EE930" s="141"/>
      <c r="EF930" s="143"/>
      <c r="EU930" s="72"/>
    </row>
    <row r="931" spans="64:151">
      <c r="BL931" s="11"/>
      <c r="BM931" s="60"/>
      <c r="BN931" s="49"/>
      <c r="BZ931"/>
      <c r="CA931" s="278">
        <v>41429.81517361111</v>
      </c>
      <c r="CB931" t="s">
        <v>1969</v>
      </c>
      <c r="CF931" s="65"/>
      <c r="CG931" s="65"/>
      <c r="CH931" s="49"/>
      <c r="CM931"/>
      <c r="CN931"/>
      <c r="CO931"/>
      <c r="CP931"/>
      <c r="CQ931"/>
      <c r="CR931"/>
      <c r="CS931"/>
      <c r="CT931"/>
      <c r="CU931"/>
      <c r="DJ931" s="139"/>
      <c r="DK931" s="95"/>
      <c r="DL931" s="141"/>
      <c r="DM931" s="141"/>
      <c r="DN931" s="141"/>
      <c r="DO931" s="141"/>
      <c r="DP931" s="91"/>
      <c r="DQ931" s="72"/>
      <c r="DR931" s="72"/>
      <c r="DS931" s="72"/>
      <c r="DT931" s="72"/>
      <c r="DZ931" s="141"/>
      <c r="EA931" s="141"/>
      <c r="EB931" s="141"/>
      <c r="EC931" s="141"/>
      <c r="ED931" s="141"/>
      <c r="EE931" s="141"/>
      <c r="EF931" s="143"/>
      <c r="EU931" s="72"/>
    </row>
    <row r="932" spans="64:151">
      <c r="BL932" s="11"/>
      <c r="BM932" s="60"/>
      <c r="BN932" s="49"/>
      <c r="BZ932"/>
      <c r="CA932" s="278">
        <v>41429.815185185187</v>
      </c>
      <c r="CB932" t="s">
        <v>1597</v>
      </c>
      <c r="CF932" s="65"/>
      <c r="CG932" s="65"/>
      <c r="CH932" s="49"/>
      <c r="CM932"/>
      <c r="CN932"/>
      <c r="CO932"/>
      <c r="CP932"/>
      <c r="CQ932"/>
      <c r="CR932"/>
      <c r="CS932"/>
      <c r="CT932"/>
      <c r="CU932"/>
      <c r="DJ932" s="139"/>
      <c r="DK932" s="95"/>
      <c r="DL932" s="141"/>
      <c r="DM932" s="141"/>
      <c r="DN932" s="141"/>
      <c r="DO932" s="141"/>
      <c r="DP932" s="91"/>
      <c r="DQ932" s="72"/>
      <c r="DR932" s="72"/>
      <c r="DS932" s="72"/>
      <c r="DT932" s="72"/>
      <c r="DZ932" s="141"/>
      <c r="EA932" s="141"/>
      <c r="EB932" s="141"/>
      <c r="EC932" s="141"/>
      <c r="ED932" s="141"/>
      <c r="EE932" s="141"/>
      <c r="EF932" s="143"/>
      <c r="EU932" s="72"/>
    </row>
    <row r="933" spans="64:151">
      <c r="BL933" s="11"/>
      <c r="BM933" s="60"/>
      <c r="BN933" s="49"/>
      <c r="BZ933"/>
      <c r="CA933" s="278">
        <v>41429.81523148148</v>
      </c>
      <c r="CB933" t="s">
        <v>1969</v>
      </c>
      <c r="CF933" s="65"/>
      <c r="CG933" s="65"/>
      <c r="CH933" s="49"/>
      <c r="CM933"/>
      <c r="CN933"/>
      <c r="CO933"/>
      <c r="CP933"/>
      <c r="CQ933"/>
      <c r="CR933"/>
      <c r="CS933"/>
      <c r="CT933"/>
      <c r="CU933"/>
      <c r="DJ933" s="139"/>
      <c r="DK933" s="95"/>
      <c r="DL933" s="141"/>
      <c r="DM933" s="141"/>
      <c r="DN933" s="141"/>
      <c r="DO933" s="141"/>
      <c r="DP933" s="91"/>
      <c r="DQ933" s="72"/>
      <c r="DR933" s="72"/>
      <c r="DS933" s="72"/>
      <c r="DT933" s="72"/>
      <c r="DZ933" s="141"/>
      <c r="EA933" s="141"/>
      <c r="EB933" s="141"/>
      <c r="EC933" s="141"/>
      <c r="ED933" s="141"/>
      <c r="EE933" s="141"/>
      <c r="EF933" s="143"/>
      <c r="EU933" s="72"/>
    </row>
    <row r="934" spans="64:151">
      <c r="BL934" s="11"/>
      <c r="BM934" s="60"/>
      <c r="BN934" s="49"/>
      <c r="BZ934"/>
      <c r="CA934" s="278">
        <v>41429.815266203703</v>
      </c>
      <c r="CB934" t="s">
        <v>1969</v>
      </c>
      <c r="CF934" s="65"/>
      <c r="CG934" s="65"/>
      <c r="CH934" s="49"/>
      <c r="CM934"/>
      <c r="CN934"/>
      <c r="CO934"/>
      <c r="CP934"/>
      <c r="CQ934"/>
      <c r="CR934"/>
      <c r="CS934"/>
      <c r="CT934"/>
      <c r="CU934"/>
      <c r="DJ934" s="139"/>
      <c r="DK934" s="95"/>
      <c r="DL934" s="141"/>
      <c r="DM934" s="141"/>
      <c r="DN934" s="141"/>
      <c r="DO934" s="141"/>
      <c r="DP934" s="91"/>
      <c r="DQ934" s="72"/>
      <c r="DR934" s="72"/>
      <c r="DS934" s="72"/>
      <c r="DT934" s="72"/>
      <c r="DZ934" s="141"/>
      <c r="EA934" s="141"/>
      <c r="EB934" s="141"/>
      <c r="EC934" s="141"/>
      <c r="ED934" s="141"/>
      <c r="EE934" s="141"/>
      <c r="EF934" s="143"/>
      <c r="EU934" s="72"/>
    </row>
    <row r="935" spans="64:151">
      <c r="BL935" s="11"/>
      <c r="BM935" s="60"/>
      <c r="BN935" s="49"/>
      <c r="BZ935"/>
      <c r="CA935" s="278">
        <v>41429.815289351849</v>
      </c>
      <c r="CB935" t="s">
        <v>1969</v>
      </c>
      <c r="CF935" s="65"/>
      <c r="CG935" s="65"/>
      <c r="CH935" s="49"/>
      <c r="CM935"/>
      <c r="CN935"/>
      <c r="CO935"/>
      <c r="CP935"/>
      <c r="CQ935"/>
      <c r="CR935"/>
      <c r="CS935"/>
      <c r="CT935"/>
      <c r="CU935"/>
      <c r="DJ935" s="139"/>
      <c r="DK935" s="95"/>
      <c r="DL935" s="141"/>
      <c r="DM935" s="141"/>
      <c r="DN935" s="141"/>
      <c r="DO935" s="141"/>
      <c r="DP935" s="91"/>
      <c r="DQ935" s="72"/>
      <c r="DR935" s="72"/>
      <c r="DS935" s="72"/>
      <c r="DT935" s="72"/>
      <c r="DZ935" s="141"/>
      <c r="EA935" s="141"/>
      <c r="EB935" s="141"/>
      <c r="EC935" s="141"/>
      <c r="ED935" s="141"/>
      <c r="EE935" s="141"/>
      <c r="EF935" s="143"/>
      <c r="EU935" s="72"/>
    </row>
    <row r="936" spans="64:151">
      <c r="BL936" s="11"/>
      <c r="BM936" s="60"/>
      <c r="BN936" s="49"/>
      <c r="BZ936"/>
      <c r="CA936" s="278">
        <v>41429.815289351849</v>
      </c>
      <c r="CB936" t="s">
        <v>994</v>
      </c>
      <c r="CF936" s="65"/>
      <c r="CG936" s="65"/>
      <c r="CH936" s="49"/>
      <c r="CM936"/>
      <c r="CN936"/>
      <c r="CO936"/>
      <c r="CP936"/>
      <c r="CQ936"/>
      <c r="CR936"/>
      <c r="CS936"/>
      <c r="CT936"/>
      <c r="CU936"/>
      <c r="DJ936" s="139"/>
      <c r="DK936" s="95"/>
      <c r="DL936" s="141"/>
      <c r="DM936" s="141"/>
      <c r="DN936" s="141"/>
      <c r="DO936" s="141"/>
      <c r="DP936" s="91"/>
      <c r="DQ936" s="72"/>
      <c r="DR936" s="72"/>
      <c r="DS936" s="72"/>
      <c r="DT936" s="72"/>
      <c r="DZ936" s="141"/>
      <c r="EA936" s="141"/>
      <c r="EB936" s="141"/>
      <c r="EC936" s="141"/>
      <c r="ED936" s="141"/>
      <c r="EE936" s="141"/>
      <c r="EF936" s="143"/>
      <c r="EU936" s="72"/>
    </row>
    <row r="937" spans="64:151">
      <c r="BL937" s="11"/>
      <c r="BM937" s="60"/>
      <c r="BN937" s="49"/>
      <c r="BZ937"/>
      <c r="CA937" s="278">
        <v>41429.815312500003</v>
      </c>
      <c r="CB937" t="s">
        <v>1969</v>
      </c>
      <c r="CF937" s="65"/>
      <c r="CG937" s="65"/>
      <c r="CH937" s="49"/>
      <c r="CM937"/>
      <c r="CN937"/>
      <c r="CO937"/>
      <c r="CP937"/>
      <c r="CQ937"/>
      <c r="CR937"/>
      <c r="CS937"/>
      <c r="CT937"/>
      <c r="CU937"/>
      <c r="DJ937" s="139"/>
      <c r="DK937" s="95"/>
      <c r="DL937" s="141"/>
      <c r="DM937" s="141"/>
      <c r="DN937" s="141"/>
      <c r="DO937" s="141"/>
      <c r="DP937" s="91"/>
      <c r="DQ937" s="72"/>
      <c r="DR937" s="72"/>
      <c r="DS937" s="72"/>
      <c r="DT937" s="72"/>
      <c r="DZ937" s="141"/>
      <c r="EA937" s="141"/>
      <c r="EB937" s="141"/>
      <c r="EC937" s="141"/>
      <c r="ED937" s="141"/>
      <c r="EE937" s="141"/>
      <c r="EF937" s="143"/>
      <c r="EU937" s="72"/>
    </row>
    <row r="938" spans="64:151">
      <c r="BL938" s="11"/>
      <c r="BM938" s="60"/>
      <c r="BN938" s="49"/>
      <c r="BZ938"/>
      <c r="CA938" s="278">
        <v>41429.815312500003</v>
      </c>
      <c r="CB938" t="s">
        <v>1597</v>
      </c>
      <c r="CF938" s="65"/>
      <c r="CG938" s="65"/>
      <c r="CH938" s="49"/>
      <c r="CM938"/>
      <c r="CN938"/>
      <c r="CO938"/>
      <c r="CP938"/>
      <c r="CQ938"/>
      <c r="CR938"/>
      <c r="CS938"/>
      <c r="CT938"/>
      <c r="CU938"/>
      <c r="DJ938" s="139"/>
      <c r="DK938" s="95"/>
      <c r="DL938" s="141"/>
      <c r="DM938" s="141"/>
      <c r="DN938" s="141"/>
      <c r="DO938" s="141"/>
      <c r="DP938" s="91"/>
      <c r="DQ938" s="72"/>
      <c r="DR938" s="72"/>
      <c r="DS938" s="72"/>
      <c r="DT938" s="72"/>
      <c r="DZ938" s="141"/>
      <c r="EA938" s="141"/>
      <c r="EB938" s="141"/>
      <c r="EC938" s="141"/>
      <c r="ED938" s="141"/>
      <c r="EE938" s="141"/>
      <c r="EF938" s="143"/>
      <c r="EU938" s="72"/>
    </row>
    <row r="939" spans="64:151">
      <c r="BL939" s="11"/>
      <c r="BM939" s="60"/>
      <c r="BN939" s="49"/>
      <c r="BZ939"/>
      <c r="CA939" s="278">
        <v>41429.815324074072</v>
      </c>
      <c r="CB939" t="s">
        <v>1969</v>
      </c>
      <c r="CF939" s="65"/>
      <c r="CG939" s="65"/>
      <c r="CH939" s="49"/>
      <c r="CM939"/>
      <c r="CN939"/>
      <c r="CO939"/>
      <c r="CP939"/>
      <c r="CQ939"/>
      <c r="CR939"/>
      <c r="CS939"/>
      <c r="CT939"/>
      <c r="CU939"/>
      <c r="DJ939" s="139"/>
      <c r="DK939" s="95"/>
      <c r="DL939" s="141"/>
      <c r="DM939" s="141"/>
      <c r="DN939" s="141"/>
      <c r="DO939" s="141"/>
      <c r="DP939" s="91"/>
      <c r="DQ939" s="72"/>
      <c r="DR939" s="72"/>
      <c r="DS939" s="72"/>
      <c r="DT939" s="72"/>
      <c r="DZ939" s="141"/>
      <c r="EA939" s="141"/>
      <c r="EB939" s="141"/>
      <c r="EC939" s="141"/>
      <c r="ED939" s="141"/>
      <c r="EE939" s="141"/>
      <c r="EF939" s="143"/>
      <c r="EU939" s="72"/>
    </row>
    <row r="940" spans="64:151">
      <c r="BL940" s="11"/>
      <c r="BM940" s="60"/>
      <c r="BN940" s="49"/>
      <c r="BZ940"/>
      <c r="CA940" s="278">
        <v>41429.815335648149</v>
      </c>
      <c r="CB940" t="s">
        <v>994</v>
      </c>
      <c r="CF940" s="65"/>
      <c r="CG940" s="65"/>
      <c r="CH940" s="49"/>
      <c r="CM940"/>
      <c r="CN940"/>
      <c r="CO940"/>
      <c r="CP940"/>
      <c r="CQ940"/>
      <c r="CR940"/>
      <c r="CS940"/>
      <c r="CT940"/>
      <c r="CU940"/>
      <c r="DJ940" s="139"/>
      <c r="DK940" s="95"/>
      <c r="DL940" s="141"/>
      <c r="DM940" s="141"/>
      <c r="DN940" s="141"/>
      <c r="DO940" s="141"/>
      <c r="DP940" s="91"/>
      <c r="DQ940" s="72"/>
      <c r="DR940" s="72"/>
      <c r="DS940" s="72"/>
      <c r="DT940" s="72"/>
      <c r="DZ940" s="141"/>
      <c r="EA940" s="141"/>
      <c r="EB940" s="141"/>
      <c r="EC940" s="141"/>
      <c r="ED940" s="141"/>
      <c r="EE940" s="141"/>
      <c r="EF940" s="143"/>
      <c r="EU940" s="72"/>
    </row>
    <row r="941" spans="64:151">
      <c r="BL941" s="11"/>
      <c r="BM941" s="60"/>
      <c r="BN941" s="49"/>
      <c r="BZ941"/>
      <c r="CA941" s="278">
        <v>41429.815347222226</v>
      </c>
      <c r="CB941" t="s">
        <v>1597</v>
      </c>
      <c r="CF941" s="65"/>
      <c r="CG941" s="65"/>
      <c r="CH941" s="49"/>
      <c r="CM941"/>
      <c r="CN941"/>
      <c r="CO941"/>
      <c r="CP941"/>
      <c r="CQ941"/>
      <c r="CR941"/>
      <c r="CS941"/>
      <c r="CT941"/>
      <c r="CU941"/>
      <c r="DJ941" s="139"/>
      <c r="DK941" s="95"/>
      <c r="DL941" s="141"/>
      <c r="DM941" s="141"/>
      <c r="DN941" s="141"/>
      <c r="DO941" s="141"/>
      <c r="DP941" s="91"/>
      <c r="DQ941" s="72"/>
      <c r="DR941" s="72"/>
      <c r="DS941" s="72"/>
      <c r="DT941" s="72"/>
      <c r="DZ941" s="141"/>
      <c r="EA941" s="141"/>
      <c r="EB941" s="141"/>
      <c r="EC941" s="141"/>
      <c r="ED941" s="141"/>
      <c r="EE941" s="141"/>
      <c r="EF941" s="143"/>
      <c r="EU941" s="72"/>
    </row>
    <row r="942" spans="64:151">
      <c r="BL942" s="11"/>
      <c r="BM942" s="60"/>
      <c r="BN942" s="49"/>
      <c r="BZ942"/>
      <c r="CA942" s="278">
        <v>41429.815416666665</v>
      </c>
      <c r="CB942" t="s">
        <v>1969</v>
      </c>
      <c r="CF942" s="65"/>
      <c r="CG942" s="65"/>
      <c r="CH942" s="49"/>
      <c r="CM942"/>
      <c r="CN942"/>
      <c r="CO942"/>
      <c r="CP942"/>
      <c r="CQ942"/>
      <c r="CR942"/>
      <c r="CS942"/>
      <c r="CT942"/>
      <c r="CU942"/>
      <c r="DJ942" s="139"/>
      <c r="DK942" s="95"/>
      <c r="DL942" s="141"/>
      <c r="DM942" s="141"/>
      <c r="DN942" s="141"/>
      <c r="DO942" s="141"/>
      <c r="DP942" s="91"/>
      <c r="DQ942" s="72"/>
      <c r="DR942" s="72"/>
      <c r="DS942" s="72"/>
      <c r="DT942" s="72"/>
      <c r="DZ942" s="141"/>
      <c r="EA942" s="141"/>
      <c r="EB942" s="141"/>
      <c r="EC942" s="141"/>
      <c r="ED942" s="141"/>
      <c r="EE942" s="141"/>
      <c r="EF942" s="143"/>
      <c r="EU942" s="72"/>
    </row>
    <row r="943" spans="64:151">
      <c r="BL943" s="11"/>
      <c r="BM943" s="60"/>
      <c r="BN943" s="49"/>
      <c r="BZ943"/>
      <c r="CA943" s="278">
        <v>41429.815497685187</v>
      </c>
      <c r="CB943" t="s">
        <v>1969</v>
      </c>
      <c r="CF943" s="65"/>
      <c r="CG943" s="65"/>
      <c r="CH943" s="49"/>
      <c r="CM943"/>
      <c r="CN943"/>
      <c r="CO943"/>
      <c r="CP943"/>
      <c r="CQ943"/>
      <c r="CR943"/>
      <c r="CS943"/>
      <c r="CT943"/>
      <c r="CU943"/>
      <c r="DJ943" s="139"/>
      <c r="DK943" s="95"/>
      <c r="DL943" s="141"/>
      <c r="DM943" s="141"/>
      <c r="DN943" s="141"/>
      <c r="DO943" s="141"/>
      <c r="DP943" s="91"/>
      <c r="DQ943" s="72"/>
      <c r="DR943" s="72"/>
      <c r="DS943" s="72"/>
      <c r="DT943" s="72"/>
      <c r="DZ943" s="141"/>
      <c r="EA943" s="141"/>
      <c r="EB943" s="141"/>
      <c r="EC943" s="141"/>
      <c r="ED943" s="141"/>
      <c r="EE943" s="141"/>
      <c r="EF943" s="143"/>
      <c r="EU943" s="72"/>
    </row>
    <row r="944" spans="64:151">
      <c r="BL944" s="11"/>
      <c r="BM944" s="60"/>
      <c r="BN944" s="49"/>
      <c r="BZ944"/>
      <c r="CA944" s="278">
        <v>41429.815509259257</v>
      </c>
      <c r="CB944" t="s">
        <v>994</v>
      </c>
      <c r="CF944" s="65"/>
      <c r="CG944" s="65"/>
      <c r="CH944" s="49"/>
      <c r="CM944"/>
      <c r="CN944"/>
      <c r="CO944"/>
      <c r="CP944"/>
      <c r="CQ944"/>
      <c r="CR944"/>
      <c r="CS944"/>
      <c r="CT944"/>
      <c r="CU944"/>
      <c r="DJ944" s="139"/>
      <c r="DK944" s="95"/>
      <c r="DL944" s="141"/>
      <c r="DM944" s="141"/>
      <c r="DN944" s="141"/>
      <c r="DO944" s="141"/>
      <c r="DP944" s="91"/>
      <c r="DQ944" s="72"/>
      <c r="DR944" s="72"/>
      <c r="DS944" s="72"/>
      <c r="DT944" s="72"/>
      <c r="DZ944" s="141"/>
      <c r="EA944" s="141"/>
      <c r="EB944" s="141"/>
      <c r="EC944" s="141"/>
      <c r="ED944" s="141"/>
      <c r="EE944" s="141"/>
      <c r="EF944" s="143"/>
      <c r="EU944" s="72"/>
    </row>
    <row r="945" spans="64:151">
      <c r="BL945" s="11"/>
      <c r="BM945" s="60"/>
      <c r="BN945" s="49"/>
      <c r="BZ945"/>
      <c r="CA945" s="278">
        <v>41429.815520833334</v>
      </c>
      <c r="CB945" t="s">
        <v>1597</v>
      </c>
      <c r="CF945" s="65"/>
      <c r="CG945" s="65"/>
      <c r="CH945" s="49"/>
      <c r="CM945"/>
      <c r="CN945"/>
      <c r="CO945"/>
      <c r="CP945"/>
      <c r="CQ945"/>
      <c r="CR945"/>
      <c r="CS945"/>
      <c r="CT945"/>
      <c r="CU945"/>
      <c r="DJ945" s="139"/>
      <c r="DK945" s="95"/>
      <c r="DL945" s="141"/>
      <c r="DM945" s="141"/>
      <c r="DN945" s="141"/>
      <c r="DO945" s="141"/>
      <c r="DP945" s="91"/>
      <c r="DQ945" s="72"/>
      <c r="DR945" s="72"/>
      <c r="DS945" s="72"/>
      <c r="DT945" s="72"/>
      <c r="DZ945" s="141"/>
      <c r="EA945" s="141"/>
      <c r="EB945" s="141"/>
      <c r="EC945" s="141"/>
      <c r="ED945" s="141"/>
      <c r="EE945" s="141"/>
      <c r="EF945" s="143"/>
      <c r="EU945" s="72"/>
    </row>
    <row r="946" spans="64:151">
      <c r="BL946" s="11"/>
      <c r="BM946" s="60"/>
      <c r="BN946" s="49"/>
      <c r="BZ946"/>
      <c r="CA946" s="278">
        <v>41430.457326388889</v>
      </c>
      <c r="CB946" t="s">
        <v>1666</v>
      </c>
      <c r="CF946" s="65"/>
      <c r="CG946" s="65"/>
      <c r="CH946" s="49"/>
      <c r="CM946"/>
      <c r="CN946"/>
      <c r="CO946"/>
      <c r="CP946"/>
      <c r="CQ946"/>
      <c r="CR946"/>
      <c r="CS946"/>
      <c r="CT946"/>
      <c r="CU946"/>
      <c r="DJ946" s="139"/>
      <c r="DK946" s="95"/>
      <c r="DL946" s="141"/>
      <c r="DM946" s="141"/>
      <c r="DN946" s="141"/>
      <c r="DO946" s="141"/>
      <c r="DP946" s="91"/>
      <c r="DQ946" s="72"/>
      <c r="DR946" s="72"/>
      <c r="DS946" s="72"/>
      <c r="DT946" s="72"/>
      <c r="DZ946" s="141"/>
      <c r="EA946" s="141"/>
      <c r="EB946" s="141"/>
      <c r="EC946" s="141"/>
      <c r="ED946" s="141"/>
      <c r="EE946" s="141"/>
      <c r="EF946" s="143"/>
      <c r="EU946" s="72"/>
    </row>
    <row r="947" spans="64:151">
      <c r="BL947" s="11"/>
      <c r="BM947" s="60"/>
      <c r="BN947" s="49"/>
      <c r="BZ947"/>
      <c r="CA947" s="278">
        <v>41430.457337962966</v>
      </c>
      <c r="CB947" t="s">
        <v>1667</v>
      </c>
      <c r="CF947" s="65"/>
      <c r="CG947" s="65"/>
      <c r="CH947" s="49"/>
      <c r="CM947"/>
      <c r="CN947"/>
      <c r="CO947"/>
      <c r="CP947"/>
      <c r="CQ947"/>
      <c r="CR947"/>
      <c r="CS947"/>
      <c r="CT947"/>
      <c r="CU947"/>
      <c r="DJ947" s="139"/>
      <c r="DK947" s="95"/>
      <c r="DL947" s="141"/>
      <c r="DM947" s="141"/>
      <c r="DN947" s="141"/>
      <c r="DO947" s="141"/>
      <c r="DP947" s="91"/>
      <c r="DQ947" s="72"/>
      <c r="DR947" s="72"/>
      <c r="DS947" s="72"/>
      <c r="DT947" s="72"/>
      <c r="DZ947" s="141"/>
      <c r="EA947" s="141"/>
      <c r="EB947" s="141"/>
      <c r="EC947" s="141"/>
      <c r="ED947" s="141"/>
      <c r="EE947" s="141"/>
      <c r="EF947" s="143"/>
      <c r="EU947" s="72"/>
    </row>
    <row r="948" spans="64:151">
      <c r="BL948" s="11"/>
      <c r="BM948" s="60"/>
      <c r="BN948" s="49"/>
      <c r="BZ948"/>
      <c r="CA948" s="278">
        <v>41430.457337962966</v>
      </c>
      <c r="CB948" t="s">
        <v>1668</v>
      </c>
      <c r="CF948" s="65"/>
      <c r="CG948" s="65"/>
      <c r="CH948" s="49"/>
      <c r="CM948"/>
      <c r="CN948"/>
      <c r="CO948"/>
      <c r="CP948"/>
      <c r="CQ948"/>
      <c r="CR948"/>
      <c r="CS948"/>
      <c r="CT948"/>
      <c r="CU948"/>
      <c r="DJ948" s="139"/>
      <c r="DK948" s="95"/>
      <c r="DL948" s="141"/>
      <c r="DM948" s="141"/>
      <c r="DN948" s="141"/>
      <c r="DO948" s="141"/>
      <c r="DP948" s="91"/>
      <c r="DQ948" s="72"/>
      <c r="DR948" s="72"/>
      <c r="DS948" s="72"/>
      <c r="DT948" s="72"/>
      <c r="DZ948" s="141"/>
      <c r="EA948" s="141"/>
      <c r="EB948" s="141"/>
      <c r="EC948" s="141"/>
      <c r="ED948" s="141"/>
      <c r="EE948" s="141"/>
      <c r="EF948" s="143"/>
      <c r="EU948" s="72"/>
    </row>
    <row r="949" spans="64:151">
      <c r="BL949" s="11"/>
      <c r="BM949" s="60"/>
      <c r="BN949" s="49"/>
      <c r="BZ949"/>
      <c r="CA949" s="278">
        <v>41430.493379629632</v>
      </c>
      <c r="CB949" t="s">
        <v>1969</v>
      </c>
      <c r="CF949" s="65"/>
      <c r="CG949" s="65"/>
      <c r="CH949" s="49"/>
      <c r="CM949"/>
      <c r="CN949"/>
      <c r="CO949"/>
      <c r="CP949"/>
      <c r="CQ949"/>
      <c r="CR949"/>
      <c r="CS949"/>
      <c r="CT949"/>
      <c r="CU949"/>
      <c r="DJ949" s="139"/>
      <c r="DK949" s="95"/>
      <c r="DL949" s="141"/>
      <c r="DM949" s="141"/>
      <c r="DN949" s="141"/>
      <c r="DO949" s="141"/>
      <c r="DP949" s="91"/>
      <c r="DQ949" s="72"/>
      <c r="DR949" s="72"/>
      <c r="DS949" s="72"/>
      <c r="DT949" s="72"/>
      <c r="DZ949" s="141"/>
      <c r="EA949" s="141"/>
      <c r="EB949" s="141"/>
      <c r="EC949" s="141"/>
      <c r="ED949" s="141"/>
      <c r="EE949" s="141"/>
      <c r="EF949" s="143"/>
      <c r="EU949" s="72"/>
    </row>
    <row r="950" spans="64:151">
      <c r="BL950" s="11"/>
      <c r="BM950" s="60"/>
      <c r="BN950" s="49"/>
      <c r="BZ950"/>
      <c r="CA950" s="278">
        <v>41430.493460648147</v>
      </c>
      <c r="CB950" t="s">
        <v>1969</v>
      </c>
      <c r="CF950" s="65"/>
      <c r="CG950" s="65"/>
      <c r="CH950" s="49"/>
      <c r="CM950"/>
      <c r="CN950"/>
      <c r="CO950"/>
      <c r="CP950"/>
      <c r="CQ950"/>
      <c r="CR950"/>
      <c r="CS950"/>
      <c r="CT950"/>
      <c r="CU950"/>
      <c r="DJ950" s="139"/>
      <c r="DK950" s="95"/>
      <c r="DL950" s="141"/>
      <c r="DM950" s="141"/>
      <c r="DN950" s="141"/>
      <c r="DO950" s="141"/>
      <c r="DP950" s="91"/>
      <c r="DQ950" s="72"/>
      <c r="DR950" s="72"/>
      <c r="DS950" s="72"/>
      <c r="DT950" s="72"/>
      <c r="DZ950" s="141"/>
      <c r="EA950" s="141"/>
      <c r="EB950" s="141"/>
      <c r="EC950" s="141"/>
      <c r="ED950" s="141"/>
      <c r="EE950" s="141"/>
      <c r="EF950" s="143"/>
      <c r="EU950" s="72"/>
    </row>
    <row r="951" spans="64:151">
      <c r="BL951" s="11"/>
      <c r="BM951" s="60"/>
      <c r="BN951" s="49"/>
      <c r="BZ951"/>
      <c r="CA951" s="278"/>
      <c r="CB951" t="s">
        <v>1267</v>
      </c>
      <c r="CF951" s="65"/>
      <c r="CG951" s="65"/>
      <c r="CH951" s="49"/>
      <c r="CM951"/>
      <c r="CN951"/>
      <c r="CO951"/>
      <c r="CP951"/>
      <c r="CQ951"/>
      <c r="CR951"/>
      <c r="CS951"/>
      <c r="CT951"/>
      <c r="CU951"/>
      <c r="DJ951" s="139"/>
      <c r="DK951" s="95"/>
      <c r="DL951" s="141"/>
      <c r="DM951" s="141"/>
      <c r="DN951" s="141"/>
      <c r="DO951" s="141"/>
      <c r="DP951" s="91"/>
      <c r="DQ951" s="72"/>
      <c r="DR951" s="72"/>
      <c r="DS951" s="72"/>
      <c r="DT951" s="72"/>
      <c r="DZ951" s="141"/>
      <c r="EA951" s="141"/>
      <c r="EB951" s="141"/>
      <c r="EC951" s="141"/>
      <c r="ED951" s="141"/>
      <c r="EE951" s="141"/>
      <c r="EF951" s="143"/>
      <c r="EU951" s="72"/>
    </row>
    <row r="952" spans="64:151">
      <c r="BL952" s="11"/>
      <c r="BM952" s="60"/>
      <c r="BN952" s="49"/>
      <c r="BZ952"/>
      <c r="CA952" s="278">
        <v>41430.493750000001</v>
      </c>
      <c r="CB952" t="s">
        <v>1599</v>
      </c>
      <c r="CF952" s="65"/>
      <c r="CG952" s="65"/>
      <c r="CH952" s="49"/>
      <c r="CM952"/>
      <c r="CN952"/>
      <c r="CO952"/>
      <c r="CP952"/>
      <c r="CQ952"/>
      <c r="CR952"/>
      <c r="CS952"/>
      <c r="CT952"/>
      <c r="CU952"/>
      <c r="DJ952" s="139"/>
      <c r="DK952" s="95"/>
      <c r="DL952" s="141"/>
      <c r="DM952" s="141"/>
      <c r="DN952" s="141"/>
      <c r="DO952" s="141"/>
      <c r="DP952" s="91"/>
      <c r="DQ952" s="72"/>
      <c r="DR952" s="72"/>
      <c r="DS952" s="72"/>
      <c r="DT952" s="72"/>
      <c r="DZ952" s="141"/>
      <c r="EA952" s="141"/>
      <c r="EB952" s="141"/>
      <c r="EC952" s="141"/>
      <c r="ED952" s="141"/>
      <c r="EE952" s="141"/>
      <c r="EF952" s="143"/>
      <c r="EU952" s="72"/>
    </row>
    <row r="953" spans="64:151">
      <c r="BL953" s="11"/>
      <c r="BM953" s="60"/>
      <c r="BN953" s="49"/>
      <c r="BZ953"/>
      <c r="CA953" s="278">
        <v>41430.493761574071</v>
      </c>
      <c r="CB953" t="s">
        <v>1599</v>
      </c>
      <c r="CF953" s="65"/>
      <c r="CG953" s="65"/>
      <c r="CH953" s="49"/>
      <c r="CM953"/>
      <c r="CN953"/>
      <c r="CO953"/>
      <c r="CP953"/>
      <c r="CQ953"/>
      <c r="CR953"/>
      <c r="CS953"/>
      <c r="CT953"/>
      <c r="CU953"/>
      <c r="DJ953" s="139"/>
      <c r="DK953" s="95"/>
      <c r="DL953" s="141"/>
      <c r="DM953" s="141"/>
      <c r="DN953" s="141"/>
      <c r="DO953" s="141"/>
      <c r="DP953" s="91"/>
      <c r="DQ953" s="72"/>
      <c r="DR953" s="72"/>
      <c r="DS953" s="72"/>
      <c r="DT953" s="72"/>
      <c r="DZ953" s="141"/>
      <c r="EA953" s="141"/>
      <c r="EB953" s="141"/>
      <c r="EC953" s="141"/>
      <c r="ED953" s="141"/>
      <c r="EE953" s="141"/>
      <c r="EF953" s="143"/>
      <c r="EU953" s="72"/>
    </row>
    <row r="954" spans="64:151">
      <c r="BL954" s="11"/>
      <c r="BM954" s="60"/>
      <c r="BN954" s="49"/>
      <c r="BZ954"/>
      <c r="CA954" s="278">
        <v>41430.507534722223</v>
      </c>
      <c r="CB954" t="s">
        <v>1600</v>
      </c>
      <c r="CF954" s="65"/>
      <c r="CG954" s="65"/>
      <c r="CH954" s="49"/>
      <c r="CM954"/>
      <c r="CN954"/>
      <c r="CO954"/>
      <c r="CP954"/>
      <c r="CQ954"/>
      <c r="CR954"/>
      <c r="CS954"/>
      <c r="CT954"/>
      <c r="CU954"/>
      <c r="DJ954" s="139"/>
      <c r="DK954" s="95"/>
      <c r="DL954" s="141"/>
      <c r="DM954" s="141"/>
      <c r="DN954" s="141"/>
      <c r="DO954" s="141"/>
      <c r="DP954" s="91"/>
      <c r="DQ954" s="72"/>
      <c r="DR954" s="72"/>
      <c r="DS954" s="72"/>
      <c r="DT954" s="72"/>
      <c r="DZ954" s="141"/>
      <c r="EA954" s="141"/>
      <c r="EB954" s="141"/>
      <c r="EC954" s="141"/>
      <c r="ED954" s="141"/>
      <c r="EE954" s="141"/>
      <c r="EF954" s="143"/>
      <c r="EU954" s="72"/>
    </row>
    <row r="955" spans="64:151">
      <c r="BL955" s="11"/>
      <c r="BM955" s="60"/>
      <c r="BN955" s="49"/>
      <c r="BZ955"/>
      <c r="CA955" s="278">
        <v>41430.507534722223</v>
      </c>
      <c r="CB955" t="s">
        <v>1597</v>
      </c>
      <c r="CF955" s="65"/>
      <c r="CG955" s="65"/>
      <c r="CH955" s="49"/>
      <c r="CM955"/>
      <c r="CN955"/>
      <c r="CO955"/>
      <c r="CP955"/>
      <c r="CQ955"/>
      <c r="CR955"/>
      <c r="CS955"/>
      <c r="CT955"/>
      <c r="CU955"/>
      <c r="DJ955" s="139"/>
      <c r="DK955" s="95"/>
      <c r="DL955" s="141"/>
      <c r="DM955" s="141"/>
      <c r="DN955" s="141"/>
      <c r="DO955" s="141"/>
      <c r="DP955" s="91"/>
      <c r="DQ955" s="72"/>
      <c r="DR955" s="72"/>
      <c r="DS955" s="72"/>
      <c r="DT955" s="72"/>
      <c r="DZ955" s="141"/>
      <c r="EA955" s="141"/>
      <c r="EB955" s="141"/>
      <c r="EC955" s="141"/>
      <c r="ED955" s="141"/>
      <c r="EE955" s="141"/>
      <c r="EF955" s="143"/>
      <c r="EU955" s="72"/>
    </row>
    <row r="956" spans="64:151">
      <c r="BL956" s="11"/>
      <c r="BM956" s="60"/>
      <c r="BN956" s="49"/>
      <c r="BZ956"/>
      <c r="CA956" s="278">
        <v>41430.507534722223</v>
      </c>
      <c r="CB956" t="s">
        <v>1969</v>
      </c>
      <c r="CF956" s="65"/>
      <c r="CG956" s="65"/>
      <c r="CH956" s="49"/>
      <c r="CM956"/>
      <c r="CN956"/>
      <c r="CO956"/>
      <c r="CP956"/>
      <c r="CQ956"/>
      <c r="CR956"/>
      <c r="CS956"/>
      <c r="CT956"/>
      <c r="CU956"/>
      <c r="DJ956" s="139"/>
      <c r="DK956" s="95"/>
      <c r="DL956" s="141"/>
      <c r="DM956" s="141"/>
      <c r="DN956" s="141"/>
      <c r="DO956" s="141"/>
      <c r="DP956" s="91"/>
      <c r="DQ956" s="72"/>
      <c r="DR956" s="72"/>
      <c r="DS956" s="72"/>
      <c r="DT956" s="72"/>
      <c r="DZ956" s="141"/>
      <c r="EA956" s="141"/>
      <c r="EB956" s="141"/>
      <c r="EC956" s="141"/>
      <c r="ED956" s="141"/>
      <c r="EE956" s="141"/>
      <c r="EF956" s="143"/>
      <c r="EU956" s="72"/>
    </row>
    <row r="957" spans="64:151">
      <c r="BL957" s="11"/>
      <c r="BM957" s="60"/>
      <c r="BN957" s="49"/>
      <c r="BZ957"/>
      <c r="CA957" s="278">
        <v>41430.5075462963</v>
      </c>
      <c r="CB957" t="s">
        <v>1601</v>
      </c>
      <c r="CF957" s="65"/>
      <c r="CG957" s="65"/>
      <c r="CH957" s="49"/>
      <c r="CM957"/>
      <c r="CN957"/>
      <c r="CO957"/>
      <c r="CP957"/>
      <c r="CQ957"/>
      <c r="CR957"/>
      <c r="CS957"/>
      <c r="CT957"/>
      <c r="CU957"/>
      <c r="DJ957" s="139"/>
      <c r="DK957" s="95"/>
      <c r="DL957" s="141"/>
      <c r="DM957" s="141"/>
      <c r="DN957" s="141"/>
      <c r="DO957" s="141"/>
      <c r="DP957" s="91"/>
      <c r="DQ957" s="72"/>
      <c r="DR957" s="72"/>
      <c r="DS957" s="72"/>
      <c r="DT957" s="72"/>
      <c r="DZ957" s="141"/>
      <c r="EA957" s="141"/>
      <c r="EB957" s="141"/>
      <c r="EC957" s="141"/>
      <c r="ED957" s="141"/>
      <c r="EE957" s="141"/>
      <c r="EF957" s="143"/>
      <c r="EU957" s="72"/>
    </row>
    <row r="958" spans="64:151">
      <c r="BL958" s="11"/>
      <c r="BM958" s="60"/>
      <c r="BN958" s="49"/>
      <c r="BZ958"/>
      <c r="CA958" s="278">
        <v>41430.507557870369</v>
      </c>
      <c r="CB958" t="s">
        <v>1597</v>
      </c>
      <c r="CF958" s="65"/>
      <c r="CG958" s="65"/>
      <c r="CH958" s="49"/>
      <c r="CM958"/>
      <c r="CN958"/>
      <c r="CO958"/>
      <c r="CP958"/>
      <c r="CQ958"/>
      <c r="CR958"/>
      <c r="CS958"/>
      <c r="CT958"/>
      <c r="CU958"/>
      <c r="DJ958" s="139"/>
      <c r="DK958" s="95"/>
      <c r="DL958" s="141"/>
      <c r="DM958" s="141"/>
      <c r="DN958" s="141"/>
      <c r="DO958" s="141"/>
      <c r="DP958" s="91"/>
      <c r="DQ958" s="72"/>
      <c r="DR958" s="72"/>
      <c r="DS958" s="72"/>
      <c r="DT958" s="72"/>
      <c r="DZ958" s="141"/>
      <c r="EA958" s="141"/>
      <c r="EB958" s="141"/>
      <c r="EC958" s="141"/>
      <c r="ED958" s="141"/>
      <c r="EE958" s="141"/>
      <c r="EF958" s="143"/>
      <c r="EU958" s="72"/>
    </row>
    <row r="959" spans="64:151">
      <c r="BL959" s="11"/>
      <c r="BM959" s="60"/>
      <c r="BN959" s="49"/>
      <c r="BZ959"/>
      <c r="CA959" s="278">
        <v>41430.507557870369</v>
      </c>
      <c r="CB959" t="s">
        <v>1969</v>
      </c>
      <c r="CF959" s="65"/>
      <c r="CG959" s="65"/>
      <c r="CH959" s="49"/>
      <c r="CM959"/>
      <c r="CN959"/>
      <c r="CO959"/>
      <c r="CP959"/>
      <c r="CQ959"/>
      <c r="CR959"/>
      <c r="CS959"/>
      <c r="CT959"/>
      <c r="CU959"/>
      <c r="DJ959" s="139"/>
      <c r="DK959" s="95"/>
      <c r="DL959" s="141"/>
      <c r="DM959" s="141"/>
      <c r="DN959" s="141"/>
      <c r="DO959" s="141"/>
      <c r="DP959" s="91"/>
      <c r="DQ959" s="72"/>
      <c r="DR959" s="72"/>
      <c r="DS959" s="72"/>
      <c r="DT959" s="72"/>
      <c r="DZ959" s="141"/>
      <c r="EA959" s="141"/>
      <c r="EB959" s="141"/>
      <c r="EC959" s="141"/>
      <c r="ED959" s="141"/>
      <c r="EE959" s="141"/>
      <c r="EF959" s="143"/>
      <c r="EU959" s="72"/>
    </row>
    <row r="960" spans="64:151">
      <c r="BL960" s="11"/>
      <c r="BM960" s="60"/>
      <c r="BN960" s="49"/>
      <c r="BZ960"/>
      <c r="CA960" s="278">
        <v>41430.507615740738</v>
      </c>
      <c r="CB960" t="s">
        <v>1969</v>
      </c>
      <c r="CF960" s="65"/>
      <c r="CG960" s="65"/>
      <c r="CH960" s="49"/>
      <c r="CM960"/>
      <c r="CN960"/>
      <c r="CO960"/>
      <c r="CP960"/>
      <c r="CQ960"/>
      <c r="CR960"/>
      <c r="CS960"/>
      <c r="CT960"/>
      <c r="CU960"/>
      <c r="DJ960" s="139"/>
      <c r="DK960" s="95"/>
      <c r="DL960" s="141"/>
      <c r="DM960" s="141"/>
      <c r="DN960" s="141"/>
      <c r="DO960" s="141"/>
      <c r="DP960" s="91"/>
      <c r="DQ960" s="72"/>
      <c r="DR960" s="72"/>
      <c r="DS960" s="72"/>
      <c r="DT960" s="72"/>
      <c r="DZ960" s="141"/>
      <c r="EA960" s="141"/>
      <c r="EB960" s="141"/>
      <c r="EC960" s="141"/>
      <c r="ED960" s="141"/>
      <c r="EE960" s="141"/>
      <c r="EF960" s="143"/>
      <c r="EU960" s="72"/>
    </row>
    <row r="961" spans="64:151">
      <c r="BL961" s="11"/>
      <c r="BM961" s="60"/>
      <c r="BN961" s="49"/>
      <c r="BZ961"/>
      <c r="CA961" s="278">
        <v>41430.507696759261</v>
      </c>
      <c r="CB961" t="s">
        <v>1602</v>
      </c>
      <c r="CF961" s="65"/>
      <c r="CG961" s="65"/>
      <c r="CH961" s="49"/>
      <c r="CM961"/>
      <c r="CN961"/>
      <c r="CO961"/>
      <c r="CP961"/>
      <c r="CQ961"/>
      <c r="CR961"/>
      <c r="CS961"/>
      <c r="CT961"/>
      <c r="CU961"/>
      <c r="DJ961" s="139"/>
      <c r="DK961" s="95"/>
      <c r="DL961" s="141"/>
      <c r="DM961" s="141"/>
      <c r="DN961" s="141"/>
      <c r="DO961" s="141"/>
      <c r="DP961" s="91"/>
      <c r="DQ961" s="72"/>
      <c r="DR961" s="72"/>
      <c r="DS961" s="72"/>
      <c r="DT961" s="72"/>
      <c r="DZ961" s="141"/>
      <c r="EA961" s="141"/>
      <c r="EB961" s="141"/>
      <c r="EC961" s="141"/>
      <c r="ED961" s="141"/>
      <c r="EE961" s="141"/>
      <c r="EF961" s="143"/>
      <c r="EU961" s="72"/>
    </row>
    <row r="962" spans="64:151">
      <c r="BL962" s="11"/>
      <c r="BM962" s="60"/>
      <c r="BN962" s="49"/>
      <c r="BZ962"/>
      <c r="CA962" s="278">
        <v>41430.507696759261</v>
      </c>
      <c r="CB962" t="s">
        <v>1597</v>
      </c>
      <c r="CF962" s="65"/>
      <c r="CG962" s="65"/>
      <c r="CH962" s="49"/>
      <c r="CM962"/>
      <c r="CN962"/>
      <c r="CO962"/>
      <c r="CP962"/>
      <c r="CQ962"/>
      <c r="CR962"/>
      <c r="CS962"/>
      <c r="CT962"/>
      <c r="CU962"/>
      <c r="DJ962" s="139"/>
      <c r="DK962" s="95"/>
      <c r="DL962" s="141"/>
      <c r="DM962" s="141"/>
      <c r="DN962" s="141"/>
      <c r="DO962" s="141"/>
      <c r="DP962" s="91"/>
      <c r="DQ962" s="72"/>
      <c r="DR962" s="72"/>
      <c r="DS962" s="72"/>
      <c r="DT962" s="72"/>
      <c r="DZ962" s="141"/>
      <c r="EA962" s="141"/>
      <c r="EB962" s="141"/>
      <c r="EC962" s="141"/>
      <c r="ED962" s="141"/>
      <c r="EE962" s="141"/>
      <c r="EF962" s="143"/>
      <c r="EU962" s="72"/>
    </row>
    <row r="963" spans="64:151">
      <c r="BL963" s="11"/>
      <c r="BM963" s="60"/>
      <c r="BN963" s="49"/>
      <c r="BZ963"/>
      <c r="CA963" s="278">
        <v>41430.507696759261</v>
      </c>
      <c r="CB963" t="s">
        <v>1969</v>
      </c>
      <c r="CF963" s="65"/>
      <c r="CG963" s="65"/>
      <c r="CH963" s="49"/>
      <c r="CM963"/>
      <c r="CN963"/>
      <c r="CO963"/>
      <c r="CP963"/>
      <c r="CQ963"/>
      <c r="CR963"/>
      <c r="CS963"/>
      <c r="CT963"/>
      <c r="CU963"/>
      <c r="DJ963" s="139"/>
      <c r="DK963" s="95"/>
      <c r="DL963" s="141"/>
      <c r="DM963" s="141"/>
      <c r="DN963" s="141"/>
      <c r="DO963" s="141"/>
      <c r="DP963" s="91"/>
      <c r="DQ963" s="72"/>
      <c r="DR963" s="72"/>
      <c r="DS963" s="72"/>
      <c r="DT963" s="72"/>
      <c r="DZ963" s="141"/>
      <c r="EA963" s="141"/>
      <c r="EB963" s="141"/>
      <c r="EC963" s="141"/>
      <c r="ED963" s="141"/>
      <c r="EE963" s="141"/>
      <c r="EF963" s="143"/>
      <c r="EU963" s="72"/>
    </row>
    <row r="964" spans="64:151">
      <c r="BL964" s="11"/>
      <c r="BM964" s="60"/>
      <c r="BN964" s="49"/>
      <c r="BZ964"/>
      <c r="CA964" s="278">
        <v>41430.507696759261</v>
      </c>
      <c r="CB964" t="s">
        <v>1603</v>
      </c>
      <c r="CF964" s="65"/>
      <c r="CG964" s="65"/>
      <c r="CH964" s="49"/>
      <c r="CM964"/>
      <c r="CN964"/>
      <c r="CO964"/>
      <c r="CP964"/>
      <c r="CQ964"/>
      <c r="CR964"/>
      <c r="CS964"/>
      <c r="CT964"/>
      <c r="CU964"/>
      <c r="DJ964" s="139"/>
      <c r="DK964" s="95"/>
      <c r="DL964" s="141"/>
      <c r="DM964" s="141"/>
      <c r="DN964" s="141"/>
      <c r="DO964" s="141"/>
      <c r="DP964" s="91"/>
      <c r="DQ964" s="72"/>
      <c r="DR964" s="72"/>
      <c r="DS964" s="72"/>
      <c r="DT964" s="72"/>
      <c r="DZ964" s="141"/>
      <c r="EA964" s="141"/>
      <c r="EB964" s="141"/>
      <c r="EC964" s="141"/>
      <c r="ED964" s="141"/>
      <c r="EE964" s="141"/>
      <c r="EF964" s="143"/>
      <c r="EU964" s="72"/>
    </row>
    <row r="965" spans="64:151">
      <c r="BL965" s="11"/>
      <c r="BM965" s="60"/>
      <c r="BN965" s="49"/>
      <c r="BZ965"/>
      <c r="CA965" s="278">
        <v>41430.507696759261</v>
      </c>
      <c r="CB965" t="s">
        <v>1969</v>
      </c>
      <c r="CF965" s="65"/>
      <c r="CG965" s="65"/>
      <c r="CH965" s="49"/>
      <c r="CM965"/>
      <c r="CN965"/>
      <c r="CO965"/>
      <c r="CP965"/>
      <c r="CQ965"/>
      <c r="CR965"/>
      <c r="CS965"/>
      <c r="CT965"/>
      <c r="CU965"/>
      <c r="DJ965" s="139"/>
      <c r="DK965" s="95"/>
      <c r="DL965" s="141"/>
      <c r="DM965" s="141"/>
      <c r="DN965" s="141"/>
      <c r="DO965" s="141"/>
      <c r="DP965" s="91"/>
      <c r="DQ965" s="72"/>
      <c r="DR965" s="72"/>
      <c r="DS965" s="72"/>
      <c r="DT965" s="72"/>
      <c r="DZ965" s="141"/>
      <c r="EA965" s="141"/>
      <c r="EB965" s="141"/>
      <c r="EC965" s="141"/>
      <c r="ED965" s="141"/>
      <c r="EE965" s="141"/>
      <c r="EF965" s="143"/>
      <c r="EU965" s="72"/>
    </row>
    <row r="966" spans="64:151">
      <c r="BL966" s="11"/>
      <c r="BM966" s="60"/>
      <c r="BN966" s="49"/>
      <c r="BZ966"/>
      <c r="CA966" s="278">
        <v>41430.507719907408</v>
      </c>
      <c r="CB966" t="s">
        <v>2648</v>
      </c>
      <c r="CF966" s="65"/>
      <c r="CG966" s="65"/>
      <c r="CH966" s="49"/>
      <c r="CM966"/>
      <c r="CN966"/>
      <c r="CO966"/>
      <c r="CP966"/>
      <c r="CQ966"/>
      <c r="CR966"/>
      <c r="CS966"/>
      <c r="CT966"/>
      <c r="CU966"/>
      <c r="DJ966" s="139"/>
      <c r="DK966" s="95"/>
      <c r="DL966" s="141"/>
      <c r="DM966" s="141"/>
      <c r="DN966" s="141"/>
      <c r="DO966" s="141"/>
      <c r="DP966" s="91"/>
      <c r="DQ966" s="72"/>
      <c r="DR966" s="72"/>
      <c r="DS966" s="72"/>
      <c r="DT966" s="72"/>
      <c r="DZ966" s="141"/>
      <c r="EA966" s="141"/>
      <c r="EB966" s="141"/>
      <c r="EC966" s="141"/>
      <c r="ED966" s="141"/>
      <c r="EE966" s="141"/>
      <c r="EF966" s="143"/>
      <c r="EU966" s="72"/>
    </row>
    <row r="967" spans="64:151">
      <c r="BL967" s="11"/>
      <c r="BM967" s="60"/>
      <c r="BN967" s="49"/>
      <c r="BZ967"/>
      <c r="CA967" s="278">
        <v>41430.507743055554</v>
      </c>
      <c r="CB967" t="s">
        <v>1969</v>
      </c>
      <c r="CF967" s="65"/>
      <c r="CG967" s="65"/>
      <c r="CH967" s="49"/>
      <c r="CM967"/>
      <c r="CN967"/>
      <c r="CO967"/>
      <c r="CP967"/>
      <c r="CQ967"/>
      <c r="CR967"/>
      <c r="CS967"/>
      <c r="CT967"/>
      <c r="CU967"/>
      <c r="DJ967" s="139"/>
      <c r="DK967" s="95"/>
      <c r="DL967" s="141"/>
      <c r="DM967" s="141"/>
      <c r="DN967" s="141"/>
      <c r="DO967" s="141"/>
      <c r="DP967" s="91"/>
      <c r="DQ967" s="72"/>
      <c r="DR967" s="72"/>
      <c r="DS967" s="72"/>
      <c r="DT967" s="72"/>
      <c r="DZ967" s="141"/>
      <c r="EA967" s="141"/>
      <c r="EB967" s="141"/>
      <c r="EC967" s="141"/>
      <c r="ED967" s="141"/>
      <c r="EE967" s="141"/>
      <c r="EF967" s="143"/>
      <c r="EU967" s="72"/>
    </row>
    <row r="968" spans="64:151">
      <c r="BL968" s="11"/>
      <c r="BM968" s="60"/>
      <c r="BN968" s="49"/>
      <c r="BZ968"/>
      <c r="CA968" s="278">
        <v>41430.507743055554</v>
      </c>
      <c r="CB968" t="s">
        <v>1602</v>
      </c>
      <c r="CF968" s="65"/>
      <c r="CG968" s="65"/>
      <c r="CH968" s="49"/>
      <c r="CM968"/>
      <c r="CN968"/>
      <c r="CO968"/>
      <c r="CP968"/>
      <c r="CQ968"/>
      <c r="CR968"/>
      <c r="CS968"/>
      <c r="CT968"/>
      <c r="CU968"/>
      <c r="DJ968" s="139"/>
      <c r="DK968" s="95"/>
      <c r="DL968" s="141"/>
      <c r="DM968" s="141"/>
      <c r="DN968" s="141"/>
      <c r="DO968" s="141"/>
      <c r="DP968" s="91"/>
      <c r="DQ968" s="72"/>
      <c r="DR968" s="72"/>
      <c r="DS968" s="72"/>
      <c r="DT968" s="72"/>
      <c r="DZ968" s="141"/>
      <c r="EA968" s="141"/>
      <c r="EB968" s="141"/>
      <c r="EC968" s="141"/>
      <c r="ED968" s="141"/>
      <c r="EE968" s="141"/>
      <c r="EF968" s="143"/>
      <c r="EU968" s="72"/>
    </row>
    <row r="969" spans="64:151">
      <c r="BL969" s="11"/>
      <c r="BM969" s="60"/>
      <c r="BN969" s="49"/>
      <c r="BZ969"/>
      <c r="CA969" s="278">
        <v>41430.507754629631</v>
      </c>
      <c r="CB969" t="s">
        <v>1597</v>
      </c>
      <c r="CF969" s="65"/>
      <c r="CG969" s="65"/>
      <c r="CH969" s="49"/>
      <c r="CM969"/>
      <c r="CN969"/>
      <c r="CO969"/>
      <c r="CP969"/>
      <c r="CQ969"/>
      <c r="CR969"/>
      <c r="CS969"/>
      <c r="CT969"/>
      <c r="CU969"/>
      <c r="DJ969" s="139"/>
      <c r="DK969" s="95"/>
      <c r="DL969" s="141"/>
      <c r="DM969" s="141"/>
      <c r="DN969" s="141"/>
      <c r="DO969" s="141"/>
      <c r="DP969" s="91"/>
      <c r="DQ969" s="72"/>
      <c r="DR969" s="72"/>
      <c r="DS969" s="72"/>
      <c r="DT969" s="72"/>
      <c r="DZ969" s="141"/>
      <c r="EA969" s="141"/>
      <c r="EB969" s="141"/>
      <c r="EC969" s="141"/>
      <c r="ED969" s="141"/>
      <c r="EE969" s="141"/>
      <c r="EF969" s="143"/>
      <c r="EU969" s="72"/>
    </row>
    <row r="970" spans="64:151">
      <c r="BL970" s="11"/>
      <c r="BM970" s="60"/>
      <c r="BN970" s="49"/>
      <c r="BZ970"/>
      <c r="CA970" s="278">
        <v>41430.58048611111</v>
      </c>
      <c r="CB970" t="s">
        <v>1969</v>
      </c>
      <c r="CF970" s="65"/>
      <c r="CG970" s="65"/>
      <c r="CH970" s="49"/>
      <c r="CM970"/>
      <c r="CN970"/>
      <c r="CO970"/>
      <c r="CP970"/>
      <c r="CQ970"/>
      <c r="CR970"/>
      <c r="CS970"/>
      <c r="CT970"/>
      <c r="CU970"/>
      <c r="DJ970" s="139"/>
      <c r="DK970" s="95"/>
      <c r="DL970" s="141"/>
      <c r="DM970" s="141"/>
      <c r="DN970" s="141"/>
      <c r="DO970" s="141"/>
      <c r="DP970" s="91"/>
      <c r="DQ970" s="72"/>
      <c r="DR970" s="72"/>
      <c r="DS970" s="72"/>
      <c r="DT970" s="72"/>
      <c r="DZ970" s="141"/>
      <c r="EA970" s="141"/>
      <c r="EB970" s="141"/>
      <c r="EC970" s="141"/>
      <c r="ED970" s="141"/>
      <c r="EE970" s="141"/>
      <c r="EF970" s="143"/>
      <c r="EU970" s="72"/>
    </row>
    <row r="971" spans="64:151">
      <c r="BL971" s="11"/>
      <c r="BM971" s="60"/>
      <c r="BN971" s="49"/>
      <c r="BZ971"/>
      <c r="CA971" s="278">
        <v>41430.580578703702</v>
      </c>
      <c r="CB971" t="s">
        <v>1969</v>
      </c>
      <c r="CF971" s="65"/>
      <c r="CG971" s="65"/>
      <c r="CH971" s="49"/>
      <c r="CM971"/>
      <c r="CN971"/>
      <c r="CO971"/>
      <c r="CP971"/>
      <c r="CQ971"/>
      <c r="CR971"/>
      <c r="CS971"/>
      <c r="CT971"/>
      <c r="CU971"/>
      <c r="DJ971" s="139"/>
      <c r="DK971" s="95"/>
      <c r="DL971" s="141"/>
      <c r="DM971" s="141"/>
      <c r="DN971" s="141"/>
      <c r="DO971" s="141"/>
      <c r="DP971" s="91"/>
      <c r="DQ971" s="72"/>
      <c r="DR971" s="72"/>
      <c r="DS971" s="72"/>
      <c r="DT971" s="72"/>
      <c r="DZ971" s="141"/>
      <c r="EA971" s="141"/>
      <c r="EB971" s="141"/>
      <c r="EC971" s="141"/>
      <c r="ED971" s="141"/>
      <c r="EE971" s="141"/>
      <c r="EF971" s="143"/>
      <c r="EU971" s="72"/>
    </row>
    <row r="972" spans="64:151">
      <c r="BL972" s="11"/>
      <c r="BM972" s="60"/>
      <c r="BN972" s="49"/>
      <c r="BZ972"/>
      <c r="CA972" s="278"/>
      <c r="CB972" t="s">
        <v>1267</v>
      </c>
      <c r="CF972" s="65"/>
      <c r="CG972" s="65"/>
      <c r="CH972" s="49"/>
      <c r="CM972"/>
      <c r="CN972"/>
      <c r="CO972"/>
      <c r="CP972"/>
      <c r="CQ972"/>
      <c r="CR972"/>
      <c r="CS972"/>
      <c r="CT972"/>
      <c r="CU972"/>
      <c r="DJ972" s="139"/>
      <c r="DK972" s="95"/>
      <c r="DL972" s="141"/>
      <c r="DM972" s="141"/>
      <c r="DN972" s="141"/>
      <c r="DO972" s="141"/>
      <c r="DP972" s="91"/>
      <c r="DQ972" s="72"/>
      <c r="DR972" s="72"/>
      <c r="DS972" s="72"/>
      <c r="DT972" s="72"/>
      <c r="DZ972" s="141"/>
      <c r="EA972" s="141"/>
      <c r="EB972" s="141"/>
      <c r="EC972" s="141"/>
      <c r="ED972" s="141"/>
      <c r="EE972" s="141"/>
      <c r="EF972" s="143"/>
      <c r="EU972" s="72"/>
    </row>
    <row r="973" spans="64:151">
      <c r="BL973" s="11"/>
      <c r="BM973" s="60"/>
      <c r="BN973" s="49"/>
      <c r="BZ973"/>
      <c r="CA973" s="278">
        <v>41430.580821759257</v>
      </c>
      <c r="CB973" t="s">
        <v>2648</v>
      </c>
      <c r="CF973" s="65"/>
      <c r="CG973" s="65"/>
      <c r="CH973" s="49"/>
      <c r="CM973"/>
      <c r="CN973"/>
      <c r="CO973"/>
      <c r="CP973"/>
      <c r="CQ973"/>
      <c r="CR973"/>
      <c r="CS973"/>
      <c r="CT973"/>
      <c r="CU973"/>
      <c r="DJ973" s="139"/>
      <c r="DK973" s="95"/>
      <c r="DL973" s="141"/>
      <c r="DM973" s="141"/>
      <c r="DN973" s="141"/>
      <c r="DO973" s="141"/>
      <c r="DP973" s="91"/>
      <c r="DQ973" s="72"/>
      <c r="DR973" s="72"/>
      <c r="DS973" s="72"/>
      <c r="DT973" s="72"/>
      <c r="DZ973" s="141"/>
      <c r="EA973" s="141"/>
      <c r="EB973" s="141"/>
      <c r="EC973" s="141"/>
      <c r="ED973" s="141"/>
      <c r="EE973" s="141"/>
      <c r="EF973" s="143"/>
      <c r="EU973" s="72"/>
    </row>
    <row r="974" spans="64:151">
      <c r="BL974" s="11"/>
      <c r="BM974" s="60"/>
      <c r="BN974" s="49"/>
      <c r="BZ974"/>
      <c r="CA974" s="278">
        <v>41430.581296296295</v>
      </c>
      <c r="CB974" t="s">
        <v>2649</v>
      </c>
      <c r="CF974" s="65"/>
      <c r="CG974" s="65"/>
      <c r="CH974" s="49"/>
      <c r="CM974"/>
      <c r="CN974"/>
      <c r="CO974"/>
      <c r="CP974"/>
      <c r="CQ974"/>
      <c r="CR974"/>
      <c r="CS974"/>
      <c r="CT974"/>
      <c r="CU974"/>
      <c r="DJ974" s="139"/>
      <c r="DK974" s="95"/>
      <c r="DL974" s="141"/>
      <c r="DM974" s="141"/>
      <c r="DN974" s="141"/>
      <c r="DO974" s="141"/>
      <c r="DP974" s="91"/>
      <c r="DQ974" s="72"/>
      <c r="DR974" s="72"/>
      <c r="DS974" s="72"/>
      <c r="DT974" s="72"/>
      <c r="DZ974" s="141"/>
      <c r="EA974" s="141"/>
      <c r="EB974" s="141"/>
      <c r="EC974" s="141"/>
      <c r="ED974" s="141"/>
      <c r="EE974" s="141"/>
      <c r="EF974" s="143"/>
      <c r="EU974" s="72"/>
    </row>
    <row r="975" spans="64:151">
      <c r="BL975" s="11"/>
      <c r="BM975" s="60"/>
      <c r="BN975" s="49"/>
      <c r="BZ975"/>
      <c r="CA975" s="278">
        <v>41430.581296296295</v>
      </c>
      <c r="CB975" t="s">
        <v>1597</v>
      </c>
      <c r="CF975" s="65"/>
      <c r="CG975" s="65"/>
      <c r="CH975" s="49"/>
      <c r="CM975"/>
      <c r="CN975"/>
      <c r="CO975"/>
      <c r="CP975"/>
      <c r="CQ975"/>
      <c r="CR975"/>
      <c r="CS975"/>
      <c r="CT975"/>
      <c r="CU975"/>
      <c r="DJ975" s="139"/>
      <c r="DK975" s="95"/>
      <c r="DL975" s="141"/>
      <c r="DM975" s="141"/>
      <c r="DN975" s="141"/>
      <c r="DO975" s="141"/>
      <c r="DP975" s="91"/>
      <c r="DQ975" s="72"/>
      <c r="DR975" s="72"/>
      <c r="DS975" s="72"/>
      <c r="DT975" s="72"/>
      <c r="DZ975" s="141"/>
      <c r="EA975" s="141"/>
      <c r="EB975" s="141"/>
      <c r="EC975" s="141"/>
      <c r="ED975" s="141"/>
      <c r="EE975" s="141"/>
      <c r="EF975" s="143"/>
      <c r="EU975" s="72"/>
    </row>
    <row r="976" spans="64:151">
      <c r="BL976" s="11"/>
      <c r="BM976" s="60"/>
      <c r="BN976" s="49"/>
      <c r="BZ976"/>
      <c r="CA976" s="278">
        <v>41430.581296296295</v>
      </c>
      <c r="CB976" t="s">
        <v>1969</v>
      </c>
      <c r="CF976" s="65"/>
      <c r="CG976" s="65"/>
      <c r="CH976" s="49"/>
      <c r="CM976"/>
      <c r="CN976"/>
      <c r="CO976"/>
      <c r="CP976"/>
      <c r="CQ976"/>
      <c r="CR976"/>
      <c r="CS976"/>
      <c r="CT976"/>
      <c r="CU976"/>
      <c r="DJ976" s="139"/>
      <c r="DK976" s="95"/>
      <c r="DL976" s="141"/>
      <c r="DM976" s="141"/>
      <c r="DN976" s="141"/>
      <c r="DO976" s="141"/>
      <c r="DP976" s="91"/>
      <c r="DQ976" s="72"/>
      <c r="DR976" s="72"/>
      <c r="DS976" s="72"/>
      <c r="DT976" s="72"/>
      <c r="DZ976" s="141"/>
      <c r="EA976" s="141"/>
      <c r="EB976" s="141"/>
      <c r="EC976" s="141"/>
      <c r="ED976" s="141"/>
      <c r="EE976" s="141"/>
      <c r="EF976" s="143"/>
      <c r="EU976" s="72"/>
    </row>
    <row r="977" spans="64:151">
      <c r="BL977" s="11"/>
      <c r="BM977" s="60"/>
      <c r="BN977" s="49"/>
      <c r="BZ977"/>
      <c r="CA977" s="278">
        <v>41430.581307870372</v>
      </c>
      <c r="CB977" t="s">
        <v>2650</v>
      </c>
      <c r="CF977" s="65"/>
      <c r="CG977" s="65"/>
      <c r="CH977" s="49"/>
      <c r="CM977"/>
      <c r="CN977"/>
      <c r="CO977"/>
      <c r="CP977"/>
      <c r="CQ977"/>
      <c r="CR977"/>
      <c r="CS977"/>
      <c r="CT977"/>
      <c r="CU977"/>
      <c r="DJ977" s="139"/>
      <c r="DK977" s="95"/>
      <c r="DL977" s="141"/>
      <c r="DM977" s="141"/>
      <c r="DN977" s="141"/>
      <c r="DO977" s="141"/>
      <c r="DP977" s="91"/>
      <c r="DQ977" s="72"/>
      <c r="DR977" s="72"/>
      <c r="DS977" s="72"/>
      <c r="DT977" s="72"/>
      <c r="DZ977" s="141"/>
      <c r="EA977" s="141"/>
      <c r="EB977" s="141"/>
      <c r="EC977" s="141"/>
      <c r="ED977" s="141"/>
      <c r="EE977" s="141"/>
      <c r="EF977" s="143"/>
      <c r="EU977" s="72"/>
    </row>
    <row r="978" spans="64:151">
      <c r="BL978" s="11"/>
      <c r="BM978" s="60"/>
      <c r="BN978" s="49"/>
      <c r="BZ978"/>
      <c r="CA978" s="278">
        <v>41430.581307870372</v>
      </c>
      <c r="CB978" t="s">
        <v>1597</v>
      </c>
      <c r="CF978" s="65"/>
      <c r="CG978" s="65"/>
      <c r="CH978" s="49"/>
      <c r="CM978"/>
      <c r="CN978"/>
      <c r="CO978"/>
      <c r="CP978"/>
      <c r="CQ978"/>
      <c r="CR978"/>
      <c r="CS978"/>
      <c r="CT978"/>
      <c r="CU978"/>
      <c r="DJ978" s="139"/>
      <c r="DK978" s="95"/>
      <c r="DL978" s="141"/>
      <c r="DM978" s="141"/>
      <c r="DN978" s="141"/>
      <c r="DO978" s="141"/>
      <c r="DP978" s="91"/>
      <c r="DQ978" s="72"/>
      <c r="DR978" s="72"/>
      <c r="DS978" s="72"/>
      <c r="DT978" s="72"/>
      <c r="DZ978" s="141"/>
      <c r="EA978" s="141"/>
      <c r="EB978" s="141"/>
      <c r="EC978" s="141"/>
      <c r="ED978" s="141"/>
      <c r="EE978" s="141"/>
      <c r="EF978" s="143"/>
      <c r="EU978" s="72"/>
    </row>
    <row r="979" spans="64:151">
      <c r="BL979" s="11"/>
      <c r="BM979" s="60"/>
      <c r="BN979" s="49"/>
      <c r="BZ979"/>
      <c r="CA979" s="278">
        <v>41430.581307870372</v>
      </c>
      <c r="CB979" t="s">
        <v>1969</v>
      </c>
      <c r="CF979" s="65"/>
      <c r="CG979" s="65"/>
      <c r="CH979" s="49"/>
      <c r="CM979"/>
      <c r="CN979"/>
      <c r="CO979"/>
      <c r="CP979"/>
      <c r="CQ979"/>
      <c r="CR979"/>
      <c r="CS979"/>
      <c r="CT979"/>
      <c r="CU979"/>
      <c r="DJ979" s="139"/>
      <c r="DK979" s="95"/>
      <c r="DL979" s="141"/>
      <c r="DM979" s="141"/>
      <c r="DN979" s="141"/>
      <c r="DO979" s="141"/>
      <c r="DP979" s="91"/>
      <c r="DQ979" s="72"/>
      <c r="DR979" s="72"/>
      <c r="DS979" s="72"/>
      <c r="DT979" s="72"/>
      <c r="DZ979" s="141"/>
      <c r="EA979" s="141"/>
      <c r="EB979" s="141"/>
      <c r="EC979" s="141"/>
      <c r="ED979" s="141"/>
      <c r="EE979" s="141"/>
      <c r="EF979" s="143"/>
      <c r="EU979" s="72"/>
    </row>
    <row r="980" spans="64:151">
      <c r="BL980" s="11"/>
      <c r="BM980" s="60"/>
      <c r="BN980" s="49"/>
      <c r="BZ980"/>
      <c r="CA980" s="278">
        <v>41430.581377314818</v>
      </c>
      <c r="CB980" t="s">
        <v>1969</v>
      </c>
      <c r="CF980" s="65"/>
      <c r="CG980" s="65"/>
      <c r="CH980" s="49"/>
      <c r="CM980"/>
      <c r="CN980"/>
      <c r="CO980"/>
      <c r="CP980"/>
      <c r="CQ980"/>
      <c r="CR980"/>
      <c r="CS980"/>
      <c r="CT980"/>
      <c r="CU980"/>
      <c r="DJ980" s="139"/>
      <c r="DK980" s="95"/>
      <c r="DL980" s="141"/>
      <c r="DM980" s="141"/>
      <c r="DN980" s="141"/>
      <c r="DO980" s="141"/>
      <c r="DP980" s="91"/>
      <c r="DQ980" s="72"/>
      <c r="DR980" s="72"/>
      <c r="DS980" s="72"/>
      <c r="DT980" s="72"/>
      <c r="DZ980" s="141"/>
      <c r="EA980" s="141"/>
      <c r="EB980" s="141"/>
      <c r="EC980" s="141"/>
      <c r="ED980" s="141"/>
      <c r="EE980" s="141"/>
      <c r="EF980" s="143"/>
      <c r="EU980" s="72"/>
    </row>
    <row r="981" spans="64:151">
      <c r="BL981" s="11"/>
      <c r="BM981" s="60"/>
      <c r="BN981" s="49"/>
      <c r="BZ981"/>
      <c r="CA981" s="278">
        <v>41430.581458333334</v>
      </c>
      <c r="CB981" t="s">
        <v>2651</v>
      </c>
      <c r="CF981" s="65"/>
      <c r="CG981" s="65"/>
      <c r="CH981" s="49"/>
      <c r="CM981"/>
      <c r="CN981"/>
      <c r="CO981"/>
      <c r="CP981"/>
      <c r="CQ981"/>
      <c r="CR981"/>
      <c r="CS981"/>
      <c r="CT981"/>
      <c r="CU981"/>
      <c r="DJ981" s="139"/>
      <c r="DK981" s="95"/>
      <c r="DL981" s="141"/>
      <c r="DM981" s="141"/>
      <c r="DN981" s="141"/>
      <c r="DO981" s="141"/>
      <c r="DP981" s="91"/>
      <c r="DQ981" s="72"/>
      <c r="DR981" s="72"/>
      <c r="DS981" s="72"/>
      <c r="DT981" s="72"/>
      <c r="DZ981" s="141"/>
      <c r="EA981" s="141"/>
      <c r="EB981" s="141"/>
      <c r="EC981" s="141"/>
      <c r="ED981" s="141"/>
      <c r="EE981" s="141"/>
      <c r="EF981" s="143"/>
      <c r="EU981" s="72"/>
    </row>
    <row r="982" spans="64:151">
      <c r="BL982" s="11"/>
      <c r="BM982" s="60"/>
      <c r="BN982" s="49"/>
      <c r="BZ982"/>
      <c r="CA982" s="278">
        <v>41430.581458333334</v>
      </c>
      <c r="CB982" t="s">
        <v>1597</v>
      </c>
      <c r="CF982" s="65"/>
      <c r="CG982" s="65"/>
      <c r="CH982" s="49"/>
      <c r="CM982"/>
      <c r="CN982"/>
      <c r="CO982"/>
      <c r="CP982"/>
      <c r="CQ982"/>
      <c r="CR982"/>
      <c r="CS982"/>
      <c r="CT982"/>
      <c r="CU982"/>
      <c r="DJ982" s="139"/>
      <c r="DK982" s="95"/>
      <c r="DL982" s="141"/>
      <c r="DM982" s="141"/>
      <c r="DN982" s="141"/>
      <c r="DO982" s="141"/>
      <c r="DP982" s="91"/>
      <c r="DQ982" s="72"/>
      <c r="DR982" s="72"/>
      <c r="DS982" s="72"/>
      <c r="DT982" s="72"/>
      <c r="DZ982" s="141"/>
      <c r="EA982" s="141"/>
      <c r="EB982" s="141"/>
      <c r="EC982" s="141"/>
      <c r="ED982" s="141"/>
      <c r="EE982" s="141"/>
      <c r="EF982" s="143"/>
      <c r="EU982" s="72"/>
    </row>
    <row r="983" spans="64:151">
      <c r="BL983" s="11"/>
      <c r="BM983" s="60"/>
      <c r="BN983" s="49"/>
      <c r="BZ983"/>
      <c r="CA983" s="278">
        <v>41430.581458333334</v>
      </c>
      <c r="CB983" t="s">
        <v>1969</v>
      </c>
      <c r="CF983" s="65"/>
      <c r="CG983" s="65"/>
      <c r="CH983" s="49"/>
      <c r="CM983"/>
      <c r="CN983"/>
      <c r="CO983"/>
      <c r="CP983"/>
      <c r="CQ983"/>
      <c r="CR983"/>
      <c r="CS983"/>
      <c r="CT983"/>
      <c r="CU983"/>
      <c r="DJ983" s="139"/>
      <c r="DK983" s="95"/>
      <c r="DL983" s="141"/>
      <c r="DM983" s="141"/>
      <c r="DN983" s="141"/>
      <c r="DO983" s="141"/>
      <c r="DP983" s="91"/>
      <c r="DQ983" s="72"/>
      <c r="DR983" s="72"/>
      <c r="DS983" s="72"/>
      <c r="DT983" s="72"/>
      <c r="DZ983" s="141"/>
      <c r="EA983" s="141"/>
      <c r="EB983" s="141"/>
      <c r="EC983" s="141"/>
      <c r="ED983" s="141"/>
      <c r="EE983" s="141"/>
      <c r="EF983" s="143"/>
      <c r="EU983" s="72"/>
    </row>
    <row r="984" spans="64:151">
      <c r="BL984" s="11"/>
      <c r="BM984" s="60"/>
      <c r="BN984" s="49"/>
      <c r="BZ984"/>
      <c r="CA984" s="278">
        <v>41430.581458333334</v>
      </c>
      <c r="CB984" t="s">
        <v>2652</v>
      </c>
      <c r="CF984" s="65"/>
      <c r="CG984" s="65"/>
      <c r="CH984" s="49"/>
      <c r="CM984"/>
      <c r="CN984"/>
      <c r="CO984"/>
      <c r="CP984"/>
      <c r="CQ984"/>
      <c r="CR984"/>
      <c r="CS984"/>
      <c r="CT984"/>
      <c r="CU984"/>
      <c r="DJ984" s="139"/>
      <c r="DK984" s="95"/>
      <c r="DL984" s="141"/>
      <c r="DM984" s="141"/>
      <c r="DN984" s="141"/>
      <c r="DO984" s="141"/>
      <c r="DP984" s="91"/>
      <c r="DQ984" s="72"/>
      <c r="DR984" s="72"/>
      <c r="DS984" s="72"/>
      <c r="DT984" s="72"/>
      <c r="DZ984" s="141"/>
      <c r="EA984" s="141"/>
      <c r="EB984" s="141"/>
      <c r="EC984" s="141"/>
      <c r="ED984" s="141"/>
      <c r="EE984" s="141"/>
      <c r="EF984" s="143"/>
      <c r="EU984" s="72"/>
    </row>
    <row r="985" spans="64:151">
      <c r="BL985" s="11"/>
      <c r="BM985" s="60"/>
      <c r="BN985" s="49"/>
      <c r="BZ985"/>
      <c r="CA985" s="278">
        <v>41430.581458333334</v>
      </c>
      <c r="CB985" t="s">
        <v>1969</v>
      </c>
      <c r="CF985" s="65"/>
      <c r="CG985" s="65"/>
      <c r="CH985" s="49"/>
      <c r="CM985"/>
      <c r="CN985"/>
      <c r="CO985"/>
      <c r="CP985"/>
      <c r="CQ985"/>
      <c r="CR985"/>
      <c r="CS985"/>
      <c r="CT985"/>
      <c r="CU985"/>
      <c r="DJ985" s="139"/>
      <c r="DK985" s="95"/>
      <c r="DL985" s="141"/>
      <c r="DM985" s="141"/>
      <c r="DN985" s="141"/>
      <c r="DO985" s="141"/>
      <c r="DP985" s="91"/>
      <c r="DQ985" s="72"/>
      <c r="DR985" s="72"/>
      <c r="DS985" s="72"/>
      <c r="DT985" s="72"/>
      <c r="DZ985" s="141"/>
      <c r="EA985" s="141"/>
      <c r="EB985" s="141"/>
      <c r="EC985" s="141"/>
      <c r="ED985" s="141"/>
      <c r="EE985" s="141"/>
      <c r="EF985" s="143"/>
      <c r="EU985" s="72"/>
    </row>
    <row r="986" spans="64:151">
      <c r="BL986" s="11"/>
      <c r="BM986" s="60"/>
      <c r="BN986" s="49"/>
      <c r="BZ986"/>
      <c r="CA986" s="278">
        <v>41430.581469907411</v>
      </c>
      <c r="CB986" t="s">
        <v>1193</v>
      </c>
      <c r="CF986" s="65"/>
      <c r="CG986" s="65"/>
      <c r="CH986" s="49"/>
      <c r="CM986"/>
      <c r="CN986"/>
      <c r="CO986"/>
      <c r="CP986"/>
      <c r="CQ986"/>
      <c r="CR986"/>
      <c r="CS986"/>
      <c r="CT986"/>
      <c r="CU986"/>
      <c r="DJ986" s="139"/>
      <c r="DK986" s="95"/>
      <c r="DL986" s="141"/>
      <c r="DM986" s="141"/>
      <c r="DN986" s="141"/>
      <c r="DO986" s="141"/>
      <c r="DP986" s="91"/>
      <c r="DQ986" s="72"/>
      <c r="DR986" s="72"/>
      <c r="DS986" s="72"/>
      <c r="DT986" s="72"/>
      <c r="DZ986" s="141"/>
      <c r="EA986" s="141"/>
      <c r="EB986" s="141"/>
      <c r="EC986" s="141"/>
      <c r="ED986" s="141"/>
      <c r="EE986" s="141"/>
      <c r="EF986" s="143"/>
      <c r="EU986" s="72"/>
    </row>
    <row r="987" spans="64:151">
      <c r="BL987" s="11"/>
      <c r="BM987" s="60"/>
      <c r="BN987" s="49"/>
      <c r="BZ987"/>
      <c r="CA987" s="278">
        <v>41430.581504629627</v>
      </c>
      <c r="CB987" t="s">
        <v>1969</v>
      </c>
      <c r="CF987" s="65"/>
      <c r="CG987" s="65"/>
      <c r="CH987" s="49"/>
      <c r="CM987"/>
      <c r="CN987"/>
      <c r="CO987"/>
      <c r="CP987"/>
      <c r="CQ987"/>
      <c r="CR987"/>
      <c r="CS987"/>
      <c r="CT987"/>
      <c r="CU987"/>
      <c r="DJ987" s="139"/>
      <c r="DK987" s="95"/>
      <c r="DL987" s="141"/>
      <c r="DM987" s="141"/>
      <c r="DN987" s="141"/>
      <c r="DO987" s="141"/>
      <c r="DP987" s="91"/>
      <c r="DQ987" s="72"/>
      <c r="DR987" s="72"/>
      <c r="DS987" s="72"/>
      <c r="DT987" s="72"/>
      <c r="DZ987" s="141"/>
      <c r="EA987" s="141"/>
      <c r="EB987" s="141"/>
      <c r="EC987" s="141"/>
      <c r="ED987" s="141"/>
      <c r="EE987" s="141"/>
      <c r="EF987" s="143"/>
      <c r="EU987" s="72"/>
    </row>
    <row r="988" spans="64:151">
      <c r="BL988" s="11"/>
      <c r="BM988" s="60"/>
      <c r="BN988" s="49"/>
      <c r="BZ988"/>
      <c r="CA988" s="278">
        <v>41430.581504629627</v>
      </c>
      <c r="CB988" t="s">
        <v>2651</v>
      </c>
      <c r="CF988" s="65"/>
      <c r="CG988" s="65"/>
      <c r="CH988" s="49"/>
      <c r="CM988"/>
      <c r="CN988"/>
      <c r="CO988"/>
      <c r="CP988"/>
      <c r="CQ988"/>
      <c r="CR988"/>
      <c r="CS988"/>
      <c r="CT988"/>
      <c r="CU988"/>
      <c r="DJ988" s="139"/>
      <c r="DK988" s="95"/>
      <c r="DL988" s="141"/>
      <c r="DM988" s="141"/>
      <c r="DN988" s="141"/>
      <c r="DO988" s="141"/>
      <c r="DP988" s="91"/>
      <c r="DQ988" s="72"/>
      <c r="DR988" s="72"/>
      <c r="DS988" s="72"/>
      <c r="DT988" s="72"/>
      <c r="DZ988" s="141"/>
      <c r="EA988" s="141"/>
      <c r="EB988" s="141"/>
      <c r="EC988" s="141"/>
      <c r="ED988" s="141"/>
      <c r="EE988" s="141"/>
      <c r="EF988" s="143"/>
      <c r="EU988" s="72"/>
    </row>
    <row r="989" spans="64:151">
      <c r="BL989" s="11"/>
      <c r="BM989" s="60"/>
      <c r="BN989" s="49"/>
      <c r="BZ989"/>
      <c r="CA989" s="278">
        <v>41430.581504629627</v>
      </c>
      <c r="CB989" t="s">
        <v>1194</v>
      </c>
      <c r="CF989" s="65"/>
      <c r="CG989" s="65"/>
      <c r="CH989" s="49"/>
      <c r="CM989"/>
      <c r="CN989"/>
      <c r="CO989"/>
      <c r="CP989"/>
      <c r="CQ989"/>
      <c r="CR989"/>
      <c r="CS989"/>
      <c r="CT989"/>
      <c r="CU989"/>
      <c r="DJ989" s="139"/>
      <c r="DK989" s="95"/>
      <c r="DL989" s="141"/>
      <c r="DM989" s="141"/>
      <c r="DN989" s="141"/>
      <c r="DO989" s="141"/>
      <c r="DP989" s="91"/>
      <c r="DQ989" s="72"/>
      <c r="DR989" s="72"/>
      <c r="DS989" s="72"/>
      <c r="DT989" s="72"/>
      <c r="DZ989" s="141"/>
      <c r="EA989" s="141"/>
      <c r="EB989" s="141"/>
      <c r="EC989" s="141"/>
      <c r="ED989" s="141"/>
      <c r="EE989" s="141"/>
      <c r="EF989" s="143"/>
      <c r="EU989" s="72"/>
    </row>
    <row r="990" spans="64:151">
      <c r="BL990" s="11"/>
      <c r="BM990" s="60"/>
      <c r="BN990" s="49"/>
      <c r="BZ990"/>
      <c r="CA990" s="278">
        <v>41430.582824074074</v>
      </c>
      <c r="CB990" t="s">
        <v>1969</v>
      </c>
      <c r="CF990" s="65"/>
      <c r="CG990" s="65"/>
      <c r="CH990" s="49"/>
      <c r="CM990"/>
      <c r="CN990"/>
      <c r="CO990"/>
      <c r="CP990"/>
      <c r="CQ990"/>
      <c r="CR990"/>
      <c r="CS990"/>
      <c r="CT990"/>
      <c r="CU990"/>
      <c r="DJ990" s="139"/>
      <c r="DK990" s="95"/>
      <c r="DL990" s="141"/>
      <c r="DM990" s="141"/>
      <c r="DN990" s="141"/>
      <c r="DO990" s="141"/>
      <c r="DP990" s="91"/>
      <c r="DQ990" s="72"/>
      <c r="DR990" s="72"/>
      <c r="DS990" s="72"/>
      <c r="DT990" s="72"/>
      <c r="DZ990" s="141"/>
      <c r="EA990" s="141"/>
      <c r="EB990" s="141"/>
      <c r="EC990" s="141"/>
      <c r="ED990" s="141"/>
      <c r="EE990" s="141"/>
      <c r="EF990" s="143"/>
      <c r="EU990" s="72"/>
    </row>
    <row r="991" spans="64:151">
      <c r="BL991" s="11"/>
      <c r="BM991" s="60"/>
      <c r="BN991" s="49"/>
      <c r="BZ991"/>
      <c r="CA991" s="278">
        <v>41430.582928240743</v>
      </c>
      <c r="CB991" t="s">
        <v>1969</v>
      </c>
      <c r="CF991" s="65"/>
      <c r="CG991" s="65"/>
      <c r="CH991" s="49"/>
      <c r="CM991"/>
      <c r="CN991"/>
      <c r="CO991"/>
      <c r="CP991"/>
      <c r="CQ991"/>
      <c r="CR991"/>
      <c r="CS991"/>
      <c r="CT991"/>
      <c r="CU991"/>
      <c r="DJ991" s="139"/>
      <c r="DK991" s="95"/>
      <c r="DL991" s="141"/>
      <c r="DM991" s="141"/>
      <c r="DN991" s="141"/>
      <c r="DO991" s="141"/>
      <c r="DP991" s="91"/>
      <c r="DQ991" s="72"/>
      <c r="DR991" s="72"/>
      <c r="DS991" s="72"/>
      <c r="DT991" s="72"/>
      <c r="DZ991" s="141"/>
      <c r="EA991" s="141"/>
      <c r="EB991" s="141"/>
      <c r="EC991" s="141"/>
      <c r="ED991" s="141"/>
      <c r="EE991" s="141"/>
      <c r="EF991" s="143"/>
      <c r="EU991" s="72"/>
    </row>
    <row r="992" spans="64:151">
      <c r="BL992" s="11"/>
      <c r="BM992" s="60"/>
      <c r="BN992" s="49"/>
      <c r="BZ992"/>
      <c r="CA992" s="278">
        <v>41430.582951388889</v>
      </c>
      <c r="CB992" t="s">
        <v>1969</v>
      </c>
      <c r="CF992" s="65"/>
      <c r="CG992" s="65"/>
      <c r="CH992" s="49"/>
      <c r="CM992"/>
      <c r="CN992"/>
      <c r="CO992"/>
      <c r="CP992"/>
      <c r="CQ992"/>
      <c r="CR992"/>
      <c r="CS992"/>
      <c r="CT992"/>
      <c r="CU992"/>
      <c r="DJ992" s="139"/>
      <c r="DK992" s="95"/>
      <c r="DL992" s="141"/>
      <c r="DM992" s="141"/>
      <c r="DN992" s="141"/>
      <c r="DO992" s="141"/>
      <c r="DP992" s="91"/>
      <c r="DQ992" s="72"/>
      <c r="DR992" s="72"/>
      <c r="DS992" s="72"/>
      <c r="DT992" s="72"/>
      <c r="DZ992" s="141"/>
      <c r="EA992" s="141"/>
      <c r="EB992" s="141"/>
      <c r="EC992" s="141"/>
      <c r="ED992" s="141"/>
      <c r="EE992" s="141"/>
      <c r="EF992" s="143"/>
      <c r="EU992" s="72"/>
    </row>
    <row r="993" spans="64:151">
      <c r="BL993" s="11"/>
      <c r="BM993" s="60"/>
      <c r="BN993" s="49"/>
      <c r="BZ993"/>
      <c r="CA993" s="278">
        <v>41430.582962962966</v>
      </c>
      <c r="CB993" t="s">
        <v>3269</v>
      </c>
      <c r="CF993" s="65"/>
      <c r="CG993" s="65"/>
      <c r="CH993" s="49"/>
      <c r="CM993"/>
      <c r="CN993"/>
      <c r="CO993"/>
      <c r="CP993"/>
      <c r="CQ993"/>
      <c r="CR993"/>
      <c r="CS993"/>
      <c r="CT993"/>
      <c r="CU993"/>
      <c r="DJ993" s="139"/>
      <c r="DK993" s="95"/>
      <c r="DL993" s="141"/>
      <c r="DM993" s="141"/>
      <c r="DN993" s="141"/>
      <c r="DO993" s="141"/>
      <c r="DP993" s="91"/>
      <c r="DQ993" s="72"/>
      <c r="DR993" s="72"/>
      <c r="DS993" s="72"/>
      <c r="DT993" s="72"/>
      <c r="DZ993" s="141"/>
      <c r="EA993" s="141"/>
      <c r="EB993" s="141"/>
      <c r="EC993" s="141"/>
      <c r="ED993" s="141"/>
      <c r="EE993" s="141"/>
      <c r="EF993" s="143"/>
      <c r="EU993" s="72"/>
    </row>
    <row r="994" spans="64:151">
      <c r="BL994" s="11"/>
      <c r="BM994" s="60"/>
      <c r="BN994" s="49"/>
      <c r="BZ994"/>
      <c r="CA994" s="278">
        <v>41430.58321759259</v>
      </c>
      <c r="CB994" t="s">
        <v>3270</v>
      </c>
      <c r="CF994" s="65"/>
      <c r="CG994" s="65"/>
      <c r="CH994" s="49"/>
      <c r="CM994"/>
      <c r="CN994"/>
      <c r="CO994"/>
      <c r="CP994"/>
      <c r="CQ994"/>
      <c r="CR994"/>
      <c r="CS994"/>
      <c r="CT994"/>
      <c r="CU994"/>
      <c r="DJ994" s="139"/>
      <c r="DK994" s="95"/>
      <c r="DL994" s="141"/>
      <c r="DM994" s="141"/>
      <c r="DN994" s="141"/>
      <c r="DO994" s="141"/>
      <c r="DP994" s="91"/>
      <c r="DQ994" s="72"/>
      <c r="DR994" s="72"/>
      <c r="DS994" s="72"/>
      <c r="DT994" s="72"/>
      <c r="DZ994" s="141"/>
      <c r="EA994" s="141"/>
      <c r="EB994" s="141"/>
      <c r="EC994" s="141"/>
      <c r="ED994" s="141"/>
      <c r="EE994" s="141"/>
      <c r="EF994" s="143"/>
      <c r="EU994" s="72"/>
    </row>
    <row r="995" spans="64:151">
      <c r="BL995" s="11"/>
      <c r="BM995" s="60"/>
      <c r="BN995" s="49"/>
      <c r="BZ995"/>
      <c r="CA995" s="278">
        <v>41430.58321759259</v>
      </c>
      <c r="CB995" t="s">
        <v>1597</v>
      </c>
      <c r="CF995" s="65"/>
      <c r="CG995" s="65"/>
      <c r="CH995" s="49"/>
      <c r="CM995"/>
      <c r="CN995"/>
      <c r="CO995"/>
      <c r="CP995"/>
      <c r="CQ995"/>
      <c r="CR995"/>
      <c r="CS995"/>
      <c r="CT995"/>
      <c r="CU995"/>
      <c r="DJ995" s="139"/>
      <c r="DK995" s="95"/>
      <c r="DL995" s="141"/>
      <c r="DM995" s="141"/>
      <c r="DN995" s="141"/>
      <c r="DO995" s="141"/>
      <c r="DP995" s="91"/>
      <c r="DQ995" s="72"/>
      <c r="DR995" s="72"/>
      <c r="DS995" s="72"/>
      <c r="DT995" s="72"/>
      <c r="DZ995" s="141"/>
      <c r="EA995" s="141"/>
      <c r="EB995" s="141"/>
      <c r="EC995" s="141"/>
      <c r="ED995" s="141"/>
      <c r="EE995" s="141"/>
      <c r="EF995" s="143"/>
      <c r="EU995" s="72"/>
    </row>
    <row r="996" spans="64:151">
      <c r="BL996" s="11"/>
      <c r="BM996" s="60"/>
      <c r="BN996" s="49"/>
      <c r="BZ996"/>
      <c r="CA996" s="278">
        <v>41430.58321759259</v>
      </c>
      <c r="CB996" t="s">
        <v>1969</v>
      </c>
      <c r="CF996" s="65"/>
      <c r="CG996" s="65"/>
      <c r="CH996" s="49"/>
      <c r="CM996"/>
      <c r="CN996"/>
      <c r="CO996"/>
      <c r="CP996"/>
      <c r="CQ996"/>
      <c r="CR996"/>
      <c r="CS996"/>
      <c r="CT996"/>
      <c r="CU996"/>
      <c r="DJ996" s="139"/>
      <c r="DK996" s="95"/>
      <c r="DL996" s="141"/>
      <c r="DM996" s="141"/>
      <c r="DN996" s="141"/>
      <c r="DO996" s="141"/>
      <c r="DP996" s="91"/>
      <c r="DQ996" s="72"/>
      <c r="DR996" s="72"/>
      <c r="DS996" s="72"/>
      <c r="DT996" s="72"/>
      <c r="DZ996" s="141"/>
      <c r="EA996" s="141"/>
      <c r="EB996" s="141"/>
      <c r="EC996" s="141"/>
      <c r="ED996" s="141"/>
      <c r="EE996" s="141"/>
      <c r="EF996" s="143"/>
      <c r="EU996" s="72"/>
    </row>
    <row r="997" spans="64:151">
      <c r="BL997" s="11"/>
      <c r="BM997" s="60"/>
      <c r="BN997" s="49"/>
      <c r="BZ997"/>
      <c r="CA997" s="278">
        <v>41430.583229166667</v>
      </c>
      <c r="CB997" t="s">
        <v>3271</v>
      </c>
      <c r="CF997" s="65"/>
      <c r="CG997" s="65"/>
      <c r="CH997" s="49"/>
      <c r="CM997"/>
      <c r="CN997"/>
      <c r="CO997"/>
      <c r="CP997"/>
      <c r="CQ997"/>
      <c r="CR997"/>
      <c r="CS997"/>
      <c r="CT997"/>
      <c r="CU997"/>
      <c r="DJ997" s="139"/>
      <c r="DK997" s="95"/>
      <c r="DL997" s="141"/>
      <c r="DM997" s="141"/>
      <c r="DN997" s="141"/>
      <c r="DO997" s="141"/>
      <c r="DP997" s="91"/>
      <c r="DQ997" s="72"/>
      <c r="DR997" s="72"/>
      <c r="DS997" s="72"/>
      <c r="DT997" s="72"/>
      <c r="DZ997" s="141"/>
      <c r="EA997" s="141"/>
      <c r="EB997" s="141"/>
      <c r="EC997" s="141"/>
      <c r="ED997" s="141"/>
      <c r="EE997" s="141"/>
      <c r="EF997" s="143"/>
      <c r="EU997" s="72"/>
    </row>
    <row r="998" spans="64:151">
      <c r="BL998" s="11"/>
      <c r="BM998" s="60"/>
      <c r="BN998" s="49"/>
      <c r="BZ998"/>
      <c r="CA998" s="278">
        <v>41430.583229166667</v>
      </c>
      <c r="CB998" t="s">
        <v>1597</v>
      </c>
      <c r="CF998" s="65"/>
      <c r="CG998" s="65"/>
      <c r="CH998" s="49"/>
      <c r="CM998"/>
      <c r="CN998"/>
      <c r="CO998"/>
      <c r="CP998"/>
      <c r="CQ998"/>
      <c r="CR998"/>
      <c r="CS998"/>
      <c r="CT998"/>
      <c r="CU998"/>
      <c r="DJ998" s="139"/>
      <c r="DK998" s="95"/>
      <c r="DL998" s="141"/>
      <c r="DM998" s="141"/>
      <c r="DN998" s="141"/>
      <c r="DO998" s="141"/>
      <c r="DP998" s="91"/>
      <c r="DQ998" s="72"/>
      <c r="DR998" s="72"/>
      <c r="DS998" s="72"/>
      <c r="DT998" s="72"/>
      <c r="DZ998" s="141"/>
      <c r="EA998" s="141"/>
      <c r="EB998" s="141"/>
      <c r="EC998" s="141"/>
      <c r="ED998" s="141"/>
      <c r="EE998" s="141"/>
      <c r="EF998" s="143"/>
      <c r="EU998" s="72"/>
    </row>
    <row r="999" spans="64:151">
      <c r="BL999" s="11"/>
      <c r="BM999" s="60"/>
      <c r="BN999" s="49"/>
      <c r="BZ999"/>
      <c r="CA999" s="278">
        <v>41430.583333333336</v>
      </c>
      <c r="CB999" t="s">
        <v>1969</v>
      </c>
      <c r="CF999" s="65"/>
      <c r="CG999" s="65"/>
      <c r="CH999" s="49"/>
      <c r="CM999"/>
      <c r="CN999"/>
      <c r="CO999"/>
      <c r="CP999"/>
      <c r="CQ999"/>
      <c r="CR999"/>
      <c r="CS999"/>
      <c r="CT999"/>
      <c r="CU999"/>
      <c r="DJ999" s="139"/>
      <c r="DK999" s="95"/>
      <c r="DL999" s="141"/>
      <c r="DM999" s="141"/>
      <c r="DN999" s="141"/>
      <c r="DO999" s="141"/>
      <c r="DP999" s="91"/>
      <c r="DQ999" s="72"/>
      <c r="DR999" s="72"/>
      <c r="DS999" s="72"/>
      <c r="DT999" s="72"/>
      <c r="DZ999" s="141"/>
      <c r="EA999" s="141"/>
      <c r="EB999" s="141"/>
      <c r="EC999" s="141"/>
      <c r="ED999" s="141"/>
      <c r="EE999" s="141"/>
      <c r="EF999" s="143"/>
      <c r="EU999" s="72"/>
    </row>
    <row r="1000" spans="64:151">
      <c r="BL1000" s="11"/>
      <c r="BM1000" s="60"/>
      <c r="BN1000" s="49"/>
      <c r="BZ1000"/>
      <c r="CA1000" s="278">
        <v>41430.583379629628</v>
      </c>
      <c r="CB1000" t="s">
        <v>3272</v>
      </c>
      <c r="CF1000" s="65"/>
      <c r="CG1000" s="65"/>
      <c r="CH1000" s="49"/>
      <c r="CM1000"/>
      <c r="CN1000"/>
      <c r="CO1000"/>
      <c r="CP1000"/>
      <c r="CQ1000"/>
      <c r="CR1000"/>
      <c r="CS1000"/>
      <c r="CT1000"/>
      <c r="CU1000"/>
      <c r="DJ1000" s="139"/>
      <c r="DK1000" s="95"/>
      <c r="DL1000" s="141"/>
      <c r="DM1000" s="141"/>
      <c r="DN1000" s="141"/>
      <c r="DO1000" s="141"/>
      <c r="DP1000" s="91"/>
      <c r="DQ1000" s="72"/>
      <c r="DR1000" s="72"/>
      <c r="DS1000" s="72"/>
      <c r="DT1000" s="72"/>
      <c r="DZ1000" s="141"/>
      <c r="EA1000" s="141"/>
      <c r="EB1000" s="141"/>
      <c r="EC1000" s="141"/>
      <c r="ED1000" s="141"/>
      <c r="EE1000" s="141"/>
      <c r="EF1000" s="143"/>
      <c r="EU1000" s="72"/>
    </row>
    <row r="1001" spans="64:151">
      <c r="BL1001" s="11"/>
      <c r="BM1001" s="60"/>
      <c r="BN1001" s="49"/>
      <c r="BZ1001"/>
      <c r="CA1001" s="278">
        <v>41430.583379629628</v>
      </c>
      <c r="CB1001" t="s">
        <v>1598</v>
      </c>
      <c r="CF1001" s="65"/>
      <c r="CG1001" s="65"/>
      <c r="CH1001" s="49"/>
      <c r="DJ1001" s="139"/>
      <c r="DK1001" s="95"/>
      <c r="DL1001" s="141"/>
      <c r="DM1001" s="141"/>
      <c r="DN1001" s="141"/>
      <c r="DO1001" s="141"/>
      <c r="DP1001" s="91"/>
      <c r="DQ1001" s="72"/>
      <c r="DR1001" s="72"/>
      <c r="DS1001" s="72"/>
      <c r="DT1001" s="72"/>
      <c r="DZ1001" s="141"/>
      <c r="EA1001" s="141"/>
      <c r="EB1001" s="141"/>
      <c r="EC1001" s="141"/>
      <c r="ED1001" s="141"/>
      <c r="EE1001" s="141"/>
      <c r="EF1001" s="143"/>
      <c r="EU1001" s="72"/>
    </row>
    <row r="1002" spans="64:151">
      <c r="BL1002" s="11"/>
      <c r="BM1002" s="60"/>
      <c r="BN1002" s="49"/>
      <c r="BZ1002"/>
      <c r="CA1002" s="278">
        <v>41430.583379629628</v>
      </c>
      <c r="CB1002" t="s">
        <v>1969</v>
      </c>
      <c r="CF1002" s="65"/>
      <c r="CG1002" s="65"/>
      <c r="CH1002" s="49"/>
      <c r="DJ1002" s="139"/>
      <c r="DK1002" s="95"/>
      <c r="DL1002" s="141"/>
      <c r="DM1002" s="141"/>
      <c r="DN1002" s="141"/>
      <c r="DO1002" s="141"/>
      <c r="DP1002" s="91"/>
      <c r="DQ1002" s="72"/>
      <c r="DR1002" s="72"/>
      <c r="DS1002" s="72"/>
      <c r="DT1002" s="72"/>
      <c r="DZ1002" s="141"/>
      <c r="EA1002" s="141"/>
      <c r="EB1002" s="141"/>
      <c r="EC1002" s="141"/>
      <c r="ED1002" s="141"/>
      <c r="EE1002" s="141"/>
      <c r="EF1002" s="143"/>
      <c r="EU1002" s="72"/>
    </row>
    <row r="1003" spans="64:151">
      <c r="BL1003" s="11"/>
      <c r="BM1003" s="60"/>
      <c r="BN1003" s="49"/>
      <c r="BZ1003"/>
      <c r="CA1003" s="278">
        <v>41430.583391203705</v>
      </c>
      <c r="CB1003" t="s">
        <v>3273</v>
      </c>
      <c r="CF1003" s="65"/>
      <c r="CG1003" s="65"/>
      <c r="CH1003" s="49"/>
      <c r="DJ1003" s="139"/>
      <c r="DK1003" s="95"/>
      <c r="DL1003" s="141"/>
      <c r="DM1003" s="141"/>
      <c r="DN1003" s="141"/>
      <c r="DO1003" s="141"/>
      <c r="DP1003" s="91"/>
      <c r="DQ1003" s="72"/>
      <c r="DR1003" s="72"/>
      <c r="DS1003" s="72"/>
      <c r="DT1003" s="72"/>
      <c r="DZ1003" s="141"/>
      <c r="EA1003" s="141"/>
      <c r="EB1003" s="141"/>
      <c r="EC1003" s="141"/>
      <c r="ED1003" s="141"/>
      <c r="EE1003" s="141"/>
      <c r="EF1003" s="143"/>
      <c r="EU1003" s="72"/>
    </row>
    <row r="1004" spans="64:151">
      <c r="BL1004" s="11"/>
      <c r="BM1004" s="60"/>
      <c r="BN1004" s="49"/>
      <c r="BZ1004"/>
      <c r="CA1004" s="278">
        <v>41430.583391203705</v>
      </c>
      <c r="CB1004" t="s">
        <v>1969</v>
      </c>
      <c r="CF1004" s="65"/>
      <c r="CG1004" s="65"/>
      <c r="CH1004" s="49"/>
      <c r="DJ1004" s="139"/>
      <c r="DK1004" s="95"/>
      <c r="DL1004" s="141"/>
      <c r="DM1004" s="141"/>
      <c r="DN1004" s="141"/>
      <c r="DO1004" s="141"/>
      <c r="DP1004" s="91"/>
      <c r="DQ1004" s="72"/>
      <c r="DR1004" s="72"/>
      <c r="DS1004" s="72"/>
      <c r="DT1004" s="72"/>
      <c r="DZ1004" s="141"/>
      <c r="EA1004" s="141"/>
      <c r="EB1004" s="141"/>
      <c r="EC1004" s="141"/>
      <c r="ED1004" s="141"/>
      <c r="EE1004" s="141"/>
      <c r="EF1004" s="143"/>
      <c r="EU1004" s="72"/>
    </row>
    <row r="1005" spans="64:151">
      <c r="BL1005" s="11"/>
      <c r="BM1005" s="60"/>
      <c r="BN1005" s="49"/>
      <c r="BZ1005"/>
      <c r="CA1005" s="278">
        <v>41430.583402777775</v>
      </c>
      <c r="CB1005" t="s">
        <v>2774</v>
      </c>
      <c r="CF1005" s="65"/>
      <c r="CG1005" s="65"/>
      <c r="CH1005" s="49"/>
      <c r="DJ1005" s="139"/>
      <c r="DK1005" s="95"/>
      <c r="DL1005" s="141"/>
      <c r="DM1005" s="141"/>
      <c r="DN1005" s="141"/>
      <c r="DO1005" s="141"/>
      <c r="DP1005" s="91"/>
      <c r="DQ1005" s="72"/>
      <c r="DR1005" s="72"/>
      <c r="DS1005" s="72"/>
      <c r="DT1005" s="72"/>
      <c r="DZ1005" s="141"/>
      <c r="EA1005" s="141"/>
      <c r="EB1005" s="141"/>
      <c r="EC1005" s="141"/>
      <c r="ED1005" s="141"/>
      <c r="EE1005" s="141"/>
      <c r="EF1005" s="143"/>
      <c r="EU1005" s="72"/>
    </row>
    <row r="1006" spans="64:151">
      <c r="BL1006" s="11"/>
      <c r="BM1006" s="60"/>
      <c r="BN1006" s="49"/>
      <c r="BZ1006"/>
      <c r="CA1006" s="278">
        <v>41430.583437499998</v>
      </c>
      <c r="CB1006" t="s">
        <v>1969</v>
      </c>
      <c r="CF1006" s="65"/>
      <c r="CG1006" s="65"/>
      <c r="CH1006" s="49"/>
      <c r="DJ1006" s="139"/>
      <c r="DK1006" s="95"/>
      <c r="DL1006" s="141"/>
      <c r="DM1006" s="141"/>
      <c r="DN1006" s="141"/>
      <c r="DO1006" s="141"/>
      <c r="DP1006" s="91"/>
      <c r="DQ1006" s="72"/>
      <c r="DR1006" s="72"/>
      <c r="DS1006" s="72"/>
      <c r="DT1006" s="72"/>
      <c r="DZ1006" s="141"/>
      <c r="EA1006" s="141"/>
      <c r="EB1006" s="141"/>
      <c r="EC1006" s="141"/>
      <c r="ED1006" s="141"/>
      <c r="EE1006" s="141"/>
      <c r="EF1006" s="143"/>
      <c r="EU1006" s="72"/>
    </row>
    <row r="1007" spans="64:151">
      <c r="BL1007" s="11"/>
      <c r="BM1007" s="60"/>
      <c r="BN1007" s="49"/>
      <c r="BZ1007"/>
      <c r="CA1007" s="278">
        <v>41430.583437499998</v>
      </c>
      <c r="CB1007" t="s">
        <v>3272</v>
      </c>
      <c r="CF1007" s="65"/>
      <c r="CG1007" s="65"/>
      <c r="CH1007" s="49"/>
      <c r="DJ1007" s="139"/>
      <c r="DK1007" s="95"/>
      <c r="DL1007" s="141"/>
      <c r="DM1007" s="141"/>
      <c r="DN1007" s="141"/>
      <c r="DO1007" s="141"/>
      <c r="DP1007" s="91"/>
      <c r="DQ1007" s="72"/>
      <c r="DR1007" s="72"/>
      <c r="DS1007" s="72"/>
      <c r="DT1007" s="72"/>
      <c r="DZ1007" s="141"/>
      <c r="EA1007" s="141"/>
      <c r="EB1007" s="141"/>
      <c r="EC1007" s="141"/>
      <c r="ED1007" s="141"/>
      <c r="EE1007" s="141"/>
      <c r="EF1007" s="143"/>
      <c r="EU1007" s="72"/>
    </row>
    <row r="1008" spans="64:151">
      <c r="BL1008" s="11"/>
      <c r="BM1008" s="60"/>
      <c r="BN1008" s="49"/>
      <c r="BZ1008"/>
      <c r="CA1008" s="278">
        <v>41430.583437499998</v>
      </c>
      <c r="CB1008" t="s">
        <v>1598</v>
      </c>
      <c r="CF1008" s="65"/>
      <c r="CG1008" s="65"/>
      <c r="CH1008" s="49"/>
      <c r="DJ1008" s="139"/>
      <c r="DK1008" s="95"/>
      <c r="DL1008" s="141"/>
      <c r="DM1008" s="141"/>
      <c r="DN1008" s="141"/>
      <c r="DO1008" s="141"/>
      <c r="DP1008" s="91"/>
      <c r="DQ1008" s="72"/>
      <c r="DR1008" s="72"/>
      <c r="DS1008" s="72"/>
      <c r="DT1008" s="72"/>
      <c r="DZ1008" s="141"/>
      <c r="EA1008" s="141"/>
      <c r="EB1008" s="141"/>
      <c r="EC1008" s="141"/>
      <c r="ED1008" s="141"/>
      <c r="EE1008" s="141"/>
      <c r="EF1008" s="143"/>
      <c r="EU1008" s="72"/>
    </row>
    <row r="1009" spans="64:151">
      <c r="BL1009" s="11"/>
      <c r="BM1009" s="60"/>
      <c r="BN1009" s="49"/>
      <c r="BZ1009"/>
      <c r="CA1009" s="278">
        <v>41430.584675925929</v>
      </c>
      <c r="CB1009" t="s">
        <v>3272</v>
      </c>
      <c r="CF1009" s="65"/>
      <c r="CG1009" s="65"/>
      <c r="CH1009" s="49"/>
      <c r="DJ1009" s="139"/>
      <c r="DK1009" s="95"/>
      <c r="DL1009" s="141"/>
      <c r="DM1009" s="141"/>
      <c r="DN1009" s="141"/>
      <c r="DO1009" s="141"/>
      <c r="DP1009" s="91"/>
      <c r="DQ1009" s="72"/>
      <c r="DR1009" s="72"/>
      <c r="DS1009" s="72"/>
      <c r="DT1009" s="72"/>
      <c r="DZ1009" s="141"/>
      <c r="EA1009" s="141"/>
      <c r="EB1009" s="141"/>
      <c r="EC1009" s="141"/>
      <c r="ED1009" s="141"/>
      <c r="EE1009" s="141"/>
      <c r="EF1009" s="143"/>
      <c r="EU1009" s="72"/>
    </row>
    <row r="1010" spans="64:151">
      <c r="BL1010" s="11"/>
      <c r="BM1010" s="60"/>
      <c r="BN1010" s="49"/>
      <c r="BZ1010"/>
      <c r="CA1010" s="278">
        <v>41430.584675925929</v>
      </c>
      <c r="CB1010" t="s">
        <v>1597</v>
      </c>
      <c r="CF1010" s="65"/>
      <c r="CG1010" s="65"/>
      <c r="CH1010" s="49"/>
      <c r="DJ1010" s="139"/>
      <c r="DK1010" s="95"/>
      <c r="DL1010" s="141"/>
      <c r="DM1010" s="141"/>
      <c r="DN1010" s="141"/>
      <c r="DO1010" s="141"/>
      <c r="DP1010" s="91"/>
      <c r="DQ1010" s="72"/>
      <c r="DR1010" s="72"/>
      <c r="DS1010" s="72"/>
      <c r="DT1010" s="72"/>
      <c r="DZ1010" s="141"/>
      <c r="EA1010" s="141"/>
      <c r="EB1010" s="141"/>
      <c r="EC1010" s="141"/>
      <c r="ED1010" s="141"/>
      <c r="EE1010" s="141"/>
      <c r="EF1010" s="143"/>
      <c r="EU1010" s="72"/>
    </row>
    <row r="1011" spans="64:151">
      <c r="BL1011" s="11"/>
      <c r="BM1011" s="60"/>
      <c r="BN1011" s="49"/>
      <c r="BZ1011"/>
      <c r="CA1011" s="278">
        <v>41430.584687499999</v>
      </c>
      <c r="CB1011" t="s">
        <v>1969</v>
      </c>
      <c r="CF1011" s="65"/>
      <c r="CG1011" s="65"/>
      <c r="CH1011" s="49"/>
      <c r="DJ1011" s="139"/>
      <c r="DK1011" s="95"/>
      <c r="DL1011" s="141"/>
      <c r="DM1011" s="141"/>
      <c r="DN1011" s="141"/>
      <c r="DO1011" s="141"/>
      <c r="DP1011" s="91"/>
      <c r="DQ1011" s="72"/>
      <c r="DR1011" s="72"/>
      <c r="DS1011" s="72"/>
      <c r="DT1011" s="72"/>
      <c r="DZ1011" s="141"/>
      <c r="EA1011" s="141"/>
      <c r="EB1011" s="141"/>
      <c r="EC1011" s="141"/>
      <c r="ED1011" s="141"/>
      <c r="EE1011" s="141"/>
      <c r="EF1011" s="143"/>
      <c r="EU1011" s="72"/>
    </row>
    <row r="1012" spans="64:151">
      <c r="BL1012" s="11"/>
      <c r="BM1012" s="60"/>
      <c r="BN1012" s="49"/>
      <c r="BZ1012"/>
      <c r="CA1012" s="278">
        <v>41430.584722222222</v>
      </c>
      <c r="CB1012" t="s">
        <v>1969</v>
      </c>
      <c r="CF1012" s="65"/>
      <c r="CG1012" s="65"/>
      <c r="CH1012" s="49"/>
      <c r="DJ1012" s="139"/>
      <c r="DK1012" s="95"/>
      <c r="DL1012" s="141"/>
      <c r="DM1012" s="141"/>
      <c r="DN1012" s="141"/>
      <c r="DO1012" s="141"/>
      <c r="DP1012" s="91"/>
      <c r="DQ1012" s="72"/>
      <c r="DR1012" s="72"/>
      <c r="DS1012" s="72"/>
      <c r="DT1012" s="72"/>
      <c r="DZ1012" s="141"/>
      <c r="EA1012" s="141"/>
      <c r="EB1012" s="141"/>
      <c r="EC1012" s="141"/>
      <c r="ED1012" s="141"/>
      <c r="EE1012" s="141"/>
      <c r="EF1012" s="143"/>
      <c r="EU1012" s="72"/>
    </row>
    <row r="1013" spans="64:151">
      <c r="BL1013" s="11"/>
      <c r="BM1013" s="60"/>
      <c r="BN1013" s="49"/>
      <c r="BZ1013"/>
      <c r="CA1013" s="278">
        <v>41430.585046296299</v>
      </c>
      <c r="CB1013" t="s">
        <v>1969</v>
      </c>
      <c r="CF1013" s="65"/>
      <c r="CG1013" s="65"/>
      <c r="CH1013" s="49"/>
      <c r="DJ1013" s="139"/>
      <c r="DK1013" s="95"/>
      <c r="DL1013" s="141"/>
      <c r="DM1013" s="141"/>
      <c r="DN1013" s="141"/>
      <c r="DO1013" s="141"/>
      <c r="DP1013" s="91"/>
      <c r="DQ1013" s="72"/>
      <c r="DR1013" s="72"/>
      <c r="DS1013" s="72"/>
      <c r="DT1013" s="72"/>
      <c r="DZ1013" s="141"/>
      <c r="EA1013" s="141"/>
      <c r="EB1013" s="141"/>
      <c r="EC1013" s="141"/>
      <c r="ED1013" s="141"/>
      <c r="EE1013" s="141"/>
      <c r="EF1013" s="143"/>
      <c r="EU1013" s="72"/>
    </row>
    <row r="1014" spans="64:151">
      <c r="BL1014" s="11"/>
      <c r="BM1014" s="60"/>
      <c r="BN1014" s="49"/>
      <c r="BZ1014"/>
      <c r="CA1014" s="278">
        <v>41430.585162037038</v>
      </c>
      <c r="CB1014" t="s">
        <v>1969</v>
      </c>
      <c r="CF1014" s="65"/>
      <c r="CG1014" s="65"/>
      <c r="CH1014" s="49"/>
      <c r="DJ1014" s="139"/>
      <c r="DK1014" s="95"/>
      <c r="DL1014" s="141"/>
      <c r="DM1014" s="141"/>
      <c r="DN1014" s="141"/>
      <c r="DO1014" s="141"/>
      <c r="DP1014" s="91"/>
      <c r="DQ1014" s="72"/>
      <c r="DR1014" s="72"/>
      <c r="DS1014" s="72"/>
      <c r="DT1014" s="72"/>
      <c r="DZ1014" s="141"/>
      <c r="EA1014" s="141"/>
      <c r="EB1014" s="141"/>
      <c r="EC1014" s="141"/>
      <c r="ED1014" s="141"/>
      <c r="EE1014" s="141"/>
      <c r="EF1014" s="143"/>
      <c r="EU1014" s="72"/>
    </row>
    <row r="1015" spans="64:151">
      <c r="BL1015" s="11"/>
      <c r="BM1015" s="60"/>
      <c r="BN1015" s="49"/>
      <c r="BZ1015"/>
      <c r="CA1015" s="278">
        <v>41430.585173611114</v>
      </c>
      <c r="CB1015" t="s">
        <v>1969</v>
      </c>
      <c r="CF1015" s="65"/>
      <c r="CG1015" s="65"/>
      <c r="CH1015" s="49"/>
      <c r="DJ1015" s="139"/>
      <c r="DK1015" s="95"/>
      <c r="DL1015" s="141"/>
      <c r="DM1015" s="141"/>
      <c r="DN1015" s="141"/>
      <c r="DO1015" s="141"/>
      <c r="DP1015" s="91"/>
      <c r="DQ1015" s="72"/>
      <c r="DR1015" s="72"/>
      <c r="DS1015" s="72"/>
      <c r="DT1015" s="72"/>
      <c r="DZ1015" s="141"/>
      <c r="EA1015" s="141"/>
      <c r="EB1015" s="141"/>
      <c r="EC1015" s="141"/>
      <c r="ED1015" s="141"/>
      <c r="EE1015" s="141"/>
      <c r="EF1015" s="143"/>
      <c r="EU1015" s="72"/>
    </row>
    <row r="1016" spans="64:151">
      <c r="BL1016" s="11"/>
      <c r="BM1016" s="60"/>
      <c r="BN1016" s="49"/>
      <c r="BZ1016"/>
      <c r="CA1016" s="278">
        <v>41430.585196759261</v>
      </c>
      <c r="CB1016" t="s">
        <v>3275</v>
      </c>
      <c r="CF1016" s="65"/>
      <c r="CG1016" s="65"/>
      <c r="CH1016" s="49"/>
      <c r="DJ1016" s="139"/>
      <c r="DK1016" s="95"/>
      <c r="DL1016" s="141"/>
      <c r="DM1016" s="141"/>
      <c r="DN1016" s="141"/>
      <c r="DO1016" s="141"/>
      <c r="DP1016" s="91"/>
      <c r="DQ1016" s="72"/>
      <c r="DR1016" s="72"/>
      <c r="DS1016" s="72"/>
      <c r="DT1016" s="72"/>
      <c r="DZ1016" s="141"/>
      <c r="EA1016" s="141"/>
      <c r="EB1016" s="141"/>
      <c r="EC1016" s="141"/>
      <c r="ED1016" s="141"/>
      <c r="EE1016" s="141"/>
      <c r="EF1016" s="143"/>
      <c r="EU1016" s="72"/>
    </row>
    <row r="1017" spans="64:151">
      <c r="BL1017" s="11"/>
      <c r="BM1017" s="60"/>
      <c r="BN1017" s="49"/>
      <c r="BZ1017"/>
      <c r="CA1017" s="278">
        <v>41430.58697916667</v>
      </c>
      <c r="CB1017" t="s">
        <v>1969</v>
      </c>
      <c r="CF1017" s="65"/>
      <c r="CG1017" s="65"/>
      <c r="CH1017" s="49"/>
      <c r="DJ1017" s="139"/>
      <c r="DK1017" s="95"/>
      <c r="DL1017" s="141"/>
      <c r="DM1017" s="141"/>
      <c r="DN1017" s="141"/>
      <c r="DO1017" s="141"/>
      <c r="DP1017" s="91"/>
      <c r="DQ1017" s="72"/>
      <c r="DR1017" s="72"/>
      <c r="DS1017" s="72"/>
      <c r="DT1017" s="72"/>
      <c r="DZ1017" s="141"/>
      <c r="EA1017" s="141"/>
      <c r="EB1017" s="141"/>
      <c r="EC1017" s="141"/>
      <c r="ED1017" s="141"/>
      <c r="EE1017" s="141"/>
      <c r="EF1017" s="143"/>
      <c r="EU1017" s="72"/>
    </row>
    <row r="1018" spans="64:151">
      <c r="BL1018" s="11"/>
      <c r="BM1018" s="60"/>
      <c r="BN1018" s="49"/>
      <c r="BZ1018"/>
      <c r="CA1018" s="278">
        <v>41430.587094907409</v>
      </c>
      <c r="CB1018" t="s">
        <v>1969</v>
      </c>
      <c r="CF1018" s="65"/>
      <c r="CG1018" s="65"/>
      <c r="CH1018" s="49"/>
      <c r="DJ1018" s="139"/>
      <c r="DK1018" s="95"/>
      <c r="DL1018" s="141"/>
      <c r="DM1018" s="141"/>
      <c r="DN1018" s="141"/>
      <c r="DO1018" s="141"/>
      <c r="DP1018" s="91"/>
      <c r="DQ1018" s="72"/>
      <c r="DR1018" s="72"/>
      <c r="DS1018" s="72"/>
      <c r="DT1018" s="72"/>
      <c r="DZ1018" s="141"/>
      <c r="EA1018" s="141"/>
      <c r="EB1018" s="141"/>
      <c r="EC1018" s="141"/>
      <c r="ED1018" s="141"/>
      <c r="EE1018" s="141"/>
      <c r="EF1018" s="143"/>
      <c r="EU1018" s="72"/>
    </row>
    <row r="1019" spans="64:151">
      <c r="BL1019" s="11"/>
      <c r="BM1019" s="60"/>
      <c r="BN1019" s="49"/>
      <c r="BZ1019"/>
      <c r="CA1019" s="278">
        <v>41430.587106481478</v>
      </c>
      <c r="CB1019" t="s">
        <v>1969</v>
      </c>
      <c r="CF1019" s="65"/>
      <c r="CG1019" s="65"/>
      <c r="CH1019" s="49"/>
      <c r="DJ1019" s="139"/>
      <c r="DK1019" s="95"/>
      <c r="DL1019" s="141"/>
      <c r="DM1019" s="141"/>
      <c r="DN1019" s="141"/>
      <c r="DO1019" s="141"/>
      <c r="DP1019" s="91"/>
      <c r="DQ1019" s="72"/>
      <c r="DR1019" s="72"/>
      <c r="DS1019" s="72"/>
      <c r="DT1019" s="72"/>
      <c r="DZ1019" s="141"/>
      <c r="EA1019" s="141"/>
      <c r="EB1019" s="141"/>
      <c r="EC1019" s="141"/>
      <c r="ED1019" s="141"/>
      <c r="EE1019" s="141"/>
      <c r="EF1019" s="143"/>
      <c r="EU1019" s="72"/>
    </row>
    <row r="1020" spans="64:151">
      <c r="BL1020" s="11"/>
      <c r="BM1020" s="60"/>
      <c r="BN1020" s="49"/>
      <c r="BZ1020"/>
      <c r="CA1020" s="278">
        <v>41430.587118055555</v>
      </c>
      <c r="CB1020" t="s">
        <v>2787</v>
      </c>
      <c r="CF1020" s="65"/>
      <c r="CG1020" s="65"/>
      <c r="CH1020" s="49"/>
      <c r="DJ1020" s="139"/>
      <c r="DK1020" s="95"/>
      <c r="DL1020" s="141"/>
      <c r="DM1020" s="141"/>
      <c r="DN1020" s="141"/>
      <c r="DO1020" s="141"/>
      <c r="DP1020" s="91"/>
      <c r="DQ1020" s="72"/>
      <c r="DR1020" s="72"/>
      <c r="DS1020" s="72"/>
      <c r="DT1020" s="72"/>
      <c r="DZ1020" s="141"/>
      <c r="EA1020" s="141"/>
      <c r="EB1020" s="141"/>
      <c r="EC1020" s="141"/>
      <c r="ED1020" s="141"/>
      <c r="EE1020" s="141"/>
      <c r="EF1020" s="143"/>
      <c r="EU1020" s="72"/>
    </row>
    <row r="1021" spans="64:151">
      <c r="BL1021" s="11"/>
      <c r="BM1021" s="60"/>
      <c r="BN1021" s="49"/>
      <c r="BZ1021"/>
      <c r="CA1021" s="278">
        <v>41430.588784722226</v>
      </c>
      <c r="CB1021" t="s">
        <v>1969</v>
      </c>
      <c r="CF1021" s="65"/>
      <c r="CG1021" s="65"/>
      <c r="CH1021" s="65"/>
      <c r="DJ1021" s="139"/>
      <c r="DK1021" s="95"/>
      <c r="DL1021" s="141"/>
      <c r="DM1021" s="141"/>
      <c r="DN1021" s="141"/>
      <c r="DO1021" s="141"/>
      <c r="DP1021" s="91"/>
      <c r="DQ1021" s="72"/>
      <c r="DR1021" s="72"/>
      <c r="DS1021" s="72"/>
      <c r="DT1021" s="72"/>
      <c r="DZ1021" s="141"/>
      <c r="EA1021" s="141"/>
      <c r="EB1021" s="141"/>
      <c r="EC1021" s="141"/>
      <c r="ED1021" s="141"/>
      <c r="EE1021" s="141"/>
      <c r="EF1021" s="143"/>
      <c r="EU1021" s="72"/>
    </row>
    <row r="1022" spans="64:151">
      <c r="BL1022" s="11"/>
      <c r="BM1022" s="60"/>
      <c r="BN1022" s="49"/>
      <c r="BZ1022"/>
      <c r="CA1022" s="278">
        <v>41430.588900462964</v>
      </c>
      <c r="CB1022" t="s">
        <v>1969</v>
      </c>
      <c r="CF1022" s="65"/>
      <c r="CG1022" s="65"/>
      <c r="CH1022" s="65"/>
      <c r="DJ1022" s="139"/>
      <c r="DK1022" s="95"/>
      <c r="DL1022" s="141"/>
      <c r="DM1022" s="141"/>
      <c r="DN1022" s="141"/>
      <c r="DO1022" s="141"/>
      <c r="DP1022" s="91"/>
      <c r="DQ1022" s="72"/>
      <c r="DR1022" s="72"/>
      <c r="DS1022" s="72"/>
      <c r="DT1022" s="72"/>
      <c r="DZ1022" s="141"/>
      <c r="EA1022" s="141"/>
      <c r="EB1022" s="141"/>
      <c r="EC1022" s="141"/>
      <c r="ED1022" s="141"/>
      <c r="EE1022" s="141"/>
      <c r="EF1022" s="143"/>
      <c r="EU1022" s="72"/>
    </row>
    <row r="1023" spans="64:151">
      <c r="BL1023" s="11"/>
      <c r="BM1023" s="60"/>
      <c r="BN1023" s="49"/>
      <c r="BZ1023"/>
      <c r="CA1023" s="278">
        <v>41430.588912037034</v>
      </c>
      <c r="CB1023" t="s">
        <v>1969</v>
      </c>
      <c r="CF1023" s="65"/>
      <c r="CG1023" s="65"/>
      <c r="CH1023" s="65"/>
      <c r="DJ1023" s="139"/>
      <c r="DK1023" s="95"/>
      <c r="DL1023" s="141"/>
      <c r="DM1023" s="141"/>
      <c r="DN1023" s="141"/>
      <c r="DO1023" s="141"/>
      <c r="DP1023" s="91"/>
      <c r="DQ1023" s="72"/>
      <c r="DR1023" s="72"/>
      <c r="DS1023" s="72"/>
      <c r="DT1023" s="72"/>
      <c r="DZ1023" s="141"/>
      <c r="EA1023" s="141"/>
      <c r="EB1023" s="141"/>
      <c r="EC1023" s="141"/>
      <c r="ED1023" s="141"/>
      <c r="EE1023" s="141"/>
      <c r="EF1023" s="143"/>
      <c r="EU1023" s="72"/>
    </row>
    <row r="1024" spans="64:151">
      <c r="BL1024" s="11"/>
      <c r="BM1024" s="60"/>
      <c r="BN1024" s="49"/>
      <c r="BZ1024"/>
      <c r="CA1024" s="278">
        <v>41430.588935185187</v>
      </c>
      <c r="CB1024" t="s">
        <v>3277</v>
      </c>
      <c r="CF1024" s="65"/>
      <c r="CG1024" s="65"/>
      <c r="CH1024" s="65"/>
      <c r="DJ1024" s="139"/>
      <c r="DK1024" s="95"/>
      <c r="DL1024" s="141"/>
      <c r="DM1024" s="141"/>
      <c r="DN1024" s="141"/>
      <c r="DO1024" s="141"/>
      <c r="DP1024" s="91"/>
      <c r="DQ1024" s="72"/>
      <c r="DR1024" s="72"/>
      <c r="DS1024" s="72"/>
      <c r="DT1024" s="72"/>
      <c r="DZ1024" s="141"/>
      <c r="EA1024" s="141"/>
      <c r="EB1024" s="141"/>
      <c r="EC1024" s="141"/>
      <c r="ED1024" s="141"/>
      <c r="EE1024" s="141"/>
      <c r="EF1024" s="143"/>
      <c r="EU1024" s="72"/>
    </row>
    <row r="1025" spans="64:151">
      <c r="BL1025" s="11"/>
      <c r="BM1025" s="60"/>
      <c r="BN1025" s="49"/>
      <c r="BZ1025"/>
      <c r="CA1025" s="278">
        <v>41430.590138888889</v>
      </c>
      <c r="CB1025" t="s">
        <v>1969</v>
      </c>
      <c r="CF1025" s="65"/>
      <c r="CG1025" s="65"/>
      <c r="CH1025" s="65"/>
      <c r="DJ1025" s="139"/>
      <c r="DK1025" s="95"/>
      <c r="DL1025" s="141"/>
      <c r="DM1025" s="141"/>
      <c r="DN1025" s="141"/>
      <c r="DO1025" s="141"/>
      <c r="DP1025" s="91"/>
      <c r="DQ1025" s="72"/>
      <c r="DR1025" s="72"/>
      <c r="DS1025" s="72"/>
      <c r="DT1025" s="72"/>
      <c r="DZ1025" s="141"/>
      <c r="EA1025" s="141"/>
      <c r="EB1025" s="141"/>
      <c r="EC1025" s="141"/>
      <c r="ED1025" s="141"/>
      <c r="EE1025" s="141"/>
      <c r="EF1025" s="143"/>
      <c r="EU1025" s="72"/>
    </row>
    <row r="1026" spans="64:151">
      <c r="BL1026" s="11"/>
      <c r="BM1026" s="60"/>
      <c r="BN1026" s="49"/>
      <c r="BZ1026"/>
      <c r="CA1026" s="278">
        <v>41430.590243055558</v>
      </c>
      <c r="CB1026" t="s">
        <v>1969</v>
      </c>
      <c r="CF1026" s="65"/>
      <c r="CG1026" s="65"/>
      <c r="CH1026" s="65"/>
      <c r="DJ1026" s="139"/>
      <c r="DK1026" s="95"/>
      <c r="DL1026" s="141"/>
      <c r="DM1026" s="141"/>
      <c r="DN1026" s="141"/>
      <c r="DO1026" s="141"/>
      <c r="DP1026" s="91"/>
      <c r="DQ1026" s="72"/>
      <c r="DR1026" s="72"/>
      <c r="DS1026" s="72"/>
      <c r="DT1026" s="72"/>
      <c r="DZ1026" s="141"/>
      <c r="EA1026" s="141"/>
      <c r="EB1026" s="141"/>
      <c r="EC1026" s="141"/>
      <c r="ED1026" s="141"/>
      <c r="EE1026" s="141"/>
      <c r="EF1026" s="143"/>
      <c r="EU1026" s="72"/>
    </row>
    <row r="1027" spans="64:151">
      <c r="BL1027" s="11"/>
      <c r="BM1027" s="60"/>
      <c r="BN1027" s="49"/>
      <c r="BZ1027"/>
      <c r="CA1027" s="278">
        <v>41430.590266203704</v>
      </c>
      <c r="CB1027" t="s">
        <v>1969</v>
      </c>
      <c r="CF1027" s="65"/>
      <c r="CG1027" s="65"/>
      <c r="CH1027" s="65"/>
      <c r="DJ1027" s="139"/>
      <c r="DK1027" s="95"/>
      <c r="DL1027" s="141"/>
      <c r="DM1027" s="141"/>
      <c r="DN1027" s="141"/>
      <c r="DO1027" s="141"/>
      <c r="DP1027" s="91"/>
      <c r="DQ1027" s="72"/>
      <c r="DR1027" s="72"/>
      <c r="DS1027" s="72"/>
      <c r="DT1027" s="72"/>
      <c r="DZ1027" s="141"/>
      <c r="EA1027" s="141"/>
      <c r="EB1027" s="141"/>
      <c r="EC1027" s="141"/>
      <c r="ED1027" s="141"/>
      <c r="EE1027" s="141"/>
      <c r="EF1027" s="143"/>
      <c r="EU1027" s="72"/>
    </row>
    <row r="1028" spans="64:151">
      <c r="BL1028" s="11"/>
      <c r="BM1028" s="60"/>
      <c r="BN1028" s="49"/>
      <c r="BZ1028"/>
      <c r="CA1028" s="278">
        <v>41430.590277777781</v>
      </c>
      <c r="CB1028" t="s">
        <v>2792</v>
      </c>
      <c r="CF1028" s="65"/>
      <c r="CG1028" s="65"/>
      <c r="CH1028" s="65"/>
      <c r="DJ1028" s="139"/>
      <c r="DK1028" s="95"/>
      <c r="DL1028" s="141"/>
      <c r="DM1028" s="141"/>
      <c r="DN1028" s="141"/>
      <c r="DO1028" s="141"/>
      <c r="DP1028" s="91"/>
      <c r="DQ1028" s="72"/>
      <c r="DR1028" s="72"/>
      <c r="DS1028" s="72"/>
      <c r="DT1028" s="72"/>
      <c r="DZ1028" s="141"/>
      <c r="EA1028" s="141"/>
      <c r="EB1028" s="141"/>
      <c r="EC1028" s="141"/>
      <c r="ED1028" s="141"/>
      <c r="EE1028" s="141"/>
      <c r="EF1028" s="143"/>
      <c r="EU1028" s="72"/>
    </row>
    <row r="1029" spans="64:151">
      <c r="BL1029" s="11"/>
      <c r="BM1029" s="60"/>
      <c r="BN1029" s="49"/>
      <c r="BZ1029"/>
      <c r="CA1029" s="278">
        <v>41430.591249999998</v>
      </c>
      <c r="CB1029" t="s">
        <v>1969</v>
      </c>
      <c r="CF1029" s="65"/>
      <c r="CG1029" s="65"/>
      <c r="CH1029" s="65"/>
      <c r="DJ1029" s="139"/>
      <c r="DK1029" s="95"/>
      <c r="DL1029" s="141"/>
      <c r="DM1029" s="141"/>
      <c r="DN1029" s="141"/>
      <c r="DO1029" s="141"/>
      <c r="DP1029" s="91"/>
      <c r="DQ1029" s="72"/>
      <c r="DR1029" s="72"/>
      <c r="DS1029" s="72"/>
      <c r="DT1029" s="72"/>
      <c r="DZ1029" s="141"/>
      <c r="EA1029" s="141"/>
      <c r="EB1029" s="141"/>
      <c r="EC1029" s="141"/>
      <c r="ED1029" s="141"/>
      <c r="EE1029" s="141"/>
      <c r="EF1029" s="143"/>
      <c r="EU1029" s="72"/>
    </row>
    <row r="1030" spans="64:151">
      <c r="BL1030" s="11"/>
      <c r="BM1030" s="60"/>
      <c r="BN1030" s="49"/>
      <c r="BZ1030"/>
      <c r="CA1030" s="278">
        <v>41430.591354166667</v>
      </c>
      <c r="CB1030" t="s">
        <v>1969</v>
      </c>
      <c r="CF1030" s="65"/>
      <c r="CG1030" s="65"/>
      <c r="CH1030" s="65"/>
      <c r="DJ1030" s="139"/>
      <c r="DK1030" s="95"/>
      <c r="DL1030" s="141"/>
      <c r="DM1030" s="141"/>
      <c r="DN1030" s="141"/>
      <c r="DO1030" s="141"/>
      <c r="DP1030" s="91"/>
      <c r="DQ1030" s="72"/>
      <c r="DR1030" s="72"/>
      <c r="DS1030" s="72"/>
      <c r="DT1030" s="72"/>
      <c r="DZ1030" s="141"/>
      <c r="EA1030" s="141"/>
      <c r="EB1030" s="141"/>
      <c r="EC1030" s="141"/>
      <c r="ED1030" s="141"/>
      <c r="EE1030" s="141"/>
      <c r="EF1030" s="143"/>
      <c r="EU1030" s="72"/>
    </row>
    <row r="1031" spans="64:151">
      <c r="BL1031" s="11"/>
      <c r="BM1031" s="60"/>
      <c r="BN1031" s="49"/>
      <c r="BZ1031"/>
      <c r="CA1031" s="278">
        <v>41430.591365740744</v>
      </c>
      <c r="CB1031" t="s">
        <v>1969</v>
      </c>
      <c r="CF1031" s="65"/>
      <c r="CG1031" s="65"/>
      <c r="CH1031" s="65"/>
      <c r="DJ1031" s="139"/>
      <c r="DK1031" s="95"/>
      <c r="DL1031" s="141"/>
      <c r="DM1031" s="141"/>
      <c r="DN1031" s="141"/>
      <c r="DO1031" s="141"/>
      <c r="DP1031" s="91"/>
      <c r="DQ1031" s="72"/>
      <c r="DR1031" s="72"/>
      <c r="DS1031" s="72"/>
      <c r="DT1031" s="72"/>
      <c r="DZ1031" s="141"/>
      <c r="EA1031" s="141"/>
      <c r="EB1031" s="141"/>
      <c r="EC1031" s="141"/>
      <c r="ED1031" s="141"/>
      <c r="EE1031" s="141"/>
      <c r="EF1031" s="143"/>
      <c r="EU1031" s="72"/>
    </row>
    <row r="1032" spans="64:151">
      <c r="BL1032" s="11"/>
      <c r="BM1032" s="60"/>
      <c r="BN1032" s="49"/>
      <c r="BZ1032"/>
      <c r="CA1032" s="278">
        <v>41430.59138888889</v>
      </c>
      <c r="CB1032" t="s">
        <v>3305</v>
      </c>
      <c r="CF1032" s="65"/>
      <c r="CG1032" s="65"/>
      <c r="CH1032" s="65"/>
      <c r="DJ1032" s="139"/>
      <c r="DK1032" s="95"/>
      <c r="DL1032" s="141"/>
      <c r="DM1032" s="141"/>
      <c r="DN1032" s="141"/>
      <c r="DO1032" s="141"/>
      <c r="DP1032" s="91"/>
      <c r="DQ1032" s="72"/>
      <c r="DR1032" s="72"/>
      <c r="DS1032" s="72"/>
      <c r="DT1032" s="72"/>
      <c r="DZ1032" s="141"/>
      <c r="EA1032" s="141"/>
      <c r="EB1032" s="141"/>
      <c r="EC1032" s="141"/>
      <c r="ED1032" s="141"/>
      <c r="EE1032" s="141"/>
      <c r="EF1032" s="143"/>
      <c r="EU1032" s="72"/>
    </row>
    <row r="1033" spans="64:151">
      <c r="BL1033" s="11"/>
      <c r="BM1033" s="60"/>
      <c r="BN1033" s="49"/>
      <c r="BZ1033"/>
      <c r="CA1033" s="278">
        <v>41430.592407407406</v>
      </c>
      <c r="CB1033" t="s">
        <v>1969</v>
      </c>
      <c r="CF1033" s="65"/>
      <c r="CG1033" s="65"/>
      <c r="CH1033" s="65"/>
      <c r="DJ1033" s="139"/>
      <c r="DK1033" s="95"/>
      <c r="DL1033" s="141"/>
      <c r="DM1033" s="141"/>
      <c r="DN1033" s="141"/>
      <c r="DO1033" s="141"/>
      <c r="DP1033" s="91"/>
      <c r="DQ1033" s="72"/>
      <c r="DR1033" s="72"/>
      <c r="DS1033" s="72"/>
      <c r="DT1033" s="72"/>
      <c r="DZ1033" s="141"/>
      <c r="EA1033" s="141"/>
      <c r="EB1033" s="141"/>
      <c r="EC1033" s="141"/>
      <c r="ED1033" s="141"/>
      <c r="EE1033" s="141"/>
      <c r="EF1033" s="143"/>
      <c r="EU1033" s="72"/>
    </row>
    <row r="1034" spans="64:151">
      <c r="BL1034" s="11"/>
      <c r="BM1034" s="60"/>
      <c r="BN1034" s="49"/>
      <c r="BZ1034"/>
      <c r="CA1034" s="278">
        <v>41430.592499999999</v>
      </c>
      <c r="CB1034" t="s">
        <v>1969</v>
      </c>
      <c r="CF1034" s="65"/>
      <c r="CG1034" s="65"/>
      <c r="CH1034" s="65"/>
      <c r="DJ1034" s="139"/>
      <c r="DK1034" s="95"/>
      <c r="DL1034" s="141"/>
      <c r="DM1034" s="141"/>
      <c r="DN1034" s="141"/>
      <c r="DO1034" s="141"/>
      <c r="DP1034" s="91"/>
      <c r="DQ1034" s="72"/>
      <c r="DR1034" s="72"/>
      <c r="DS1034" s="72"/>
      <c r="DT1034" s="72"/>
      <c r="DZ1034" s="141"/>
      <c r="EA1034" s="141"/>
      <c r="EB1034" s="141"/>
      <c r="EC1034" s="141"/>
      <c r="ED1034" s="141"/>
      <c r="EE1034" s="141"/>
      <c r="EF1034" s="143"/>
      <c r="EU1034" s="72"/>
    </row>
    <row r="1035" spans="64:151">
      <c r="BL1035" s="11"/>
      <c r="BM1035" s="60"/>
      <c r="BN1035" s="49"/>
      <c r="BZ1035"/>
      <c r="CA1035" s="278"/>
      <c r="CB1035" t="s">
        <v>1209</v>
      </c>
      <c r="CF1035" s="65"/>
      <c r="CG1035" s="65"/>
      <c r="CH1035" s="65"/>
      <c r="DJ1035" s="139"/>
      <c r="DK1035" s="95"/>
      <c r="DL1035" s="141"/>
      <c r="DM1035" s="141"/>
      <c r="DN1035" s="141"/>
      <c r="DO1035" s="141"/>
      <c r="DP1035" s="91"/>
      <c r="DQ1035" s="72"/>
      <c r="DR1035" s="72"/>
      <c r="DS1035" s="72"/>
      <c r="DT1035" s="72"/>
      <c r="DZ1035" s="141"/>
      <c r="EA1035" s="141"/>
      <c r="EB1035" s="141"/>
      <c r="EC1035" s="141"/>
      <c r="ED1035" s="141"/>
      <c r="EE1035" s="141"/>
      <c r="EF1035" s="143"/>
      <c r="EU1035" s="72"/>
    </row>
    <row r="1036" spans="64:151">
      <c r="BL1036" s="11"/>
      <c r="BM1036" s="60"/>
      <c r="BN1036" s="49"/>
      <c r="BZ1036"/>
      <c r="CA1036" s="278">
        <v>41430.592523148145</v>
      </c>
      <c r="CB1036" t="s">
        <v>3305</v>
      </c>
      <c r="CF1036" s="65"/>
      <c r="CG1036" s="65"/>
      <c r="CH1036" s="65"/>
      <c r="DJ1036" s="139"/>
      <c r="DK1036" s="95"/>
      <c r="DL1036" s="141"/>
      <c r="DM1036" s="141"/>
      <c r="DN1036" s="141"/>
      <c r="DO1036" s="141"/>
      <c r="DP1036" s="91"/>
      <c r="DQ1036" s="72"/>
      <c r="DR1036" s="72"/>
      <c r="DS1036" s="72"/>
      <c r="DT1036" s="72"/>
      <c r="DZ1036" s="141"/>
      <c r="EA1036" s="141"/>
      <c r="EB1036" s="141"/>
      <c r="EC1036" s="141"/>
      <c r="ED1036" s="141"/>
      <c r="EE1036" s="141"/>
      <c r="EF1036" s="143"/>
      <c r="EU1036" s="72"/>
    </row>
    <row r="1037" spans="64:151">
      <c r="BL1037" s="11"/>
      <c r="BM1037" s="60"/>
      <c r="BN1037" s="49"/>
      <c r="BZ1037"/>
      <c r="CA1037" s="278">
        <v>41430.594918981478</v>
      </c>
      <c r="CB1037" t="s">
        <v>1969</v>
      </c>
      <c r="CF1037" s="65"/>
      <c r="CG1037" s="65"/>
      <c r="CH1037" s="65"/>
      <c r="DJ1037" s="139"/>
      <c r="DK1037" s="95"/>
      <c r="DL1037" s="141"/>
      <c r="DM1037" s="141"/>
      <c r="DN1037" s="141"/>
      <c r="DO1037" s="141"/>
      <c r="DP1037" s="91"/>
      <c r="DQ1037" s="72"/>
      <c r="DR1037" s="72"/>
      <c r="DS1037" s="72"/>
      <c r="DT1037" s="72"/>
      <c r="DZ1037" s="141"/>
      <c r="EA1037" s="141"/>
      <c r="EB1037" s="141"/>
      <c r="EC1037" s="141"/>
      <c r="ED1037" s="141"/>
      <c r="EE1037" s="141"/>
      <c r="EF1037" s="143"/>
      <c r="EU1037" s="72"/>
    </row>
    <row r="1038" spans="64:151">
      <c r="BL1038" s="11"/>
      <c r="BM1038" s="60"/>
      <c r="BN1038" s="49"/>
      <c r="BZ1038"/>
      <c r="CA1038" s="278">
        <v>41430.595011574071</v>
      </c>
      <c r="CB1038" t="s">
        <v>1969</v>
      </c>
      <c r="CF1038" s="65"/>
      <c r="CG1038" s="65"/>
      <c r="CH1038" s="65"/>
      <c r="DJ1038" s="139"/>
      <c r="DK1038" s="95"/>
      <c r="DL1038" s="141"/>
      <c r="DM1038" s="141"/>
      <c r="DN1038" s="141"/>
      <c r="DO1038" s="141"/>
      <c r="DP1038" s="91"/>
      <c r="DQ1038" s="72"/>
      <c r="DR1038" s="72"/>
      <c r="DS1038" s="72"/>
      <c r="DT1038" s="72"/>
      <c r="DZ1038" s="141"/>
      <c r="EA1038" s="141"/>
      <c r="EB1038" s="141"/>
      <c r="EC1038" s="141"/>
      <c r="ED1038" s="141"/>
      <c r="EE1038" s="141"/>
      <c r="EF1038" s="143"/>
      <c r="EU1038" s="72"/>
    </row>
    <row r="1039" spans="64:151">
      <c r="BL1039" s="11"/>
      <c r="BM1039" s="60"/>
      <c r="BN1039" s="49"/>
      <c r="BZ1039"/>
      <c r="CA1039" s="278">
        <v>41430.595069444447</v>
      </c>
      <c r="CB1039" t="s">
        <v>1969</v>
      </c>
      <c r="CF1039" s="65"/>
      <c r="CG1039" s="65"/>
      <c r="CH1039" s="65"/>
      <c r="DJ1039" s="139"/>
      <c r="DK1039" s="95"/>
      <c r="DL1039" s="141"/>
      <c r="DM1039" s="141"/>
      <c r="DN1039" s="141"/>
      <c r="DO1039" s="141"/>
      <c r="DP1039" s="91"/>
      <c r="DQ1039" s="72"/>
      <c r="DR1039" s="72"/>
      <c r="DS1039" s="72"/>
      <c r="DT1039" s="72"/>
      <c r="DZ1039" s="141"/>
      <c r="EA1039" s="141"/>
      <c r="EB1039" s="141"/>
      <c r="EC1039" s="141"/>
      <c r="ED1039" s="141"/>
      <c r="EE1039" s="141"/>
      <c r="EF1039" s="143"/>
      <c r="EU1039" s="72"/>
    </row>
    <row r="1040" spans="64:151">
      <c r="BL1040" s="11"/>
      <c r="BM1040" s="60"/>
      <c r="BN1040" s="49"/>
      <c r="BZ1040"/>
      <c r="CA1040" s="278">
        <v>41430.595081018517</v>
      </c>
      <c r="CB1040" t="s">
        <v>1834</v>
      </c>
      <c r="CF1040" s="65"/>
      <c r="CG1040" s="65"/>
      <c r="CH1040" s="65"/>
      <c r="DJ1040" s="139"/>
      <c r="DK1040" s="95"/>
      <c r="DL1040" s="141"/>
      <c r="DM1040" s="141"/>
      <c r="DN1040" s="141"/>
      <c r="DO1040" s="141"/>
      <c r="DP1040" s="91"/>
      <c r="DQ1040" s="72"/>
      <c r="DR1040" s="72"/>
      <c r="DS1040" s="72"/>
      <c r="DT1040" s="72"/>
      <c r="DZ1040" s="141"/>
      <c r="EA1040" s="141"/>
      <c r="EB1040" s="141"/>
      <c r="EC1040" s="141"/>
      <c r="ED1040" s="141"/>
      <c r="EE1040" s="141"/>
      <c r="EF1040" s="143"/>
      <c r="EU1040" s="72"/>
    </row>
    <row r="1041" spans="64:151">
      <c r="BL1041" s="11"/>
      <c r="BM1041" s="60"/>
      <c r="BN1041" s="49"/>
      <c r="BZ1041"/>
      <c r="CA1041" s="278">
        <v>41430.597094907411</v>
      </c>
      <c r="CB1041" t="s">
        <v>1969</v>
      </c>
      <c r="CF1041" s="65"/>
      <c r="CG1041" s="65"/>
      <c r="CH1041" s="65"/>
      <c r="DJ1041" s="139"/>
      <c r="DK1041" s="95"/>
      <c r="DL1041" s="141"/>
      <c r="DM1041" s="141"/>
      <c r="DN1041" s="141"/>
      <c r="DO1041" s="141"/>
      <c r="DP1041" s="91"/>
      <c r="DQ1041" s="72"/>
      <c r="DR1041" s="72"/>
      <c r="DS1041" s="72"/>
      <c r="DT1041" s="72"/>
      <c r="DZ1041" s="141"/>
      <c r="EA1041" s="141"/>
      <c r="EB1041" s="141"/>
      <c r="EC1041" s="141"/>
      <c r="ED1041" s="141"/>
      <c r="EE1041" s="141"/>
      <c r="EF1041" s="143"/>
      <c r="EU1041" s="72"/>
    </row>
    <row r="1042" spans="64:151">
      <c r="BL1042" s="11"/>
      <c r="BM1042" s="60"/>
      <c r="BN1042" s="49"/>
      <c r="BZ1042"/>
      <c r="CA1042" s="278">
        <v>41430.597187500003</v>
      </c>
      <c r="CB1042" t="s">
        <v>1969</v>
      </c>
      <c r="CF1042" s="65"/>
      <c r="CG1042" s="65"/>
      <c r="CH1042" s="65"/>
      <c r="DJ1042" s="139"/>
      <c r="DK1042" s="95"/>
      <c r="DL1042" s="141"/>
      <c r="DM1042" s="141"/>
      <c r="DN1042" s="141"/>
      <c r="DO1042" s="141"/>
      <c r="DP1042" s="91"/>
      <c r="DQ1042" s="72"/>
      <c r="DR1042" s="72"/>
      <c r="DS1042" s="72"/>
      <c r="DT1042" s="72"/>
      <c r="DZ1042" s="141"/>
      <c r="EA1042" s="141"/>
      <c r="EB1042" s="141"/>
      <c r="EC1042" s="141"/>
      <c r="ED1042" s="141"/>
      <c r="EE1042" s="141"/>
      <c r="EF1042" s="143"/>
      <c r="EU1042" s="72"/>
    </row>
    <row r="1043" spans="64:151">
      <c r="BL1043" s="11"/>
      <c r="BM1043" s="60"/>
      <c r="BN1043" s="49"/>
      <c r="BZ1043"/>
      <c r="CA1043" s="278">
        <v>41430.597245370373</v>
      </c>
      <c r="CB1043" t="s">
        <v>1969</v>
      </c>
      <c r="CF1043" s="65"/>
      <c r="CG1043" s="65"/>
      <c r="CH1043" s="65"/>
      <c r="DJ1043" s="139"/>
      <c r="DK1043" s="95"/>
      <c r="DL1043" s="141"/>
      <c r="DM1043" s="141"/>
      <c r="DN1043" s="141"/>
      <c r="DO1043" s="141"/>
      <c r="DP1043" s="91"/>
      <c r="DQ1043" s="72"/>
      <c r="DR1043" s="72"/>
      <c r="DS1043" s="72"/>
      <c r="DT1043" s="72"/>
      <c r="DZ1043" s="141"/>
      <c r="EA1043" s="141"/>
      <c r="EB1043" s="141"/>
      <c r="EC1043" s="141"/>
      <c r="ED1043" s="141"/>
      <c r="EE1043" s="141"/>
      <c r="EF1043" s="143"/>
      <c r="EU1043" s="72"/>
    </row>
    <row r="1044" spans="64:151">
      <c r="BL1044" s="11"/>
      <c r="BM1044" s="60"/>
      <c r="BN1044" s="49"/>
      <c r="BZ1044"/>
      <c r="CA1044" s="278">
        <v>41430.597268518519</v>
      </c>
      <c r="CB1044" t="s">
        <v>1975</v>
      </c>
      <c r="CF1044" s="65"/>
      <c r="CG1044" s="65"/>
      <c r="CH1044" s="65"/>
      <c r="DJ1044" s="139"/>
      <c r="DK1044" s="95"/>
      <c r="DL1044" s="141"/>
      <c r="DM1044" s="141"/>
      <c r="DN1044" s="141"/>
      <c r="DO1044" s="141"/>
      <c r="DP1044" s="91"/>
      <c r="DQ1044" s="72"/>
      <c r="DR1044" s="72"/>
      <c r="DS1044" s="72"/>
      <c r="DT1044" s="72"/>
      <c r="DZ1044" s="141"/>
      <c r="EA1044" s="141"/>
      <c r="EB1044" s="141"/>
      <c r="EC1044" s="141"/>
      <c r="ED1044" s="141"/>
      <c r="EE1044" s="141"/>
      <c r="EF1044" s="143"/>
      <c r="EU1044" s="72"/>
    </row>
    <row r="1045" spans="64:151">
      <c r="BL1045" s="11"/>
      <c r="BM1045" s="60"/>
      <c r="BN1045" s="49"/>
      <c r="BZ1045"/>
      <c r="CA1045" s="278">
        <v>41430.598796296297</v>
      </c>
      <c r="CB1045" t="s">
        <v>1969</v>
      </c>
      <c r="CF1045" s="65"/>
      <c r="CG1045" s="65"/>
      <c r="CH1045" s="65"/>
      <c r="DJ1045" s="139"/>
      <c r="DK1045" s="95"/>
      <c r="DL1045" s="141"/>
      <c r="DM1045" s="141"/>
      <c r="DN1045" s="141"/>
      <c r="DO1045" s="141"/>
      <c r="DP1045" s="91"/>
      <c r="DQ1045" s="72"/>
      <c r="DR1045" s="72"/>
      <c r="DS1045" s="72"/>
      <c r="DT1045" s="72"/>
      <c r="DZ1045" s="141"/>
      <c r="EA1045" s="141"/>
      <c r="EB1045" s="141"/>
      <c r="EC1045" s="141"/>
      <c r="ED1045" s="141"/>
      <c r="EE1045" s="141"/>
      <c r="EF1045" s="143"/>
      <c r="EU1045" s="72"/>
    </row>
    <row r="1046" spans="64:151">
      <c r="BL1046" s="11"/>
      <c r="BM1046" s="60"/>
      <c r="BN1046" s="49"/>
      <c r="BZ1046"/>
      <c r="CA1046" s="278">
        <v>41430.59888888889</v>
      </c>
      <c r="CB1046" t="s">
        <v>1969</v>
      </c>
      <c r="CF1046" s="65"/>
      <c r="CG1046" s="65"/>
      <c r="CH1046" s="65"/>
      <c r="DJ1046" s="139"/>
      <c r="DK1046" s="95"/>
      <c r="DL1046" s="141"/>
      <c r="DM1046" s="141"/>
      <c r="DN1046" s="141"/>
      <c r="DO1046" s="141"/>
      <c r="DP1046" s="91"/>
      <c r="DQ1046" s="72"/>
      <c r="DR1046" s="72"/>
      <c r="DS1046" s="72"/>
      <c r="DT1046" s="72"/>
      <c r="DZ1046" s="141"/>
      <c r="EA1046" s="141"/>
      <c r="EB1046" s="141"/>
      <c r="EC1046" s="141"/>
      <c r="ED1046" s="141"/>
      <c r="EE1046" s="141"/>
      <c r="EF1046" s="143"/>
      <c r="EU1046" s="72"/>
    </row>
    <row r="1047" spans="64:151">
      <c r="BL1047" s="11"/>
      <c r="BM1047" s="60"/>
      <c r="BN1047" s="49"/>
      <c r="BZ1047"/>
      <c r="CA1047" s="278">
        <v>41430.598946759259</v>
      </c>
      <c r="CB1047" t="s">
        <v>1969</v>
      </c>
      <c r="CF1047" s="65"/>
      <c r="CG1047" s="65"/>
      <c r="CH1047" s="65"/>
      <c r="DJ1047" s="139"/>
      <c r="DK1047" s="95"/>
      <c r="DL1047" s="141"/>
      <c r="DM1047" s="141"/>
      <c r="DN1047" s="141"/>
      <c r="DO1047" s="141"/>
      <c r="DP1047" s="91"/>
      <c r="DQ1047" s="72"/>
      <c r="DR1047" s="72"/>
      <c r="DS1047" s="72"/>
      <c r="DT1047" s="72"/>
      <c r="DZ1047" s="141"/>
      <c r="EA1047" s="141"/>
      <c r="EB1047" s="141"/>
      <c r="EC1047" s="141"/>
      <c r="ED1047" s="141"/>
      <c r="EE1047" s="141"/>
      <c r="EF1047" s="143"/>
      <c r="EU1047" s="72"/>
    </row>
    <row r="1048" spans="64:151">
      <c r="BL1048" s="11"/>
      <c r="BM1048" s="60"/>
      <c r="BN1048" s="49"/>
      <c r="BZ1048"/>
      <c r="CA1048" s="278">
        <v>41430.598958333336</v>
      </c>
      <c r="CB1048" t="s">
        <v>2108</v>
      </c>
      <c r="CF1048" s="65"/>
      <c r="CG1048" s="65"/>
      <c r="CH1048" s="65"/>
      <c r="DJ1048" s="139"/>
      <c r="DK1048" s="95"/>
      <c r="DL1048" s="141"/>
      <c r="DM1048" s="141"/>
      <c r="DN1048" s="141"/>
      <c r="DO1048" s="141"/>
      <c r="DP1048" s="91"/>
      <c r="DQ1048" s="72"/>
      <c r="DR1048" s="72"/>
      <c r="DS1048" s="72"/>
      <c r="DT1048" s="72"/>
      <c r="DZ1048" s="141"/>
      <c r="EA1048" s="141"/>
      <c r="EB1048" s="141"/>
      <c r="EC1048" s="141"/>
      <c r="ED1048" s="141"/>
      <c r="EE1048" s="141"/>
      <c r="EF1048" s="143"/>
      <c r="EU1048" s="72"/>
    </row>
    <row r="1049" spans="64:151">
      <c r="BL1049" s="11"/>
      <c r="BM1049" s="60"/>
      <c r="BN1049" s="49"/>
      <c r="BZ1049"/>
      <c r="CA1049" s="278">
        <v>41430.599976851852</v>
      </c>
      <c r="CB1049" t="s">
        <v>1969</v>
      </c>
      <c r="CF1049" s="65"/>
      <c r="CG1049" s="65"/>
      <c r="CH1049" s="65"/>
      <c r="DJ1049" s="139"/>
      <c r="DK1049" s="95"/>
      <c r="DL1049" s="141"/>
      <c r="DM1049" s="141"/>
      <c r="DN1049" s="141"/>
      <c r="DO1049" s="141"/>
      <c r="DP1049" s="91"/>
      <c r="DQ1049" s="72"/>
      <c r="DR1049" s="72"/>
      <c r="DS1049" s="72"/>
      <c r="DT1049" s="72"/>
      <c r="DZ1049" s="141"/>
      <c r="EA1049" s="141"/>
      <c r="EB1049" s="141"/>
      <c r="EC1049" s="141"/>
      <c r="ED1049" s="141"/>
      <c r="EE1049" s="141"/>
      <c r="EF1049" s="143"/>
      <c r="EU1049" s="72"/>
    </row>
    <row r="1050" spans="64:151">
      <c r="BL1050" s="11"/>
      <c r="BM1050" s="60"/>
      <c r="BN1050" s="49"/>
      <c r="BZ1050"/>
      <c r="CA1050" s="278">
        <v>41430.600069444445</v>
      </c>
      <c r="CB1050" t="s">
        <v>1969</v>
      </c>
      <c r="CF1050" s="65"/>
      <c r="CG1050" s="65"/>
      <c r="CH1050" s="65"/>
      <c r="DJ1050" s="139"/>
      <c r="DK1050" s="95"/>
      <c r="DL1050" s="141"/>
      <c r="DM1050" s="141"/>
      <c r="DN1050" s="141"/>
      <c r="DO1050" s="141"/>
      <c r="DP1050" s="91"/>
      <c r="DQ1050" s="72"/>
      <c r="DR1050" s="72"/>
      <c r="DS1050" s="72"/>
      <c r="DT1050" s="72"/>
      <c r="DZ1050" s="141"/>
      <c r="EA1050" s="141"/>
      <c r="EB1050" s="141"/>
      <c r="EC1050" s="141"/>
      <c r="ED1050" s="141"/>
      <c r="EE1050" s="141"/>
      <c r="EF1050" s="143"/>
      <c r="EU1050" s="72"/>
    </row>
    <row r="1051" spans="64:151">
      <c r="BL1051" s="11"/>
      <c r="BM1051" s="60"/>
      <c r="BN1051" s="49"/>
      <c r="BZ1051"/>
      <c r="CA1051" s="278">
        <v>41430.600127314814</v>
      </c>
      <c r="CB1051" t="s">
        <v>1969</v>
      </c>
      <c r="CF1051" s="65"/>
      <c r="CG1051" s="65"/>
      <c r="CH1051" s="65"/>
      <c r="DJ1051" s="139"/>
      <c r="DK1051" s="95"/>
      <c r="DL1051" s="141"/>
      <c r="DM1051" s="141"/>
      <c r="DN1051" s="141"/>
      <c r="DO1051" s="141"/>
      <c r="DP1051" s="91"/>
      <c r="DQ1051" s="72"/>
      <c r="DR1051" s="72"/>
      <c r="DS1051" s="72"/>
      <c r="DT1051" s="72"/>
      <c r="DZ1051" s="141"/>
      <c r="EA1051" s="141"/>
      <c r="EB1051" s="141"/>
      <c r="EC1051" s="141"/>
      <c r="ED1051" s="141"/>
      <c r="EE1051" s="141"/>
      <c r="EF1051" s="143"/>
      <c r="EU1051" s="72"/>
    </row>
    <row r="1052" spans="64:151">
      <c r="BL1052" s="11"/>
      <c r="BM1052" s="60"/>
      <c r="BN1052" s="49"/>
      <c r="BZ1052"/>
      <c r="CA1052" s="278">
        <v>41430.600138888891</v>
      </c>
      <c r="CB1052" t="s">
        <v>1400</v>
      </c>
      <c r="CF1052" s="65"/>
      <c r="CG1052" s="65"/>
      <c r="CH1052" s="65"/>
      <c r="DJ1052" s="139"/>
      <c r="DK1052" s="95"/>
      <c r="DL1052" s="141"/>
      <c r="DM1052" s="141"/>
      <c r="DN1052" s="141"/>
      <c r="DO1052" s="141"/>
      <c r="DP1052" s="91"/>
      <c r="DQ1052" s="72"/>
      <c r="DR1052" s="72"/>
      <c r="DS1052" s="72"/>
      <c r="DT1052" s="72"/>
      <c r="DZ1052" s="141"/>
      <c r="EA1052" s="141"/>
      <c r="EB1052" s="141"/>
      <c r="EC1052" s="141"/>
      <c r="ED1052" s="141"/>
      <c r="EE1052" s="141"/>
      <c r="EF1052" s="143"/>
      <c r="EU1052" s="72"/>
    </row>
    <row r="1053" spans="64:151">
      <c r="BL1053" s="11"/>
      <c r="BM1053" s="60"/>
      <c r="BN1053" s="49"/>
      <c r="BZ1053"/>
      <c r="CA1053" s="278">
        <v>41430.600624999999</v>
      </c>
      <c r="CB1053" t="s">
        <v>1969</v>
      </c>
      <c r="CF1053" s="65"/>
      <c r="CG1053" s="65"/>
      <c r="CH1053" s="65"/>
      <c r="DJ1053" s="139"/>
      <c r="DK1053" s="95"/>
      <c r="DL1053" s="141"/>
      <c r="DM1053" s="141"/>
      <c r="DN1053" s="141"/>
      <c r="DO1053" s="141"/>
      <c r="DP1053" s="91"/>
      <c r="DQ1053" s="72"/>
      <c r="DR1053" s="72"/>
      <c r="DS1053" s="72"/>
      <c r="DT1053" s="72"/>
      <c r="DZ1053" s="141"/>
      <c r="EA1053" s="141"/>
      <c r="EB1053" s="141"/>
      <c r="EC1053" s="141"/>
      <c r="ED1053" s="141"/>
      <c r="EE1053" s="141"/>
      <c r="EF1053" s="143"/>
      <c r="EU1053" s="72"/>
    </row>
    <row r="1054" spans="64:151">
      <c r="BL1054" s="11"/>
      <c r="BM1054" s="60"/>
      <c r="BN1054" s="49"/>
      <c r="BZ1054"/>
      <c r="CA1054" s="278">
        <v>41430.600636574076</v>
      </c>
      <c r="CB1054" t="s">
        <v>1969</v>
      </c>
      <c r="CF1054" s="65"/>
      <c r="CG1054" s="65"/>
      <c r="CH1054" s="65"/>
      <c r="DJ1054" s="139"/>
      <c r="DK1054" s="95"/>
      <c r="DL1054" s="141"/>
      <c r="DM1054" s="141"/>
      <c r="DN1054" s="141"/>
      <c r="DO1054" s="141"/>
      <c r="DP1054" s="91"/>
      <c r="DQ1054" s="72"/>
      <c r="DR1054" s="72"/>
      <c r="DS1054" s="72"/>
      <c r="DT1054" s="72"/>
      <c r="DZ1054" s="141"/>
      <c r="EA1054" s="141"/>
      <c r="EB1054" s="141"/>
      <c r="EC1054" s="141"/>
      <c r="ED1054" s="141"/>
      <c r="EE1054" s="141"/>
      <c r="EF1054" s="143"/>
      <c r="EU1054" s="72"/>
    </row>
    <row r="1055" spans="64:151">
      <c r="BL1055" s="11"/>
      <c r="BM1055" s="60"/>
      <c r="BN1055" s="49"/>
      <c r="BZ1055"/>
      <c r="CA1055" s="278">
        <v>41430.601087962961</v>
      </c>
      <c r="CB1055" t="s">
        <v>1666</v>
      </c>
      <c r="CF1055" s="65"/>
      <c r="CG1055" s="65"/>
      <c r="CH1055" s="65"/>
      <c r="DJ1055" s="139"/>
      <c r="DK1055" s="95"/>
      <c r="DL1055" s="141"/>
      <c r="DM1055" s="141"/>
      <c r="DN1055" s="141"/>
      <c r="DO1055" s="141"/>
      <c r="DP1055" s="91"/>
      <c r="DQ1055" s="72"/>
      <c r="DR1055" s="72"/>
      <c r="DS1055" s="72"/>
      <c r="DT1055" s="72"/>
      <c r="DZ1055" s="141"/>
      <c r="EA1055" s="141"/>
      <c r="EB1055" s="141"/>
      <c r="EC1055" s="141"/>
      <c r="ED1055" s="141"/>
      <c r="EE1055" s="141"/>
      <c r="EF1055" s="143"/>
      <c r="EU1055" s="72"/>
    </row>
    <row r="1056" spans="64:151">
      <c r="BL1056" s="11"/>
      <c r="BM1056" s="60"/>
      <c r="BN1056" s="49"/>
      <c r="BZ1056"/>
      <c r="CA1056" s="278">
        <v>41430.601099537038</v>
      </c>
      <c r="CB1056" t="s">
        <v>1667</v>
      </c>
      <c r="CF1056" s="65"/>
      <c r="CG1056" s="65"/>
      <c r="CH1056" s="65"/>
      <c r="DJ1056" s="139"/>
      <c r="DK1056" s="95"/>
      <c r="DL1056" s="141"/>
      <c r="DM1056" s="141"/>
      <c r="DN1056" s="141"/>
      <c r="DO1056" s="141"/>
      <c r="DP1056" s="91"/>
      <c r="DQ1056" s="72"/>
      <c r="DR1056" s="72"/>
      <c r="DS1056" s="72"/>
      <c r="DT1056" s="72"/>
      <c r="DZ1056" s="141"/>
      <c r="EA1056" s="141"/>
      <c r="EB1056" s="141"/>
      <c r="EC1056" s="141"/>
      <c r="ED1056" s="141"/>
      <c r="EE1056" s="141"/>
      <c r="EF1056" s="143"/>
      <c r="EU1056" s="72"/>
    </row>
    <row r="1057" spans="64:151">
      <c r="BL1057" s="11"/>
      <c r="BM1057" s="60"/>
      <c r="BN1057" s="49"/>
      <c r="BZ1057"/>
      <c r="CA1057" s="278">
        <v>41430.601099537038</v>
      </c>
      <c r="CB1057" t="s">
        <v>1668</v>
      </c>
      <c r="CF1057" s="65"/>
      <c r="CG1057" s="65"/>
      <c r="CH1057" s="65"/>
      <c r="DJ1057" s="139"/>
      <c r="DK1057" s="95"/>
      <c r="DL1057" s="141"/>
      <c r="DM1057" s="141"/>
      <c r="DN1057" s="141"/>
      <c r="DO1057" s="141"/>
      <c r="DP1057" s="91"/>
      <c r="DQ1057" s="72"/>
      <c r="DR1057" s="72"/>
      <c r="DS1057" s="72"/>
      <c r="DT1057" s="72"/>
      <c r="DZ1057" s="141"/>
      <c r="EA1057" s="141"/>
      <c r="EB1057" s="141"/>
      <c r="EC1057" s="141"/>
      <c r="ED1057" s="141"/>
      <c r="EE1057" s="141"/>
      <c r="EF1057" s="143"/>
      <c r="EU1057" s="72"/>
    </row>
    <row r="1058" spans="64:151">
      <c r="BL1058" s="11"/>
      <c r="BM1058" s="60"/>
      <c r="BN1058" s="49"/>
      <c r="BZ1058"/>
      <c r="CA1058" s="278">
        <v>41430.601284722223</v>
      </c>
      <c r="CB1058" t="s">
        <v>1969</v>
      </c>
      <c r="CF1058" s="65"/>
      <c r="CG1058" s="65"/>
      <c r="CH1058" s="65"/>
      <c r="DJ1058" s="139"/>
      <c r="DK1058" s="95"/>
      <c r="DL1058" s="141"/>
      <c r="DM1058" s="141"/>
      <c r="DN1058" s="141"/>
      <c r="DO1058" s="141"/>
      <c r="DP1058" s="91"/>
      <c r="DQ1058" s="72"/>
      <c r="DR1058" s="72"/>
      <c r="DS1058" s="72"/>
      <c r="DT1058" s="72"/>
      <c r="DZ1058" s="141"/>
      <c r="EA1058" s="141"/>
      <c r="EB1058" s="141"/>
      <c r="EC1058" s="141"/>
      <c r="ED1058" s="141"/>
      <c r="EE1058" s="141"/>
      <c r="EF1058" s="143"/>
      <c r="EU1058" s="72"/>
    </row>
    <row r="1059" spans="64:151">
      <c r="BL1059" s="11"/>
      <c r="BM1059" s="60"/>
      <c r="BN1059" s="49"/>
      <c r="BZ1059"/>
      <c r="CA1059" s="278">
        <v>41430.601365740738</v>
      </c>
      <c r="CB1059" t="s">
        <v>1969</v>
      </c>
      <c r="CF1059" s="65"/>
      <c r="CG1059" s="65"/>
      <c r="CH1059" s="65"/>
      <c r="DJ1059" s="139"/>
      <c r="DK1059" s="95"/>
      <c r="DL1059" s="141"/>
      <c r="DM1059" s="141"/>
      <c r="DN1059" s="141"/>
      <c r="DO1059" s="141"/>
      <c r="DP1059" s="91"/>
      <c r="DQ1059" s="72"/>
      <c r="DR1059" s="72"/>
      <c r="DS1059" s="72"/>
      <c r="DT1059" s="72"/>
      <c r="DZ1059" s="141"/>
      <c r="EA1059" s="141"/>
      <c r="EB1059" s="141"/>
      <c r="EC1059" s="141"/>
      <c r="ED1059" s="141"/>
      <c r="EE1059" s="141"/>
      <c r="EF1059" s="143"/>
      <c r="EU1059" s="72"/>
    </row>
    <row r="1060" spans="64:151">
      <c r="BL1060" s="11"/>
      <c r="BM1060" s="60"/>
      <c r="BN1060" s="49"/>
      <c r="BZ1060"/>
      <c r="CA1060" s="278">
        <v>41430.601365740738</v>
      </c>
      <c r="CB1060" t="s">
        <v>1401</v>
      </c>
      <c r="CF1060" s="65"/>
      <c r="CG1060" s="65"/>
      <c r="CH1060" s="65"/>
      <c r="DJ1060" s="139"/>
      <c r="DK1060" s="95"/>
      <c r="DL1060" s="141"/>
      <c r="DM1060" s="141"/>
      <c r="DN1060" s="141"/>
      <c r="DO1060" s="141"/>
      <c r="DP1060" s="91"/>
      <c r="DQ1060" s="72"/>
      <c r="DR1060" s="72"/>
      <c r="DS1060" s="72"/>
      <c r="DT1060" s="72"/>
      <c r="DZ1060" s="141"/>
      <c r="EA1060" s="141"/>
      <c r="EB1060" s="141"/>
      <c r="EC1060" s="141"/>
      <c r="ED1060" s="141"/>
      <c r="EE1060" s="141"/>
      <c r="EF1060" s="143"/>
      <c r="EU1060" s="72"/>
    </row>
    <row r="1061" spans="64:151">
      <c r="BL1061" s="11"/>
      <c r="BM1061" s="60"/>
      <c r="BN1061" s="49"/>
      <c r="BZ1061"/>
      <c r="CA1061" s="278">
        <v>41430.601377314815</v>
      </c>
      <c r="CB1061" t="s">
        <v>1597</v>
      </c>
      <c r="CF1061" s="65"/>
      <c r="CG1061" s="65"/>
      <c r="CH1061" s="65"/>
      <c r="DJ1061" s="139"/>
      <c r="DK1061" s="95"/>
      <c r="DL1061" s="141"/>
      <c r="DM1061" s="141"/>
      <c r="DN1061" s="141"/>
      <c r="DO1061" s="141"/>
      <c r="DP1061" s="91"/>
      <c r="DQ1061" s="72"/>
      <c r="DR1061" s="72"/>
      <c r="DS1061" s="72"/>
      <c r="DT1061" s="72"/>
      <c r="DZ1061" s="141"/>
      <c r="EA1061" s="141"/>
      <c r="EB1061" s="141"/>
      <c r="EC1061" s="141"/>
      <c r="ED1061" s="141"/>
      <c r="EE1061" s="141"/>
      <c r="EF1061" s="143"/>
      <c r="EU1061" s="72"/>
    </row>
    <row r="1062" spans="64:151">
      <c r="BL1062" s="11"/>
      <c r="BM1062" s="60"/>
      <c r="BN1062" s="49"/>
      <c r="BZ1062"/>
      <c r="CA1062" s="278">
        <v>41430.601446759261</v>
      </c>
      <c r="CB1062" t="s">
        <v>1401</v>
      </c>
      <c r="CF1062" s="65"/>
      <c r="CG1062" s="65"/>
      <c r="CH1062" s="65"/>
      <c r="DJ1062" s="139"/>
      <c r="DK1062" s="95"/>
      <c r="DL1062" s="141"/>
      <c r="DM1062" s="141"/>
      <c r="DN1062" s="141"/>
      <c r="DO1062" s="141"/>
      <c r="DP1062" s="91"/>
      <c r="DQ1062" s="72"/>
      <c r="DR1062" s="72"/>
      <c r="DS1062" s="72"/>
      <c r="DT1062" s="72"/>
      <c r="DZ1062" s="141"/>
      <c r="EA1062" s="141"/>
      <c r="EB1062" s="141"/>
      <c r="EC1062" s="141"/>
      <c r="ED1062" s="141"/>
      <c r="EE1062" s="141"/>
      <c r="EF1062" s="143"/>
      <c r="EU1062" s="72"/>
    </row>
    <row r="1063" spans="64:151">
      <c r="BL1063" s="11"/>
      <c r="BM1063" s="60"/>
      <c r="BN1063" s="49"/>
      <c r="BZ1063"/>
      <c r="CA1063" s="278">
        <v>41430.601446759261</v>
      </c>
      <c r="CB1063" t="s">
        <v>1597</v>
      </c>
      <c r="CF1063" s="65"/>
      <c r="CG1063" s="65"/>
      <c r="CH1063" s="65"/>
      <c r="DJ1063" s="139"/>
      <c r="DK1063" s="95"/>
      <c r="DL1063" s="141"/>
      <c r="DM1063" s="141"/>
      <c r="DN1063" s="141"/>
      <c r="DO1063" s="141"/>
      <c r="DP1063" s="91"/>
      <c r="DQ1063" s="72"/>
      <c r="DR1063" s="72"/>
      <c r="DS1063" s="72"/>
      <c r="DT1063" s="72"/>
      <c r="DZ1063" s="141"/>
      <c r="EA1063" s="141"/>
      <c r="EB1063" s="141"/>
      <c r="EC1063" s="141"/>
      <c r="ED1063" s="141"/>
      <c r="EE1063" s="141"/>
      <c r="EF1063" s="143"/>
      <c r="EU1063" s="72"/>
    </row>
    <row r="1064" spans="64:151">
      <c r="BL1064" s="11"/>
      <c r="BM1064" s="60"/>
      <c r="BN1064" s="49"/>
      <c r="BZ1064"/>
      <c r="CA1064" s="278">
        <v>41430.601458333331</v>
      </c>
      <c r="CB1064" t="s">
        <v>1969</v>
      </c>
      <c r="CF1064" s="65"/>
      <c r="CG1064" s="65"/>
      <c r="CH1064" s="65"/>
      <c r="DJ1064" s="139"/>
      <c r="DK1064" s="95"/>
      <c r="DL1064" s="141"/>
      <c r="DM1064" s="141"/>
      <c r="DN1064" s="141"/>
      <c r="DO1064" s="141"/>
      <c r="DP1064" s="91"/>
      <c r="DQ1064" s="72"/>
      <c r="DR1064" s="72"/>
      <c r="DS1064" s="72"/>
      <c r="DT1064" s="72"/>
      <c r="DZ1064" s="141"/>
      <c r="EA1064" s="141"/>
      <c r="EB1064" s="141"/>
      <c r="EC1064" s="141"/>
      <c r="ED1064" s="141"/>
      <c r="EE1064" s="141"/>
      <c r="EF1064" s="143"/>
      <c r="EU1064" s="72"/>
    </row>
    <row r="1065" spans="64:151">
      <c r="BL1065" s="11"/>
      <c r="BM1065" s="60"/>
      <c r="BN1065" s="49"/>
      <c r="BZ1065"/>
      <c r="CA1065" s="278">
        <v>41430.601574074077</v>
      </c>
      <c r="CB1065" t="s">
        <v>1402</v>
      </c>
      <c r="CF1065" s="65"/>
      <c r="CG1065" s="65"/>
      <c r="CH1065" s="65"/>
      <c r="DJ1065" s="139"/>
      <c r="DK1065" s="95"/>
      <c r="DL1065" s="141"/>
      <c r="DM1065" s="141"/>
      <c r="DN1065" s="141"/>
      <c r="DO1065" s="141"/>
      <c r="DP1065" s="91"/>
      <c r="DQ1065" s="72"/>
      <c r="DR1065" s="72"/>
      <c r="DS1065" s="72"/>
      <c r="DT1065" s="72"/>
      <c r="DZ1065" s="141"/>
      <c r="EA1065" s="141"/>
      <c r="EB1065" s="141"/>
      <c r="EC1065" s="141"/>
      <c r="ED1065" s="141"/>
      <c r="EE1065" s="141"/>
      <c r="EF1065" s="143"/>
      <c r="EU1065" s="72"/>
    </row>
    <row r="1066" spans="64:151">
      <c r="BL1066" s="11"/>
      <c r="BM1066" s="60"/>
      <c r="BN1066" s="49"/>
      <c r="BZ1066"/>
      <c r="CA1066" s="278">
        <v>41430.601574074077</v>
      </c>
      <c r="CB1066" t="s">
        <v>1597</v>
      </c>
      <c r="CF1066" s="65"/>
      <c r="CG1066" s="65"/>
      <c r="CH1066" s="65"/>
      <c r="DJ1066" s="139"/>
      <c r="DK1066" s="95"/>
      <c r="DL1066" s="141"/>
      <c r="DM1066" s="141"/>
      <c r="DN1066" s="141"/>
      <c r="DO1066" s="141"/>
      <c r="DP1066" s="91"/>
      <c r="DQ1066" s="72"/>
      <c r="DR1066" s="72"/>
      <c r="DS1066" s="72"/>
      <c r="DT1066" s="72"/>
      <c r="DZ1066" s="141"/>
      <c r="EA1066" s="141"/>
      <c r="EB1066" s="141"/>
      <c r="EC1066" s="141"/>
      <c r="ED1066" s="141"/>
      <c r="EE1066" s="141"/>
      <c r="EF1066" s="143"/>
      <c r="EU1066" s="72"/>
    </row>
    <row r="1067" spans="64:151">
      <c r="BL1067" s="11"/>
      <c r="BM1067" s="60"/>
      <c r="BN1067" s="49"/>
      <c r="BZ1067"/>
      <c r="CA1067" s="278">
        <v>41430.601585648146</v>
      </c>
      <c r="CB1067" t="s">
        <v>1969</v>
      </c>
      <c r="CF1067" s="65"/>
      <c r="CG1067" s="65"/>
      <c r="CH1067" s="65"/>
      <c r="DJ1067" s="139"/>
      <c r="DK1067" s="95"/>
      <c r="DL1067" s="141"/>
      <c r="DM1067" s="141"/>
      <c r="DN1067" s="141"/>
      <c r="DO1067" s="141"/>
      <c r="DP1067" s="91"/>
      <c r="DQ1067" s="72"/>
      <c r="DR1067" s="72"/>
      <c r="DS1067" s="72"/>
      <c r="DT1067" s="72"/>
      <c r="DZ1067" s="141"/>
      <c r="EA1067" s="141"/>
      <c r="EB1067" s="141"/>
      <c r="EC1067" s="141"/>
      <c r="ED1067" s="141"/>
      <c r="EE1067" s="141"/>
      <c r="EF1067" s="143"/>
      <c r="EU1067" s="72"/>
    </row>
    <row r="1068" spans="64:151">
      <c r="BL1068" s="11"/>
      <c r="BM1068" s="60"/>
      <c r="BN1068" s="49"/>
      <c r="BZ1068"/>
      <c r="CA1068" s="278">
        <v>41430.6016087963</v>
      </c>
      <c r="CB1068" t="s">
        <v>1969</v>
      </c>
      <c r="CF1068" s="65"/>
      <c r="CG1068" s="65"/>
      <c r="CH1068" s="65"/>
      <c r="DJ1068" s="139"/>
      <c r="DK1068" s="95"/>
      <c r="DL1068" s="141"/>
      <c r="DM1068" s="141"/>
      <c r="DN1068" s="141"/>
      <c r="DO1068" s="141"/>
      <c r="DP1068" s="91"/>
      <c r="DQ1068" s="72"/>
      <c r="DR1068" s="72"/>
      <c r="DS1068" s="72"/>
      <c r="DT1068" s="72"/>
      <c r="DZ1068" s="141"/>
      <c r="EA1068" s="141"/>
      <c r="EB1068" s="141"/>
      <c r="EC1068" s="141"/>
      <c r="ED1068" s="141"/>
      <c r="EE1068" s="141"/>
      <c r="EF1068" s="143"/>
      <c r="EU1068" s="72"/>
    </row>
    <row r="1069" spans="64:151">
      <c r="BL1069" s="11"/>
      <c r="BM1069" s="60"/>
      <c r="BN1069" s="49"/>
      <c r="BZ1069"/>
      <c r="CA1069" s="278">
        <v>41430.601689814815</v>
      </c>
      <c r="CB1069" t="s">
        <v>1403</v>
      </c>
      <c r="CF1069" s="65"/>
      <c r="CG1069" s="65"/>
      <c r="CH1069" s="65"/>
      <c r="DJ1069" s="139"/>
      <c r="DK1069" s="95"/>
      <c r="DL1069" s="141"/>
      <c r="DM1069" s="141"/>
      <c r="DN1069" s="141"/>
      <c r="DO1069" s="141"/>
      <c r="DP1069" s="91"/>
      <c r="DQ1069" s="72"/>
      <c r="DR1069" s="72"/>
      <c r="DS1069" s="72"/>
      <c r="DT1069" s="72"/>
      <c r="DZ1069" s="141"/>
      <c r="EA1069" s="141"/>
      <c r="EB1069" s="141"/>
      <c r="EC1069" s="141"/>
      <c r="ED1069" s="141"/>
      <c r="EE1069" s="141"/>
      <c r="EF1069" s="143"/>
      <c r="EU1069" s="72"/>
    </row>
    <row r="1070" spans="64:151">
      <c r="BL1070" s="11"/>
      <c r="BM1070" s="60"/>
      <c r="BN1070" s="49"/>
      <c r="BZ1070"/>
      <c r="CA1070" s="278">
        <v>41430.601689814815</v>
      </c>
      <c r="CB1070" t="s">
        <v>1597</v>
      </c>
      <c r="CF1070" s="65"/>
      <c r="CG1070" s="65"/>
      <c r="CH1070" s="65"/>
      <c r="DJ1070" s="139"/>
      <c r="DK1070" s="95"/>
      <c r="DL1070" s="141"/>
      <c r="DM1070" s="141"/>
      <c r="DN1070" s="141"/>
      <c r="DO1070" s="141"/>
      <c r="DP1070" s="91"/>
      <c r="DQ1070" s="72"/>
      <c r="DR1070" s="72"/>
      <c r="DS1070" s="72"/>
      <c r="DT1070" s="72"/>
      <c r="DZ1070" s="141"/>
      <c r="EA1070" s="141"/>
      <c r="EB1070" s="141"/>
      <c r="EC1070" s="141"/>
      <c r="ED1070" s="141"/>
      <c r="EE1070" s="141"/>
      <c r="EF1070" s="143"/>
      <c r="EU1070" s="72"/>
    </row>
    <row r="1071" spans="64:151">
      <c r="BL1071" s="11"/>
      <c r="BM1071" s="60"/>
      <c r="BN1071" s="49"/>
      <c r="BZ1071"/>
      <c r="CA1071" s="278">
        <v>41430.601689814815</v>
      </c>
      <c r="CB1071" t="s">
        <v>1969</v>
      </c>
      <c r="CF1071" s="65"/>
      <c r="CG1071" s="65"/>
      <c r="CH1071" s="65"/>
      <c r="DJ1071" s="139"/>
      <c r="DK1071" s="95"/>
      <c r="DL1071" s="141"/>
      <c r="DM1071" s="141"/>
      <c r="DN1071" s="141"/>
      <c r="DO1071" s="141"/>
      <c r="DP1071" s="91"/>
      <c r="DQ1071" s="72"/>
      <c r="DR1071" s="72"/>
      <c r="DS1071" s="72"/>
      <c r="DT1071" s="72"/>
      <c r="DZ1071" s="141"/>
      <c r="EA1071" s="141"/>
      <c r="EB1071" s="141"/>
      <c r="EC1071" s="141"/>
      <c r="ED1071" s="141"/>
      <c r="EE1071" s="141"/>
      <c r="EF1071" s="143"/>
      <c r="EU1071" s="72"/>
    </row>
    <row r="1072" spans="64:151">
      <c r="BL1072" s="11"/>
      <c r="BM1072" s="60"/>
      <c r="BN1072" s="49"/>
      <c r="BZ1072"/>
      <c r="CA1072" s="278">
        <v>41430.601701388892</v>
      </c>
      <c r="CB1072" t="s">
        <v>1404</v>
      </c>
      <c r="CF1072" s="65"/>
      <c r="CG1072" s="65"/>
      <c r="CH1072" s="65"/>
      <c r="DJ1072" s="139"/>
      <c r="DK1072" s="95"/>
      <c r="DL1072" s="141"/>
      <c r="DM1072" s="141"/>
      <c r="DN1072" s="141"/>
      <c r="DO1072" s="141"/>
      <c r="DP1072" s="91"/>
      <c r="DQ1072" s="72"/>
      <c r="DR1072" s="72"/>
      <c r="DS1072" s="72"/>
      <c r="DT1072" s="72"/>
      <c r="DZ1072" s="141"/>
      <c r="EA1072" s="141"/>
      <c r="EB1072" s="141"/>
      <c r="EC1072" s="141"/>
      <c r="ED1072" s="141"/>
      <c r="EE1072" s="141"/>
      <c r="EF1072" s="143"/>
      <c r="EU1072" s="72"/>
    </row>
    <row r="1073" spans="64:151">
      <c r="BL1073" s="11"/>
      <c r="BM1073" s="60"/>
      <c r="BN1073" s="49"/>
      <c r="BZ1073"/>
      <c r="CA1073" s="278">
        <v>41430.601701388892</v>
      </c>
      <c r="CB1073" t="s">
        <v>1969</v>
      </c>
      <c r="CF1073" s="65"/>
      <c r="CG1073" s="65"/>
      <c r="CH1073" s="65"/>
      <c r="DJ1073" s="139"/>
      <c r="DK1073" s="95"/>
      <c r="DL1073" s="141"/>
      <c r="DM1073" s="141"/>
      <c r="DN1073" s="141"/>
      <c r="DO1073" s="141"/>
      <c r="DP1073" s="91"/>
      <c r="DQ1073" s="72"/>
      <c r="DR1073" s="72"/>
      <c r="DS1073" s="72"/>
      <c r="DT1073" s="72"/>
      <c r="DZ1073" s="141"/>
      <c r="EA1073" s="141"/>
      <c r="EB1073" s="141"/>
      <c r="EC1073" s="141"/>
      <c r="ED1073" s="141"/>
      <c r="EE1073" s="141"/>
      <c r="EF1073" s="143"/>
      <c r="EU1073" s="72"/>
    </row>
    <row r="1074" spans="64:151">
      <c r="BL1074" s="11"/>
      <c r="BM1074" s="60"/>
      <c r="BN1074" s="49"/>
      <c r="BZ1074"/>
      <c r="CA1074" s="278">
        <v>41430.601712962962</v>
      </c>
      <c r="CB1074" t="s">
        <v>1405</v>
      </c>
      <c r="CF1074" s="65"/>
      <c r="CG1074" s="65"/>
      <c r="CH1074" s="65"/>
      <c r="DJ1074" s="139"/>
      <c r="DK1074" s="95"/>
      <c r="DL1074" s="141"/>
      <c r="DM1074" s="141"/>
      <c r="DN1074" s="141"/>
      <c r="DO1074" s="141"/>
      <c r="DP1074" s="91"/>
      <c r="DQ1074" s="72"/>
      <c r="DR1074" s="72"/>
      <c r="DS1074" s="72"/>
      <c r="DT1074" s="72"/>
      <c r="DZ1074" s="141"/>
      <c r="EA1074" s="141"/>
      <c r="EB1074" s="141"/>
      <c r="EC1074" s="141"/>
      <c r="ED1074" s="141"/>
      <c r="EE1074" s="141"/>
      <c r="EF1074" s="143"/>
      <c r="EU1074" s="72"/>
    </row>
    <row r="1075" spans="64:151">
      <c r="BL1075" s="11"/>
      <c r="BM1075" s="60"/>
      <c r="BN1075" s="49"/>
      <c r="BZ1075"/>
      <c r="CA1075" s="278">
        <v>41430.601747685185</v>
      </c>
      <c r="CB1075" t="s">
        <v>1969</v>
      </c>
      <c r="CF1075" s="65"/>
      <c r="CG1075" s="65"/>
      <c r="CH1075" s="65"/>
      <c r="DJ1075" s="139"/>
      <c r="DK1075" s="95"/>
      <c r="DL1075" s="141"/>
      <c r="DM1075" s="141"/>
      <c r="DN1075" s="141"/>
      <c r="DO1075" s="141"/>
      <c r="DP1075" s="91"/>
      <c r="DQ1075" s="72"/>
      <c r="DR1075" s="72"/>
      <c r="DS1075" s="72"/>
      <c r="DT1075" s="72"/>
      <c r="DZ1075" s="141"/>
      <c r="EA1075" s="141"/>
      <c r="EB1075" s="141"/>
      <c r="EC1075" s="141"/>
      <c r="ED1075" s="141"/>
      <c r="EE1075" s="141"/>
      <c r="EF1075" s="143"/>
      <c r="EU1075" s="72"/>
    </row>
    <row r="1076" spans="64:151">
      <c r="BL1076" s="11"/>
      <c r="BM1076" s="60"/>
      <c r="BN1076" s="49"/>
      <c r="BZ1076"/>
      <c r="CA1076" s="278">
        <v>41430.601747685185</v>
      </c>
      <c r="CB1076" t="s">
        <v>1403</v>
      </c>
      <c r="CF1076" s="65"/>
      <c r="CG1076" s="65"/>
      <c r="CH1076" s="65"/>
      <c r="DJ1076" s="139"/>
      <c r="DK1076" s="95"/>
      <c r="DL1076" s="141"/>
      <c r="DM1076" s="141"/>
      <c r="DN1076" s="141"/>
      <c r="DO1076" s="141"/>
      <c r="DP1076" s="91"/>
      <c r="DQ1076" s="72"/>
      <c r="DR1076" s="72"/>
      <c r="DS1076" s="72"/>
      <c r="DT1076" s="72"/>
      <c r="DZ1076" s="141"/>
      <c r="EA1076" s="141"/>
      <c r="EB1076" s="141"/>
      <c r="EC1076" s="141"/>
      <c r="ED1076" s="141"/>
      <c r="EE1076" s="141"/>
      <c r="EF1076" s="143"/>
      <c r="EU1076" s="72"/>
    </row>
    <row r="1077" spans="64:151">
      <c r="BL1077" s="11"/>
      <c r="BM1077" s="60"/>
      <c r="BN1077" s="49"/>
      <c r="BZ1077"/>
      <c r="CA1077" s="278">
        <v>41430.601747685185</v>
      </c>
      <c r="CB1077" t="s">
        <v>1597</v>
      </c>
      <c r="CF1077" s="65"/>
      <c r="CG1077" s="65"/>
      <c r="CH1077" s="65"/>
      <c r="DJ1077" s="139"/>
      <c r="DK1077" s="95"/>
      <c r="DL1077" s="141"/>
      <c r="DM1077" s="141"/>
      <c r="DN1077" s="141"/>
      <c r="DO1077" s="141"/>
      <c r="DP1077" s="91"/>
      <c r="DQ1077" s="72"/>
      <c r="DR1077" s="72"/>
      <c r="DS1077" s="72"/>
      <c r="DT1077" s="72"/>
      <c r="DZ1077" s="141"/>
      <c r="EA1077" s="141"/>
      <c r="EB1077" s="141"/>
      <c r="EC1077" s="141"/>
      <c r="ED1077" s="141"/>
      <c r="EE1077" s="141"/>
      <c r="EF1077" s="143"/>
      <c r="EU1077" s="72"/>
    </row>
    <row r="1078" spans="64:151">
      <c r="BL1078" s="11"/>
      <c r="BM1078" s="60"/>
      <c r="BN1078" s="49"/>
      <c r="BZ1078"/>
      <c r="CA1078" s="278">
        <v>41430.603310185186</v>
      </c>
      <c r="CB1078" t="s">
        <v>1969</v>
      </c>
      <c r="CF1078" s="65"/>
      <c r="CG1078" s="65"/>
      <c r="CH1078" s="65"/>
      <c r="DJ1078" s="139"/>
      <c r="DK1078" s="95"/>
      <c r="DL1078" s="141"/>
      <c r="DM1078" s="141"/>
      <c r="DN1078" s="141"/>
      <c r="DO1078" s="141"/>
      <c r="DP1078" s="91"/>
      <c r="DQ1078" s="72"/>
      <c r="DR1078" s="72"/>
      <c r="DS1078" s="72"/>
      <c r="DT1078" s="72"/>
      <c r="DZ1078" s="141"/>
      <c r="EA1078" s="141"/>
      <c r="EB1078" s="141"/>
      <c r="EC1078" s="141"/>
      <c r="ED1078" s="141"/>
      <c r="EE1078" s="141"/>
      <c r="EF1078" s="143"/>
      <c r="EU1078" s="72"/>
    </row>
    <row r="1079" spans="64:151">
      <c r="BL1079" s="11"/>
      <c r="BM1079" s="60"/>
      <c r="BN1079" s="49"/>
      <c r="BZ1079"/>
      <c r="CA1079" s="278">
        <v>41430.603402777779</v>
      </c>
      <c r="CB1079" t="s">
        <v>1969</v>
      </c>
      <c r="CF1079" s="65"/>
      <c r="CG1079" s="65"/>
      <c r="CH1079" s="65"/>
      <c r="DJ1079" s="139"/>
      <c r="DK1079" s="95"/>
      <c r="DL1079" s="141"/>
      <c r="DM1079" s="141"/>
      <c r="DN1079" s="141"/>
      <c r="DO1079" s="141"/>
      <c r="DP1079" s="91"/>
      <c r="DQ1079" s="72"/>
      <c r="DR1079" s="72"/>
      <c r="DS1079" s="72"/>
      <c r="DT1079" s="72"/>
      <c r="DZ1079" s="141"/>
      <c r="EA1079" s="141"/>
      <c r="EB1079" s="141"/>
      <c r="EC1079" s="141"/>
      <c r="ED1079" s="141"/>
      <c r="EE1079" s="141"/>
      <c r="EF1079" s="143"/>
      <c r="EU1079" s="72"/>
    </row>
    <row r="1080" spans="64:151">
      <c r="BL1080" s="11"/>
      <c r="BM1080" s="60"/>
      <c r="BN1080" s="49"/>
      <c r="BZ1080"/>
      <c r="CA1080" s="278">
        <v>41430.603460648148</v>
      </c>
      <c r="CB1080" t="s">
        <v>1969</v>
      </c>
      <c r="CF1080" s="65"/>
      <c r="CG1080" s="65"/>
      <c r="CH1080" s="65"/>
      <c r="DJ1080" s="139"/>
      <c r="DK1080" s="95"/>
      <c r="DL1080" s="141"/>
      <c r="DM1080" s="141"/>
      <c r="DN1080" s="141"/>
      <c r="DO1080" s="141"/>
      <c r="DP1080" s="91"/>
      <c r="DQ1080" s="72"/>
      <c r="DR1080" s="72"/>
      <c r="DS1080" s="72"/>
      <c r="DT1080" s="72"/>
      <c r="DZ1080" s="141"/>
      <c r="EA1080" s="141"/>
      <c r="EB1080" s="141"/>
      <c r="EC1080" s="141"/>
      <c r="ED1080" s="141"/>
      <c r="EE1080" s="141"/>
      <c r="EF1080" s="143"/>
      <c r="EU1080" s="72"/>
    </row>
    <row r="1081" spans="64:151">
      <c r="BL1081" s="11"/>
      <c r="BM1081" s="60"/>
      <c r="BN1081" s="49"/>
      <c r="BZ1081"/>
      <c r="CA1081" s="278">
        <v>41430.603483796294</v>
      </c>
      <c r="CB1081" t="s">
        <v>1628</v>
      </c>
      <c r="CF1081" s="65"/>
      <c r="CG1081" s="65"/>
      <c r="CH1081" s="65"/>
      <c r="DJ1081" s="139"/>
      <c r="DK1081" s="95"/>
      <c r="DL1081" s="141"/>
      <c r="DM1081" s="141"/>
      <c r="DN1081" s="141"/>
      <c r="DO1081" s="141"/>
      <c r="DP1081" s="91"/>
      <c r="DQ1081" s="72"/>
      <c r="DR1081" s="72"/>
      <c r="DS1081" s="72"/>
      <c r="DT1081" s="72"/>
      <c r="DZ1081" s="141"/>
      <c r="EA1081" s="141"/>
      <c r="EB1081" s="141"/>
      <c r="EC1081" s="141"/>
      <c r="ED1081" s="141"/>
      <c r="EE1081" s="141"/>
      <c r="EF1081" s="143"/>
      <c r="EU1081" s="72"/>
    </row>
    <row r="1082" spans="64:151">
      <c r="BL1082" s="11"/>
      <c r="BM1082" s="60"/>
      <c r="BN1082" s="49"/>
      <c r="BZ1082"/>
      <c r="CA1082" s="278">
        <v>41430.603715277779</v>
      </c>
      <c r="CB1082" t="s">
        <v>1629</v>
      </c>
      <c r="CF1082" s="65"/>
      <c r="CG1082" s="65"/>
      <c r="CH1082" s="65"/>
      <c r="DJ1082" s="139"/>
      <c r="DK1082" s="95"/>
      <c r="DL1082" s="141"/>
      <c r="DM1082" s="141"/>
      <c r="DN1082" s="141"/>
      <c r="DO1082" s="141"/>
      <c r="DP1082" s="91"/>
      <c r="DQ1082" s="72"/>
      <c r="DR1082" s="72"/>
      <c r="DS1082" s="72"/>
      <c r="DT1082" s="72"/>
      <c r="DZ1082" s="141"/>
      <c r="EA1082" s="141"/>
      <c r="EB1082" s="141"/>
      <c r="EC1082" s="141"/>
      <c r="ED1082" s="141"/>
      <c r="EE1082" s="141"/>
      <c r="EF1082" s="143"/>
      <c r="EU1082" s="72"/>
    </row>
    <row r="1083" spans="64:151">
      <c r="BL1083" s="11"/>
      <c r="BM1083" s="60"/>
      <c r="BN1083" s="49"/>
      <c r="BZ1083"/>
      <c r="CA1083" s="278">
        <v>41430.603715277779</v>
      </c>
      <c r="CB1083" t="s">
        <v>1598</v>
      </c>
      <c r="CF1083" s="65"/>
      <c r="CG1083" s="65"/>
      <c r="CH1083" s="65"/>
      <c r="DJ1083" s="139"/>
      <c r="DK1083" s="95"/>
      <c r="DL1083" s="141"/>
      <c r="DM1083" s="141"/>
      <c r="DN1083" s="141"/>
      <c r="DO1083" s="141"/>
      <c r="DP1083" s="91"/>
      <c r="DQ1083" s="72"/>
      <c r="DR1083" s="72"/>
      <c r="DS1083" s="72"/>
      <c r="DT1083" s="72"/>
      <c r="DZ1083" s="141"/>
      <c r="EA1083" s="141"/>
      <c r="EB1083" s="141"/>
      <c r="EC1083" s="141"/>
      <c r="ED1083" s="141"/>
      <c r="EE1083" s="141"/>
      <c r="EF1083" s="143"/>
      <c r="EU1083" s="72"/>
    </row>
    <row r="1084" spans="64:151">
      <c r="BL1084" s="11"/>
      <c r="BM1084" s="60"/>
      <c r="BN1084" s="49"/>
      <c r="BZ1084"/>
      <c r="CA1084" s="278">
        <v>41430.603715277779</v>
      </c>
      <c r="CB1084" t="s">
        <v>1969</v>
      </c>
      <c r="CF1084" s="65"/>
      <c r="CG1084" s="65"/>
      <c r="CH1084" s="65"/>
      <c r="DJ1084" s="139"/>
      <c r="DK1084" s="95"/>
      <c r="DL1084" s="141"/>
      <c r="DM1084" s="141"/>
      <c r="DN1084" s="141"/>
      <c r="DO1084" s="141"/>
      <c r="DP1084" s="91"/>
      <c r="DQ1084" s="72"/>
      <c r="DR1084" s="72"/>
      <c r="DS1084" s="72"/>
      <c r="DT1084" s="72"/>
      <c r="DZ1084" s="141"/>
      <c r="EA1084" s="141"/>
      <c r="EB1084" s="141"/>
      <c r="EC1084" s="141"/>
      <c r="ED1084" s="141"/>
      <c r="EE1084" s="141"/>
      <c r="EF1084" s="143"/>
      <c r="EU1084" s="72"/>
    </row>
    <row r="1085" spans="64:151">
      <c r="BL1085" s="11"/>
      <c r="BM1085" s="60"/>
      <c r="BN1085" s="49"/>
      <c r="BZ1085"/>
      <c r="CA1085" s="278">
        <v>41430.603819444441</v>
      </c>
      <c r="CB1085" t="s">
        <v>1969</v>
      </c>
      <c r="CF1085" s="65"/>
      <c r="CG1085" s="65"/>
      <c r="CH1085" s="65"/>
      <c r="DJ1085" s="139"/>
      <c r="DK1085" s="95"/>
      <c r="DL1085" s="141"/>
      <c r="DM1085" s="141"/>
      <c r="DN1085" s="141"/>
      <c r="DO1085" s="141"/>
      <c r="DP1085" s="91"/>
      <c r="DQ1085" s="72"/>
      <c r="DR1085" s="72"/>
      <c r="DS1085" s="72"/>
      <c r="DT1085" s="72"/>
      <c r="DZ1085" s="141"/>
      <c r="EA1085" s="141"/>
      <c r="EB1085" s="141"/>
      <c r="EC1085" s="141"/>
      <c r="ED1085" s="141"/>
      <c r="EE1085" s="141"/>
      <c r="EF1085" s="143"/>
      <c r="EU1085" s="72"/>
    </row>
    <row r="1086" spans="64:151">
      <c r="BL1086" s="11"/>
      <c r="BM1086" s="60"/>
      <c r="BN1086" s="49"/>
      <c r="BZ1086"/>
      <c r="CA1086" s="278">
        <v>41430.603854166664</v>
      </c>
      <c r="CB1086" t="s">
        <v>1630</v>
      </c>
      <c r="CF1086" s="65"/>
      <c r="CG1086" s="65"/>
      <c r="CH1086" s="65"/>
      <c r="DJ1086" s="139"/>
      <c r="DK1086" s="95"/>
      <c r="DL1086" s="141"/>
      <c r="DM1086" s="141"/>
      <c r="DN1086" s="141"/>
      <c r="DO1086" s="141"/>
      <c r="DP1086" s="91"/>
      <c r="DQ1086" s="72"/>
      <c r="DR1086" s="72"/>
      <c r="DS1086" s="72"/>
      <c r="DT1086" s="72"/>
      <c r="DZ1086" s="141"/>
      <c r="EA1086" s="141"/>
      <c r="EB1086" s="141"/>
      <c r="EC1086" s="141"/>
      <c r="ED1086" s="141"/>
      <c r="EE1086" s="141"/>
      <c r="EF1086" s="143"/>
      <c r="EU1086" s="72"/>
    </row>
    <row r="1087" spans="64:151">
      <c r="BL1087" s="11"/>
      <c r="BM1087" s="60"/>
      <c r="BN1087" s="49"/>
      <c r="BZ1087"/>
      <c r="CA1087" s="278">
        <v>41430.603854166664</v>
      </c>
      <c r="CB1087" t="s">
        <v>1597</v>
      </c>
      <c r="CF1087" s="65"/>
      <c r="CG1087" s="65"/>
      <c r="CH1087" s="65"/>
      <c r="DJ1087" s="139"/>
      <c r="DK1087" s="95"/>
      <c r="DL1087" s="141"/>
      <c r="DM1087" s="141"/>
      <c r="DN1087" s="141"/>
      <c r="DO1087" s="141"/>
      <c r="DP1087" s="91"/>
      <c r="DQ1087" s="72"/>
      <c r="DR1087" s="72"/>
      <c r="DS1087" s="72"/>
      <c r="DT1087" s="72"/>
      <c r="DZ1087" s="141"/>
      <c r="EA1087" s="141"/>
      <c r="EB1087" s="141"/>
      <c r="EC1087" s="141"/>
      <c r="ED1087" s="141"/>
      <c r="EE1087" s="141"/>
      <c r="EF1087" s="143"/>
      <c r="EU1087" s="72"/>
    </row>
    <row r="1088" spans="64:151">
      <c r="BL1088" s="11"/>
      <c r="BM1088" s="60"/>
      <c r="BN1088" s="49"/>
      <c r="BZ1088"/>
      <c r="CA1088" s="278">
        <v>41430.603854166664</v>
      </c>
      <c r="CB1088" t="s">
        <v>1969</v>
      </c>
      <c r="CF1088" s="65"/>
      <c r="CG1088" s="65"/>
      <c r="CH1088" s="65"/>
      <c r="DJ1088" s="139"/>
      <c r="DK1088" s="95"/>
      <c r="DL1088" s="141"/>
      <c r="DM1088" s="141"/>
      <c r="DN1088" s="141"/>
      <c r="DO1088" s="141"/>
      <c r="DP1088" s="91"/>
      <c r="DQ1088" s="72"/>
      <c r="DR1088" s="72"/>
      <c r="DS1088" s="72"/>
      <c r="DT1088" s="72"/>
      <c r="DZ1088" s="141"/>
      <c r="EA1088" s="141"/>
      <c r="EB1088" s="141"/>
      <c r="EC1088" s="141"/>
      <c r="ED1088" s="141"/>
      <c r="EE1088" s="141"/>
      <c r="EF1088" s="143"/>
      <c r="EU1088" s="72"/>
    </row>
    <row r="1089" spans="64:151">
      <c r="BL1089" s="11"/>
      <c r="BM1089" s="60"/>
      <c r="BN1089" s="49"/>
      <c r="BZ1089"/>
      <c r="CA1089" s="278">
        <v>41430.603865740741</v>
      </c>
      <c r="CB1089" t="s">
        <v>1631</v>
      </c>
      <c r="CF1089" s="65"/>
      <c r="CG1089" s="65"/>
      <c r="CH1089" s="65"/>
      <c r="DJ1089" s="139"/>
      <c r="DK1089" s="95"/>
      <c r="DL1089" s="141"/>
      <c r="DM1089" s="141"/>
      <c r="DN1089" s="141"/>
      <c r="DO1089" s="141"/>
      <c r="DP1089" s="91"/>
      <c r="DQ1089" s="72"/>
      <c r="DR1089" s="72"/>
      <c r="DS1089" s="72"/>
      <c r="DT1089" s="72"/>
      <c r="DZ1089" s="141"/>
      <c r="EA1089" s="141"/>
      <c r="EB1089" s="141"/>
      <c r="EC1089" s="141"/>
      <c r="ED1089" s="141"/>
      <c r="EE1089" s="141"/>
      <c r="EF1089" s="143"/>
      <c r="EU1089" s="72"/>
    </row>
    <row r="1090" spans="64:151">
      <c r="BL1090" s="11"/>
      <c r="BM1090" s="60"/>
      <c r="BN1090" s="49"/>
      <c r="BZ1090"/>
      <c r="CA1090" s="278">
        <v>41430.603865740741</v>
      </c>
      <c r="CB1090" t="s">
        <v>1969</v>
      </c>
      <c r="CF1090" s="65"/>
      <c r="CG1090" s="65"/>
      <c r="CH1090" s="65"/>
      <c r="DJ1090" s="139"/>
      <c r="DK1090" s="95"/>
      <c r="DL1090" s="141"/>
      <c r="DM1090" s="141"/>
      <c r="DN1090" s="141"/>
      <c r="DO1090" s="141"/>
      <c r="DP1090" s="91"/>
      <c r="DQ1090" s="72"/>
      <c r="DR1090" s="72"/>
      <c r="DS1090" s="72"/>
      <c r="DT1090" s="72"/>
      <c r="DZ1090" s="141"/>
      <c r="EA1090" s="141"/>
      <c r="EB1090" s="141"/>
      <c r="EC1090" s="141"/>
      <c r="ED1090" s="141"/>
      <c r="EE1090" s="141"/>
      <c r="EF1090" s="143"/>
      <c r="EU1090" s="72"/>
    </row>
    <row r="1091" spans="64:151">
      <c r="BL1091" s="11"/>
      <c r="BM1091" s="60"/>
      <c r="BN1091" s="49"/>
      <c r="BZ1091"/>
      <c r="CA1091" s="278">
        <v>41430.603877314818</v>
      </c>
      <c r="CB1091" t="s">
        <v>2678</v>
      </c>
      <c r="CF1091" s="65"/>
      <c r="CG1091" s="65"/>
      <c r="CH1091" s="65"/>
      <c r="DJ1091" s="139"/>
      <c r="DK1091" s="95"/>
      <c r="DL1091" s="141"/>
      <c r="DM1091" s="141"/>
      <c r="DN1091" s="141"/>
      <c r="DO1091" s="141"/>
      <c r="DP1091" s="91"/>
      <c r="DQ1091" s="72"/>
      <c r="DR1091" s="72"/>
      <c r="DS1091" s="72"/>
      <c r="DT1091" s="72"/>
      <c r="DZ1091" s="141"/>
      <c r="EA1091" s="141"/>
      <c r="EB1091" s="141"/>
      <c r="EC1091" s="141"/>
      <c r="ED1091" s="141"/>
      <c r="EE1091" s="141"/>
      <c r="EF1091" s="143"/>
      <c r="EU1091" s="72"/>
    </row>
    <row r="1092" spans="64:151">
      <c r="BL1092" s="11"/>
      <c r="BM1092" s="60"/>
      <c r="BN1092" s="49"/>
      <c r="BZ1092"/>
      <c r="CA1092" s="278">
        <v>41430.603912037041</v>
      </c>
      <c r="CB1092" t="s">
        <v>1969</v>
      </c>
      <c r="CF1092" s="65"/>
      <c r="CG1092" s="65"/>
      <c r="CH1092" s="65"/>
      <c r="DJ1092" s="139"/>
      <c r="DK1092" s="95"/>
      <c r="DL1092" s="141"/>
      <c r="DM1092" s="141"/>
      <c r="DN1092" s="141"/>
      <c r="DO1092" s="141"/>
      <c r="DP1092" s="91"/>
      <c r="DQ1092" s="72"/>
      <c r="DR1092" s="72"/>
      <c r="DS1092" s="72"/>
      <c r="DT1092" s="72"/>
      <c r="DZ1092" s="141"/>
      <c r="EA1092" s="141"/>
      <c r="EB1092" s="141"/>
      <c r="EC1092" s="141"/>
      <c r="ED1092" s="141"/>
      <c r="EE1092" s="141"/>
      <c r="EF1092" s="143"/>
      <c r="EU1092" s="72"/>
    </row>
    <row r="1093" spans="64:151">
      <c r="BL1093" s="11"/>
      <c r="BM1093" s="60"/>
      <c r="BN1093" s="49"/>
      <c r="BZ1093"/>
      <c r="CA1093" s="278">
        <v>41430.603912037041</v>
      </c>
      <c r="CB1093" t="s">
        <v>1630</v>
      </c>
      <c r="CF1093" s="65"/>
      <c r="CG1093" s="65"/>
      <c r="CH1093" s="65"/>
      <c r="DJ1093" s="139"/>
      <c r="DK1093" s="95"/>
      <c r="DL1093" s="141"/>
      <c r="DM1093" s="141"/>
      <c r="DN1093" s="141"/>
      <c r="DO1093" s="141"/>
      <c r="DP1093" s="91"/>
      <c r="DQ1093" s="72"/>
      <c r="DR1093" s="72"/>
      <c r="DS1093" s="72"/>
      <c r="DT1093" s="72"/>
      <c r="DZ1093" s="141"/>
      <c r="EA1093" s="141"/>
      <c r="EB1093" s="141"/>
      <c r="EC1093" s="141"/>
      <c r="ED1093" s="141"/>
      <c r="EE1093" s="141"/>
      <c r="EF1093" s="143"/>
      <c r="EU1093" s="72"/>
    </row>
    <row r="1094" spans="64:151">
      <c r="BL1094" s="11"/>
      <c r="BM1094" s="60"/>
      <c r="BN1094" s="49"/>
      <c r="BZ1094"/>
      <c r="CA1094" s="278">
        <v>41430.603912037041</v>
      </c>
      <c r="CB1094" t="s">
        <v>1597</v>
      </c>
      <c r="CF1094" s="65"/>
      <c r="CG1094" s="65"/>
      <c r="CH1094" s="65"/>
      <c r="DJ1094" s="139"/>
      <c r="DK1094" s="95"/>
      <c r="DL1094" s="141"/>
      <c r="DM1094" s="141"/>
      <c r="DN1094" s="141"/>
      <c r="DO1094" s="141"/>
      <c r="DP1094" s="91"/>
      <c r="DQ1094" s="72"/>
      <c r="DR1094" s="72"/>
      <c r="DS1094" s="72"/>
      <c r="DT1094" s="72"/>
      <c r="DZ1094" s="141"/>
      <c r="EA1094" s="141"/>
      <c r="EB1094" s="141"/>
      <c r="EC1094" s="141"/>
      <c r="ED1094" s="141"/>
      <c r="EE1094" s="141"/>
      <c r="EF1094" s="143"/>
      <c r="EU1094" s="72"/>
    </row>
    <row r="1095" spans="64:151">
      <c r="BL1095" s="11"/>
      <c r="BM1095" s="60"/>
      <c r="BN1095" s="49"/>
      <c r="BZ1095"/>
      <c r="CA1095" s="278">
        <v>41430.604085648149</v>
      </c>
      <c r="CB1095" t="s">
        <v>1630</v>
      </c>
      <c r="CF1095" s="65"/>
      <c r="CG1095" s="65"/>
      <c r="CH1095" s="65"/>
      <c r="DJ1095" s="139"/>
      <c r="DK1095" s="95"/>
      <c r="DL1095" s="141"/>
      <c r="DM1095" s="141"/>
      <c r="DN1095" s="141"/>
      <c r="DO1095" s="141"/>
      <c r="DP1095" s="91"/>
      <c r="DQ1095" s="72"/>
      <c r="DR1095" s="72"/>
      <c r="DS1095" s="72"/>
      <c r="DT1095" s="72"/>
      <c r="DZ1095" s="141"/>
      <c r="EA1095" s="141"/>
      <c r="EB1095" s="141"/>
      <c r="EC1095" s="141"/>
      <c r="ED1095" s="141"/>
      <c r="EE1095" s="141"/>
      <c r="EF1095" s="143"/>
      <c r="EU1095" s="72"/>
    </row>
    <row r="1096" spans="64:151">
      <c r="BL1096" s="11"/>
      <c r="BM1096" s="60"/>
      <c r="BN1096" s="49"/>
      <c r="BZ1096"/>
      <c r="CA1096" s="278">
        <v>41430.604097222225</v>
      </c>
      <c r="CB1096" t="s">
        <v>1598</v>
      </c>
      <c r="CF1096" s="65"/>
      <c r="CG1096" s="65"/>
      <c r="CH1096" s="65"/>
      <c r="DJ1096" s="139"/>
      <c r="DK1096" s="95"/>
      <c r="DL1096" s="141"/>
      <c r="DM1096" s="141"/>
      <c r="DN1096" s="141"/>
      <c r="DO1096" s="141"/>
      <c r="DP1096" s="91"/>
      <c r="DQ1096" s="72"/>
      <c r="DR1096" s="72"/>
      <c r="DS1096" s="72"/>
      <c r="DT1096" s="72"/>
      <c r="DZ1096" s="141"/>
      <c r="EA1096" s="141"/>
      <c r="EB1096" s="141"/>
      <c r="EC1096" s="141"/>
      <c r="ED1096" s="141"/>
      <c r="EE1096" s="141"/>
      <c r="EF1096" s="143"/>
      <c r="EU1096" s="72"/>
    </row>
    <row r="1097" spans="64:151">
      <c r="BL1097" s="11"/>
      <c r="BM1097" s="60"/>
      <c r="BN1097" s="49"/>
      <c r="BZ1097"/>
      <c r="CA1097" s="278">
        <v>41430.604097222225</v>
      </c>
      <c r="CB1097" t="s">
        <v>1969</v>
      </c>
      <c r="CF1097" s="65"/>
      <c r="CG1097" s="65"/>
      <c r="CH1097" s="65"/>
      <c r="DJ1097" s="139"/>
      <c r="DK1097" s="95"/>
      <c r="DL1097" s="141"/>
      <c r="DM1097" s="141"/>
      <c r="DN1097" s="141"/>
      <c r="DO1097" s="141"/>
      <c r="DP1097" s="91"/>
      <c r="DQ1097" s="72"/>
      <c r="DR1097" s="72"/>
      <c r="DS1097" s="72"/>
      <c r="DT1097" s="72"/>
      <c r="DZ1097" s="141"/>
      <c r="EA1097" s="141"/>
      <c r="EB1097" s="141"/>
      <c r="EC1097" s="141"/>
      <c r="ED1097" s="141"/>
      <c r="EE1097" s="141"/>
      <c r="EF1097" s="143"/>
      <c r="EU1097" s="72"/>
    </row>
    <row r="1098" spans="64:151">
      <c r="BL1098" s="11"/>
      <c r="BM1098" s="60"/>
      <c r="BN1098" s="49"/>
      <c r="BZ1098"/>
      <c r="CA1098" s="278">
        <v>41430.604189814818</v>
      </c>
      <c r="CB1098" t="s">
        <v>1969</v>
      </c>
      <c r="CF1098" s="65"/>
      <c r="CG1098" s="65"/>
      <c r="CH1098" s="65"/>
      <c r="DJ1098" s="139"/>
      <c r="DK1098" s="95"/>
      <c r="DL1098" s="141"/>
      <c r="DM1098" s="141"/>
      <c r="DN1098" s="141"/>
      <c r="DO1098" s="141"/>
      <c r="DP1098" s="91"/>
      <c r="DQ1098" s="72"/>
      <c r="DR1098" s="72"/>
      <c r="DS1098" s="72"/>
      <c r="DT1098" s="72"/>
      <c r="DZ1098" s="141"/>
      <c r="EA1098" s="141"/>
      <c r="EB1098" s="141"/>
      <c r="EC1098" s="141"/>
      <c r="ED1098" s="141"/>
      <c r="EE1098" s="141"/>
      <c r="EF1098" s="143"/>
      <c r="EU1098" s="72"/>
    </row>
    <row r="1099" spans="64:151">
      <c r="BL1099" s="11"/>
      <c r="BM1099" s="60"/>
      <c r="BN1099" s="49"/>
      <c r="BZ1099"/>
      <c r="CA1099" s="278">
        <v>41430.604224537034</v>
      </c>
      <c r="CB1099" t="s">
        <v>2679</v>
      </c>
      <c r="CF1099" s="65"/>
      <c r="CG1099" s="65"/>
      <c r="CH1099" s="65"/>
      <c r="DJ1099" s="139"/>
      <c r="DK1099" s="95"/>
      <c r="DL1099" s="141"/>
      <c r="DM1099" s="141"/>
      <c r="DN1099" s="141"/>
      <c r="DO1099" s="141"/>
      <c r="DP1099" s="91"/>
      <c r="DQ1099" s="72"/>
      <c r="DR1099" s="72"/>
      <c r="DS1099" s="72"/>
      <c r="DT1099" s="72"/>
      <c r="DZ1099" s="141"/>
      <c r="EA1099" s="141"/>
      <c r="EB1099" s="141"/>
      <c r="EC1099" s="141"/>
      <c r="ED1099" s="141"/>
      <c r="EE1099" s="141"/>
      <c r="EF1099" s="143"/>
      <c r="EU1099" s="72"/>
    </row>
    <row r="1100" spans="64:151">
      <c r="BL1100" s="11"/>
      <c r="BM1100" s="60"/>
      <c r="BN1100" s="49"/>
      <c r="BZ1100"/>
      <c r="CA1100" s="278">
        <v>41430.60423611111</v>
      </c>
      <c r="CB1100" t="s">
        <v>1597</v>
      </c>
      <c r="CF1100" s="65"/>
      <c r="CG1100" s="65"/>
      <c r="CH1100" s="65"/>
      <c r="DJ1100" s="139"/>
      <c r="DK1100" s="95"/>
      <c r="DL1100" s="141"/>
      <c r="DM1100" s="141"/>
      <c r="DN1100" s="141"/>
      <c r="DO1100" s="141"/>
      <c r="DP1100" s="91"/>
      <c r="DQ1100" s="72"/>
      <c r="DR1100" s="72"/>
      <c r="DS1100" s="72"/>
      <c r="DT1100" s="72"/>
      <c r="DZ1100" s="141"/>
      <c r="EA1100" s="141"/>
      <c r="EB1100" s="141"/>
      <c r="EC1100" s="141"/>
      <c r="ED1100" s="141"/>
      <c r="EE1100" s="141"/>
      <c r="EF1100" s="143"/>
      <c r="EU1100" s="72"/>
    </row>
    <row r="1101" spans="64:151">
      <c r="BL1101" s="11"/>
      <c r="BM1101" s="60"/>
      <c r="BN1101" s="49"/>
      <c r="BZ1101"/>
      <c r="CA1101" s="278">
        <v>41430.60423611111</v>
      </c>
      <c r="CB1101" t="s">
        <v>1969</v>
      </c>
      <c r="CF1101" s="65"/>
      <c r="CG1101" s="65"/>
      <c r="CH1101" s="65"/>
      <c r="DJ1101" s="139"/>
      <c r="DK1101" s="95"/>
      <c r="DL1101" s="141"/>
      <c r="DM1101" s="141"/>
      <c r="DN1101" s="141"/>
      <c r="DO1101" s="141"/>
      <c r="DP1101" s="91"/>
      <c r="DQ1101" s="72"/>
      <c r="DR1101" s="72"/>
      <c r="DS1101" s="72"/>
      <c r="DT1101" s="72"/>
      <c r="DZ1101" s="141"/>
      <c r="EA1101" s="141"/>
      <c r="EB1101" s="141"/>
      <c r="EC1101" s="141"/>
      <c r="ED1101" s="141"/>
      <c r="EE1101" s="141"/>
      <c r="EF1101" s="143"/>
      <c r="EU1101" s="72"/>
    </row>
    <row r="1102" spans="64:151">
      <c r="BL1102" s="11"/>
      <c r="BM1102" s="60"/>
      <c r="BN1102" s="49"/>
      <c r="BZ1102"/>
      <c r="CA1102" s="278">
        <v>41430.60423611111</v>
      </c>
      <c r="CB1102" t="s">
        <v>2680</v>
      </c>
      <c r="CF1102" s="65"/>
      <c r="CG1102" s="65"/>
      <c r="CH1102" s="65"/>
      <c r="DJ1102" s="139"/>
      <c r="DK1102" s="95"/>
      <c r="DL1102" s="141"/>
      <c r="DM1102" s="141"/>
      <c r="DN1102" s="141"/>
      <c r="DO1102" s="141"/>
      <c r="DP1102" s="91"/>
      <c r="DQ1102" s="72"/>
      <c r="DR1102" s="72"/>
      <c r="DS1102" s="72"/>
      <c r="DT1102" s="72"/>
      <c r="DZ1102" s="141"/>
      <c r="EA1102" s="141"/>
      <c r="EB1102" s="141"/>
      <c r="EC1102" s="141"/>
      <c r="ED1102" s="141"/>
      <c r="EE1102" s="141"/>
      <c r="EF1102" s="143"/>
      <c r="EU1102" s="72"/>
    </row>
    <row r="1103" spans="64:151">
      <c r="BL1103" s="11"/>
      <c r="BM1103" s="60"/>
      <c r="BN1103" s="49"/>
      <c r="BZ1103"/>
      <c r="CA1103" s="278">
        <v>41430.60423611111</v>
      </c>
      <c r="CB1103" t="s">
        <v>1969</v>
      </c>
      <c r="CF1103" s="65"/>
      <c r="CG1103" s="65"/>
      <c r="CH1103" s="65"/>
      <c r="DJ1103" s="139"/>
      <c r="DK1103" s="95"/>
      <c r="DL1103" s="141"/>
      <c r="DM1103" s="141"/>
      <c r="DN1103" s="141"/>
      <c r="DO1103" s="141"/>
      <c r="DP1103" s="91"/>
      <c r="DQ1103" s="72"/>
      <c r="DR1103" s="72"/>
      <c r="DS1103" s="72"/>
      <c r="DT1103" s="72"/>
      <c r="DZ1103" s="141"/>
      <c r="EA1103" s="141"/>
      <c r="EB1103" s="141"/>
      <c r="EC1103" s="141"/>
      <c r="ED1103" s="141"/>
      <c r="EE1103" s="141"/>
      <c r="EF1103" s="143"/>
      <c r="EU1103" s="72"/>
    </row>
    <row r="1104" spans="64:151">
      <c r="BL1104" s="11"/>
      <c r="BM1104" s="60"/>
      <c r="BN1104" s="49"/>
      <c r="BZ1104"/>
      <c r="CA1104" s="278">
        <v>41430.604247685187</v>
      </c>
      <c r="CB1104" t="s">
        <v>3338</v>
      </c>
      <c r="CF1104" s="65"/>
      <c r="CG1104" s="65"/>
      <c r="CH1104" s="65"/>
      <c r="DJ1104" s="139"/>
      <c r="DK1104" s="95"/>
      <c r="DL1104" s="141"/>
      <c r="DM1104" s="141"/>
      <c r="DN1104" s="141"/>
      <c r="DO1104" s="141"/>
      <c r="DP1104" s="91"/>
      <c r="DQ1104" s="72"/>
      <c r="DR1104" s="72"/>
      <c r="DS1104" s="72"/>
      <c r="DT1104" s="72"/>
      <c r="DZ1104" s="141"/>
      <c r="EA1104" s="141"/>
      <c r="EB1104" s="141"/>
      <c r="EC1104" s="141"/>
      <c r="ED1104" s="141"/>
      <c r="EE1104" s="141"/>
      <c r="EF1104" s="143"/>
      <c r="EU1104" s="72"/>
    </row>
    <row r="1105" spans="64:151">
      <c r="BL1105" s="11"/>
      <c r="BM1105" s="60"/>
      <c r="BN1105" s="49"/>
      <c r="BZ1105"/>
      <c r="CA1105" s="278">
        <v>41430.60428240741</v>
      </c>
      <c r="CB1105" t="s">
        <v>1969</v>
      </c>
      <c r="CF1105" s="65"/>
      <c r="CG1105" s="65"/>
      <c r="CH1105" s="65"/>
      <c r="DJ1105" s="139"/>
      <c r="DK1105" s="95"/>
      <c r="DL1105" s="141"/>
      <c r="DM1105" s="141"/>
      <c r="DN1105" s="141"/>
      <c r="DO1105" s="141"/>
      <c r="DP1105" s="91"/>
      <c r="DQ1105" s="72"/>
      <c r="DR1105" s="72"/>
      <c r="DS1105" s="72"/>
      <c r="DT1105" s="72"/>
      <c r="DZ1105" s="141"/>
      <c r="EA1105" s="141"/>
      <c r="EB1105" s="141"/>
      <c r="EC1105" s="141"/>
      <c r="ED1105" s="141"/>
      <c r="EE1105" s="141"/>
      <c r="EF1105" s="143"/>
      <c r="EU1105" s="72"/>
    </row>
    <row r="1106" spans="64:151">
      <c r="BL1106" s="11"/>
      <c r="BM1106" s="60"/>
      <c r="BN1106" s="49"/>
      <c r="BZ1106"/>
      <c r="CA1106" s="278">
        <v>41430.60428240741</v>
      </c>
      <c r="CB1106" t="s">
        <v>2679</v>
      </c>
      <c r="CF1106" s="65"/>
      <c r="CG1106" s="65"/>
      <c r="CH1106" s="65"/>
      <c r="DJ1106" s="139"/>
      <c r="DK1106" s="95"/>
      <c r="DL1106" s="141"/>
      <c r="DM1106" s="141"/>
      <c r="DN1106" s="141"/>
      <c r="DO1106" s="141"/>
      <c r="DP1106" s="91"/>
      <c r="DQ1106" s="72"/>
      <c r="DR1106" s="72"/>
      <c r="DS1106" s="72"/>
      <c r="DT1106" s="72"/>
      <c r="DZ1106" s="141"/>
      <c r="EA1106" s="141"/>
      <c r="EB1106" s="141"/>
      <c r="EC1106" s="141"/>
      <c r="ED1106" s="141"/>
      <c r="EE1106" s="141"/>
      <c r="EF1106" s="143"/>
      <c r="EU1106" s="72"/>
    </row>
    <row r="1107" spans="64:151">
      <c r="BL1107" s="11"/>
      <c r="BM1107" s="60"/>
      <c r="BN1107" s="49"/>
      <c r="BZ1107"/>
      <c r="CA1107" s="278">
        <v>41430.60428240741</v>
      </c>
      <c r="CB1107" t="s">
        <v>1597</v>
      </c>
      <c r="CF1107" s="65"/>
      <c r="CG1107" s="65"/>
      <c r="CH1107" s="65"/>
      <c r="DJ1107" s="139"/>
      <c r="DK1107" s="95"/>
      <c r="DL1107" s="141"/>
      <c r="DM1107" s="141"/>
      <c r="DN1107" s="141"/>
      <c r="DO1107" s="141"/>
      <c r="DP1107" s="91"/>
      <c r="DQ1107" s="72"/>
      <c r="DR1107" s="72"/>
      <c r="DS1107" s="72"/>
      <c r="DT1107" s="72"/>
      <c r="DZ1107" s="141"/>
      <c r="EA1107" s="141"/>
      <c r="EB1107" s="141"/>
      <c r="EC1107" s="141"/>
      <c r="ED1107" s="141"/>
      <c r="EE1107" s="141"/>
      <c r="EF1107" s="143"/>
      <c r="EU1107" s="72"/>
    </row>
    <row r="1108" spans="64:151">
      <c r="BL1108" s="11"/>
      <c r="BM1108" s="60"/>
      <c r="BN1108" s="49"/>
      <c r="BZ1108"/>
      <c r="CA1108" s="278">
        <v>41430.607199074075</v>
      </c>
      <c r="CB1108" t="s">
        <v>1969</v>
      </c>
      <c r="CF1108" s="65"/>
      <c r="CG1108" s="65"/>
      <c r="CH1108" s="65"/>
      <c r="DJ1108" s="139"/>
      <c r="DK1108" s="95"/>
      <c r="DL1108" s="141"/>
      <c r="DM1108" s="141"/>
      <c r="DN1108" s="141"/>
      <c r="DO1108" s="141"/>
      <c r="DP1108" s="91"/>
      <c r="DQ1108" s="72"/>
      <c r="DR1108" s="72"/>
      <c r="DS1108" s="72"/>
      <c r="DT1108" s="72"/>
      <c r="DZ1108" s="141"/>
      <c r="EA1108" s="141"/>
      <c r="EB1108" s="141"/>
      <c r="EC1108" s="141"/>
      <c r="ED1108" s="141"/>
      <c r="EE1108" s="141"/>
      <c r="EF1108" s="143"/>
      <c r="EU1108" s="72"/>
    </row>
    <row r="1109" spans="64:151">
      <c r="BL1109" s="11"/>
      <c r="BM1109" s="60"/>
      <c r="BN1109" s="49"/>
      <c r="BZ1109"/>
      <c r="CA1109" s="278">
        <v>41430.607303240744</v>
      </c>
      <c r="CB1109" t="s">
        <v>1969</v>
      </c>
      <c r="CF1109" s="65"/>
      <c r="CG1109" s="65"/>
      <c r="CH1109" s="65"/>
      <c r="DJ1109" s="139"/>
      <c r="DK1109" s="95"/>
      <c r="DL1109" s="141"/>
      <c r="DM1109" s="141"/>
      <c r="DN1109" s="141"/>
      <c r="DO1109" s="141"/>
      <c r="DP1109" s="91"/>
      <c r="DQ1109" s="72"/>
      <c r="DR1109" s="72"/>
      <c r="DS1109" s="72"/>
      <c r="DT1109" s="72"/>
      <c r="DZ1109" s="141"/>
      <c r="EA1109" s="141"/>
      <c r="EB1109" s="141"/>
      <c r="EC1109" s="141"/>
      <c r="ED1109" s="141"/>
      <c r="EE1109" s="141"/>
      <c r="EF1109" s="143"/>
      <c r="EU1109" s="72"/>
    </row>
    <row r="1110" spans="64:151">
      <c r="BL1110" s="11"/>
      <c r="BM1110" s="60"/>
      <c r="BN1110" s="49"/>
      <c r="BZ1110"/>
      <c r="CA1110" s="278">
        <v>41430.607361111113</v>
      </c>
      <c r="CB1110" t="s">
        <v>1969</v>
      </c>
      <c r="CF1110" s="65"/>
      <c r="CG1110" s="65"/>
      <c r="CH1110" s="65"/>
      <c r="DJ1110" s="139"/>
      <c r="DK1110" s="95"/>
      <c r="DL1110" s="141"/>
      <c r="DM1110" s="141"/>
      <c r="DN1110" s="141"/>
      <c r="DO1110" s="141"/>
      <c r="DP1110" s="91"/>
      <c r="DQ1110" s="72"/>
      <c r="DR1110" s="72"/>
      <c r="DS1110" s="72"/>
      <c r="DT1110" s="72"/>
      <c r="DZ1110" s="141"/>
      <c r="EA1110" s="141"/>
      <c r="EB1110" s="141"/>
      <c r="EC1110" s="141"/>
      <c r="ED1110" s="141"/>
      <c r="EE1110" s="141"/>
      <c r="EF1110" s="143"/>
      <c r="EU1110" s="72"/>
    </row>
    <row r="1111" spans="64:151">
      <c r="BL1111" s="11"/>
      <c r="BM1111" s="60"/>
      <c r="BN1111" s="49"/>
      <c r="BZ1111"/>
      <c r="CA1111" s="278">
        <v>41430.607372685183</v>
      </c>
      <c r="CB1111" t="s">
        <v>2907</v>
      </c>
      <c r="CF1111" s="65"/>
      <c r="CG1111" s="65"/>
      <c r="CH1111" s="65"/>
      <c r="DJ1111" s="139"/>
      <c r="DK1111" s="95"/>
      <c r="DL1111" s="141"/>
      <c r="DM1111" s="141"/>
      <c r="DN1111" s="141"/>
      <c r="DO1111" s="141"/>
      <c r="DP1111" s="91"/>
      <c r="DQ1111" s="72"/>
      <c r="DR1111" s="72"/>
      <c r="DS1111" s="72"/>
      <c r="DT1111" s="72"/>
      <c r="DZ1111" s="141"/>
      <c r="EA1111" s="141"/>
      <c r="EB1111" s="141"/>
      <c r="EC1111" s="141"/>
      <c r="ED1111" s="141"/>
      <c r="EE1111" s="141"/>
      <c r="EF1111" s="143"/>
      <c r="EU1111" s="72"/>
    </row>
    <row r="1112" spans="64:151">
      <c r="BL1112" s="11"/>
      <c r="BM1112" s="60"/>
      <c r="BN1112" s="49"/>
      <c r="BZ1112"/>
      <c r="CA1112" s="278">
        <v>41430.607719907406</v>
      </c>
      <c r="CB1112" t="s">
        <v>2908</v>
      </c>
      <c r="CF1112" s="65"/>
      <c r="CG1112" s="65"/>
      <c r="CH1112" s="65"/>
      <c r="DJ1112" s="139"/>
      <c r="DK1112" s="95"/>
      <c r="DL1112" s="141"/>
      <c r="DM1112" s="141"/>
      <c r="DN1112" s="141"/>
      <c r="DO1112" s="141"/>
      <c r="DP1112" s="91"/>
      <c r="DQ1112" s="72"/>
      <c r="DR1112" s="72"/>
      <c r="DS1112" s="72"/>
      <c r="DT1112" s="72"/>
      <c r="DZ1112" s="141"/>
      <c r="EA1112" s="141"/>
      <c r="EB1112" s="141"/>
      <c r="EC1112" s="141"/>
      <c r="ED1112" s="141"/>
      <c r="EE1112" s="141"/>
      <c r="EF1112" s="143"/>
      <c r="EU1112" s="72"/>
    </row>
    <row r="1113" spans="64:151">
      <c r="BL1113" s="11"/>
      <c r="BM1113" s="60"/>
      <c r="BN1113" s="49"/>
      <c r="BZ1113"/>
      <c r="CA1113" s="278">
        <v>41430.607719907406</v>
      </c>
      <c r="CB1113" t="s">
        <v>1597</v>
      </c>
      <c r="CF1113" s="65"/>
      <c r="CG1113" s="65"/>
      <c r="CH1113" s="65"/>
      <c r="DJ1113" s="139"/>
      <c r="DK1113" s="95"/>
      <c r="DL1113" s="141"/>
      <c r="DM1113" s="141"/>
      <c r="DN1113" s="141"/>
      <c r="DO1113" s="141"/>
      <c r="DP1113" s="91"/>
      <c r="DQ1113" s="72"/>
      <c r="DR1113" s="72"/>
      <c r="DS1113" s="72"/>
      <c r="DT1113" s="72"/>
      <c r="DZ1113" s="141"/>
      <c r="EA1113" s="141"/>
      <c r="EB1113" s="141"/>
      <c r="EC1113" s="141"/>
      <c r="ED1113" s="141"/>
      <c r="EE1113" s="141"/>
      <c r="EF1113" s="143"/>
      <c r="EU1113" s="72"/>
    </row>
    <row r="1114" spans="64:151">
      <c r="BL1114" s="11"/>
      <c r="BM1114" s="60"/>
      <c r="BN1114" s="49"/>
      <c r="BZ1114"/>
      <c r="CA1114" s="278">
        <v>41430.607731481483</v>
      </c>
      <c r="CB1114" t="s">
        <v>1969</v>
      </c>
      <c r="CF1114" s="65"/>
      <c r="CG1114" s="65"/>
      <c r="CH1114" s="65"/>
      <c r="DJ1114" s="139"/>
      <c r="DK1114" s="95"/>
      <c r="DL1114" s="141"/>
      <c r="DM1114" s="141"/>
      <c r="DN1114" s="141"/>
      <c r="DO1114" s="141"/>
      <c r="DP1114" s="91"/>
      <c r="DQ1114" s="72"/>
      <c r="DR1114" s="72"/>
      <c r="DS1114" s="72"/>
      <c r="DT1114" s="72"/>
      <c r="DZ1114" s="141"/>
      <c r="EA1114" s="141"/>
      <c r="EB1114" s="141"/>
      <c r="EC1114" s="141"/>
      <c r="ED1114" s="141"/>
      <c r="EE1114" s="141"/>
      <c r="EF1114" s="143"/>
      <c r="EU1114" s="72"/>
    </row>
    <row r="1115" spans="64:151">
      <c r="BL1115" s="11"/>
      <c r="BM1115" s="60"/>
      <c r="BN1115" s="49"/>
      <c r="BZ1115"/>
      <c r="CA1115" s="278">
        <v>41430.607743055552</v>
      </c>
      <c r="CB1115" t="s">
        <v>1969</v>
      </c>
      <c r="CF1115" s="65"/>
      <c r="CG1115" s="65"/>
      <c r="CH1115" s="65"/>
      <c r="DJ1115" s="139"/>
      <c r="DK1115" s="95"/>
      <c r="DL1115" s="141"/>
      <c r="DM1115" s="141"/>
      <c r="DN1115" s="141"/>
      <c r="DO1115" s="141"/>
      <c r="DP1115" s="91"/>
      <c r="DQ1115" s="72"/>
      <c r="DR1115" s="72"/>
      <c r="DS1115" s="72"/>
      <c r="DT1115" s="72"/>
      <c r="DZ1115" s="141"/>
      <c r="EA1115" s="141"/>
      <c r="EB1115" s="141"/>
      <c r="EC1115" s="141"/>
      <c r="ED1115" s="141"/>
      <c r="EE1115" s="141"/>
      <c r="EF1115" s="143"/>
      <c r="EU1115" s="72"/>
    </row>
    <row r="1116" spans="64:151">
      <c r="BL1116" s="11"/>
      <c r="BM1116" s="60"/>
      <c r="BN1116" s="49"/>
      <c r="BZ1116"/>
      <c r="CA1116" s="278">
        <v>41430.60796296296</v>
      </c>
      <c r="CB1116" t="s">
        <v>2909</v>
      </c>
      <c r="CF1116" s="65"/>
      <c r="CG1116" s="65"/>
      <c r="CH1116" s="65"/>
      <c r="DJ1116" s="139"/>
      <c r="DK1116" s="95"/>
      <c r="DL1116" s="141"/>
      <c r="DM1116" s="141"/>
      <c r="DN1116" s="141"/>
      <c r="DO1116" s="141"/>
      <c r="DP1116" s="91"/>
      <c r="DQ1116" s="72"/>
      <c r="DR1116" s="72"/>
      <c r="DS1116" s="72"/>
      <c r="DT1116" s="72"/>
      <c r="DZ1116" s="141"/>
      <c r="EA1116" s="141"/>
      <c r="EB1116" s="141"/>
      <c r="EC1116" s="141"/>
      <c r="ED1116" s="141"/>
      <c r="EE1116" s="141"/>
      <c r="EF1116" s="143"/>
      <c r="EU1116" s="72"/>
    </row>
    <row r="1117" spans="64:151">
      <c r="BL1117" s="11"/>
      <c r="BM1117" s="60"/>
      <c r="BN1117" s="49"/>
      <c r="BZ1117"/>
      <c r="CA1117" s="278">
        <v>41430.60796296296</v>
      </c>
      <c r="CB1117" t="s">
        <v>1598</v>
      </c>
      <c r="CF1117" s="65"/>
      <c r="CG1117" s="65"/>
      <c r="CH1117" s="65"/>
      <c r="DJ1117" s="139"/>
      <c r="DK1117" s="95"/>
      <c r="DL1117" s="141"/>
      <c r="DM1117" s="141"/>
      <c r="DN1117" s="141"/>
      <c r="DO1117" s="141"/>
      <c r="DP1117" s="91"/>
      <c r="DQ1117" s="72"/>
      <c r="DR1117" s="72"/>
      <c r="DS1117" s="72"/>
      <c r="DT1117" s="72"/>
      <c r="DZ1117" s="141"/>
      <c r="EA1117" s="141"/>
      <c r="EB1117" s="141"/>
      <c r="EC1117" s="141"/>
      <c r="ED1117" s="141"/>
      <c r="EE1117" s="141"/>
      <c r="EF1117" s="143"/>
      <c r="EU1117" s="72"/>
    </row>
    <row r="1118" spans="64:151">
      <c r="BL1118" s="11"/>
      <c r="BM1118" s="60"/>
      <c r="BN1118" s="49"/>
      <c r="BZ1118"/>
      <c r="CA1118" s="278">
        <v>41430.607974537037</v>
      </c>
      <c r="CB1118" t="s">
        <v>1969</v>
      </c>
      <c r="CF1118" s="65"/>
      <c r="CG1118" s="65"/>
      <c r="CH1118" s="65"/>
      <c r="DJ1118" s="139"/>
      <c r="DK1118" s="95"/>
      <c r="DL1118" s="141"/>
      <c r="DM1118" s="141"/>
      <c r="DN1118" s="141"/>
      <c r="DO1118" s="141"/>
      <c r="DP1118" s="91"/>
      <c r="DQ1118" s="72"/>
      <c r="DR1118" s="72"/>
      <c r="DS1118" s="72"/>
      <c r="DT1118" s="72"/>
      <c r="DZ1118" s="141"/>
      <c r="EA1118" s="141"/>
      <c r="EB1118" s="141"/>
      <c r="EC1118" s="141"/>
      <c r="ED1118" s="141"/>
      <c r="EE1118" s="141"/>
      <c r="EF1118" s="143"/>
      <c r="EU1118" s="72"/>
    </row>
    <row r="1119" spans="64:151">
      <c r="BL1119" s="11"/>
      <c r="BM1119" s="60"/>
      <c r="BN1119" s="49"/>
      <c r="BZ1119"/>
      <c r="CA1119" s="278">
        <v>41430.608032407406</v>
      </c>
      <c r="CB1119" t="s">
        <v>1969</v>
      </c>
      <c r="CF1119" s="65"/>
      <c r="CG1119" s="65"/>
      <c r="CH1119" s="65"/>
      <c r="DJ1119" s="139"/>
      <c r="DK1119" s="95"/>
      <c r="DL1119" s="141"/>
      <c r="DM1119" s="141"/>
      <c r="DN1119" s="141"/>
      <c r="DO1119" s="141"/>
      <c r="DP1119" s="91"/>
      <c r="DQ1119" s="72"/>
      <c r="DR1119" s="72"/>
      <c r="DS1119" s="72"/>
      <c r="DT1119" s="72"/>
      <c r="DZ1119" s="141"/>
      <c r="EA1119" s="141"/>
      <c r="EB1119" s="141"/>
      <c r="EC1119" s="141"/>
      <c r="ED1119" s="141"/>
      <c r="EE1119" s="141"/>
      <c r="EF1119" s="143"/>
      <c r="EU1119" s="72"/>
    </row>
    <row r="1120" spans="64:151">
      <c r="BL1120" s="11"/>
      <c r="BM1120" s="60"/>
      <c r="BN1120" s="49"/>
      <c r="BZ1120"/>
      <c r="CA1120" s="278">
        <v>41430.608067129629</v>
      </c>
      <c r="CB1120" t="s">
        <v>2910</v>
      </c>
      <c r="CF1120" s="65"/>
      <c r="CG1120" s="65"/>
      <c r="CH1120" s="65"/>
      <c r="DJ1120" s="139"/>
      <c r="DK1120" s="95"/>
      <c r="DL1120" s="141"/>
      <c r="DM1120" s="141"/>
      <c r="DN1120" s="141"/>
      <c r="DO1120" s="141"/>
      <c r="DP1120" s="91"/>
      <c r="DQ1120" s="72"/>
      <c r="DR1120" s="72"/>
      <c r="DS1120" s="72"/>
      <c r="DT1120" s="72"/>
      <c r="DZ1120" s="141"/>
      <c r="EA1120" s="141"/>
      <c r="EB1120" s="141"/>
      <c r="EC1120" s="141"/>
      <c r="ED1120" s="141"/>
      <c r="EE1120" s="141"/>
      <c r="EF1120" s="143"/>
      <c r="EU1120" s="72"/>
    </row>
    <row r="1121" spans="64:151">
      <c r="BL1121" s="11"/>
      <c r="BM1121" s="60"/>
      <c r="BN1121" s="49"/>
      <c r="BZ1121"/>
      <c r="CA1121" s="278">
        <v>41430.608078703706</v>
      </c>
      <c r="CB1121" t="s">
        <v>1597</v>
      </c>
      <c r="CF1121" s="65"/>
      <c r="CG1121" s="65"/>
      <c r="CH1121" s="65"/>
      <c r="DJ1121" s="139"/>
      <c r="DK1121" s="95"/>
      <c r="DL1121" s="141"/>
      <c r="DM1121" s="141"/>
      <c r="DN1121" s="141"/>
      <c r="DO1121" s="141"/>
      <c r="DP1121" s="91"/>
      <c r="DQ1121" s="72"/>
      <c r="DR1121" s="72"/>
      <c r="DS1121" s="72"/>
      <c r="DT1121" s="72"/>
      <c r="DZ1121" s="141"/>
      <c r="EA1121" s="141"/>
      <c r="EB1121" s="141"/>
      <c r="EC1121" s="141"/>
      <c r="ED1121" s="141"/>
      <c r="EE1121" s="141"/>
      <c r="EF1121" s="143"/>
      <c r="EU1121" s="72"/>
    </row>
    <row r="1122" spans="64:151">
      <c r="BL1122" s="11"/>
      <c r="BM1122" s="60"/>
      <c r="BN1122" s="49"/>
      <c r="BZ1122"/>
      <c r="CA1122" s="278">
        <v>41430.608078703706</v>
      </c>
      <c r="CB1122" t="s">
        <v>1969</v>
      </c>
      <c r="CF1122" s="65"/>
      <c r="CG1122" s="65"/>
      <c r="CH1122" s="65"/>
      <c r="DJ1122" s="139"/>
      <c r="DK1122" s="95"/>
      <c r="DL1122" s="141"/>
      <c r="DM1122" s="141"/>
      <c r="DN1122" s="141"/>
      <c r="DO1122" s="141"/>
      <c r="DP1122" s="91"/>
      <c r="DQ1122" s="72"/>
      <c r="DR1122" s="72"/>
      <c r="DS1122" s="72"/>
      <c r="DT1122" s="72"/>
      <c r="DZ1122" s="141"/>
      <c r="EA1122" s="141"/>
      <c r="EB1122" s="141"/>
      <c r="EC1122" s="141"/>
      <c r="ED1122" s="141"/>
      <c r="EE1122" s="141"/>
      <c r="EF1122" s="143"/>
      <c r="EU1122" s="72"/>
    </row>
    <row r="1123" spans="64:151">
      <c r="BL1123" s="11"/>
      <c r="BM1123" s="60"/>
      <c r="BN1123" s="49"/>
      <c r="BZ1123"/>
      <c r="CA1123" s="278">
        <v>41430.608078703706</v>
      </c>
      <c r="CB1123" t="s">
        <v>2911</v>
      </c>
      <c r="CF1123" s="65"/>
      <c r="CG1123" s="65"/>
      <c r="CH1123" s="65"/>
      <c r="DJ1123" s="139"/>
      <c r="DK1123" s="95"/>
      <c r="DL1123" s="141"/>
      <c r="DM1123" s="141"/>
      <c r="DN1123" s="141"/>
      <c r="DO1123" s="141"/>
      <c r="DP1123" s="91"/>
      <c r="DQ1123" s="72"/>
      <c r="DR1123" s="72"/>
      <c r="DS1123" s="72"/>
      <c r="DT1123" s="72"/>
      <c r="DZ1123" s="141"/>
      <c r="EA1123" s="141"/>
      <c r="EB1123" s="141"/>
      <c r="EC1123" s="141"/>
      <c r="ED1123" s="141"/>
      <c r="EE1123" s="141"/>
      <c r="EF1123" s="143"/>
      <c r="EU1123" s="72"/>
    </row>
    <row r="1124" spans="64:151">
      <c r="BL1124" s="11"/>
      <c r="BM1124" s="60"/>
      <c r="BN1124" s="49"/>
      <c r="BZ1124"/>
      <c r="CA1124" s="278">
        <v>41430.608078703706</v>
      </c>
      <c r="CB1124" t="s">
        <v>1969</v>
      </c>
      <c r="CF1124" s="65"/>
      <c r="CG1124" s="65"/>
      <c r="CH1124" s="65"/>
      <c r="DJ1124" s="139"/>
      <c r="DK1124" s="95"/>
      <c r="DL1124" s="141"/>
      <c r="DM1124" s="141"/>
      <c r="DN1124" s="141"/>
      <c r="DO1124" s="141"/>
      <c r="DP1124" s="91"/>
      <c r="DQ1124" s="72"/>
      <c r="DR1124" s="72"/>
      <c r="DS1124" s="72"/>
      <c r="DT1124" s="72"/>
      <c r="DZ1124" s="141"/>
      <c r="EA1124" s="141"/>
      <c r="EB1124" s="141"/>
      <c r="EC1124" s="141"/>
      <c r="ED1124" s="141"/>
      <c r="EE1124" s="141"/>
      <c r="EF1124" s="143"/>
      <c r="EU1124" s="72"/>
    </row>
    <row r="1125" spans="64:151">
      <c r="BL1125" s="11"/>
      <c r="BM1125" s="60"/>
      <c r="BN1125" s="49"/>
      <c r="BZ1125"/>
      <c r="CA1125" s="278">
        <v>41430.608090277776</v>
      </c>
      <c r="CB1125" t="s">
        <v>3340</v>
      </c>
      <c r="CF1125" s="65"/>
      <c r="CG1125" s="65"/>
      <c r="CH1125" s="65"/>
      <c r="DJ1125" s="139"/>
      <c r="DK1125" s="95"/>
      <c r="DL1125" s="141"/>
      <c r="DM1125" s="141"/>
      <c r="DN1125" s="141"/>
      <c r="DO1125" s="141"/>
      <c r="DP1125" s="91"/>
      <c r="DQ1125" s="72"/>
      <c r="DR1125" s="72"/>
      <c r="DS1125" s="72"/>
      <c r="DT1125" s="72"/>
      <c r="DZ1125" s="141"/>
      <c r="EA1125" s="141"/>
      <c r="EB1125" s="141"/>
      <c r="EC1125" s="141"/>
      <c r="ED1125" s="141"/>
      <c r="EE1125" s="141"/>
      <c r="EF1125" s="143"/>
      <c r="EU1125" s="72"/>
    </row>
    <row r="1126" spans="64:151">
      <c r="BL1126" s="11"/>
      <c r="BM1126" s="60"/>
      <c r="BN1126" s="49"/>
      <c r="BZ1126"/>
      <c r="CA1126" s="278">
        <v>41430.608124999999</v>
      </c>
      <c r="CB1126" t="s">
        <v>1969</v>
      </c>
      <c r="CF1126" s="65"/>
      <c r="CG1126" s="65"/>
      <c r="CH1126" s="65"/>
      <c r="DJ1126" s="139"/>
      <c r="DK1126" s="95"/>
      <c r="DL1126" s="141"/>
      <c r="DM1126" s="141"/>
      <c r="DN1126" s="141"/>
      <c r="DO1126" s="141"/>
      <c r="DP1126" s="91"/>
      <c r="DQ1126" s="72"/>
      <c r="DR1126" s="72"/>
      <c r="DS1126" s="72"/>
      <c r="DT1126" s="72"/>
      <c r="DZ1126" s="141"/>
      <c r="EA1126" s="141"/>
      <c r="EB1126" s="141"/>
      <c r="EC1126" s="141"/>
      <c r="ED1126" s="141"/>
      <c r="EE1126" s="141"/>
      <c r="EF1126" s="143"/>
      <c r="EU1126" s="72"/>
    </row>
    <row r="1127" spans="64:151">
      <c r="BL1127" s="11"/>
      <c r="BM1127" s="60"/>
      <c r="BN1127" s="49"/>
      <c r="BZ1127"/>
      <c r="CA1127" s="278">
        <v>41430.608124999999</v>
      </c>
      <c r="CB1127" t="s">
        <v>2910</v>
      </c>
      <c r="CF1127" s="65"/>
      <c r="CG1127" s="65"/>
      <c r="CH1127" s="65"/>
      <c r="DJ1127" s="139"/>
      <c r="DK1127" s="95"/>
      <c r="DL1127" s="141"/>
      <c r="DM1127" s="141"/>
      <c r="DN1127" s="141"/>
      <c r="DO1127" s="141"/>
      <c r="DP1127" s="91"/>
      <c r="DQ1127" s="72"/>
      <c r="DR1127" s="72"/>
      <c r="DS1127" s="72"/>
      <c r="DT1127" s="72"/>
      <c r="DZ1127" s="141"/>
      <c r="EA1127" s="141"/>
      <c r="EB1127" s="141"/>
      <c r="EC1127" s="141"/>
      <c r="ED1127" s="141"/>
      <c r="EE1127" s="141"/>
      <c r="EF1127" s="143"/>
      <c r="EU1127" s="72"/>
    </row>
    <row r="1128" spans="64:151">
      <c r="BL1128" s="11"/>
      <c r="BM1128" s="60"/>
      <c r="BN1128" s="49"/>
      <c r="BZ1128"/>
      <c r="CA1128" s="278">
        <v>41430.608124999999</v>
      </c>
      <c r="CB1128" t="s">
        <v>1597</v>
      </c>
      <c r="CF1128" s="65"/>
      <c r="CG1128" s="65"/>
      <c r="CH1128" s="65"/>
      <c r="DJ1128" s="139"/>
      <c r="DK1128" s="95"/>
      <c r="DL1128" s="141"/>
      <c r="DM1128" s="141"/>
      <c r="DN1128" s="141"/>
      <c r="DO1128" s="141"/>
      <c r="DP1128" s="91"/>
      <c r="DQ1128" s="72"/>
      <c r="DR1128" s="72"/>
      <c r="DS1128" s="72"/>
      <c r="DT1128" s="72"/>
      <c r="DZ1128" s="141"/>
      <c r="EA1128" s="141"/>
      <c r="EB1128" s="141"/>
      <c r="EC1128" s="141"/>
      <c r="ED1128" s="141"/>
      <c r="EE1128" s="141"/>
      <c r="EF1128" s="143"/>
      <c r="EU1128" s="72"/>
    </row>
    <row r="1129" spans="64:151">
      <c r="BL1129" s="11"/>
      <c r="BM1129" s="60"/>
      <c r="BN1129" s="49"/>
      <c r="BZ1129"/>
      <c r="CA1129" s="278">
        <v>41430.623240740744</v>
      </c>
      <c r="CB1129" t="s">
        <v>2910</v>
      </c>
      <c r="CF1129" s="65"/>
      <c r="CG1129" s="65"/>
      <c r="CH1129" s="65"/>
      <c r="DJ1129" s="139"/>
      <c r="DK1129" s="95"/>
      <c r="DL1129" s="141"/>
      <c r="DM1129" s="141"/>
      <c r="DN1129" s="141"/>
      <c r="DO1129" s="141"/>
      <c r="DP1129" s="91"/>
      <c r="DQ1129" s="72"/>
      <c r="DR1129" s="72"/>
      <c r="DS1129" s="72"/>
      <c r="DT1129" s="72"/>
      <c r="DZ1129" s="141"/>
      <c r="EA1129" s="141"/>
      <c r="EB1129" s="141"/>
      <c r="EC1129" s="141"/>
      <c r="ED1129" s="141"/>
      <c r="EE1129" s="141"/>
      <c r="EF1129" s="143"/>
      <c r="EU1129" s="72"/>
    </row>
    <row r="1130" spans="64:151">
      <c r="BL1130" s="11"/>
      <c r="BM1130" s="60"/>
      <c r="BN1130" s="49"/>
      <c r="BZ1130"/>
      <c r="CA1130" s="278">
        <v>41430.623240740744</v>
      </c>
      <c r="CB1130" t="s">
        <v>1597</v>
      </c>
      <c r="CF1130" s="65"/>
      <c r="CG1130" s="65"/>
      <c r="CH1130" s="65"/>
      <c r="DJ1130" s="139"/>
      <c r="DK1130" s="95"/>
      <c r="DL1130" s="141"/>
      <c r="DM1130" s="141"/>
      <c r="DN1130" s="141"/>
      <c r="DO1130" s="141"/>
      <c r="DP1130" s="91"/>
      <c r="DQ1130" s="72"/>
      <c r="DR1130" s="72"/>
      <c r="DS1130" s="72"/>
      <c r="DT1130" s="72"/>
      <c r="DZ1130" s="141"/>
      <c r="EA1130" s="141"/>
      <c r="EB1130" s="141"/>
      <c r="EC1130" s="141"/>
      <c r="ED1130" s="141"/>
      <c r="EE1130" s="141"/>
      <c r="EF1130" s="143"/>
      <c r="EU1130" s="72"/>
    </row>
    <row r="1131" spans="64:151">
      <c r="BL1131" s="11"/>
      <c r="BM1131" s="60"/>
      <c r="BN1131" s="49"/>
      <c r="BZ1131"/>
      <c r="CA1131" s="278">
        <v>41430.623252314814</v>
      </c>
      <c r="CB1131" t="s">
        <v>1969</v>
      </c>
      <c r="CF1131" s="65"/>
      <c r="CG1131" s="65"/>
      <c r="CH1131" s="65"/>
      <c r="DJ1131" s="139"/>
      <c r="DK1131" s="95"/>
      <c r="DL1131" s="141"/>
      <c r="DM1131" s="141"/>
      <c r="DN1131" s="141"/>
      <c r="DO1131" s="141"/>
      <c r="DP1131" s="91"/>
      <c r="DQ1131" s="72"/>
      <c r="DR1131" s="72"/>
      <c r="DS1131" s="72"/>
      <c r="DT1131" s="72"/>
      <c r="DZ1131" s="141"/>
      <c r="EA1131" s="141"/>
      <c r="EB1131" s="141"/>
      <c r="EC1131" s="141"/>
      <c r="ED1131" s="141"/>
      <c r="EE1131" s="141"/>
      <c r="EF1131" s="143"/>
      <c r="EU1131" s="72"/>
    </row>
    <row r="1132" spans="64:151">
      <c r="BL1132" s="11"/>
      <c r="BM1132" s="60"/>
      <c r="BN1132" s="49"/>
      <c r="BZ1132"/>
      <c r="CA1132" s="278">
        <v>41430.623298611114</v>
      </c>
      <c r="CB1132" t="s">
        <v>1969</v>
      </c>
      <c r="CF1132" s="65"/>
      <c r="CG1132" s="65"/>
      <c r="CH1132" s="65"/>
      <c r="DJ1132" s="139"/>
      <c r="DK1132" s="95"/>
      <c r="DL1132" s="141"/>
      <c r="DM1132" s="141"/>
      <c r="DN1132" s="141"/>
      <c r="DO1132" s="141"/>
      <c r="DP1132" s="91"/>
      <c r="DQ1132" s="72"/>
      <c r="DR1132" s="72"/>
      <c r="DS1132" s="72"/>
      <c r="DT1132" s="72"/>
      <c r="DZ1132" s="141"/>
      <c r="EA1132" s="141"/>
      <c r="EB1132" s="141"/>
      <c r="EC1132" s="141"/>
      <c r="ED1132" s="141"/>
      <c r="EE1132" s="141"/>
      <c r="EF1132" s="143"/>
      <c r="EU1132" s="72"/>
    </row>
    <row r="1133" spans="64:151">
      <c r="BL1133" s="11"/>
      <c r="BM1133" s="60"/>
      <c r="BN1133" s="49"/>
      <c r="BZ1133"/>
      <c r="CA1133" s="278">
        <v>41430.623356481483</v>
      </c>
      <c r="CB1133" t="s">
        <v>3341</v>
      </c>
      <c r="CF1133" s="65"/>
      <c r="CG1133" s="65"/>
      <c r="CH1133" s="65"/>
      <c r="DJ1133" s="139"/>
      <c r="DK1133" s="95"/>
      <c r="DL1133" s="141"/>
      <c r="DM1133" s="141"/>
      <c r="DN1133" s="141"/>
      <c r="DO1133" s="141"/>
      <c r="DP1133" s="91"/>
      <c r="DQ1133" s="72"/>
      <c r="DR1133" s="72"/>
      <c r="DS1133" s="72"/>
      <c r="DT1133" s="72"/>
      <c r="DZ1133" s="141"/>
      <c r="EA1133" s="141"/>
      <c r="EB1133" s="141"/>
      <c r="EC1133" s="141"/>
      <c r="ED1133" s="141"/>
      <c r="EE1133" s="141"/>
      <c r="EF1133" s="143"/>
      <c r="EU1133" s="72"/>
    </row>
    <row r="1134" spans="64:151">
      <c r="BL1134" s="11"/>
      <c r="BM1134" s="60"/>
      <c r="BN1134" s="49"/>
      <c r="BZ1134"/>
      <c r="CA1134" s="278">
        <v>41430.623368055552</v>
      </c>
      <c r="CB1134" t="s">
        <v>1597</v>
      </c>
      <c r="CF1134" s="65"/>
      <c r="CG1134" s="65"/>
      <c r="CH1134" s="65"/>
      <c r="DJ1134" s="139"/>
      <c r="DK1134" s="95"/>
      <c r="DL1134" s="141"/>
      <c r="DM1134" s="141"/>
      <c r="DN1134" s="141"/>
      <c r="DO1134" s="141"/>
      <c r="DP1134" s="91"/>
      <c r="DQ1134" s="72"/>
      <c r="DR1134" s="72"/>
      <c r="DS1134" s="72"/>
      <c r="DT1134" s="72"/>
      <c r="DZ1134" s="141"/>
      <c r="EA1134" s="141"/>
      <c r="EB1134" s="141"/>
      <c r="EC1134" s="141"/>
      <c r="ED1134" s="141"/>
      <c r="EE1134" s="141"/>
      <c r="EF1134" s="143"/>
      <c r="EU1134" s="72"/>
    </row>
    <row r="1135" spans="64:151">
      <c r="BL1135" s="11"/>
      <c r="BM1135" s="60"/>
      <c r="BN1135" s="49"/>
      <c r="BZ1135"/>
      <c r="CA1135" s="278">
        <v>41430.623368055552</v>
      </c>
      <c r="CB1135" t="s">
        <v>1969</v>
      </c>
      <c r="CF1135" s="65"/>
      <c r="CG1135" s="65"/>
      <c r="CH1135" s="65"/>
      <c r="DJ1135" s="139"/>
      <c r="DK1135" s="95"/>
      <c r="DL1135" s="141"/>
      <c r="DM1135" s="141"/>
      <c r="DN1135" s="141"/>
      <c r="DO1135" s="141"/>
      <c r="DP1135" s="91"/>
      <c r="DQ1135" s="72"/>
      <c r="DR1135" s="72"/>
      <c r="DS1135" s="72"/>
      <c r="DT1135" s="72"/>
      <c r="DZ1135" s="141"/>
      <c r="EA1135" s="141"/>
      <c r="EB1135" s="141"/>
      <c r="EC1135" s="141"/>
      <c r="ED1135" s="141"/>
      <c r="EE1135" s="141"/>
      <c r="EF1135" s="143"/>
      <c r="EU1135" s="72"/>
    </row>
    <row r="1136" spans="64:151">
      <c r="BL1136" s="11"/>
      <c r="BM1136" s="60"/>
      <c r="BN1136" s="49"/>
      <c r="BZ1136"/>
      <c r="CA1136" s="278">
        <v>41430.623402777775</v>
      </c>
      <c r="CB1136" t="s">
        <v>1969</v>
      </c>
      <c r="CF1136" s="65"/>
      <c r="CG1136" s="65"/>
      <c r="CH1136" s="65"/>
      <c r="DJ1136" s="139"/>
      <c r="DK1136" s="95"/>
      <c r="DL1136" s="141"/>
      <c r="DM1136" s="141"/>
      <c r="DN1136" s="141"/>
      <c r="DO1136" s="141"/>
      <c r="DP1136" s="91"/>
      <c r="DQ1136" s="72"/>
      <c r="DR1136" s="72"/>
      <c r="DS1136" s="72"/>
      <c r="DT1136" s="72"/>
      <c r="DZ1136" s="141"/>
      <c r="EA1136" s="141"/>
      <c r="EB1136" s="141"/>
      <c r="EC1136" s="141"/>
      <c r="ED1136" s="141"/>
      <c r="EE1136" s="141"/>
      <c r="EF1136" s="143"/>
      <c r="EU1136" s="72"/>
    </row>
    <row r="1137" spans="64:151">
      <c r="BL1137" s="11"/>
      <c r="BM1137" s="60"/>
      <c r="BN1137" s="49"/>
      <c r="BZ1137"/>
      <c r="CA1137" s="278">
        <v>41430.642106481479</v>
      </c>
      <c r="CB1137" t="s">
        <v>1969</v>
      </c>
      <c r="CF1137" s="65"/>
      <c r="CG1137" s="65"/>
      <c r="CH1137" s="65"/>
      <c r="DJ1137" s="139"/>
      <c r="DK1137" s="95"/>
      <c r="DL1137" s="141"/>
      <c r="DM1137" s="141"/>
      <c r="DN1137" s="141"/>
      <c r="DO1137" s="141"/>
      <c r="DP1137" s="91"/>
      <c r="DQ1137" s="72"/>
      <c r="DR1137" s="72"/>
      <c r="DS1137" s="72"/>
      <c r="DT1137" s="72"/>
      <c r="DZ1137" s="141"/>
      <c r="EA1137" s="141"/>
      <c r="EB1137" s="141"/>
      <c r="EC1137" s="141"/>
      <c r="ED1137" s="141"/>
      <c r="EE1137" s="141"/>
      <c r="EF1137" s="143"/>
      <c r="EU1137" s="72"/>
    </row>
    <row r="1138" spans="64:151">
      <c r="BL1138" s="11"/>
      <c r="BM1138" s="60"/>
      <c r="BN1138" s="49"/>
      <c r="BZ1138"/>
      <c r="CA1138" s="278">
        <v>41430.642199074071</v>
      </c>
      <c r="CB1138" t="s">
        <v>1969</v>
      </c>
      <c r="CF1138" s="65"/>
      <c r="CG1138" s="65"/>
      <c r="CH1138" s="65"/>
      <c r="DJ1138" s="139"/>
      <c r="DK1138" s="95"/>
      <c r="DL1138" s="141"/>
      <c r="DM1138" s="141"/>
      <c r="DN1138" s="141"/>
      <c r="DO1138" s="141"/>
      <c r="DP1138" s="91"/>
      <c r="DQ1138" s="72"/>
      <c r="DR1138" s="72"/>
      <c r="DS1138" s="72"/>
      <c r="DT1138" s="72"/>
      <c r="DZ1138" s="141"/>
      <c r="EA1138" s="141"/>
      <c r="EB1138" s="141"/>
      <c r="EC1138" s="141"/>
      <c r="ED1138" s="141"/>
      <c r="EE1138" s="141"/>
      <c r="EF1138" s="143"/>
      <c r="EU1138" s="72"/>
    </row>
    <row r="1139" spans="64:151">
      <c r="BL1139" s="11"/>
      <c r="BM1139" s="60"/>
      <c r="BN1139" s="49"/>
      <c r="BZ1139"/>
      <c r="CA1139" s="278">
        <v>41430.642268518517</v>
      </c>
      <c r="CB1139" t="s">
        <v>1969</v>
      </c>
      <c r="CF1139" s="65"/>
      <c r="CG1139" s="65"/>
      <c r="CH1139" s="65"/>
      <c r="DJ1139" s="139"/>
      <c r="DK1139" s="95"/>
      <c r="DL1139" s="141"/>
      <c r="DM1139" s="141"/>
      <c r="DN1139" s="141"/>
      <c r="DO1139" s="141"/>
      <c r="DP1139" s="91"/>
      <c r="DQ1139" s="72"/>
      <c r="DR1139" s="72"/>
      <c r="DS1139" s="72"/>
      <c r="DT1139" s="72"/>
      <c r="DZ1139" s="141"/>
      <c r="EA1139" s="141"/>
      <c r="EB1139" s="141"/>
      <c r="EC1139" s="141"/>
      <c r="ED1139" s="141"/>
      <c r="EE1139" s="141"/>
      <c r="EF1139" s="143"/>
      <c r="EU1139" s="72"/>
    </row>
    <row r="1140" spans="64:151">
      <c r="BL1140" s="11"/>
      <c r="BM1140" s="60"/>
      <c r="BN1140" s="49"/>
      <c r="BZ1140"/>
      <c r="CA1140" s="278">
        <v>41430.642280092594</v>
      </c>
      <c r="CB1140" t="s">
        <v>3025</v>
      </c>
      <c r="CF1140" s="65"/>
      <c r="CG1140" s="65"/>
      <c r="CH1140" s="65"/>
      <c r="DJ1140" s="139"/>
      <c r="DK1140" s="95"/>
      <c r="DL1140" s="141"/>
      <c r="DM1140" s="141"/>
      <c r="DN1140" s="141"/>
      <c r="DO1140" s="141"/>
      <c r="DP1140" s="91"/>
      <c r="DQ1140" s="72"/>
      <c r="DR1140" s="72"/>
      <c r="DS1140" s="72"/>
      <c r="DT1140" s="72"/>
      <c r="DZ1140" s="141"/>
      <c r="EA1140" s="141"/>
      <c r="EB1140" s="141"/>
      <c r="EC1140" s="141"/>
      <c r="ED1140" s="141"/>
      <c r="EE1140" s="141"/>
      <c r="EF1140" s="143"/>
      <c r="EU1140" s="72"/>
    </row>
    <row r="1141" spans="64:151">
      <c r="BL1141" s="11"/>
      <c r="BM1141" s="60"/>
      <c r="BN1141" s="49"/>
      <c r="BZ1141"/>
      <c r="CA1141" s="278">
        <v>41430.644490740742</v>
      </c>
      <c r="CB1141" t="s">
        <v>1969</v>
      </c>
      <c r="CF1141" s="65"/>
      <c r="CG1141" s="65"/>
      <c r="CH1141" s="65"/>
      <c r="DJ1141" s="139"/>
      <c r="DK1141" s="95"/>
      <c r="DL1141" s="141"/>
      <c r="DM1141" s="141"/>
      <c r="DN1141" s="141"/>
      <c r="DO1141" s="141"/>
      <c r="DP1141" s="91"/>
      <c r="DQ1141" s="72"/>
      <c r="DR1141" s="72"/>
      <c r="DS1141" s="72"/>
      <c r="DT1141" s="72"/>
      <c r="DZ1141" s="141"/>
      <c r="EA1141" s="141"/>
      <c r="EB1141" s="141"/>
      <c r="EC1141" s="141"/>
      <c r="ED1141" s="141"/>
      <c r="EE1141" s="141"/>
      <c r="EF1141" s="143"/>
      <c r="EU1141" s="72"/>
    </row>
    <row r="1142" spans="64:151">
      <c r="BL1142" s="11"/>
      <c r="BM1142" s="60"/>
      <c r="BN1142" s="49"/>
      <c r="BZ1142"/>
      <c r="CA1142" s="278">
        <v>41430.644583333335</v>
      </c>
      <c r="CB1142" t="s">
        <v>1969</v>
      </c>
      <c r="CF1142" s="65"/>
      <c r="CG1142" s="65"/>
      <c r="CH1142" s="65"/>
      <c r="DJ1142" s="139"/>
      <c r="DK1142" s="95"/>
      <c r="DL1142" s="141"/>
      <c r="DM1142" s="141"/>
      <c r="DN1142" s="141"/>
      <c r="DO1142" s="141"/>
      <c r="DP1142" s="91"/>
      <c r="DQ1142" s="72"/>
      <c r="DR1142" s="72"/>
      <c r="DS1142" s="72"/>
      <c r="DT1142" s="72"/>
      <c r="DZ1142" s="141"/>
      <c r="EA1142" s="141"/>
      <c r="EB1142" s="141"/>
      <c r="EC1142" s="141"/>
      <c r="ED1142" s="141"/>
      <c r="EE1142" s="141"/>
      <c r="EF1142" s="143"/>
      <c r="EU1142" s="72"/>
    </row>
    <row r="1143" spans="64:151">
      <c r="BL1143" s="11"/>
      <c r="BM1143" s="60"/>
      <c r="BN1143" s="49"/>
      <c r="BZ1143"/>
      <c r="CA1143" s="278">
        <v>41430.644641203704</v>
      </c>
      <c r="CB1143" t="s">
        <v>1969</v>
      </c>
      <c r="CF1143" s="65"/>
      <c r="CG1143" s="65"/>
      <c r="CH1143" s="65"/>
      <c r="DJ1143" s="139"/>
      <c r="DK1143" s="95"/>
      <c r="DL1143" s="141"/>
      <c r="DM1143" s="141"/>
      <c r="DN1143" s="141"/>
      <c r="DO1143" s="141"/>
      <c r="DP1143" s="91"/>
      <c r="DQ1143" s="72"/>
      <c r="DR1143" s="72"/>
      <c r="DS1143" s="72"/>
      <c r="DT1143" s="72"/>
      <c r="DZ1143" s="141"/>
      <c r="EA1143" s="141"/>
      <c r="EB1143" s="141"/>
      <c r="EC1143" s="141"/>
      <c r="ED1143" s="141"/>
      <c r="EE1143" s="141"/>
      <c r="EF1143" s="143"/>
      <c r="EU1143" s="72"/>
    </row>
    <row r="1144" spans="64:151">
      <c r="BL1144" s="11"/>
      <c r="BM1144" s="60"/>
      <c r="BN1144" s="49"/>
      <c r="BZ1144"/>
      <c r="CA1144" s="278">
        <v>41430.64466435185</v>
      </c>
      <c r="CB1144" t="s">
        <v>3346</v>
      </c>
      <c r="CF1144" s="65"/>
      <c r="CG1144" s="65"/>
      <c r="CH1144" s="65"/>
      <c r="DJ1144" s="139"/>
      <c r="DK1144" s="95"/>
      <c r="DL1144" s="141"/>
      <c r="DM1144" s="141"/>
      <c r="DN1144" s="141"/>
      <c r="DO1144" s="141"/>
      <c r="DP1144" s="91"/>
      <c r="DQ1144" s="72"/>
      <c r="DR1144" s="72"/>
      <c r="DS1144" s="72"/>
      <c r="DT1144" s="72"/>
      <c r="DZ1144" s="141"/>
      <c r="EA1144" s="141"/>
      <c r="EB1144" s="141"/>
      <c r="EC1144" s="141"/>
      <c r="ED1144" s="141"/>
      <c r="EE1144" s="141"/>
      <c r="EF1144" s="143"/>
      <c r="EU1144" s="72"/>
    </row>
    <row r="1145" spans="64:151">
      <c r="BL1145" s="11"/>
      <c r="BM1145" s="60"/>
      <c r="BN1145" s="49"/>
      <c r="BZ1145"/>
      <c r="CA1145" s="278">
        <v>41430.644976851851</v>
      </c>
      <c r="CB1145" t="s">
        <v>1969</v>
      </c>
      <c r="CF1145" s="65"/>
      <c r="CG1145" s="65"/>
      <c r="CH1145" s="65"/>
      <c r="DJ1145" s="139"/>
      <c r="DK1145" s="95"/>
      <c r="DL1145" s="141"/>
      <c r="DM1145" s="141"/>
      <c r="DN1145" s="141"/>
      <c r="DO1145" s="141"/>
      <c r="DP1145" s="91"/>
      <c r="DQ1145" s="72"/>
      <c r="DR1145" s="72"/>
      <c r="DS1145" s="72"/>
      <c r="DT1145" s="72"/>
      <c r="DZ1145" s="141"/>
      <c r="EA1145" s="141"/>
      <c r="EB1145" s="141"/>
      <c r="EC1145" s="141"/>
      <c r="ED1145" s="141"/>
      <c r="EE1145" s="141"/>
      <c r="EF1145" s="143"/>
      <c r="EU1145" s="72"/>
    </row>
    <row r="1146" spans="64:151">
      <c r="BL1146" s="11"/>
      <c r="BM1146" s="60"/>
      <c r="BN1146" s="49"/>
      <c r="BZ1146"/>
      <c r="CA1146" s="278">
        <v>41430.645150462966</v>
      </c>
      <c r="CB1146" t="s">
        <v>1969</v>
      </c>
      <c r="CF1146" s="65"/>
      <c r="CG1146" s="65"/>
      <c r="CH1146" s="65"/>
      <c r="DJ1146" s="139"/>
      <c r="DK1146" s="95"/>
      <c r="DL1146" s="141"/>
      <c r="DM1146" s="141"/>
      <c r="DN1146" s="141"/>
      <c r="DO1146" s="141"/>
      <c r="DP1146" s="91"/>
      <c r="DQ1146" s="72"/>
      <c r="DR1146" s="72"/>
      <c r="DS1146" s="72"/>
      <c r="DT1146" s="72"/>
      <c r="DZ1146" s="141"/>
      <c r="EA1146" s="141"/>
      <c r="EB1146" s="141"/>
      <c r="EC1146" s="141"/>
      <c r="ED1146" s="141"/>
      <c r="EE1146" s="141"/>
      <c r="EF1146" s="143"/>
      <c r="EU1146" s="72"/>
    </row>
    <row r="1147" spans="64:151">
      <c r="BL1147" s="11"/>
      <c r="BM1147" s="60"/>
      <c r="BN1147" s="49"/>
      <c r="BZ1147"/>
      <c r="CA1147" s="278">
        <v>41430.645185185182</v>
      </c>
      <c r="CB1147" t="s">
        <v>1969</v>
      </c>
      <c r="CF1147" s="65"/>
      <c r="CG1147" s="65"/>
      <c r="CH1147" s="65"/>
      <c r="DJ1147" s="139"/>
      <c r="DK1147" s="95"/>
      <c r="DL1147" s="141"/>
      <c r="DM1147" s="141"/>
      <c r="DN1147" s="141"/>
      <c r="DO1147" s="141"/>
      <c r="DP1147" s="91"/>
      <c r="DQ1147" s="72"/>
      <c r="DR1147" s="72"/>
      <c r="DS1147" s="72"/>
      <c r="DT1147" s="72"/>
      <c r="DZ1147" s="141"/>
      <c r="EA1147" s="141"/>
      <c r="EB1147" s="141"/>
      <c r="EC1147" s="141"/>
      <c r="ED1147" s="141"/>
      <c r="EE1147" s="141"/>
      <c r="EF1147" s="143"/>
      <c r="EU1147" s="72"/>
    </row>
    <row r="1148" spans="64:151">
      <c r="BL1148" s="11"/>
      <c r="BM1148" s="60"/>
      <c r="BN1148" s="49"/>
      <c r="BZ1148"/>
      <c r="CA1148" s="278">
        <v>41430.645185185182</v>
      </c>
      <c r="CB1148" t="s">
        <v>3347</v>
      </c>
      <c r="CF1148" s="65"/>
      <c r="CG1148" s="65"/>
      <c r="CH1148" s="65"/>
      <c r="DJ1148" s="139"/>
      <c r="DK1148" s="95"/>
      <c r="DL1148" s="141"/>
      <c r="DM1148" s="141"/>
      <c r="DN1148" s="141"/>
      <c r="DO1148" s="141"/>
      <c r="DP1148" s="91"/>
      <c r="DQ1148" s="72"/>
      <c r="DR1148" s="72"/>
      <c r="DS1148" s="72"/>
      <c r="DT1148" s="72"/>
      <c r="DZ1148" s="141"/>
      <c r="EA1148" s="141"/>
      <c r="EB1148" s="141"/>
      <c r="EC1148" s="141"/>
      <c r="ED1148" s="141"/>
      <c r="EE1148" s="141"/>
      <c r="EF1148" s="143"/>
      <c r="EU1148" s="72"/>
    </row>
    <row r="1149" spans="64:151">
      <c r="BL1149" s="11"/>
      <c r="BM1149" s="60"/>
      <c r="BN1149" s="49"/>
      <c r="BZ1149"/>
      <c r="CA1149" s="278">
        <v>41430.645208333335</v>
      </c>
      <c r="CB1149" t="s">
        <v>1597</v>
      </c>
      <c r="CF1149" s="65"/>
      <c r="CG1149" s="65"/>
      <c r="CH1149" s="65"/>
      <c r="DJ1149" s="139"/>
      <c r="DK1149" s="95"/>
      <c r="DL1149" s="141"/>
      <c r="DM1149" s="141"/>
      <c r="DN1149" s="141"/>
      <c r="DO1149" s="141"/>
      <c r="DP1149" s="91"/>
      <c r="DQ1149" s="72"/>
      <c r="DR1149" s="72"/>
      <c r="DS1149" s="72"/>
      <c r="DT1149" s="72"/>
      <c r="DZ1149" s="141"/>
      <c r="EA1149" s="141"/>
      <c r="EB1149" s="141"/>
      <c r="EC1149" s="141"/>
      <c r="ED1149" s="141"/>
      <c r="EE1149" s="141"/>
      <c r="EF1149" s="143"/>
      <c r="EU1149" s="72"/>
    </row>
    <row r="1150" spans="64:151">
      <c r="BL1150" s="11"/>
      <c r="BM1150" s="64"/>
      <c r="BN1150" s="45"/>
      <c r="BZ1150"/>
      <c r="CA1150" s="278">
        <v>41430.645312499997</v>
      </c>
      <c r="CB1150" t="s">
        <v>1969</v>
      </c>
      <c r="CF1150" s="65"/>
      <c r="CG1150" s="65"/>
      <c r="CH1150" s="65"/>
      <c r="DJ1150" s="139"/>
      <c r="DK1150" s="95"/>
      <c r="DL1150" s="141"/>
      <c r="DM1150" s="141"/>
      <c r="DN1150" s="141"/>
      <c r="DO1150" s="141"/>
      <c r="DP1150" s="91"/>
      <c r="DQ1150" s="72"/>
      <c r="DR1150" s="72"/>
      <c r="DS1150" s="72"/>
      <c r="DT1150" s="72"/>
      <c r="DZ1150" s="141"/>
      <c r="EA1150" s="141"/>
      <c r="EB1150" s="141"/>
      <c r="EC1150" s="141"/>
      <c r="ED1150" s="141"/>
      <c r="EE1150" s="141"/>
      <c r="EF1150" s="143"/>
      <c r="EU1150" s="72"/>
    </row>
    <row r="1151" spans="64:151">
      <c r="BL1151" s="11"/>
      <c r="BM1151" s="64"/>
      <c r="BN1151" s="46"/>
      <c r="BZ1151"/>
      <c r="CA1151" s="278">
        <v>41430.645370370374</v>
      </c>
      <c r="CB1151" t="s">
        <v>1969</v>
      </c>
      <c r="CF1151" s="65"/>
      <c r="CG1151" s="65"/>
      <c r="CH1151" s="65"/>
      <c r="DJ1151" s="139"/>
      <c r="DK1151" s="95"/>
      <c r="DL1151" s="141"/>
      <c r="DM1151" s="141"/>
      <c r="DN1151" s="141"/>
      <c r="DO1151" s="141"/>
      <c r="DP1151" s="91"/>
      <c r="DQ1151" s="72"/>
      <c r="DR1151" s="72"/>
      <c r="DS1151" s="72"/>
      <c r="DT1151" s="72"/>
      <c r="DZ1151" s="141"/>
      <c r="EA1151" s="141"/>
      <c r="EB1151" s="141"/>
      <c r="EC1151" s="141"/>
      <c r="ED1151" s="141"/>
      <c r="EE1151" s="141"/>
      <c r="EF1151" s="143"/>
      <c r="EU1151" s="72"/>
    </row>
    <row r="1152" spans="64:151">
      <c r="BL1152" s="11"/>
      <c r="BM1152" s="64"/>
      <c r="BN1152" s="46"/>
      <c r="BZ1152"/>
      <c r="CA1152" s="278">
        <v>41430.645370370374</v>
      </c>
      <c r="CB1152" t="s">
        <v>3347</v>
      </c>
      <c r="CF1152" s="65"/>
      <c r="CG1152" s="65"/>
      <c r="CH1152" s="65"/>
      <c r="DJ1152" s="139"/>
      <c r="DK1152" s="95"/>
      <c r="DL1152" s="141"/>
      <c r="DM1152" s="141"/>
      <c r="DN1152" s="141"/>
      <c r="DO1152" s="141"/>
      <c r="DP1152" s="91"/>
      <c r="DQ1152" s="72"/>
      <c r="DR1152" s="72"/>
      <c r="DS1152" s="72"/>
      <c r="DT1152" s="72"/>
      <c r="DZ1152" s="141"/>
      <c r="EA1152" s="141"/>
      <c r="EB1152" s="141"/>
      <c r="EC1152" s="141"/>
      <c r="ED1152" s="141"/>
      <c r="EE1152" s="141"/>
      <c r="EF1152" s="143"/>
      <c r="EU1152" s="72"/>
    </row>
    <row r="1153" spans="64:151">
      <c r="BL1153" s="11"/>
      <c r="BM1153" s="64"/>
      <c r="BN1153" s="46"/>
      <c r="BZ1153"/>
      <c r="CA1153" s="278">
        <v>41430.645381944443</v>
      </c>
      <c r="CB1153" t="s">
        <v>1597</v>
      </c>
      <c r="CF1153" s="65"/>
      <c r="CG1153" s="65"/>
      <c r="CH1153" s="65"/>
      <c r="DJ1153" s="139"/>
      <c r="DK1153" s="95"/>
      <c r="DL1153" s="141"/>
      <c r="DM1153" s="141"/>
      <c r="DN1153" s="141"/>
      <c r="DO1153" s="141"/>
      <c r="DP1153" s="91"/>
      <c r="DQ1153" s="72"/>
      <c r="DR1153" s="72"/>
      <c r="DS1153" s="72"/>
      <c r="DT1153" s="72"/>
      <c r="DZ1153" s="141"/>
      <c r="EA1153" s="141"/>
      <c r="EB1153" s="141"/>
      <c r="EC1153" s="141"/>
      <c r="ED1153" s="141"/>
      <c r="EE1153" s="141"/>
      <c r="EF1153" s="143"/>
      <c r="EU1153" s="72"/>
    </row>
    <row r="1154" spans="64:151">
      <c r="BL1154" s="11"/>
      <c r="BM1154" s="64"/>
      <c r="BN1154" s="46"/>
      <c r="BZ1154"/>
      <c r="CA1154" s="278">
        <v>41430.645451388889</v>
      </c>
      <c r="CB1154" t="s">
        <v>1969</v>
      </c>
      <c r="CF1154" s="65"/>
      <c r="CG1154" s="65"/>
      <c r="CH1154" s="65"/>
      <c r="DJ1154" s="139"/>
      <c r="DK1154" s="95"/>
      <c r="DL1154" s="141"/>
      <c r="DM1154" s="141"/>
      <c r="DN1154" s="141"/>
      <c r="DO1154" s="141"/>
      <c r="DP1154" s="91"/>
      <c r="DQ1154" s="72"/>
      <c r="DR1154" s="72"/>
      <c r="DS1154" s="72"/>
      <c r="DT1154" s="72"/>
      <c r="DZ1154" s="141"/>
      <c r="EA1154" s="141"/>
      <c r="EB1154" s="141"/>
      <c r="EC1154" s="141"/>
      <c r="ED1154" s="141"/>
      <c r="EE1154" s="141"/>
      <c r="EF1154" s="143"/>
      <c r="EU1154" s="72"/>
    </row>
    <row r="1155" spans="64:151">
      <c r="BL1155" s="11"/>
      <c r="BM1155" s="64"/>
      <c r="BN1155" s="46"/>
      <c r="BZ1155"/>
      <c r="CA1155" s="278">
        <v>41430.645532407405</v>
      </c>
      <c r="CB1155" t="s">
        <v>1969</v>
      </c>
      <c r="CF1155" s="65"/>
      <c r="CG1155" s="65"/>
      <c r="CH1155" s="65"/>
      <c r="DJ1155" s="139"/>
      <c r="DK1155" s="95"/>
      <c r="DL1155" s="141"/>
      <c r="DM1155" s="141"/>
      <c r="DN1155" s="141"/>
      <c r="DO1155" s="141"/>
      <c r="DP1155" s="91"/>
      <c r="DQ1155" s="72"/>
      <c r="DR1155" s="72"/>
      <c r="DS1155" s="72"/>
      <c r="DT1155" s="72"/>
      <c r="DZ1155" s="141"/>
      <c r="EA1155" s="141"/>
      <c r="EB1155" s="141"/>
      <c r="EC1155" s="141"/>
      <c r="ED1155" s="141"/>
      <c r="EE1155" s="141"/>
      <c r="EF1155" s="143"/>
      <c r="EU1155" s="72"/>
    </row>
    <row r="1156" spans="64:151">
      <c r="BL1156" s="11"/>
      <c r="BM1156" s="64"/>
      <c r="BN1156" s="46"/>
      <c r="BZ1156"/>
      <c r="CA1156" s="278">
        <v>41430.645532407405</v>
      </c>
      <c r="CB1156" t="s">
        <v>3347</v>
      </c>
      <c r="CF1156" s="65"/>
      <c r="CG1156" s="65"/>
      <c r="CH1156" s="65"/>
      <c r="DJ1156" s="139"/>
      <c r="DK1156" s="95"/>
      <c r="DL1156" s="141"/>
      <c r="DM1156" s="141"/>
      <c r="DN1156" s="141"/>
      <c r="DO1156" s="141"/>
      <c r="DP1156" s="91"/>
      <c r="DQ1156" s="72"/>
      <c r="DR1156" s="72"/>
      <c r="DS1156" s="72"/>
      <c r="DT1156" s="72"/>
      <c r="DZ1156" s="141"/>
      <c r="EA1156" s="141"/>
      <c r="EB1156" s="141"/>
      <c r="EC1156" s="141"/>
      <c r="ED1156" s="141"/>
      <c r="EE1156" s="141"/>
      <c r="EF1156" s="143"/>
      <c r="EU1156" s="72"/>
    </row>
    <row r="1157" spans="64:151">
      <c r="BL1157" s="11"/>
      <c r="BM1157" s="64"/>
      <c r="BN1157" s="46"/>
      <c r="BZ1157"/>
      <c r="CA1157" s="278">
        <v>41430.645543981482</v>
      </c>
      <c r="CB1157" t="s">
        <v>1597</v>
      </c>
      <c r="CF1157" s="65"/>
      <c r="CG1157" s="65"/>
      <c r="CH1157" s="65"/>
      <c r="DJ1157" s="139"/>
      <c r="DK1157" s="95"/>
      <c r="DL1157" s="141"/>
      <c r="DM1157" s="141"/>
      <c r="DN1157" s="141"/>
      <c r="DO1157" s="141"/>
      <c r="DP1157" s="91"/>
      <c r="DQ1157" s="72"/>
      <c r="DR1157" s="72"/>
      <c r="DS1157" s="72"/>
      <c r="DT1157" s="72"/>
      <c r="DZ1157" s="141"/>
      <c r="EA1157" s="141"/>
      <c r="EB1157" s="141"/>
      <c r="EC1157" s="141"/>
      <c r="ED1157" s="141"/>
      <c r="EE1157" s="141"/>
      <c r="EF1157" s="143"/>
      <c r="EU1157" s="72"/>
    </row>
    <row r="1158" spans="64:151">
      <c r="BL1158" s="11"/>
      <c r="BM1158" s="64"/>
      <c r="BN1158" s="46"/>
      <c r="BZ1158"/>
      <c r="CA1158" s="278">
        <v>41430.645636574074</v>
      </c>
      <c r="CB1158" t="s">
        <v>1969</v>
      </c>
      <c r="CF1158" s="65"/>
      <c r="CG1158" s="65"/>
      <c r="CH1158" s="65"/>
      <c r="DJ1158" s="139"/>
      <c r="DK1158" s="95"/>
      <c r="DL1158" s="141"/>
      <c r="DM1158" s="141"/>
      <c r="DN1158" s="141"/>
      <c r="DO1158" s="141"/>
      <c r="DP1158" s="91"/>
      <c r="DQ1158" s="72"/>
      <c r="DR1158" s="72"/>
      <c r="DS1158" s="72"/>
      <c r="DT1158" s="72"/>
      <c r="DZ1158" s="141"/>
      <c r="EA1158" s="141"/>
      <c r="EB1158" s="141"/>
      <c r="EC1158" s="141"/>
      <c r="ED1158" s="141"/>
      <c r="EE1158" s="141"/>
      <c r="EF1158" s="143"/>
      <c r="EU1158" s="72"/>
    </row>
    <row r="1159" spans="64:151">
      <c r="BL1159" s="11"/>
      <c r="BM1159" s="64"/>
      <c r="BN1159" s="46"/>
      <c r="BZ1159"/>
      <c r="CA1159" s="278">
        <v>41430.64570601852</v>
      </c>
      <c r="CB1159" t="s">
        <v>1969</v>
      </c>
      <c r="CF1159" s="65"/>
      <c r="CG1159" s="65"/>
      <c r="CH1159" s="65"/>
      <c r="DJ1159" s="139"/>
      <c r="DK1159" s="95"/>
      <c r="DL1159" s="141"/>
      <c r="DM1159" s="141"/>
      <c r="DN1159" s="141"/>
      <c r="DO1159" s="141"/>
      <c r="DP1159" s="91"/>
      <c r="DQ1159" s="72"/>
      <c r="DR1159" s="72"/>
      <c r="DS1159" s="72"/>
      <c r="DT1159" s="72"/>
      <c r="DZ1159" s="141"/>
      <c r="EA1159" s="141"/>
      <c r="EB1159" s="141"/>
      <c r="EC1159" s="141"/>
      <c r="ED1159" s="141"/>
      <c r="EE1159" s="141"/>
      <c r="EF1159" s="143"/>
      <c r="EU1159" s="72"/>
    </row>
    <row r="1160" spans="64:151">
      <c r="BL1160" s="11"/>
      <c r="BM1160" s="64"/>
      <c r="BN1160" s="46"/>
      <c r="BZ1160"/>
      <c r="CA1160" s="278">
        <v>41430.64571759259</v>
      </c>
      <c r="CB1160" t="s">
        <v>3347</v>
      </c>
      <c r="CF1160" s="65"/>
      <c r="CG1160" s="65"/>
      <c r="CH1160" s="65"/>
      <c r="DJ1160" s="139"/>
      <c r="DK1160" s="95"/>
      <c r="DL1160" s="141"/>
      <c r="DM1160" s="141"/>
      <c r="DN1160" s="141"/>
      <c r="DO1160" s="141"/>
      <c r="DP1160" s="91"/>
      <c r="DQ1160" s="72"/>
      <c r="DR1160" s="72"/>
      <c r="DS1160" s="72"/>
      <c r="DT1160" s="72"/>
      <c r="DZ1160" s="141"/>
      <c r="EA1160" s="141"/>
      <c r="EB1160" s="141"/>
      <c r="EC1160" s="141"/>
      <c r="ED1160" s="141"/>
      <c r="EE1160" s="141"/>
      <c r="EF1160" s="143"/>
      <c r="EU1160" s="72"/>
    </row>
    <row r="1161" spans="64:151">
      <c r="BL1161" s="11"/>
      <c r="BM1161" s="64"/>
      <c r="BN1161" s="46"/>
      <c r="BZ1161"/>
      <c r="CA1161" s="278">
        <v>41430.645729166667</v>
      </c>
      <c r="CB1161" t="s">
        <v>1597</v>
      </c>
      <c r="CF1161" s="65"/>
      <c r="CG1161" s="65"/>
      <c r="CH1161" s="65"/>
      <c r="DJ1161" s="139"/>
      <c r="DK1161" s="95"/>
      <c r="DL1161" s="141"/>
      <c r="DM1161" s="141"/>
      <c r="DN1161" s="141"/>
      <c r="DO1161" s="141"/>
      <c r="DP1161" s="91"/>
      <c r="DQ1161" s="72"/>
      <c r="DR1161" s="72"/>
      <c r="DS1161" s="72"/>
      <c r="DT1161" s="72"/>
      <c r="DZ1161" s="141"/>
      <c r="EA1161" s="141"/>
      <c r="EB1161" s="141"/>
      <c r="EC1161" s="141"/>
      <c r="ED1161" s="141"/>
      <c r="EE1161" s="141"/>
      <c r="EF1161" s="143"/>
      <c r="EU1161" s="72"/>
    </row>
    <row r="1162" spans="64:151">
      <c r="BL1162" s="11"/>
      <c r="BM1162" s="64"/>
      <c r="BN1162" s="46"/>
      <c r="BZ1162"/>
      <c r="CA1162" s="278">
        <v>41430.645787037036</v>
      </c>
      <c r="CB1162" t="s">
        <v>1969</v>
      </c>
      <c r="CF1162" s="65"/>
      <c r="CG1162" s="65"/>
      <c r="CH1162" s="65"/>
      <c r="DJ1162" s="139"/>
      <c r="DK1162" s="95"/>
      <c r="DL1162" s="141"/>
      <c r="DM1162" s="141"/>
      <c r="DN1162" s="141"/>
      <c r="DO1162" s="141"/>
      <c r="DP1162" s="91"/>
      <c r="DQ1162" s="72"/>
      <c r="DR1162" s="72"/>
      <c r="DS1162" s="72"/>
      <c r="DT1162" s="72"/>
      <c r="DZ1162" s="141"/>
      <c r="EA1162" s="141"/>
      <c r="EB1162" s="141"/>
      <c r="EC1162" s="141"/>
      <c r="ED1162" s="141"/>
      <c r="EE1162" s="141"/>
      <c r="EF1162" s="143"/>
      <c r="EU1162" s="72"/>
    </row>
    <row r="1163" spans="64:151">
      <c r="BL1163" s="11"/>
      <c r="BM1163" s="64"/>
      <c r="BN1163" s="46"/>
      <c r="BZ1163"/>
      <c r="CA1163" s="278">
        <v>41430.645879629628</v>
      </c>
      <c r="CB1163" t="s">
        <v>1969</v>
      </c>
      <c r="CF1163" s="65"/>
      <c r="CG1163" s="65"/>
      <c r="CH1163" s="65"/>
      <c r="DJ1163" s="139"/>
      <c r="DK1163" s="95"/>
      <c r="DL1163" s="141"/>
      <c r="DM1163" s="141"/>
      <c r="DN1163" s="141"/>
      <c r="DO1163" s="141"/>
      <c r="DP1163" s="91"/>
      <c r="DQ1163" s="72"/>
      <c r="DR1163" s="72"/>
      <c r="DS1163" s="72"/>
      <c r="DT1163" s="72"/>
      <c r="DZ1163" s="141"/>
      <c r="EA1163" s="141"/>
      <c r="EB1163" s="141"/>
      <c r="EC1163" s="141"/>
      <c r="ED1163" s="141"/>
      <c r="EE1163" s="141"/>
      <c r="EF1163" s="143"/>
      <c r="EU1163" s="72"/>
    </row>
    <row r="1164" spans="64:151">
      <c r="BL1164" s="11"/>
      <c r="BM1164" s="64"/>
      <c r="BN1164" s="46"/>
      <c r="BZ1164"/>
      <c r="CA1164" s="278">
        <v>41430.645879629628</v>
      </c>
      <c r="CB1164" t="s">
        <v>3347</v>
      </c>
      <c r="CF1164" s="65"/>
      <c r="CG1164" s="65"/>
      <c r="CH1164" s="65"/>
      <c r="DJ1164" s="139"/>
      <c r="DK1164" s="95"/>
      <c r="DL1164" s="141"/>
      <c r="DM1164" s="141"/>
      <c r="DN1164" s="141"/>
      <c r="DO1164" s="141"/>
      <c r="DP1164" s="91"/>
      <c r="DQ1164" s="72"/>
      <c r="DR1164" s="72"/>
      <c r="DS1164" s="72"/>
      <c r="DT1164" s="72"/>
      <c r="DZ1164" s="141"/>
      <c r="EA1164" s="141"/>
      <c r="EB1164" s="141"/>
      <c r="EC1164" s="141"/>
      <c r="ED1164" s="141"/>
      <c r="EE1164" s="141"/>
      <c r="EF1164" s="143"/>
      <c r="EU1164" s="72"/>
    </row>
    <row r="1165" spans="64:151">
      <c r="BL1165" s="11"/>
      <c r="BM1165" s="64"/>
      <c r="BN1165" s="46"/>
      <c r="BZ1165"/>
      <c r="CA1165" s="278">
        <v>41430.645902777775</v>
      </c>
      <c r="CB1165" t="s">
        <v>1597</v>
      </c>
      <c r="CF1165" s="65"/>
      <c r="CG1165" s="65"/>
      <c r="CH1165" s="65"/>
      <c r="DJ1165" s="139"/>
      <c r="DK1165" s="95"/>
      <c r="DL1165" s="141"/>
      <c r="DM1165" s="141"/>
      <c r="DN1165" s="141"/>
      <c r="DO1165" s="141"/>
      <c r="DP1165" s="91"/>
      <c r="DQ1165" s="72"/>
      <c r="DR1165" s="72"/>
      <c r="DS1165" s="72"/>
      <c r="DT1165" s="72"/>
      <c r="DZ1165" s="141"/>
      <c r="EA1165" s="141"/>
      <c r="EB1165" s="141"/>
      <c r="EC1165" s="141"/>
      <c r="ED1165" s="141"/>
      <c r="EE1165" s="141"/>
      <c r="EF1165" s="143"/>
      <c r="EU1165" s="72"/>
    </row>
    <row r="1166" spans="64:151">
      <c r="BL1166" s="11"/>
      <c r="BM1166" s="64"/>
      <c r="BN1166" s="46"/>
      <c r="BZ1166"/>
      <c r="CA1166" s="278">
        <v>41430.645891203705</v>
      </c>
      <c r="CB1166" t="s">
        <v>1969</v>
      </c>
      <c r="CF1166" s="65"/>
      <c r="CG1166" s="65"/>
      <c r="CH1166" s="65"/>
      <c r="DJ1166" s="139"/>
      <c r="DK1166" s="95"/>
      <c r="DL1166" s="141"/>
      <c r="DM1166" s="141"/>
      <c r="DN1166" s="141"/>
      <c r="DO1166" s="141"/>
      <c r="DP1166" s="91"/>
      <c r="DQ1166" s="72"/>
      <c r="DR1166" s="72"/>
      <c r="DS1166" s="72"/>
      <c r="DT1166" s="72"/>
      <c r="DZ1166" s="141"/>
      <c r="EA1166" s="141"/>
      <c r="EB1166" s="141"/>
      <c r="EC1166" s="141"/>
      <c r="ED1166" s="141"/>
      <c r="EE1166" s="141"/>
      <c r="EF1166" s="143"/>
      <c r="EU1166" s="72"/>
    </row>
    <row r="1167" spans="64:151">
      <c r="BL1167" s="11"/>
      <c r="BM1167" s="64"/>
      <c r="BN1167" s="46"/>
      <c r="BZ1167"/>
      <c r="CA1167" s="278">
        <v>41430.645983796298</v>
      </c>
      <c r="CB1167" t="s">
        <v>1969</v>
      </c>
      <c r="CF1167" s="65"/>
      <c r="CG1167" s="65"/>
      <c r="CH1167" s="65"/>
      <c r="DJ1167" s="139"/>
      <c r="DK1167" s="95"/>
      <c r="DL1167" s="141"/>
      <c r="DM1167" s="141"/>
      <c r="DN1167" s="141"/>
      <c r="DO1167" s="141"/>
      <c r="DP1167" s="91"/>
      <c r="DQ1167" s="72"/>
      <c r="DR1167" s="72"/>
      <c r="DS1167" s="72"/>
      <c r="DT1167" s="72"/>
      <c r="DZ1167" s="141"/>
      <c r="EA1167" s="141"/>
      <c r="EB1167" s="141"/>
      <c r="EC1167" s="141"/>
      <c r="ED1167" s="141"/>
      <c r="EE1167" s="141"/>
      <c r="EF1167" s="143"/>
      <c r="EU1167" s="72"/>
    </row>
    <row r="1168" spans="64:151">
      <c r="BL1168" s="11"/>
      <c r="BM1168" s="64"/>
      <c r="BN1168" s="46"/>
      <c r="BZ1168"/>
      <c r="CA1168" s="278">
        <v>41430.645983796298</v>
      </c>
      <c r="CB1168" t="s">
        <v>3347</v>
      </c>
      <c r="CF1168" s="65"/>
      <c r="CG1168" s="65"/>
      <c r="CH1168" s="65"/>
      <c r="DJ1168" s="139"/>
      <c r="DK1168" s="95"/>
      <c r="DL1168" s="141"/>
      <c r="DM1168" s="141"/>
      <c r="DN1168" s="141"/>
      <c r="DO1168" s="141"/>
      <c r="DP1168" s="91"/>
      <c r="DQ1168" s="72"/>
      <c r="DR1168" s="72"/>
      <c r="DS1168" s="72"/>
      <c r="DT1168" s="72"/>
      <c r="DZ1168" s="141"/>
      <c r="EA1168" s="141"/>
      <c r="EB1168" s="141"/>
      <c r="EC1168" s="141"/>
      <c r="ED1168" s="141"/>
      <c r="EE1168" s="141"/>
      <c r="EF1168" s="143"/>
      <c r="EU1168" s="72"/>
    </row>
    <row r="1169" spans="64:151">
      <c r="BL1169" s="11"/>
      <c r="BM1169" s="64"/>
      <c r="BN1169" s="46"/>
      <c r="BZ1169"/>
      <c r="CA1169" s="278">
        <v>41430.646006944444</v>
      </c>
      <c r="CB1169" t="s">
        <v>1597</v>
      </c>
      <c r="CF1169" s="65"/>
      <c r="CG1169" s="65"/>
      <c r="CH1169" s="65"/>
      <c r="DJ1169" s="139"/>
      <c r="DK1169" s="95"/>
      <c r="DL1169" s="141"/>
      <c r="DM1169" s="141"/>
      <c r="DN1169" s="141"/>
      <c r="DO1169" s="141"/>
      <c r="DP1169" s="91"/>
      <c r="DQ1169" s="72"/>
      <c r="DR1169" s="72"/>
      <c r="DS1169" s="72"/>
      <c r="DT1169" s="72"/>
      <c r="DZ1169" s="141"/>
      <c r="EA1169" s="141"/>
      <c r="EB1169" s="141"/>
      <c r="EC1169" s="141"/>
      <c r="ED1169" s="141"/>
      <c r="EE1169" s="141"/>
      <c r="EF1169" s="143"/>
      <c r="EU1169" s="72"/>
    </row>
    <row r="1170" spans="64:151">
      <c r="BL1170" s="11"/>
      <c r="BM1170" s="64"/>
      <c r="BN1170" s="46"/>
      <c r="BZ1170"/>
      <c r="CA1170" s="278">
        <v>41430.646018518521</v>
      </c>
      <c r="CB1170" t="s">
        <v>1969</v>
      </c>
      <c r="CF1170" s="65"/>
      <c r="CG1170" s="65"/>
      <c r="CH1170" s="65"/>
      <c r="DJ1170" s="139"/>
      <c r="DK1170" s="95"/>
      <c r="DL1170" s="141"/>
      <c r="DM1170" s="141"/>
      <c r="DN1170" s="141"/>
      <c r="DO1170" s="141"/>
      <c r="DP1170" s="91"/>
      <c r="DQ1170" s="72"/>
      <c r="DR1170" s="72"/>
      <c r="DS1170" s="72"/>
      <c r="DT1170" s="72"/>
      <c r="DZ1170" s="141"/>
      <c r="EA1170" s="141"/>
      <c r="EB1170" s="141"/>
      <c r="EC1170" s="141"/>
      <c r="ED1170" s="141"/>
      <c r="EE1170" s="141"/>
      <c r="EF1170" s="143"/>
      <c r="EU1170" s="72"/>
    </row>
    <row r="1171" spans="64:151">
      <c r="BL1171" s="11"/>
      <c r="BM1171" s="64"/>
      <c r="BN1171" s="46"/>
      <c r="BZ1171"/>
      <c r="CA1171" s="278">
        <v>41430.646168981482</v>
      </c>
      <c r="CB1171" t="s">
        <v>1969</v>
      </c>
      <c r="CF1171" s="65"/>
      <c r="CG1171" s="65"/>
      <c r="CH1171" s="65"/>
      <c r="DJ1171" s="139"/>
      <c r="DK1171" s="95"/>
      <c r="DL1171" s="141"/>
      <c r="DM1171" s="141"/>
      <c r="DN1171" s="141"/>
      <c r="DO1171" s="141"/>
      <c r="DP1171" s="91"/>
      <c r="DQ1171" s="72"/>
      <c r="DR1171" s="72"/>
      <c r="DS1171" s="72"/>
      <c r="DT1171" s="72"/>
      <c r="DZ1171" s="141"/>
      <c r="EA1171" s="141"/>
      <c r="EB1171" s="141"/>
      <c r="EC1171" s="141"/>
      <c r="ED1171" s="141"/>
      <c r="EE1171" s="141"/>
      <c r="EF1171" s="143"/>
      <c r="EU1171" s="72"/>
    </row>
    <row r="1172" spans="64:151">
      <c r="BL1172" s="11"/>
      <c r="BM1172" s="64"/>
      <c r="BN1172" s="46"/>
      <c r="BZ1172"/>
      <c r="CA1172" s="278">
        <v>41430.646180555559</v>
      </c>
      <c r="CB1172" t="s">
        <v>3347</v>
      </c>
      <c r="CF1172" s="65"/>
      <c r="CG1172" s="65"/>
      <c r="CH1172" s="65"/>
      <c r="DJ1172" s="139"/>
      <c r="DK1172" s="95"/>
      <c r="DL1172" s="141"/>
      <c r="DM1172" s="141"/>
      <c r="DN1172" s="141"/>
      <c r="DO1172" s="141"/>
      <c r="DP1172" s="91"/>
      <c r="DQ1172" s="72"/>
      <c r="DR1172" s="72"/>
      <c r="DS1172" s="72"/>
      <c r="DT1172" s="72"/>
      <c r="DZ1172" s="141"/>
      <c r="EA1172" s="141"/>
      <c r="EB1172" s="141"/>
      <c r="EC1172" s="141"/>
      <c r="ED1172" s="141"/>
      <c r="EE1172" s="141"/>
      <c r="EF1172" s="143"/>
      <c r="EU1172" s="72"/>
    </row>
    <row r="1173" spans="64:151">
      <c r="BL1173" s="11"/>
      <c r="BM1173" s="64"/>
      <c r="BN1173" s="46"/>
      <c r="BZ1173"/>
      <c r="CA1173" s="278">
        <v>41430.646192129629</v>
      </c>
      <c r="CB1173" t="s">
        <v>1597</v>
      </c>
      <c r="CF1173" s="65"/>
      <c r="CG1173" s="65"/>
      <c r="CH1173" s="65"/>
      <c r="DJ1173" s="139"/>
      <c r="DK1173" s="95"/>
      <c r="DL1173" s="141"/>
      <c r="DM1173" s="141"/>
      <c r="DN1173" s="141"/>
      <c r="DO1173" s="141"/>
      <c r="DP1173" s="91"/>
      <c r="DQ1173" s="72"/>
      <c r="DR1173" s="72"/>
      <c r="DS1173" s="72"/>
      <c r="DT1173" s="72"/>
      <c r="DZ1173" s="141"/>
      <c r="EA1173" s="141"/>
      <c r="EB1173" s="141"/>
      <c r="EC1173" s="141"/>
      <c r="ED1173" s="141"/>
      <c r="EE1173" s="141"/>
      <c r="EF1173" s="143"/>
      <c r="EU1173" s="72"/>
    </row>
    <row r="1174" spans="64:151">
      <c r="BL1174" s="11"/>
      <c r="BM1174" s="64"/>
      <c r="BN1174" s="46"/>
      <c r="BZ1174"/>
      <c r="CA1174" s="278">
        <v>41430.646203703705</v>
      </c>
      <c r="CB1174" t="s">
        <v>3347</v>
      </c>
      <c r="CF1174" s="65"/>
      <c r="CG1174" s="65"/>
      <c r="CH1174" s="65"/>
      <c r="DJ1174" s="139"/>
      <c r="DK1174" s="95"/>
      <c r="DL1174" s="141"/>
      <c r="DM1174" s="141"/>
      <c r="DN1174" s="141"/>
      <c r="DO1174" s="141"/>
      <c r="DP1174" s="91"/>
      <c r="DQ1174" s="72"/>
      <c r="DR1174" s="72"/>
      <c r="DS1174" s="72"/>
      <c r="DT1174" s="72"/>
      <c r="DZ1174" s="141"/>
      <c r="EA1174" s="141"/>
      <c r="EB1174" s="141"/>
      <c r="EC1174" s="141"/>
      <c r="ED1174" s="141"/>
      <c r="EE1174" s="141"/>
      <c r="EF1174" s="143"/>
      <c r="EU1174" s="72"/>
    </row>
    <row r="1175" spans="64:151">
      <c r="BL1175" s="11"/>
      <c r="BM1175" s="64"/>
      <c r="BN1175" s="46"/>
      <c r="BZ1175"/>
      <c r="CA1175" s="278">
        <v>41430.646203703705</v>
      </c>
      <c r="CB1175" t="s">
        <v>1598</v>
      </c>
      <c r="CF1175" s="65"/>
      <c r="CG1175" s="65"/>
      <c r="CH1175" s="65"/>
      <c r="DJ1175" s="139"/>
      <c r="DK1175" s="95"/>
      <c r="DL1175" s="141"/>
      <c r="DM1175" s="141"/>
      <c r="DN1175" s="141"/>
      <c r="DO1175" s="141"/>
      <c r="DP1175" s="91"/>
      <c r="DQ1175" s="72"/>
      <c r="DR1175" s="72"/>
      <c r="DS1175" s="72"/>
      <c r="DT1175" s="72"/>
      <c r="DZ1175" s="141"/>
      <c r="EA1175" s="141"/>
      <c r="EB1175" s="141"/>
      <c r="EC1175" s="141"/>
      <c r="ED1175" s="141"/>
      <c r="EE1175" s="141"/>
      <c r="EF1175" s="143"/>
      <c r="EU1175" s="72"/>
    </row>
    <row r="1176" spans="64:151">
      <c r="BZ1176"/>
      <c r="CA1176" s="278">
        <v>41430.646203703705</v>
      </c>
      <c r="CB1176" t="s">
        <v>1969</v>
      </c>
      <c r="CF1176" s="65"/>
      <c r="CG1176" s="65"/>
      <c r="CH1176" s="65"/>
      <c r="DJ1176" s="139"/>
      <c r="DK1176" s="95"/>
      <c r="DL1176" s="141"/>
      <c r="DM1176" s="141"/>
      <c r="DN1176" s="141"/>
      <c r="DO1176" s="141"/>
      <c r="DP1176" s="91"/>
      <c r="DQ1176" s="72"/>
      <c r="DR1176" s="72"/>
      <c r="DS1176" s="72"/>
      <c r="DT1176" s="72"/>
      <c r="DZ1176" s="141"/>
      <c r="EA1176" s="141"/>
      <c r="EB1176" s="141"/>
      <c r="EC1176" s="141"/>
      <c r="ED1176" s="141"/>
      <c r="EE1176" s="141"/>
      <c r="EF1176" s="143"/>
      <c r="EU1176" s="72"/>
    </row>
    <row r="1177" spans="64:151">
      <c r="BL1177" s="11"/>
      <c r="BM1177" s="100"/>
      <c r="BN1177"/>
      <c r="BZ1177"/>
      <c r="CA1177" s="278">
        <v>41430.646203703705</v>
      </c>
      <c r="CB1177" t="s">
        <v>3348</v>
      </c>
      <c r="CF1177" s="65"/>
      <c r="CG1177" s="65"/>
      <c r="CH1177" s="65"/>
      <c r="DJ1177" s="139"/>
      <c r="DK1177" s="95"/>
      <c r="DL1177" s="141"/>
      <c r="DM1177" s="141"/>
      <c r="DN1177" s="141"/>
      <c r="DO1177" s="141"/>
      <c r="DP1177" s="91"/>
      <c r="DQ1177" s="72"/>
      <c r="DR1177" s="72"/>
      <c r="DS1177" s="72"/>
      <c r="DT1177" s="72"/>
      <c r="DZ1177" s="141"/>
      <c r="EA1177" s="141"/>
      <c r="EB1177" s="141"/>
      <c r="EC1177" s="141"/>
      <c r="ED1177" s="141"/>
      <c r="EE1177" s="141"/>
      <c r="EF1177" s="143"/>
      <c r="EU1177" s="72"/>
    </row>
    <row r="1178" spans="64:151">
      <c r="BL1178" s="11"/>
      <c r="BM1178" s="100"/>
      <c r="BN1178"/>
      <c r="BZ1178"/>
      <c r="CA1178" s="278">
        <v>41430.646203703705</v>
      </c>
      <c r="CB1178" t="s">
        <v>1969</v>
      </c>
      <c r="CF1178" s="65"/>
      <c r="CG1178" s="65"/>
      <c r="CH1178" s="65"/>
      <c r="DJ1178" s="139"/>
      <c r="DK1178" s="95"/>
      <c r="DL1178" s="141"/>
      <c r="DM1178" s="141"/>
      <c r="DN1178" s="141"/>
      <c r="DO1178" s="141"/>
      <c r="DP1178" s="91"/>
      <c r="DQ1178" s="72"/>
      <c r="DR1178" s="72"/>
      <c r="DS1178" s="72"/>
      <c r="DT1178" s="72"/>
      <c r="DZ1178" s="141"/>
      <c r="EA1178" s="141"/>
      <c r="EB1178" s="141"/>
      <c r="EC1178" s="141"/>
      <c r="ED1178" s="141"/>
      <c r="EE1178" s="141"/>
      <c r="EF1178" s="143"/>
      <c r="EU1178" s="72"/>
    </row>
    <row r="1179" spans="64:151">
      <c r="BL1179" s="11"/>
      <c r="BM1179" s="100"/>
      <c r="BN1179"/>
      <c r="BZ1179"/>
      <c r="CA1179" s="278">
        <v>41430.646226851852</v>
      </c>
      <c r="CB1179" t="s">
        <v>3131</v>
      </c>
      <c r="CF1179" s="65"/>
      <c r="CG1179" s="65"/>
      <c r="CH1179" s="65"/>
      <c r="DJ1179" s="139"/>
      <c r="DK1179" s="95"/>
      <c r="DL1179" s="141"/>
      <c r="DM1179" s="141"/>
      <c r="DN1179" s="141"/>
      <c r="DO1179" s="141"/>
      <c r="DP1179" s="91"/>
      <c r="DQ1179" s="72"/>
      <c r="DR1179" s="72"/>
      <c r="DS1179" s="72"/>
      <c r="DT1179" s="72"/>
      <c r="DZ1179" s="141"/>
      <c r="EA1179" s="141"/>
      <c r="EB1179" s="141"/>
      <c r="EC1179" s="141"/>
      <c r="ED1179" s="141"/>
      <c r="EE1179" s="141"/>
      <c r="EF1179" s="143"/>
      <c r="EU1179" s="72"/>
    </row>
    <row r="1180" spans="64:151">
      <c r="BL1180" s="11"/>
      <c r="BM1180" s="100"/>
      <c r="BN1180"/>
      <c r="BZ1180"/>
      <c r="CA1180" s="278">
        <v>41430.646249999998</v>
      </c>
      <c r="CB1180" t="s">
        <v>1969</v>
      </c>
      <c r="CF1180" s="65"/>
      <c r="CG1180" s="65"/>
      <c r="CH1180" s="65"/>
      <c r="DJ1180" s="139"/>
      <c r="DK1180" s="95"/>
      <c r="DL1180" s="141"/>
      <c r="DM1180" s="141"/>
      <c r="DN1180" s="141"/>
      <c r="DO1180" s="141"/>
      <c r="DP1180" s="91"/>
      <c r="DQ1180" s="72"/>
      <c r="DR1180" s="72"/>
      <c r="DS1180" s="72"/>
      <c r="DT1180" s="72"/>
      <c r="DZ1180" s="141"/>
      <c r="EA1180" s="141"/>
      <c r="EB1180" s="141"/>
      <c r="EC1180" s="141"/>
      <c r="ED1180" s="141"/>
      <c r="EE1180" s="141"/>
      <c r="EF1180" s="143"/>
      <c r="EU1180" s="72"/>
    </row>
    <row r="1181" spans="64:151">
      <c r="BL1181" s="11"/>
      <c r="BM1181" s="100"/>
      <c r="BN1181"/>
      <c r="BZ1181"/>
      <c r="CA1181" s="278">
        <v>41430.646249999998</v>
      </c>
      <c r="CB1181" t="s">
        <v>3347</v>
      </c>
      <c r="CF1181" s="65"/>
      <c r="CG1181" s="65"/>
      <c r="CH1181" s="65"/>
      <c r="DJ1181" s="139"/>
      <c r="DK1181" s="95"/>
      <c r="DL1181" s="141"/>
      <c r="DM1181" s="141"/>
      <c r="DN1181" s="141"/>
      <c r="DO1181" s="141"/>
      <c r="DP1181" s="91"/>
      <c r="DQ1181" s="72"/>
      <c r="DR1181" s="72"/>
      <c r="DS1181" s="72"/>
      <c r="DT1181" s="72"/>
      <c r="DZ1181" s="141"/>
      <c r="EA1181" s="141"/>
      <c r="EB1181" s="141"/>
      <c r="EC1181" s="141"/>
      <c r="ED1181" s="141"/>
      <c r="EE1181" s="141"/>
      <c r="EF1181" s="143"/>
      <c r="EU1181" s="72"/>
    </row>
    <row r="1182" spans="64:151">
      <c r="BL1182" s="11"/>
      <c r="BM1182" s="100"/>
      <c r="BN1182"/>
      <c r="BZ1182"/>
      <c r="CA1182" s="278">
        <v>41430.646249999998</v>
      </c>
      <c r="CB1182" t="s">
        <v>1597</v>
      </c>
      <c r="CF1182" s="65"/>
      <c r="CG1182" s="65"/>
      <c r="CH1182" s="65"/>
      <c r="DJ1182" s="139"/>
      <c r="DK1182" s="95"/>
      <c r="DL1182" s="141"/>
      <c r="DM1182" s="141"/>
      <c r="DN1182" s="141"/>
      <c r="DO1182" s="141"/>
      <c r="DP1182" s="91"/>
      <c r="DQ1182" s="72"/>
      <c r="DR1182" s="72"/>
      <c r="DS1182" s="72"/>
      <c r="DT1182" s="72"/>
      <c r="DZ1182" s="141"/>
      <c r="EA1182" s="141"/>
      <c r="EB1182" s="141"/>
      <c r="EC1182" s="141"/>
      <c r="ED1182" s="141"/>
      <c r="EE1182" s="141"/>
      <c r="EF1182" s="143"/>
      <c r="EU1182" s="72"/>
    </row>
    <row r="1183" spans="64:151">
      <c r="BL1183" s="11"/>
      <c r="BM1183" s="100"/>
      <c r="BN1183"/>
      <c r="BZ1183"/>
      <c r="CA1183" s="278">
        <v>41430.646365740744</v>
      </c>
      <c r="CB1183" t="s">
        <v>1969</v>
      </c>
      <c r="CF1183" s="65"/>
      <c r="CG1183" s="65"/>
      <c r="CH1183" s="65"/>
      <c r="DJ1183" s="139"/>
      <c r="DK1183" s="95"/>
      <c r="DL1183" s="141"/>
      <c r="DM1183" s="141"/>
      <c r="DN1183" s="141"/>
      <c r="DO1183" s="141"/>
      <c r="DP1183" s="91"/>
      <c r="DQ1183" s="72"/>
      <c r="DR1183" s="72"/>
      <c r="DS1183" s="72"/>
      <c r="DT1183" s="72"/>
      <c r="DZ1183" s="141"/>
      <c r="EA1183" s="141"/>
      <c r="EB1183" s="141"/>
      <c r="EC1183" s="141"/>
      <c r="ED1183" s="141"/>
      <c r="EE1183" s="141"/>
      <c r="EF1183" s="143"/>
      <c r="EU1183" s="72"/>
    </row>
    <row r="1184" spans="64:151">
      <c r="BL1184" s="11"/>
      <c r="BM1184" s="100"/>
      <c r="BN1184"/>
      <c r="BZ1184"/>
      <c r="CA1184" s="278">
        <v>41430.646423611113</v>
      </c>
      <c r="CB1184" t="s">
        <v>1969</v>
      </c>
      <c r="CF1184" s="65"/>
      <c r="CG1184" s="65"/>
      <c r="CH1184" s="65"/>
      <c r="DJ1184" s="139"/>
      <c r="DK1184" s="95"/>
      <c r="DL1184" s="141"/>
      <c r="DM1184" s="141"/>
      <c r="DN1184" s="141"/>
      <c r="DO1184" s="141"/>
      <c r="DP1184" s="91"/>
      <c r="DQ1184" s="72"/>
      <c r="DR1184" s="72"/>
      <c r="DS1184" s="72"/>
      <c r="DT1184" s="72"/>
      <c r="DZ1184" s="141"/>
      <c r="EA1184" s="141"/>
      <c r="EB1184" s="141"/>
      <c r="EC1184" s="141"/>
      <c r="ED1184" s="141"/>
      <c r="EE1184" s="141"/>
      <c r="EF1184" s="143"/>
      <c r="EU1184" s="72"/>
    </row>
    <row r="1185" spans="64:151">
      <c r="BL1185" s="11"/>
      <c r="BM1185" s="100"/>
      <c r="BN1185"/>
      <c r="BZ1185"/>
      <c r="CA1185" s="278">
        <v>41430.646423611113</v>
      </c>
      <c r="CB1185" t="s">
        <v>3347</v>
      </c>
      <c r="CF1185" s="65"/>
      <c r="CG1185" s="65"/>
      <c r="CH1185" s="65"/>
      <c r="DJ1185" s="139"/>
      <c r="DK1185" s="95"/>
      <c r="DL1185" s="141"/>
      <c r="DM1185" s="141"/>
      <c r="DN1185" s="141"/>
      <c r="DO1185" s="141"/>
      <c r="DP1185" s="91"/>
      <c r="DQ1185" s="72"/>
      <c r="DR1185" s="72"/>
      <c r="DS1185" s="72"/>
      <c r="DT1185" s="72"/>
      <c r="DZ1185" s="141"/>
      <c r="EA1185" s="141"/>
      <c r="EB1185" s="141"/>
      <c r="EC1185" s="141"/>
      <c r="ED1185" s="141"/>
      <c r="EE1185" s="141"/>
      <c r="EF1185" s="143"/>
      <c r="EU1185" s="72"/>
    </row>
    <row r="1186" spans="64:151">
      <c r="BL1186" s="11"/>
      <c r="BM1186" s="100"/>
      <c r="BN1186"/>
      <c r="BZ1186"/>
      <c r="CA1186" s="278">
        <v>41430.646435185183</v>
      </c>
      <c r="CB1186" t="s">
        <v>3347</v>
      </c>
      <c r="CF1186" s="65"/>
      <c r="CG1186" s="65"/>
      <c r="CH1186" s="65"/>
      <c r="DJ1186" s="139"/>
      <c r="DK1186" s="95"/>
      <c r="DL1186" s="141"/>
      <c r="DM1186" s="141"/>
      <c r="DN1186" s="141"/>
      <c r="DO1186" s="141"/>
      <c r="DP1186" s="91"/>
      <c r="DQ1186" s="72"/>
      <c r="DR1186" s="72"/>
      <c r="DS1186" s="72"/>
      <c r="DT1186" s="72"/>
      <c r="DZ1186" s="141"/>
      <c r="EA1186" s="141"/>
      <c r="EB1186" s="141"/>
      <c r="EC1186" s="141"/>
      <c r="ED1186" s="141"/>
      <c r="EE1186" s="141"/>
      <c r="EF1186" s="143"/>
      <c r="EU1186" s="72"/>
    </row>
    <row r="1187" spans="64:151">
      <c r="BL1187" s="11"/>
      <c r="BM1187" s="100"/>
      <c r="BN1187"/>
      <c r="BZ1187"/>
      <c r="CA1187" s="278">
        <v>41430.646435185183</v>
      </c>
      <c r="CB1187" t="s">
        <v>1597</v>
      </c>
      <c r="CF1187" s="65"/>
      <c r="CG1187" s="65"/>
      <c r="CH1187" s="65"/>
      <c r="DJ1187" s="139"/>
      <c r="DK1187" s="95"/>
      <c r="DL1187" s="141"/>
      <c r="DM1187" s="141"/>
      <c r="DN1187" s="141"/>
      <c r="DO1187" s="141"/>
      <c r="DP1187" s="91"/>
      <c r="DQ1187" s="72"/>
      <c r="DR1187" s="72"/>
      <c r="DS1187" s="72"/>
      <c r="DT1187" s="72"/>
      <c r="DZ1187" s="141"/>
      <c r="EA1187" s="141"/>
      <c r="EB1187" s="141"/>
      <c r="EC1187" s="141"/>
      <c r="ED1187" s="141"/>
      <c r="EE1187" s="141"/>
      <c r="EF1187" s="143"/>
      <c r="EU1187" s="72"/>
    </row>
    <row r="1188" spans="64:151">
      <c r="BL1188" s="11"/>
      <c r="BM1188" s="100"/>
      <c r="BN1188"/>
      <c r="BZ1188"/>
      <c r="CA1188" s="278">
        <v>41430.64644675926</v>
      </c>
      <c r="CB1188" t="s">
        <v>1969</v>
      </c>
      <c r="CF1188" s="65"/>
      <c r="CG1188" s="65"/>
      <c r="CH1188" s="65"/>
      <c r="DJ1188" s="139"/>
      <c r="DK1188" s="95"/>
      <c r="DL1188" s="141"/>
      <c r="DM1188" s="141"/>
      <c r="DN1188" s="141"/>
      <c r="DO1188" s="141"/>
      <c r="DP1188" s="91"/>
      <c r="DQ1188" s="72"/>
      <c r="DR1188" s="72"/>
      <c r="DS1188" s="72"/>
      <c r="DT1188" s="72"/>
      <c r="DZ1188" s="141"/>
      <c r="EA1188" s="141"/>
      <c r="EB1188" s="141"/>
      <c r="EC1188" s="141"/>
      <c r="ED1188" s="141"/>
      <c r="EE1188" s="141"/>
      <c r="EF1188" s="143"/>
      <c r="EU1188" s="72"/>
    </row>
    <row r="1189" spans="64:151">
      <c r="BL1189" s="11"/>
      <c r="BM1189" s="100"/>
      <c r="BN1189"/>
      <c r="BZ1189"/>
      <c r="CA1189" s="278">
        <v>41430.64644675926</v>
      </c>
      <c r="CB1189" t="s">
        <v>3132</v>
      </c>
      <c r="CF1189" s="65"/>
      <c r="CG1189" s="65"/>
      <c r="CH1189" s="65"/>
      <c r="DJ1189" s="139"/>
      <c r="DK1189" s="95"/>
      <c r="DL1189" s="141"/>
      <c r="DM1189" s="141"/>
      <c r="DN1189" s="141"/>
      <c r="DO1189" s="141"/>
      <c r="DP1189" s="91"/>
      <c r="DQ1189" s="72"/>
      <c r="DR1189" s="72"/>
      <c r="DS1189" s="72"/>
      <c r="DT1189" s="72"/>
      <c r="DZ1189" s="141"/>
      <c r="EA1189" s="141"/>
      <c r="EB1189" s="141"/>
      <c r="EC1189" s="141"/>
      <c r="ED1189" s="141"/>
      <c r="EE1189" s="141"/>
      <c r="EF1189" s="143"/>
      <c r="EU1189" s="72"/>
    </row>
    <row r="1190" spans="64:151">
      <c r="BL1190" s="11"/>
      <c r="BM1190" s="100"/>
      <c r="BN1190"/>
      <c r="BZ1190"/>
      <c r="CA1190" s="278">
        <v>41430.64644675926</v>
      </c>
      <c r="CB1190" t="s">
        <v>1969</v>
      </c>
      <c r="CF1190" s="65"/>
      <c r="CG1190" s="65"/>
      <c r="CH1190" s="49"/>
      <c r="DJ1190" s="139"/>
      <c r="DK1190" s="95"/>
      <c r="DL1190" s="141"/>
      <c r="DM1190" s="141"/>
      <c r="DN1190" s="141"/>
      <c r="DO1190" s="141"/>
      <c r="DP1190" s="91"/>
      <c r="DQ1190" s="72"/>
      <c r="DR1190" s="72"/>
      <c r="DS1190" s="72"/>
      <c r="DT1190" s="72"/>
      <c r="DZ1190" s="141"/>
      <c r="EA1190" s="141"/>
      <c r="EB1190" s="141"/>
      <c r="EC1190" s="141"/>
      <c r="ED1190" s="141"/>
      <c r="EE1190" s="141"/>
      <c r="EF1190" s="143"/>
      <c r="EU1190" s="72"/>
    </row>
    <row r="1191" spans="64:151">
      <c r="BL1191" s="11"/>
      <c r="BM1191" s="100"/>
      <c r="BN1191"/>
      <c r="BZ1191"/>
      <c r="CA1191" s="278">
        <v>41430.646458333336</v>
      </c>
      <c r="CB1191" t="s">
        <v>3350</v>
      </c>
      <c r="CF1191" s="65"/>
      <c r="CG1191" s="65"/>
      <c r="CH1191" s="49"/>
      <c r="DJ1191" s="139"/>
      <c r="DK1191" s="95"/>
      <c r="DL1191" s="141"/>
      <c r="DM1191" s="141"/>
      <c r="DN1191" s="141"/>
      <c r="DO1191" s="141"/>
      <c r="DP1191" s="91"/>
      <c r="DQ1191" s="72"/>
      <c r="DR1191" s="72"/>
      <c r="DS1191" s="72"/>
      <c r="DT1191" s="72"/>
      <c r="DZ1191" s="141"/>
      <c r="EA1191" s="141"/>
      <c r="EB1191" s="141"/>
      <c r="EC1191" s="141"/>
      <c r="ED1191" s="141"/>
      <c r="EE1191" s="141"/>
      <c r="EF1191" s="143"/>
      <c r="EU1191" s="72"/>
    </row>
    <row r="1192" spans="64:151">
      <c r="BL1192" s="11"/>
      <c r="BM1192" s="100"/>
      <c r="BN1192"/>
      <c r="BZ1192"/>
      <c r="CA1192" s="278">
        <v>41430.646493055552</v>
      </c>
      <c r="CB1192" t="s">
        <v>1969</v>
      </c>
      <c r="CF1192" s="65"/>
      <c r="CG1192" s="65"/>
      <c r="CH1192" s="49"/>
      <c r="DJ1192" s="139"/>
      <c r="DK1192" s="95"/>
      <c r="DL1192" s="141"/>
      <c r="DM1192" s="141"/>
      <c r="DN1192" s="141"/>
      <c r="DO1192" s="141"/>
      <c r="DP1192" s="91"/>
      <c r="DQ1192" s="72"/>
      <c r="DR1192" s="72"/>
      <c r="DS1192" s="72"/>
      <c r="DT1192" s="72"/>
      <c r="DZ1192" s="141"/>
      <c r="EA1192" s="141"/>
      <c r="EB1192" s="141"/>
      <c r="EC1192" s="141"/>
      <c r="ED1192" s="141"/>
      <c r="EE1192" s="141"/>
      <c r="EF1192" s="143"/>
      <c r="EU1192" s="72"/>
    </row>
    <row r="1193" spans="64:151">
      <c r="BL1193" s="11"/>
      <c r="BM1193" s="100"/>
      <c r="BN1193"/>
      <c r="BZ1193"/>
      <c r="CA1193" s="278">
        <v>41430.646493055552</v>
      </c>
      <c r="CB1193" t="s">
        <v>3347</v>
      </c>
      <c r="CF1193" s="65"/>
      <c r="CG1193" s="65"/>
      <c r="CH1193" s="49"/>
      <c r="DJ1193" s="139"/>
      <c r="DK1193" s="95"/>
      <c r="DL1193" s="141"/>
      <c r="DM1193" s="141"/>
      <c r="DN1193" s="141"/>
      <c r="DO1193" s="141"/>
      <c r="DP1193" s="91"/>
      <c r="DQ1193" s="72"/>
      <c r="DR1193" s="72"/>
      <c r="DS1193" s="72"/>
      <c r="DT1193" s="72"/>
      <c r="DZ1193" s="141"/>
      <c r="EA1193" s="141"/>
      <c r="EB1193" s="141"/>
      <c r="EC1193" s="141"/>
      <c r="ED1193" s="141"/>
      <c r="EE1193" s="141"/>
      <c r="EF1193" s="143"/>
      <c r="EU1193" s="72"/>
    </row>
    <row r="1194" spans="64:151">
      <c r="BL1194" s="11"/>
      <c r="BM1194" s="100"/>
      <c r="BN1194"/>
      <c r="BZ1194"/>
      <c r="CA1194" s="278">
        <v>41430.646493055552</v>
      </c>
      <c r="CB1194" t="s">
        <v>1597</v>
      </c>
      <c r="CF1194" s="65"/>
      <c r="CG1194" s="65"/>
      <c r="CH1194" s="49"/>
      <c r="DJ1194" s="139"/>
      <c r="DK1194" s="95"/>
      <c r="DL1194" s="141"/>
      <c r="DM1194" s="141"/>
      <c r="DN1194" s="141"/>
      <c r="DO1194" s="141"/>
      <c r="DP1194" s="91"/>
      <c r="DQ1194" s="72"/>
      <c r="DR1194" s="72"/>
      <c r="DS1194" s="72"/>
      <c r="DT1194" s="72"/>
      <c r="DZ1194" s="141"/>
      <c r="EA1194" s="141"/>
      <c r="EB1194" s="141"/>
      <c r="EC1194" s="141"/>
      <c r="ED1194" s="141"/>
      <c r="EE1194" s="141"/>
      <c r="EF1194" s="143"/>
      <c r="EU1194" s="72"/>
    </row>
    <row r="1195" spans="64:151">
      <c r="BL1195" s="11"/>
      <c r="BM1195" s="100"/>
      <c r="BN1195"/>
      <c r="BZ1195"/>
      <c r="CA1195" s="278">
        <v>41430.646562499998</v>
      </c>
      <c r="CB1195" t="s">
        <v>1597</v>
      </c>
      <c r="CF1195" s="65"/>
      <c r="CG1195" s="65"/>
      <c r="CH1195" s="49"/>
      <c r="DJ1195" s="139"/>
      <c r="DK1195" s="95"/>
      <c r="DL1195" s="141"/>
      <c r="DM1195" s="141"/>
      <c r="DN1195" s="141"/>
      <c r="DO1195" s="141"/>
      <c r="DP1195" s="91"/>
      <c r="DQ1195" s="72"/>
      <c r="DR1195" s="72"/>
      <c r="DS1195" s="72"/>
      <c r="DT1195" s="72"/>
      <c r="DZ1195" s="141"/>
      <c r="EA1195" s="141"/>
      <c r="EB1195" s="141"/>
      <c r="EC1195" s="141"/>
      <c r="ED1195" s="141"/>
      <c r="EE1195" s="141"/>
      <c r="EF1195" s="143"/>
      <c r="EU1195" s="72"/>
    </row>
    <row r="1196" spans="64:151">
      <c r="BL1196" s="11"/>
      <c r="BM1196" s="100"/>
      <c r="BN1196"/>
      <c r="BZ1196"/>
      <c r="CA1196" s="278">
        <v>41430.646678240744</v>
      </c>
      <c r="CB1196" t="s">
        <v>3347</v>
      </c>
      <c r="CF1196" s="65"/>
      <c r="CG1196" s="65"/>
      <c r="CH1196" s="49"/>
      <c r="DJ1196" s="139"/>
      <c r="DK1196" s="95"/>
      <c r="DL1196" s="141"/>
      <c r="DM1196" s="141"/>
      <c r="DN1196" s="141"/>
      <c r="DO1196" s="141"/>
      <c r="DP1196" s="91"/>
      <c r="DQ1196" s="72"/>
      <c r="DR1196" s="72"/>
      <c r="DS1196" s="72"/>
      <c r="DT1196" s="72"/>
      <c r="DZ1196" s="141"/>
      <c r="EA1196" s="141"/>
      <c r="EB1196" s="141"/>
      <c r="EC1196" s="141"/>
      <c r="ED1196" s="141"/>
      <c r="EE1196" s="141"/>
      <c r="EF1196" s="143"/>
      <c r="EU1196" s="72"/>
    </row>
    <row r="1197" spans="64:151">
      <c r="BL1197" s="11"/>
      <c r="BM1197" s="100"/>
      <c r="BN1197"/>
      <c r="BZ1197"/>
      <c r="CA1197" s="278">
        <v>41430.646689814814</v>
      </c>
      <c r="CB1197" t="s">
        <v>1597</v>
      </c>
      <c r="CF1197" s="65"/>
      <c r="CG1197" s="65"/>
      <c r="CH1197" s="49"/>
      <c r="DJ1197" s="139"/>
      <c r="DK1197" s="95"/>
      <c r="DL1197" s="141"/>
      <c r="DM1197" s="141"/>
      <c r="DN1197" s="141"/>
      <c r="DO1197" s="141"/>
      <c r="DP1197" s="91"/>
      <c r="DQ1197" s="72"/>
      <c r="DR1197" s="72"/>
      <c r="DS1197" s="72"/>
      <c r="DT1197" s="72"/>
      <c r="DZ1197" s="141"/>
      <c r="EA1197" s="141"/>
      <c r="EB1197" s="141"/>
      <c r="EC1197" s="141"/>
      <c r="ED1197" s="141"/>
      <c r="EE1197" s="141"/>
      <c r="EF1197" s="143"/>
      <c r="EU1197" s="72"/>
    </row>
    <row r="1198" spans="64:151">
      <c r="BL1198" s="11"/>
      <c r="BM1198" s="100"/>
      <c r="BN1198"/>
      <c r="BZ1198"/>
      <c r="CA1198" s="278">
        <v>41430.646689814814</v>
      </c>
      <c r="CB1198" t="s">
        <v>1969</v>
      </c>
      <c r="CF1198" s="65"/>
      <c r="CG1198" s="65"/>
      <c r="CH1198" s="49"/>
      <c r="DJ1198" s="139"/>
      <c r="DK1198" s="95"/>
      <c r="DL1198" s="141"/>
      <c r="DM1198" s="141"/>
      <c r="DN1198" s="141"/>
      <c r="DO1198" s="141"/>
      <c r="DP1198" s="91"/>
      <c r="DQ1198" s="72"/>
      <c r="DR1198" s="72"/>
      <c r="DS1198" s="72"/>
      <c r="DT1198" s="72"/>
      <c r="DZ1198" s="141"/>
      <c r="EA1198" s="141"/>
      <c r="EB1198" s="141"/>
      <c r="EC1198" s="141"/>
      <c r="ED1198" s="141"/>
      <c r="EE1198" s="141"/>
      <c r="EF1198" s="143"/>
      <c r="EU1198" s="72"/>
    </row>
    <row r="1199" spans="64:151">
      <c r="BL1199" s="11"/>
      <c r="BM1199" s="100"/>
      <c r="BN1199"/>
      <c r="BZ1199"/>
      <c r="CA1199" s="278">
        <v>41430.646736111114</v>
      </c>
      <c r="CB1199" t="s">
        <v>3351</v>
      </c>
      <c r="CF1199" s="65"/>
      <c r="CG1199" s="65"/>
      <c r="CH1199" s="49"/>
      <c r="DJ1199" s="139"/>
      <c r="DK1199" s="95"/>
      <c r="DL1199" s="141"/>
      <c r="DM1199" s="141"/>
      <c r="DN1199" s="141"/>
      <c r="DO1199" s="141"/>
      <c r="DP1199" s="91"/>
      <c r="DQ1199" s="72"/>
      <c r="DR1199" s="72"/>
      <c r="DS1199" s="72"/>
      <c r="DT1199" s="72"/>
      <c r="DZ1199" s="141"/>
      <c r="EA1199" s="141"/>
      <c r="EB1199" s="141"/>
      <c r="EC1199" s="141"/>
      <c r="ED1199" s="141"/>
      <c r="EE1199" s="141"/>
      <c r="EF1199" s="143"/>
      <c r="EU1199" s="72"/>
    </row>
    <row r="1200" spans="64:151">
      <c r="BL1200" s="11"/>
      <c r="BM1200" s="100"/>
      <c r="BN1200"/>
      <c r="BZ1200"/>
      <c r="CA1200" s="278">
        <v>41430.646736111114</v>
      </c>
      <c r="CB1200" t="s">
        <v>1597</v>
      </c>
      <c r="CF1200" s="65"/>
      <c r="CG1200" s="65"/>
      <c r="CH1200" s="49"/>
      <c r="DJ1200" s="139"/>
      <c r="DK1200" s="95"/>
      <c r="DL1200" s="141"/>
      <c r="DM1200" s="141"/>
      <c r="DN1200" s="141"/>
      <c r="DO1200" s="141"/>
      <c r="DP1200" s="91"/>
      <c r="DQ1200" s="72"/>
      <c r="DR1200" s="72"/>
      <c r="DS1200" s="72"/>
      <c r="DT1200" s="72"/>
      <c r="DZ1200" s="141"/>
      <c r="EA1200" s="141"/>
      <c r="EB1200" s="141"/>
      <c r="EC1200" s="141"/>
      <c r="ED1200" s="141"/>
      <c r="EE1200" s="141"/>
      <c r="EF1200" s="143"/>
      <c r="EU1200" s="72"/>
    </row>
    <row r="1201" spans="64:151">
      <c r="BL1201" s="11"/>
      <c r="BM1201" s="100"/>
      <c r="BN1201"/>
      <c r="BZ1201"/>
      <c r="CA1201" s="278">
        <v>41430.646747685183</v>
      </c>
      <c r="CB1201" t="s">
        <v>1969</v>
      </c>
      <c r="CF1201" s="65"/>
      <c r="CG1201" s="65"/>
      <c r="CH1201" s="49"/>
      <c r="DJ1201" s="139"/>
      <c r="DK1201" s="95"/>
      <c r="DL1201" s="141"/>
      <c r="DM1201" s="141"/>
      <c r="DN1201" s="141"/>
      <c r="DO1201" s="141"/>
      <c r="DP1201" s="91"/>
      <c r="DQ1201" s="72"/>
      <c r="DR1201" s="72"/>
      <c r="DS1201" s="72"/>
      <c r="DT1201" s="72"/>
      <c r="DZ1201" s="141"/>
      <c r="EA1201" s="141"/>
      <c r="EB1201" s="141"/>
      <c r="EC1201" s="141"/>
      <c r="ED1201" s="141"/>
      <c r="EE1201" s="141"/>
      <c r="EF1201" s="143"/>
      <c r="EU1201" s="72"/>
    </row>
    <row r="1202" spans="64:151">
      <c r="BL1202" s="11"/>
      <c r="BM1202" s="100"/>
      <c r="BN1202"/>
      <c r="BZ1202"/>
      <c r="CA1202" s="278">
        <v>41430.646782407406</v>
      </c>
      <c r="CB1202" t="s">
        <v>1969</v>
      </c>
      <c r="CF1202" s="65"/>
      <c r="CG1202" s="65"/>
      <c r="CH1202" s="49"/>
      <c r="DJ1202" s="139"/>
      <c r="DK1202" s="95"/>
      <c r="DL1202" s="141"/>
      <c r="DM1202" s="141"/>
      <c r="DN1202" s="141"/>
      <c r="DO1202" s="141"/>
      <c r="DP1202" s="91"/>
      <c r="DQ1202" s="72"/>
      <c r="DR1202" s="72"/>
      <c r="DS1202" s="72"/>
      <c r="DT1202" s="72"/>
      <c r="DZ1202" s="141"/>
      <c r="EA1202" s="141"/>
      <c r="EB1202" s="141"/>
      <c r="EC1202" s="141"/>
      <c r="ED1202" s="141"/>
      <c r="EE1202" s="141"/>
      <c r="EF1202" s="143"/>
      <c r="EU1202" s="72"/>
    </row>
    <row r="1203" spans="64:151">
      <c r="BL1203" s="11"/>
      <c r="BM1203" s="100"/>
      <c r="BN1203"/>
      <c r="BZ1203"/>
      <c r="CA1203" s="278">
        <v>41430.646805555552</v>
      </c>
      <c r="CB1203" t="s">
        <v>3352</v>
      </c>
      <c r="CF1203" s="65"/>
      <c r="CG1203" s="65"/>
      <c r="CH1203" s="49"/>
      <c r="DJ1203" s="139"/>
      <c r="DK1203" s="95"/>
      <c r="DL1203" s="141"/>
      <c r="DM1203" s="141"/>
      <c r="DN1203" s="141"/>
      <c r="DO1203" s="141"/>
      <c r="DP1203" s="91"/>
      <c r="DQ1203" s="72"/>
      <c r="DR1203" s="72"/>
      <c r="DS1203" s="72"/>
      <c r="DT1203" s="72"/>
      <c r="DZ1203" s="141"/>
      <c r="EA1203" s="141"/>
      <c r="EB1203" s="141"/>
      <c r="EC1203" s="141"/>
      <c r="ED1203" s="141"/>
      <c r="EE1203" s="141"/>
      <c r="EF1203" s="143"/>
      <c r="EU1203" s="72"/>
    </row>
    <row r="1204" spans="64:151">
      <c r="BL1204" s="11"/>
      <c r="BM1204" s="100"/>
      <c r="BN1204"/>
      <c r="BZ1204"/>
      <c r="CA1204" s="278">
        <v>41430.646805555552</v>
      </c>
      <c r="CB1204" t="s">
        <v>1597</v>
      </c>
      <c r="CF1204" s="65"/>
      <c r="CG1204" s="65"/>
      <c r="CH1204" s="49"/>
      <c r="DJ1204" s="139"/>
      <c r="DK1204" s="95"/>
      <c r="DL1204" s="141"/>
      <c r="DM1204" s="141"/>
      <c r="DN1204" s="141"/>
      <c r="DO1204" s="141"/>
      <c r="DP1204" s="91"/>
      <c r="DQ1204" s="72"/>
      <c r="DR1204" s="72"/>
      <c r="DS1204" s="72"/>
      <c r="DT1204" s="72"/>
      <c r="DZ1204" s="141"/>
      <c r="EA1204" s="141"/>
      <c r="EB1204" s="141"/>
      <c r="EC1204" s="141"/>
      <c r="ED1204" s="141"/>
      <c r="EE1204" s="141"/>
      <c r="EF1204" s="143"/>
      <c r="EU1204" s="72"/>
    </row>
    <row r="1205" spans="64:151">
      <c r="BL1205" s="11"/>
      <c r="BM1205" s="100"/>
      <c r="BN1205"/>
      <c r="BZ1205"/>
      <c r="CA1205" s="278">
        <v>41430.646805555552</v>
      </c>
      <c r="CB1205" t="s">
        <v>1969</v>
      </c>
      <c r="CF1205" s="65"/>
      <c r="CG1205" s="65"/>
      <c r="CH1205" s="49"/>
      <c r="DJ1205" s="139"/>
      <c r="DK1205" s="95"/>
      <c r="DL1205" s="141"/>
      <c r="DM1205" s="141"/>
      <c r="DN1205" s="141"/>
      <c r="DO1205" s="141"/>
      <c r="DP1205" s="91"/>
      <c r="DQ1205" s="72"/>
      <c r="DR1205" s="72"/>
      <c r="DS1205" s="72"/>
      <c r="DT1205" s="72"/>
      <c r="DZ1205" s="141"/>
      <c r="EA1205" s="141"/>
      <c r="EB1205" s="141"/>
      <c r="EC1205" s="141"/>
      <c r="ED1205" s="141"/>
      <c r="EE1205" s="141"/>
      <c r="EF1205" s="143"/>
      <c r="EU1205" s="72"/>
    </row>
    <row r="1206" spans="64:151">
      <c r="BL1206" s="11"/>
      <c r="BM1206" s="100"/>
      <c r="BN1206"/>
      <c r="BZ1206"/>
      <c r="CA1206" s="278">
        <v>41430.646805555552</v>
      </c>
      <c r="CB1206" t="s">
        <v>3353</v>
      </c>
      <c r="CF1206" s="65"/>
      <c r="CG1206" s="65"/>
      <c r="CH1206" s="49"/>
      <c r="DJ1206" s="139"/>
      <c r="DK1206" s="95"/>
      <c r="DL1206" s="141"/>
      <c r="DM1206" s="141"/>
      <c r="DN1206" s="141"/>
      <c r="DO1206" s="141"/>
      <c r="DP1206" s="91"/>
      <c r="DQ1206" s="72"/>
      <c r="DR1206" s="72"/>
      <c r="DS1206" s="72"/>
      <c r="DT1206" s="72"/>
      <c r="DZ1206" s="141"/>
      <c r="EA1206" s="141"/>
      <c r="EB1206" s="141"/>
      <c r="EC1206" s="141"/>
      <c r="ED1206" s="141"/>
      <c r="EE1206" s="141"/>
      <c r="EF1206" s="143"/>
      <c r="EU1206" s="72"/>
    </row>
    <row r="1207" spans="64:151">
      <c r="BL1207" s="11"/>
      <c r="BM1207" s="100"/>
      <c r="BN1207"/>
      <c r="BZ1207"/>
      <c r="CA1207" s="278">
        <v>41430.646817129629</v>
      </c>
      <c r="CB1207" t="s">
        <v>1969</v>
      </c>
      <c r="CF1207" s="65"/>
      <c r="CG1207" s="65"/>
      <c r="CH1207" s="49"/>
      <c r="DJ1207" s="139"/>
      <c r="DK1207" s="95"/>
      <c r="DL1207" s="141"/>
      <c r="DM1207" s="141"/>
      <c r="DN1207" s="141"/>
      <c r="DO1207" s="141"/>
      <c r="DP1207" s="91"/>
      <c r="DQ1207" s="72"/>
      <c r="DR1207" s="72"/>
      <c r="DS1207" s="72"/>
      <c r="DT1207" s="72"/>
      <c r="DZ1207" s="141"/>
      <c r="EA1207" s="141"/>
      <c r="EB1207" s="141"/>
      <c r="EC1207" s="141"/>
      <c r="ED1207" s="141"/>
      <c r="EE1207" s="141"/>
      <c r="EF1207" s="143"/>
      <c r="EU1207" s="72"/>
    </row>
    <row r="1208" spans="64:151">
      <c r="BL1208" s="11"/>
      <c r="BM1208" s="100"/>
      <c r="BN1208"/>
      <c r="BZ1208"/>
      <c r="CA1208" s="278">
        <v>41430.646828703706</v>
      </c>
      <c r="CB1208" t="s">
        <v>1605</v>
      </c>
      <c r="CF1208" s="65"/>
      <c r="CG1208" s="65"/>
      <c r="CH1208" s="49"/>
      <c r="DJ1208" s="139"/>
      <c r="DK1208" s="95"/>
      <c r="DL1208" s="141"/>
      <c r="DM1208" s="141"/>
      <c r="DN1208" s="141"/>
      <c r="DO1208" s="141"/>
      <c r="DP1208" s="91"/>
      <c r="DQ1208" s="72"/>
      <c r="DR1208" s="72"/>
      <c r="DS1208" s="72"/>
      <c r="DT1208" s="72"/>
      <c r="DZ1208" s="141"/>
      <c r="EA1208" s="141"/>
      <c r="EB1208" s="141"/>
      <c r="EC1208" s="141"/>
      <c r="ED1208" s="141"/>
      <c r="EE1208" s="141"/>
      <c r="EF1208" s="143"/>
      <c r="EU1208" s="72"/>
    </row>
    <row r="1209" spans="64:151">
      <c r="BL1209" s="11"/>
      <c r="BM1209" s="100"/>
      <c r="BN1209"/>
      <c r="BZ1209"/>
      <c r="CA1209" s="278">
        <v>41430.646863425929</v>
      </c>
      <c r="CB1209" t="s">
        <v>1969</v>
      </c>
      <c r="CF1209" s="65"/>
      <c r="CG1209" s="65"/>
      <c r="CH1209" s="49"/>
      <c r="DJ1209" s="139"/>
      <c r="DK1209" s="95"/>
      <c r="DL1209" s="141"/>
      <c r="DM1209" s="141"/>
      <c r="DN1209" s="141"/>
      <c r="DO1209" s="141"/>
      <c r="DP1209" s="91"/>
      <c r="DQ1209" s="72"/>
      <c r="DR1209" s="72"/>
      <c r="DS1209" s="72"/>
      <c r="DT1209" s="72"/>
      <c r="DZ1209" s="141"/>
      <c r="EA1209" s="141"/>
      <c r="EB1209" s="141"/>
      <c r="EC1209" s="141"/>
      <c r="ED1209" s="141"/>
      <c r="EE1209" s="141"/>
      <c r="EF1209" s="143"/>
      <c r="EU1209" s="72"/>
    </row>
    <row r="1210" spans="64:151">
      <c r="BL1210" s="11"/>
      <c r="BM1210" s="100"/>
      <c r="BN1210"/>
      <c r="BZ1210"/>
      <c r="CA1210" s="278">
        <v>41430.646863425929</v>
      </c>
      <c r="CB1210" t="s">
        <v>3352</v>
      </c>
      <c r="CF1210" s="65"/>
      <c r="CG1210" s="65"/>
      <c r="CH1210" s="49"/>
      <c r="DJ1210" s="139"/>
      <c r="DK1210" s="95"/>
      <c r="DL1210" s="141"/>
      <c r="DM1210" s="141"/>
      <c r="DN1210" s="141"/>
      <c r="DO1210" s="141"/>
      <c r="DP1210" s="91"/>
      <c r="DQ1210" s="72"/>
      <c r="DR1210" s="72"/>
      <c r="DS1210" s="72"/>
      <c r="DT1210" s="72"/>
      <c r="DZ1210" s="141"/>
      <c r="EA1210" s="141"/>
      <c r="EB1210" s="141"/>
      <c r="EC1210" s="141"/>
      <c r="ED1210" s="141"/>
      <c r="EE1210" s="141"/>
      <c r="EF1210" s="143"/>
      <c r="EU1210" s="72"/>
    </row>
    <row r="1211" spans="64:151">
      <c r="BL1211" s="11"/>
      <c r="BM1211" s="100"/>
      <c r="BN1211"/>
      <c r="BZ1211"/>
      <c r="CA1211" s="278">
        <v>41430.646863425929</v>
      </c>
      <c r="CB1211" t="s">
        <v>1597</v>
      </c>
      <c r="CF1211" s="65"/>
      <c r="CG1211" s="65"/>
      <c r="CH1211" s="49"/>
      <c r="DJ1211" s="139"/>
      <c r="DK1211" s="95"/>
      <c r="DL1211" s="141"/>
      <c r="DM1211" s="141"/>
      <c r="DN1211" s="141"/>
      <c r="DO1211" s="141"/>
      <c r="DP1211" s="91"/>
      <c r="DQ1211" s="72"/>
      <c r="DR1211" s="72"/>
      <c r="DS1211" s="72"/>
      <c r="DT1211" s="72"/>
      <c r="DZ1211" s="141"/>
      <c r="EA1211" s="141"/>
      <c r="EB1211" s="141"/>
      <c r="EC1211" s="141"/>
      <c r="ED1211" s="141"/>
      <c r="EE1211" s="141"/>
      <c r="EF1211" s="143"/>
      <c r="EU1211" s="72"/>
    </row>
    <row r="1212" spans="64:151">
      <c r="BL1212" s="11"/>
      <c r="BM1212" s="100"/>
      <c r="BN1212"/>
      <c r="BZ1212"/>
      <c r="CA1212" s="278">
        <v>41430.647974537038</v>
      </c>
      <c r="CB1212" t="s">
        <v>1969</v>
      </c>
      <c r="CF1212" s="65"/>
      <c r="CG1212" s="65"/>
      <c r="CH1212" s="49"/>
      <c r="DJ1212" s="139"/>
      <c r="DK1212" s="95"/>
      <c r="DL1212" s="141"/>
      <c r="DM1212" s="141"/>
      <c r="DN1212" s="141"/>
      <c r="DO1212" s="141"/>
      <c r="DP1212" s="91"/>
      <c r="DQ1212" s="72"/>
      <c r="DR1212" s="72"/>
      <c r="DS1212" s="72"/>
      <c r="DT1212" s="72"/>
      <c r="DZ1212" s="141"/>
      <c r="EA1212" s="141"/>
      <c r="EB1212" s="141"/>
      <c r="EC1212" s="141"/>
      <c r="ED1212" s="141"/>
      <c r="EE1212" s="141"/>
      <c r="EF1212" s="143"/>
      <c r="EU1212" s="72"/>
    </row>
    <row r="1213" spans="64:151">
      <c r="BL1213" s="11"/>
      <c r="BM1213" s="100"/>
      <c r="BN1213"/>
      <c r="BZ1213"/>
      <c r="CA1213" s="278">
        <v>41430.64806712963</v>
      </c>
      <c r="CB1213" t="s">
        <v>1969</v>
      </c>
      <c r="CF1213" s="65"/>
      <c r="CG1213" s="65"/>
      <c r="CH1213" s="49"/>
      <c r="DJ1213" s="139"/>
      <c r="DK1213" s="95"/>
      <c r="DL1213" s="141"/>
      <c r="DM1213" s="141"/>
      <c r="DN1213" s="141"/>
      <c r="DO1213" s="141"/>
      <c r="DP1213" s="91"/>
      <c r="DQ1213" s="72"/>
      <c r="DR1213" s="72"/>
      <c r="DS1213" s="72"/>
      <c r="DT1213" s="72"/>
      <c r="DZ1213" s="141"/>
      <c r="EA1213" s="141"/>
      <c r="EB1213" s="141"/>
      <c r="EC1213" s="141"/>
      <c r="ED1213" s="141"/>
      <c r="EE1213" s="141"/>
      <c r="EF1213" s="143"/>
      <c r="EU1213" s="72"/>
    </row>
    <row r="1214" spans="64:151">
      <c r="BL1214" s="11"/>
      <c r="BM1214" s="100"/>
      <c r="BN1214"/>
      <c r="BZ1214"/>
      <c r="CA1214" s="278">
        <v>41430.648136574076</v>
      </c>
      <c r="CB1214" t="s">
        <v>1969</v>
      </c>
      <c r="CF1214" s="65"/>
      <c r="CG1214" s="65"/>
      <c r="CH1214" s="49"/>
      <c r="DJ1214" s="139"/>
      <c r="DK1214" s="95"/>
      <c r="DL1214" s="141"/>
      <c r="DM1214" s="141"/>
      <c r="DN1214" s="141"/>
      <c r="DO1214" s="141"/>
      <c r="DP1214" s="91"/>
      <c r="DQ1214" s="72"/>
      <c r="DR1214" s="72"/>
      <c r="DS1214" s="72"/>
      <c r="DT1214" s="72"/>
      <c r="DZ1214" s="141"/>
      <c r="EA1214" s="141"/>
      <c r="EB1214" s="141"/>
      <c r="EC1214" s="141"/>
      <c r="ED1214" s="141"/>
      <c r="EE1214" s="141"/>
      <c r="EF1214" s="143"/>
      <c r="EU1214" s="72"/>
    </row>
    <row r="1215" spans="64:151">
      <c r="BL1215" s="11"/>
      <c r="BM1215" s="100"/>
      <c r="BN1215"/>
      <c r="BZ1215"/>
      <c r="CA1215" s="278">
        <v>41430.648148148146</v>
      </c>
      <c r="CB1215" t="s">
        <v>2653</v>
      </c>
      <c r="CF1215" s="65"/>
      <c r="CG1215" s="65"/>
      <c r="CH1215" s="49"/>
      <c r="DJ1215" s="139"/>
      <c r="DK1215" s="95"/>
      <c r="DL1215" s="141"/>
      <c r="DM1215" s="141"/>
      <c r="DN1215" s="141"/>
      <c r="DO1215" s="141"/>
      <c r="DP1215" s="91"/>
      <c r="DQ1215" s="72"/>
      <c r="DR1215" s="72"/>
      <c r="DS1215" s="72"/>
      <c r="DT1215" s="72"/>
      <c r="DZ1215" s="141"/>
      <c r="EA1215" s="141"/>
      <c r="EB1215" s="141"/>
      <c r="EC1215" s="141"/>
      <c r="ED1215" s="141"/>
      <c r="EE1215" s="141"/>
      <c r="EF1215" s="143"/>
      <c r="EU1215" s="72"/>
    </row>
    <row r="1216" spans="64:151">
      <c r="BL1216" s="11"/>
      <c r="BM1216" s="100"/>
      <c r="BN1216"/>
      <c r="BZ1216"/>
      <c r="CA1216" s="278">
        <v>41430.648356481484</v>
      </c>
      <c r="CB1216" t="s">
        <v>1969</v>
      </c>
      <c r="CF1216" s="65"/>
      <c r="CG1216" s="65"/>
      <c r="CH1216" s="49"/>
      <c r="DJ1216" s="139"/>
      <c r="DK1216" s="95"/>
      <c r="DL1216" s="141"/>
      <c r="DM1216" s="141"/>
      <c r="DN1216" s="141"/>
      <c r="DO1216" s="141"/>
      <c r="DP1216" s="91"/>
      <c r="DQ1216" s="72"/>
      <c r="DR1216" s="72"/>
      <c r="DS1216" s="72"/>
      <c r="DT1216" s="72"/>
      <c r="DZ1216" s="141"/>
      <c r="EA1216" s="141"/>
      <c r="EB1216" s="141"/>
      <c r="EC1216" s="141"/>
      <c r="ED1216" s="141"/>
      <c r="EE1216" s="141"/>
      <c r="EF1216" s="143"/>
      <c r="EU1216" s="72"/>
    </row>
    <row r="1217" spans="64:151">
      <c r="BL1217" s="11"/>
      <c r="BM1217" s="100"/>
      <c r="BN1217"/>
      <c r="BZ1217"/>
      <c r="CA1217" s="278">
        <v>41430.6484375</v>
      </c>
      <c r="CB1217" t="s">
        <v>1969</v>
      </c>
      <c r="CF1217" s="65"/>
      <c r="CG1217" s="65"/>
      <c r="CH1217" s="49"/>
      <c r="DJ1217" s="139"/>
      <c r="DK1217" s="95"/>
      <c r="DL1217" s="141"/>
      <c r="DM1217" s="141"/>
      <c r="DN1217" s="141"/>
      <c r="DO1217" s="141"/>
      <c r="DP1217" s="91"/>
      <c r="DQ1217" s="72"/>
      <c r="DR1217" s="72"/>
      <c r="DS1217" s="72"/>
      <c r="DT1217" s="72"/>
      <c r="DZ1217" s="141"/>
      <c r="EA1217" s="141"/>
      <c r="EB1217" s="141"/>
      <c r="EC1217" s="141"/>
      <c r="ED1217" s="141"/>
      <c r="EE1217" s="141"/>
      <c r="EF1217" s="143"/>
      <c r="EU1217" s="72"/>
    </row>
    <row r="1218" spans="64:151">
      <c r="BL1218" s="11"/>
      <c r="BM1218" s="100"/>
      <c r="BN1218"/>
      <c r="BZ1218"/>
      <c r="CA1218" s="278">
        <v>41430.6484375</v>
      </c>
      <c r="CB1218" t="s">
        <v>2654</v>
      </c>
      <c r="CF1218" s="65"/>
      <c r="CG1218" s="65"/>
      <c r="CH1218" s="49"/>
      <c r="DJ1218" s="139"/>
      <c r="DK1218" s="95"/>
      <c r="DL1218" s="141"/>
      <c r="DM1218" s="141"/>
      <c r="DN1218" s="141"/>
      <c r="DO1218" s="141"/>
      <c r="DP1218" s="91"/>
      <c r="DQ1218" s="72"/>
      <c r="DR1218" s="72"/>
      <c r="DS1218" s="72"/>
      <c r="DT1218" s="72"/>
      <c r="DZ1218" s="141"/>
      <c r="EA1218" s="141"/>
      <c r="EB1218" s="141"/>
      <c r="EC1218" s="141"/>
      <c r="ED1218" s="141"/>
      <c r="EE1218" s="141"/>
      <c r="EF1218" s="143"/>
      <c r="EU1218" s="72"/>
    </row>
    <row r="1219" spans="64:151">
      <c r="BL1219" s="11"/>
      <c r="BM1219" s="100"/>
      <c r="BN1219"/>
      <c r="BZ1219"/>
      <c r="CA1219" s="278">
        <v>41430.6484375</v>
      </c>
      <c r="CB1219" t="s">
        <v>1597</v>
      </c>
      <c r="CF1219" s="65"/>
      <c r="CG1219" s="65"/>
      <c r="CH1219" s="49"/>
      <c r="DJ1219" s="139"/>
      <c r="DK1219" s="95"/>
      <c r="DL1219" s="141"/>
      <c r="DM1219" s="141"/>
      <c r="DN1219" s="141"/>
      <c r="DO1219" s="141"/>
      <c r="DP1219" s="91"/>
      <c r="DQ1219" s="72"/>
      <c r="DR1219" s="72"/>
      <c r="DS1219" s="72"/>
      <c r="DT1219" s="72"/>
      <c r="DZ1219" s="141"/>
      <c r="EA1219" s="141"/>
      <c r="EB1219" s="141"/>
      <c r="EC1219" s="141"/>
      <c r="ED1219" s="141"/>
      <c r="EE1219" s="141"/>
      <c r="EF1219" s="143"/>
      <c r="EU1219" s="72"/>
    </row>
    <row r="1220" spans="64:151">
      <c r="BL1220" s="11"/>
      <c r="BM1220" s="100"/>
      <c r="BN1220"/>
      <c r="BZ1220"/>
      <c r="CA1220" s="278">
        <v>41430.648495370369</v>
      </c>
      <c r="CB1220" t="s">
        <v>1969</v>
      </c>
      <c r="CF1220" s="65"/>
      <c r="CG1220" s="65"/>
      <c r="CH1220" s="49"/>
      <c r="DJ1220" s="139"/>
      <c r="DK1220" s="95"/>
      <c r="DL1220" s="141"/>
      <c r="DM1220" s="141"/>
      <c r="DN1220" s="141"/>
      <c r="DO1220" s="141"/>
      <c r="DP1220" s="91"/>
      <c r="DQ1220" s="72"/>
      <c r="DR1220" s="72"/>
      <c r="DS1220" s="72"/>
      <c r="DT1220" s="72"/>
      <c r="DZ1220" s="141"/>
      <c r="EA1220" s="141"/>
      <c r="EB1220" s="141"/>
      <c r="EC1220" s="141"/>
      <c r="ED1220" s="141"/>
      <c r="EE1220" s="141"/>
      <c r="EF1220" s="143"/>
      <c r="EU1220" s="72"/>
    </row>
    <row r="1221" spans="64:151">
      <c r="BL1221" s="11"/>
      <c r="BM1221" s="100"/>
      <c r="BN1221"/>
      <c r="BZ1221"/>
      <c r="CA1221" s="278">
        <v>41430.648668981485</v>
      </c>
      <c r="CB1221" t="s">
        <v>1969</v>
      </c>
      <c r="CF1221" s="65"/>
      <c r="CG1221" s="65"/>
      <c r="CH1221" s="49"/>
      <c r="DJ1221" s="139"/>
      <c r="DK1221" s="95"/>
      <c r="DL1221" s="141"/>
      <c r="DM1221" s="141"/>
      <c r="DN1221" s="141"/>
      <c r="DO1221" s="141"/>
      <c r="DP1221" s="91"/>
      <c r="DQ1221" s="72"/>
      <c r="DR1221" s="72"/>
      <c r="DS1221" s="72"/>
      <c r="DT1221" s="72"/>
      <c r="DZ1221" s="141"/>
      <c r="EA1221" s="141"/>
      <c r="EB1221" s="141"/>
      <c r="EC1221" s="141"/>
      <c r="ED1221" s="141"/>
      <c r="EE1221" s="141"/>
      <c r="EF1221" s="143"/>
      <c r="EU1221" s="72"/>
    </row>
    <row r="1222" spans="64:151">
      <c r="BL1222" s="11"/>
      <c r="BM1222" s="100"/>
      <c r="BN1222"/>
      <c r="BZ1222"/>
      <c r="CA1222" s="278">
        <v>41430.648761574077</v>
      </c>
      <c r="CB1222" t="s">
        <v>1969</v>
      </c>
      <c r="CF1222" s="65"/>
      <c r="CG1222" s="65"/>
      <c r="CH1222" s="49"/>
      <c r="DJ1222" s="139"/>
      <c r="DK1222" s="95"/>
      <c r="DL1222" s="141"/>
      <c r="DM1222" s="141"/>
      <c r="DN1222" s="141"/>
      <c r="DO1222" s="141"/>
      <c r="DP1222" s="91"/>
      <c r="DQ1222" s="72"/>
      <c r="DR1222" s="72"/>
      <c r="DS1222" s="72"/>
      <c r="DT1222" s="72"/>
      <c r="DZ1222" s="141"/>
      <c r="EA1222" s="141"/>
      <c r="EB1222" s="141"/>
      <c r="EC1222" s="141"/>
      <c r="ED1222" s="141"/>
      <c r="EE1222" s="141"/>
      <c r="EF1222" s="143"/>
      <c r="EU1222" s="72"/>
    </row>
    <row r="1223" spans="64:151">
      <c r="BL1223" s="11"/>
      <c r="BM1223" s="100"/>
      <c r="BN1223"/>
      <c r="BZ1223"/>
      <c r="CA1223" s="278">
        <v>41430.648773148147</v>
      </c>
      <c r="CB1223" t="s">
        <v>2654</v>
      </c>
      <c r="CF1223" s="65"/>
      <c r="CG1223" s="65"/>
      <c r="CH1223" s="49"/>
      <c r="DJ1223" s="139"/>
      <c r="DK1223" s="95"/>
      <c r="DL1223" s="141"/>
      <c r="DM1223" s="141"/>
      <c r="DN1223" s="141"/>
      <c r="DO1223" s="141"/>
      <c r="DP1223" s="91"/>
      <c r="DQ1223" s="72"/>
      <c r="DR1223" s="72"/>
      <c r="DS1223" s="72"/>
      <c r="DT1223" s="72"/>
      <c r="DZ1223" s="141"/>
      <c r="EA1223" s="141"/>
      <c r="EB1223" s="141"/>
      <c r="EC1223" s="141"/>
      <c r="ED1223" s="141"/>
      <c r="EE1223" s="141"/>
      <c r="EF1223" s="143"/>
      <c r="EU1223" s="72"/>
    </row>
    <row r="1224" spans="64:151">
      <c r="BL1224" s="11"/>
      <c r="BM1224" s="100"/>
      <c r="BN1224"/>
      <c r="BZ1224"/>
      <c r="CA1224" s="278">
        <v>41430.648784722223</v>
      </c>
      <c r="CB1224" t="s">
        <v>1969</v>
      </c>
      <c r="CF1224" s="65"/>
      <c r="CG1224" s="65"/>
      <c r="CH1224" s="49"/>
      <c r="DJ1224" s="139"/>
      <c r="DK1224" s="95"/>
      <c r="DL1224" s="141"/>
      <c r="DM1224" s="141"/>
      <c r="DN1224" s="141"/>
      <c r="DO1224" s="141"/>
      <c r="DP1224" s="91"/>
      <c r="DQ1224" s="72"/>
      <c r="DR1224" s="72"/>
      <c r="DS1224" s="72"/>
      <c r="DT1224" s="72"/>
      <c r="DZ1224" s="141"/>
      <c r="EA1224" s="141"/>
      <c r="EB1224" s="141"/>
      <c r="EC1224" s="141"/>
      <c r="ED1224" s="141"/>
      <c r="EE1224" s="141"/>
      <c r="EF1224" s="143"/>
      <c r="EU1224" s="72"/>
    </row>
    <row r="1225" spans="64:151">
      <c r="BL1225" s="11"/>
      <c r="BM1225" s="100"/>
      <c r="BN1225"/>
      <c r="BZ1225"/>
      <c r="CA1225" s="278">
        <v>41430.648784722223</v>
      </c>
      <c r="CB1225" t="s">
        <v>1598</v>
      </c>
      <c r="CF1225" s="65"/>
      <c r="CG1225" s="65"/>
      <c r="CH1225" s="49"/>
      <c r="DJ1225" s="139"/>
      <c r="DK1225" s="95"/>
      <c r="DL1225" s="141"/>
      <c r="DM1225" s="141"/>
      <c r="DN1225" s="141"/>
      <c r="DO1225" s="141"/>
      <c r="DP1225" s="91"/>
      <c r="DQ1225" s="72"/>
      <c r="DR1225" s="72"/>
      <c r="DS1225" s="72"/>
      <c r="DT1225" s="72"/>
      <c r="DZ1225" s="141"/>
      <c r="EA1225" s="141"/>
      <c r="EB1225" s="141"/>
      <c r="EC1225" s="141"/>
      <c r="ED1225" s="141"/>
      <c r="EE1225" s="141"/>
      <c r="EF1225" s="143"/>
      <c r="EU1225" s="72"/>
    </row>
    <row r="1226" spans="64:151">
      <c r="BL1226" s="11"/>
      <c r="BM1226" s="100"/>
      <c r="BN1226"/>
      <c r="BZ1226"/>
      <c r="CA1226" s="278">
        <v>41430.648854166669</v>
      </c>
      <c r="CB1226" t="s">
        <v>1969</v>
      </c>
      <c r="CF1226" s="65"/>
      <c r="CG1226" s="65"/>
      <c r="CH1226" s="49"/>
      <c r="DJ1226" s="139"/>
      <c r="DK1226" s="95"/>
      <c r="DL1226" s="141"/>
      <c r="DM1226" s="141"/>
      <c r="DN1226" s="141"/>
      <c r="DO1226" s="141"/>
      <c r="DP1226" s="91"/>
      <c r="DQ1226" s="72"/>
      <c r="DR1226" s="72"/>
      <c r="DS1226" s="72"/>
      <c r="DT1226" s="72"/>
      <c r="DZ1226" s="141"/>
      <c r="EA1226" s="141"/>
      <c r="EB1226" s="141"/>
      <c r="EC1226" s="141"/>
      <c r="ED1226" s="141"/>
      <c r="EE1226" s="141"/>
      <c r="EF1226" s="143"/>
      <c r="EU1226" s="72"/>
    </row>
    <row r="1227" spans="64:151">
      <c r="BL1227" s="11"/>
      <c r="BM1227" s="100"/>
      <c r="BN1227"/>
      <c r="BZ1227"/>
      <c r="CA1227" s="278">
        <v>41430.648865740739</v>
      </c>
      <c r="CB1227" t="s">
        <v>2654</v>
      </c>
      <c r="CF1227" s="65"/>
      <c r="CG1227" s="65"/>
      <c r="CH1227" s="49"/>
      <c r="DJ1227" s="139"/>
      <c r="DK1227" s="95"/>
      <c r="DL1227" s="141"/>
      <c r="DM1227" s="141"/>
      <c r="DN1227" s="141"/>
      <c r="DO1227" s="141"/>
      <c r="DP1227" s="91"/>
      <c r="DQ1227" s="72"/>
      <c r="DR1227" s="72"/>
      <c r="DS1227" s="72"/>
      <c r="DT1227" s="72"/>
      <c r="DZ1227" s="141"/>
      <c r="EA1227" s="141"/>
      <c r="EB1227" s="141"/>
      <c r="EC1227" s="141"/>
      <c r="ED1227" s="141"/>
      <c r="EE1227" s="141"/>
      <c r="EF1227" s="143"/>
      <c r="EU1227" s="72"/>
    </row>
    <row r="1228" spans="64:151">
      <c r="BL1228" s="11"/>
      <c r="BM1228" s="100"/>
      <c r="BN1228"/>
      <c r="BZ1228"/>
      <c r="CA1228" s="278">
        <v>41430.648877314816</v>
      </c>
      <c r="CB1228" t="s">
        <v>1597</v>
      </c>
      <c r="CF1228" s="65"/>
      <c r="CG1228" s="65"/>
      <c r="CH1228" s="49"/>
      <c r="DJ1228" s="139"/>
      <c r="DK1228" s="95"/>
      <c r="DL1228" s="141"/>
      <c r="DM1228" s="141"/>
      <c r="DN1228" s="141"/>
      <c r="DO1228" s="141"/>
      <c r="DP1228" s="91"/>
      <c r="DQ1228" s="72"/>
      <c r="DR1228" s="72"/>
      <c r="DS1228" s="72"/>
      <c r="DT1228" s="72"/>
      <c r="DZ1228" s="141"/>
      <c r="EA1228" s="141"/>
      <c r="EB1228" s="141"/>
      <c r="EC1228" s="141"/>
      <c r="ED1228" s="141"/>
      <c r="EE1228" s="141"/>
      <c r="EF1228" s="143"/>
      <c r="EU1228" s="72"/>
    </row>
    <row r="1229" spans="64:151">
      <c r="BL1229" s="11"/>
      <c r="BM1229" s="100"/>
      <c r="BN1229"/>
      <c r="BZ1229"/>
      <c r="CA1229" s="278">
        <v>41430.648958333331</v>
      </c>
      <c r="CB1229" t="s">
        <v>2654</v>
      </c>
      <c r="CF1229" s="65"/>
      <c r="CG1229" s="65"/>
      <c r="CH1229" s="49"/>
      <c r="DJ1229" s="139"/>
      <c r="DK1229" s="95"/>
      <c r="DL1229" s="141"/>
      <c r="DM1229" s="141"/>
      <c r="DN1229" s="141"/>
      <c r="DO1229" s="141"/>
      <c r="DP1229" s="91"/>
      <c r="DQ1229" s="72"/>
      <c r="DR1229" s="72"/>
      <c r="DS1229" s="72"/>
      <c r="DT1229" s="72"/>
      <c r="DZ1229" s="141"/>
      <c r="EA1229" s="141"/>
      <c r="EB1229" s="141"/>
      <c r="EC1229" s="141"/>
      <c r="ED1229" s="141"/>
      <c r="EE1229" s="141"/>
      <c r="EF1229" s="143"/>
      <c r="EU1229" s="72"/>
    </row>
    <row r="1230" spans="64:151">
      <c r="BL1230" s="11"/>
      <c r="BM1230" s="100"/>
      <c r="BN1230"/>
      <c r="BZ1230"/>
      <c r="CA1230" s="278">
        <v>41430.648958333331</v>
      </c>
      <c r="CB1230" t="s">
        <v>1597</v>
      </c>
      <c r="CF1230" s="65"/>
      <c r="CG1230" s="65"/>
      <c r="CH1230" s="49"/>
      <c r="DJ1230" s="139"/>
      <c r="DK1230" s="95"/>
      <c r="DL1230" s="141"/>
      <c r="DM1230" s="141"/>
      <c r="DN1230" s="141"/>
      <c r="DO1230" s="141"/>
      <c r="DP1230" s="91"/>
      <c r="DQ1230" s="72"/>
      <c r="DR1230" s="72"/>
      <c r="DS1230" s="72"/>
      <c r="DT1230" s="72"/>
      <c r="DZ1230" s="141"/>
      <c r="EA1230" s="141"/>
      <c r="EB1230" s="141"/>
      <c r="EC1230" s="141"/>
      <c r="ED1230" s="141"/>
      <c r="EE1230" s="141"/>
      <c r="EF1230" s="143"/>
      <c r="EU1230" s="72"/>
    </row>
    <row r="1231" spans="64:151">
      <c r="BL1231" s="11"/>
      <c r="BM1231" s="100"/>
      <c r="BN1231"/>
      <c r="BZ1231"/>
      <c r="CA1231" s="278">
        <v>41430.648969907408</v>
      </c>
      <c r="CB1231" t="s">
        <v>1969</v>
      </c>
      <c r="CF1231" s="65"/>
      <c r="CG1231" s="65"/>
      <c r="CH1231" s="49"/>
      <c r="DJ1231" s="139"/>
      <c r="DK1231" s="95"/>
      <c r="DL1231" s="141"/>
      <c r="DM1231" s="141"/>
      <c r="DN1231" s="141"/>
      <c r="DO1231" s="141"/>
      <c r="DP1231" s="91"/>
      <c r="DQ1231" s="72"/>
      <c r="DR1231" s="72"/>
      <c r="DS1231" s="72"/>
      <c r="DT1231" s="72"/>
      <c r="DZ1231" s="141"/>
      <c r="EA1231" s="141"/>
      <c r="EB1231" s="141"/>
      <c r="EC1231" s="141"/>
      <c r="ED1231" s="141"/>
      <c r="EE1231" s="141"/>
      <c r="EF1231" s="143"/>
      <c r="EU1231" s="72"/>
    </row>
    <row r="1232" spans="64:151">
      <c r="BL1232" s="11"/>
      <c r="BM1232" s="100"/>
      <c r="BN1232"/>
      <c r="BZ1232"/>
      <c r="CA1232" s="278">
        <v>41430.648981481485</v>
      </c>
      <c r="CB1232" t="s">
        <v>2655</v>
      </c>
      <c r="CF1232" s="65"/>
      <c r="CG1232" s="65"/>
      <c r="CH1232" s="49"/>
      <c r="DJ1232" s="139"/>
      <c r="DK1232" s="95"/>
      <c r="DL1232" s="141"/>
      <c r="DM1232" s="141"/>
      <c r="DN1232" s="141"/>
      <c r="DO1232" s="141"/>
      <c r="DP1232" s="91"/>
      <c r="DQ1232" s="72"/>
      <c r="DR1232" s="72"/>
      <c r="DS1232" s="72"/>
      <c r="DT1232" s="72"/>
      <c r="DZ1232" s="141"/>
      <c r="EA1232" s="141"/>
      <c r="EB1232" s="141"/>
      <c r="EC1232" s="141"/>
      <c r="ED1232" s="141"/>
      <c r="EE1232" s="141"/>
      <c r="EF1232" s="143"/>
      <c r="EU1232" s="72"/>
    </row>
    <row r="1233" spans="64:151">
      <c r="BL1233" s="11"/>
      <c r="BM1233" s="100"/>
      <c r="BN1233"/>
      <c r="BZ1233"/>
      <c r="CA1233" s="278">
        <v>41430.648993055554</v>
      </c>
      <c r="CB1233" t="s">
        <v>1597</v>
      </c>
      <c r="CF1233" s="65"/>
      <c r="CG1233" s="65"/>
      <c r="CH1233" s="49"/>
      <c r="DJ1233" s="139"/>
      <c r="DK1233" s="95"/>
      <c r="DL1233" s="141"/>
      <c r="DM1233" s="141"/>
      <c r="DN1233" s="141"/>
      <c r="DO1233" s="141"/>
      <c r="DP1233" s="91"/>
      <c r="DQ1233" s="72"/>
      <c r="DR1233" s="72"/>
      <c r="DS1233" s="72"/>
      <c r="DT1233" s="72"/>
      <c r="DZ1233" s="141"/>
      <c r="EA1233" s="141"/>
      <c r="EB1233" s="141"/>
      <c r="EC1233" s="141"/>
      <c r="ED1233" s="141"/>
      <c r="EE1233" s="141"/>
      <c r="EF1233" s="143"/>
      <c r="EU1233" s="72"/>
    </row>
    <row r="1234" spans="64:151">
      <c r="BL1234" s="11"/>
      <c r="BM1234" s="100"/>
      <c r="BN1234"/>
      <c r="BZ1234"/>
      <c r="CA1234" s="278">
        <v>41430.648993055554</v>
      </c>
      <c r="CB1234" t="s">
        <v>1969</v>
      </c>
      <c r="CF1234" s="65"/>
      <c r="CG1234" s="65"/>
      <c r="CH1234" s="49"/>
      <c r="DJ1234" s="139"/>
      <c r="DK1234" s="95"/>
      <c r="DL1234" s="141"/>
      <c r="DM1234" s="141"/>
      <c r="DN1234" s="141"/>
      <c r="DO1234" s="141"/>
      <c r="DP1234" s="91"/>
      <c r="DQ1234" s="72"/>
      <c r="DR1234" s="72"/>
      <c r="DS1234" s="72"/>
      <c r="DT1234" s="72"/>
      <c r="DZ1234" s="141"/>
      <c r="EA1234" s="141"/>
      <c r="EB1234" s="141"/>
      <c r="EC1234" s="141"/>
      <c r="ED1234" s="141"/>
      <c r="EE1234" s="141"/>
      <c r="EF1234" s="143"/>
      <c r="EU1234" s="72"/>
    </row>
    <row r="1235" spans="64:151">
      <c r="BL1235" s="11"/>
      <c r="BM1235" s="100"/>
      <c r="BN1235"/>
      <c r="BZ1235"/>
      <c r="CA1235" s="278">
        <v>41430.649050925924</v>
      </c>
      <c r="CB1235" t="s">
        <v>1969</v>
      </c>
      <c r="CF1235" s="65"/>
      <c r="CG1235" s="65"/>
      <c r="CH1235" s="49"/>
      <c r="DJ1235" s="139"/>
      <c r="DK1235" s="95"/>
      <c r="DL1235" s="141"/>
      <c r="DM1235" s="141"/>
      <c r="DN1235" s="141"/>
      <c r="DO1235" s="141"/>
      <c r="DP1235" s="91"/>
      <c r="DQ1235" s="72"/>
      <c r="DR1235" s="72"/>
      <c r="DS1235" s="72"/>
      <c r="DT1235" s="72"/>
      <c r="DZ1235" s="141"/>
      <c r="EA1235" s="141"/>
      <c r="EB1235" s="141"/>
      <c r="EC1235" s="141"/>
      <c r="ED1235" s="141"/>
      <c r="EE1235" s="141"/>
      <c r="EF1235" s="143"/>
      <c r="EU1235" s="72"/>
    </row>
    <row r="1236" spans="64:151">
      <c r="BL1236" s="11"/>
      <c r="BM1236" s="100"/>
      <c r="BN1236"/>
      <c r="BZ1236"/>
      <c r="CA1236" s="278">
        <v>41430.649074074077</v>
      </c>
      <c r="CB1236" t="s">
        <v>2656</v>
      </c>
      <c r="CF1236" s="65"/>
      <c r="CG1236" s="65"/>
      <c r="CH1236" s="49"/>
      <c r="DJ1236" s="139"/>
      <c r="DK1236" s="95"/>
      <c r="DL1236" s="141"/>
      <c r="DM1236" s="141"/>
      <c r="DN1236" s="141"/>
      <c r="DO1236" s="141"/>
      <c r="DP1236" s="91"/>
      <c r="DQ1236" s="72"/>
      <c r="DR1236" s="72"/>
      <c r="DS1236" s="72"/>
      <c r="DT1236" s="72"/>
      <c r="DZ1236" s="141"/>
      <c r="EA1236" s="141"/>
      <c r="EB1236" s="141"/>
      <c r="EC1236" s="141"/>
      <c r="ED1236" s="141"/>
      <c r="EE1236" s="141"/>
      <c r="EF1236" s="143"/>
      <c r="EU1236" s="72"/>
    </row>
    <row r="1237" spans="64:151">
      <c r="BL1237" s="11"/>
      <c r="BM1237" s="100"/>
      <c r="BN1237"/>
      <c r="BZ1237"/>
      <c r="CA1237" s="278">
        <v>41430.649074074077</v>
      </c>
      <c r="CB1237" t="s">
        <v>1597</v>
      </c>
      <c r="CF1237" s="65"/>
      <c r="CG1237" s="65"/>
      <c r="CH1237" s="49"/>
      <c r="DJ1237" s="139"/>
      <c r="DK1237" s="95"/>
      <c r="DL1237" s="141"/>
      <c r="DM1237" s="141"/>
      <c r="DN1237" s="141"/>
      <c r="DO1237" s="141"/>
      <c r="DP1237" s="91"/>
      <c r="DQ1237" s="72"/>
      <c r="DR1237" s="72"/>
      <c r="DS1237" s="72"/>
      <c r="DT1237" s="72"/>
      <c r="DZ1237" s="141"/>
      <c r="EA1237" s="141"/>
      <c r="EB1237" s="141"/>
      <c r="EC1237" s="141"/>
      <c r="ED1237" s="141"/>
      <c r="EE1237" s="141"/>
      <c r="EF1237" s="143"/>
      <c r="EU1237" s="72"/>
    </row>
    <row r="1238" spans="64:151">
      <c r="BL1238" s="11"/>
      <c r="BM1238" s="100"/>
      <c r="BN1238"/>
      <c r="BZ1238"/>
      <c r="CA1238" s="278">
        <v>41430.649074074077</v>
      </c>
      <c r="CB1238" t="s">
        <v>1969</v>
      </c>
      <c r="CF1238" s="65"/>
      <c r="CG1238" s="65"/>
      <c r="CH1238" s="49"/>
      <c r="DJ1238" s="139"/>
      <c r="DK1238" s="95"/>
      <c r="DL1238" s="141"/>
      <c r="DM1238" s="141"/>
      <c r="DN1238" s="141"/>
      <c r="DO1238" s="141"/>
      <c r="DP1238" s="91"/>
      <c r="DQ1238" s="72"/>
      <c r="DR1238" s="72"/>
      <c r="DS1238" s="72"/>
      <c r="DT1238" s="72"/>
      <c r="DZ1238" s="141"/>
      <c r="EA1238" s="141"/>
      <c r="EB1238" s="141"/>
      <c r="EC1238" s="141"/>
      <c r="ED1238" s="141"/>
      <c r="EE1238" s="141"/>
      <c r="EF1238" s="143"/>
      <c r="EU1238" s="72"/>
    </row>
    <row r="1239" spans="64:151">
      <c r="BL1239" s="11"/>
      <c r="BM1239" s="100"/>
      <c r="BN1239"/>
      <c r="BZ1239"/>
      <c r="CA1239" s="278">
        <v>41430.649074074077</v>
      </c>
      <c r="CB1239" t="s">
        <v>2657</v>
      </c>
      <c r="CF1239" s="65"/>
      <c r="CG1239" s="65"/>
      <c r="CH1239" s="49"/>
      <c r="DJ1239" s="139"/>
      <c r="DK1239" s="95"/>
      <c r="DL1239" s="141"/>
      <c r="DM1239" s="141"/>
      <c r="DN1239" s="141"/>
      <c r="DO1239" s="141"/>
      <c r="DP1239" s="91"/>
      <c r="DQ1239" s="72"/>
      <c r="DR1239" s="72"/>
      <c r="DS1239" s="72"/>
      <c r="DT1239" s="72"/>
      <c r="DZ1239" s="141"/>
      <c r="EA1239" s="141"/>
      <c r="EB1239" s="141"/>
      <c r="EC1239" s="141"/>
      <c r="ED1239" s="141"/>
      <c r="EE1239" s="141"/>
      <c r="EF1239" s="143"/>
      <c r="EU1239" s="72"/>
    </row>
    <row r="1240" spans="64:151">
      <c r="BL1240" s="11"/>
      <c r="BM1240" s="100"/>
      <c r="BN1240"/>
      <c r="BZ1240"/>
      <c r="CA1240" s="278">
        <v>41430.649074074077</v>
      </c>
      <c r="CB1240" t="s">
        <v>1969</v>
      </c>
      <c r="CF1240" s="65"/>
      <c r="CG1240" s="65"/>
      <c r="CH1240" s="49"/>
      <c r="DJ1240" s="139"/>
      <c r="DK1240" s="95"/>
      <c r="DL1240" s="141"/>
      <c r="DM1240" s="141"/>
      <c r="DN1240" s="141"/>
      <c r="DO1240" s="141"/>
      <c r="DP1240" s="91"/>
      <c r="DQ1240" s="72"/>
      <c r="DR1240" s="72"/>
      <c r="DS1240" s="72"/>
      <c r="DT1240" s="72"/>
      <c r="DZ1240" s="141"/>
      <c r="EA1240" s="141"/>
      <c r="EB1240" s="141"/>
      <c r="EC1240" s="141"/>
      <c r="ED1240" s="141"/>
      <c r="EE1240" s="141"/>
      <c r="EF1240" s="143"/>
      <c r="EU1240" s="72"/>
    </row>
    <row r="1241" spans="64:151">
      <c r="BL1241" s="11"/>
      <c r="BM1241" s="100"/>
      <c r="BN1241"/>
      <c r="BZ1241"/>
      <c r="CA1241" s="278">
        <v>41430.649097222224</v>
      </c>
      <c r="CB1241" t="s">
        <v>3254</v>
      </c>
      <c r="CF1241" s="65"/>
      <c r="CG1241" s="65"/>
      <c r="CH1241" s="49"/>
      <c r="DJ1241" s="139"/>
      <c r="DK1241" s="95"/>
      <c r="DL1241" s="141"/>
      <c r="DM1241" s="141"/>
      <c r="DN1241" s="141"/>
      <c r="DO1241" s="141"/>
      <c r="DP1241" s="91"/>
      <c r="DQ1241" s="72"/>
      <c r="DR1241" s="72"/>
      <c r="DS1241" s="72"/>
      <c r="DT1241" s="72"/>
      <c r="DZ1241" s="141"/>
      <c r="EA1241" s="141"/>
      <c r="EB1241" s="141"/>
      <c r="EC1241" s="141"/>
      <c r="ED1241" s="141"/>
      <c r="EE1241" s="141"/>
      <c r="EF1241" s="143"/>
      <c r="EU1241" s="72"/>
    </row>
    <row r="1242" spans="64:151">
      <c r="BL1242" s="11"/>
      <c r="BM1242" s="100"/>
      <c r="BN1242"/>
      <c r="BZ1242"/>
      <c r="CA1242" s="278">
        <v>41430.64912037037</v>
      </c>
      <c r="CB1242" t="s">
        <v>1969</v>
      </c>
      <c r="CF1242" s="65"/>
      <c r="CG1242" s="65"/>
      <c r="CH1242" s="49"/>
      <c r="DJ1242" s="139"/>
      <c r="DK1242" s="95"/>
      <c r="DL1242" s="141"/>
      <c r="DM1242" s="141"/>
      <c r="DN1242" s="141"/>
      <c r="DO1242" s="141"/>
      <c r="DP1242" s="91"/>
      <c r="DQ1242" s="72"/>
      <c r="DR1242" s="72"/>
      <c r="DS1242" s="72"/>
      <c r="DT1242" s="72"/>
      <c r="DZ1242" s="141"/>
      <c r="EA1242" s="141"/>
      <c r="EB1242" s="141"/>
      <c r="EC1242" s="141"/>
      <c r="ED1242" s="141"/>
      <c r="EE1242" s="141"/>
      <c r="EF1242" s="143"/>
      <c r="EU1242" s="72"/>
    </row>
    <row r="1243" spans="64:151">
      <c r="BL1243" s="11"/>
      <c r="BM1243" s="100"/>
      <c r="BN1243"/>
      <c r="BZ1243"/>
      <c r="CA1243" s="278">
        <v>41430.64912037037</v>
      </c>
      <c r="CB1243" t="s">
        <v>2656</v>
      </c>
      <c r="CF1243" s="65"/>
      <c r="CG1243" s="65"/>
      <c r="CH1243" s="49"/>
      <c r="DJ1243" s="139"/>
      <c r="DK1243" s="95"/>
      <c r="DL1243" s="141"/>
      <c r="DM1243" s="141"/>
      <c r="DN1243" s="141"/>
      <c r="DO1243" s="141"/>
      <c r="DP1243" s="91"/>
      <c r="DQ1243" s="72"/>
      <c r="DR1243" s="72"/>
      <c r="DS1243" s="72"/>
      <c r="DT1243" s="72"/>
      <c r="DZ1243" s="141"/>
      <c r="EA1243" s="141"/>
      <c r="EB1243" s="141"/>
      <c r="EC1243" s="141"/>
      <c r="ED1243" s="141"/>
      <c r="EE1243" s="141"/>
      <c r="EF1243" s="143"/>
      <c r="EU1243" s="72"/>
    </row>
    <row r="1244" spans="64:151">
      <c r="BL1244" s="11"/>
      <c r="BM1244" s="100"/>
      <c r="BN1244"/>
      <c r="BZ1244"/>
      <c r="CA1244" s="278">
        <v>41430.649131944447</v>
      </c>
      <c r="CB1244" t="s">
        <v>1597</v>
      </c>
      <c r="CF1244" s="65"/>
      <c r="CG1244" s="65"/>
      <c r="CH1244" s="49"/>
      <c r="DJ1244" s="139"/>
      <c r="DK1244" s="95"/>
      <c r="DL1244" s="141"/>
      <c r="DM1244" s="141"/>
      <c r="DN1244" s="141"/>
      <c r="DO1244" s="141"/>
      <c r="DP1244" s="91"/>
      <c r="DQ1244" s="72"/>
      <c r="DR1244" s="72"/>
      <c r="DS1244" s="72"/>
      <c r="DT1244" s="72"/>
      <c r="DZ1244" s="141"/>
      <c r="EA1244" s="141"/>
      <c r="EB1244" s="141"/>
      <c r="EC1244" s="141"/>
      <c r="ED1244" s="141"/>
      <c r="EE1244" s="141"/>
      <c r="EF1244" s="143"/>
      <c r="EU1244" s="72"/>
    </row>
    <row r="1245" spans="64:151">
      <c r="BL1245" s="11"/>
      <c r="BM1245" s="100"/>
      <c r="BN1245"/>
      <c r="BZ1245"/>
      <c r="CA1245" s="278">
        <v>41430.650289351855</v>
      </c>
      <c r="CB1245" t="s">
        <v>1969</v>
      </c>
      <c r="CF1245" s="65"/>
      <c r="CG1245" s="65"/>
      <c r="CH1245" s="49"/>
      <c r="DJ1245" s="139"/>
      <c r="DK1245" s="95"/>
      <c r="DL1245" s="141"/>
      <c r="DM1245" s="141"/>
      <c r="DN1245" s="141"/>
      <c r="DO1245" s="141"/>
      <c r="DP1245" s="91"/>
      <c r="DQ1245" s="72"/>
      <c r="DR1245" s="72"/>
      <c r="DS1245" s="72"/>
      <c r="DT1245" s="72"/>
      <c r="DZ1245" s="141"/>
      <c r="EA1245" s="141"/>
      <c r="EB1245" s="141"/>
      <c r="EC1245" s="141"/>
      <c r="ED1245" s="141"/>
      <c r="EE1245" s="141"/>
      <c r="EF1245" s="143"/>
      <c r="EU1245" s="72"/>
    </row>
    <row r="1246" spans="64:151">
      <c r="BL1246" s="11"/>
      <c r="BM1246" s="100"/>
      <c r="BN1246"/>
      <c r="BZ1246"/>
      <c r="CA1246" s="278">
        <v>41430.650370370371</v>
      </c>
      <c r="CB1246" t="s">
        <v>1969</v>
      </c>
      <c r="CF1246" s="65"/>
      <c r="CG1246" s="65"/>
      <c r="CH1246" s="49"/>
      <c r="DJ1246" s="139"/>
      <c r="DK1246" s="95"/>
      <c r="DL1246" s="141"/>
      <c r="DM1246" s="141"/>
      <c r="DN1246" s="141"/>
      <c r="DO1246" s="141"/>
      <c r="DP1246" s="91"/>
      <c r="DQ1246" s="72"/>
      <c r="DR1246" s="72"/>
      <c r="DS1246" s="72"/>
      <c r="DT1246" s="72"/>
      <c r="DZ1246" s="141"/>
      <c r="EA1246" s="141"/>
      <c r="EB1246" s="141"/>
      <c r="EC1246" s="141"/>
      <c r="ED1246" s="141"/>
      <c r="EE1246" s="141"/>
      <c r="EF1246" s="143"/>
      <c r="EU1246" s="72"/>
    </row>
    <row r="1247" spans="64:151">
      <c r="BL1247" s="11"/>
      <c r="BM1247" s="100"/>
      <c r="BN1247"/>
      <c r="BZ1247"/>
      <c r="CA1247" s="278">
        <v>41430.65042824074</v>
      </c>
      <c r="CB1247" t="s">
        <v>1969</v>
      </c>
      <c r="CF1247" s="65"/>
      <c r="CG1247" s="65"/>
      <c r="CH1247" s="49"/>
      <c r="DJ1247" s="139"/>
      <c r="DK1247" s="95"/>
      <c r="DL1247" s="141"/>
      <c r="DM1247" s="141"/>
      <c r="DN1247" s="141"/>
      <c r="DO1247" s="141"/>
      <c r="DP1247" s="91"/>
      <c r="DQ1247" s="72"/>
      <c r="DR1247" s="72"/>
      <c r="DS1247" s="72"/>
      <c r="DT1247" s="72"/>
      <c r="DZ1247" s="141"/>
      <c r="EA1247" s="141"/>
      <c r="EB1247" s="141"/>
      <c r="EC1247" s="141"/>
      <c r="ED1247" s="141"/>
      <c r="EE1247" s="141"/>
      <c r="EF1247" s="143"/>
      <c r="EU1247" s="72"/>
    </row>
    <row r="1248" spans="64:151">
      <c r="BL1248" s="11"/>
      <c r="BM1248" s="100"/>
      <c r="BN1248"/>
      <c r="BZ1248"/>
      <c r="CA1248" s="278">
        <v>41430.650451388887</v>
      </c>
      <c r="CB1248" t="s">
        <v>1526</v>
      </c>
      <c r="CF1248" s="65"/>
      <c r="CG1248" s="65"/>
      <c r="CH1248" s="49"/>
      <c r="DJ1248" s="139"/>
      <c r="DK1248" s="95"/>
      <c r="DL1248" s="141"/>
      <c r="DM1248" s="141"/>
      <c r="DN1248" s="141"/>
      <c r="DO1248" s="141"/>
      <c r="DP1248" s="91"/>
      <c r="DQ1248" s="72"/>
      <c r="DR1248" s="72"/>
      <c r="DS1248" s="72"/>
      <c r="DT1248" s="72"/>
      <c r="DZ1248" s="141"/>
      <c r="EA1248" s="141"/>
      <c r="EB1248" s="141"/>
      <c r="EC1248" s="141"/>
      <c r="ED1248" s="141"/>
      <c r="EE1248" s="141"/>
      <c r="EF1248" s="143"/>
      <c r="EU1248" s="72"/>
    </row>
    <row r="1249" spans="64:151">
      <c r="BL1249" s="11"/>
      <c r="BM1249" s="100"/>
      <c r="BN1249"/>
      <c r="BZ1249"/>
      <c r="CA1249" s="278">
        <v>41430.763749999998</v>
      </c>
      <c r="CB1249" t="s">
        <v>1527</v>
      </c>
      <c r="CF1249" s="65"/>
      <c r="CG1249" s="65"/>
      <c r="CH1249" s="49"/>
      <c r="DJ1249" s="139"/>
      <c r="DK1249" s="95"/>
      <c r="DL1249" s="141"/>
      <c r="DM1249" s="141"/>
      <c r="DN1249" s="141"/>
      <c r="DO1249" s="141"/>
      <c r="DP1249" s="91"/>
      <c r="DQ1249" s="72"/>
      <c r="DR1249" s="72"/>
      <c r="DS1249" s="72"/>
      <c r="DT1249" s="72"/>
      <c r="DZ1249" s="141"/>
      <c r="EA1249" s="141"/>
      <c r="EB1249" s="141"/>
      <c r="EC1249" s="141"/>
      <c r="ED1249" s="141"/>
      <c r="EE1249" s="141"/>
      <c r="EF1249" s="143"/>
      <c r="EU1249" s="72"/>
    </row>
    <row r="1250" spans="64:151">
      <c r="BL1250" s="11"/>
      <c r="BM1250" s="100"/>
      <c r="BN1250"/>
      <c r="BZ1250"/>
      <c r="CA1250" s="278">
        <v>41430.763749999998</v>
      </c>
      <c r="CB1250" t="s">
        <v>1597</v>
      </c>
      <c r="CF1250" s="65"/>
      <c r="CG1250" s="65"/>
      <c r="CH1250" s="49"/>
      <c r="DJ1250" s="139"/>
      <c r="DK1250" s="95"/>
      <c r="DL1250" s="141"/>
      <c r="DM1250" s="141"/>
      <c r="DN1250" s="141"/>
      <c r="DO1250" s="141"/>
      <c r="DP1250" s="91"/>
      <c r="DQ1250" s="72"/>
      <c r="DR1250" s="72"/>
      <c r="DS1250" s="72"/>
      <c r="DT1250" s="72"/>
      <c r="DZ1250" s="141"/>
      <c r="EA1250" s="141"/>
      <c r="EB1250" s="141"/>
      <c r="EC1250" s="141"/>
      <c r="ED1250" s="141"/>
      <c r="EE1250" s="141"/>
      <c r="EF1250" s="143"/>
      <c r="EU1250" s="72"/>
    </row>
    <row r="1251" spans="64:151">
      <c r="BL1251" s="11"/>
      <c r="BM1251" s="100"/>
      <c r="BN1251"/>
      <c r="BZ1251"/>
      <c r="CA1251" s="278">
        <v>41430.763749999998</v>
      </c>
      <c r="CB1251" t="s">
        <v>1969</v>
      </c>
      <c r="CF1251" s="65"/>
      <c r="CG1251" s="65"/>
      <c r="CH1251" s="49"/>
      <c r="DJ1251" s="139"/>
      <c r="DK1251" s="95"/>
      <c r="DL1251" s="141"/>
      <c r="DM1251" s="141"/>
      <c r="DN1251" s="141"/>
      <c r="DO1251" s="141"/>
      <c r="DP1251" s="91"/>
      <c r="DQ1251" s="72"/>
      <c r="DR1251" s="72"/>
      <c r="DS1251" s="72"/>
      <c r="DT1251" s="72"/>
      <c r="DZ1251" s="141"/>
      <c r="EA1251" s="141"/>
      <c r="EB1251" s="141"/>
      <c r="EC1251" s="141"/>
      <c r="ED1251" s="141"/>
      <c r="EE1251" s="141"/>
      <c r="EF1251" s="143"/>
      <c r="EU1251" s="72"/>
    </row>
    <row r="1252" spans="64:151">
      <c r="BL1252" s="11"/>
      <c r="BM1252" s="100"/>
      <c r="BN1252"/>
      <c r="BZ1252"/>
      <c r="CA1252" s="278">
        <v>41430.763761574075</v>
      </c>
      <c r="CB1252" t="s">
        <v>1528</v>
      </c>
      <c r="CF1252" s="65"/>
      <c r="CG1252" s="65"/>
      <c r="CH1252" s="49"/>
      <c r="DJ1252" s="139"/>
      <c r="DK1252" s="95"/>
      <c r="DL1252" s="141"/>
      <c r="DM1252" s="141"/>
      <c r="DN1252" s="141"/>
      <c r="DO1252" s="141"/>
      <c r="DP1252" s="91"/>
      <c r="DQ1252" s="72"/>
      <c r="DR1252" s="72"/>
      <c r="DS1252" s="72"/>
      <c r="DT1252" s="72"/>
      <c r="DZ1252" s="141"/>
      <c r="EA1252" s="141"/>
      <c r="EB1252" s="141"/>
      <c r="EC1252" s="141"/>
      <c r="ED1252" s="141"/>
      <c r="EE1252" s="141"/>
      <c r="EF1252" s="143"/>
      <c r="EU1252" s="72"/>
    </row>
    <row r="1253" spans="64:151">
      <c r="BL1253" s="11"/>
      <c r="BM1253" s="100"/>
      <c r="BN1253"/>
      <c r="BZ1253"/>
      <c r="CA1253" s="278">
        <v>41430.763773148145</v>
      </c>
      <c r="CB1253" t="s">
        <v>1597</v>
      </c>
      <c r="CF1253" s="65"/>
      <c r="CG1253" s="65"/>
      <c r="CH1253" s="49"/>
      <c r="DJ1253" s="139"/>
      <c r="DK1253" s="95"/>
      <c r="DL1253" s="141"/>
      <c r="DM1253" s="141"/>
      <c r="DN1253" s="141"/>
      <c r="DO1253" s="141"/>
      <c r="DP1253" s="91"/>
      <c r="DQ1253" s="72"/>
      <c r="DR1253" s="72"/>
      <c r="DS1253" s="72"/>
      <c r="DT1253" s="72"/>
      <c r="DZ1253" s="141"/>
      <c r="EA1253" s="141"/>
      <c r="EB1253" s="141"/>
      <c r="EC1253" s="141"/>
      <c r="ED1253" s="141"/>
      <c r="EE1253" s="141"/>
      <c r="EF1253" s="143"/>
      <c r="EU1253" s="72"/>
    </row>
    <row r="1254" spans="64:151">
      <c r="BL1254" s="11"/>
      <c r="BM1254" s="100"/>
      <c r="BN1254"/>
      <c r="BZ1254"/>
      <c r="CA1254" s="278">
        <v>41430.763773148145</v>
      </c>
      <c r="CB1254" t="s">
        <v>1969</v>
      </c>
      <c r="CF1254" s="65"/>
      <c r="CG1254" s="65"/>
      <c r="CH1254" s="49"/>
      <c r="DJ1254" s="139"/>
      <c r="DK1254" s="95"/>
      <c r="DL1254" s="141"/>
      <c r="DM1254" s="141"/>
      <c r="DN1254" s="141"/>
      <c r="DO1254" s="141"/>
      <c r="DP1254" s="91"/>
      <c r="DQ1254" s="72"/>
      <c r="DR1254" s="72"/>
      <c r="DS1254" s="72"/>
      <c r="DT1254" s="72"/>
      <c r="DZ1254" s="141"/>
      <c r="EA1254" s="141"/>
      <c r="EB1254" s="141"/>
      <c r="EC1254" s="141"/>
      <c r="ED1254" s="141"/>
      <c r="EE1254" s="141"/>
      <c r="EF1254" s="143"/>
      <c r="EU1254" s="72"/>
    </row>
    <row r="1255" spans="64:151">
      <c r="BL1255" s="11"/>
      <c r="BM1255" s="100"/>
      <c r="BN1255"/>
      <c r="BZ1255"/>
      <c r="CA1255" s="278">
        <v>41430.763854166667</v>
      </c>
      <c r="CB1255" t="s">
        <v>1969</v>
      </c>
      <c r="CF1255" s="65"/>
      <c r="CG1255" s="65"/>
      <c r="CH1255" s="49"/>
      <c r="DJ1255" s="139"/>
      <c r="DK1255" s="95"/>
      <c r="DL1255" s="141"/>
      <c r="DM1255" s="141"/>
      <c r="DN1255" s="141"/>
      <c r="DO1255" s="141"/>
      <c r="DP1255" s="91"/>
      <c r="DQ1255" s="72"/>
      <c r="DR1255" s="72"/>
      <c r="DS1255" s="72"/>
      <c r="DT1255" s="72"/>
      <c r="DZ1255" s="141"/>
      <c r="EA1255" s="141"/>
      <c r="EB1255" s="141"/>
      <c r="EC1255" s="141"/>
      <c r="ED1255" s="141"/>
      <c r="EE1255" s="141"/>
      <c r="EF1255" s="143"/>
      <c r="EU1255" s="72"/>
    </row>
    <row r="1256" spans="64:151">
      <c r="BL1256" s="11"/>
      <c r="BM1256" s="100"/>
      <c r="BN1256"/>
      <c r="BZ1256"/>
      <c r="CA1256" s="278">
        <v>41430.765046296299</v>
      </c>
      <c r="CB1256" t="s">
        <v>1969</v>
      </c>
      <c r="CF1256" s="65"/>
      <c r="CG1256" s="65"/>
      <c r="CH1256" s="49"/>
      <c r="DJ1256" s="139"/>
      <c r="DK1256" s="95"/>
      <c r="DL1256" s="141"/>
      <c r="DM1256" s="141"/>
      <c r="DN1256" s="141"/>
      <c r="DO1256" s="141"/>
      <c r="DP1256" s="91"/>
      <c r="DQ1256" s="72"/>
      <c r="DR1256" s="72"/>
      <c r="DS1256" s="72"/>
      <c r="DT1256" s="72"/>
      <c r="DZ1256" s="141"/>
      <c r="EA1256" s="141"/>
      <c r="EB1256" s="141"/>
      <c r="EC1256" s="141"/>
      <c r="ED1256" s="141"/>
      <c r="EE1256" s="141"/>
      <c r="EF1256" s="143"/>
      <c r="EU1256" s="72"/>
    </row>
    <row r="1257" spans="64:151">
      <c r="BL1257" s="11"/>
      <c r="BM1257" s="100"/>
      <c r="BN1257"/>
      <c r="BZ1257"/>
      <c r="CA1257" s="278">
        <v>41430.765127314815</v>
      </c>
      <c r="CB1257" t="s">
        <v>1969</v>
      </c>
      <c r="CF1257" s="65"/>
      <c r="CG1257" s="65"/>
      <c r="CH1257" s="49"/>
      <c r="DJ1257" s="139"/>
      <c r="DK1257" s="95"/>
      <c r="DL1257" s="141"/>
      <c r="DM1257" s="141"/>
      <c r="DN1257" s="141"/>
      <c r="DO1257" s="141"/>
      <c r="DP1257" s="91"/>
      <c r="DQ1257" s="72"/>
      <c r="DR1257" s="72"/>
      <c r="DS1257" s="72"/>
      <c r="DT1257" s="72"/>
      <c r="DZ1257" s="141"/>
      <c r="EA1257" s="141"/>
      <c r="EB1257" s="141"/>
      <c r="EC1257" s="141"/>
      <c r="ED1257" s="141"/>
      <c r="EE1257" s="141"/>
      <c r="EF1257" s="143"/>
      <c r="EU1257" s="72"/>
    </row>
    <row r="1258" spans="64:151">
      <c r="BL1258" s="11"/>
      <c r="BM1258" s="100"/>
      <c r="BN1258"/>
      <c r="BZ1258"/>
      <c r="CA1258" s="278">
        <v>41430.765196759261</v>
      </c>
      <c r="CB1258" t="s">
        <v>1969</v>
      </c>
      <c r="CF1258" s="65"/>
      <c r="CG1258" s="65"/>
      <c r="CH1258" s="49"/>
      <c r="DJ1258" s="139"/>
      <c r="DK1258" s="95"/>
      <c r="DL1258" s="141"/>
      <c r="DM1258" s="141"/>
      <c r="DN1258" s="141"/>
      <c r="DO1258" s="141"/>
      <c r="DP1258" s="91"/>
      <c r="DQ1258" s="72"/>
      <c r="DR1258" s="72"/>
      <c r="DS1258" s="72"/>
      <c r="DT1258" s="72"/>
      <c r="DZ1258" s="141"/>
      <c r="EA1258" s="141"/>
      <c r="EB1258" s="141"/>
      <c r="EC1258" s="141"/>
      <c r="ED1258" s="141"/>
      <c r="EE1258" s="141"/>
      <c r="EF1258" s="143"/>
      <c r="EU1258" s="72"/>
    </row>
    <row r="1259" spans="64:151">
      <c r="BL1259" s="11"/>
      <c r="BM1259" s="100"/>
      <c r="BN1259"/>
      <c r="BZ1259"/>
      <c r="CA1259" s="278">
        <v>41430.765208333331</v>
      </c>
      <c r="CB1259" t="s">
        <v>2794</v>
      </c>
      <c r="CF1259" s="65"/>
      <c r="CG1259" s="65"/>
      <c r="CH1259" s="49"/>
      <c r="DJ1259" s="139"/>
      <c r="DK1259" s="95"/>
      <c r="DL1259" s="141"/>
      <c r="DM1259" s="141"/>
      <c r="DN1259" s="141"/>
      <c r="DO1259" s="141"/>
      <c r="DP1259" s="91"/>
      <c r="DQ1259" s="72"/>
      <c r="DR1259" s="72"/>
      <c r="DS1259" s="72"/>
      <c r="DT1259" s="72"/>
      <c r="DZ1259" s="141"/>
      <c r="EA1259" s="141"/>
      <c r="EB1259" s="141"/>
      <c r="EC1259" s="141"/>
      <c r="ED1259" s="141"/>
      <c r="EE1259" s="141"/>
      <c r="EF1259" s="143"/>
      <c r="EU1259" s="72"/>
    </row>
    <row r="1260" spans="64:151">
      <c r="BL1260" s="11"/>
      <c r="BM1260" s="100"/>
      <c r="BN1260"/>
      <c r="BZ1260"/>
      <c r="CA1260" s="278">
        <v>41430.780011574076</v>
      </c>
      <c r="CB1260" t="s">
        <v>1969</v>
      </c>
      <c r="CF1260" s="65"/>
      <c r="CG1260" s="65"/>
      <c r="CH1260" s="49"/>
      <c r="DJ1260" s="139"/>
      <c r="DK1260" s="95"/>
      <c r="DL1260" s="141"/>
      <c r="DM1260" s="141"/>
      <c r="DN1260" s="141"/>
      <c r="DO1260" s="141"/>
      <c r="DP1260" s="91"/>
      <c r="DQ1260" s="72"/>
      <c r="DR1260" s="72"/>
      <c r="DS1260" s="72"/>
      <c r="DT1260" s="72"/>
      <c r="DZ1260" s="141"/>
      <c r="EA1260" s="141"/>
      <c r="EB1260" s="141"/>
      <c r="EC1260" s="141"/>
      <c r="ED1260" s="141"/>
      <c r="EE1260" s="141"/>
      <c r="EF1260" s="143"/>
      <c r="EU1260" s="72"/>
    </row>
    <row r="1261" spans="64:151">
      <c r="BL1261" s="11"/>
      <c r="BM1261" s="100"/>
      <c r="BN1261"/>
      <c r="BZ1261"/>
      <c r="CA1261" s="278">
        <v>41430.780092592591</v>
      </c>
      <c r="CB1261" t="s">
        <v>1969</v>
      </c>
      <c r="CF1261" s="65"/>
      <c r="CG1261" s="65"/>
      <c r="CH1261" s="49"/>
      <c r="DJ1261" s="139"/>
      <c r="DK1261" s="95"/>
      <c r="DL1261" s="141"/>
      <c r="DM1261" s="141"/>
      <c r="DN1261" s="141"/>
      <c r="DO1261" s="141"/>
      <c r="DP1261" s="91"/>
      <c r="DQ1261" s="72"/>
      <c r="DR1261" s="72"/>
      <c r="DS1261" s="72"/>
      <c r="DT1261" s="72"/>
      <c r="DZ1261" s="141"/>
      <c r="EA1261" s="141"/>
      <c r="EB1261" s="141"/>
      <c r="EC1261" s="141"/>
      <c r="ED1261" s="141"/>
      <c r="EE1261" s="141"/>
      <c r="EF1261" s="143"/>
      <c r="EU1261" s="72"/>
    </row>
    <row r="1262" spans="64:151">
      <c r="BL1262" s="11"/>
      <c r="BM1262" s="100"/>
      <c r="BN1262"/>
      <c r="BZ1262"/>
      <c r="CA1262" s="278">
        <v>41430.780162037037</v>
      </c>
      <c r="CB1262" t="s">
        <v>1969</v>
      </c>
      <c r="CF1262" s="65"/>
      <c r="CG1262" s="65"/>
      <c r="CH1262" s="49"/>
      <c r="DJ1262" s="139"/>
      <c r="DK1262" s="95"/>
      <c r="DL1262" s="141"/>
      <c r="DM1262" s="141"/>
      <c r="DN1262" s="141"/>
      <c r="DO1262" s="141"/>
      <c r="DP1262" s="91"/>
      <c r="DQ1262" s="72"/>
      <c r="DR1262" s="72"/>
      <c r="DS1262" s="72"/>
      <c r="DT1262" s="72"/>
      <c r="DZ1262" s="141"/>
      <c r="EA1262" s="141"/>
      <c r="EB1262" s="141"/>
      <c r="EC1262" s="141"/>
      <c r="ED1262" s="141"/>
      <c r="EE1262" s="141"/>
      <c r="EF1262" s="143"/>
      <c r="EU1262" s="72"/>
    </row>
    <row r="1263" spans="64:151">
      <c r="BL1263" s="11"/>
      <c r="BM1263" s="100"/>
      <c r="BN1263"/>
      <c r="BZ1263"/>
      <c r="CA1263" s="278">
        <v>41430.780173611114</v>
      </c>
      <c r="CB1263" t="s">
        <v>3326</v>
      </c>
      <c r="CF1263" s="65"/>
      <c r="CG1263" s="65"/>
      <c r="CH1263" s="49"/>
      <c r="DJ1263" s="139"/>
      <c r="DK1263" s="95"/>
      <c r="DL1263" s="141"/>
      <c r="DM1263" s="141"/>
      <c r="DN1263" s="141"/>
      <c r="DO1263" s="141"/>
      <c r="DP1263" s="91"/>
      <c r="DQ1263" s="72"/>
      <c r="DR1263" s="72"/>
      <c r="DS1263" s="72"/>
      <c r="DT1263" s="72"/>
      <c r="DZ1263" s="141"/>
      <c r="EA1263" s="141"/>
      <c r="EB1263" s="141"/>
      <c r="EC1263" s="141"/>
      <c r="ED1263" s="141"/>
      <c r="EE1263" s="141"/>
      <c r="EF1263" s="143"/>
      <c r="EU1263" s="72"/>
    </row>
    <row r="1264" spans="64:151">
      <c r="BL1264" s="11"/>
      <c r="BM1264" s="100"/>
      <c r="BN1264"/>
      <c r="BZ1264"/>
      <c r="CA1264" s="278">
        <v>41430.780474537038</v>
      </c>
      <c r="CB1264" t="s">
        <v>1969</v>
      </c>
      <c r="CF1264" s="65"/>
      <c r="CG1264" s="65"/>
      <c r="CH1264" s="49"/>
      <c r="DJ1264" s="139"/>
      <c r="DK1264" s="95"/>
      <c r="DL1264" s="141"/>
      <c r="DM1264" s="141"/>
      <c r="DN1264" s="141"/>
      <c r="DO1264" s="141"/>
      <c r="DP1264" s="91"/>
      <c r="DQ1264" s="72"/>
      <c r="DR1264" s="72"/>
      <c r="DS1264" s="72"/>
      <c r="DT1264" s="72"/>
      <c r="DZ1264" s="141"/>
      <c r="EA1264" s="141"/>
      <c r="EB1264" s="141"/>
      <c r="EC1264" s="141"/>
      <c r="ED1264" s="141"/>
      <c r="EE1264" s="141"/>
      <c r="EF1264" s="143"/>
      <c r="EU1264" s="72"/>
    </row>
    <row r="1265" spans="64:151">
      <c r="BL1265" s="11"/>
      <c r="BM1265" s="100"/>
      <c r="BN1265"/>
      <c r="BZ1265"/>
      <c r="CA1265" s="278">
        <v>41430.783136574071</v>
      </c>
      <c r="CB1265" t="s">
        <v>3327</v>
      </c>
      <c r="CF1265" s="65"/>
      <c r="CG1265" s="65"/>
      <c r="CH1265" s="49"/>
      <c r="DJ1265" s="139"/>
      <c r="DK1265" s="95"/>
      <c r="DL1265" s="141"/>
      <c r="DM1265" s="141"/>
      <c r="DN1265" s="141"/>
      <c r="DO1265" s="141"/>
      <c r="DP1265" s="91"/>
      <c r="DQ1265" s="72"/>
      <c r="DR1265" s="72"/>
      <c r="DS1265" s="72"/>
      <c r="DT1265" s="72"/>
      <c r="DZ1265" s="141"/>
      <c r="EA1265" s="141"/>
      <c r="EB1265" s="141"/>
      <c r="EC1265" s="141"/>
      <c r="ED1265" s="141"/>
      <c r="EE1265" s="141"/>
      <c r="EF1265" s="143"/>
      <c r="EU1265" s="72"/>
    </row>
    <row r="1266" spans="64:151">
      <c r="BL1266" s="11"/>
      <c r="BM1266" s="100"/>
      <c r="BN1266"/>
      <c r="BZ1266"/>
      <c r="CA1266" s="278">
        <v>41430.783148148148</v>
      </c>
      <c r="CB1266" t="s">
        <v>1598</v>
      </c>
      <c r="CF1266" s="65"/>
      <c r="CG1266" s="65"/>
      <c r="CH1266" s="49"/>
      <c r="DJ1266" s="139"/>
      <c r="DK1266" s="95"/>
      <c r="DL1266" s="141"/>
      <c r="DM1266" s="141"/>
      <c r="DN1266" s="141"/>
      <c r="DO1266" s="141"/>
      <c r="DP1266" s="91"/>
      <c r="DQ1266" s="72"/>
      <c r="DR1266" s="72"/>
      <c r="DS1266" s="72"/>
      <c r="DT1266" s="72"/>
      <c r="DZ1266" s="141"/>
      <c r="EA1266" s="141"/>
      <c r="EB1266" s="141"/>
      <c r="EC1266" s="141"/>
      <c r="ED1266" s="141"/>
      <c r="EE1266" s="141"/>
      <c r="EF1266" s="143"/>
      <c r="EU1266" s="72"/>
    </row>
    <row r="1267" spans="64:151">
      <c r="BL1267" s="11"/>
      <c r="BM1267" s="100"/>
      <c r="BN1267"/>
      <c r="BZ1267"/>
      <c r="CA1267" s="278">
        <v>41430.783148148148</v>
      </c>
      <c r="CB1267" t="s">
        <v>1969</v>
      </c>
      <c r="CF1267" s="65"/>
      <c r="CG1267" s="65"/>
      <c r="CH1267" s="49"/>
      <c r="DJ1267" s="139"/>
      <c r="DK1267" s="95"/>
      <c r="DL1267" s="141"/>
      <c r="DM1267" s="141"/>
      <c r="DN1267" s="141"/>
      <c r="DO1267" s="141"/>
      <c r="DP1267" s="91"/>
      <c r="DQ1267" s="72"/>
      <c r="DR1267" s="72"/>
      <c r="DS1267" s="72"/>
      <c r="DT1267" s="72"/>
      <c r="DZ1267" s="141"/>
      <c r="EA1267" s="141"/>
      <c r="EB1267" s="141"/>
      <c r="EC1267" s="141"/>
      <c r="ED1267" s="141"/>
      <c r="EE1267" s="141"/>
      <c r="EF1267" s="143"/>
      <c r="EU1267" s="72"/>
    </row>
    <row r="1268" spans="64:151">
      <c r="BL1268" s="11"/>
      <c r="BM1268" s="100"/>
      <c r="BN1268"/>
      <c r="BZ1268"/>
      <c r="CA1268" s="278">
        <v>41430.783159722225</v>
      </c>
      <c r="CB1268" t="s">
        <v>3328</v>
      </c>
      <c r="CF1268" s="65"/>
      <c r="CG1268" s="65"/>
      <c r="CH1268" s="49"/>
      <c r="DJ1268" s="139"/>
      <c r="DK1268" s="95"/>
      <c r="DL1268" s="141"/>
      <c r="DM1268" s="141"/>
      <c r="DN1268" s="141"/>
      <c r="DO1268" s="141"/>
      <c r="DP1268" s="91"/>
      <c r="DQ1268" s="72"/>
      <c r="DR1268" s="72"/>
      <c r="DS1268" s="72"/>
      <c r="DT1268" s="72"/>
      <c r="DZ1268" s="141"/>
      <c r="EA1268" s="141"/>
      <c r="EB1268" s="141"/>
      <c r="EC1268" s="141"/>
      <c r="ED1268" s="141"/>
      <c r="EE1268" s="141"/>
      <c r="EF1268" s="143"/>
      <c r="EU1268" s="72"/>
    </row>
    <row r="1269" spans="64:151">
      <c r="BL1269" s="11"/>
      <c r="BM1269" s="100"/>
      <c r="BN1269"/>
      <c r="BZ1269"/>
      <c r="CA1269" s="278">
        <v>41430.783159722225</v>
      </c>
      <c r="CB1269" t="s">
        <v>1597</v>
      </c>
      <c r="CF1269" s="65"/>
      <c r="CG1269" s="65"/>
      <c r="CH1269" s="49"/>
      <c r="DJ1269" s="139"/>
      <c r="DK1269" s="95"/>
      <c r="DL1269" s="141"/>
      <c r="DM1269" s="141"/>
      <c r="DN1269" s="141"/>
      <c r="DO1269" s="141"/>
      <c r="DP1269" s="91"/>
      <c r="DQ1269" s="72"/>
      <c r="DR1269" s="72"/>
      <c r="DS1269" s="72"/>
      <c r="DT1269" s="72"/>
      <c r="DZ1269" s="141"/>
      <c r="EA1269" s="141"/>
      <c r="EB1269" s="141"/>
      <c r="EC1269" s="141"/>
      <c r="ED1269" s="141"/>
      <c r="EE1269" s="141"/>
      <c r="EF1269" s="143"/>
      <c r="EU1269" s="72"/>
    </row>
    <row r="1270" spans="64:151">
      <c r="BL1270" s="11"/>
      <c r="BM1270" s="100"/>
      <c r="BN1270"/>
      <c r="BZ1270"/>
      <c r="CA1270" s="278">
        <v>41430.783171296294</v>
      </c>
      <c r="CB1270" t="s">
        <v>1969</v>
      </c>
      <c r="CF1270" s="65"/>
      <c r="CG1270" s="65"/>
      <c r="CH1270" s="49"/>
      <c r="DJ1270" s="139"/>
      <c r="DK1270" s="95"/>
      <c r="DL1270" s="141"/>
      <c r="DM1270" s="141"/>
      <c r="DN1270" s="141"/>
      <c r="DO1270" s="141"/>
      <c r="DP1270" s="91"/>
      <c r="DQ1270" s="72"/>
      <c r="DR1270" s="72"/>
      <c r="DS1270" s="72"/>
      <c r="DT1270" s="72"/>
      <c r="DZ1270" s="141"/>
      <c r="EA1270" s="141"/>
      <c r="EB1270" s="141"/>
      <c r="EC1270" s="141"/>
      <c r="ED1270" s="141"/>
      <c r="EE1270" s="141"/>
      <c r="EF1270" s="143"/>
      <c r="EU1270" s="72"/>
    </row>
    <row r="1271" spans="64:151">
      <c r="BL1271" s="11"/>
      <c r="BM1271" s="100"/>
      <c r="BN1271"/>
      <c r="BZ1271"/>
      <c r="CA1271" s="278">
        <v>41430.783206018517</v>
      </c>
      <c r="CB1271" t="s">
        <v>1969</v>
      </c>
      <c r="CF1271" s="65"/>
      <c r="CG1271" s="65"/>
      <c r="CH1271" s="49"/>
      <c r="DJ1271" s="139"/>
      <c r="DK1271" s="95"/>
      <c r="DL1271" s="141"/>
      <c r="DM1271" s="141"/>
      <c r="DN1271" s="141"/>
      <c r="DO1271" s="141"/>
      <c r="DP1271" s="91"/>
      <c r="DQ1271" s="72"/>
      <c r="DR1271" s="72"/>
      <c r="DS1271" s="72"/>
      <c r="DT1271" s="72"/>
      <c r="DZ1271" s="141"/>
      <c r="EA1271" s="141"/>
      <c r="EB1271" s="141"/>
      <c r="EC1271" s="141"/>
      <c r="ED1271" s="141"/>
      <c r="EE1271" s="141"/>
      <c r="EF1271" s="143"/>
      <c r="EU1271" s="72"/>
    </row>
    <row r="1272" spans="64:151">
      <c r="BL1272" s="11"/>
      <c r="BM1272" s="100"/>
      <c r="BN1272"/>
      <c r="BZ1272"/>
      <c r="CA1272" s="278">
        <v>41430.785057870373</v>
      </c>
      <c r="CB1272" t="s">
        <v>1969</v>
      </c>
      <c r="CF1272" s="65"/>
      <c r="CG1272" s="65"/>
      <c r="CH1272" s="49"/>
      <c r="DJ1272" s="139"/>
      <c r="DK1272" s="95"/>
      <c r="DL1272" s="141"/>
      <c r="DM1272" s="141"/>
      <c r="DN1272" s="141"/>
      <c r="DO1272" s="141"/>
      <c r="DP1272" s="91"/>
      <c r="DQ1272" s="72"/>
      <c r="DR1272" s="72"/>
      <c r="DS1272" s="72"/>
      <c r="DT1272" s="72"/>
      <c r="DZ1272" s="141"/>
      <c r="EA1272" s="141"/>
      <c r="EB1272" s="141"/>
      <c r="EC1272" s="141"/>
      <c r="ED1272" s="141"/>
      <c r="EE1272" s="141"/>
      <c r="EF1272" s="143"/>
      <c r="EU1272" s="72"/>
    </row>
    <row r="1273" spans="64:151">
      <c r="BL1273" s="11"/>
      <c r="BM1273" s="100"/>
      <c r="BN1273"/>
      <c r="BZ1273"/>
      <c r="CA1273" s="278">
        <v>41430.785127314812</v>
      </c>
      <c r="CB1273" t="s">
        <v>1969</v>
      </c>
      <c r="CF1273" s="65"/>
      <c r="CG1273" s="65"/>
      <c r="CH1273" s="49"/>
      <c r="DJ1273" s="139"/>
      <c r="DK1273" s="95"/>
      <c r="DL1273" s="141"/>
      <c r="DM1273" s="141"/>
      <c r="DN1273" s="141"/>
      <c r="DO1273" s="141"/>
      <c r="DP1273" s="91"/>
      <c r="DQ1273" s="72"/>
      <c r="DR1273" s="72"/>
      <c r="DS1273" s="72"/>
      <c r="DT1273" s="72"/>
      <c r="DZ1273" s="141"/>
      <c r="EA1273" s="141"/>
      <c r="EB1273" s="141"/>
      <c r="EC1273" s="141"/>
      <c r="ED1273" s="141"/>
      <c r="EE1273" s="141"/>
      <c r="EF1273" s="143"/>
      <c r="EU1273" s="72"/>
    </row>
    <row r="1274" spans="64:151">
      <c r="BL1274" s="11"/>
      <c r="BM1274" s="100"/>
      <c r="BN1274"/>
      <c r="BZ1274"/>
      <c r="CA1274" s="278">
        <v>41430.785185185188</v>
      </c>
      <c r="CB1274" t="s">
        <v>1969</v>
      </c>
      <c r="CF1274" s="65"/>
      <c r="CG1274" s="65"/>
      <c r="CH1274" s="49"/>
      <c r="DJ1274" s="139"/>
      <c r="DK1274" s="95"/>
      <c r="DL1274" s="141"/>
      <c r="DM1274" s="141"/>
      <c r="DN1274" s="141"/>
      <c r="DO1274" s="141"/>
      <c r="DP1274" s="91"/>
      <c r="DQ1274" s="72"/>
      <c r="DR1274" s="72"/>
      <c r="DS1274" s="72"/>
      <c r="DT1274" s="72"/>
      <c r="DZ1274" s="141"/>
      <c r="EA1274" s="141"/>
      <c r="EB1274" s="141"/>
      <c r="EC1274" s="141"/>
      <c r="ED1274" s="141"/>
      <c r="EE1274" s="141"/>
      <c r="EF1274" s="143"/>
      <c r="EU1274" s="72"/>
    </row>
    <row r="1275" spans="64:151">
      <c r="BL1275" s="11"/>
      <c r="BM1275" s="100"/>
      <c r="BN1275"/>
      <c r="BZ1275"/>
      <c r="CA1275" s="278">
        <v>41430.785208333335</v>
      </c>
      <c r="CB1275" t="s">
        <v>2669</v>
      </c>
      <c r="CF1275" s="65"/>
      <c r="CG1275" s="65"/>
      <c r="CH1275" s="49"/>
      <c r="DJ1275" s="139"/>
      <c r="DK1275" s="95"/>
      <c r="DL1275" s="141"/>
      <c r="DM1275" s="141"/>
      <c r="DN1275" s="141"/>
      <c r="DO1275" s="141"/>
      <c r="DP1275" s="91"/>
      <c r="DQ1275" s="72"/>
      <c r="DR1275" s="72"/>
      <c r="DS1275" s="72"/>
      <c r="DT1275" s="72"/>
      <c r="DZ1275" s="141"/>
      <c r="EA1275" s="141"/>
      <c r="EB1275" s="141"/>
      <c r="EC1275" s="141"/>
      <c r="ED1275" s="141"/>
      <c r="EE1275" s="141"/>
      <c r="EF1275" s="143"/>
      <c r="EU1275" s="72"/>
    </row>
    <row r="1276" spans="64:151">
      <c r="BL1276" s="11"/>
      <c r="BM1276" s="100"/>
      <c r="BN1276"/>
      <c r="BZ1276"/>
      <c r="CA1276" s="278">
        <v>41430.78628472222</v>
      </c>
      <c r="CB1276" t="s">
        <v>2670</v>
      </c>
      <c r="CF1276" s="65"/>
      <c r="CG1276" s="65"/>
      <c r="CH1276" s="49"/>
      <c r="DJ1276" s="139"/>
      <c r="DK1276" s="95"/>
      <c r="DL1276" s="141"/>
      <c r="DM1276" s="141"/>
      <c r="DN1276" s="141"/>
      <c r="DO1276" s="141"/>
      <c r="DP1276" s="91"/>
      <c r="DQ1276" s="72"/>
      <c r="DR1276" s="72"/>
      <c r="DS1276" s="72"/>
      <c r="DT1276" s="72"/>
      <c r="DZ1276" s="141"/>
      <c r="EA1276" s="141"/>
      <c r="EB1276" s="141"/>
      <c r="EC1276" s="141"/>
      <c r="ED1276" s="141"/>
      <c r="EE1276" s="141"/>
      <c r="EF1276" s="143"/>
      <c r="EU1276" s="72"/>
    </row>
    <row r="1277" spans="64:151">
      <c r="BL1277" s="11"/>
      <c r="BM1277" s="100"/>
      <c r="BN1277"/>
      <c r="BZ1277"/>
      <c r="CA1277" s="278">
        <v>41430.786296296297</v>
      </c>
      <c r="CB1277" t="s">
        <v>1597</v>
      </c>
      <c r="CF1277" s="65"/>
      <c r="CG1277" s="65"/>
      <c r="CH1277" s="49"/>
      <c r="DJ1277" s="139"/>
      <c r="DK1277" s="95"/>
      <c r="DL1277" s="141"/>
      <c r="DM1277" s="141"/>
      <c r="DN1277" s="141"/>
      <c r="DO1277" s="141"/>
      <c r="DP1277" s="91"/>
      <c r="DQ1277" s="72"/>
      <c r="DR1277" s="72"/>
      <c r="DS1277" s="72"/>
      <c r="DT1277" s="72"/>
      <c r="DZ1277" s="141"/>
      <c r="EA1277" s="141"/>
      <c r="EB1277" s="141"/>
      <c r="EC1277" s="141"/>
      <c r="ED1277" s="141"/>
      <c r="EE1277" s="141"/>
      <c r="EF1277" s="143"/>
      <c r="EU1277" s="72"/>
    </row>
    <row r="1278" spans="64:151">
      <c r="BL1278" s="11"/>
      <c r="BM1278" s="100"/>
      <c r="BN1278"/>
      <c r="BZ1278"/>
      <c r="CA1278" s="278">
        <v>41430.786296296297</v>
      </c>
      <c r="CB1278" t="s">
        <v>1969</v>
      </c>
      <c r="CF1278" s="65"/>
      <c r="CG1278" s="65"/>
      <c r="CH1278" s="49"/>
      <c r="DJ1278" s="139"/>
      <c r="DK1278" s="95"/>
      <c r="DL1278" s="141"/>
      <c r="DM1278" s="141"/>
      <c r="DN1278" s="141"/>
      <c r="DO1278" s="141"/>
      <c r="DP1278" s="91"/>
      <c r="DQ1278" s="72"/>
      <c r="DR1278" s="72"/>
      <c r="DS1278" s="72"/>
      <c r="DT1278" s="72"/>
      <c r="DZ1278" s="141"/>
      <c r="EA1278" s="141"/>
      <c r="EB1278" s="141"/>
      <c r="EC1278" s="141"/>
      <c r="ED1278" s="141"/>
      <c r="EE1278" s="141"/>
      <c r="EF1278" s="143"/>
      <c r="EU1278" s="72"/>
    </row>
    <row r="1279" spans="64:151">
      <c r="BL1279" s="11"/>
      <c r="BM1279" s="100"/>
      <c r="BN1279"/>
      <c r="BZ1279"/>
      <c r="CA1279" s="278">
        <v>41430.786296296297</v>
      </c>
      <c r="CB1279" t="s">
        <v>2671</v>
      </c>
      <c r="CF1279" s="65"/>
      <c r="CG1279" s="65"/>
      <c r="CH1279" s="49"/>
      <c r="DJ1279" s="139"/>
      <c r="DK1279" s="95"/>
      <c r="DL1279" s="141"/>
      <c r="DM1279" s="141"/>
      <c r="DN1279" s="141"/>
      <c r="DO1279" s="141"/>
      <c r="DP1279" s="91"/>
      <c r="DQ1279" s="72"/>
      <c r="DR1279" s="72"/>
      <c r="DS1279" s="72"/>
      <c r="DT1279" s="72"/>
      <c r="DZ1279" s="141"/>
      <c r="EA1279" s="141"/>
      <c r="EB1279" s="141"/>
      <c r="EC1279" s="141"/>
      <c r="ED1279" s="141"/>
      <c r="EE1279" s="141"/>
      <c r="EF1279" s="143"/>
      <c r="EU1279" s="72"/>
    </row>
    <row r="1280" spans="64:151">
      <c r="BL1280" s="11"/>
      <c r="BM1280" s="100"/>
      <c r="BN1280"/>
      <c r="BZ1280"/>
      <c r="CA1280" s="278">
        <v>41430.786296296297</v>
      </c>
      <c r="CB1280" t="s">
        <v>1597</v>
      </c>
      <c r="CF1280" s="65"/>
      <c r="CG1280" s="65"/>
      <c r="CH1280" s="49"/>
      <c r="DJ1280" s="139"/>
      <c r="DK1280" s="95"/>
      <c r="DL1280" s="141"/>
      <c r="DM1280" s="141"/>
      <c r="DN1280" s="141"/>
      <c r="DO1280" s="141"/>
      <c r="DP1280" s="91"/>
      <c r="DQ1280" s="72"/>
      <c r="DR1280" s="72"/>
      <c r="DS1280" s="72"/>
      <c r="DT1280" s="72"/>
      <c r="DZ1280" s="141"/>
      <c r="EA1280" s="141"/>
      <c r="EB1280" s="141"/>
      <c r="EC1280" s="141"/>
      <c r="ED1280" s="141"/>
      <c r="EE1280" s="141"/>
      <c r="EF1280" s="143"/>
      <c r="EU1280" s="72"/>
    </row>
    <row r="1281" spans="64:151">
      <c r="BL1281" s="11"/>
      <c r="BM1281" s="100"/>
      <c r="BN1281"/>
      <c r="BZ1281"/>
      <c r="CA1281" s="278">
        <v>41430.786296296297</v>
      </c>
      <c r="CB1281" t="s">
        <v>1969</v>
      </c>
      <c r="CF1281" s="65"/>
      <c r="CG1281" s="65"/>
      <c r="CH1281" s="49"/>
      <c r="DJ1281" s="139"/>
      <c r="DK1281" s="95"/>
      <c r="DL1281" s="141"/>
      <c r="DM1281" s="141"/>
      <c r="DN1281" s="141"/>
      <c r="DO1281" s="141"/>
      <c r="DP1281" s="91"/>
      <c r="DQ1281" s="72"/>
      <c r="DR1281" s="72"/>
      <c r="DS1281" s="72"/>
      <c r="DT1281" s="72"/>
      <c r="DZ1281" s="141"/>
      <c r="EA1281" s="141"/>
      <c r="EB1281" s="141"/>
      <c r="EC1281" s="141"/>
      <c r="ED1281" s="141"/>
      <c r="EE1281" s="141"/>
      <c r="EF1281" s="143"/>
      <c r="EU1281" s="72"/>
    </row>
    <row r="1282" spans="64:151">
      <c r="BL1282" s="11"/>
      <c r="BM1282" s="100"/>
      <c r="BN1282"/>
      <c r="BZ1282"/>
      <c r="CA1282" s="278">
        <v>41430.786319444444</v>
      </c>
      <c r="CB1282" t="s">
        <v>1969</v>
      </c>
      <c r="CF1282" s="65"/>
      <c r="CG1282" s="65"/>
      <c r="CH1282" s="49"/>
      <c r="DJ1282" s="139"/>
      <c r="DK1282" s="95"/>
      <c r="DL1282" s="141"/>
      <c r="DM1282" s="141"/>
      <c r="DN1282" s="141"/>
      <c r="DO1282" s="141"/>
      <c r="DP1282" s="91"/>
      <c r="DQ1282" s="72"/>
      <c r="DR1282" s="72"/>
      <c r="DS1282" s="72"/>
      <c r="DT1282" s="72"/>
      <c r="DZ1282" s="141"/>
      <c r="EA1282" s="141"/>
      <c r="EB1282" s="141"/>
      <c r="EC1282" s="141"/>
      <c r="ED1282" s="141"/>
      <c r="EE1282" s="141"/>
      <c r="EF1282" s="143"/>
      <c r="EU1282" s="72"/>
    </row>
    <row r="1283" spans="64:151">
      <c r="BL1283" s="11"/>
      <c r="BM1283" s="100"/>
      <c r="BN1283"/>
      <c r="BZ1283"/>
      <c r="CA1283" s="278">
        <v>41430.786493055559</v>
      </c>
      <c r="CB1283" t="s">
        <v>1969</v>
      </c>
      <c r="CF1283" s="65"/>
      <c r="CG1283" s="65"/>
      <c r="CH1283" s="49"/>
      <c r="DJ1283" s="139"/>
      <c r="DK1283" s="95"/>
      <c r="DL1283" s="141"/>
      <c r="DM1283" s="141"/>
      <c r="DN1283" s="141"/>
      <c r="DO1283" s="141"/>
      <c r="DP1283" s="91"/>
      <c r="DQ1283" s="72"/>
      <c r="DR1283" s="72"/>
      <c r="DS1283" s="72"/>
      <c r="DT1283" s="72"/>
      <c r="DZ1283" s="141"/>
      <c r="EA1283" s="141"/>
      <c r="EB1283" s="141"/>
      <c r="EC1283" s="141"/>
      <c r="ED1283" s="141"/>
      <c r="EE1283" s="141"/>
      <c r="EF1283" s="143"/>
      <c r="EU1283" s="72"/>
    </row>
    <row r="1284" spans="64:151">
      <c r="BL1284" s="11"/>
      <c r="BM1284" s="100"/>
      <c r="BN1284"/>
      <c r="BZ1284"/>
      <c r="CA1284" s="278">
        <v>41430.786620370367</v>
      </c>
      <c r="CB1284" t="s">
        <v>1969</v>
      </c>
      <c r="CF1284" s="65"/>
      <c r="CG1284" s="65"/>
      <c r="CH1284" s="49"/>
      <c r="DJ1284" s="139"/>
      <c r="DK1284" s="95"/>
      <c r="DL1284" s="141"/>
      <c r="DM1284" s="141"/>
      <c r="DN1284" s="141"/>
      <c r="DO1284" s="141"/>
      <c r="DP1284" s="91"/>
      <c r="DQ1284" s="72"/>
      <c r="DR1284" s="72"/>
      <c r="DS1284" s="72"/>
      <c r="DT1284" s="72"/>
      <c r="DZ1284" s="141"/>
      <c r="EA1284" s="141"/>
      <c r="EB1284" s="141"/>
      <c r="EC1284" s="141"/>
      <c r="ED1284" s="141"/>
      <c r="EE1284" s="141"/>
      <c r="EF1284" s="143"/>
      <c r="EU1284" s="72"/>
    </row>
    <row r="1285" spans="64:151">
      <c r="BL1285" s="11"/>
      <c r="BM1285" s="100"/>
      <c r="BN1285"/>
      <c r="BZ1285"/>
      <c r="CA1285" s="278">
        <v>41430.786620370367</v>
      </c>
      <c r="CB1285" t="s">
        <v>2672</v>
      </c>
      <c r="CF1285" s="65"/>
      <c r="CG1285" s="65"/>
      <c r="CH1285" s="49"/>
      <c r="DJ1285" s="139"/>
      <c r="DK1285" s="95"/>
      <c r="DL1285" s="141"/>
      <c r="DM1285" s="141"/>
      <c r="DN1285" s="141"/>
      <c r="DO1285" s="141"/>
      <c r="DP1285" s="91"/>
      <c r="DQ1285" s="72"/>
      <c r="DR1285" s="72"/>
      <c r="DS1285" s="72"/>
      <c r="DT1285" s="72"/>
      <c r="DZ1285" s="141"/>
      <c r="EA1285" s="141"/>
      <c r="EB1285" s="141"/>
      <c r="EC1285" s="141"/>
      <c r="ED1285" s="141"/>
      <c r="EE1285" s="141"/>
      <c r="EF1285" s="143"/>
      <c r="EU1285" s="72"/>
    </row>
    <row r="1286" spans="64:151">
      <c r="BL1286" s="11"/>
      <c r="BM1286" s="100"/>
      <c r="BN1286"/>
      <c r="BZ1286"/>
      <c r="CA1286" s="278">
        <v>41430.786631944444</v>
      </c>
      <c r="CB1286" t="s">
        <v>1597</v>
      </c>
      <c r="CF1286" s="65"/>
      <c r="CG1286" s="65"/>
      <c r="CH1286" s="49"/>
      <c r="DJ1286" s="139"/>
      <c r="DK1286" s="95"/>
      <c r="DL1286" s="141"/>
      <c r="DM1286" s="141"/>
      <c r="DN1286" s="141"/>
      <c r="DO1286" s="141"/>
      <c r="DP1286" s="91"/>
      <c r="DQ1286" s="72"/>
      <c r="DR1286" s="72"/>
      <c r="DS1286" s="72"/>
      <c r="DT1286" s="72"/>
      <c r="DZ1286" s="141"/>
      <c r="EA1286" s="141"/>
      <c r="EB1286" s="141"/>
      <c r="EC1286" s="141"/>
      <c r="ED1286" s="141"/>
      <c r="EE1286" s="141"/>
      <c r="EF1286" s="143"/>
      <c r="EU1286" s="72"/>
    </row>
    <row r="1287" spans="64:151">
      <c r="BL1287" s="11"/>
      <c r="BM1287" s="100"/>
      <c r="BN1287"/>
      <c r="BZ1287"/>
      <c r="CA1287" s="278">
        <v>41430.78665509259</v>
      </c>
      <c r="CB1287" t="s">
        <v>2672</v>
      </c>
      <c r="CF1287" s="65"/>
      <c r="CG1287" s="65"/>
      <c r="CH1287" s="49"/>
      <c r="DJ1287" s="139"/>
      <c r="DK1287" s="95"/>
      <c r="DL1287" s="141"/>
      <c r="DM1287" s="141"/>
      <c r="DN1287" s="141"/>
      <c r="DO1287" s="141"/>
      <c r="DP1287" s="91"/>
      <c r="DQ1287" s="72"/>
      <c r="DR1287" s="72"/>
      <c r="DS1287" s="72"/>
      <c r="DT1287" s="72"/>
      <c r="DZ1287" s="141"/>
      <c r="EA1287" s="141"/>
      <c r="EB1287" s="141"/>
      <c r="EC1287" s="141"/>
      <c r="ED1287" s="141"/>
      <c r="EE1287" s="141"/>
      <c r="EF1287" s="143"/>
      <c r="EU1287" s="72"/>
    </row>
    <row r="1288" spans="64:151">
      <c r="BL1288" s="11"/>
      <c r="BM1288" s="100"/>
      <c r="BN1288"/>
      <c r="BZ1288"/>
      <c r="CA1288" s="278">
        <v>41430.78665509259</v>
      </c>
      <c r="CB1288" t="s">
        <v>1597</v>
      </c>
      <c r="CF1288" s="65"/>
      <c r="CG1288" s="65"/>
      <c r="CH1288" s="49"/>
      <c r="DJ1288" s="139"/>
      <c r="DK1288" s="95"/>
      <c r="DL1288" s="141"/>
      <c r="DM1288" s="141"/>
      <c r="DN1288" s="141"/>
      <c r="DO1288" s="141"/>
      <c r="DP1288" s="91"/>
      <c r="DQ1288" s="72"/>
      <c r="DR1288" s="72"/>
      <c r="DS1288" s="72"/>
      <c r="DT1288" s="72"/>
      <c r="DZ1288" s="141"/>
      <c r="EA1288" s="141"/>
      <c r="EB1288" s="141"/>
      <c r="EC1288" s="141"/>
      <c r="ED1288" s="141"/>
      <c r="EE1288" s="141"/>
      <c r="EF1288" s="143"/>
      <c r="EU1288" s="72"/>
    </row>
    <row r="1289" spans="64:151">
      <c r="BL1289" s="11"/>
      <c r="BM1289" s="100"/>
      <c r="BN1289"/>
      <c r="BZ1289"/>
      <c r="CA1289" s="278">
        <v>41430.786666666667</v>
      </c>
      <c r="CB1289" t="s">
        <v>1969</v>
      </c>
      <c r="CF1289" s="65"/>
      <c r="CG1289" s="65"/>
      <c r="CH1289" s="49"/>
      <c r="DJ1289" s="139"/>
      <c r="DK1289" s="95"/>
      <c r="DL1289" s="141"/>
      <c r="DM1289" s="141"/>
      <c r="DN1289" s="141"/>
      <c r="DO1289" s="141"/>
      <c r="DP1289" s="91"/>
      <c r="DQ1289" s="72"/>
      <c r="DR1289" s="72"/>
      <c r="DS1289" s="72"/>
      <c r="DT1289" s="72"/>
      <c r="DZ1289" s="141"/>
      <c r="EA1289" s="141"/>
      <c r="EB1289" s="141"/>
      <c r="EC1289" s="141"/>
      <c r="ED1289" s="141"/>
      <c r="EE1289" s="141"/>
      <c r="EF1289" s="143"/>
      <c r="EU1289" s="72"/>
    </row>
    <row r="1290" spans="64:151">
      <c r="BL1290" s="11"/>
      <c r="BM1290" s="100"/>
      <c r="BN1290"/>
      <c r="BZ1290"/>
      <c r="CA1290" s="278">
        <v>41430.786759259259</v>
      </c>
      <c r="CB1290" t="s">
        <v>1969</v>
      </c>
      <c r="CF1290" s="65"/>
      <c r="CG1290" s="65"/>
      <c r="CH1290" s="49"/>
      <c r="DJ1290" s="139"/>
      <c r="DK1290" s="95"/>
      <c r="DL1290" s="141"/>
      <c r="DM1290" s="141"/>
      <c r="DN1290" s="141"/>
      <c r="DO1290" s="141"/>
      <c r="DP1290" s="91"/>
      <c r="DQ1290" s="72"/>
      <c r="DR1290" s="72"/>
      <c r="DS1290" s="72"/>
      <c r="DT1290" s="72"/>
      <c r="DZ1290" s="141"/>
      <c r="EA1290" s="141"/>
      <c r="EB1290" s="141"/>
      <c r="EC1290" s="141"/>
      <c r="ED1290" s="141"/>
      <c r="EE1290" s="141"/>
      <c r="EF1290" s="143"/>
      <c r="EU1290" s="72"/>
    </row>
    <row r="1291" spans="64:151">
      <c r="BL1291" s="11"/>
      <c r="BM1291" s="100"/>
      <c r="BN1291"/>
      <c r="BZ1291"/>
      <c r="CA1291" s="278">
        <v>41431.364421296297</v>
      </c>
      <c r="CB1291" t="s">
        <v>1666</v>
      </c>
      <c r="CF1291" s="65"/>
      <c r="CG1291" s="65"/>
      <c r="CH1291" s="49"/>
      <c r="DJ1291" s="139"/>
      <c r="DK1291" s="95"/>
      <c r="DL1291" s="141"/>
      <c r="DM1291" s="141"/>
      <c r="DN1291" s="141"/>
      <c r="DO1291" s="141"/>
      <c r="DP1291" s="91"/>
      <c r="DQ1291" s="72"/>
      <c r="DR1291" s="72"/>
      <c r="DS1291" s="72"/>
      <c r="DT1291" s="72"/>
      <c r="DZ1291" s="141"/>
      <c r="EA1291" s="141"/>
      <c r="EB1291" s="141"/>
      <c r="EC1291" s="141"/>
      <c r="ED1291" s="141"/>
      <c r="EE1291" s="141"/>
      <c r="EF1291" s="143"/>
      <c r="EU1291" s="72"/>
    </row>
    <row r="1292" spans="64:151">
      <c r="BL1292" s="11"/>
      <c r="BM1292" s="100"/>
      <c r="BN1292"/>
      <c r="BZ1292"/>
      <c r="CA1292" s="278">
        <v>41431.364432870374</v>
      </c>
      <c r="CB1292" t="s">
        <v>1667</v>
      </c>
      <c r="CF1292" s="65"/>
      <c r="CG1292" s="65"/>
      <c r="CH1292" s="49"/>
      <c r="DJ1292" s="139"/>
      <c r="DK1292" s="95"/>
      <c r="DL1292" s="141"/>
      <c r="DM1292" s="141"/>
      <c r="DN1292" s="141"/>
      <c r="DO1292" s="141"/>
      <c r="DP1292" s="91"/>
      <c r="DQ1292" s="72"/>
      <c r="DR1292" s="72"/>
      <c r="DS1292" s="72"/>
      <c r="DT1292" s="72"/>
      <c r="DZ1292" s="141"/>
      <c r="EA1292" s="141"/>
      <c r="EB1292" s="141"/>
      <c r="EC1292" s="141"/>
      <c r="ED1292" s="141"/>
      <c r="EE1292" s="141"/>
      <c r="EF1292" s="143"/>
      <c r="EU1292" s="72"/>
    </row>
    <row r="1293" spans="64:151">
      <c r="BL1293" s="11"/>
      <c r="BM1293" s="100"/>
      <c r="BN1293"/>
      <c r="BZ1293"/>
      <c r="CA1293" s="278">
        <v>41431.364444444444</v>
      </c>
      <c r="CB1293" t="s">
        <v>1668</v>
      </c>
      <c r="CF1293" s="65"/>
      <c r="CG1293" s="65"/>
      <c r="CH1293" s="49"/>
      <c r="DJ1293" s="139"/>
      <c r="DK1293" s="95"/>
      <c r="DL1293" s="141"/>
      <c r="DM1293" s="141"/>
      <c r="DN1293" s="141"/>
      <c r="DO1293" s="141"/>
      <c r="DP1293" s="91"/>
      <c r="DQ1293" s="72"/>
      <c r="DR1293" s="72"/>
      <c r="DS1293" s="72"/>
      <c r="DT1293" s="72"/>
      <c r="DZ1293" s="141"/>
      <c r="EA1293" s="141"/>
      <c r="EB1293" s="141"/>
      <c r="EC1293" s="141"/>
      <c r="ED1293" s="141"/>
      <c r="EE1293" s="141"/>
      <c r="EF1293" s="143"/>
      <c r="EU1293" s="72"/>
    </row>
    <row r="1294" spans="64:151">
      <c r="BL1294" s="11"/>
      <c r="BM1294" s="100"/>
      <c r="BN1294"/>
      <c r="BZ1294"/>
      <c r="CA1294" s="278">
        <v>41431.380046296297</v>
      </c>
      <c r="CB1294" t="s">
        <v>1047</v>
      </c>
      <c r="CF1294" s="65"/>
      <c r="CG1294" s="65"/>
      <c r="CH1294" s="49"/>
      <c r="DJ1294" s="139"/>
      <c r="DK1294" s="95"/>
      <c r="DL1294" s="141"/>
      <c r="DM1294" s="141"/>
      <c r="DN1294" s="141"/>
      <c r="DO1294" s="141"/>
      <c r="DP1294" s="91"/>
      <c r="DQ1294" s="72"/>
      <c r="DR1294" s="72"/>
      <c r="DS1294" s="72"/>
      <c r="DT1294" s="72"/>
      <c r="DZ1294" s="141"/>
      <c r="EA1294" s="141"/>
      <c r="EB1294" s="141"/>
      <c r="EC1294" s="141"/>
      <c r="ED1294" s="141"/>
      <c r="EE1294" s="141"/>
      <c r="EF1294" s="143"/>
      <c r="EU1294" s="72"/>
    </row>
    <row r="1295" spans="64:151">
      <c r="BL1295" s="11"/>
      <c r="BM1295" s="100"/>
      <c r="BN1295"/>
      <c r="BZ1295"/>
      <c r="CA1295" s="278">
        <v>41431.380057870374</v>
      </c>
      <c r="CB1295" t="s">
        <v>1597</v>
      </c>
      <c r="CF1295" s="65"/>
      <c r="CG1295" s="65"/>
      <c r="CH1295" s="49"/>
      <c r="DJ1295" s="139"/>
      <c r="DK1295" s="95"/>
      <c r="DL1295" s="141"/>
      <c r="DM1295" s="141"/>
      <c r="DN1295" s="141"/>
      <c r="DO1295" s="141"/>
      <c r="DP1295" s="91"/>
      <c r="DQ1295" s="72"/>
      <c r="DR1295" s="72"/>
      <c r="DS1295" s="72"/>
      <c r="DT1295" s="72"/>
      <c r="DZ1295" s="141"/>
      <c r="EA1295" s="141"/>
      <c r="EB1295" s="141"/>
      <c r="EC1295" s="141"/>
      <c r="ED1295" s="141"/>
      <c r="EE1295" s="141"/>
      <c r="EF1295" s="143"/>
      <c r="EU1295" s="72"/>
    </row>
    <row r="1296" spans="64:151">
      <c r="BL1296" s="11"/>
      <c r="BM1296" s="100"/>
      <c r="BN1296"/>
      <c r="BZ1296"/>
      <c r="CA1296" s="278">
        <v>41431.380057870374</v>
      </c>
      <c r="CB1296" t="s">
        <v>1969</v>
      </c>
      <c r="CF1296" s="65"/>
      <c r="CG1296" s="65"/>
      <c r="CH1296" s="49"/>
      <c r="DJ1296" s="139"/>
      <c r="DK1296" s="95"/>
      <c r="DL1296" s="141"/>
      <c r="DM1296" s="141"/>
      <c r="DN1296" s="141"/>
      <c r="DO1296" s="141"/>
      <c r="DP1296" s="91"/>
      <c r="DQ1296" s="72"/>
      <c r="DR1296" s="72"/>
      <c r="DS1296" s="72"/>
      <c r="DT1296" s="72"/>
      <c r="DZ1296" s="141"/>
      <c r="EA1296" s="141"/>
      <c r="EB1296" s="141"/>
      <c r="EC1296" s="141"/>
      <c r="ED1296" s="141"/>
      <c r="EE1296" s="141"/>
      <c r="EF1296" s="143"/>
      <c r="EU1296" s="72"/>
    </row>
    <row r="1297" spans="64:151">
      <c r="BL1297" s="11"/>
      <c r="BM1297" s="100"/>
      <c r="BN1297"/>
      <c r="BZ1297"/>
      <c r="CA1297" s="278">
        <v>41431.380127314813</v>
      </c>
      <c r="CB1297" t="s">
        <v>1969</v>
      </c>
      <c r="CF1297" s="65"/>
      <c r="CG1297" s="65"/>
      <c r="CH1297" s="49"/>
      <c r="DJ1297" s="139"/>
      <c r="DK1297" s="95"/>
      <c r="DL1297" s="141"/>
      <c r="DM1297" s="141"/>
      <c r="DN1297" s="141"/>
      <c r="DO1297" s="141"/>
      <c r="DP1297" s="91"/>
      <c r="DQ1297" s="72"/>
      <c r="DR1297" s="72"/>
      <c r="DS1297" s="72"/>
      <c r="DT1297" s="72"/>
      <c r="DZ1297" s="141"/>
      <c r="EA1297" s="141"/>
      <c r="EB1297" s="141"/>
      <c r="EC1297" s="141"/>
      <c r="ED1297" s="141"/>
      <c r="EE1297" s="141"/>
      <c r="EF1297" s="143"/>
      <c r="EU1297" s="72"/>
    </row>
    <row r="1298" spans="64:151">
      <c r="BL1298" s="11"/>
      <c r="BM1298" s="100"/>
      <c r="BN1298"/>
      <c r="BZ1298"/>
      <c r="CA1298" s="278">
        <v>41431.380752314813</v>
      </c>
      <c r="CB1298" t="s">
        <v>1969</v>
      </c>
      <c r="CF1298" s="65"/>
      <c r="CG1298" s="65"/>
      <c r="CH1298" s="49"/>
      <c r="DJ1298" s="139"/>
      <c r="DK1298" s="95"/>
      <c r="DL1298" s="141"/>
      <c r="DM1298" s="141"/>
      <c r="DN1298" s="141"/>
      <c r="DO1298" s="141"/>
      <c r="DP1298" s="91"/>
      <c r="DQ1298" s="72"/>
      <c r="DR1298" s="72"/>
      <c r="DS1298" s="72"/>
      <c r="DT1298" s="72"/>
      <c r="DZ1298" s="141"/>
      <c r="EA1298" s="141"/>
      <c r="EB1298" s="141"/>
      <c r="EC1298" s="141"/>
      <c r="ED1298" s="141"/>
      <c r="EE1298" s="141"/>
      <c r="EF1298" s="143"/>
      <c r="EU1298" s="72"/>
    </row>
    <row r="1299" spans="64:151">
      <c r="BL1299" s="11"/>
      <c r="BM1299" s="100"/>
      <c r="BN1299"/>
      <c r="BZ1299"/>
      <c r="CA1299" s="278">
        <v>41431.380844907406</v>
      </c>
      <c r="CB1299" t="s">
        <v>1969</v>
      </c>
      <c r="CF1299" s="65"/>
      <c r="CG1299" s="65"/>
      <c r="CH1299" s="49"/>
      <c r="DJ1299" s="139"/>
      <c r="DK1299" s="95"/>
      <c r="DL1299" s="141"/>
      <c r="DM1299" s="141"/>
      <c r="DN1299" s="141"/>
      <c r="DO1299" s="141"/>
      <c r="DP1299" s="91"/>
      <c r="DQ1299" s="72"/>
      <c r="DR1299" s="72"/>
      <c r="DS1299" s="72"/>
      <c r="DT1299" s="72"/>
      <c r="DZ1299" s="141"/>
      <c r="EA1299" s="141"/>
      <c r="EB1299" s="141"/>
      <c r="EC1299" s="141"/>
      <c r="ED1299" s="141"/>
      <c r="EE1299" s="141"/>
      <c r="EF1299" s="143"/>
      <c r="EU1299" s="72"/>
    </row>
    <row r="1300" spans="64:151">
      <c r="BL1300" s="11"/>
      <c r="BM1300" s="100"/>
      <c r="BN1300"/>
      <c r="BZ1300"/>
      <c r="CA1300" s="278">
        <v>41431.380914351852</v>
      </c>
      <c r="CB1300" t="s">
        <v>1969</v>
      </c>
      <c r="CF1300" s="65"/>
      <c r="CG1300" s="65"/>
      <c r="CH1300" s="49"/>
      <c r="DJ1300" s="139"/>
      <c r="DK1300" s="95"/>
      <c r="DL1300" s="141"/>
      <c r="DM1300" s="141"/>
      <c r="DN1300" s="141"/>
      <c r="DO1300" s="141"/>
      <c r="DP1300" s="91"/>
      <c r="DQ1300" s="72"/>
      <c r="DR1300" s="72"/>
      <c r="DS1300" s="72"/>
      <c r="DT1300" s="72"/>
      <c r="DZ1300" s="141"/>
      <c r="EA1300" s="141"/>
      <c r="EB1300" s="141"/>
      <c r="EC1300" s="141"/>
      <c r="ED1300" s="141"/>
      <c r="EE1300" s="141"/>
      <c r="EF1300" s="143"/>
      <c r="EU1300" s="72"/>
    </row>
    <row r="1301" spans="64:151">
      <c r="BL1301" s="11"/>
      <c r="BM1301" s="100"/>
      <c r="BN1301"/>
      <c r="BZ1301"/>
      <c r="CA1301" s="278">
        <v>41431.380925925929</v>
      </c>
      <c r="CB1301" t="s">
        <v>998</v>
      </c>
      <c r="CF1301" s="65"/>
      <c r="CG1301" s="65"/>
      <c r="CH1301" s="49"/>
      <c r="DJ1301" s="139"/>
      <c r="DK1301" s="95"/>
      <c r="DL1301" s="141"/>
      <c r="DM1301" s="141"/>
      <c r="DN1301" s="141"/>
      <c r="DO1301" s="141"/>
      <c r="DP1301" s="91"/>
      <c r="DQ1301" s="72"/>
      <c r="DR1301" s="72"/>
      <c r="DS1301" s="72"/>
      <c r="DT1301" s="72"/>
      <c r="DZ1301" s="141"/>
      <c r="EA1301" s="141"/>
      <c r="EB1301" s="141"/>
      <c r="EC1301" s="141"/>
      <c r="ED1301" s="141"/>
      <c r="EE1301" s="141"/>
      <c r="EF1301" s="143"/>
      <c r="EU1301" s="72"/>
    </row>
    <row r="1302" spans="64:151">
      <c r="BL1302" s="11"/>
      <c r="BM1302" s="100"/>
      <c r="BN1302"/>
      <c r="BZ1302"/>
      <c r="CA1302" s="278">
        <v>41431.381111111114</v>
      </c>
      <c r="CB1302" t="s">
        <v>1969</v>
      </c>
      <c r="CF1302" s="65"/>
      <c r="CG1302" s="65"/>
      <c r="CH1302" s="49"/>
      <c r="DJ1302" s="139"/>
      <c r="DK1302" s="95"/>
      <c r="DL1302" s="141"/>
      <c r="DM1302" s="141"/>
      <c r="DN1302" s="141"/>
      <c r="DO1302" s="141"/>
      <c r="DP1302" s="91"/>
      <c r="DQ1302" s="72"/>
      <c r="DR1302" s="72"/>
      <c r="DS1302" s="72"/>
      <c r="DT1302" s="72"/>
      <c r="DZ1302" s="141"/>
      <c r="EA1302" s="141"/>
      <c r="EB1302" s="141"/>
      <c r="EC1302" s="141"/>
      <c r="ED1302" s="141"/>
      <c r="EE1302" s="141"/>
      <c r="EF1302" s="143"/>
      <c r="EU1302" s="72"/>
    </row>
    <row r="1303" spans="64:151">
      <c r="BL1303" s="11"/>
      <c r="BM1303" s="100"/>
      <c r="BN1303"/>
      <c r="BZ1303"/>
      <c r="CA1303" s="278">
        <v>41431.381180555552</v>
      </c>
      <c r="CB1303" t="s">
        <v>1969</v>
      </c>
      <c r="CF1303" s="65"/>
      <c r="CG1303" s="65"/>
      <c r="CH1303" s="49"/>
      <c r="DJ1303" s="139"/>
      <c r="DK1303" s="95"/>
      <c r="DL1303" s="141"/>
      <c r="DM1303" s="141"/>
      <c r="DN1303" s="141"/>
      <c r="DO1303" s="141"/>
      <c r="DP1303" s="91"/>
      <c r="DQ1303" s="72"/>
      <c r="DR1303" s="72"/>
      <c r="DS1303" s="72"/>
      <c r="DT1303" s="72"/>
      <c r="DZ1303" s="141"/>
      <c r="EA1303" s="141"/>
      <c r="EB1303" s="141"/>
      <c r="EC1303" s="141"/>
      <c r="ED1303" s="141"/>
      <c r="EE1303" s="141"/>
      <c r="EF1303" s="143"/>
      <c r="EU1303" s="72"/>
    </row>
    <row r="1304" spans="64:151">
      <c r="BL1304" s="11"/>
      <c r="BM1304" s="100"/>
      <c r="BN1304"/>
      <c r="BZ1304"/>
      <c r="CA1304" s="278">
        <v>41431.381331018521</v>
      </c>
      <c r="CB1304" t="s">
        <v>1969</v>
      </c>
      <c r="CF1304" s="65"/>
      <c r="CG1304" s="65"/>
      <c r="CH1304" s="49"/>
      <c r="DJ1304" s="139"/>
      <c r="DK1304" s="95"/>
      <c r="DL1304" s="141"/>
      <c r="DM1304" s="141"/>
      <c r="DN1304" s="141"/>
      <c r="DO1304" s="141"/>
      <c r="DP1304" s="91"/>
      <c r="DQ1304" s="72"/>
      <c r="DR1304" s="72"/>
      <c r="DS1304" s="72"/>
      <c r="DT1304" s="72"/>
      <c r="DZ1304" s="141"/>
      <c r="EA1304" s="141"/>
      <c r="EB1304" s="141"/>
      <c r="EC1304" s="141"/>
      <c r="ED1304" s="141"/>
      <c r="EE1304" s="141"/>
      <c r="EF1304" s="143"/>
      <c r="EU1304" s="72"/>
    </row>
    <row r="1305" spans="64:151">
      <c r="BL1305" s="11"/>
      <c r="BM1305" s="100"/>
      <c r="BN1305"/>
      <c r="BZ1305"/>
      <c r="CA1305" s="278">
        <v>41431.38140046296</v>
      </c>
      <c r="CB1305" t="s">
        <v>1969</v>
      </c>
      <c r="CF1305" s="65"/>
      <c r="CG1305" s="65"/>
      <c r="CH1305" s="49"/>
      <c r="DJ1305" s="139"/>
      <c r="DK1305" s="95"/>
      <c r="DL1305" s="141"/>
      <c r="DM1305" s="141"/>
      <c r="DN1305" s="141"/>
      <c r="DO1305" s="141"/>
      <c r="DP1305" s="91"/>
      <c r="DQ1305" s="72"/>
      <c r="DR1305" s="72"/>
      <c r="DS1305" s="72"/>
      <c r="DT1305" s="72"/>
      <c r="DZ1305" s="141"/>
      <c r="EA1305" s="141"/>
      <c r="EB1305" s="141"/>
      <c r="EC1305" s="141"/>
      <c r="ED1305" s="141"/>
      <c r="EE1305" s="141"/>
      <c r="EF1305" s="143"/>
      <c r="EU1305" s="72"/>
    </row>
    <row r="1306" spans="64:151">
      <c r="BL1306" s="11"/>
      <c r="BM1306" s="100"/>
      <c r="BN1306"/>
      <c r="BZ1306"/>
      <c r="CA1306" s="278">
        <v>41431.38140046296</v>
      </c>
      <c r="CB1306" t="s">
        <v>999</v>
      </c>
      <c r="CF1306" s="65"/>
      <c r="CG1306" s="65"/>
      <c r="CH1306" s="49"/>
      <c r="DJ1306" s="139"/>
      <c r="DK1306" s="95"/>
      <c r="DL1306" s="141"/>
      <c r="DM1306" s="141"/>
      <c r="DN1306" s="141"/>
      <c r="DO1306" s="141"/>
      <c r="DP1306" s="91"/>
      <c r="DQ1306" s="72"/>
      <c r="DR1306" s="72"/>
      <c r="DS1306" s="72"/>
      <c r="DT1306" s="72"/>
      <c r="DZ1306" s="141"/>
      <c r="EA1306" s="141"/>
      <c r="EB1306" s="141"/>
      <c r="EC1306" s="141"/>
      <c r="ED1306" s="141"/>
      <c r="EE1306" s="141"/>
      <c r="EF1306" s="143"/>
      <c r="EU1306" s="72"/>
    </row>
    <row r="1307" spans="64:151">
      <c r="BL1307" s="11"/>
      <c r="BM1307" s="100"/>
      <c r="BN1307"/>
      <c r="BZ1307"/>
      <c r="CA1307" s="278">
        <v>41431.381412037037</v>
      </c>
      <c r="CB1307" t="s">
        <v>1597</v>
      </c>
      <c r="CF1307" s="65"/>
      <c r="CG1307" s="65"/>
      <c r="CH1307" s="49"/>
      <c r="DJ1307" s="139"/>
      <c r="DK1307" s="95"/>
      <c r="DL1307" s="141"/>
      <c r="DM1307" s="141"/>
      <c r="DN1307" s="141"/>
      <c r="DO1307" s="141"/>
      <c r="DP1307" s="91"/>
      <c r="DQ1307" s="72"/>
      <c r="DR1307" s="72"/>
      <c r="DS1307" s="72"/>
      <c r="DT1307" s="72"/>
      <c r="DZ1307" s="141"/>
      <c r="EA1307" s="141"/>
      <c r="EB1307" s="141"/>
      <c r="EC1307" s="141"/>
      <c r="ED1307" s="141"/>
      <c r="EE1307" s="141"/>
      <c r="EF1307" s="143"/>
      <c r="EU1307" s="72"/>
    </row>
    <row r="1308" spans="64:151">
      <c r="BL1308" s="11"/>
      <c r="BM1308" s="100"/>
      <c r="BN1308"/>
      <c r="BZ1308"/>
      <c r="CA1308" s="278">
        <v>41431.381631944445</v>
      </c>
      <c r="CB1308" t="s">
        <v>1666</v>
      </c>
      <c r="CF1308" s="65"/>
      <c r="CG1308" s="65"/>
      <c r="CH1308" s="49"/>
      <c r="DJ1308" s="139"/>
      <c r="DK1308" s="95"/>
      <c r="DL1308" s="141"/>
      <c r="DM1308" s="141"/>
      <c r="DN1308" s="141"/>
      <c r="DO1308" s="141"/>
      <c r="DP1308" s="91"/>
      <c r="DQ1308" s="72"/>
      <c r="DR1308" s="72"/>
      <c r="DS1308" s="72"/>
      <c r="DT1308" s="72"/>
      <c r="DZ1308" s="141"/>
      <c r="EA1308" s="141"/>
      <c r="EB1308" s="141"/>
      <c r="EC1308" s="141"/>
      <c r="ED1308" s="141"/>
      <c r="EE1308" s="141"/>
      <c r="EF1308" s="143"/>
      <c r="EU1308" s="72"/>
    </row>
    <row r="1309" spans="64:151">
      <c r="BL1309" s="11"/>
      <c r="BM1309" s="100"/>
      <c r="BN1309"/>
      <c r="BZ1309"/>
      <c r="CA1309" s="278">
        <v>41431.381643518522</v>
      </c>
      <c r="CB1309" t="s">
        <v>1667</v>
      </c>
      <c r="CF1309" s="65"/>
      <c r="CG1309" s="65"/>
      <c r="CH1309" s="49"/>
      <c r="DJ1309" s="139"/>
      <c r="DK1309" s="95"/>
      <c r="DL1309" s="141"/>
      <c r="DM1309" s="141"/>
      <c r="DN1309" s="141"/>
      <c r="DO1309" s="141"/>
      <c r="DP1309" s="91"/>
      <c r="DQ1309" s="72"/>
      <c r="DR1309" s="72"/>
      <c r="DS1309" s="72"/>
      <c r="DT1309" s="72"/>
      <c r="DZ1309" s="141"/>
      <c r="EA1309" s="141"/>
      <c r="EB1309" s="141"/>
      <c r="EC1309" s="141"/>
      <c r="ED1309" s="141"/>
      <c r="EE1309" s="141"/>
      <c r="EF1309" s="143"/>
      <c r="EU1309" s="72"/>
    </row>
    <row r="1310" spans="64:151">
      <c r="BL1310" s="11"/>
      <c r="BM1310" s="100"/>
      <c r="BN1310"/>
      <c r="BZ1310"/>
      <c r="CA1310" s="278">
        <v>41431.381643518522</v>
      </c>
      <c r="CB1310" t="s">
        <v>1668</v>
      </c>
      <c r="CF1310" s="65"/>
      <c r="CG1310" s="65"/>
      <c r="CH1310" s="49"/>
      <c r="DJ1310" s="139"/>
      <c r="DK1310" s="95"/>
      <c r="DL1310" s="141"/>
      <c r="DM1310" s="141"/>
      <c r="DN1310" s="141"/>
      <c r="DO1310" s="141"/>
      <c r="DP1310" s="91"/>
      <c r="DQ1310" s="72"/>
      <c r="DR1310" s="72"/>
      <c r="DS1310" s="72"/>
      <c r="DT1310" s="72"/>
      <c r="DZ1310" s="141"/>
      <c r="EA1310" s="141"/>
      <c r="EB1310" s="141"/>
      <c r="EC1310" s="141"/>
      <c r="ED1310" s="141"/>
      <c r="EE1310" s="141"/>
      <c r="EF1310" s="143"/>
      <c r="EU1310" s="72"/>
    </row>
    <row r="1311" spans="64:151">
      <c r="BL1311" s="11"/>
      <c r="BM1311" s="100"/>
      <c r="BN1311"/>
      <c r="BZ1311"/>
      <c r="CA1311" s="278">
        <v>41431.381701388891</v>
      </c>
      <c r="CB1311" t="s">
        <v>1969</v>
      </c>
      <c r="CF1311" s="65"/>
      <c r="CG1311" s="65"/>
      <c r="CH1311" s="49"/>
      <c r="DJ1311" s="139"/>
      <c r="DK1311" s="95"/>
      <c r="DL1311" s="141"/>
      <c r="DM1311" s="141"/>
      <c r="DN1311" s="141"/>
      <c r="DO1311" s="141"/>
      <c r="DP1311" s="91"/>
      <c r="DQ1311" s="72"/>
      <c r="DR1311" s="72"/>
      <c r="DS1311" s="72"/>
      <c r="DT1311" s="72"/>
      <c r="DZ1311" s="141"/>
      <c r="EA1311" s="141"/>
      <c r="EB1311" s="141"/>
      <c r="EC1311" s="141"/>
      <c r="ED1311" s="141"/>
      <c r="EE1311" s="141"/>
      <c r="EF1311" s="143"/>
      <c r="EU1311" s="72"/>
    </row>
    <row r="1312" spans="64:151">
      <c r="BL1312" s="11"/>
      <c r="BM1312" s="100"/>
      <c r="BN1312"/>
      <c r="BZ1312"/>
      <c r="CA1312" s="278">
        <v>41431.381782407407</v>
      </c>
      <c r="CB1312" t="s">
        <v>1969</v>
      </c>
      <c r="CF1312" s="65"/>
      <c r="CG1312" s="65"/>
      <c r="CH1312" s="49"/>
      <c r="DJ1312" s="139"/>
      <c r="DK1312" s="95"/>
      <c r="DL1312" s="141"/>
      <c r="DM1312" s="141"/>
      <c r="DN1312" s="141"/>
      <c r="DO1312" s="141"/>
      <c r="DP1312" s="91"/>
      <c r="DQ1312" s="72"/>
      <c r="DR1312" s="72"/>
      <c r="DS1312" s="72"/>
      <c r="DT1312" s="72"/>
      <c r="DZ1312" s="141"/>
      <c r="EA1312" s="141"/>
      <c r="EB1312" s="141"/>
      <c r="EC1312" s="141"/>
      <c r="ED1312" s="141"/>
      <c r="EE1312" s="141"/>
      <c r="EF1312" s="143"/>
      <c r="EU1312" s="72"/>
    </row>
    <row r="1313" spans="64:151">
      <c r="BL1313" s="11"/>
      <c r="BM1313" s="100"/>
      <c r="BN1313"/>
      <c r="BZ1313"/>
      <c r="CA1313" s="278">
        <v>41431.381793981483</v>
      </c>
      <c r="CB1313" t="s">
        <v>999</v>
      </c>
      <c r="CF1313" s="65"/>
      <c r="CG1313" s="65"/>
      <c r="CH1313" s="49"/>
      <c r="DJ1313" s="139"/>
      <c r="DK1313" s="95"/>
      <c r="DL1313" s="141"/>
      <c r="DM1313" s="141"/>
      <c r="DN1313" s="141"/>
      <c r="DO1313" s="141"/>
      <c r="DP1313" s="91"/>
      <c r="DQ1313" s="72"/>
      <c r="DR1313" s="72"/>
      <c r="DS1313" s="72"/>
      <c r="DT1313" s="72"/>
      <c r="DZ1313" s="141"/>
      <c r="EA1313" s="141"/>
      <c r="EB1313" s="141"/>
      <c r="EC1313" s="141"/>
      <c r="ED1313" s="141"/>
      <c r="EE1313" s="141"/>
      <c r="EF1313" s="143"/>
      <c r="EU1313" s="72"/>
    </row>
    <row r="1314" spans="64:151">
      <c r="BL1314" s="11"/>
      <c r="BM1314" s="100"/>
      <c r="BN1314"/>
      <c r="BZ1314"/>
      <c r="CA1314" s="278">
        <v>41431.381805555553</v>
      </c>
      <c r="CB1314" t="s">
        <v>1597</v>
      </c>
      <c r="CF1314" s="65"/>
      <c r="CG1314" s="65"/>
      <c r="CH1314" s="49"/>
      <c r="DJ1314" s="139"/>
      <c r="DK1314" s="95"/>
      <c r="DL1314" s="141"/>
      <c r="DM1314" s="141"/>
      <c r="DN1314" s="141"/>
      <c r="DO1314" s="141"/>
      <c r="DP1314" s="91"/>
      <c r="DQ1314" s="72"/>
      <c r="DR1314" s="72"/>
      <c r="DS1314" s="72"/>
      <c r="DT1314" s="72"/>
      <c r="DZ1314" s="141"/>
      <c r="EA1314" s="141"/>
      <c r="EB1314" s="141"/>
      <c r="EC1314" s="141"/>
      <c r="ED1314" s="141"/>
      <c r="EE1314" s="141"/>
      <c r="EF1314" s="143"/>
      <c r="EU1314" s="72"/>
    </row>
    <row r="1315" spans="64:151">
      <c r="BL1315" s="11"/>
      <c r="BM1315" s="100"/>
      <c r="BN1315"/>
      <c r="BZ1315"/>
      <c r="CA1315" s="278">
        <v>41431.381805555553</v>
      </c>
      <c r="CB1315" t="s">
        <v>1969</v>
      </c>
      <c r="CF1315" s="65"/>
      <c r="CG1315" s="65"/>
      <c r="CH1315" s="49"/>
      <c r="DJ1315" s="139"/>
      <c r="DK1315" s="95"/>
      <c r="DL1315" s="141"/>
      <c r="DM1315" s="141"/>
      <c r="DN1315" s="141"/>
      <c r="DO1315" s="141"/>
      <c r="DP1315" s="91"/>
      <c r="DQ1315" s="72"/>
      <c r="DR1315" s="72"/>
      <c r="DS1315" s="72"/>
      <c r="DT1315" s="72"/>
      <c r="DZ1315" s="141"/>
      <c r="EA1315" s="141"/>
      <c r="EB1315" s="141"/>
      <c r="EC1315" s="141"/>
      <c r="ED1315" s="141"/>
      <c r="EE1315" s="141"/>
      <c r="EF1315" s="143"/>
      <c r="EU1315" s="72"/>
    </row>
    <row r="1316" spans="64:151">
      <c r="BL1316" s="11"/>
      <c r="BM1316" s="100"/>
      <c r="BN1316"/>
      <c r="BZ1316"/>
      <c r="CA1316" s="278">
        <v>41431.381874999999</v>
      </c>
      <c r="CB1316" t="s">
        <v>1969</v>
      </c>
      <c r="CF1316" s="65"/>
      <c r="CG1316" s="65"/>
      <c r="CH1316" s="49"/>
      <c r="DJ1316" s="139"/>
      <c r="DK1316" s="95"/>
      <c r="DL1316" s="141"/>
      <c r="DM1316" s="141"/>
      <c r="DN1316" s="141"/>
      <c r="DO1316" s="141"/>
      <c r="DP1316" s="91"/>
      <c r="DQ1316" s="72"/>
      <c r="DR1316" s="72"/>
      <c r="DS1316" s="72"/>
      <c r="DT1316" s="72"/>
      <c r="DZ1316" s="141"/>
      <c r="EA1316" s="141"/>
      <c r="EB1316" s="141"/>
      <c r="EC1316" s="141"/>
      <c r="ED1316" s="141"/>
      <c r="EE1316" s="141"/>
      <c r="EF1316" s="143"/>
      <c r="EU1316" s="72"/>
    </row>
    <row r="1317" spans="64:151">
      <c r="BL1317" s="11"/>
      <c r="BM1317" s="100"/>
      <c r="BN1317"/>
      <c r="BZ1317"/>
      <c r="CA1317" s="278">
        <v>41431.381874999999</v>
      </c>
      <c r="CB1317" t="s">
        <v>999</v>
      </c>
      <c r="CF1317" s="65"/>
      <c r="CG1317" s="65"/>
      <c r="CH1317" s="49"/>
      <c r="DJ1317" s="139"/>
      <c r="DK1317" s="95"/>
      <c r="DL1317" s="141"/>
      <c r="DM1317" s="141"/>
      <c r="DN1317" s="141"/>
      <c r="DO1317" s="141"/>
      <c r="DP1317" s="91"/>
      <c r="DQ1317" s="72"/>
      <c r="DR1317" s="72"/>
      <c r="DS1317" s="72"/>
      <c r="DT1317" s="72"/>
      <c r="DZ1317" s="141"/>
      <c r="EA1317" s="141"/>
      <c r="EB1317" s="141"/>
      <c r="EC1317" s="141"/>
      <c r="ED1317" s="141"/>
      <c r="EE1317" s="141"/>
      <c r="EF1317" s="143"/>
      <c r="EU1317" s="72"/>
    </row>
    <row r="1318" spans="64:151">
      <c r="BL1318" s="11"/>
      <c r="BM1318" s="100"/>
      <c r="BN1318"/>
      <c r="BZ1318"/>
      <c r="CA1318" s="278">
        <v>41431.381886574076</v>
      </c>
      <c r="CB1318" t="s">
        <v>1597</v>
      </c>
      <c r="CF1318" s="65"/>
      <c r="CG1318" s="65"/>
      <c r="CH1318" s="49"/>
      <c r="DJ1318" s="139"/>
      <c r="DK1318" s="95"/>
      <c r="DL1318" s="141"/>
      <c r="DM1318" s="141"/>
      <c r="DN1318" s="141"/>
      <c r="DO1318" s="141"/>
      <c r="DP1318" s="91"/>
      <c r="DQ1318" s="72"/>
      <c r="DR1318" s="72"/>
      <c r="DS1318" s="72"/>
      <c r="DT1318" s="72"/>
      <c r="DZ1318" s="141"/>
      <c r="EA1318" s="141"/>
      <c r="EB1318" s="141"/>
      <c r="EC1318" s="141"/>
      <c r="ED1318" s="141"/>
      <c r="EE1318" s="141"/>
      <c r="EF1318" s="143"/>
      <c r="EU1318" s="72"/>
    </row>
    <row r="1319" spans="64:151">
      <c r="BL1319" s="11"/>
      <c r="BM1319" s="100"/>
      <c r="BN1319"/>
      <c r="BZ1319"/>
      <c r="CA1319" s="278">
        <v>41431.381990740738</v>
      </c>
      <c r="CB1319" t="s">
        <v>1969</v>
      </c>
      <c r="CF1319" s="65"/>
      <c r="CG1319" s="65"/>
      <c r="CH1319" s="49"/>
      <c r="DJ1319" s="139"/>
      <c r="DK1319" s="95"/>
      <c r="DL1319" s="141"/>
      <c r="DM1319" s="141"/>
      <c r="DN1319" s="141"/>
      <c r="DO1319" s="141"/>
      <c r="DP1319" s="91"/>
      <c r="DQ1319" s="72"/>
      <c r="DR1319" s="72"/>
      <c r="DS1319" s="72"/>
      <c r="DT1319" s="72"/>
      <c r="DZ1319" s="141"/>
      <c r="EA1319" s="141"/>
      <c r="EB1319" s="141"/>
      <c r="EC1319" s="141"/>
      <c r="ED1319" s="141"/>
      <c r="EE1319" s="141"/>
      <c r="EF1319" s="143"/>
      <c r="EU1319" s="72"/>
    </row>
    <row r="1320" spans="64:151">
      <c r="BL1320" s="11"/>
      <c r="BM1320" s="100"/>
      <c r="BN1320"/>
      <c r="BZ1320"/>
      <c r="CA1320" s="278">
        <v>41431.382094907407</v>
      </c>
      <c r="CB1320" t="s">
        <v>1969</v>
      </c>
      <c r="CF1320" s="65"/>
      <c r="CG1320" s="65"/>
      <c r="CH1320" s="49"/>
      <c r="DJ1320" s="139"/>
      <c r="DK1320" s="95"/>
      <c r="DL1320" s="141"/>
      <c r="DM1320" s="141"/>
      <c r="DN1320" s="141"/>
      <c r="DO1320" s="141"/>
      <c r="DP1320" s="91"/>
      <c r="DQ1320" s="72"/>
      <c r="DR1320" s="72"/>
      <c r="DS1320" s="72"/>
      <c r="DT1320" s="72"/>
      <c r="DZ1320" s="141"/>
      <c r="EA1320" s="141"/>
      <c r="EB1320" s="141"/>
      <c r="EC1320" s="141"/>
      <c r="ED1320" s="141"/>
      <c r="EE1320" s="141"/>
      <c r="EF1320" s="143"/>
      <c r="EU1320" s="72"/>
    </row>
    <row r="1321" spans="64:151">
      <c r="BL1321" s="11"/>
      <c r="BM1321" s="100"/>
      <c r="BN1321"/>
      <c r="BZ1321"/>
      <c r="CA1321" s="278">
        <v>41431.382106481484</v>
      </c>
      <c r="CB1321" t="s">
        <v>999</v>
      </c>
      <c r="CF1321" s="65"/>
      <c r="CG1321" s="65"/>
      <c r="CH1321" s="49"/>
      <c r="DJ1321" s="139"/>
      <c r="DK1321" s="95"/>
      <c r="DL1321" s="141"/>
      <c r="DM1321" s="141"/>
      <c r="DN1321" s="141"/>
      <c r="DO1321" s="141"/>
      <c r="DP1321" s="91"/>
      <c r="DQ1321" s="72"/>
      <c r="DR1321" s="72"/>
      <c r="DS1321" s="72"/>
      <c r="DT1321" s="72"/>
      <c r="DZ1321" s="141"/>
      <c r="EA1321" s="141"/>
      <c r="EB1321" s="141"/>
      <c r="EC1321" s="141"/>
      <c r="ED1321" s="141"/>
      <c r="EE1321" s="141"/>
      <c r="EF1321" s="143"/>
      <c r="EU1321" s="72"/>
    </row>
    <row r="1322" spans="64:151">
      <c r="BL1322" s="11"/>
      <c r="BM1322" s="100"/>
      <c r="BN1322"/>
      <c r="BZ1322"/>
      <c r="CA1322" s="278">
        <v>41431.382118055553</v>
      </c>
      <c r="CB1322" t="s">
        <v>1597</v>
      </c>
      <c r="CF1322" s="65"/>
      <c r="CG1322" s="65"/>
      <c r="CH1322" s="49"/>
      <c r="DJ1322" s="139"/>
      <c r="DK1322" s="95"/>
      <c r="DL1322" s="141"/>
      <c r="DM1322" s="141"/>
      <c r="DN1322" s="141"/>
      <c r="DO1322" s="141"/>
      <c r="DP1322" s="91"/>
      <c r="DQ1322" s="72"/>
      <c r="DR1322" s="72"/>
      <c r="DS1322" s="72"/>
      <c r="DT1322" s="72"/>
      <c r="DZ1322" s="141"/>
      <c r="EA1322" s="141"/>
      <c r="EB1322" s="141"/>
      <c r="EC1322" s="141"/>
      <c r="ED1322" s="141"/>
      <c r="EE1322" s="141"/>
      <c r="EF1322" s="143"/>
      <c r="EU1322" s="72"/>
    </row>
    <row r="1323" spans="64:151">
      <c r="BL1323" s="11"/>
      <c r="BM1323" s="100"/>
      <c r="BN1323"/>
      <c r="BZ1323"/>
      <c r="CA1323" s="278">
        <v>41431.382141203707</v>
      </c>
      <c r="CB1323" t="s">
        <v>1969</v>
      </c>
      <c r="CF1323" s="65"/>
      <c r="CG1323" s="65"/>
      <c r="CH1323" s="49"/>
      <c r="DJ1323" s="139"/>
      <c r="DK1323" s="95"/>
      <c r="DL1323" s="141"/>
      <c r="DM1323" s="141"/>
      <c r="DN1323" s="141"/>
      <c r="DO1323" s="141"/>
      <c r="DP1323" s="91"/>
      <c r="DQ1323" s="72"/>
      <c r="DR1323" s="72"/>
      <c r="DS1323" s="72"/>
      <c r="DT1323" s="72"/>
      <c r="DZ1323" s="141"/>
      <c r="EA1323" s="141"/>
      <c r="EB1323" s="141"/>
      <c r="EC1323" s="141"/>
      <c r="ED1323" s="141"/>
      <c r="EE1323" s="141"/>
      <c r="EF1323" s="143"/>
      <c r="EU1323" s="72"/>
    </row>
    <row r="1324" spans="64:151">
      <c r="BL1324" s="11"/>
      <c r="BM1324" s="100"/>
      <c r="BN1324"/>
      <c r="BZ1324"/>
      <c r="CA1324" s="278">
        <v>41431.382245370369</v>
      </c>
      <c r="CB1324" t="s">
        <v>1969</v>
      </c>
      <c r="CF1324" s="65"/>
      <c r="CG1324" s="65"/>
      <c r="CH1324" s="49"/>
      <c r="DJ1324" s="139"/>
      <c r="DK1324" s="95"/>
      <c r="DL1324" s="141"/>
      <c r="DM1324" s="141"/>
      <c r="DN1324" s="141"/>
      <c r="DO1324" s="141"/>
      <c r="DP1324" s="91"/>
      <c r="DQ1324" s="72"/>
      <c r="DR1324" s="72"/>
      <c r="DS1324" s="72"/>
      <c r="DT1324" s="72"/>
      <c r="DZ1324" s="141"/>
      <c r="EA1324" s="141"/>
      <c r="EB1324" s="141"/>
      <c r="EC1324" s="141"/>
      <c r="ED1324" s="141"/>
      <c r="EE1324" s="141"/>
      <c r="EF1324" s="143"/>
      <c r="EU1324" s="72"/>
    </row>
    <row r="1325" spans="64:151">
      <c r="BL1325" s="11"/>
      <c r="BM1325" s="100"/>
      <c r="BN1325"/>
      <c r="BZ1325"/>
      <c r="CA1325" s="278">
        <v>41431.382256944446</v>
      </c>
      <c r="CB1325" t="s">
        <v>999</v>
      </c>
      <c r="CF1325" s="65"/>
      <c r="CG1325" s="65"/>
      <c r="CH1325" s="49"/>
      <c r="DJ1325" s="139"/>
      <c r="DK1325" s="95"/>
      <c r="DL1325" s="141"/>
      <c r="DM1325" s="141"/>
      <c r="DN1325" s="141"/>
      <c r="DO1325" s="141"/>
      <c r="DP1325" s="91"/>
      <c r="DQ1325" s="72"/>
      <c r="DR1325" s="72"/>
      <c r="DS1325" s="72"/>
      <c r="DT1325" s="72"/>
      <c r="DZ1325" s="141"/>
      <c r="EA1325" s="141"/>
      <c r="EB1325" s="141"/>
      <c r="EC1325" s="141"/>
      <c r="ED1325" s="141"/>
      <c r="EE1325" s="141"/>
      <c r="EF1325" s="143"/>
      <c r="EU1325" s="72"/>
    </row>
    <row r="1326" spans="64:151">
      <c r="BL1326" s="11"/>
      <c r="BM1326" s="100"/>
      <c r="BN1326"/>
      <c r="BZ1326"/>
      <c r="CA1326" s="278">
        <v>41431.382268518515</v>
      </c>
      <c r="CB1326" t="s">
        <v>1597</v>
      </c>
      <c r="CF1326" s="65"/>
      <c r="CG1326" s="65"/>
      <c r="CH1326" s="49"/>
      <c r="DJ1326" s="139"/>
      <c r="DK1326" s="95"/>
      <c r="DL1326" s="141"/>
      <c r="DM1326" s="141"/>
      <c r="DN1326" s="141"/>
      <c r="DO1326" s="141"/>
      <c r="DP1326" s="91"/>
      <c r="DQ1326" s="72"/>
      <c r="DR1326" s="72"/>
      <c r="DS1326" s="72"/>
      <c r="DT1326" s="72"/>
      <c r="DZ1326" s="141"/>
      <c r="EA1326" s="141"/>
      <c r="EB1326" s="141"/>
      <c r="EC1326" s="141"/>
      <c r="ED1326" s="141"/>
      <c r="EE1326" s="141"/>
      <c r="EF1326" s="143"/>
      <c r="EU1326" s="72"/>
    </row>
    <row r="1327" spans="64:151">
      <c r="BL1327" s="11"/>
      <c r="BM1327" s="100"/>
      <c r="BN1327"/>
      <c r="BZ1327"/>
      <c r="CA1327" s="278">
        <v>41431.382604166669</v>
      </c>
      <c r="CB1327" t="s">
        <v>1969</v>
      </c>
      <c r="CF1327" s="65"/>
      <c r="CG1327" s="65"/>
      <c r="CH1327" s="49"/>
      <c r="DJ1327" s="139"/>
      <c r="DK1327" s="95"/>
      <c r="DL1327" s="141"/>
      <c r="DM1327" s="141"/>
      <c r="DN1327" s="141"/>
      <c r="DO1327" s="141"/>
      <c r="DP1327" s="91"/>
      <c r="DQ1327" s="72"/>
      <c r="DR1327" s="72"/>
      <c r="DS1327" s="72"/>
      <c r="DT1327" s="72"/>
      <c r="DZ1327" s="141"/>
      <c r="EA1327" s="141"/>
      <c r="EB1327" s="141"/>
      <c r="EC1327" s="141"/>
      <c r="ED1327" s="141"/>
      <c r="EE1327" s="141"/>
      <c r="EF1327" s="143"/>
      <c r="EU1327" s="72"/>
    </row>
    <row r="1328" spans="64:151">
      <c r="BL1328" s="11"/>
      <c r="BM1328" s="100"/>
      <c r="BN1328"/>
      <c r="BZ1328"/>
      <c r="CA1328" s="278">
        <v>41431.382708333331</v>
      </c>
      <c r="CB1328" t="s">
        <v>1969</v>
      </c>
      <c r="CF1328" s="65"/>
      <c r="CG1328" s="65"/>
      <c r="CH1328" s="49"/>
      <c r="DJ1328" s="139"/>
      <c r="DK1328" s="95"/>
      <c r="DL1328" s="141"/>
      <c r="DM1328" s="141"/>
      <c r="DN1328" s="141"/>
      <c r="DO1328" s="141"/>
      <c r="DP1328" s="91"/>
      <c r="DQ1328" s="72"/>
      <c r="DR1328" s="72"/>
      <c r="DS1328" s="72"/>
      <c r="DT1328" s="72"/>
      <c r="DZ1328" s="141"/>
      <c r="EA1328" s="141"/>
      <c r="EB1328" s="141"/>
      <c r="EC1328" s="141"/>
      <c r="ED1328" s="141"/>
      <c r="EE1328" s="141"/>
      <c r="EF1328" s="143"/>
      <c r="EU1328" s="72"/>
    </row>
    <row r="1329" spans="64:151">
      <c r="BL1329" s="11"/>
      <c r="BM1329" s="100"/>
      <c r="BN1329"/>
      <c r="BZ1329"/>
      <c r="CA1329" s="278">
        <v>41431.3827662037</v>
      </c>
      <c r="CB1329" t="s">
        <v>1969</v>
      </c>
      <c r="CF1329" s="65"/>
      <c r="CG1329" s="65"/>
      <c r="CH1329" s="49"/>
      <c r="DJ1329" s="139"/>
      <c r="DK1329" s="95"/>
      <c r="DL1329" s="141"/>
      <c r="DM1329" s="141"/>
      <c r="DN1329" s="141"/>
      <c r="DO1329" s="141"/>
      <c r="DP1329" s="91"/>
      <c r="DQ1329" s="72"/>
      <c r="DR1329" s="72"/>
      <c r="DS1329" s="72"/>
      <c r="DT1329" s="72"/>
      <c r="DZ1329" s="141"/>
      <c r="EA1329" s="141"/>
      <c r="EB1329" s="141"/>
      <c r="EC1329" s="141"/>
      <c r="ED1329" s="141"/>
      <c r="EE1329" s="141"/>
      <c r="EF1329" s="143"/>
      <c r="EU1329" s="72"/>
    </row>
    <row r="1330" spans="64:151">
      <c r="BL1330" s="11"/>
      <c r="BM1330" s="100"/>
      <c r="BN1330"/>
      <c r="BZ1330"/>
      <c r="CA1330" s="278">
        <v>41431.382777777777</v>
      </c>
      <c r="CB1330" t="s">
        <v>1045</v>
      </c>
      <c r="CF1330" s="65"/>
      <c r="CG1330" s="65"/>
      <c r="CH1330" s="49"/>
      <c r="DJ1330" s="139"/>
      <c r="DK1330" s="95"/>
      <c r="DL1330" s="141"/>
      <c r="DM1330" s="141"/>
      <c r="DN1330" s="141"/>
      <c r="DO1330" s="141"/>
      <c r="DP1330" s="91"/>
      <c r="DQ1330" s="72"/>
      <c r="DR1330" s="72"/>
      <c r="DS1330" s="72"/>
      <c r="DT1330" s="72"/>
      <c r="DZ1330" s="141"/>
      <c r="EA1330" s="141"/>
      <c r="EB1330" s="141"/>
      <c r="EC1330" s="141"/>
      <c r="ED1330" s="141"/>
      <c r="EE1330" s="141"/>
      <c r="EF1330" s="143"/>
      <c r="EU1330" s="72"/>
    </row>
    <row r="1331" spans="64:151">
      <c r="BL1331" s="11"/>
      <c r="BM1331" s="100"/>
      <c r="BN1331"/>
      <c r="BZ1331"/>
      <c r="CA1331" s="278">
        <v>41431.382789351854</v>
      </c>
      <c r="CB1331" t="s">
        <v>1969</v>
      </c>
      <c r="CF1331" s="65"/>
      <c r="CG1331" s="65"/>
      <c r="CH1331" s="49"/>
      <c r="DJ1331" s="139"/>
      <c r="DK1331" s="95"/>
      <c r="DL1331" s="141"/>
      <c r="DM1331" s="141"/>
      <c r="DN1331" s="141"/>
      <c r="DO1331" s="141"/>
      <c r="DP1331" s="91"/>
      <c r="DQ1331" s="72"/>
      <c r="DR1331" s="72"/>
      <c r="DS1331" s="72"/>
      <c r="DT1331" s="72"/>
      <c r="DZ1331" s="141"/>
      <c r="EA1331" s="141"/>
      <c r="EB1331" s="141"/>
      <c r="EC1331" s="141"/>
      <c r="ED1331" s="141"/>
      <c r="EE1331" s="141"/>
      <c r="EF1331" s="143"/>
      <c r="EU1331" s="72"/>
    </row>
    <row r="1332" spans="64:151">
      <c r="BL1332" s="11"/>
      <c r="BM1332" s="100"/>
      <c r="BN1332"/>
      <c r="BZ1332"/>
      <c r="CA1332" s="278">
        <v>41431.382800925923</v>
      </c>
      <c r="CB1332" t="s">
        <v>1969</v>
      </c>
      <c r="CF1332" s="65"/>
      <c r="CG1332" s="65"/>
      <c r="CH1332" s="49"/>
      <c r="DJ1332" s="139"/>
      <c r="DK1332" s="95"/>
      <c r="DL1332" s="141"/>
      <c r="DM1332" s="141"/>
      <c r="DN1332" s="141"/>
      <c r="DO1332" s="141"/>
      <c r="DP1332" s="91"/>
      <c r="DQ1332" s="72"/>
      <c r="DR1332" s="72"/>
      <c r="DS1332" s="72"/>
      <c r="DT1332" s="72"/>
      <c r="DZ1332" s="141"/>
      <c r="EA1332" s="141"/>
      <c r="EB1332" s="141"/>
      <c r="EC1332" s="141"/>
      <c r="ED1332" s="141"/>
      <c r="EE1332" s="141"/>
      <c r="EF1332" s="143"/>
      <c r="EU1332" s="72"/>
    </row>
    <row r="1333" spans="64:151">
      <c r="BL1333" s="11"/>
      <c r="BM1333" s="100"/>
      <c r="BN1333"/>
      <c r="BZ1333"/>
      <c r="CA1333" s="278">
        <v>41431.3828125</v>
      </c>
      <c r="CB1333" t="s">
        <v>1198</v>
      </c>
      <c r="CF1333" s="65"/>
      <c r="CG1333" s="65"/>
      <c r="CH1333" s="49"/>
      <c r="DJ1333" s="139"/>
      <c r="DK1333" s="95"/>
      <c r="DL1333" s="141"/>
      <c r="DM1333" s="141"/>
      <c r="DN1333" s="141"/>
      <c r="DO1333" s="141"/>
      <c r="DP1333" s="91"/>
      <c r="DQ1333" s="72"/>
      <c r="DR1333" s="72"/>
      <c r="DS1333" s="72"/>
      <c r="DT1333" s="72"/>
      <c r="DZ1333" s="141"/>
      <c r="EA1333" s="141"/>
      <c r="EB1333" s="141"/>
      <c r="EC1333" s="141"/>
      <c r="ED1333" s="141"/>
      <c r="EE1333" s="141"/>
      <c r="EF1333" s="143"/>
      <c r="EU1333" s="72"/>
    </row>
    <row r="1334" spans="64:151">
      <c r="BL1334" s="11"/>
      <c r="BM1334" s="100"/>
      <c r="BN1334"/>
      <c r="BZ1334"/>
      <c r="CA1334" s="278">
        <v>41431.3828125</v>
      </c>
      <c r="CB1334" t="s">
        <v>1969</v>
      </c>
      <c r="CF1334" s="65"/>
      <c r="CG1334" s="65"/>
      <c r="CH1334" s="49"/>
      <c r="DJ1334" s="139"/>
      <c r="DK1334" s="95"/>
      <c r="DL1334" s="141"/>
      <c r="DM1334" s="141"/>
      <c r="DN1334" s="141"/>
      <c r="DO1334" s="141"/>
      <c r="DP1334" s="91"/>
      <c r="DQ1334" s="72"/>
      <c r="DR1334" s="72"/>
      <c r="DS1334" s="72"/>
      <c r="DT1334" s="72"/>
      <c r="DZ1334" s="141"/>
      <c r="EA1334" s="141"/>
      <c r="EB1334" s="141"/>
      <c r="EC1334" s="141"/>
      <c r="ED1334" s="141"/>
      <c r="EE1334" s="141"/>
      <c r="EF1334" s="143"/>
      <c r="EU1334" s="72"/>
    </row>
    <row r="1335" spans="64:151">
      <c r="BL1335" s="11"/>
      <c r="BM1335" s="100"/>
      <c r="BN1335"/>
      <c r="BZ1335"/>
      <c r="CA1335" s="278">
        <v>41431.382835648146</v>
      </c>
      <c r="CB1335" t="s">
        <v>1969</v>
      </c>
      <c r="CF1335" s="65"/>
      <c r="CG1335" s="65"/>
      <c r="CH1335" s="49"/>
      <c r="DJ1335" s="139"/>
      <c r="DK1335" s="95"/>
      <c r="DL1335" s="141"/>
      <c r="DM1335" s="141"/>
      <c r="DN1335" s="141"/>
      <c r="DO1335" s="141"/>
      <c r="DP1335" s="91"/>
      <c r="DQ1335" s="72"/>
      <c r="DR1335" s="72"/>
      <c r="DS1335" s="72"/>
      <c r="DT1335" s="72"/>
      <c r="DZ1335" s="141"/>
      <c r="EA1335" s="141"/>
      <c r="EB1335" s="141"/>
      <c r="EC1335" s="141"/>
      <c r="ED1335" s="141"/>
      <c r="EE1335" s="141"/>
      <c r="EF1335" s="143"/>
      <c r="EU1335" s="72"/>
    </row>
    <row r="1336" spans="64:151">
      <c r="BL1336" s="11"/>
      <c r="BM1336" s="100"/>
      <c r="BN1336"/>
      <c r="BZ1336"/>
      <c r="CA1336" s="278">
        <v>41431.382847222223</v>
      </c>
      <c r="CB1336" t="s">
        <v>1431</v>
      </c>
      <c r="CF1336" s="65"/>
      <c r="CG1336" s="65"/>
      <c r="CH1336" s="49"/>
      <c r="DJ1336" s="139"/>
      <c r="DK1336" s="95"/>
      <c r="DL1336" s="141"/>
      <c r="DM1336" s="141"/>
      <c r="DN1336" s="141"/>
      <c r="DO1336" s="141"/>
      <c r="DP1336" s="91"/>
      <c r="DQ1336" s="72"/>
      <c r="DR1336" s="72"/>
      <c r="DS1336" s="72"/>
      <c r="DT1336" s="72"/>
      <c r="DZ1336" s="141"/>
      <c r="EA1336" s="141"/>
      <c r="EB1336" s="141"/>
      <c r="EC1336" s="141"/>
      <c r="ED1336" s="141"/>
      <c r="EE1336" s="141"/>
      <c r="EF1336" s="143"/>
      <c r="EU1336" s="72"/>
    </row>
    <row r="1337" spans="64:151">
      <c r="BL1337" s="11"/>
      <c r="BM1337" s="100"/>
      <c r="BN1337"/>
      <c r="BZ1337"/>
      <c r="CA1337" s="278">
        <v>41431.382847222223</v>
      </c>
      <c r="CB1337" t="s">
        <v>1969</v>
      </c>
      <c r="CF1337" s="65"/>
      <c r="CG1337" s="65"/>
      <c r="CH1337" s="49"/>
      <c r="DJ1337" s="139"/>
      <c r="DK1337" s="95"/>
      <c r="DL1337" s="141"/>
      <c r="DM1337" s="141"/>
      <c r="DN1337" s="141"/>
      <c r="DO1337" s="141"/>
      <c r="DP1337" s="91"/>
      <c r="DQ1337" s="72"/>
      <c r="DR1337" s="72"/>
      <c r="DS1337" s="72"/>
      <c r="DT1337" s="72"/>
      <c r="DZ1337" s="141"/>
      <c r="EA1337" s="141"/>
      <c r="EB1337" s="141"/>
      <c r="EC1337" s="141"/>
      <c r="ED1337" s="141"/>
      <c r="EE1337" s="141"/>
      <c r="EF1337" s="143"/>
      <c r="EU1337" s="72"/>
    </row>
    <row r="1338" spans="64:151">
      <c r="BL1338" s="11"/>
      <c r="BM1338" s="100"/>
      <c r="BN1338"/>
      <c r="BZ1338"/>
      <c r="CA1338" s="278">
        <v>41431.3828587963</v>
      </c>
      <c r="CB1338" t="s">
        <v>1969</v>
      </c>
      <c r="CF1338" s="65"/>
      <c r="CG1338" s="65"/>
      <c r="CH1338" s="49"/>
      <c r="DJ1338" s="139"/>
      <c r="DK1338" s="95"/>
      <c r="DL1338" s="141"/>
      <c r="DM1338" s="141"/>
      <c r="DN1338" s="141"/>
      <c r="DO1338" s="141"/>
      <c r="DP1338" s="91"/>
      <c r="DQ1338" s="72"/>
      <c r="DR1338" s="72"/>
      <c r="DS1338" s="72"/>
      <c r="DT1338" s="72"/>
      <c r="DZ1338" s="141"/>
      <c r="EA1338" s="141"/>
      <c r="EB1338" s="141"/>
      <c r="EC1338" s="141"/>
      <c r="ED1338" s="141"/>
      <c r="EE1338" s="141"/>
      <c r="EF1338" s="143"/>
      <c r="EU1338" s="72"/>
    </row>
    <row r="1339" spans="64:151">
      <c r="BL1339" s="11"/>
      <c r="BM1339" s="100"/>
      <c r="BN1339"/>
      <c r="BZ1339"/>
      <c r="CA1339" s="278">
        <v>41431.382870370369</v>
      </c>
      <c r="CB1339" t="s">
        <v>1969</v>
      </c>
      <c r="CF1339" s="65"/>
      <c r="CG1339" s="65"/>
      <c r="CH1339" s="49"/>
      <c r="DJ1339" s="139"/>
      <c r="DK1339" s="95"/>
      <c r="DL1339" s="141"/>
      <c r="DM1339" s="141"/>
      <c r="DN1339" s="141"/>
      <c r="DO1339" s="141"/>
      <c r="DP1339" s="91"/>
      <c r="DQ1339" s="72"/>
      <c r="DR1339" s="72"/>
      <c r="DS1339" s="72"/>
      <c r="DT1339" s="72"/>
      <c r="DZ1339" s="141"/>
      <c r="EA1339" s="141"/>
      <c r="EB1339" s="141"/>
      <c r="EC1339" s="141"/>
      <c r="ED1339" s="141"/>
      <c r="EE1339" s="141"/>
      <c r="EF1339" s="143"/>
      <c r="EU1339" s="72"/>
    </row>
    <row r="1340" spans="64:151">
      <c r="BL1340" s="11"/>
      <c r="BM1340" s="100"/>
      <c r="BN1340"/>
      <c r="BZ1340"/>
      <c r="CA1340" s="278">
        <v>41431.382905092592</v>
      </c>
      <c r="CB1340" t="s">
        <v>1969</v>
      </c>
      <c r="CF1340" s="65"/>
      <c r="CG1340" s="65"/>
      <c r="CH1340" s="49"/>
      <c r="DJ1340" s="139"/>
      <c r="DK1340" s="95"/>
      <c r="DL1340" s="141"/>
      <c r="DM1340" s="141"/>
      <c r="DN1340" s="141"/>
      <c r="DO1340" s="141"/>
      <c r="DP1340" s="91"/>
      <c r="DQ1340" s="72"/>
      <c r="DR1340" s="72"/>
      <c r="DS1340" s="72"/>
      <c r="DT1340" s="72"/>
      <c r="DZ1340" s="141"/>
      <c r="EA1340" s="141"/>
      <c r="EB1340" s="141"/>
      <c r="EC1340" s="141"/>
      <c r="ED1340" s="141"/>
      <c r="EE1340" s="141"/>
      <c r="EF1340" s="143"/>
      <c r="EU1340" s="72"/>
    </row>
    <row r="1341" spans="64:151">
      <c r="BL1341" s="11"/>
      <c r="BM1341" s="100"/>
      <c r="BN1341"/>
      <c r="BZ1341"/>
      <c r="CA1341" s="278">
        <v>41431.38386574074</v>
      </c>
      <c r="CB1341" t="s">
        <v>1969</v>
      </c>
      <c r="CF1341" s="65"/>
      <c r="CG1341" s="65"/>
      <c r="CH1341" s="49"/>
      <c r="DJ1341" s="139"/>
      <c r="DK1341" s="95"/>
      <c r="DL1341" s="141"/>
      <c r="DM1341" s="141"/>
      <c r="DN1341" s="141"/>
      <c r="DO1341" s="141"/>
      <c r="DP1341" s="91"/>
      <c r="DQ1341" s="72"/>
      <c r="DR1341" s="72"/>
      <c r="DS1341" s="72"/>
      <c r="DT1341" s="72"/>
      <c r="DZ1341" s="141"/>
      <c r="EA1341" s="141"/>
      <c r="EB1341" s="141"/>
      <c r="EC1341" s="141"/>
      <c r="ED1341" s="141"/>
      <c r="EE1341" s="141"/>
      <c r="EF1341" s="143"/>
      <c r="EU1341" s="72"/>
    </row>
    <row r="1342" spans="64:151">
      <c r="BL1342" s="11"/>
      <c r="BM1342" s="100"/>
      <c r="BN1342"/>
      <c r="BZ1342"/>
      <c r="CA1342" s="278">
        <v>41431.383912037039</v>
      </c>
      <c r="CB1342" t="s">
        <v>1969</v>
      </c>
      <c r="CF1342" s="65"/>
      <c r="CG1342" s="65"/>
      <c r="CH1342" s="49"/>
      <c r="DJ1342" s="139"/>
      <c r="DK1342" s="95"/>
      <c r="DL1342" s="141"/>
      <c r="DM1342" s="141"/>
      <c r="DN1342" s="141"/>
      <c r="DO1342" s="141"/>
      <c r="DP1342" s="91"/>
      <c r="DQ1342" s="72"/>
      <c r="DR1342" s="72"/>
      <c r="DS1342" s="72"/>
      <c r="DT1342" s="72"/>
      <c r="DZ1342" s="141"/>
      <c r="EA1342" s="141"/>
      <c r="EB1342" s="141"/>
      <c r="EC1342" s="141"/>
      <c r="ED1342" s="141"/>
      <c r="EE1342" s="141"/>
      <c r="EF1342" s="143"/>
      <c r="EU1342" s="72"/>
    </row>
    <row r="1343" spans="64:151">
      <c r="BL1343" s="11"/>
      <c r="BM1343" s="100"/>
      <c r="BN1343"/>
      <c r="BZ1343"/>
      <c r="CA1343" s="278">
        <v>41431.383912037039</v>
      </c>
      <c r="CB1343" t="s">
        <v>1432</v>
      </c>
      <c r="CF1343" s="65"/>
      <c r="CG1343" s="65"/>
      <c r="CH1343" s="49"/>
      <c r="DJ1343" s="139"/>
      <c r="DK1343" s="95"/>
      <c r="DL1343" s="141"/>
      <c r="DM1343" s="141"/>
      <c r="DN1343" s="141"/>
      <c r="DO1343" s="141"/>
      <c r="DP1343" s="91"/>
      <c r="DQ1343" s="72"/>
      <c r="DR1343" s="72"/>
      <c r="DS1343" s="72"/>
      <c r="DT1343" s="72"/>
      <c r="DZ1343" s="141"/>
      <c r="EA1343" s="141"/>
      <c r="EB1343" s="141"/>
      <c r="EC1343" s="141"/>
      <c r="ED1343" s="141"/>
      <c r="EE1343" s="141"/>
      <c r="EF1343" s="143"/>
      <c r="EU1343" s="72"/>
    </row>
    <row r="1344" spans="64:151">
      <c r="BL1344" s="11"/>
      <c r="BM1344" s="100"/>
      <c r="BN1344"/>
      <c r="BZ1344"/>
      <c r="CA1344" s="278">
        <v>41431.383923611109</v>
      </c>
      <c r="CB1344" t="s">
        <v>1597</v>
      </c>
      <c r="CF1344" s="65"/>
      <c r="CG1344" s="65"/>
      <c r="CH1344" s="49"/>
      <c r="DJ1344" s="139"/>
      <c r="DK1344" s="95"/>
      <c r="DL1344" s="141"/>
      <c r="DM1344" s="141"/>
      <c r="DN1344" s="141"/>
      <c r="DO1344" s="141"/>
      <c r="DP1344" s="91"/>
      <c r="DQ1344" s="72"/>
      <c r="DR1344" s="72"/>
      <c r="DS1344" s="72"/>
      <c r="DT1344" s="72"/>
      <c r="DZ1344" s="141"/>
      <c r="EA1344" s="141"/>
      <c r="EB1344" s="141"/>
      <c r="EC1344" s="141"/>
      <c r="ED1344" s="141"/>
      <c r="EE1344" s="141"/>
      <c r="EF1344" s="143"/>
      <c r="EU1344" s="72"/>
    </row>
    <row r="1345" spans="64:151">
      <c r="BL1345" s="11"/>
      <c r="BM1345" s="100"/>
      <c r="BN1345"/>
      <c r="BZ1345"/>
      <c r="CA1345" s="278">
        <v>41431.383946759262</v>
      </c>
      <c r="CB1345" t="s">
        <v>1432</v>
      </c>
      <c r="CF1345" s="65"/>
      <c r="CG1345" s="65"/>
      <c r="CH1345" s="49"/>
      <c r="DJ1345" s="139"/>
      <c r="DK1345" s="95"/>
      <c r="DL1345" s="141"/>
      <c r="DM1345" s="141"/>
      <c r="DN1345" s="141"/>
      <c r="DO1345" s="141"/>
      <c r="DP1345" s="91"/>
      <c r="DQ1345" s="72"/>
      <c r="DR1345" s="72"/>
      <c r="DS1345" s="72"/>
      <c r="DT1345" s="72"/>
      <c r="DZ1345" s="141"/>
      <c r="EA1345" s="141"/>
      <c r="EB1345" s="141"/>
      <c r="EC1345" s="141"/>
      <c r="ED1345" s="141"/>
      <c r="EE1345" s="141"/>
      <c r="EF1345" s="143"/>
      <c r="EU1345" s="72"/>
    </row>
    <row r="1346" spans="64:151">
      <c r="BL1346" s="11"/>
      <c r="BM1346" s="100"/>
      <c r="BN1346"/>
      <c r="BZ1346"/>
      <c r="CA1346" s="278">
        <v>41431.383946759262</v>
      </c>
      <c r="CB1346" t="s">
        <v>1597</v>
      </c>
      <c r="CF1346" s="65"/>
      <c r="CG1346" s="65"/>
      <c r="CH1346" s="49"/>
      <c r="DJ1346" s="139"/>
      <c r="DK1346" s="95"/>
      <c r="DL1346" s="141"/>
      <c r="DM1346" s="141"/>
      <c r="DN1346" s="141"/>
      <c r="DO1346" s="141"/>
      <c r="DP1346" s="91"/>
      <c r="DQ1346" s="72"/>
      <c r="DR1346" s="72"/>
      <c r="DS1346" s="72"/>
      <c r="DT1346" s="72"/>
      <c r="DZ1346" s="141"/>
      <c r="EA1346" s="141"/>
      <c r="EB1346" s="141"/>
      <c r="EC1346" s="141"/>
      <c r="ED1346" s="141"/>
      <c r="EE1346" s="141"/>
      <c r="EF1346" s="143"/>
      <c r="EU1346" s="72"/>
    </row>
    <row r="1347" spans="64:151">
      <c r="BL1347" s="11"/>
      <c r="BM1347" s="100"/>
      <c r="BN1347"/>
      <c r="BZ1347"/>
      <c r="CA1347" s="278">
        <v>41431.383958333332</v>
      </c>
      <c r="CB1347" t="s">
        <v>1969</v>
      </c>
      <c r="CF1347" s="65"/>
      <c r="CG1347" s="65"/>
      <c r="CH1347" s="49"/>
      <c r="DJ1347" s="139"/>
      <c r="DK1347" s="95"/>
      <c r="DL1347" s="141"/>
      <c r="DM1347" s="141"/>
      <c r="DN1347" s="141"/>
      <c r="DO1347" s="141"/>
      <c r="DP1347" s="91"/>
      <c r="DQ1347" s="72"/>
      <c r="DR1347" s="72"/>
      <c r="DS1347" s="72"/>
      <c r="DT1347" s="72"/>
      <c r="DZ1347" s="141"/>
      <c r="EA1347" s="141"/>
      <c r="EB1347" s="141"/>
      <c r="EC1347" s="141"/>
      <c r="ED1347" s="141"/>
      <c r="EE1347" s="141"/>
      <c r="EF1347" s="143"/>
      <c r="EU1347" s="72"/>
    </row>
    <row r="1348" spans="64:151">
      <c r="BL1348" s="11"/>
      <c r="BM1348" s="100"/>
      <c r="BN1348"/>
      <c r="BZ1348"/>
      <c r="CA1348" s="278">
        <v>41431.383993055555</v>
      </c>
      <c r="CB1348" t="s">
        <v>1969</v>
      </c>
      <c r="CF1348" s="65"/>
      <c r="CG1348" s="65"/>
      <c r="CH1348" s="49"/>
      <c r="DJ1348" s="139"/>
      <c r="DK1348" s="95"/>
      <c r="DL1348" s="141"/>
      <c r="DM1348" s="141"/>
      <c r="DN1348" s="141"/>
      <c r="DO1348" s="141"/>
      <c r="DP1348" s="91"/>
      <c r="DQ1348" s="72"/>
      <c r="DR1348" s="72"/>
      <c r="DS1348" s="72"/>
      <c r="DT1348" s="72"/>
      <c r="DZ1348" s="141"/>
      <c r="EA1348" s="141"/>
      <c r="EB1348" s="141"/>
      <c r="EC1348" s="141"/>
      <c r="ED1348" s="141"/>
      <c r="EE1348" s="141"/>
      <c r="EF1348" s="143"/>
      <c r="EU1348" s="72"/>
    </row>
    <row r="1349" spans="64:151">
      <c r="BL1349" s="11"/>
      <c r="BM1349" s="100"/>
      <c r="BN1349"/>
      <c r="BZ1349"/>
      <c r="CA1349" s="278">
        <v>41431.384085648147</v>
      </c>
      <c r="CB1349" t="s">
        <v>1433</v>
      </c>
      <c r="CF1349" s="65"/>
      <c r="CG1349" s="65"/>
      <c r="CH1349" s="49"/>
      <c r="DJ1349" s="139"/>
      <c r="DK1349" s="95"/>
      <c r="DL1349" s="141"/>
      <c r="DM1349" s="141"/>
      <c r="DN1349" s="141"/>
      <c r="DO1349" s="141"/>
      <c r="DP1349" s="91"/>
      <c r="DQ1349" s="72"/>
      <c r="DR1349" s="72"/>
      <c r="DS1349" s="72"/>
      <c r="DT1349" s="72"/>
      <c r="DZ1349" s="141"/>
      <c r="EA1349" s="141"/>
      <c r="EB1349" s="141"/>
      <c r="EC1349" s="141"/>
      <c r="ED1349" s="141"/>
      <c r="EE1349" s="141"/>
      <c r="EF1349" s="143"/>
      <c r="EU1349" s="72"/>
    </row>
    <row r="1350" spans="64:151">
      <c r="BL1350" s="11"/>
      <c r="BM1350" s="100"/>
      <c r="BN1350"/>
      <c r="BZ1350"/>
      <c r="CA1350" s="278">
        <v>41431.384085648147</v>
      </c>
      <c r="CB1350" t="s">
        <v>1597</v>
      </c>
      <c r="CF1350" s="65"/>
      <c r="CG1350" s="65"/>
      <c r="CH1350" s="49"/>
      <c r="DJ1350" s="139"/>
      <c r="DK1350" s="95"/>
      <c r="DL1350" s="141"/>
      <c r="DM1350" s="141"/>
      <c r="DN1350" s="141"/>
      <c r="DO1350" s="141"/>
      <c r="DP1350" s="91"/>
      <c r="DQ1350" s="72"/>
      <c r="DR1350" s="72"/>
      <c r="DS1350" s="72"/>
      <c r="DT1350" s="72"/>
      <c r="DZ1350" s="141"/>
      <c r="EA1350" s="141"/>
      <c r="EB1350" s="141"/>
      <c r="EC1350" s="141"/>
      <c r="ED1350" s="141"/>
      <c r="EE1350" s="141"/>
      <c r="EF1350" s="143"/>
      <c r="EU1350" s="72"/>
    </row>
    <row r="1351" spans="64:151">
      <c r="BL1351" s="11"/>
      <c r="BM1351" s="100"/>
      <c r="BN1351"/>
      <c r="BZ1351"/>
      <c r="CA1351" s="278">
        <v>41431.384097222224</v>
      </c>
      <c r="CB1351" t="s">
        <v>1969</v>
      </c>
      <c r="CF1351" s="65"/>
      <c r="CG1351" s="65"/>
      <c r="CH1351" s="49"/>
      <c r="DJ1351" s="139"/>
      <c r="DK1351" s="95"/>
      <c r="DL1351" s="141"/>
      <c r="DM1351" s="141"/>
      <c r="DN1351" s="141"/>
      <c r="DO1351" s="141"/>
      <c r="DP1351" s="91"/>
      <c r="DQ1351" s="72"/>
      <c r="DR1351" s="72"/>
      <c r="DS1351" s="72"/>
      <c r="DT1351" s="72"/>
      <c r="DZ1351" s="141"/>
      <c r="EA1351" s="141"/>
      <c r="EB1351" s="141"/>
      <c r="EC1351" s="141"/>
      <c r="ED1351" s="141"/>
      <c r="EE1351" s="141"/>
      <c r="EF1351" s="143"/>
      <c r="EU1351" s="72"/>
    </row>
    <row r="1352" spans="64:151">
      <c r="BL1352" s="11"/>
      <c r="BM1352" s="100"/>
      <c r="BN1352"/>
      <c r="BZ1352"/>
      <c r="CA1352" s="278">
        <v>41431.384108796294</v>
      </c>
      <c r="CB1352" t="s">
        <v>1969</v>
      </c>
      <c r="CF1352" s="65"/>
      <c r="CG1352" s="65"/>
      <c r="CH1352" s="49"/>
      <c r="DJ1352" s="139"/>
      <c r="DK1352" s="95"/>
      <c r="DL1352" s="141"/>
      <c r="DM1352" s="141"/>
      <c r="DN1352" s="141"/>
      <c r="DO1352" s="141"/>
      <c r="DP1352" s="91"/>
      <c r="DQ1352" s="72"/>
      <c r="DR1352" s="72"/>
      <c r="DS1352" s="72"/>
      <c r="DT1352" s="72"/>
      <c r="DZ1352" s="141"/>
      <c r="EA1352" s="141"/>
      <c r="EB1352" s="141"/>
      <c r="EC1352" s="141"/>
      <c r="ED1352" s="141"/>
      <c r="EE1352" s="141"/>
      <c r="EF1352" s="143"/>
      <c r="EU1352" s="72"/>
    </row>
    <row r="1353" spans="64:151">
      <c r="BL1353" s="11"/>
      <c r="BM1353" s="100"/>
      <c r="BN1353"/>
      <c r="BZ1353"/>
      <c r="CA1353" s="278">
        <v>41431.384166666663</v>
      </c>
      <c r="CB1353" t="s">
        <v>1434</v>
      </c>
      <c r="CF1353" s="65"/>
      <c r="CG1353" s="65"/>
      <c r="CH1353" s="49"/>
      <c r="DJ1353" s="139"/>
      <c r="DK1353" s="95"/>
      <c r="DL1353" s="141"/>
      <c r="DM1353" s="141"/>
      <c r="DN1353" s="141"/>
      <c r="DO1353" s="141"/>
      <c r="DP1353" s="91"/>
      <c r="DQ1353" s="72"/>
      <c r="DR1353" s="72"/>
      <c r="DS1353" s="72"/>
      <c r="DT1353" s="72"/>
      <c r="DZ1353" s="141"/>
      <c r="EA1353" s="141"/>
      <c r="EB1353" s="141"/>
      <c r="EC1353" s="141"/>
      <c r="ED1353" s="141"/>
      <c r="EE1353" s="141"/>
      <c r="EF1353" s="143"/>
      <c r="EU1353" s="72"/>
    </row>
    <row r="1354" spans="64:151">
      <c r="BL1354" s="11"/>
      <c r="BM1354" s="100"/>
      <c r="BN1354"/>
      <c r="BZ1354"/>
      <c r="CA1354" s="278">
        <v>41431.38417824074</v>
      </c>
      <c r="CB1354" t="s">
        <v>1597</v>
      </c>
      <c r="CF1354" s="65"/>
      <c r="CG1354" s="65"/>
      <c r="CH1354" s="49"/>
      <c r="DJ1354" s="139"/>
      <c r="DK1354" s="95"/>
      <c r="DL1354" s="141"/>
      <c r="DM1354" s="141"/>
      <c r="DN1354" s="141"/>
      <c r="DO1354" s="141"/>
      <c r="DP1354" s="91"/>
      <c r="DQ1354" s="72"/>
      <c r="DR1354" s="72"/>
      <c r="DS1354" s="72"/>
      <c r="DT1354" s="72"/>
      <c r="DZ1354" s="141"/>
      <c r="EA1354" s="141"/>
      <c r="EB1354" s="141"/>
      <c r="EC1354" s="141"/>
      <c r="ED1354" s="141"/>
      <c r="EE1354" s="141"/>
      <c r="EF1354" s="143"/>
      <c r="EU1354" s="72"/>
    </row>
    <row r="1355" spans="64:151">
      <c r="BL1355" s="11"/>
      <c r="BM1355" s="100"/>
      <c r="BN1355"/>
      <c r="BZ1355"/>
      <c r="CA1355" s="278">
        <v>41431.38417824074</v>
      </c>
      <c r="CB1355" t="s">
        <v>1969</v>
      </c>
      <c r="CF1355" s="65"/>
      <c r="CG1355" s="65"/>
      <c r="CH1355" s="49"/>
      <c r="DJ1355" s="139"/>
      <c r="DK1355" s="95"/>
      <c r="DL1355" s="141"/>
      <c r="DM1355" s="141"/>
      <c r="DN1355" s="141"/>
      <c r="DO1355" s="141"/>
      <c r="DP1355" s="91"/>
      <c r="DQ1355" s="72"/>
      <c r="DR1355" s="72"/>
      <c r="DS1355" s="72"/>
      <c r="DT1355" s="72"/>
      <c r="DZ1355" s="141"/>
      <c r="EA1355" s="141"/>
      <c r="EB1355" s="141"/>
      <c r="EC1355" s="141"/>
      <c r="ED1355" s="141"/>
      <c r="EE1355" s="141"/>
      <c r="EF1355" s="143"/>
      <c r="EU1355" s="72"/>
    </row>
    <row r="1356" spans="64:151">
      <c r="BL1356" s="11"/>
      <c r="BM1356" s="100"/>
      <c r="BN1356"/>
      <c r="BZ1356"/>
      <c r="CA1356" s="278">
        <v>41431.384189814817</v>
      </c>
      <c r="CB1356" t="s">
        <v>1969</v>
      </c>
      <c r="CF1356" s="65"/>
      <c r="CG1356" s="65"/>
      <c r="CH1356" s="49"/>
      <c r="DJ1356" s="139"/>
      <c r="DK1356" s="95"/>
      <c r="DL1356" s="141"/>
      <c r="DM1356" s="141"/>
      <c r="DN1356" s="141"/>
      <c r="DO1356" s="141"/>
      <c r="DP1356" s="91"/>
      <c r="DQ1356" s="72"/>
      <c r="DR1356" s="72"/>
      <c r="DS1356" s="72"/>
      <c r="DT1356" s="72"/>
      <c r="DZ1356" s="141"/>
      <c r="EA1356" s="141"/>
      <c r="EB1356" s="141"/>
      <c r="EC1356" s="141"/>
      <c r="ED1356" s="141"/>
      <c r="EE1356" s="141"/>
      <c r="EF1356" s="143"/>
      <c r="EU1356" s="72"/>
    </row>
    <row r="1357" spans="64:151">
      <c r="BL1357" s="11"/>
      <c r="BM1357" s="100"/>
      <c r="BN1357"/>
      <c r="BZ1357"/>
      <c r="CA1357" s="278">
        <v>41431.384247685186</v>
      </c>
      <c r="CB1357" t="s">
        <v>1969</v>
      </c>
      <c r="CF1357" s="65"/>
      <c r="CG1357" s="65"/>
      <c r="CH1357" s="49"/>
      <c r="DJ1357" s="139"/>
      <c r="DK1357" s="95"/>
      <c r="DL1357" s="141"/>
      <c r="DM1357" s="141"/>
      <c r="DN1357" s="141"/>
      <c r="DO1357" s="141"/>
      <c r="DP1357" s="91"/>
      <c r="DQ1357" s="72"/>
      <c r="DR1357" s="72"/>
      <c r="DS1357" s="72"/>
      <c r="DT1357" s="72"/>
      <c r="DZ1357" s="141"/>
      <c r="EA1357" s="141"/>
      <c r="EB1357" s="141"/>
      <c r="EC1357" s="141"/>
      <c r="ED1357" s="141"/>
      <c r="EE1357" s="141"/>
      <c r="EF1357" s="143"/>
      <c r="EU1357" s="72"/>
    </row>
    <row r="1358" spans="64:151">
      <c r="BL1358" s="11"/>
      <c r="BM1358" s="100"/>
      <c r="BN1358"/>
      <c r="BZ1358"/>
      <c r="CA1358" s="278">
        <v>41431.384317129632</v>
      </c>
      <c r="CB1358" t="s">
        <v>1969</v>
      </c>
      <c r="CF1358" s="65"/>
      <c r="CG1358" s="65"/>
      <c r="CH1358" s="49"/>
      <c r="DJ1358" s="139"/>
      <c r="DK1358" s="95"/>
      <c r="DL1358" s="141"/>
      <c r="DM1358" s="141"/>
      <c r="DN1358" s="141"/>
      <c r="DO1358" s="141"/>
      <c r="DP1358" s="91"/>
      <c r="DQ1358" s="72"/>
      <c r="DR1358" s="72"/>
      <c r="DS1358" s="72"/>
      <c r="DT1358" s="72"/>
      <c r="DZ1358" s="141"/>
      <c r="EA1358" s="141"/>
      <c r="EB1358" s="141"/>
      <c r="EC1358" s="141"/>
      <c r="ED1358" s="141"/>
      <c r="EE1358" s="141"/>
      <c r="EF1358" s="143"/>
      <c r="EU1358" s="72"/>
    </row>
    <row r="1359" spans="64:151">
      <c r="BL1359" s="11"/>
      <c r="BM1359" s="100"/>
      <c r="BN1359"/>
      <c r="BZ1359"/>
      <c r="CA1359" s="278">
        <v>41431.384317129632</v>
      </c>
      <c r="CB1359" t="s">
        <v>1435</v>
      </c>
      <c r="CF1359" s="65"/>
      <c r="CG1359" s="65"/>
      <c r="DJ1359" s="139"/>
      <c r="DK1359" s="95"/>
      <c r="DL1359" s="141"/>
      <c r="DM1359" s="141"/>
      <c r="DN1359" s="141"/>
      <c r="DO1359" s="141"/>
      <c r="DP1359" s="91"/>
      <c r="DQ1359" s="72"/>
      <c r="DR1359" s="72"/>
      <c r="DS1359" s="72"/>
      <c r="DT1359" s="72"/>
      <c r="DZ1359" s="141"/>
      <c r="EA1359" s="141"/>
      <c r="EB1359" s="141"/>
      <c r="EC1359" s="141"/>
      <c r="ED1359" s="141"/>
      <c r="EE1359" s="141"/>
      <c r="EF1359" s="143"/>
      <c r="EU1359" s="72"/>
    </row>
    <row r="1360" spans="64:151">
      <c r="BL1360" s="11"/>
      <c r="BM1360" s="100"/>
      <c r="BN1360"/>
      <c r="BZ1360"/>
      <c r="CA1360" s="278">
        <v>41431.384328703702</v>
      </c>
      <c r="CB1360" t="s">
        <v>1598</v>
      </c>
      <c r="CF1360" s="65"/>
      <c r="CG1360" s="65"/>
      <c r="DJ1360" s="139"/>
      <c r="DK1360" s="95"/>
      <c r="DL1360" s="141"/>
      <c r="DM1360" s="141"/>
      <c r="DN1360" s="141"/>
      <c r="DO1360" s="141"/>
      <c r="DP1360" s="91"/>
      <c r="DQ1360" s="72"/>
      <c r="DR1360" s="72"/>
      <c r="DS1360" s="72"/>
      <c r="DT1360" s="72"/>
      <c r="DZ1360" s="141"/>
      <c r="EA1360" s="141"/>
      <c r="EB1360" s="141"/>
      <c r="EC1360" s="141"/>
      <c r="ED1360" s="141"/>
      <c r="EE1360" s="141"/>
      <c r="EF1360" s="143"/>
      <c r="EU1360" s="72"/>
    </row>
    <row r="1361" spans="64:151">
      <c r="BL1361" s="11"/>
      <c r="BM1361" s="100"/>
      <c r="BN1361"/>
      <c r="BZ1361"/>
      <c r="CA1361" s="278">
        <v>41431.384363425925</v>
      </c>
      <c r="CB1361" t="s">
        <v>1435</v>
      </c>
      <c r="CF1361" s="65"/>
      <c r="CG1361" s="65"/>
      <c r="DJ1361" s="139"/>
      <c r="DK1361" s="95"/>
      <c r="DL1361" s="141"/>
      <c r="DM1361" s="141"/>
      <c r="DN1361" s="141"/>
      <c r="DO1361" s="141"/>
      <c r="DP1361" s="91"/>
      <c r="DQ1361" s="72"/>
      <c r="DR1361" s="72"/>
      <c r="DS1361" s="72"/>
      <c r="DT1361" s="72"/>
      <c r="DZ1361" s="141"/>
      <c r="EA1361" s="141"/>
      <c r="EB1361" s="141"/>
      <c r="EC1361" s="141"/>
      <c r="ED1361" s="141"/>
      <c r="EE1361" s="141"/>
      <c r="EF1361" s="143"/>
      <c r="EU1361" s="72"/>
    </row>
    <row r="1362" spans="64:151">
      <c r="BL1362" s="11"/>
      <c r="BM1362" s="100"/>
      <c r="BN1362"/>
      <c r="BZ1362"/>
      <c r="CA1362" s="278">
        <v>41431.384363425925</v>
      </c>
      <c r="CB1362" t="s">
        <v>1598</v>
      </c>
      <c r="CF1362" s="65"/>
      <c r="CG1362" s="65"/>
      <c r="DJ1362" s="139"/>
      <c r="DK1362" s="95"/>
      <c r="DL1362" s="141"/>
      <c r="DM1362" s="141"/>
      <c r="DN1362" s="141"/>
      <c r="DO1362" s="141"/>
      <c r="DP1362" s="91"/>
      <c r="DQ1362" s="72"/>
      <c r="DR1362" s="72"/>
      <c r="DS1362" s="72"/>
      <c r="DT1362" s="72"/>
      <c r="DZ1362" s="141"/>
      <c r="EA1362" s="141"/>
      <c r="EB1362" s="141"/>
      <c r="EC1362" s="141"/>
      <c r="ED1362" s="141"/>
      <c r="EE1362" s="141"/>
      <c r="EF1362" s="143"/>
      <c r="EU1362" s="72"/>
    </row>
    <row r="1363" spans="64:151">
      <c r="BL1363" s="11"/>
      <c r="BM1363" s="100"/>
      <c r="BN1363"/>
      <c r="BZ1363"/>
      <c r="CA1363" s="278">
        <v>41431.384375000001</v>
      </c>
      <c r="CB1363" t="s">
        <v>1969</v>
      </c>
      <c r="CF1363" s="65"/>
      <c r="CG1363" s="65"/>
      <c r="DJ1363" s="139"/>
      <c r="DK1363" s="95"/>
      <c r="DL1363" s="141"/>
      <c r="DM1363" s="141"/>
      <c r="DN1363" s="141"/>
      <c r="DO1363" s="141"/>
      <c r="DP1363" s="91"/>
      <c r="DQ1363" s="72"/>
      <c r="DR1363" s="72"/>
      <c r="DS1363" s="72"/>
      <c r="DT1363" s="72"/>
      <c r="DZ1363" s="141"/>
      <c r="EA1363" s="141"/>
      <c r="EB1363" s="141"/>
      <c r="EC1363" s="141"/>
      <c r="ED1363" s="141"/>
      <c r="EE1363" s="141"/>
      <c r="EF1363" s="143"/>
      <c r="EU1363" s="72"/>
    </row>
    <row r="1364" spans="64:151">
      <c r="BL1364" s="11"/>
      <c r="BM1364" s="100"/>
      <c r="BN1364"/>
      <c r="BZ1364"/>
      <c r="CA1364" s="278">
        <v>41431.384409722225</v>
      </c>
      <c r="CB1364" t="s">
        <v>1969</v>
      </c>
      <c r="CF1364" s="65"/>
      <c r="CG1364" s="65"/>
      <c r="DJ1364" s="139"/>
      <c r="DK1364" s="95"/>
      <c r="DL1364" s="141"/>
      <c r="DM1364" s="141"/>
      <c r="DN1364" s="141"/>
      <c r="DO1364" s="141"/>
      <c r="DP1364" s="91"/>
      <c r="DQ1364" s="72"/>
      <c r="DR1364" s="72"/>
      <c r="DS1364" s="72"/>
      <c r="DT1364" s="72"/>
      <c r="DZ1364" s="141"/>
      <c r="EA1364" s="141"/>
      <c r="EB1364" s="141"/>
      <c r="EC1364" s="141"/>
      <c r="ED1364" s="141"/>
      <c r="EE1364" s="141"/>
      <c r="EF1364" s="143"/>
      <c r="EU1364" s="72"/>
    </row>
    <row r="1365" spans="64:151">
      <c r="BL1365" s="11"/>
      <c r="BM1365" s="100"/>
      <c r="BN1365"/>
      <c r="BZ1365"/>
      <c r="CA1365" s="278">
        <v>41431.384502314817</v>
      </c>
      <c r="CB1365" t="s">
        <v>1969</v>
      </c>
      <c r="CF1365" s="65"/>
      <c r="CG1365" s="65"/>
      <c r="DJ1365" s="139"/>
      <c r="DK1365" s="95"/>
      <c r="DL1365" s="141"/>
      <c r="DM1365" s="141"/>
      <c r="DN1365" s="141"/>
      <c r="DO1365" s="141"/>
      <c r="DP1365" s="91"/>
      <c r="DQ1365" s="72"/>
      <c r="DR1365" s="72"/>
      <c r="DS1365" s="72"/>
      <c r="DT1365" s="72"/>
      <c r="DZ1365" s="141"/>
      <c r="EA1365" s="141"/>
      <c r="EB1365" s="141"/>
      <c r="EC1365" s="141"/>
      <c r="ED1365" s="141"/>
      <c r="EE1365" s="141"/>
      <c r="EF1365" s="143"/>
      <c r="EU1365" s="72"/>
    </row>
    <row r="1366" spans="64:151">
      <c r="BL1366" s="11"/>
      <c r="BM1366" s="100"/>
      <c r="BN1366"/>
      <c r="BZ1366"/>
      <c r="CA1366" s="278">
        <v>41431.384618055556</v>
      </c>
      <c r="CB1366" t="s">
        <v>1969</v>
      </c>
      <c r="CF1366" s="65"/>
      <c r="CG1366" s="65"/>
      <c r="DJ1366" s="139"/>
      <c r="DK1366" s="95"/>
      <c r="DL1366" s="141"/>
      <c r="DM1366" s="141"/>
      <c r="DN1366" s="141"/>
      <c r="DO1366" s="141"/>
      <c r="DP1366" s="91"/>
      <c r="DQ1366" s="72"/>
      <c r="DR1366" s="72"/>
      <c r="DS1366" s="72"/>
      <c r="DT1366" s="72"/>
      <c r="DZ1366" s="141"/>
      <c r="EA1366" s="141"/>
      <c r="EB1366" s="141"/>
      <c r="EC1366" s="141"/>
      <c r="ED1366" s="141"/>
      <c r="EE1366" s="141"/>
      <c r="EF1366" s="143"/>
      <c r="EU1366" s="72"/>
    </row>
    <row r="1367" spans="64:151">
      <c r="BL1367" s="11"/>
      <c r="BM1367" s="100"/>
      <c r="BN1367"/>
      <c r="BZ1367"/>
      <c r="CA1367" s="278">
        <v>41431.384629629632</v>
      </c>
      <c r="CB1367" t="s">
        <v>1436</v>
      </c>
      <c r="CF1367" s="65"/>
      <c r="CG1367" s="65"/>
      <c r="DJ1367" s="139"/>
      <c r="DK1367" s="95"/>
      <c r="DL1367" s="141"/>
      <c r="DM1367" s="141"/>
      <c r="DN1367" s="141"/>
      <c r="DO1367" s="141"/>
      <c r="DP1367" s="91"/>
      <c r="DQ1367" s="72"/>
      <c r="DR1367" s="72"/>
      <c r="DS1367" s="72"/>
      <c r="DT1367" s="72"/>
      <c r="DZ1367" s="141"/>
      <c r="EA1367" s="141"/>
      <c r="EB1367" s="141"/>
      <c r="EC1367" s="141"/>
      <c r="ED1367" s="141"/>
      <c r="EE1367" s="141"/>
      <c r="EF1367" s="143"/>
      <c r="EU1367" s="72"/>
    </row>
    <row r="1368" spans="64:151">
      <c r="BL1368" s="11"/>
      <c r="BM1368" s="100"/>
      <c r="BN1368"/>
      <c r="BZ1368"/>
      <c r="CA1368" s="278">
        <v>41431.384641203702</v>
      </c>
      <c r="CB1368" t="s">
        <v>1597</v>
      </c>
      <c r="CF1368" s="65"/>
      <c r="CG1368" s="65"/>
      <c r="DJ1368" s="139"/>
      <c r="DK1368" s="95"/>
      <c r="DL1368" s="141"/>
      <c r="DM1368" s="141"/>
      <c r="DN1368" s="141"/>
      <c r="DO1368" s="141"/>
      <c r="DP1368" s="91"/>
      <c r="DQ1368" s="72"/>
      <c r="DR1368" s="72"/>
      <c r="DS1368" s="72"/>
      <c r="DT1368" s="72"/>
      <c r="DZ1368" s="141"/>
      <c r="EA1368" s="141"/>
      <c r="EB1368" s="141"/>
      <c r="EC1368" s="141"/>
      <c r="ED1368" s="141"/>
      <c r="EE1368" s="141"/>
      <c r="EF1368" s="143"/>
      <c r="EU1368" s="72"/>
    </row>
    <row r="1369" spans="64:151">
      <c r="BL1369" s="11"/>
      <c r="BM1369" s="100"/>
      <c r="BN1369"/>
      <c r="BZ1369"/>
      <c r="CA1369" s="278">
        <v>41431.384652777779</v>
      </c>
      <c r="CB1369" t="s">
        <v>1436</v>
      </c>
      <c r="CF1369" s="65"/>
      <c r="CG1369" s="65"/>
      <c r="DJ1369" s="139"/>
      <c r="DK1369" s="95"/>
      <c r="DL1369" s="141"/>
      <c r="DM1369" s="141"/>
      <c r="DN1369" s="141"/>
      <c r="DO1369" s="141"/>
      <c r="DP1369" s="91"/>
      <c r="DQ1369" s="72"/>
      <c r="DR1369" s="72"/>
      <c r="DS1369" s="72"/>
      <c r="DT1369" s="72"/>
      <c r="DZ1369" s="141"/>
      <c r="EA1369" s="141"/>
      <c r="EB1369" s="141"/>
      <c r="EC1369" s="141"/>
      <c r="ED1369" s="141"/>
      <c r="EE1369" s="141"/>
      <c r="EF1369" s="143"/>
      <c r="EU1369" s="72"/>
    </row>
    <row r="1370" spans="64:151">
      <c r="BL1370" s="11"/>
      <c r="BM1370" s="100"/>
      <c r="BN1370"/>
      <c r="BZ1370"/>
      <c r="CA1370" s="278">
        <v>41431.384664351855</v>
      </c>
      <c r="CB1370" t="s">
        <v>1597</v>
      </c>
      <c r="CF1370" s="65"/>
      <c r="CG1370" s="65"/>
      <c r="DJ1370" s="139"/>
      <c r="DK1370" s="95"/>
      <c r="DL1370" s="141"/>
      <c r="DM1370" s="141"/>
      <c r="DN1370" s="141"/>
      <c r="DO1370" s="141"/>
      <c r="DP1370" s="91"/>
      <c r="DQ1370" s="72"/>
      <c r="DR1370" s="72"/>
      <c r="DS1370" s="72"/>
      <c r="DT1370" s="72"/>
      <c r="DZ1370" s="141"/>
      <c r="EA1370" s="141"/>
      <c r="EB1370" s="141"/>
      <c r="EC1370" s="141"/>
      <c r="ED1370" s="141"/>
      <c r="EE1370" s="141"/>
      <c r="EF1370" s="143"/>
      <c r="EU1370" s="72"/>
    </row>
    <row r="1371" spans="64:151">
      <c r="BL1371" s="11"/>
      <c r="BM1371" s="100"/>
      <c r="BN1371"/>
      <c r="BZ1371"/>
      <c r="CA1371" s="278">
        <v>41431.384664351855</v>
      </c>
      <c r="CB1371" t="s">
        <v>1969</v>
      </c>
      <c r="CF1371" s="65"/>
      <c r="CG1371" s="65"/>
      <c r="DJ1371" s="139"/>
      <c r="DK1371" s="95"/>
      <c r="DL1371" s="141"/>
      <c r="DM1371" s="141"/>
      <c r="DN1371" s="141"/>
      <c r="DO1371" s="141"/>
      <c r="DP1371" s="91"/>
      <c r="DQ1371" s="72"/>
      <c r="DR1371" s="72"/>
      <c r="DS1371" s="72"/>
      <c r="DT1371" s="72"/>
      <c r="DZ1371" s="141"/>
      <c r="EA1371" s="141"/>
      <c r="EB1371" s="141"/>
      <c r="EC1371" s="141"/>
      <c r="ED1371" s="141"/>
      <c r="EE1371" s="141"/>
      <c r="EF1371" s="143"/>
      <c r="EU1371" s="72"/>
    </row>
    <row r="1372" spans="64:151">
      <c r="BL1372" s="11"/>
      <c r="BM1372" s="100"/>
      <c r="BN1372"/>
      <c r="BZ1372"/>
      <c r="CA1372" s="278">
        <v>41431.384710648148</v>
      </c>
      <c r="CB1372" t="s">
        <v>1969</v>
      </c>
      <c r="CF1372" s="65"/>
      <c r="CG1372" s="65"/>
      <c r="DJ1372" s="139"/>
      <c r="DK1372" s="95"/>
      <c r="DL1372" s="141"/>
      <c r="DM1372" s="141"/>
      <c r="DN1372" s="141"/>
      <c r="DO1372" s="141"/>
      <c r="DP1372" s="91"/>
      <c r="DQ1372" s="72"/>
      <c r="DR1372" s="72"/>
      <c r="DS1372" s="72"/>
      <c r="DT1372" s="72"/>
      <c r="DZ1372" s="141"/>
      <c r="EA1372" s="141"/>
      <c r="EB1372" s="141"/>
      <c r="EC1372" s="141"/>
      <c r="ED1372" s="141"/>
      <c r="EE1372" s="141"/>
      <c r="EF1372" s="143"/>
      <c r="EU1372" s="72"/>
    </row>
    <row r="1373" spans="64:151">
      <c r="BL1373" s="11"/>
      <c r="BM1373" s="100"/>
      <c r="BN1373"/>
      <c r="BZ1373"/>
      <c r="CA1373" s="278">
        <v>41431.384780092594</v>
      </c>
      <c r="CB1373" t="s">
        <v>1969</v>
      </c>
      <c r="CF1373" s="65"/>
      <c r="CG1373" s="65"/>
      <c r="DJ1373" s="139"/>
      <c r="DK1373" s="95"/>
      <c r="DL1373" s="141"/>
      <c r="DM1373" s="141"/>
      <c r="DN1373" s="141"/>
      <c r="DO1373" s="141"/>
      <c r="DP1373" s="91"/>
      <c r="DQ1373" s="72"/>
      <c r="DR1373" s="72"/>
      <c r="DS1373" s="72"/>
      <c r="DT1373" s="72"/>
      <c r="DZ1373" s="141"/>
      <c r="EA1373" s="141"/>
      <c r="EB1373" s="141"/>
      <c r="EC1373" s="141"/>
      <c r="ED1373" s="141"/>
      <c r="EE1373" s="141"/>
      <c r="EF1373" s="143"/>
      <c r="EU1373" s="72"/>
    </row>
    <row r="1374" spans="64:151">
      <c r="BL1374" s="11"/>
      <c r="BM1374" s="100"/>
      <c r="BN1374"/>
      <c r="BZ1374"/>
      <c r="CA1374" s="278">
        <v>41431.384930555556</v>
      </c>
      <c r="CB1374" t="s">
        <v>1969</v>
      </c>
      <c r="CF1374" s="65"/>
      <c r="CG1374" s="65"/>
      <c r="DJ1374" s="139"/>
      <c r="DK1374" s="95"/>
      <c r="DL1374" s="141"/>
      <c r="DM1374" s="141"/>
      <c r="DN1374" s="141"/>
      <c r="DO1374" s="141"/>
      <c r="DP1374" s="91"/>
      <c r="DQ1374" s="72"/>
      <c r="DR1374" s="72"/>
      <c r="DS1374" s="72"/>
      <c r="DT1374" s="72"/>
      <c r="DZ1374" s="141"/>
      <c r="EA1374" s="141"/>
      <c r="EB1374" s="141"/>
      <c r="EC1374" s="141"/>
      <c r="ED1374" s="141"/>
      <c r="EE1374" s="141"/>
      <c r="EF1374" s="143"/>
      <c r="EU1374" s="72"/>
    </row>
    <row r="1375" spans="64:151">
      <c r="BL1375" s="11"/>
      <c r="BM1375" s="100"/>
      <c r="BN1375"/>
      <c r="BZ1375"/>
      <c r="CA1375" s="278">
        <v>41431.384930555556</v>
      </c>
      <c r="CB1375" t="s">
        <v>1437</v>
      </c>
      <c r="CF1375" s="65"/>
      <c r="CG1375" s="65"/>
      <c r="DJ1375" s="139"/>
      <c r="DK1375" s="95"/>
      <c r="DL1375" s="141"/>
      <c r="DM1375" s="141"/>
      <c r="DN1375" s="141"/>
      <c r="DO1375" s="141"/>
      <c r="DP1375" s="91"/>
      <c r="DQ1375" s="72"/>
      <c r="DR1375" s="72"/>
      <c r="DS1375" s="72"/>
      <c r="DT1375" s="72"/>
      <c r="DZ1375" s="141"/>
      <c r="EA1375" s="141"/>
      <c r="EB1375" s="141"/>
      <c r="EC1375" s="141"/>
      <c r="ED1375" s="141"/>
      <c r="EE1375" s="141"/>
      <c r="EF1375" s="143"/>
      <c r="EU1375" s="72"/>
    </row>
    <row r="1376" spans="64:151">
      <c r="BL1376" s="11"/>
      <c r="BM1376" s="100"/>
      <c r="BN1376"/>
      <c r="BZ1376"/>
      <c r="CA1376" s="278">
        <v>41431.384942129633</v>
      </c>
      <c r="CB1376" t="s">
        <v>1597</v>
      </c>
      <c r="CF1376" s="65"/>
      <c r="CG1376" s="65"/>
      <c r="DJ1376" s="139"/>
      <c r="DK1376" s="95"/>
      <c r="DL1376" s="141"/>
      <c r="DM1376" s="141"/>
      <c r="DN1376" s="141"/>
      <c r="DO1376" s="141"/>
      <c r="DP1376" s="91"/>
      <c r="DQ1376" s="72"/>
      <c r="DR1376" s="72"/>
      <c r="DS1376" s="72"/>
      <c r="DT1376" s="72"/>
      <c r="DZ1376" s="141"/>
      <c r="EA1376" s="141"/>
      <c r="EB1376" s="141"/>
      <c r="EC1376" s="141"/>
      <c r="ED1376" s="141"/>
      <c r="EE1376" s="141"/>
      <c r="EF1376" s="143"/>
      <c r="EU1376" s="72"/>
    </row>
    <row r="1377" spans="64:151">
      <c r="BL1377" s="11"/>
      <c r="BM1377" s="100"/>
      <c r="BN1377"/>
      <c r="BZ1377"/>
      <c r="CA1377" s="278">
        <v>41431.385347222225</v>
      </c>
      <c r="CB1377" t="s">
        <v>1437</v>
      </c>
      <c r="CF1377" s="65"/>
      <c r="CG1377" s="65"/>
      <c r="DJ1377" s="139"/>
      <c r="DK1377" s="95"/>
      <c r="DL1377" s="141"/>
      <c r="DM1377" s="141"/>
      <c r="DN1377" s="141"/>
      <c r="DO1377" s="141"/>
      <c r="DP1377" s="91"/>
      <c r="DQ1377" s="72"/>
      <c r="DR1377" s="72"/>
      <c r="DS1377" s="72"/>
      <c r="DT1377" s="72"/>
      <c r="DZ1377" s="141"/>
      <c r="EA1377" s="141"/>
      <c r="EB1377" s="141"/>
      <c r="EC1377" s="141"/>
      <c r="ED1377" s="141"/>
      <c r="EE1377" s="141"/>
      <c r="EF1377" s="143"/>
      <c r="EU1377" s="72"/>
    </row>
    <row r="1378" spans="64:151">
      <c r="BL1378" s="11"/>
      <c r="BM1378" s="100"/>
      <c r="BN1378"/>
      <c r="BZ1378"/>
      <c r="CA1378" s="278">
        <v>41431.385358796295</v>
      </c>
      <c r="CB1378" t="s">
        <v>1597</v>
      </c>
      <c r="CF1378" s="65"/>
      <c r="CG1378" s="65"/>
      <c r="DJ1378" s="139"/>
      <c r="DK1378" s="95"/>
      <c r="DL1378" s="141"/>
      <c r="DM1378" s="141"/>
      <c r="DN1378" s="141"/>
      <c r="DO1378" s="141"/>
      <c r="DP1378" s="91"/>
      <c r="DQ1378" s="72"/>
      <c r="DR1378" s="72"/>
      <c r="DS1378" s="72"/>
      <c r="DT1378" s="72"/>
      <c r="DZ1378" s="141"/>
      <c r="EA1378" s="141"/>
      <c r="EF1378" s="143"/>
      <c r="EU1378" s="72"/>
    </row>
    <row r="1379" spans="64:151">
      <c r="BL1379" s="11"/>
      <c r="BM1379" s="100"/>
      <c r="BN1379"/>
      <c r="BZ1379"/>
      <c r="CA1379" s="278">
        <v>41431.385358796295</v>
      </c>
      <c r="CB1379" t="s">
        <v>1969</v>
      </c>
      <c r="CF1379" s="65"/>
      <c r="CG1379" s="65"/>
      <c r="DJ1379" s="139"/>
      <c r="DK1379" s="95"/>
      <c r="DL1379" s="141"/>
      <c r="DM1379" s="141"/>
      <c r="DN1379" s="141"/>
      <c r="DO1379" s="141"/>
      <c r="DP1379" s="91"/>
      <c r="DQ1379" s="72"/>
      <c r="DR1379" s="72"/>
      <c r="DS1379" s="72"/>
      <c r="DT1379" s="72"/>
      <c r="DZ1379" s="141"/>
      <c r="EA1379" s="141"/>
      <c r="EF1379" s="143"/>
      <c r="EU1379" s="72"/>
    </row>
    <row r="1380" spans="64:151">
      <c r="BL1380" s="11"/>
      <c r="BM1380" s="100"/>
      <c r="BN1380"/>
      <c r="BZ1380"/>
      <c r="CA1380" s="278">
        <v>41431.385393518518</v>
      </c>
      <c r="CB1380" t="s">
        <v>1969</v>
      </c>
      <c r="CF1380" s="65"/>
      <c r="CG1380" s="65"/>
      <c r="DJ1380" s="139"/>
      <c r="DK1380" s="95"/>
      <c r="DL1380" s="141"/>
      <c r="DM1380" s="141"/>
      <c r="DN1380" s="141"/>
      <c r="DO1380" s="141"/>
      <c r="DP1380" s="91"/>
      <c r="DQ1380" s="72"/>
      <c r="DR1380" s="72"/>
      <c r="DS1380" s="72"/>
      <c r="DT1380" s="72"/>
      <c r="DZ1380" s="141"/>
      <c r="EA1380" s="141"/>
      <c r="EF1380" s="143"/>
      <c r="EU1380" s="72"/>
    </row>
    <row r="1381" spans="64:151">
      <c r="BL1381" s="11"/>
      <c r="BM1381" s="100"/>
      <c r="BN1381"/>
      <c r="BZ1381"/>
      <c r="CA1381" s="278">
        <v>41431.38548611111</v>
      </c>
      <c r="CB1381" t="s">
        <v>1969</v>
      </c>
      <c r="CF1381" s="65"/>
      <c r="CG1381" s="65"/>
      <c r="DJ1381" s="139"/>
      <c r="DK1381" s="95"/>
      <c r="DL1381" s="141"/>
      <c r="DM1381" s="141"/>
      <c r="DN1381" s="141"/>
      <c r="DO1381" s="141"/>
      <c r="DP1381" s="91"/>
      <c r="DQ1381" s="72"/>
      <c r="DR1381" s="72"/>
      <c r="DS1381" s="72"/>
      <c r="DT1381" s="72"/>
      <c r="DZ1381" s="141"/>
      <c r="EA1381" s="141"/>
      <c r="EF1381" s="143"/>
      <c r="EU1381" s="72"/>
    </row>
    <row r="1382" spans="64:151">
      <c r="BL1382" s="11"/>
      <c r="BM1382" s="100"/>
      <c r="BN1382"/>
      <c r="BZ1382"/>
      <c r="CA1382" s="278">
        <v>41431.38548611111</v>
      </c>
      <c r="CB1382" t="s">
        <v>1438</v>
      </c>
      <c r="CF1382" s="65"/>
      <c r="CG1382" s="65"/>
      <c r="DJ1382" s="139"/>
      <c r="DK1382" s="95"/>
      <c r="DL1382" s="141"/>
      <c r="DM1382" s="141"/>
      <c r="DN1382" s="141"/>
      <c r="DO1382" s="141"/>
      <c r="DP1382" s="91"/>
      <c r="DQ1382" s="72"/>
      <c r="DR1382" s="72"/>
      <c r="DS1382" s="72"/>
      <c r="DT1382" s="72"/>
      <c r="DZ1382" s="141"/>
      <c r="EA1382" s="141"/>
      <c r="EF1382" s="143"/>
      <c r="EU1382" s="72"/>
    </row>
    <row r="1383" spans="64:151">
      <c r="BL1383" s="11"/>
      <c r="BM1383" s="100"/>
      <c r="BN1383"/>
      <c r="BZ1383"/>
      <c r="CA1383" s="278">
        <v>41431.385497685187</v>
      </c>
      <c r="CB1383" t="s">
        <v>1969</v>
      </c>
      <c r="CF1383" s="65"/>
      <c r="CG1383" s="65"/>
      <c r="DJ1383" s="139"/>
      <c r="DK1383" s="95"/>
      <c r="DL1383" s="141"/>
      <c r="DM1383" s="141"/>
      <c r="DN1383" s="141"/>
      <c r="DO1383" s="141"/>
      <c r="DP1383" s="91"/>
      <c r="DQ1383" s="72"/>
      <c r="DR1383" s="72"/>
      <c r="DS1383" s="72"/>
      <c r="DT1383" s="72"/>
      <c r="DZ1383" s="141"/>
      <c r="EA1383" s="141"/>
      <c r="EF1383" s="143"/>
      <c r="EU1383" s="72"/>
    </row>
    <row r="1384" spans="64:151">
      <c r="BL1384" s="11"/>
      <c r="BM1384" s="100"/>
      <c r="BN1384"/>
      <c r="BZ1384"/>
      <c r="CA1384" s="278">
        <v>41431.385821759257</v>
      </c>
      <c r="CB1384" t="s">
        <v>1969</v>
      </c>
      <c r="CF1384" s="65"/>
      <c r="CG1384" s="65"/>
      <c r="DJ1384" s="139"/>
      <c r="DK1384" s="95"/>
      <c r="DL1384" s="141"/>
      <c r="DM1384" s="141"/>
      <c r="DN1384" s="141"/>
      <c r="DO1384" s="141"/>
      <c r="DP1384" s="91"/>
      <c r="DQ1384" s="72"/>
      <c r="DR1384" s="72"/>
      <c r="DS1384" s="72"/>
      <c r="DT1384" s="72"/>
      <c r="DZ1384" s="141"/>
      <c r="EA1384" s="141"/>
      <c r="EF1384" s="143"/>
      <c r="EU1384" s="72"/>
    </row>
    <row r="1385" spans="64:151">
      <c r="BL1385" s="11"/>
      <c r="BM1385" s="100"/>
      <c r="BN1385"/>
      <c r="BZ1385"/>
      <c r="CA1385" s="278">
        <v>41431.385833333334</v>
      </c>
      <c r="CB1385" t="s">
        <v>1439</v>
      </c>
      <c r="CF1385" s="65"/>
      <c r="CG1385" s="65"/>
      <c r="DJ1385" s="139"/>
      <c r="DK1385" s="95"/>
      <c r="DL1385" s="141"/>
      <c r="DM1385" s="141"/>
      <c r="DN1385" s="141"/>
      <c r="DO1385" s="141"/>
      <c r="DP1385" s="91"/>
      <c r="DQ1385" s="72"/>
      <c r="DR1385" s="72"/>
      <c r="DS1385" s="72"/>
      <c r="DT1385" s="72"/>
      <c r="DZ1385" s="141"/>
      <c r="EA1385" s="141"/>
      <c r="EF1385" s="143"/>
      <c r="EU1385" s="72"/>
    </row>
    <row r="1386" spans="64:151">
      <c r="BL1386" s="11"/>
      <c r="BM1386" s="100"/>
      <c r="BN1386"/>
      <c r="BZ1386"/>
      <c r="CA1386" s="278">
        <v>41431.385833333334</v>
      </c>
      <c r="CB1386" t="s">
        <v>1597</v>
      </c>
      <c r="CF1386" s="65"/>
      <c r="CG1386" s="65"/>
      <c r="DJ1386" s="139"/>
      <c r="DK1386" s="95"/>
      <c r="DL1386" s="141"/>
      <c r="DM1386" s="141"/>
      <c r="DN1386" s="141"/>
      <c r="DO1386" s="141"/>
      <c r="DP1386" s="91"/>
      <c r="DQ1386" s="72"/>
      <c r="DR1386" s="72"/>
      <c r="DS1386" s="72"/>
      <c r="DT1386" s="72"/>
      <c r="DZ1386" s="141"/>
      <c r="EA1386" s="141"/>
      <c r="EF1386" s="143"/>
      <c r="EU1386" s="72"/>
    </row>
    <row r="1387" spans="64:151">
      <c r="BL1387" s="11"/>
      <c r="BM1387" s="100"/>
      <c r="BN1387"/>
      <c r="BZ1387"/>
      <c r="CA1387" s="278">
        <v>41431.385844907411</v>
      </c>
      <c r="CB1387" t="s">
        <v>1969</v>
      </c>
      <c r="CF1387" s="65"/>
      <c r="CG1387" s="65"/>
      <c r="DJ1387" s="139"/>
      <c r="DK1387" s="95"/>
      <c r="DL1387" s="141"/>
      <c r="DM1387" s="141"/>
      <c r="DN1387" s="141"/>
      <c r="DO1387" s="141"/>
      <c r="DP1387" s="91"/>
      <c r="DQ1387" s="72"/>
      <c r="DR1387" s="72"/>
      <c r="DS1387" s="72"/>
      <c r="DT1387" s="72"/>
      <c r="DZ1387" s="141"/>
      <c r="EA1387" s="141"/>
      <c r="EF1387" s="143"/>
      <c r="EU1387" s="72"/>
    </row>
    <row r="1388" spans="64:151">
      <c r="BL1388" s="11"/>
      <c r="BM1388" s="100"/>
      <c r="BN1388"/>
      <c r="BZ1388"/>
      <c r="CA1388" s="278">
        <v>41431.385925925926</v>
      </c>
      <c r="CB1388" t="s">
        <v>1969</v>
      </c>
      <c r="CF1388" s="65"/>
      <c r="CG1388" s="65"/>
      <c r="DJ1388" s="139"/>
      <c r="DK1388" s="95"/>
      <c r="DL1388" s="141"/>
      <c r="DM1388" s="141"/>
      <c r="DN1388" s="141"/>
      <c r="DO1388" s="141"/>
      <c r="DP1388" s="91"/>
      <c r="DQ1388" s="72"/>
      <c r="DR1388" s="72"/>
      <c r="DS1388" s="72"/>
      <c r="DT1388" s="72"/>
      <c r="DZ1388" s="141"/>
      <c r="EA1388" s="141"/>
      <c r="EF1388" s="143"/>
      <c r="EU1388" s="72"/>
    </row>
    <row r="1389" spans="64:151">
      <c r="BL1389" s="11"/>
      <c r="BM1389" s="100"/>
      <c r="BN1389"/>
      <c r="BZ1389"/>
      <c r="CA1389" s="278">
        <v>41431.386122685188</v>
      </c>
      <c r="CB1389" t="s">
        <v>1440</v>
      </c>
      <c r="CF1389" s="65"/>
      <c r="CG1389" s="65"/>
      <c r="DJ1389" s="139"/>
      <c r="DK1389" s="95"/>
      <c r="DL1389" s="141"/>
      <c r="DM1389" s="141"/>
      <c r="DN1389" s="141"/>
      <c r="DO1389" s="141"/>
      <c r="DP1389" s="91"/>
      <c r="DQ1389" s="72"/>
      <c r="DR1389" s="72"/>
      <c r="DS1389" s="72"/>
      <c r="DT1389" s="72"/>
      <c r="DZ1389" s="141"/>
      <c r="EA1389" s="141"/>
      <c r="EF1389" s="143"/>
      <c r="EU1389" s="72"/>
    </row>
    <row r="1390" spans="64:151">
      <c r="BL1390" s="11"/>
      <c r="BM1390" s="100"/>
      <c r="BN1390"/>
      <c r="BZ1390"/>
      <c r="CA1390" s="278">
        <v>41431.386134259257</v>
      </c>
      <c r="CB1390" t="s">
        <v>1597</v>
      </c>
      <c r="CF1390" s="65"/>
      <c r="CG1390" s="65"/>
      <c r="DJ1390" s="139"/>
      <c r="DK1390" s="95"/>
      <c r="DL1390" s="141"/>
      <c r="DM1390" s="141"/>
      <c r="DN1390" s="141"/>
      <c r="DO1390" s="141"/>
      <c r="DP1390" s="91"/>
      <c r="DQ1390" s="72"/>
      <c r="DR1390" s="72"/>
      <c r="DS1390" s="72"/>
      <c r="DT1390" s="72"/>
      <c r="DZ1390" s="141"/>
      <c r="EA1390" s="141"/>
      <c r="EF1390" s="143"/>
      <c r="EU1390" s="72"/>
    </row>
    <row r="1391" spans="64:151">
      <c r="BL1391" s="11"/>
      <c r="BM1391" s="100"/>
      <c r="BN1391"/>
      <c r="BZ1391"/>
      <c r="CA1391" s="278">
        <v>41431.386145833334</v>
      </c>
      <c r="CB1391" t="s">
        <v>1976</v>
      </c>
      <c r="CF1391" s="65"/>
      <c r="CG1391" s="65"/>
      <c r="DJ1391" s="139"/>
      <c r="DK1391" s="95"/>
      <c r="DL1391" s="141"/>
      <c r="DM1391" s="141"/>
      <c r="DN1391" s="141"/>
      <c r="DO1391" s="141"/>
      <c r="DP1391" s="91"/>
      <c r="DQ1391" s="72"/>
      <c r="DR1391" s="72"/>
      <c r="DS1391" s="72"/>
      <c r="DT1391" s="72"/>
      <c r="DZ1391" s="141"/>
      <c r="EA1391" s="141"/>
      <c r="EF1391" s="143"/>
      <c r="EU1391" s="72"/>
    </row>
    <row r="1392" spans="64:151">
      <c r="BL1392" s="11"/>
      <c r="BM1392" s="100"/>
      <c r="BN1392"/>
      <c r="BZ1392"/>
      <c r="CA1392" s="278">
        <v>41431.386423611111</v>
      </c>
      <c r="CB1392" t="s">
        <v>1440</v>
      </c>
      <c r="CF1392" s="65"/>
      <c r="CG1392" s="65"/>
      <c r="DJ1392" s="139"/>
      <c r="DK1392" s="95"/>
      <c r="DL1392" s="141"/>
      <c r="DM1392" s="141"/>
      <c r="DN1392" s="141"/>
      <c r="DO1392" s="141"/>
      <c r="DP1392" s="91"/>
      <c r="DQ1392" s="72"/>
      <c r="DR1392" s="72"/>
      <c r="DS1392" s="72"/>
      <c r="DT1392" s="72"/>
      <c r="DZ1392" s="141"/>
      <c r="EA1392" s="141"/>
      <c r="EF1392" s="143"/>
      <c r="EU1392" s="72"/>
    </row>
    <row r="1393" spans="64:151">
      <c r="BL1393" s="11"/>
      <c r="BM1393" s="100"/>
      <c r="BN1393"/>
      <c r="BZ1393"/>
      <c r="CA1393" s="278">
        <v>41431.386435185188</v>
      </c>
      <c r="CB1393" t="s">
        <v>1597</v>
      </c>
      <c r="CF1393" s="65"/>
      <c r="CG1393" s="65"/>
      <c r="DJ1393" s="139"/>
      <c r="DK1393" s="95"/>
      <c r="DL1393" s="141"/>
      <c r="DM1393" s="141"/>
      <c r="DN1393" s="141"/>
      <c r="DO1393" s="141"/>
      <c r="DP1393" s="91"/>
      <c r="DQ1393" s="72"/>
      <c r="DR1393" s="72"/>
      <c r="DS1393" s="72"/>
      <c r="DT1393" s="72"/>
      <c r="DZ1393" s="141"/>
      <c r="EA1393" s="141"/>
      <c r="EF1393" s="143"/>
      <c r="EU1393" s="72"/>
    </row>
    <row r="1394" spans="64:151">
      <c r="BL1394" s="11"/>
      <c r="BM1394" s="100"/>
      <c r="BN1394"/>
      <c r="BZ1394"/>
      <c r="CA1394" s="278">
        <v>41431.386435185188</v>
      </c>
      <c r="CB1394" t="s">
        <v>1969</v>
      </c>
      <c r="CF1394" s="65"/>
      <c r="CG1394" s="65"/>
      <c r="DJ1394" s="139"/>
      <c r="DK1394" s="95"/>
      <c r="DL1394" s="141"/>
      <c r="DM1394" s="141"/>
      <c r="DN1394" s="141"/>
      <c r="DO1394" s="141"/>
      <c r="DP1394" s="91"/>
      <c r="DQ1394" s="72"/>
      <c r="DR1394" s="72"/>
      <c r="DS1394" s="72"/>
      <c r="DT1394" s="72"/>
      <c r="DZ1394" s="141"/>
      <c r="EA1394" s="141"/>
      <c r="EF1394" s="143"/>
      <c r="EU1394" s="72"/>
    </row>
    <row r="1395" spans="64:151">
      <c r="BL1395" s="11"/>
      <c r="BM1395" s="100"/>
      <c r="BN1395"/>
      <c r="BZ1395"/>
      <c r="CA1395" s="278">
        <v>41431.386504629627</v>
      </c>
      <c r="CB1395" t="s">
        <v>1441</v>
      </c>
      <c r="CF1395" s="65"/>
      <c r="CG1395" s="65"/>
      <c r="DJ1395" s="139"/>
      <c r="DK1395" s="95"/>
      <c r="DL1395" s="141"/>
      <c r="DM1395" s="141"/>
      <c r="DN1395" s="141"/>
      <c r="DO1395" s="141"/>
      <c r="DP1395" s="91"/>
      <c r="DQ1395" s="72"/>
      <c r="DR1395" s="72"/>
      <c r="DS1395" s="72"/>
      <c r="DT1395" s="72"/>
      <c r="DZ1395" s="141"/>
      <c r="EA1395" s="141"/>
      <c r="EF1395" s="143"/>
      <c r="EU1395" s="72"/>
    </row>
    <row r="1396" spans="64:151">
      <c r="BL1396" s="11"/>
      <c r="BM1396" s="100"/>
      <c r="BN1396"/>
      <c r="BZ1396"/>
      <c r="CA1396" s="278">
        <v>41431.386504629627</v>
      </c>
      <c r="CB1396" t="s">
        <v>1597</v>
      </c>
      <c r="CF1396" s="65"/>
      <c r="CG1396" s="65"/>
      <c r="DJ1396" s="139"/>
      <c r="DK1396" s="95"/>
      <c r="DL1396" s="141"/>
      <c r="DM1396" s="141"/>
      <c r="DN1396" s="141"/>
      <c r="DO1396" s="141"/>
      <c r="DP1396" s="91"/>
      <c r="DQ1396" s="72"/>
      <c r="DR1396" s="72"/>
      <c r="DS1396" s="72"/>
      <c r="DT1396" s="72"/>
      <c r="DZ1396" s="141"/>
      <c r="EA1396" s="141"/>
      <c r="EF1396" s="143"/>
      <c r="EU1396" s="72"/>
    </row>
    <row r="1397" spans="64:151">
      <c r="BL1397" s="11"/>
      <c r="BM1397" s="100"/>
      <c r="BN1397"/>
      <c r="BZ1397"/>
      <c r="CA1397" s="278">
        <v>41431.386516203704</v>
      </c>
      <c r="CB1397" t="s">
        <v>1969</v>
      </c>
      <c r="CF1397" s="65"/>
      <c r="CG1397" s="65"/>
      <c r="DJ1397" s="139"/>
      <c r="DK1397" s="95"/>
      <c r="DL1397" s="141"/>
      <c r="DM1397" s="141"/>
      <c r="DN1397" s="141"/>
      <c r="DO1397" s="141"/>
      <c r="DP1397" s="91"/>
      <c r="DQ1397" s="72"/>
      <c r="DR1397" s="72"/>
      <c r="DS1397" s="72"/>
      <c r="DT1397" s="72"/>
      <c r="DZ1397" s="141"/>
      <c r="EA1397" s="141"/>
      <c r="EF1397" s="143"/>
      <c r="EU1397" s="72"/>
    </row>
    <row r="1398" spans="64:151">
      <c r="BL1398" s="11"/>
      <c r="BM1398" s="100"/>
      <c r="BN1398"/>
      <c r="BZ1398"/>
      <c r="CA1398" s="278">
        <v>41431.386597222219</v>
      </c>
      <c r="CB1398" t="s">
        <v>1969</v>
      </c>
      <c r="CF1398" s="65"/>
      <c r="CG1398" s="65"/>
      <c r="DJ1398" s="139"/>
      <c r="DK1398" s="95"/>
      <c r="DL1398" s="141"/>
      <c r="DM1398" s="141"/>
      <c r="DN1398" s="141"/>
      <c r="DO1398" s="141"/>
      <c r="DP1398" s="91"/>
      <c r="DQ1398" s="72"/>
      <c r="DR1398" s="72"/>
      <c r="DS1398" s="72"/>
      <c r="DT1398" s="72"/>
      <c r="DZ1398" s="141"/>
      <c r="EA1398" s="141"/>
      <c r="EF1398" s="143"/>
      <c r="EU1398" s="72"/>
    </row>
    <row r="1399" spans="64:151">
      <c r="BL1399" s="11"/>
      <c r="BM1399" s="100"/>
      <c r="BN1399"/>
      <c r="BZ1399"/>
      <c r="CA1399" s="278">
        <v>41431.386666666665</v>
      </c>
      <c r="CB1399" t="s">
        <v>1442</v>
      </c>
      <c r="CF1399" s="65"/>
      <c r="CG1399" s="65"/>
      <c r="DJ1399" s="139"/>
      <c r="DK1399" s="95"/>
      <c r="DL1399" s="141"/>
      <c r="DM1399" s="141"/>
      <c r="DN1399" s="141"/>
      <c r="DO1399" s="141"/>
      <c r="DP1399" s="91"/>
      <c r="DQ1399" s="72"/>
      <c r="DR1399" s="72"/>
      <c r="DS1399" s="72"/>
      <c r="DT1399" s="72"/>
      <c r="DZ1399" s="141"/>
      <c r="EA1399" s="141"/>
      <c r="EF1399" s="143"/>
      <c r="EU1399" s="72"/>
    </row>
    <row r="1400" spans="64:151">
      <c r="BL1400" s="11"/>
      <c r="BM1400" s="100"/>
      <c r="BN1400"/>
      <c r="BZ1400"/>
      <c r="CA1400" s="278">
        <v>41431.386666666665</v>
      </c>
      <c r="CB1400" t="s">
        <v>1597</v>
      </c>
      <c r="CF1400" s="65"/>
      <c r="CG1400" s="65"/>
      <c r="DJ1400" s="139"/>
      <c r="DK1400" s="95"/>
      <c r="DL1400" s="141"/>
      <c r="DM1400" s="141"/>
      <c r="DN1400" s="141"/>
      <c r="DO1400" s="141"/>
      <c r="DP1400" s="91"/>
      <c r="DQ1400" s="72"/>
      <c r="DR1400" s="72"/>
      <c r="DS1400" s="72"/>
      <c r="DT1400" s="72"/>
      <c r="DZ1400" s="141"/>
      <c r="EA1400" s="141"/>
      <c r="EF1400" s="143"/>
      <c r="EU1400" s="72"/>
    </row>
    <row r="1401" spans="64:151">
      <c r="BL1401" s="11"/>
      <c r="BM1401" s="100"/>
      <c r="BN1401"/>
      <c r="BZ1401"/>
      <c r="CA1401" s="278">
        <v>41431.386666666665</v>
      </c>
      <c r="CB1401" t="s">
        <v>1969</v>
      </c>
      <c r="CF1401" s="65"/>
      <c r="CG1401" s="65"/>
      <c r="DJ1401" s="139"/>
      <c r="DK1401" s="95"/>
      <c r="DL1401" s="141"/>
      <c r="DM1401" s="141"/>
      <c r="DN1401" s="141"/>
      <c r="DO1401" s="141"/>
      <c r="DP1401" s="91"/>
      <c r="DQ1401" s="72"/>
      <c r="DR1401" s="72"/>
      <c r="DS1401" s="72"/>
      <c r="DT1401" s="72"/>
      <c r="DZ1401" s="141"/>
      <c r="EA1401" s="141"/>
      <c r="EF1401" s="143"/>
      <c r="EU1401" s="72"/>
    </row>
    <row r="1402" spans="64:151">
      <c r="BL1402" s="11"/>
      <c r="BM1402" s="100"/>
      <c r="BN1402"/>
      <c r="BZ1402"/>
      <c r="CA1402" s="278">
        <v>41431.386666666665</v>
      </c>
      <c r="CB1402" t="s">
        <v>1443</v>
      </c>
      <c r="CF1402" s="65"/>
      <c r="CG1402" s="65"/>
      <c r="DJ1402" s="139"/>
      <c r="DK1402" s="95"/>
      <c r="DL1402" s="141"/>
      <c r="DM1402" s="141"/>
      <c r="DN1402" s="141"/>
      <c r="DO1402" s="141"/>
      <c r="DP1402" s="91"/>
      <c r="DQ1402" s="72"/>
      <c r="DR1402" s="72"/>
      <c r="DS1402" s="72"/>
      <c r="DT1402" s="72"/>
      <c r="DZ1402" s="141"/>
      <c r="EA1402" s="141"/>
      <c r="EF1402" s="143"/>
      <c r="EU1402" s="72"/>
    </row>
    <row r="1403" spans="64:151">
      <c r="BL1403" s="11"/>
      <c r="BM1403" s="100"/>
      <c r="BN1403"/>
      <c r="BZ1403"/>
      <c r="CA1403" s="278">
        <v>41431.386666666665</v>
      </c>
      <c r="CB1403" t="s">
        <v>1969</v>
      </c>
      <c r="CF1403" s="65"/>
      <c r="CG1403" s="65"/>
      <c r="DJ1403" s="139"/>
      <c r="DK1403" s="95"/>
      <c r="DL1403" s="141"/>
      <c r="DM1403" s="141"/>
      <c r="DN1403" s="141"/>
      <c r="DO1403" s="141"/>
      <c r="DP1403" s="91"/>
      <c r="DQ1403" s="72"/>
      <c r="DR1403" s="72"/>
      <c r="DS1403" s="72"/>
      <c r="DT1403" s="72"/>
      <c r="DZ1403" s="141"/>
      <c r="EA1403" s="141"/>
      <c r="EF1403" s="143"/>
      <c r="EU1403" s="72"/>
    </row>
    <row r="1404" spans="64:151">
      <c r="BL1404" s="11"/>
      <c r="BM1404" s="100"/>
      <c r="BN1404"/>
      <c r="BZ1404"/>
      <c r="CA1404" s="278">
        <v>41431.386678240742</v>
      </c>
      <c r="CB1404" t="s">
        <v>1182</v>
      </c>
      <c r="CF1404" s="65"/>
      <c r="CG1404" s="65"/>
      <c r="DJ1404" s="139"/>
      <c r="DK1404" s="95"/>
      <c r="DL1404" s="141"/>
      <c r="DM1404" s="141"/>
      <c r="DN1404" s="141"/>
      <c r="DO1404" s="141"/>
      <c r="DP1404" s="91"/>
      <c r="DQ1404" s="72"/>
      <c r="DR1404" s="72"/>
      <c r="DS1404" s="72"/>
      <c r="DT1404" s="72"/>
      <c r="DZ1404" s="141"/>
      <c r="EA1404" s="141"/>
      <c r="EF1404" s="143"/>
      <c r="EU1404" s="72"/>
    </row>
    <row r="1405" spans="64:151">
      <c r="BL1405" s="11"/>
      <c r="BM1405" s="100"/>
      <c r="BN1405"/>
      <c r="BZ1405"/>
      <c r="CA1405" s="278">
        <v>41431.386712962965</v>
      </c>
      <c r="CB1405" t="s">
        <v>1969</v>
      </c>
      <c r="CF1405" s="65"/>
      <c r="CG1405" s="65"/>
      <c r="DJ1405" s="139"/>
      <c r="DK1405" s="95"/>
      <c r="DL1405" s="141"/>
      <c r="DM1405" s="141"/>
      <c r="DN1405" s="141"/>
      <c r="DO1405" s="141"/>
      <c r="DP1405" s="91"/>
      <c r="DQ1405" s="72"/>
      <c r="DR1405" s="72"/>
      <c r="DS1405" s="72"/>
      <c r="DT1405" s="72"/>
      <c r="DZ1405" s="141"/>
      <c r="EA1405" s="141"/>
      <c r="EF1405" s="143"/>
      <c r="EU1405" s="72"/>
    </row>
    <row r="1406" spans="64:151">
      <c r="BL1406" s="11"/>
      <c r="BM1406" s="100"/>
      <c r="BN1406"/>
      <c r="BZ1406"/>
      <c r="CA1406" s="278">
        <v>41431.386712962965</v>
      </c>
      <c r="CB1406" t="s">
        <v>1442</v>
      </c>
      <c r="CF1406" s="65"/>
      <c r="CG1406" s="65"/>
      <c r="DJ1406" s="139"/>
      <c r="DK1406" s="95"/>
      <c r="DL1406" s="141"/>
      <c r="DM1406" s="141"/>
      <c r="DN1406" s="141"/>
      <c r="DO1406" s="141"/>
      <c r="DP1406" s="91"/>
      <c r="DQ1406" s="72"/>
      <c r="DR1406" s="72"/>
      <c r="DS1406" s="72"/>
      <c r="DT1406" s="72"/>
      <c r="DZ1406" s="141"/>
      <c r="EA1406" s="141"/>
      <c r="EF1406" s="143"/>
      <c r="EU1406" s="72"/>
    </row>
    <row r="1407" spans="64:151">
      <c r="BL1407" s="11"/>
      <c r="BM1407" s="100"/>
      <c r="BN1407"/>
      <c r="BZ1407"/>
      <c r="CA1407" s="278">
        <v>41431.386712962965</v>
      </c>
      <c r="CB1407" t="s">
        <v>1597</v>
      </c>
      <c r="CF1407" s="65"/>
      <c r="CG1407" s="65"/>
      <c r="DJ1407" s="139"/>
      <c r="DK1407" s="95"/>
      <c r="DL1407" s="141"/>
      <c r="DM1407" s="141"/>
      <c r="DN1407" s="141"/>
      <c r="DO1407" s="141"/>
      <c r="DP1407" s="91"/>
      <c r="DQ1407" s="72"/>
      <c r="DR1407" s="72"/>
      <c r="DS1407" s="72"/>
      <c r="DT1407" s="72"/>
      <c r="DZ1407" s="141"/>
      <c r="EA1407" s="141"/>
      <c r="EF1407" s="143"/>
      <c r="EU1407" s="72"/>
    </row>
    <row r="1408" spans="64:151">
      <c r="BL1408" s="11"/>
      <c r="BM1408" s="100"/>
      <c r="BN1408"/>
      <c r="BZ1408"/>
      <c r="CA1408" s="278">
        <v>41431.387280092589</v>
      </c>
      <c r="CB1408" t="s">
        <v>1442</v>
      </c>
      <c r="CF1408" s="65"/>
      <c r="CG1408" s="65"/>
      <c r="DJ1408" s="139"/>
      <c r="DK1408" s="95"/>
      <c r="DL1408" s="141"/>
      <c r="DM1408" s="141"/>
      <c r="DN1408" s="141"/>
      <c r="DO1408" s="141"/>
      <c r="DP1408" s="91"/>
      <c r="DQ1408" s="72"/>
      <c r="DR1408" s="72"/>
      <c r="DS1408" s="72"/>
      <c r="DT1408" s="72"/>
      <c r="DZ1408" s="141"/>
      <c r="EA1408" s="141"/>
      <c r="EF1408" s="143"/>
      <c r="EU1408" s="72"/>
    </row>
    <row r="1409" spans="64:151">
      <c r="BL1409" s="11"/>
      <c r="BM1409" s="100"/>
      <c r="BN1409"/>
      <c r="BZ1409"/>
      <c r="CA1409" s="278">
        <v>41431.387291666666</v>
      </c>
      <c r="CB1409" t="s">
        <v>1597</v>
      </c>
      <c r="CF1409" s="65"/>
      <c r="CG1409" s="65"/>
      <c r="DJ1409" s="139"/>
      <c r="DK1409" s="95"/>
      <c r="DL1409" s="141"/>
      <c r="DM1409" s="141"/>
      <c r="DN1409" s="141"/>
      <c r="DO1409" s="141"/>
      <c r="DP1409" s="91"/>
      <c r="DQ1409" s="72"/>
      <c r="DR1409" s="72"/>
      <c r="DS1409" s="72"/>
      <c r="DT1409" s="72"/>
      <c r="DZ1409" s="141"/>
      <c r="EA1409" s="141"/>
      <c r="EF1409" s="143"/>
      <c r="EU1409" s="72"/>
    </row>
    <row r="1410" spans="64:151">
      <c r="BL1410" s="11"/>
      <c r="BM1410" s="100"/>
      <c r="BN1410"/>
      <c r="BZ1410"/>
      <c r="CA1410" s="278">
        <v>41431.387291666666</v>
      </c>
      <c r="CB1410" t="s">
        <v>1969</v>
      </c>
      <c r="CF1410" s="65"/>
      <c r="CG1410" s="65"/>
      <c r="DJ1410" s="139"/>
      <c r="DK1410" s="95"/>
      <c r="DL1410" s="141"/>
      <c r="DM1410" s="141"/>
      <c r="DN1410" s="141"/>
      <c r="DO1410" s="141"/>
      <c r="DP1410" s="91"/>
      <c r="DQ1410" s="72"/>
      <c r="DR1410" s="72"/>
      <c r="DS1410" s="72"/>
      <c r="DT1410" s="72"/>
      <c r="DZ1410" s="141"/>
      <c r="EA1410" s="141"/>
      <c r="EF1410" s="143"/>
      <c r="EU1410" s="72"/>
    </row>
    <row r="1411" spans="64:151">
      <c r="BL1411" s="11"/>
      <c r="BM1411" s="100"/>
      <c r="BN1411"/>
      <c r="BZ1411"/>
      <c r="CA1411" s="278">
        <v>41431.387372685182</v>
      </c>
      <c r="CB1411" t="s">
        <v>1969</v>
      </c>
      <c r="CF1411" s="65"/>
      <c r="CG1411" s="65"/>
      <c r="DJ1411" s="139"/>
      <c r="DK1411" s="95"/>
      <c r="DL1411" s="141"/>
      <c r="DM1411" s="141"/>
      <c r="DN1411" s="141"/>
      <c r="DO1411" s="141"/>
      <c r="DP1411" s="91"/>
      <c r="DQ1411" s="72"/>
      <c r="DR1411" s="72"/>
      <c r="DS1411" s="72"/>
      <c r="DT1411" s="72"/>
      <c r="DZ1411" s="141"/>
      <c r="EA1411" s="141"/>
      <c r="EF1411" s="143"/>
      <c r="EU1411" s="72"/>
    </row>
    <row r="1412" spans="64:151">
      <c r="BL1412" s="11"/>
      <c r="BM1412" s="100"/>
      <c r="BN1412"/>
      <c r="BZ1412"/>
      <c r="CA1412" s="278">
        <v>41431.387465277781</v>
      </c>
      <c r="CB1412" t="s">
        <v>1183</v>
      </c>
      <c r="CF1412" s="65"/>
      <c r="CG1412" s="65"/>
      <c r="DJ1412" s="139"/>
      <c r="DK1412" s="95"/>
      <c r="DL1412" s="141"/>
      <c r="DM1412" s="141"/>
      <c r="DN1412" s="141"/>
      <c r="DO1412" s="141"/>
      <c r="DP1412" s="91"/>
      <c r="DQ1412" s="72"/>
      <c r="DR1412" s="72"/>
      <c r="DS1412" s="72"/>
      <c r="DT1412" s="72"/>
      <c r="DZ1412" s="141"/>
      <c r="EA1412" s="141"/>
      <c r="EF1412" s="143"/>
      <c r="EU1412" s="72"/>
    </row>
    <row r="1413" spans="64:151">
      <c r="BL1413" s="11"/>
      <c r="BM1413" s="100"/>
      <c r="BN1413"/>
      <c r="BZ1413"/>
      <c r="CA1413" s="278">
        <v>41431.387488425928</v>
      </c>
      <c r="CB1413" t="s">
        <v>1597</v>
      </c>
      <c r="CF1413" s="65"/>
      <c r="CG1413" s="65"/>
      <c r="DJ1413" s="139"/>
      <c r="DK1413" s="95"/>
      <c r="DL1413" s="141"/>
      <c r="DM1413" s="141"/>
      <c r="DN1413" s="141"/>
      <c r="DO1413" s="141"/>
      <c r="DP1413" s="91"/>
      <c r="DQ1413" s="72"/>
      <c r="DR1413" s="72"/>
      <c r="DS1413" s="72"/>
      <c r="DT1413" s="72"/>
      <c r="DZ1413" s="141"/>
      <c r="EA1413" s="141"/>
      <c r="EF1413" s="143"/>
      <c r="EU1413" s="72"/>
    </row>
    <row r="1414" spans="64:151">
      <c r="BL1414" s="11"/>
      <c r="BM1414" s="100"/>
      <c r="BN1414"/>
      <c r="BZ1414"/>
      <c r="CA1414" s="278">
        <v>41431.387488425928</v>
      </c>
      <c r="CB1414" t="s">
        <v>1976</v>
      </c>
      <c r="CF1414" s="65"/>
      <c r="CG1414" s="65"/>
      <c r="DJ1414" s="139"/>
      <c r="DK1414" s="95"/>
      <c r="DL1414" s="141"/>
      <c r="DM1414" s="141"/>
      <c r="DN1414" s="141"/>
      <c r="DO1414" s="141"/>
      <c r="DP1414" s="91"/>
      <c r="DQ1414" s="72"/>
      <c r="DR1414" s="72"/>
      <c r="DS1414" s="72"/>
      <c r="DT1414" s="72"/>
      <c r="DZ1414" s="141"/>
      <c r="EA1414" s="141"/>
      <c r="EF1414" s="143"/>
      <c r="EU1414" s="72"/>
    </row>
    <row r="1415" spans="64:151">
      <c r="BL1415" s="11"/>
      <c r="BM1415" s="100"/>
      <c r="BN1415"/>
      <c r="BZ1415"/>
      <c r="CA1415" s="278">
        <v>41431.387615740743</v>
      </c>
      <c r="CB1415" t="s">
        <v>1969</v>
      </c>
      <c r="CF1415" s="65"/>
      <c r="CG1415" s="65"/>
      <c r="DJ1415" s="139"/>
      <c r="DK1415" s="95"/>
      <c r="DL1415" s="141"/>
      <c r="DM1415" s="141"/>
      <c r="DN1415" s="141"/>
      <c r="DO1415" s="141"/>
      <c r="DP1415" s="91"/>
      <c r="DQ1415" s="72"/>
      <c r="DR1415" s="72"/>
      <c r="DS1415" s="72"/>
      <c r="DT1415" s="72"/>
      <c r="DZ1415" s="141"/>
      <c r="EA1415" s="141"/>
      <c r="EF1415" s="143"/>
      <c r="EU1415" s="72"/>
    </row>
    <row r="1416" spans="64:151">
      <c r="BL1416" s="11"/>
      <c r="BM1416"/>
      <c r="BN1416"/>
      <c r="BZ1416"/>
      <c r="CA1416" s="278">
        <v>41431.387662037036</v>
      </c>
      <c r="CB1416" t="s">
        <v>1183</v>
      </c>
      <c r="CF1416" s="65"/>
      <c r="CG1416" s="65"/>
      <c r="DJ1416" s="139"/>
      <c r="DK1416" s="95"/>
      <c r="DL1416" s="141"/>
      <c r="DM1416" s="141"/>
      <c r="DN1416" s="141"/>
      <c r="DO1416" s="141"/>
      <c r="DP1416" s="91"/>
      <c r="DQ1416" s="72"/>
      <c r="DR1416" s="72"/>
      <c r="DS1416" s="72"/>
      <c r="DT1416" s="72"/>
      <c r="DZ1416" s="141"/>
      <c r="EA1416" s="141"/>
      <c r="EF1416" s="143"/>
      <c r="EU1416" s="72"/>
    </row>
    <row r="1417" spans="64:151">
      <c r="BL1417" s="11"/>
      <c r="BM1417" s="100"/>
      <c r="BN1417"/>
      <c r="BZ1417"/>
      <c r="CA1417" s="278">
        <v>41431.387673611112</v>
      </c>
      <c r="CB1417" t="s">
        <v>1597</v>
      </c>
      <c r="CF1417" s="65"/>
      <c r="CG1417" s="65"/>
      <c r="DJ1417" s="139"/>
      <c r="DK1417" s="95"/>
      <c r="DL1417" s="141"/>
      <c r="DM1417" s="141"/>
      <c r="DN1417" s="141"/>
      <c r="DO1417" s="141"/>
      <c r="DP1417" s="91"/>
      <c r="DQ1417" s="72"/>
      <c r="DR1417" s="72"/>
      <c r="DS1417" s="72"/>
      <c r="DT1417" s="72"/>
      <c r="DZ1417" s="141"/>
      <c r="EA1417" s="141"/>
      <c r="EF1417" s="143"/>
      <c r="EU1417" s="72"/>
    </row>
    <row r="1418" spans="64:151">
      <c r="BL1418" s="11"/>
      <c r="BM1418" s="100"/>
      <c r="BN1418"/>
      <c r="BZ1418"/>
      <c r="CA1418" s="278">
        <v>41431.387673611112</v>
      </c>
      <c r="CB1418" t="s">
        <v>1969</v>
      </c>
      <c r="CF1418" s="65"/>
      <c r="CG1418" s="65"/>
      <c r="DJ1418" s="139"/>
      <c r="DK1418" s="95"/>
      <c r="DL1418" s="141"/>
      <c r="DM1418" s="141"/>
      <c r="DN1418" s="141"/>
      <c r="DO1418" s="141"/>
      <c r="DP1418" s="91"/>
      <c r="DQ1418" s="72"/>
      <c r="DR1418" s="72"/>
      <c r="DS1418" s="72"/>
      <c r="DT1418" s="72"/>
      <c r="DZ1418" s="141"/>
      <c r="EA1418" s="141"/>
      <c r="EF1418" s="143"/>
      <c r="EU1418" s="72"/>
    </row>
    <row r="1419" spans="64:151">
      <c r="BZ1419"/>
      <c r="CA1419" s="278">
        <v>41431.387696759259</v>
      </c>
      <c r="CB1419" t="s">
        <v>1969</v>
      </c>
      <c r="CF1419" s="65"/>
      <c r="CG1419" s="65"/>
      <c r="DJ1419" s="139"/>
      <c r="DK1419" s="95"/>
      <c r="DL1419" s="141"/>
      <c r="DM1419" s="141"/>
      <c r="DN1419" s="141"/>
      <c r="DO1419" s="141"/>
      <c r="DP1419" s="91"/>
      <c r="DQ1419" s="72"/>
      <c r="DR1419" s="72"/>
      <c r="DS1419" s="72"/>
      <c r="DT1419" s="72"/>
      <c r="DZ1419" s="141"/>
      <c r="EA1419" s="141"/>
      <c r="EF1419" s="143"/>
      <c r="EU1419" s="72"/>
    </row>
    <row r="1420" spans="64:151">
      <c r="BL1420" s="100"/>
      <c r="BM1420"/>
      <c r="BN1420" s="11"/>
      <c r="BO1420" s="100"/>
      <c r="BZ1420"/>
      <c r="CA1420" s="278">
        <v>41431.387766203705</v>
      </c>
      <c r="CB1420" t="s">
        <v>1969</v>
      </c>
      <c r="CF1420" s="65"/>
      <c r="CG1420" s="65"/>
      <c r="DJ1420" s="139"/>
      <c r="DK1420" s="95"/>
      <c r="DL1420" s="141"/>
      <c r="DM1420" s="141"/>
      <c r="DN1420" s="141"/>
      <c r="DO1420" s="141"/>
      <c r="DP1420" s="91"/>
      <c r="DQ1420" s="72"/>
      <c r="DR1420" s="72"/>
      <c r="DS1420" s="72"/>
      <c r="DT1420" s="72"/>
      <c r="DZ1420" s="141"/>
      <c r="EA1420" s="141"/>
      <c r="EF1420" s="143"/>
      <c r="EU1420" s="72"/>
    </row>
    <row r="1421" spans="64:151">
      <c r="BL1421" s="100"/>
      <c r="BM1421"/>
      <c r="BN1421" s="11"/>
      <c r="BO1421" s="100"/>
      <c r="BZ1421"/>
      <c r="CA1421" s="278">
        <v>41431.387812499997</v>
      </c>
      <c r="CB1421" t="s">
        <v>1969</v>
      </c>
      <c r="CF1421" s="65"/>
      <c r="CG1421" s="65"/>
      <c r="DJ1421" s="139"/>
      <c r="DK1421" s="95"/>
      <c r="DL1421" s="141"/>
      <c r="DM1421" s="141"/>
      <c r="DN1421" s="141"/>
      <c r="DO1421" s="141"/>
      <c r="DP1421" s="91"/>
      <c r="DQ1421" s="72"/>
      <c r="DR1421" s="72"/>
      <c r="DS1421" s="72"/>
      <c r="DT1421" s="72"/>
      <c r="DZ1421" s="141"/>
      <c r="EA1421" s="141"/>
      <c r="EF1421" s="143"/>
      <c r="EU1421" s="72"/>
    </row>
    <row r="1422" spans="64:151">
      <c r="BL1422" s="100"/>
      <c r="BM1422"/>
      <c r="BN1422" s="11"/>
      <c r="BO1422" s="100"/>
      <c r="BZ1422"/>
      <c r="CA1422" s="278">
        <v>41431.38790509259</v>
      </c>
      <c r="CB1422" t="s">
        <v>1184</v>
      </c>
      <c r="CF1422" s="65"/>
      <c r="CG1422" s="65"/>
      <c r="DJ1422" s="139"/>
      <c r="DK1422" s="95"/>
      <c r="DL1422" s="141"/>
      <c r="DM1422" s="141"/>
      <c r="DN1422" s="141"/>
      <c r="DO1422" s="141"/>
      <c r="DP1422" s="91"/>
      <c r="DQ1422" s="72"/>
      <c r="DR1422" s="72"/>
      <c r="DS1422" s="72"/>
      <c r="DT1422" s="72"/>
      <c r="DZ1422" s="141"/>
      <c r="EA1422" s="141"/>
      <c r="EF1422" s="143"/>
      <c r="EU1422" s="72"/>
    </row>
    <row r="1423" spans="64:151">
      <c r="BL1423" s="100"/>
      <c r="BM1423"/>
      <c r="BN1423" s="11"/>
      <c r="BO1423" s="100"/>
      <c r="BZ1423"/>
      <c r="CA1423" s="278">
        <v>41431.38790509259</v>
      </c>
      <c r="CB1423" t="s">
        <v>1597</v>
      </c>
      <c r="CF1423" s="65"/>
      <c r="CG1423" s="65"/>
      <c r="DJ1423" s="139"/>
      <c r="DK1423" s="95"/>
      <c r="DL1423" s="141"/>
      <c r="DM1423" s="141"/>
      <c r="DN1423" s="141"/>
      <c r="DO1423" s="141"/>
      <c r="DP1423" s="91"/>
      <c r="DQ1423" s="72"/>
      <c r="DR1423" s="72"/>
      <c r="DS1423" s="72"/>
      <c r="DT1423" s="72"/>
      <c r="DZ1423" s="141"/>
      <c r="EA1423" s="141"/>
      <c r="EF1423" s="143"/>
      <c r="EU1423" s="72"/>
    </row>
    <row r="1424" spans="64:151">
      <c r="BL1424" s="100"/>
      <c r="BM1424"/>
      <c r="BN1424" s="11"/>
      <c r="BO1424" s="100"/>
      <c r="BZ1424"/>
      <c r="CA1424" s="278">
        <v>41431.38790509259</v>
      </c>
      <c r="CB1424" t="s">
        <v>1969</v>
      </c>
      <c r="CF1424" s="65"/>
      <c r="CG1424" s="65"/>
      <c r="DJ1424" s="139"/>
      <c r="DK1424" s="95"/>
      <c r="DL1424" s="141"/>
      <c r="DM1424" s="141"/>
      <c r="DN1424" s="141"/>
      <c r="DO1424" s="141"/>
      <c r="DP1424" s="91"/>
      <c r="DQ1424" s="72"/>
      <c r="DR1424" s="72"/>
      <c r="DS1424" s="72"/>
      <c r="DT1424" s="72"/>
      <c r="DZ1424" s="141"/>
      <c r="EA1424" s="141"/>
      <c r="EF1424" s="143"/>
      <c r="EU1424" s="72"/>
    </row>
    <row r="1425" spans="64:151">
      <c r="BL1425" s="100"/>
      <c r="BM1425"/>
      <c r="BN1425" s="11"/>
      <c r="BO1425" s="100"/>
      <c r="BZ1425"/>
      <c r="CA1425" s="278">
        <v>41431.38790509259</v>
      </c>
      <c r="CB1425" t="s">
        <v>1185</v>
      </c>
      <c r="CF1425" s="65"/>
      <c r="CG1425" s="65"/>
      <c r="DJ1425" s="139"/>
      <c r="DK1425" s="95"/>
      <c r="DL1425" s="141"/>
      <c r="DM1425" s="141"/>
      <c r="DN1425" s="141"/>
      <c r="DO1425" s="141"/>
      <c r="DP1425" s="91"/>
      <c r="DQ1425" s="72"/>
      <c r="DR1425" s="72"/>
      <c r="DS1425" s="72"/>
      <c r="DT1425" s="72"/>
      <c r="DZ1425" s="141"/>
      <c r="EA1425" s="141"/>
      <c r="EF1425" s="143"/>
      <c r="EU1425" s="72"/>
    </row>
    <row r="1426" spans="64:151">
      <c r="BL1426" s="100"/>
      <c r="BM1426"/>
      <c r="BN1426" s="11"/>
      <c r="BO1426" s="100"/>
      <c r="BZ1426"/>
      <c r="CA1426" s="278">
        <v>41431.38790509259</v>
      </c>
      <c r="CB1426" t="s">
        <v>1969</v>
      </c>
      <c r="CF1426" s="65"/>
      <c r="CG1426" s="65"/>
      <c r="DJ1426" s="139"/>
      <c r="DK1426" s="95"/>
      <c r="DL1426" s="141"/>
      <c r="DM1426" s="141"/>
      <c r="DN1426" s="141"/>
      <c r="DO1426" s="141"/>
      <c r="DP1426" s="91"/>
      <c r="DQ1426" s="72"/>
      <c r="DR1426" s="72"/>
      <c r="DS1426" s="72"/>
      <c r="DT1426" s="72"/>
      <c r="DZ1426" s="141"/>
      <c r="EA1426" s="141"/>
      <c r="EF1426" s="143"/>
      <c r="EU1426" s="72"/>
    </row>
    <row r="1427" spans="64:151">
      <c r="BL1427" s="100"/>
      <c r="BM1427"/>
      <c r="BN1427" s="11"/>
      <c r="BO1427" s="100"/>
      <c r="BZ1427"/>
      <c r="CA1427" s="278">
        <v>41431.387916666667</v>
      </c>
      <c r="CB1427" t="s">
        <v>1523</v>
      </c>
      <c r="CF1427" s="65"/>
      <c r="CG1427" s="65"/>
      <c r="DJ1427" s="139"/>
      <c r="DK1427" s="95"/>
      <c r="DL1427" s="141"/>
      <c r="DM1427" s="141"/>
      <c r="DN1427" s="141"/>
      <c r="DO1427" s="141"/>
      <c r="DP1427" s="91"/>
      <c r="DQ1427" s="72"/>
      <c r="DR1427" s="72"/>
      <c r="DS1427" s="72"/>
      <c r="DT1427" s="72"/>
      <c r="DZ1427" s="141"/>
      <c r="EA1427" s="141"/>
      <c r="EF1427" s="143"/>
      <c r="EU1427" s="72"/>
    </row>
    <row r="1428" spans="64:151">
      <c r="BL1428" s="100"/>
      <c r="BM1428"/>
      <c r="BN1428" s="11"/>
      <c r="BO1428" s="100"/>
      <c r="BZ1428"/>
      <c r="CA1428" s="278">
        <v>41431.387974537036</v>
      </c>
      <c r="CB1428" t="s">
        <v>1969</v>
      </c>
      <c r="CF1428" s="65"/>
      <c r="CG1428" s="65"/>
      <c r="DJ1428" s="139"/>
      <c r="DK1428" s="95"/>
      <c r="DL1428" s="141"/>
      <c r="DM1428" s="141"/>
      <c r="DN1428" s="141"/>
      <c r="DO1428" s="141"/>
      <c r="DP1428" s="91"/>
      <c r="DQ1428" s="72"/>
      <c r="DR1428" s="72"/>
      <c r="DS1428" s="72"/>
      <c r="DT1428" s="72"/>
      <c r="DZ1428" s="141"/>
      <c r="EA1428" s="141"/>
      <c r="EF1428" s="143"/>
      <c r="EU1428" s="72"/>
    </row>
    <row r="1429" spans="64:151">
      <c r="BL1429" s="100"/>
      <c r="BM1429"/>
      <c r="BN1429" s="11"/>
      <c r="BO1429" s="100"/>
      <c r="BZ1429"/>
      <c r="CA1429" s="278">
        <v>41431.387974537036</v>
      </c>
      <c r="CB1429" t="s">
        <v>1184</v>
      </c>
      <c r="CF1429" s="65"/>
      <c r="CG1429" s="65"/>
      <c r="DJ1429" s="139"/>
      <c r="DK1429" s="95"/>
      <c r="DL1429" s="141"/>
      <c r="DM1429" s="141"/>
      <c r="DN1429" s="141"/>
      <c r="DO1429" s="141"/>
      <c r="DP1429" s="91"/>
      <c r="DQ1429" s="72"/>
      <c r="DR1429" s="72"/>
      <c r="DS1429" s="72"/>
      <c r="DT1429" s="72"/>
      <c r="DZ1429" s="141"/>
      <c r="EA1429" s="141"/>
      <c r="EF1429" s="143"/>
      <c r="EU1429" s="72"/>
    </row>
    <row r="1430" spans="64:151">
      <c r="BL1430" s="100"/>
      <c r="BM1430"/>
      <c r="BN1430" s="11"/>
      <c r="BO1430" s="100"/>
      <c r="BZ1430"/>
      <c r="CA1430" s="278">
        <v>41431.387974537036</v>
      </c>
      <c r="CB1430" t="s">
        <v>1597</v>
      </c>
      <c r="CF1430" s="65"/>
      <c r="CG1430" s="65"/>
      <c r="DJ1430" s="139"/>
      <c r="DK1430" s="95"/>
      <c r="DL1430" s="141"/>
      <c r="DM1430" s="141"/>
      <c r="DN1430" s="141"/>
      <c r="DO1430" s="141"/>
      <c r="DP1430" s="91"/>
      <c r="DQ1430" s="72"/>
      <c r="DR1430" s="72"/>
      <c r="DS1430" s="72"/>
      <c r="DT1430" s="72"/>
      <c r="DZ1430" s="141"/>
      <c r="EA1430" s="141"/>
      <c r="EF1430" s="143"/>
      <c r="EU1430" s="72"/>
    </row>
    <row r="1431" spans="64:151">
      <c r="BL1431" s="100"/>
      <c r="BM1431"/>
      <c r="BN1431" s="11"/>
      <c r="BO1431" s="100"/>
      <c r="BZ1431"/>
      <c r="CA1431" s="278">
        <v>41431.388703703706</v>
      </c>
      <c r="CB1431" t="s">
        <v>1184</v>
      </c>
      <c r="CF1431" s="65"/>
      <c r="CG1431" s="65"/>
      <c r="DJ1431" s="139"/>
      <c r="DK1431" s="95"/>
      <c r="DL1431" s="141"/>
      <c r="DM1431" s="141"/>
      <c r="DN1431" s="141"/>
      <c r="DO1431" s="141"/>
      <c r="DP1431" s="91"/>
      <c r="DQ1431" s="72"/>
      <c r="DR1431" s="72"/>
      <c r="DS1431" s="72"/>
      <c r="DT1431" s="72"/>
      <c r="DZ1431" s="141"/>
      <c r="EA1431" s="141"/>
      <c r="EF1431" s="143"/>
      <c r="EU1431" s="72"/>
    </row>
    <row r="1432" spans="64:151">
      <c r="BL1432" s="100"/>
      <c r="BM1432"/>
      <c r="BN1432" s="11"/>
      <c r="BO1432" s="100"/>
      <c r="BZ1432"/>
      <c r="CA1432" s="278">
        <v>41431.388703703706</v>
      </c>
      <c r="CB1432" t="s">
        <v>1597</v>
      </c>
      <c r="CF1432" s="65"/>
      <c r="CG1432" s="65"/>
      <c r="DJ1432" s="139"/>
      <c r="DK1432" s="95"/>
      <c r="DL1432" s="141"/>
      <c r="DM1432" s="141"/>
      <c r="DN1432" s="141"/>
      <c r="DO1432" s="141"/>
      <c r="DP1432" s="91"/>
      <c r="DQ1432" s="72"/>
      <c r="DR1432" s="72"/>
      <c r="DS1432" s="72"/>
      <c r="DT1432" s="72"/>
      <c r="DZ1432" s="141"/>
      <c r="EA1432" s="141"/>
      <c r="EF1432" s="143"/>
      <c r="EU1432" s="72"/>
    </row>
    <row r="1433" spans="64:151">
      <c r="BL1433" s="100"/>
      <c r="BM1433"/>
      <c r="BN1433" s="11"/>
      <c r="BO1433" s="100"/>
      <c r="BZ1433"/>
      <c r="CA1433" s="278">
        <v>41431.388715277775</v>
      </c>
      <c r="CB1433" t="s">
        <v>1969</v>
      </c>
      <c r="CF1433" s="65"/>
      <c r="CG1433" s="65"/>
      <c r="DJ1433" s="139"/>
      <c r="DK1433" s="95"/>
      <c r="DL1433" s="141"/>
      <c r="DM1433" s="141"/>
      <c r="DN1433" s="141"/>
      <c r="DO1433" s="141"/>
      <c r="DP1433" s="91"/>
      <c r="DQ1433" s="72"/>
      <c r="DR1433" s="72"/>
      <c r="DS1433" s="72"/>
      <c r="DT1433" s="72"/>
      <c r="DZ1433" s="141"/>
      <c r="EA1433" s="141"/>
      <c r="EF1433" s="143"/>
      <c r="EU1433" s="72"/>
    </row>
    <row r="1434" spans="64:151">
      <c r="BL1434" s="100"/>
      <c r="BM1434"/>
      <c r="BN1434" s="11"/>
      <c r="BO1434" s="100"/>
      <c r="BZ1434"/>
      <c r="CA1434" s="278">
        <v>41431.388773148145</v>
      </c>
      <c r="CB1434" t="s">
        <v>1969</v>
      </c>
      <c r="CF1434" s="65"/>
      <c r="CG1434" s="65"/>
      <c r="DJ1434" s="139"/>
      <c r="DK1434" s="95"/>
      <c r="DL1434" s="141"/>
      <c r="DM1434" s="141"/>
      <c r="DN1434" s="141"/>
      <c r="DO1434" s="141"/>
      <c r="DP1434" s="91"/>
      <c r="DQ1434" s="72"/>
      <c r="DR1434" s="72"/>
      <c r="DS1434" s="72"/>
      <c r="DT1434" s="72"/>
      <c r="DZ1434" s="141"/>
      <c r="EA1434" s="141"/>
      <c r="EF1434" s="143"/>
      <c r="EU1434" s="72"/>
    </row>
    <row r="1435" spans="64:151">
      <c r="BL1435" s="100"/>
      <c r="BM1435"/>
      <c r="BN1435" s="11"/>
      <c r="BO1435" s="100"/>
      <c r="BZ1435"/>
      <c r="CA1435" s="278">
        <v>41431.388819444444</v>
      </c>
      <c r="CB1435" t="s">
        <v>1524</v>
      </c>
      <c r="CF1435" s="65"/>
      <c r="CG1435" s="65"/>
      <c r="DJ1435" s="139"/>
      <c r="DK1435" s="95"/>
      <c r="DL1435" s="141"/>
      <c r="DM1435" s="141"/>
      <c r="DN1435" s="141"/>
      <c r="DO1435" s="141"/>
      <c r="DP1435" s="91"/>
      <c r="DQ1435" s="72"/>
      <c r="DR1435" s="72"/>
      <c r="DS1435" s="72"/>
      <c r="DT1435" s="72"/>
      <c r="DZ1435" s="141"/>
      <c r="EA1435" s="141"/>
      <c r="EF1435" s="143"/>
      <c r="EU1435" s="72"/>
    </row>
    <row r="1436" spans="64:151">
      <c r="BL1436" s="100"/>
      <c r="BM1436"/>
      <c r="BN1436" s="11"/>
      <c r="BO1436" s="100"/>
      <c r="BZ1436"/>
      <c r="CA1436" s="278">
        <v>41431.388819444444</v>
      </c>
      <c r="CB1436" t="s">
        <v>1597</v>
      </c>
      <c r="CF1436" s="65"/>
      <c r="CG1436" s="65"/>
      <c r="DJ1436" s="139"/>
      <c r="DK1436" s="95"/>
      <c r="DL1436" s="141"/>
      <c r="DM1436" s="141"/>
      <c r="DN1436" s="141"/>
      <c r="DO1436" s="141"/>
      <c r="DP1436" s="91"/>
      <c r="DQ1436" s="72"/>
      <c r="DR1436" s="72"/>
      <c r="DS1436" s="72"/>
      <c r="DT1436" s="72"/>
      <c r="DZ1436" s="141"/>
      <c r="EA1436" s="141"/>
      <c r="EF1436" s="143"/>
      <c r="EU1436" s="72"/>
    </row>
    <row r="1437" spans="64:151">
      <c r="BL1437" s="100"/>
      <c r="BM1437"/>
      <c r="BN1437" s="11"/>
      <c r="BO1437" s="100"/>
      <c r="BZ1437"/>
      <c r="CA1437" s="278">
        <v>41431.388819444444</v>
      </c>
      <c r="CB1437" t="s">
        <v>1969</v>
      </c>
      <c r="CF1437" s="65"/>
      <c r="CG1437" s="65"/>
      <c r="DJ1437" s="139"/>
      <c r="DK1437" s="95"/>
      <c r="DL1437" s="141"/>
      <c r="DM1437" s="141"/>
      <c r="DN1437" s="141"/>
      <c r="DO1437" s="141"/>
      <c r="DP1437" s="91"/>
      <c r="DQ1437" s="72"/>
      <c r="DR1437" s="72"/>
      <c r="DS1437" s="72"/>
      <c r="DT1437" s="72"/>
      <c r="DZ1437" s="141"/>
      <c r="EA1437" s="141"/>
      <c r="EF1437" s="143"/>
      <c r="EU1437" s="72"/>
    </row>
    <row r="1438" spans="64:151">
      <c r="BL1438" s="100"/>
      <c r="BM1438"/>
      <c r="BN1438" s="11"/>
      <c r="BO1438" s="100"/>
      <c r="BZ1438"/>
      <c r="CA1438" s="278">
        <v>41431.388819444444</v>
      </c>
      <c r="CB1438" t="s">
        <v>1525</v>
      </c>
      <c r="CF1438" s="65"/>
      <c r="CG1438" s="65"/>
      <c r="DJ1438" s="139"/>
      <c r="DK1438" s="95"/>
      <c r="DL1438" s="141"/>
      <c r="DM1438" s="141"/>
      <c r="DN1438" s="141"/>
      <c r="DO1438" s="141"/>
      <c r="DP1438" s="91"/>
      <c r="DQ1438" s="72"/>
      <c r="DR1438" s="72"/>
      <c r="DS1438" s="72"/>
      <c r="DT1438" s="72"/>
      <c r="DZ1438" s="141"/>
      <c r="EA1438" s="141"/>
      <c r="EF1438" s="143"/>
      <c r="EU1438" s="72"/>
    </row>
    <row r="1439" spans="64:151">
      <c r="BL1439" s="100"/>
      <c r="BM1439"/>
      <c r="BN1439" s="11"/>
      <c r="BO1439" s="100"/>
      <c r="BZ1439"/>
      <c r="CA1439" s="278">
        <v>41431.388819444444</v>
      </c>
      <c r="CB1439" t="s">
        <v>1969</v>
      </c>
      <c r="CF1439" s="65"/>
      <c r="CG1439" s="65"/>
      <c r="DJ1439" s="139"/>
      <c r="DK1439" s="95"/>
      <c r="DL1439" s="141"/>
      <c r="DM1439" s="141"/>
      <c r="DN1439" s="141"/>
      <c r="DO1439" s="141"/>
      <c r="DP1439" s="91"/>
      <c r="DQ1439" s="72"/>
      <c r="DR1439" s="72"/>
      <c r="DS1439" s="72"/>
      <c r="DT1439" s="72"/>
      <c r="DZ1439" s="141"/>
      <c r="EA1439" s="141"/>
      <c r="EF1439" s="143"/>
      <c r="EU1439" s="72"/>
    </row>
    <row r="1440" spans="64:151">
      <c r="BL1440" s="100"/>
      <c r="BM1440"/>
      <c r="BN1440" s="11"/>
      <c r="BO1440" s="100"/>
      <c r="BZ1440"/>
      <c r="CA1440" s="278">
        <v>41431.388831018521</v>
      </c>
      <c r="CB1440" t="s">
        <v>1078</v>
      </c>
      <c r="CF1440" s="65"/>
      <c r="CG1440" s="65"/>
      <c r="DJ1440" s="139"/>
      <c r="DK1440" s="95"/>
      <c r="DL1440" s="141"/>
      <c r="DM1440" s="141"/>
      <c r="DN1440" s="141"/>
      <c r="DO1440" s="141"/>
      <c r="DP1440" s="91"/>
      <c r="DQ1440" s="72"/>
      <c r="DR1440" s="72"/>
      <c r="DS1440" s="72"/>
      <c r="DT1440" s="72"/>
      <c r="DZ1440" s="141"/>
      <c r="EA1440" s="141"/>
      <c r="EF1440" s="143"/>
      <c r="EU1440" s="72"/>
    </row>
    <row r="1441" spans="64:151">
      <c r="BL1441" s="100"/>
      <c r="BM1441"/>
      <c r="BN1441" s="11"/>
      <c r="BO1441" s="100"/>
      <c r="BZ1441"/>
      <c r="CA1441" s="278">
        <v>41431.388865740744</v>
      </c>
      <c r="CB1441" t="s">
        <v>1969</v>
      </c>
      <c r="CF1441" s="65"/>
      <c r="CG1441" s="65"/>
      <c r="DJ1441" s="139"/>
      <c r="DK1441" s="95"/>
      <c r="DL1441" s="141"/>
      <c r="DM1441" s="141"/>
      <c r="DN1441" s="141"/>
      <c r="DO1441" s="141"/>
      <c r="DP1441" s="91"/>
      <c r="DQ1441" s="72"/>
      <c r="DR1441" s="72"/>
      <c r="DS1441" s="72"/>
      <c r="DT1441" s="72"/>
      <c r="DZ1441" s="141"/>
      <c r="EA1441" s="141"/>
      <c r="EF1441" s="143"/>
      <c r="EU1441" s="72"/>
    </row>
    <row r="1442" spans="64:151">
      <c r="BL1442" s="100"/>
      <c r="BM1442"/>
      <c r="BN1442" s="11"/>
      <c r="BO1442" s="100"/>
      <c r="BZ1442"/>
      <c r="CA1442" s="278">
        <v>41431.388865740744</v>
      </c>
      <c r="CB1442" t="s">
        <v>1524</v>
      </c>
      <c r="CF1442" s="65"/>
      <c r="CG1442" s="65"/>
      <c r="DJ1442" s="139"/>
      <c r="DK1442" s="95"/>
      <c r="DL1442" s="141"/>
      <c r="DM1442" s="141"/>
      <c r="DN1442" s="141"/>
      <c r="DO1442" s="141"/>
      <c r="DP1442" s="91"/>
      <c r="DQ1442" s="72"/>
      <c r="DR1442" s="72"/>
      <c r="DS1442" s="72"/>
      <c r="DT1442" s="72"/>
      <c r="DZ1442" s="141"/>
      <c r="EA1442" s="141"/>
      <c r="EF1442" s="143"/>
      <c r="EU1442" s="72"/>
    </row>
    <row r="1443" spans="64:151">
      <c r="BL1443" s="100"/>
      <c r="BM1443"/>
      <c r="BN1443" s="11"/>
      <c r="BO1443" s="100"/>
      <c r="BZ1443"/>
      <c r="CA1443" s="278">
        <v>41431.388865740744</v>
      </c>
      <c r="CB1443" t="s">
        <v>1597</v>
      </c>
      <c r="CF1443" s="65"/>
      <c r="CG1443" s="65"/>
      <c r="DJ1443" s="139"/>
      <c r="DK1443" s="95"/>
      <c r="DL1443" s="141"/>
      <c r="DM1443" s="141"/>
      <c r="DN1443" s="141"/>
      <c r="DO1443" s="141"/>
      <c r="DP1443" s="91"/>
      <c r="DQ1443" s="72"/>
      <c r="DR1443" s="72"/>
      <c r="DS1443" s="72"/>
      <c r="DT1443" s="72"/>
      <c r="DZ1443" s="141"/>
      <c r="EA1443" s="141"/>
      <c r="EF1443" s="143"/>
      <c r="EU1443" s="72"/>
    </row>
    <row r="1444" spans="64:151">
      <c r="BL1444" s="100"/>
      <c r="BM1444"/>
      <c r="BN1444" s="11"/>
      <c r="BO1444" s="100"/>
      <c r="BZ1444"/>
      <c r="CA1444" s="278">
        <v>41431.400775462964</v>
      </c>
      <c r="CB1444" t="s">
        <v>1969</v>
      </c>
      <c r="CF1444" s="65"/>
      <c r="CG1444" s="65"/>
      <c r="DJ1444" s="139"/>
      <c r="DK1444" s="95"/>
      <c r="DL1444" s="141"/>
      <c r="DM1444" s="141"/>
      <c r="DN1444" s="141"/>
      <c r="DO1444" s="141"/>
      <c r="DP1444" s="91"/>
      <c r="DQ1444" s="72"/>
      <c r="DR1444" s="72"/>
      <c r="DS1444" s="72"/>
      <c r="DT1444" s="72"/>
      <c r="DZ1444" s="141"/>
      <c r="EA1444" s="141"/>
      <c r="EF1444" s="143"/>
      <c r="EU1444" s="72"/>
    </row>
    <row r="1445" spans="64:151">
      <c r="BL1445" s="100"/>
      <c r="BM1445"/>
      <c r="BN1445" s="11"/>
      <c r="BO1445" s="100"/>
      <c r="BZ1445"/>
      <c r="CA1445" s="278"/>
      <c r="CB1445" t="s">
        <v>1209</v>
      </c>
      <c r="CF1445" s="65"/>
      <c r="CG1445" s="65"/>
      <c r="DJ1445" s="139"/>
      <c r="DK1445" s="95"/>
      <c r="DL1445" s="141"/>
      <c r="DM1445" s="141"/>
      <c r="DN1445" s="141"/>
      <c r="DO1445" s="141"/>
      <c r="DP1445" s="91"/>
      <c r="DQ1445" s="72"/>
      <c r="DR1445" s="72"/>
      <c r="DS1445" s="72"/>
      <c r="DT1445" s="72"/>
      <c r="DZ1445" s="141"/>
      <c r="EA1445" s="141"/>
      <c r="EF1445" s="143"/>
      <c r="EU1445" s="72"/>
    </row>
    <row r="1446" spans="64:151">
      <c r="BL1446" s="100"/>
      <c r="BM1446"/>
      <c r="BN1446" s="11"/>
      <c r="BO1446" s="100"/>
      <c r="BZ1446"/>
      <c r="CA1446" s="278">
        <v>41431.400891203702</v>
      </c>
      <c r="CB1446" t="s">
        <v>1078</v>
      </c>
      <c r="CF1446" s="65"/>
      <c r="CG1446" s="65"/>
      <c r="DJ1446" s="139"/>
      <c r="DK1446" s="95"/>
      <c r="DL1446" s="141"/>
      <c r="DM1446" s="141"/>
      <c r="DN1446" s="141"/>
      <c r="DO1446" s="141"/>
      <c r="DP1446" s="91"/>
      <c r="DQ1446" s="72"/>
      <c r="DR1446" s="72"/>
      <c r="DS1446" s="72"/>
      <c r="DT1446" s="72"/>
      <c r="DZ1446" s="141"/>
      <c r="EA1446" s="141"/>
      <c r="EF1446" s="143"/>
      <c r="EU1446" s="72"/>
    </row>
    <row r="1447" spans="64:151">
      <c r="BL1447" s="100"/>
      <c r="BM1447"/>
      <c r="BN1447" s="11"/>
      <c r="BO1447" s="100"/>
      <c r="BZ1447"/>
      <c r="CA1447" s="278">
        <v>41431.402638888889</v>
      </c>
      <c r="CB1447" t="s">
        <v>1969</v>
      </c>
      <c r="CF1447" s="65"/>
      <c r="CG1447" s="65"/>
      <c r="DJ1447" s="139"/>
      <c r="DK1447" s="95"/>
      <c r="DL1447" s="141"/>
      <c r="DM1447" s="141"/>
      <c r="DN1447" s="141"/>
      <c r="DO1447" s="141"/>
      <c r="DP1447" s="91"/>
      <c r="DQ1447" s="72"/>
      <c r="DR1447" s="72"/>
      <c r="DS1447" s="72"/>
      <c r="DT1447" s="72"/>
      <c r="DZ1447" s="141"/>
      <c r="EA1447" s="141"/>
      <c r="EF1447" s="143"/>
      <c r="EU1447" s="72"/>
    </row>
    <row r="1448" spans="64:151">
      <c r="BL1448" s="100"/>
      <c r="BM1448"/>
      <c r="BN1448" s="11"/>
      <c r="BO1448" s="100"/>
      <c r="BZ1448"/>
      <c r="CA1448" s="278">
        <v>41431.402650462966</v>
      </c>
      <c r="CB1448" t="s">
        <v>1203</v>
      </c>
      <c r="CF1448" s="65"/>
      <c r="CG1448" s="65"/>
      <c r="DJ1448" s="139"/>
      <c r="DK1448" s="95"/>
      <c r="DL1448" s="141"/>
      <c r="DM1448" s="141"/>
      <c r="DN1448" s="141"/>
      <c r="DO1448" s="141"/>
      <c r="DP1448" s="91"/>
      <c r="DQ1448" s="72"/>
      <c r="DR1448" s="72"/>
      <c r="DS1448" s="72"/>
      <c r="DT1448" s="72"/>
      <c r="DZ1448" s="141"/>
      <c r="EA1448" s="141"/>
      <c r="EF1448" s="143"/>
      <c r="EU1448" s="72"/>
    </row>
    <row r="1449" spans="64:151">
      <c r="BL1449" s="100"/>
      <c r="BM1449"/>
      <c r="BN1449" s="11"/>
      <c r="BO1449" s="100"/>
      <c r="BZ1449"/>
      <c r="CA1449" s="278">
        <v>41431.403865740744</v>
      </c>
      <c r="CB1449" t="s">
        <v>1969</v>
      </c>
      <c r="CF1449" s="65"/>
      <c r="CG1449" s="65"/>
      <c r="DJ1449" s="139"/>
      <c r="DK1449" s="95"/>
      <c r="DL1449" s="141"/>
      <c r="DM1449" s="141"/>
      <c r="DN1449" s="141"/>
      <c r="DO1449" s="141"/>
      <c r="DP1449" s="91"/>
      <c r="DQ1449" s="72"/>
      <c r="DR1449" s="72"/>
      <c r="DS1449" s="72"/>
      <c r="DT1449" s="72"/>
      <c r="DZ1449" s="141"/>
      <c r="EA1449" s="141"/>
      <c r="EF1449" s="143"/>
      <c r="EU1449" s="72"/>
    </row>
    <row r="1450" spans="64:151">
      <c r="BL1450" s="100"/>
      <c r="BM1450"/>
      <c r="BN1450" s="11"/>
      <c r="BO1450" s="100"/>
      <c r="BZ1450"/>
      <c r="CA1450" s="278">
        <v>41431.405543981484</v>
      </c>
      <c r="CB1450" t="s">
        <v>1969</v>
      </c>
      <c r="CF1450" s="65"/>
      <c r="CG1450" s="65"/>
      <c r="DJ1450" s="139"/>
      <c r="DK1450" s="95"/>
      <c r="DL1450" s="141"/>
      <c r="DM1450" s="141"/>
      <c r="DN1450" s="141"/>
      <c r="DO1450" s="141"/>
      <c r="DP1450" s="91"/>
      <c r="DQ1450" s="72"/>
      <c r="DR1450" s="72"/>
      <c r="DS1450" s="72"/>
      <c r="DT1450" s="72"/>
      <c r="DZ1450" s="141"/>
      <c r="EA1450" s="141"/>
      <c r="EF1450" s="143"/>
      <c r="EU1450" s="72"/>
    </row>
    <row r="1451" spans="64:151">
      <c r="BL1451" s="100"/>
      <c r="BM1451"/>
      <c r="BN1451" s="11"/>
      <c r="BO1451" s="100"/>
      <c r="BZ1451"/>
      <c r="CA1451" s="278"/>
      <c r="CB1451" t="s">
        <v>1267</v>
      </c>
      <c r="CF1451" s="65"/>
      <c r="CG1451" s="65"/>
      <c r="DJ1451" s="139"/>
      <c r="DK1451" s="95"/>
      <c r="DL1451" s="141"/>
      <c r="DM1451" s="141"/>
      <c r="DN1451" s="141"/>
      <c r="DO1451" s="141"/>
      <c r="DP1451" s="91"/>
      <c r="DQ1451" s="72"/>
      <c r="DR1451" s="72"/>
      <c r="DS1451" s="72"/>
      <c r="DT1451" s="72"/>
      <c r="DZ1451" s="141"/>
      <c r="EA1451" s="141"/>
      <c r="EF1451" s="143"/>
      <c r="EU1451" s="72"/>
    </row>
    <row r="1452" spans="64:151">
      <c r="BL1452" s="100"/>
      <c r="BM1452"/>
      <c r="BN1452" s="11"/>
      <c r="BO1452" s="100"/>
      <c r="BZ1452"/>
      <c r="CA1452" s="278">
        <v>41431.407847222225</v>
      </c>
      <c r="CB1452" t="s">
        <v>1969</v>
      </c>
      <c r="CF1452" s="65"/>
      <c r="CG1452" s="65"/>
      <c r="DJ1452" s="139"/>
      <c r="DK1452" s="95"/>
      <c r="DL1452" s="141"/>
      <c r="DM1452" s="141"/>
      <c r="DN1452" s="141"/>
      <c r="DO1452" s="141"/>
      <c r="DP1452" s="91"/>
      <c r="DQ1452" s="72"/>
      <c r="DR1452" s="72"/>
      <c r="DS1452" s="72"/>
      <c r="DT1452" s="72"/>
      <c r="DZ1452" s="141"/>
      <c r="EA1452" s="141"/>
      <c r="EF1452" s="143"/>
      <c r="EU1452" s="72"/>
    </row>
    <row r="1453" spans="64:151">
      <c r="BL1453" s="100"/>
      <c r="BM1453"/>
      <c r="BN1453" s="11"/>
      <c r="BO1453" s="100"/>
      <c r="BZ1453"/>
      <c r="CA1453" s="278">
        <v>41431.408043981479</v>
      </c>
      <c r="CB1453" t="s">
        <v>1969</v>
      </c>
      <c r="CF1453" s="65"/>
      <c r="CG1453" s="65"/>
      <c r="DJ1453" s="139"/>
      <c r="DK1453" s="95"/>
      <c r="DL1453" s="141"/>
      <c r="DM1453" s="141"/>
      <c r="DN1453" s="141"/>
      <c r="DO1453" s="141"/>
      <c r="DP1453" s="91"/>
      <c r="DQ1453" s="72"/>
      <c r="DR1453" s="72"/>
      <c r="DS1453" s="72"/>
      <c r="DT1453" s="72"/>
      <c r="DZ1453" s="141"/>
      <c r="EA1453" s="141"/>
      <c r="EF1453" s="143"/>
      <c r="EU1453" s="72"/>
    </row>
    <row r="1454" spans="64:151">
      <c r="BL1454" s="100"/>
      <c r="BM1454"/>
      <c r="BN1454" s="11"/>
      <c r="BO1454" s="100"/>
      <c r="BZ1454"/>
      <c r="CA1454" s="278">
        <v>41431.409375000003</v>
      </c>
      <c r="CB1454" t="s">
        <v>1969</v>
      </c>
      <c r="CF1454" s="65"/>
      <c r="CG1454" s="65"/>
      <c r="DJ1454" s="139"/>
      <c r="DK1454" s="95"/>
      <c r="DL1454" s="141"/>
      <c r="DM1454" s="141"/>
      <c r="DN1454" s="141"/>
      <c r="DO1454" s="141"/>
      <c r="DP1454" s="91"/>
      <c r="DQ1454" s="72"/>
      <c r="DR1454" s="72"/>
      <c r="DS1454" s="72"/>
      <c r="DT1454" s="72"/>
      <c r="DZ1454" s="141"/>
      <c r="EA1454" s="141"/>
      <c r="EF1454" s="143"/>
      <c r="EU1454" s="72"/>
    </row>
    <row r="1455" spans="64:151">
      <c r="BL1455" s="100"/>
      <c r="BM1455"/>
      <c r="BN1455" s="11"/>
      <c r="BO1455" s="100"/>
      <c r="BZ1455"/>
      <c r="CA1455" s="278">
        <v>41431.410104166665</v>
      </c>
      <c r="CB1455" t="s">
        <v>1969</v>
      </c>
      <c r="CF1455" s="65"/>
      <c r="CG1455" s="65"/>
      <c r="DJ1455" s="139"/>
      <c r="DK1455" s="95"/>
      <c r="DL1455" s="141"/>
      <c r="DM1455" s="141"/>
      <c r="DN1455" s="141"/>
      <c r="DO1455" s="141"/>
      <c r="DP1455" s="91"/>
      <c r="DQ1455" s="72"/>
      <c r="DR1455" s="72"/>
      <c r="DS1455" s="72"/>
      <c r="DT1455" s="72"/>
      <c r="DZ1455" s="141"/>
      <c r="EA1455" s="141"/>
      <c r="EF1455" s="143"/>
      <c r="EU1455" s="72"/>
    </row>
    <row r="1456" spans="64:151">
      <c r="BL1456" s="100"/>
      <c r="BM1456"/>
      <c r="BN1456" s="11"/>
      <c r="BO1456" s="100"/>
      <c r="BZ1456"/>
      <c r="CA1456" s="278">
        <v>41431.411469907405</v>
      </c>
      <c r="CB1456" t="s">
        <v>1969</v>
      </c>
      <c r="CF1456" s="65"/>
      <c r="CG1456" s="65"/>
      <c r="DJ1456" s="139"/>
      <c r="DK1456" s="95"/>
      <c r="DL1456" s="141"/>
      <c r="DM1456" s="141"/>
      <c r="DN1456" s="141"/>
      <c r="DO1456" s="141"/>
      <c r="DP1456" s="91"/>
      <c r="DQ1456" s="72"/>
      <c r="DR1456" s="72"/>
      <c r="DS1456" s="72"/>
      <c r="DT1456" s="72"/>
      <c r="DZ1456" s="141"/>
      <c r="EA1456" s="141"/>
      <c r="EF1456" s="143"/>
      <c r="EU1456" s="72"/>
    </row>
    <row r="1457" spans="64:151">
      <c r="BL1457" s="100"/>
      <c r="BM1457"/>
      <c r="BN1457" s="11"/>
      <c r="BO1457" s="100"/>
      <c r="BZ1457"/>
      <c r="CA1457" s="278">
        <v>41431.411805555559</v>
      </c>
      <c r="CB1457" t="s">
        <v>1969</v>
      </c>
      <c r="CF1457" s="65"/>
      <c r="CG1457" s="65"/>
      <c r="DJ1457" s="139"/>
      <c r="DK1457" s="95"/>
      <c r="DL1457" s="141"/>
      <c r="DM1457" s="141"/>
      <c r="DN1457" s="141"/>
      <c r="DO1457" s="141"/>
      <c r="DP1457" s="91"/>
      <c r="DQ1457" s="72"/>
      <c r="DR1457" s="72"/>
      <c r="DS1457" s="72"/>
      <c r="DT1457" s="72"/>
      <c r="DZ1457" s="141"/>
      <c r="EA1457" s="141"/>
      <c r="EF1457" s="143"/>
      <c r="EU1457" s="72"/>
    </row>
    <row r="1458" spans="64:151">
      <c r="BL1458" s="100"/>
      <c r="BM1458"/>
      <c r="BN1458" s="11"/>
      <c r="BO1458" s="100"/>
      <c r="BZ1458"/>
      <c r="CA1458" s="278">
        <v>41431.412291666667</v>
      </c>
      <c r="CB1458" t="s">
        <v>1969</v>
      </c>
      <c r="CF1458" s="65"/>
      <c r="CG1458" s="65"/>
      <c r="DJ1458" s="139"/>
      <c r="DK1458" s="95"/>
      <c r="DL1458" s="141"/>
      <c r="DM1458" s="141"/>
      <c r="DN1458" s="141"/>
      <c r="DO1458" s="141"/>
      <c r="DP1458" s="91"/>
      <c r="DQ1458" s="72"/>
      <c r="DR1458" s="72"/>
      <c r="DS1458" s="72"/>
      <c r="DT1458" s="72"/>
      <c r="DZ1458" s="141"/>
      <c r="EA1458" s="141"/>
      <c r="EF1458" s="143"/>
      <c r="EU1458" s="72"/>
    </row>
    <row r="1459" spans="64:151">
      <c r="BL1459" s="100"/>
      <c r="BM1459"/>
      <c r="BN1459" s="11"/>
      <c r="BO1459" s="100"/>
      <c r="BZ1459"/>
      <c r="CA1459" s="278">
        <v>41431.412372685183</v>
      </c>
      <c r="CB1459" t="s">
        <v>1969</v>
      </c>
      <c r="CF1459" s="65"/>
      <c r="CG1459" s="65"/>
      <c r="DJ1459" s="139"/>
      <c r="DK1459" s="95"/>
      <c r="DL1459" s="141"/>
      <c r="DM1459" s="141"/>
      <c r="DN1459" s="141"/>
      <c r="DO1459" s="141"/>
      <c r="DP1459" s="91"/>
      <c r="DQ1459" s="72"/>
      <c r="DR1459" s="72"/>
      <c r="DS1459" s="72"/>
      <c r="DT1459" s="72"/>
      <c r="DZ1459" s="141"/>
      <c r="EA1459" s="141"/>
      <c r="EF1459" s="143"/>
      <c r="EU1459" s="72"/>
    </row>
    <row r="1460" spans="64:151">
      <c r="BL1460" s="100"/>
      <c r="BM1460"/>
      <c r="BN1460" s="11"/>
      <c r="BO1460" s="100"/>
      <c r="BZ1460"/>
      <c r="CA1460" s="278">
        <v>41431.412372685183</v>
      </c>
      <c r="CB1460" t="s">
        <v>1969</v>
      </c>
      <c r="CF1460" s="65"/>
      <c r="CG1460" s="65"/>
      <c r="DJ1460" s="139"/>
      <c r="DK1460" s="95"/>
      <c r="DL1460" s="141"/>
      <c r="DM1460" s="141"/>
      <c r="DN1460" s="141"/>
      <c r="DO1460" s="141"/>
      <c r="DP1460" s="91"/>
      <c r="DQ1460" s="72"/>
      <c r="DR1460" s="72"/>
      <c r="DS1460" s="72"/>
      <c r="DT1460" s="72"/>
      <c r="DZ1460" s="141"/>
      <c r="EA1460" s="141"/>
      <c r="EF1460" s="143"/>
      <c r="EU1460" s="72"/>
    </row>
    <row r="1461" spans="64:151">
      <c r="BL1461" s="100"/>
      <c r="BM1461"/>
      <c r="BN1461" s="11"/>
      <c r="BO1461" s="100"/>
      <c r="BZ1461"/>
      <c r="CA1461" s="278">
        <v>41431.41238425926</v>
      </c>
      <c r="CB1461" t="s">
        <v>1969</v>
      </c>
      <c r="CF1461" s="65"/>
      <c r="CG1461" s="65"/>
      <c r="DJ1461" s="139"/>
      <c r="DK1461" s="95"/>
      <c r="DL1461" s="141"/>
      <c r="DM1461" s="141"/>
      <c r="DN1461" s="141"/>
      <c r="DO1461" s="141"/>
      <c r="DP1461" s="91"/>
      <c r="DQ1461" s="72"/>
      <c r="DR1461" s="72"/>
      <c r="DS1461" s="72"/>
      <c r="DT1461" s="72"/>
      <c r="DZ1461" s="141"/>
      <c r="EA1461" s="141"/>
      <c r="EF1461" s="143"/>
      <c r="EU1461" s="72"/>
    </row>
    <row r="1462" spans="64:151">
      <c r="BL1462" s="100"/>
      <c r="BM1462"/>
      <c r="BN1462" s="11"/>
      <c r="BO1462" s="100"/>
      <c r="BZ1462"/>
      <c r="CA1462" s="278">
        <v>41431.412395833337</v>
      </c>
      <c r="CB1462" t="s">
        <v>1969</v>
      </c>
      <c r="CF1462" s="65"/>
      <c r="CG1462" s="65"/>
      <c r="DJ1462" s="139"/>
      <c r="DK1462" s="95"/>
      <c r="DL1462" s="141"/>
      <c r="DM1462" s="141"/>
      <c r="DN1462" s="141"/>
      <c r="DO1462" s="141"/>
      <c r="DP1462" s="91"/>
      <c r="DQ1462" s="72"/>
      <c r="DR1462" s="72"/>
      <c r="DS1462" s="72"/>
      <c r="DT1462" s="72"/>
      <c r="DZ1462" s="141"/>
      <c r="EA1462" s="141"/>
      <c r="EF1462" s="143"/>
      <c r="EU1462" s="72"/>
    </row>
    <row r="1463" spans="64:151">
      <c r="BL1463" s="100"/>
      <c r="BM1463"/>
      <c r="BN1463" s="11"/>
      <c r="BO1463" s="100"/>
      <c r="BZ1463"/>
      <c r="CA1463" s="278">
        <v>41431.412395833337</v>
      </c>
      <c r="CB1463" t="s">
        <v>1969</v>
      </c>
      <c r="CF1463" s="65"/>
      <c r="CG1463" s="65"/>
      <c r="DJ1463" s="139"/>
      <c r="DK1463" s="95"/>
      <c r="DL1463" s="141"/>
      <c r="DM1463" s="141"/>
      <c r="DN1463" s="141"/>
      <c r="DO1463" s="141"/>
      <c r="DP1463" s="91"/>
      <c r="DQ1463" s="72"/>
      <c r="DR1463" s="72"/>
      <c r="DS1463" s="72"/>
      <c r="DT1463" s="72"/>
      <c r="DZ1463" s="141"/>
      <c r="EA1463" s="141"/>
      <c r="EF1463" s="143"/>
      <c r="EU1463" s="72"/>
    </row>
    <row r="1464" spans="64:151">
      <c r="BL1464" s="100"/>
      <c r="BM1464"/>
      <c r="BN1464" s="11"/>
      <c r="BO1464" s="100"/>
      <c r="BZ1464"/>
      <c r="CA1464" s="278">
        <v>41431.412407407406</v>
      </c>
      <c r="CB1464" t="s">
        <v>1080</v>
      </c>
      <c r="CF1464" s="65"/>
      <c r="CG1464" s="65"/>
      <c r="DJ1464" s="139"/>
      <c r="DK1464" s="95"/>
      <c r="DL1464" s="141"/>
      <c r="DM1464" s="141"/>
      <c r="DN1464" s="141"/>
      <c r="DO1464" s="141"/>
      <c r="DP1464" s="91"/>
      <c r="DQ1464" s="72"/>
      <c r="DR1464" s="72"/>
      <c r="DS1464" s="72"/>
      <c r="DT1464" s="72"/>
      <c r="DZ1464" s="141"/>
      <c r="EA1464" s="141"/>
      <c r="EF1464" s="143"/>
      <c r="EU1464" s="72"/>
    </row>
    <row r="1465" spans="64:151">
      <c r="BL1465" s="100"/>
      <c r="BM1465"/>
      <c r="BN1465" s="11"/>
      <c r="BO1465" s="100"/>
      <c r="BZ1465"/>
      <c r="CA1465" s="278">
        <v>41431.413888888892</v>
      </c>
      <c r="CB1465" t="s">
        <v>1081</v>
      </c>
      <c r="CF1465" s="65"/>
      <c r="CG1465" s="65"/>
      <c r="DJ1465" s="139"/>
      <c r="DK1465" s="95"/>
      <c r="DL1465" s="141"/>
      <c r="DM1465" s="141"/>
      <c r="DN1465" s="141"/>
      <c r="DO1465" s="141"/>
      <c r="DP1465" s="91"/>
      <c r="DQ1465" s="72"/>
      <c r="DR1465" s="72"/>
      <c r="DS1465" s="72"/>
      <c r="DT1465" s="72"/>
      <c r="DZ1465" s="141"/>
      <c r="EA1465" s="141"/>
      <c r="EF1465" s="143"/>
      <c r="EU1465" s="72"/>
    </row>
    <row r="1466" spans="64:151">
      <c r="BL1466" s="100"/>
      <c r="BM1466"/>
      <c r="BN1466" s="11"/>
      <c r="BO1466" s="100"/>
      <c r="BZ1466"/>
      <c r="CA1466" s="278">
        <v>41431.413900462961</v>
      </c>
      <c r="CB1466" t="s">
        <v>1597</v>
      </c>
      <c r="CF1466" s="65"/>
      <c r="CG1466" s="65"/>
      <c r="DJ1466" s="139"/>
      <c r="DK1466" s="95"/>
      <c r="DL1466" s="141"/>
      <c r="DM1466" s="141"/>
      <c r="DN1466" s="141"/>
      <c r="DO1466" s="141"/>
      <c r="DP1466" s="91"/>
      <c r="DQ1466" s="72"/>
      <c r="DR1466" s="72"/>
      <c r="DS1466" s="72"/>
      <c r="DT1466" s="72"/>
      <c r="DZ1466" s="141"/>
      <c r="EA1466" s="141"/>
      <c r="EF1466" s="143"/>
      <c r="EU1466" s="72"/>
    </row>
    <row r="1467" spans="64:151">
      <c r="BL1467" s="100"/>
      <c r="BM1467"/>
      <c r="BN1467" s="11"/>
      <c r="BO1467" s="100"/>
      <c r="BZ1467"/>
      <c r="CA1467" s="278">
        <v>41431.413900462961</v>
      </c>
      <c r="CB1467" t="s">
        <v>1976</v>
      </c>
      <c r="CF1467" s="65"/>
      <c r="CG1467" s="65"/>
      <c r="DJ1467" s="139"/>
      <c r="DK1467" s="95"/>
      <c r="DL1467" s="141"/>
      <c r="DM1467" s="141"/>
      <c r="DN1467" s="141"/>
      <c r="DO1467" s="141"/>
      <c r="DP1467" s="91"/>
      <c r="DQ1467" s="72"/>
      <c r="DR1467" s="72"/>
      <c r="DS1467" s="72"/>
      <c r="DT1467" s="72"/>
      <c r="DZ1467" s="141"/>
      <c r="EA1467" s="141"/>
      <c r="EF1467" s="143"/>
      <c r="EU1467" s="72"/>
    </row>
    <row r="1468" spans="64:151">
      <c r="BL1468" s="100"/>
      <c r="BM1468"/>
      <c r="BN1468" s="11"/>
      <c r="BO1468" s="100"/>
      <c r="BZ1468"/>
      <c r="CA1468" s="278">
        <v>41431.414027777777</v>
      </c>
      <c r="CB1468" t="s">
        <v>1081</v>
      </c>
      <c r="CF1468" s="65"/>
      <c r="CG1468" s="65"/>
      <c r="DJ1468" s="139"/>
      <c r="DK1468" s="95"/>
      <c r="DL1468" s="141"/>
      <c r="DM1468" s="141"/>
      <c r="DN1468" s="141"/>
      <c r="DO1468" s="141"/>
      <c r="DP1468" s="91"/>
      <c r="DQ1468" s="72"/>
      <c r="DR1468" s="72"/>
      <c r="DS1468" s="72"/>
      <c r="DT1468" s="72"/>
      <c r="DZ1468" s="141"/>
      <c r="EA1468" s="141"/>
      <c r="EF1468" s="143"/>
      <c r="EU1468" s="72"/>
    </row>
    <row r="1469" spans="64:151">
      <c r="BL1469" s="100"/>
      <c r="BM1469"/>
      <c r="BN1469" s="11"/>
      <c r="BO1469" s="100"/>
      <c r="BZ1469"/>
      <c r="CA1469" s="278">
        <v>41431.414027777777</v>
      </c>
      <c r="CB1469" t="s">
        <v>1597</v>
      </c>
      <c r="CF1469" s="65"/>
      <c r="CG1469" s="65"/>
      <c r="DJ1469" s="139"/>
      <c r="DK1469" s="95"/>
      <c r="DL1469" s="141"/>
      <c r="DM1469" s="141"/>
      <c r="DN1469" s="141"/>
      <c r="DO1469" s="141"/>
      <c r="DP1469" s="91"/>
      <c r="DQ1469" s="72"/>
      <c r="DR1469" s="72"/>
      <c r="DS1469" s="72"/>
      <c r="DT1469" s="72"/>
      <c r="DZ1469" s="141"/>
      <c r="EA1469" s="141"/>
      <c r="EF1469" s="143"/>
      <c r="EU1469" s="72"/>
    </row>
    <row r="1470" spans="64:151">
      <c r="BL1470" s="100"/>
      <c r="BM1470"/>
      <c r="BN1470" s="11"/>
      <c r="BO1470" s="100"/>
      <c r="BZ1470"/>
      <c r="CA1470" s="278">
        <v>41431.414027777777</v>
      </c>
      <c r="CB1470" t="s">
        <v>1969</v>
      </c>
      <c r="CF1470" s="65"/>
      <c r="CG1470" s="65"/>
      <c r="DJ1470" s="139"/>
      <c r="DK1470" s="95"/>
      <c r="DL1470" s="141"/>
      <c r="DM1470" s="141"/>
      <c r="DN1470" s="141"/>
      <c r="DO1470" s="141"/>
      <c r="DP1470" s="91"/>
      <c r="DQ1470" s="72"/>
      <c r="DR1470" s="72"/>
      <c r="DS1470" s="72"/>
      <c r="DT1470" s="72"/>
      <c r="DZ1470" s="141"/>
      <c r="EA1470" s="141"/>
      <c r="EF1470" s="143"/>
      <c r="EU1470" s="72"/>
    </row>
    <row r="1471" spans="64:151">
      <c r="BL1471" s="100"/>
      <c r="BM1471"/>
      <c r="BN1471" s="11"/>
      <c r="BO1471" s="100"/>
      <c r="BZ1471"/>
      <c r="CA1471" s="278">
        <v>41431.4140625</v>
      </c>
      <c r="CB1471" t="s">
        <v>1082</v>
      </c>
      <c r="CF1471" s="65"/>
      <c r="CG1471" s="65"/>
      <c r="DJ1471" s="139"/>
      <c r="DK1471" s="95"/>
      <c r="DL1471" s="141"/>
      <c r="DM1471" s="141"/>
      <c r="DN1471" s="141"/>
      <c r="DO1471" s="141"/>
      <c r="DP1471" s="91"/>
      <c r="DQ1471" s="72"/>
      <c r="DR1471" s="72"/>
      <c r="DS1471" s="72"/>
      <c r="DT1471" s="72"/>
      <c r="DZ1471" s="141"/>
      <c r="EA1471" s="141"/>
      <c r="EF1471" s="143"/>
      <c r="EU1471" s="72"/>
    </row>
    <row r="1472" spans="64:151">
      <c r="BL1472" s="100"/>
      <c r="BM1472"/>
      <c r="BN1472" s="11"/>
      <c r="BO1472" s="100"/>
      <c r="BZ1472"/>
      <c r="CA1472" s="278">
        <v>41431.4140625</v>
      </c>
      <c r="CB1472" t="s">
        <v>1597</v>
      </c>
      <c r="CF1472" s="65"/>
      <c r="CG1472" s="65"/>
      <c r="DJ1472" s="139"/>
      <c r="DK1472" s="95"/>
      <c r="DL1472" s="141"/>
      <c r="DM1472" s="141"/>
      <c r="DN1472" s="141"/>
      <c r="DO1472" s="141"/>
      <c r="DP1472" s="91"/>
      <c r="DQ1472" s="72"/>
      <c r="DR1472" s="72"/>
      <c r="DS1472" s="72"/>
      <c r="DT1472" s="72"/>
      <c r="DZ1472" s="141"/>
      <c r="EA1472" s="141"/>
      <c r="EF1472" s="143"/>
      <c r="EU1472" s="72"/>
    </row>
    <row r="1473" spans="64:151">
      <c r="BL1473" s="100"/>
      <c r="BM1473"/>
      <c r="BN1473" s="11"/>
      <c r="BO1473" s="100"/>
      <c r="BZ1473"/>
      <c r="CA1473" s="278">
        <v>41431.4140625</v>
      </c>
      <c r="CB1473" t="s">
        <v>1969</v>
      </c>
      <c r="CF1473" s="65"/>
      <c r="CG1473" s="65"/>
      <c r="DJ1473" s="139"/>
      <c r="DK1473" s="95"/>
      <c r="DL1473" s="141"/>
      <c r="DM1473" s="141"/>
      <c r="DN1473" s="141"/>
      <c r="DO1473" s="141"/>
      <c r="DP1473" s="91"/>
      <c r="DQ1473" s="72"/>
      <c r="DR1473" s="72"/>
      <c r="DS1473" s="72"/>
      <c r="DT1473" s="72"/>
      <c r="DZ1473" s="141"/>
      <c r="EA1473" s="141"/>
      <c r="EF1473" s="143"/>
      <c r="EU1473" s="72"/>
    </row>
    <row r="1474" spans="64:151">
      <c r="BL1474" s="100"/>
      <c r="BM1474"/>
      <c r="BN1474" s="11"/>
      <c r="BO1474" s="100"/>
      <c r="BZ1474"/>
      <c r="CA1474" s="278">
        <v>41431.414155092592</v>
      </c>
      <c r="CB1474" t="s">
        <v>1969</v>
      </c>
      <c r="CF1474" s="65"/>
      <c r="CG1474" s="65"/>
      <c r="DJ1474" s="139"/>
      <c r="DK1474" s="95"/>
      <c r="DL1474" s="141"/>
      <c r="DM1474" s="141"/>
      <c r="DN1474" s="141"/>
      <c r="DO1474" s="141"/>
      <c r="DP1474" s="91"/>
      <c r="DQ1474" s="72"/>
      <c r="DR1474" s="72"/>
      <c r="DS1474" s="72"/>
      <c r="DT1474" s="72"/>
      <c r="DZ1474" s="141"/>
      <c r="EA1474" s="141"/>
      <c r="EF1474" s="143"/>
      <c r="EU1474" s="72"/>
    </row>
    <row r="1475" spans="64:151">
      <c r="BL1475" s="100"/>
      <c r="BM1475"/>
      <c r="BN1475" s="11"/>
      <c r="BO1475" s="100"/>
      <c r="BZ1475"/>
      <c r="CA1475" s="278">
        <v>41431.414282407408</v>
      </c>
      <c r="CB1475" t="s">
        <v>1083</v>
      </c>
      <c r="CF1475" s="65"/>
      <c r="CG1475" s="65"/>
      <c r="DJ1475" s="139"/>
      <c r="DK1475" s="95"/>
      <c r="DL1475" s="141"/>
      <c r="DM1475" s="141"/>
      <c r="DN1475" s="141"/>
      <c r="DO1475" s="141"/>
      <c r="DP1475" s="91"/>
      <c r="DQ1475" s="72"/>
      <c r="DR1475" s="72"/>
      <c r="DS1475" s="72"/>
      <c r="DT1475" s="72"/>
      <c r="DZ1475" s="141"/>
      <c r="EA1475" s="141"/>
      <c r="EF1475" s="143"/>
      <c r="EU1475" s="72"/>
    </row>
    <row r="1476" spans="64:151">
      <c r="BL1476" s="100"/>
      <c r="BM1476"/>
      <c r="BN1476" s="11"/>
      <c r="BO1476" s="100"/>
      <c r="BZ1476"/>
      <c r="CA1476" s="278">
        <v>41431.414282407408</v>
      </c>
      <c r="CB1476" t="s">
        <v>1597</v>
      </c>
      <c r="CF1476" s="65"/>
      <c r="CG1476" s="65"/>
      <c r="DJ1476" s="139"/>
      <c r="DK1476" s="95"/>
      <c r="DL1476" s="141"/>
      <c r="DM1476" s="141"/>
      <c r="DN1476" s="141"/>
      <c r="DO1476" s="141"/>
      <c r="DP1476" s="91"/>
      <c r="DQ1476" s="72"/>
      <c r="DR1476" s="72"/>
      <c r="DS1476" s="72"/>
      <c r="DT1476" s="72"/>
      <c r="DZ1476" s="141"/>
      <c r="EA1476" s="141"/>
      <c r="EF1476" s="143"/>
      <c r="EU1476" s="72"/>
    </row>
    <row r="1477" spans="64:151">
      <c r="BL1477" s="100"/>
      <c r="BM1477"/>
      <c r="BN1477" s="11"/>
      <c r="BO1477" s="100"/>
      <c r="BZ1477"/>
      <c r="CA1477" s="278">
        <v>41431.414293981485</v>
      </c>
      <c r="CB1477" t="s">
        <v>1969</v>
      </c>
      <c r="CF1477" s="65"/>
      <c r="CG1477" s="65"/>
      <c r="DJ1477" s="139"/>
      <c r="DK1477" s="95"/>
      <c r="DL1477" s="141"/>
      <c r="DM1477" s="141"/>
      <c r="DN1477" s="141"/>
      <c r="DO1477" s="141"/>
      <c r="DP1477" s="91"/>
      <c r="DQ1477" s="72"/>
      <c r="DR1477" s="72"/>
      <c r="DS1477" s="72"/>
      <c r="DT1477" s="72"/>
      <c r="DZ1477" s="141"/>
      <c r="EA1477" s="141"/>
      <c r="EF1477" s="143"/>
      <c r="EU1477" s="72"/>
    </row>
    <row r="1478" spans="64:151">
      <c r="BL1478" s="100"/>
      <c r="BM1478"/>
      <c r="BN1478" s="11"/>
      <c r="BO1478" s="100"/>
      <c r="BZ1478"/>
      <c r="CA1478" s="278">
        <v>41431.414293981485</v>
      </c>
      <c r="CB1478" t="s">
        <v>1084</v>
      </c>
      <c r="CF1478" s="65"/>
      <c r="CG1478" s="65"/>
      <c r="DJ1478" s="139"/>
      <c r="DK1478" s="95"/>
      <c r="DL1478" s="141"/>
      <c r="DM1478" s="141"/>
      <c r="DN1478" s="141"/>
      <c r="DO1478" s="141"/>
      <c r="DP1478" s="91"/>
      <c r="DQ1478" s="72"/>
      <c r="DR1478" s="72"/>
      <c r="DS1478" s="72"/>
      <c r="DT1478" s="72"/>
      <c r="DZ1478" s="141"/>
      <c r="EA1478" s="141"/>
      <c r="EF1478" s="143"/>
      <c r="EU1478" s="72"/>
    </row>
    <row r="1479" spans="64:151">
      <c r="BL1479" s="100"/>
      <c r="BM1479"/>
      <c r="BN1479" s="11"/>
      <c r="BO1479" s="100"/>
      <c r="BZ1479"/>
      <c r="CA1479" s="278">
        <v>41431.414293981485</v>
      </c>
      <c r="CB1479" t="s">
        <v>1969</v>
      </c>
      <c r="CF1479" s="65"/>
      <c r="CG1479" s="65"/>
      <c r="DJ1479" s="139"/>
      <c r="DK1479" s="95"/>
      <c r="DL1479" s="141"/>
      <c r="DM1479" s="141"/>
      <c r="DN1479" s="141"/>
      <c r="DO1479" s="141"/>
      <c r="DP1479" s="91"/>
      <c r="DQ1479" s="72"/>
      <c r="DR1479" s="72"/>
      <c r="DS1479" s="72"/>
      <c r="DT1479" s="72"/>
      <c r="DZ1479" s="141"/>
      <c r="EA1479" s="141"/>
      <c r="EF1479" s="143"/>
      <c r="EU1479" s="72"/>
    </row>
    <row r="1480" spans="64:151">
      <c r="BL1480" s="100"/>
      <c r="BM1480"/>
      <c r="BN1480" s="11"/>
      <c r="BO1480" s="100"/>
      <c r="BZ1480"/>
      <c r="CA1480" s="278">
        <v>41431.414305555554</v>
      </c>
      <c r="CB1480" t="s">
        <v>1178</v>
      </c>
      <c r="CF1480" s="65"/>
      <c r="CG1480" s="65"/>
      <c r="DJ1480" s="139"/>
      <c r="DK1480" s="95"/>
      <c r="DL1480" s="141"/>
      <c r="DM1480" s="141"/>
      <c r="DN1480" s="141"/>
      <c r="DO1480" s="141"/>
      <c r="DP1480" s="91"/>
      <c r="DQ1480" s="72"/>
      <c r="DR1480" s="72"/>
      <c r="DS1480" s="72"/>
      <c r="DT1480" s="72"/>
      <c r="DZ1480" s="141"/>
      <c r="EA1480" s="141"/>
      <c r="EF1480" s="143"/>
      <c r="EU1480" s="72"/>
    </row>
    <row r="1481" spans="64:151">
      <c r="BL1481" s="100"/>
      <c r="BM1481"/>
      <c r="BN1481" s="11"/>
      <c r="BO1481" s="100"/>
      <c r="BZ1481"/>
      <c r="CA1481" s="278">
        <v>41431.414340277777</v>
      </c>
      <c r="CB1481" t="s">
        <v>1969</v>
      </c>
      <c r="CF1481" s="65"/>
      <c r="CG1481" s="65"/>
      <c r="DJ1481" s="139"/>
      <c r="DK1481" s="95"/>
      <c r="DL1481" s="141"/>
      <c r="DM1481" s="141"/>
      <c r="DN1481" s="141"/>
      <c r="DO1481" s="141"/>
      <c r="DP1481" s="91"/>
      <c r="DQ1481" s="72"/>
      <c r="DR1481" s="72"/>
      <c r="DS1481" s="72"/>
      <c r="DT1481" s="72"/>
      <c r="DZ1481" s="141"/>
      <c r="EA1481" s="141"/>
      <c r="EF1481" s="143"/>
      <c r="EU1481" s="72"/>
    </row>
    <row r="1482" spans="64:151">
      <c r="BL1482" s="100"/>
      <c r="BM1482"/>
      <c r="BN1482" s="11"/>
      <c r="BO1482" s="100"/>
      <c r="BZ1482"/>
      <c r="CA1482" s="278">
        <v>41431.414340277777</v>
      </c>
      <c r="CB1482" t="s">
        <v>1083</v>
      </c>
      <c r="CF1482" s="65"/>
      <c r="CG1482" s="65"/>
      <c r="DJ1482" s="139"/>
      <c r="DK1482" s="95"/>
      <c r="DL1482" s="141"/>
      <c r="DM1482" s="141"/>
      <c r="DN1482" s="141"/>
      <c r="DO1482" s="141"/>
      <c r="DP1482" s="91"/>
      <c r="DQ1482" s="72"/>
      <c r="DR1482" s="72"/>
      <c r="DS1482" s="72"/>
      <c r="DT1482" s="72"/>
      <c r="DZ1482" s="141"/>
      <c r="EA1482" s="141"/>
      <c r="EF1482" s="143"/>
      <c r="EU1482" s="72"/>
    </row>
    <row r="1483" spans="64:151">
      <c r="BL1483" s="100"/>
      <c r="BM1483"/>
      <c r="BN1483" s="11"/>
      <c r="BO1483" s="100"/>
      <c r="BZ1483"/>
      <c r="CA1483" s="278">
        <v>41431.414340277777</v>
      </c>
      <c r="CB1483" t="s">
        <v>1597</v>
      </c>
      <c r="CF1483" s="65"/>
      <c r="CG1483" s="65"/>
      <c r="DJ1483" s="139"/>
      <c r="DK1483" s="95"/>
      <c r="DL1483" s="141"/>
      <c r="DM1483" s="141"/>
      <c r="DN1483" s="141"/>
      <c r="DO1483" s="141"/>
      <c r="DP1483" s="91"/>
      <c r="DQ1483" s="72"/>
      <c r="DR1483" s="72"/>
      <c r="DS1483" s="72"/>
      <c r="DT1483" s="72"/>
      <c r="DZ1483" s="141"/>
      <c r="EA1483" s="141"/>
      <c r="EF1483" s="143"/>
      <c r="EU1483" s="72"/>
    </row>
    <row r="1484" spans="64:151">
      <c r="BL1484" s="100"/>
      <c r="BM1484"/>
      <c r="BN1484" s="11"/>
      <c r="BO1484" s="100"/>
      <c r="BZ1484"/>
      <c r="CA1484" s="278">
        <v>41431.447256944448</v>
      </c>
      <c r="CB1484" t="s">
        <v>1969</v>
      </c>
      <c r="CF1484" s="65"/>
      <c r="CG1484" s="65"/>
      <c r="DJ1484" s="139"/>
      <c r="DK1484" s="95"/>
      <c r="DL1484" s="141"/>
      <c r="DM1484" s="141"/>
      <c r="DN1484" s="141"/>
      <c r="DO1484" s="141"/>
      <c r="DP1484" s="91"/>
      <c r="DQ1484" s="72"/>
      <c r="DR1484" s="72"/>
      <c r="DS1484" s="72"/>
      <c r="DT1484" s="72"/>
      <c r="DZ1484" s="141"/>
      <c r="EA1484" s="141"/>
      <c r="EF1484" s="143"/>
      <c r="EU1484" s="72"/>
    </row>
    <row r="1485" spans="64:151">
      <c r="BL1485" s="100"/>
      <c r="BM1485"/>
      <c r="BN1485" s="11"/>
      <c r="BO1485" s="100"/>
      <c r="BZ1485"/>
      <c r="CA1485" s="278">
        <v>41431.447384259256</v>
      </c>
      <c r="CB1485" t="s">
        <v>1969</v>
      </c>
      <c r="CF1485" s="65"/>
      <c r="CG1485" s="65"/>
      <c r="DJ1485" s="139"/>
      <c r="DK1485" s="95"/>
      <c r="DL1485" s="141"/>
      <c r="DM1485" s="141"/>
      <c r="DN1485" s="141"/>
      <c r="DO1485" s="141"/>
      <c r="DP1485" s="91"/>
      <c r="DQ1485" s="72"/>
      <c r="DR1485" s="72"/>
      <c r="DS1485" s="72"/>
      <c r="DT1485" s="72"/>
      <c r="DZ1485" s="141"/>
      <c r="EA1485" s="141"/>
      <c r="EF1485" s="143"/>
      <c r="EU1485" s="72"/>
    </row>
    <row r="1486" spans="64:151">
      <c r="BL1486" s="100"/>
      <c r="BM1486"/>
      <c r="BN1486" s="11"/>
      <c r="BO1486" s="100"/>
      <c r="BZ1486"/>
      <c r="CA1486" s="278">
        <v>41431.447395833333</v>
      </c>
      <c r="CB1486" t="s">
        <v>1014</v>
      </c>
      <c r="CF1486" s="65"/>
      <c r="CG1486" s="65"/>
      <c r="DJ1486" s="139"/>
      <c r="DK1486" s="95"/>
      <c r="DL1486" s="141"/>
      <c r="DM1486" s="141"/>
      <c r="DN1486" s="141"/>
      <c r="DO1486" s="141"/>
      <c r="DP1486" s="91"/>
      <c r="DQ1486" s="72"/>
      <c r="DR1486" s="72"/>
      <c r="DS1486" s="72"/>
      <c r="DT1486" s="72"/>
      <c r="DZ1486" s="141"/>
      <c r="EA1486" s="141"/>
      <c r="EF1486" s="143"/>
      <c r="EU1486" s="72"/>
    </row>
    <row r="1487" spans="64:151">
      <c r="BL1487" s="100"/>
      <c r="BM1487"/>
      <c r="BN1487" s="11"/>
      <c r="BO1487" s="100"/>
      <c r="BZ1487"/>
      <c r="CA1487" s="278">
        <v>41431.447395833333</v>
      </c>
      <c r="CB1487" t="s">
        <v>1969</v>
      </c>
      <c r="CF1487" s="65"/>
      <c r="CG1487" s="65"/>
      <c r="DJ1487" s="139"/>
      <c r="DK1487" s="95"/>
      <c r="DL1487" s="141"/>
      <c r="DM1487" s="141"/>
      <c r="DN1487" s="141"/>
      <c r="DO1487" s="141"/>
      <c r="DP1487" s="91"/>
      <c r="DQ1487" s="72"/>
      <c r="DR1487" s="72"/>
      <c r="DS1487" s="72"/>
      <c r="DT1487" s="72"/>
      <c r="DZ1487" s="141"/>
      <c r="EA1487" s="141"/>
      <c r="EF1487" s="143"/>
      <c r="EU1487" s="72"/>
    </row>
    <row r="1488" spans="64:151">
      <c r="BL1488" s="100"/>
      <c r="BM1488"/>
      <c r="BN1488" s="11"/>
      <c r="BO1488" s="100"/>
      <c r="BZ1488"/>
      <c r="CA1488" s="278">
        <v>41431.447418981479</v>
      </c>
      <c r="CB1488" t="s">
        <v>1969</v>
      </c>
      <c r="CF1488" s="65"/>
      <c r="CG1488" s="65"/>
      <c r="DJ1488" s="139"/>
      <c r="DK1488" s="95"/>
      <c r="DL1488" s="141"/>
      <c r="DM1488" s="141"/>
      <c r="DN1488" s="141"/>
      <c r="DO1488" s="141"/>
      <c r="DP1488" s="91"/>
      <c r="DQ1488" s="72"/>
      <c r="DR1488" s="72"/>
      <c r="DS1488" s="72"/>
      <c r="DT1488" s="72"/>
      <c r="DZ1488" s="141"/>
      <c r="EA1488" s="141"/>
      <c r="EF1488" s="143"/>
      <c r="EU1488" s="72"/>
    </row>
    <row r="1489" spans="64:151">
      <c r="BL1489" s="100"/>
      <c r="BM1489"/>
      <c r="BN1489" s="11"/>
      <c r="BO1489" s="100"/>
      <c r="BZ1489"/>
      <c r="CA1489" s="278">
        <v>41431.447430555556</v>
      </c>
      <c r="CB1489" t="s">
        <v>1015</v>
      </c>
      <c r="CF1489" s="65"/>
      <c r="CG1489" s="65"/>
      <c r="DJ1489" s="139"/>
      <c r="DK1489" s="95"/>
      <c r="DL1489" s="141"/>
      <c r="DM1489" s="141"/>
      <c r="DN1489" s="141"/>
      <c r="DO1489" s="141"/>
      <c r="DP1489" s="91"/>
      <c r="DQ1489" s="72"/>
      <c r="DR1489" s="72"/>
      <c r="DS1489" s="72"/>
      <c r="DT1489" s="72"/>
      <c r="DZ1489" s="141"/>
      <c r="EA1489" s="141"/>
      <c r="EF1489" s="143"/>
      <c r="EU1489" s="72"/>
    </row>
    <row r="1490" spans="64:151">
      <c r="BL1490" s="100"/>
      <c r="BM1490"/>
      <c r="BN1490" s="11"/>
      <c r="BO1490" s="100"/>
      <c r="BZ1490"/>
      <c r="CA1490" s="278">
        <v>41431.447430555556</v>
      </c>
      <c r="CB1490" t="s">
        <v>1969</v>
      </c>
      <c r="CF1490" s="65"/>
      <c r="CG1490" s="65"/>
      <c r="DJ1490" s="139"/>
      <c r="DK1490" s="95"/>
      <c r="DL1490" s="141"/>
      <c r="DM1490" s="141"/>
      <c r="DN1490" s="141"/>
      <c r="DO1490" s="141"/>
      <c r="DP1490" s="91"/>
      <c r="DQ1490" s="72"/>
      <c r="DR1490" s="72"/>
      <c r="DS1490" s="72"/>
      <c r="DT1490" s="72"/>
      <c r="DZ1490" s="141"/>
      <c r="EA1490" s="141"/>
      <c r="EF1490" s="143"/>
      <c r="EU1490" s="72"/>
    </row>
    <row r="1491" spans="64:151">
      <c r="BL1491" s="100"/>
      <c r="BM1491"/>
      <c r="BN1491" s="11"/>
      <c r="BO1491" s="100"/>
      <c r="BZ1491"/>
      <c r="CA1491" s="278">
        <v>41431.447442129633</v>
      </c>
      <c r="CB1491" t="s">
        <v>1969</v>
      </c>
      <c r="CF1491" s="65"/>
      <c r="CG1491" s="65"/>
      <c r="DJ1491" s="139"/>
      <c r="DK1491" s="95"/>
      <c r="DL1491" s="141"/>
      <c r="DM1491" s="141"/>
      <c r="DN1491" s="141"/>
      <c r="DO1491" s="141"/>
      <c r="DP1491" s="91"/>
      <c r="DQ1491" s="72"/>
      <c r="DR1491" s="72"/>
      <c r="DS1491" s="72"/>
      <c r="DT1491" s="72"/>
      <c r="DZ1491" s="141"/>
      <c r="EA1491" s="141"/>
      <c r="EF1491" s="143"/>
      <c r="EU1491" s="72"/>
    </row>
    <row r="1492" spans="64:151">
      <c r="BL1492" s="100"/>
      <c r="BM1492"/>
      <c r="BN1492" s="11"/>
      <c r="BO1492" s="100"/>
      <c r="BZ1492"/>
      <c r="CA1492" s="278">
        <v>41431.449120370373</v>
      </c>
      <c r="CB1492" t="s">
        <v>1016</v>
      </c>
      <c r="CF1492" s="65"/>
      <c r="CG1492" s="65"/>
      <c r="DJ1492" s="139"/>
      <c r="DK1492" s="95"/>
      <c r="DL1492" s="141"/>
      <c r="DM1492" s="141"/>
      <c r="DN1492" s="141"/>
      <c r="DO1492" s="141"/>
      <c r="DP1492" s="91"/>
      <c r="DQ1492" s="72"/>
      <c r="DR1492" s="72"/>
      <c r="DS1492" s="72"/>
      <c r="DT1492" s="72"/>
      <c r="DZ1492" s="141"/>
      <c r="EA1492" s="141"/>
      <c r="EF1492" s="143"/>
      <c r="EU1492" s="72"/>
    </row>
    <row r="1493" spans="64:151">
      <c r="BL1493" s="100"/>
      <c r="BM1493"/>
      <c r="BN1493" s="11"/>
      <c r="BO1493" s="100"/>
      <c r="BZ1493"/>
      <c r="CA1493" s="278">
        <v>41431.449120370373</v>
      </c>
      <c r="CB1493" t="s">
        <v>1597</v>
      </c>
      <c r="CF1493" s="65"/>
      <c r="CG1493" s="65"/>
      <c r="DJ1493" s="139"/>
      <c r="DK1493" s="95"/>
      <c r="DL1493" s="141"/>
      <c r="DM1493" s="141"/>
      <c r="DN1493" s="141"/>
      <c r="DO1493" s="141"/>
      <c r="DP1493" s="91"/>
      <c r="DQ1493" s="72"/>
      <c r="DR1493" s="72"/>
      <c r="DS1493" s="72"/>
      <c r="DT1493" s="72"/>
      <c r="DZ1493" s="141"/>
      <c r="EA1493" s="141"/>
      <c r="EF1493" s="143"/>
      <c r="EU1493" s="72"/>
    </row>
    <row r="1494" spans="64:151">
      <c r="BL1494" s="100"/>
      <c r="BM1494"/>
      <c r="BN1494" s="11"/>
      <c r="BO1494" s="100"/>
      <c r="BZ1494"/>
      <c r="CA1494" s="278">
        <v>41431.449120370373</v>
      </c>
      <c r="CB1494" t="s">
        <v>1976</v>
      </c>
      <c r="CF1494" s="65"/>
      <c r="CG1494" s="65"/>
      <c r="DJ1494" s="139"/>
      <c r="DK1494" s="95"/>
      <c r="DL1494" s="141"/>
      <c r="DM1494" s="141"/>
      <c r="DN1494" s="141"/>
      <c r="DO1494" s="141"/>
      <c r="DP1494" s="91"/>
      <c r="DQ1494" s="72"/>
      <c r="DR1494" s="72"/>
      <c r="DS1494" s="72"/>
      <c r="DT1494" s="72"/>
      <c r="DZ1494" s="141"/>
      <c r="EA1494" s="141"/>
      <c r="EF1494" s="143"/>
      <c r="EU1494" s="72"/>
    </row>
    <row r="1495" spans="64:151">
      <c r="BL1495" s="100"/>
      <c r="BM1495"/>
      <c r="BN1495" s="11"/>
      <c r="BO1495" s="100"/>
      <c r="BZ1495"/>
      <c r="CA1495" s="278">
        <v>41431.449317129627</v>
      </c>
      <c r="CB1495" t="s">
        <v>1016</v>
      </c>
      <c r="CF1495" s="65"/>
      <c r="CG1495" s="65"/>
      <c r="DJ1495" s="139"/>
      <c r="DK1495" s="95"/>
      <c r="DL1495" s="141"/>
      <c r="DM1495" s="141"/>
      <c r="DN1495" s="141"/>
      <c r="DO1495" s="141"/>
      <c r="DP1495" s="91"/>
      <c r="DQ1495" s="72"/>
      <c r="DR1495" s="72"/>
      <c r="DS1495" s="72"/>
      <c r="DT1495" s="72"/>
      <c r="DZ1495" s="141"/>
      <c r="EA1495" s="141"/>
      <c r="EF1495" s="143"/>
      <c r="EU1495" s="72"/>
    </row>
    <row r="1496" spans="64:151">
      <c r="BL1496" s="100"/>
      <c r="BM1496"/>
      <c r="BN1496" s="11"/>
      <c r="BO1496" s="100"/>
      <c r="BZ1496"/>
      <c r="CA1496" s="278">
        <v>41431.449317129627</v>
      </c>
      <c r="CB1496" t="s">
        <v>1597</v>
      </c>
      <c r="CF1496" s="65"/>
      <c r="CG1496" s="65"/>
      <c r="DJ1496" s="139"/>
      <c r="DK1496" s="95"/>
      <c r="DL1496" s="141"/>
      <c r="DM1496" s="141"/>
      <c r="DN1496" s="141"/>
      <c r="DO1496" s="141"/>
      <c r="DP1496" s="91"/>
      <c r="DQ1496" s="72"/>
      <c r="DR1496" s="72"/>
      <c r="DS1496" s="72"/>
      <c r="DT1496" s="72"/>
      <c r="DZ1496" s="141"/>
      <c r="EA1496" s="141"/>
      <c r="EF1496" s="143"/>
      <c r="EU1496" s="72"/>
    </row>
    <row r="1497" spans="64:151">
      <c r="BL1497" s="100"/>
      <c r="BM1497"/>
      <c r="BN1497" s="11"/>
      <c r="BO1497" s="100"/>
      <c r="BZ1497"/>
      <c r="CA1497" s="278">
        <v>41431.449317129627</v>
      </c>
      <c r="CB1497" t="s">
        <v>1969</v>
      </c>
      <c r="CF1497" s="65"/>
      <c r="CG1497" s="65"/>
      <c r="DJ1497" s="139"/>
      <c r="DK1497" s="95"/>
      <c r="DL1497" s="141"/>
      <c r="DM1497" s="141"/>
      <c r="DN1497" s="141"/>
      <c r="DO1497" s="141"/>
      <c r="DP1497" s="91"/>
      <c r="DQ1497" s="72"/>
      <c r="DR1497" s="72"/>
      <c r="DS1497" s="72"/>
      <c r="DT1497" s="72"/>
      <c r="DZ1497" s="141"/>
      <c r="EA1497" s="141"/>
      <c r="EF1497" s="143"/>
      <c r="EU1497" s="72"/>
    </row>
    <row r="1498" spans="64:151">
      <c r="BL1498" s="100"/>
      <c r="BM1498"/>
      <c r="BN1498" s="11"/>
      <c r="BO1498" s="100"/>
      <c r="BZ1498"/>
      <c r="CA1498" s="278">
        <v>41431.449340277781</v>
      </c>
      <c r="CB1498" t="s">
        <v>1969</v>
      </c>
      <c r="CF1498" s="65"/>
      <c r="CG1498" s="65"/>
      <c r="DJ1498" s="139"/>
      <c r="DK1498" s="95"/>
      <c r="DL1498" s="141"/>
      <c r="DM1498" s="141"/>
      <c r="DN1498" s="141"/>
      <c r="DO1498" s="141"/>
      <c r="DP1498" s="91"/>
      <c r="DQ1498" s="72"/>
      <c r="DR1498" s="72"/>
      <c r="DS1498" s="72"/>
      <c r="DT1498" s="72"/>
      <c r="DZ1498" s="141"/>
      <c r="EA1498" s="141"/>
      <c r="EF1498" s="143"/>
      <c r="EU1498" s="72"/>
    </row>
    <row r="1499" spans="64:151">
      <c r="BL1499" s="100"/>
      <c r="BM1499"/>
      <c r="BN1499" s="11"/>
      <c r="BO1499" s="100"/>
      <c r="BZ1499"/>
      <c r="CA1499" s="278">
        <v>41431.449467592596</v>
      </c>
      <c r="CB1499" t="s">
        <v>1017</v>
      </c>
      <c r="CF1499" s="65"/>
      <c r="CG1499" s="65"/>
      <c r="DJ1499" s="139"/>
      <c r="DK1499" s="95"/>
      <c r="DL1499" s="141"/>
      <c r="DM1499" s="141"/>
      <c r="DN1499" s="141"/>
      <c r="DO1499" s="141"/>
      <c r="DP1499" s="91"/>
      <c r="DQ1499" s="72"/>
      <c r="DR1499" s="72"/>
      <c r="DS1499" s="72"/>
      <c r="DT1499" s="72"/>
      <c r="DZ1499" s="141"/>
      <c r="EA1499" s="141"/>
      <c r="EF1499" s="143"/>
      <c r="EU1499" s="72"/>
    </row>
    <row r="1500" spans="64:151">
      <c r="BL1500" s="100"/>
      <c r="BM1500"/>
      <c r="BN1500" s="11"/>
      <c r="BO1500" s="100"/>
      <c r="BZ1500"/>
      <c r="CA1500" s="278">
        <v>41431.449479166666</v>
      </c>
      <c r="CB1500" t="s">
        <v>1597</v>
      </c>
      <c r="CF1500" s="65"/>
      <c r="CG1500" s="65"/>
      <c r="DJ1500" s="139"/>
      <c r="DK1500" s="95"/>
      <c r="DL1500" s="141"/>
      <c r="DM1500" s="141"/>
      <c r="DN1500" s="141"/>
      <c r="DO1500" s="141"/>
      <c r="DP1500" s="91"/>
      <c r="DQ1500" s="72"/>
      <c r="DR1500" s="72"/>
      <c r="DS1500" s="72"/>
      <c r="DT1500" s="72"/>
      <c r="DZ1500" s="141"/>
      <c r="EA1500" s="141"/>
      <c r="EF1500" s="143"/>
      <c r="EU1500" s="72"/>
    </row>
    <row r="1501" spans="64:151">
      <c r="BL1501" s="100"/>
      <c r="BM1501"/>
      <c r="BN1501" s="11"/>
      <c r="BO1501" s="100"/>
      <c r="BZ1501"/>
      <c r="CA1501" s="278">
        <v>41431.449479166666</v>
      </c>
      <c r="CB1501" t="s">
        <v>1976</v>
      </c>
      <c r="CF1501" s="65"/>
      <c r="CG1501" s="65"/>
      <c r="DJ1501" s="139"/>
      <c r="DK1501" s="95"/>
      <c r="DL1501" s="141"/>
      <c r="DM1501" s="141"/>
      <c r="DN1501" s="141"/>
      <c r="DO1501" s="141"/>
      <c r="DP1501" s="91"/>
      <c r="DQ1501" s="72"/>
      <c r="DR1501" s="72"/>
      <c r="DS1501" s="72"/>
      <c r="DT1501" s="72"/>
      <c r="DZ1501" s="141"/>
      <c r="EA1501" s="141"/>
      <c r="EF1501" s="143"/>
      <c r="EU1501" s="72"/>
    </row>
    <row r="1502" spans="64:151">
      <c r="BL1502" s="100"/>
      <c r="BM1502"/>
      <c r="BN1502" s="11"/>
      <c r="BO1502" s="100"/>
      <c r="BZ1502"/>
      <c r="CA1502" s="278">
        <v>41431.449872685182</v>
      </c>
      <c r="CB1502" t="s">
        <v>1969</v>
      </c>
      <c r="CF1502" s="65"/>
      <c r="CG1502" s="65"/>
      <c r="DJ1502" s="139"/>
      <c r="DK1502" s="95"/>
      <c r="DL1502" s="141"/>
      <c r="DM1502" s="141"/>
      <c r="DN1502" s="141"/>
      <c r="DO1502" s="141"/>
      <c r="DP1502" s="91"/>
      <c r="DQ1502" s="72"/>
      <c r="DR1502" s="72"/>
      <c r="DS1502" s="72"/>
      <c r="DT1502" s="72"/>
      <c r="DZ1502" s="141"/>
      <c r="EA1502" s="141"/>
      <c r="EF1502" s="143"/>
      <c r="EU1502" s="72"/>
    </row>
    <row r="1503" spans="64:151">
      <c r="BL1503" s="100"/>
      <c r="BM1503"/>
      <c r="BN1503" s="11"/>
      <c r="BO1503" s="100"/>
      <c r="BZ1503"/>
      <c r="CA1503" s="278">
        <v>41431.450196759259</v>
      </c>
      <c r="CB1503" t="s">
        <v>1969</v>
      </c>
      <c r="CF1503" s="65"/>
      <c r="CG1503" s="65"/>
      <c r="DJ1503" s="139"/>
      <c r="DK1503" s="95"/>
      <c r="DL1503" s="141"/>
      <c r="DM1503" s="141"/>
      <c r="DN1503" s="141"/>
      <c r="DO1503" s="141"/>
      <c r="DP1503" s="91"/>
      <c r="DQ1503" s="72"/>
      <c r="DR1503" s="72"/>
      <c r="DS1503" s="72"/>
      <c r="DT1503" s="72"/>
      <c r="DZ1503" s="141"/>
      <c r="EA1503" s="141"/>
      <c r="EF1503" s="143"/>
      <c r="EU1503" s="72"/>
    </row>
    <row r="1504" spans="64:151">
      <c r="BL1504" s="100"/>
      <c r="BM1504"/>
      <c r="BN1504" s="11"/>
      <c r="BO1504" s="100"/>
      <c r="BZ1504"/>
      <c r="CA1504" s="278">
        <v>41431.450196759259</v>
      </c>
      <c r="CB1504" t="s">
        <v>1017</v>
      </c>
      <c r="CF1504" s="65"/>
      <c r="CG1504" s="65"/>
      <c r="DJ1504" s="139"/>
      <c r="DK1504" s="95"/>
      <c r="DL1504" s="141"/>
      <c r="DM1504" s="141"/>
      <c r="DN1504" s="141"/>
      <c r="DO1504" s="141"/>
      <c r="DP1504" s="91"/>
      <c r="DQ1504" s="72"/>
      <c r="DR1504" s="72"/>
      <c r="DS1504" s="72"/>
      <c r="DT1504" s="72"/>
      <c r="DZ1504" s="141"/>
      <c r="EA1504" s="141"/>
      <c r="EF1504" s="143"/>
      <c r="EU1504" s="72"/>
    </row>
    <row r="1505" spans="64:151">
      <c r="BL1505" s="100"/>
      <c r="BM1505"/>
      <c r="BN1505" s="11"/>
      <c r="BO1505" s="100"/>
      <c r="BZ1505"/>
      <c r="CA1505" s="278">
        <v>41431.450219907405</v>
      </c>
      <c r="CB1505" t="s">
        <v>1597</v>
      </c>
      <c r="CF1505" s="65"/>
      <c r="CG1505" s="65"/>
      <c r="DJ1505" s="139"/>
      <c r="DK1505" s="95"/>
      <c r="DL1505" s="141"/>
      <c r="DM1505" s="141"/>
      <c r="DN1505" s="141"/>
      <c r="DO1505" s="141"/>
      <c r="DP1505" s="91"/>
      <c r="DQ1505" s="72"/>
      <c r="DR1505" s="72"/>
      <c r="DS1505" s="72"/>
      <c r="DT1505" s="72"/>
      <c r="DZ1505" s="141"/>
      <c r="EA1505" s="141"/>
      <c r="EF1505" s="143"/>
      <c r="EU1505" s="72"/>
    </row>
    <row r="1506" spans="64:151">
      <c r="BL1506" s="100"/>
      <c r="BM1506"/>
      <c r="BN1506" s="11"/>
      <c r="BO1506" s="100"/>
      <c r="BZ1506"/>
      <c r="CA1506" s="278">
        <v>41431.450300925928</v>
      </c>
      <c r="CB1506" t="s">
        <v>1017</v>
      </c>
      <c r="CF1506" s="65"/>
      <c r="CG1506" s="65"/>
      <c r="DJ1506" s="139"/>
      <c r="DK1506" s="95"/>
      <c r="DL1506" s="141"/>
      <c r="DM1506" s="141"/>
      <c r="DN1506" s="141"/>
      <c r="DO1506" s="141"/>
      <c r="DP1506" s="91"/>
      <c r="DQ1506" s="72"/>
      <c r="DR1506" s="72"/>
      <c r="DS1506" s="72"/>
      <c r="DT1506" s="72"/>
      <c r="DZ1506" s="141"/>
      <c r="EA1506" s="141"/>
      <c r="EF1506" s="143"/>
      <c r="EU1506" s="72"/>
    </row>
    <row r="1507" spans="64:151">
      <c r="BL1507" s="100"/>
      <c r="BM1507"/>
      <c r="BN1507" s="11"/>
      <c r="BO1507" s="100"/>
      <c r="BZ1507"/>
      <c r="CA1507" s="278">
        <v>41431.450300925928</v>
      </c>
      <c r="CB1507" t="s">
        <v>1597</v>
      </c>
      <c r="CF1507" s="65"/>
      <c r="CG1507" s="65"/>
      <c r="DJ1507" s="139"/>
      <c r="DK1507" s="95"/>
      <c r="DL1507" s="141"/>
      <c r="DM1507" s="141"/>
      <c r="DN1507" s="141"/>
      <c r="DO1507" s="141"/>
      <c r="DP1507" s="91"/>
      <c r="DQ1507" s="72"/>
      <c r="DR1507" s="72"/>
      <c r="DS1507" s="72"/>
      <c r="DT1507" s="72"/>
      <c r="DZ1507" s="141"/>
      <c r="EA1507" s="141"/>
      <c r="EF1507" s="143"/>
      <c r="EU1507" s="72"/>
    </row>
    <row r="1508" spans="64:151">
      <c r="BL1508" s="100"/>
      <c r="BM1508"/>
      <c r="BN1508" s="11"/>
      <c r="BO1508" s="100"/>
      <c r="BZ1508"/>
      <c r="CA1508" s="278">
        <v>41431.450312499997</v>
      </c>
      <c r="CB1508" t="s">
        <v>1969</v>
      </c>
      <c r="CF1508" s="65"/>
      <c r="CG1508" s="65"/>
      <c r="DJ1508" s="139"/>
      <c r="DK1508" s="95"/>
      <c r="DL1508" s="141"/>
      <c r="DM1508" s="141"/>
      <c r="DN1508" s="141"/>
      <c r="DO1508" s="141"/>
      <c r="DP1508" s="91"/>
      <c r="DQ1508" s="72"/>
      <c r="DR1508" s="72"/>
      <c r="DS1508" s="72"/>
      <c r="DT1508" s="72"/>
      <c r="DZ1508" s="141"/>
      <c r="EA1508" s="141"/>
      <c r="EF1508" s="143"/>
      <c r="EU1508" s="72"/>
    </row>
    <row r="1509" spans="64:151">
      <c r="BL1509" s="100"/>
      <c r="BM1509"/>
      <c r="BN1509" s="11"/>
      <c r="BO1509" s="100"/>
      <c r="BZ1509"/>
      <c r="CA1509" s="278">
        <v>41431.450312499997</v>
      </c>
      <c r="CB1509" t="s">
        <v>1018</v>
      </c>
      <c r="CF1509" s="65"/>
      <c r="CG1509" s="65"/>
      <c r="DJ1509" s="139"/>
      <c r="DK1509" s="95"/>
      <c r="DL1509" s="141"/>
      <c r="DM1509" s="141"/>
      <c r="DN1509" s="141"/>
      <c r="DO1509" s="141"/>
      <c r="DP1509" s="91"/>
      <c r="DQ1509" s="72"/>
      <c r="DR1509" s="72"/>
      <c r="DS1509" s="72"/>
      <c r="DT1509" s="72"/>
      <c r="DZ1509" s="141"/>
      <c r="EA1509" s="141"/>
      <c r="EF1509" s="143"/>
      <c r="EU1509" s="72"/>
    </row>
    <row r="1510" spans="64:151">
      <c r="BL1510" s="100"/>
      <c r="BM1510"/>
      <c r="BN1510" s="11"/>
      <c r="BO1510" s="100"/>
      <c r="BZ1510"/>
      <c r="CA1510" s="278">
        <v>41431.450312499997</v>
      </c>
      <c r="CB1510" t="s">
        <v>1969</v>
      </c>
      <c r="CF1510" s="65"/>
      <c r="CG1510" s="65"/>
      <c r="DJ1510" s="139"/>
      <c r="DK1510" s="95"/>
      <c r="DL1510" s="141"/>
      <c r="DM1510" s="141"/>
      <c r="DN1510" s="141"/>
      <c r="DO1510" s="141"/>
      <c r="DP1510" s="91"/>
      <c r="DQ1510" s="72"/>
      <c r="DR1510" s="72"/>
      <c r="DS1510" s="72"/>
      <c r="DT1510" s="72"/>
      <c r="DZ1510" s="141"/>
      <c r="EA1510" s="141"/>
      <c r="EF1510" s="143"/>
      <c r="EU1510" s="72"/>
    </row>
    <row r="1511" spans="64:151">
      <c r="BL1511" s="100"/>
      <c r="BM1511"/>
      <c r="BN1511" s="11"/>
      <c r="BO1511" s="100"/>
      <c r="BZ1511"/>
      <c r="CA1511" s="278">
        <v>41431.450324074074</v>
      </c>
      <c r="CB1511" t="s">
        <v>964</v>
      </c>
      <c r="CF1511" s="65"/>
      <c r="CG1511" s="65"/>
      <c r="DJ1511" s="139"/>
      <c r="DK1511" s="95"/>
      <c r="DL1511" s="141"/>
      <c r="DM1511" s="141"/>
      <c r="DN1511" s="141"/>
      <c r="DO1511" s="141"/>
      <c r="DP1511" s="91"/>
      <c r="DQ1511" s="72"/>
      <c r="DR1511" s="72"/>
      <c r="DS1511" s="72"/>
      <c r="DT1511" s="72"/>
      <c r="DZ1511" s="141"/>
      <c r="EA1511" s="141"/>
      <c r="EF1511" s="143"/>
      <c r="EU1511" s="72"/>
    </row>
    <row r="1512" spans="64:151">
      <c r="BL1512" s="100"/>
      <c r="BM1512"/>
      <c r="BN1512" s="11"/>
      <c r="BO1512" s="100"/>
      <c r="BZ1512"/>
      <c r="CA1512" s="278">
        <v>41431.450532407405</v>
      </c>
      <c r="CB1512" t="s">
        <v>1969</v>
      </c>
      <c r="CF1512" s="65"/>
      <c r="CG1512" s="65"/>
      <c r="DJ1512" s="139"/>
      <c r="DK1512" s="95"/>
      <c r="DL1512" s="141"/>
      <c r="DM1512" s="141"/>
      <c r="DN1512" s="141"/>
      <c r="DO1512" s="141"/>
      <c r="DP1512" s="91"/>
      <c r="DQ1512" s="72"/>
      <c r="DR1512" s="72"/>
      <c r="DS1512" s="72"/>
      <c r="DT1512" s="72"/>
      <c r="DZ1512" s="141"/>
      <c r="EA1512" s="141"/>
      <c r="EF1512" s="143"/>
      <c r="EU1512" s="72"/>
    </row>
    <row r="1513" spans="64:151">
      <c r="BL1513" s="100"/>
      <c r="BM1513"/>
      <c r="BN1513" s="11"/>
      <c r="BO1513" s="100"/>
      <c r="BZ1513"/>
      <c r="CA1513" s="278">
        <v>41431.450532407405</v>
      </c>
      <c r="CB1513" t="s">
        <v>1017</v>
      </c>
      <c r="CF1513" s="65"/>
      <c r="CG1513" s="65"/>
      <c r="DJ1513" s="139"/>
      <c r="DK1513" s="95"/>
      <c r="DL1513" s="141"/>
      <c r="DM1513" s="141"/>
      <c r="DN1513" s="141"/>
      <c r="DO1513" s="141"/>
      <c r="DP1513" s="91"/>
      <c r="DQ1513" s="72"/>
      <c r="DR1513" s="72"/>
      <c r="DS1513" s="72"/>
      <c r="DT1513" s="72"/>
      <c r="DZ1513" s="141"/>
      <c r="EA1513" s="141"/>
      <c r="EF1513" s="143"/>
      <c r="EU1513" s="72"/>
    </row>
    <row r="1514" spans="64:151">
      <c r="BL1514" s="100"/>
      <c r="BM1514"/>
      <c r="BN1514" s="11"/>
      <c r="BO1514" s="100"/>
      <c r="BZ1514"/>
      <c r="CA1514" s="278">
        <v>41431.450532407405</v>
      </c>
      <c r="CB1514" t="s">
        <v>1597</v>
      </c>
      <c r="CF1514" s="65"/>
      <c r="CG1514" s="65"/>
      <c r="DJ1514" s="139"/>
      <c r="DK1514" s="95"/>
      <c r="DL1514" s="141"/>
      <c r="DM1514" s="141"/>
      <c r="DN1514" s="141"/>
      <c r="DO1514" s="141"/>
      <c r="DP1514" s="91"/>
      <c r="DQ1514" s="72"/>
      <c r="DR1514" s="72"/>
      <c r="DS1514" s="72"/>
      <c r="DT1514" s="72"/>
      <c r="DZ1514" s="141"/>
      <c r="EA1514" s="141"/>
      <c r="EF1514" s="143"/>
      <c r="EU1514" s="72"/>
    </row>
    <row r="1515" spans="64:151">
      <c r="BL1515" s="100"/>
      <c r="BM1515"/>
      <c r="BN1515" s="11"/>
      <c r="BO1515" s="100"/>
      <c r="BZ1515"/>
      <c r="CA1515" s="278">
        <v>41431.450613425928</v>
      </c>
      <c r="CB1515" t="s">
        <v>1017</v>
      </c>
      <c r="CF1515" s="65"/>
      <c r="CG1515" s="65"/>
      <c r="DJ1515" s="139"/>
      <c r="DK1515" s="95"/>
      <c r="DL1515" s="141"/>
      <c r="DM1515" s="141"/>
      <c r="DN1515" s="141"/>
      <c r="DO1515" s="141"/>
      <c r="DP1515" s="91"/>
      <c r="DQ1515" s="72"/>
      <c r="DR1515" s="72"/>
      <c r="DS1515" s="72"/>
      <c r="DT1515" s="72"/>
      <c r="DZ1515" s="141"/>
      <c r="EA1515" s="141"/>
      <c r="EF1515" s="143"/>
      <c r="EU1515" s="72"/>
    </row>
    <row r="1516" spans="64:151">
      <c r="BL1516" s="100"/>
      <c r="BM1516"/>
      <c r="BN1516" s="11"/>
      <c r="BO1516" s="100"/>
      <c r="BZ1516"/>
      <c r="CA1516" s="278">
        <v>41431.450624999998</v>
      </c>
      <c r="CB1516" t="s">
        <v>1597</v>
      </c>
      <c r="CF1516" s="65"/>
      <c r="CG1516" s="65"/>
      <c r="DJ1516" s="139"/>
      <c r="DK1516" s="95"/>
      <c r="DL1516" s="141"/>
      <c r="DM1516" s="141"/>
      <c r="DN1516" s="141"/>
      <c r="DO1516" s="141"/>
      <c r="DP1516" s="91"/>
      <c r="DQ1516" s="72"/>
      <c r="DR1516" s="72"/>
      <c r="DS1516" s="72"/>
      <c r="DT1516" s="72"/>
      <c r="DZ1516" s="141"/>
      <c r="EA1516" s="141"/>
      <c r="EF1516" s="143"/>
      <c r="EU1516" s="72"/>
    </row>
    <row r="1517" spans="64:151">
      <c r="BL1517" s="100"/>
      <c r="BM1517"/>
      <c r="BN1517" s="11"/>
      <c r="BO1517" s="100"/>
      <c r="BZ1517"/>
      <c r="CA1517" s="278">
        <v>41431.450624999998</v>
      </c>
      <c r="CB1517" t="s">
        <v>1969</v>
      </c>
      <c r="CF1517" s="65"/>
      <c r="CG1517" s="65"/>
      <c r="DJ1517" s="139"/>
      <c r="DK1517" s="95"/>
      <c r="DL1517" s="141"/>
      <c r="DM1517" s="141"/>
      <c r="DN1517" s="141"/>
      <c r="DO1517" s="141"/>
      <c r="DP1517" s="91"/>
      <c r="DQ1517" s="72"/>
      <c r="DR1517" s="72"/>
      <c r="DS1517" s="72"/>
      <c r="DT1517" s="72"/>
      <c r="DZ1517" s="141"/>
      <c r="EA1517" s="141"/>
      <c r="EF1517" s="143"/>
      <c r="EU1517" s="72"/>
    </row>
    <row r="1518" spans="64:151">
      <c r="BL1518" s="100"/>
      <c r="BM1518"/>
      <c r="BN1518" s="11"/>
      <c r="BO1518" s="100"/>
      <c r="BZ1518"/>
      <c r="CA1518" s="278">
        <v>41431.450648148151</v>
      </c>
      <c r="CB1518" t="s">
        <v>965</v>
      </c>
      <c r="CF1518" s="65"/>
      <c r="CG1518" s="65"/>
      <c r="DJ1518" s="139"/>
      <c r="DK1518" s="95"/>
      <c r="DL1518" s="141"/>
      <c r="DM1518" s="141"/>
      <c r="DN1518" s="141"/>
      <c r="DO1518" s="141"/>
      <c r="DP1518" s="91"/>
      <c r="DQ1518" s="72"/>
      <c r="DR1518" s="72"/>
      <c r="DS1518" s="72"/>
      <c r="DT1518" s="72"/>
      <c r="DZ1518" s="141"/>
      <c r="EA1518" s="141"/>
      <c r="EF1518" s="143"/>
      <c r="EU1518" s="72"/>
    </row>
    <row r="1519" spans="64:151">
      <c r="BL1519" s="100"/>
      <c r="BM1519"/>
      <c r="BN1519" s="11"/>
      <c r="BO1519" s="100"/>
      <c r="BZ1519"/>
      <c r="CA1519" s="278">
        <v>41431.450659722221</v>
      </c>
      <c r="CB1519" t="s">
        <v>1597</v>
      </c>
      <c r="CF1519" s="65"/>
      <c r="CG1519" s="65"/>
      <c r="DJ1519" s="139"/>
      <c r="DK1519" s="95"/>
      <c r="DL1519" s="141"/>
      <c r="DM1519" s="141"/>
      <c r="DN1519" s="141"/>
      <c r="DO1519" s="141"/>
      <c r="DP1519" s="91"/>
      <c r="DQ1519" s="72"/>
      <c r="DR1519" s="72"/>
      <c r="DS1519" s="72"/>
      <c r="DT1519" s="72"/>
      <c r="DZ1519" s="141"/>
      <c r="EA1519" s="141"/>
      <c r="EF1519" s="143"/>
      <c r="EU1519" s="72"/>
    </row>
    <row r="1520" spans="64:151">
      <c r="BL1520" s="100"/>
      <c r="BM1520"/>
      <c r="BN1520" s="11"/>
      <c r="BO1520" s="100"/>
      <c r="BZ1520"/>
      <c r="CA1520" s="278">
        <v>41431.450659722221</v>
      </c>
      <c r="CB1520" t="s">
        <v>1969</v>
      </c>
      <c r="CF1520" s="65"/>
      <c r="CG1520" s="65"/>
      <c r="DJ1520" s="139"/>
      <c r="DK1520" s="95"/>
      <c r="DL1520" s="141"/>
      <c r="DM1520" s="141"/>
      <c r="DN1520" s="141"/>
      <c r="DO1520" s="141"/>
      <c r="DP1520" s="91"/>
      <c r="DQ1520" s="72"/>
      <c r="DR1520" s="72"/>
      <c r="DS1520" s="72"/>
      <c r="DT1520" s="72"/>
      <c r="DZ1520" s="141"/>
      <c r="EA1520" s="141"/>
      <c r="EF1520" s="143"/>
      <c r="EU1520" s="72"/>
    </row>
    <row r="1521" spans="64:151">
      <c r="BL1521" s="100"/>
      <c r="BM1521"/>
      <c r="BN1521" s="11"/>
      <c r="BO1521" s="100"/>
      <c r="BZ1521"/>
      <c r="CA1521" s="278">
        <v>41431.450729166667</v>
      </c>
      <c r="CB1521" t="s">
        <v>1969</v>
      </c>
      <c r="CF1521" s="65"/>
      <c r="CG1521" s="65"/>
      <c r="DJ1521" s="139"/>
      <c r="DK1521" s="95"/>
      <c r="DL1521" s="141"/>
      <c r="DM1521" s="141"/>
      <c r="DN1521" s="141"/>
      <c r="DO1521" s="141"/>
      <c r="DP1521" s="91"/>
      <c r="DQ1521" s="72"/>
      <c r="DR1521" s="72"/>
      <c r="DS1521" s="72"/>
      <c r="DT1521" s="72"/>
      <c r="DZ1521" s="141"/>
      <c r="EA1521" s="141"/>
      <c r="EF1521" s="143"/>
      <c r="EU1521" s="72"/>
    </row>
    <row r="1522" spans="64:151">
      <c r="BL1522" s="100"/>
      <c r="BM1522"/>
      <c r="BN1522" s="11"/>
      <c r="BO1522" s="100"/>
      <c r="BZ1522"/>
      <c r="CA1522" s="278">
        <v>41431.450810185182</v>
      </c>
      <c r="CB1522" t="s">
        <v>966</v>
      </c>
      <c r="CF1522" s="65"/>
      <c r="CG1522" s="65"/>
      <c r="DJ1522" s="139"/>
      <c r="DK1522" s="95"/>
      <c r="DL1522" s="141"/>
      <c r="DM1522" s="141"/>
      <c r="DN1522" s="141"/>
      <c r="DO1522" s="141"/>
      <c r="DP1522" s="91"/>
      <c r="DQ1522" s="72"/>
      <c r="DR1522" s="72"/>
      <c r="DS1522" s="72"/>
      <c r="DT1522" s="72"/>
      <c r="DZ1522" s="141"/>
      <c r="EA1522" s="141"/>
      <c r="EF1522" s="143"/>
      <c r="EU1522" s="72"/>
    </row>
    <row r="1523" spans="64:151">
      <c r="BL1523" s="100"/>
      <c r="BM1523"/>
      <c r="BN1523" s="11"/>
      <c r="BO1523" s="100"/>
      <c r="BZ1523"/>
      <c r="CA1523" s="278">
        <v>41431.450810185182</v>
      </c>
      <c r="CB1523" t="s">
        <v>1597</v>
      </c>
      <c r="CF1523" s="65"/>
      <c r="CG1523" s="65"/>
      <c r="DJ1523" s="139"/>
      <c r="DK1523" s="95"/>
      <c r="DL1523" s="141"/>
      <c r="DM1523" s="141"/>
      <c r="DN1523" s="141"/>
      <c r="DO1523" s="141"/>
      <c r="DP1523" s="91"/>
      <c r="DQ1523" s="72"/>
      <c r="DR1523" s="72"/>
      <c r="DS1523" s="72"/>
      <c r="DT1523" s="72"/>
      <c r="DZ1523" s="141"/>
      <c r="EA1523" s="141"/>
      <c r="EF1523" s="143"/>
      <c r="EU1523" s="72"/>
    </row>
    <row r="1524" spans="64:151">
      <c r="BL1524" s="100"/>
      <c r="BM1524"/>
      <c r="BN1524" s="11"/>
      <c r="BO1524" s="100"/>
      <c r="BZ1524"/>
      <c r="CA1524" s="278">
        <v>41431.450810185182</v>
      </c>
      <c r="CB1524" t="s">
        <v>1969</v>
      </c>
      <c r="CF1524" s="65"/>
      <c r="CG1524" s="65"/>
      <c r="DJ1524" s="139"/>
      <c r="DK1524" s="95"/>
      <c r="DL1524" s="141"/>
      <c r="DM1524" s="141"/>
      <c r="DN1524" s="141"/>
      <c r="DO1524" s="141"/>
      <c r="DP1524" s="91"/>
      <c r="DQ1524" s="72"/>
      <c r="DR1524" s="72"/>
      <c r="DS1524" s="72"/>
      <c r="DT1524" s="72"/>
      <c r="DZ1524" s="141"/>
      <c r="EA1524" s="141"/>
      <c r="EF1524" s="143"/>
      <c r="EU1524" s="72"/>
    </row>
    <row r="1525" spans="64:151">
      <c r="BL1525" s="100"/>
      <c r="BM1525"/>
      <c r="BN1525" s="11"/>
      <c r="BO1525" s="100"/>
      <c r="BZ1525"/>
      <c r="CA1525" s="278">
        <v>41431.450810185182</v>
      </c>
      <c r="CB1525" t="s">
        <v>967</v>
      </c>
      <c r="CF1525" s="65"/>
      <c r="CG1525" s="65"/>
      <c r="DJ1525" s="139"/>
      <c r="DK1525" s="95"/>
      <c r="DL1525" s="141"/>
      <c r="DM1525" s="141"/>
      <c r="DN1525" s="141"/>
      <c r="DO1525" s="141"/>
      <c r="DP1525" s="91"/>
      <c r="DQ1525" s="72"/>
      <c r="DR1525" s="72"/>
      <c r="DS1525" s="72"/>
      <c r="DT1525" s="72"/>
      <c r="DZ1525" s="141"/>
      <c r="EA1525" s="141"/>
      <c r="EF1525" s="143"/>
      <c r="EU1525" s="72"/>
    </row>
    <row r="1526" spans="64:151">
      <c r="BL1526" s="100"/>
      <c r="BM1526"/>
      <c r="BN1526" s="11"/>
      <c r="BO1526" s="100"/>
      <c r="BZ1526"/>
      <c r="CA1526" s="278">
        <v>41431.450810185182</v>
      </c>
      <c r="CB1526" t="s">
        <v>1969</v>
      </c>
      <c r="CF1526" s="65"/>
      <c r="CG1526" s="65"/>
      <c r="DJ1526" s="139"/>
      <c r="DK1526" s="95"/>
      <c r="DL1526" s="141"/>
      <c r="DM1526" s="141"/>
      <c r="DN1526" s="141"/>
      <c r="DO1526" s="141"/>
      <c r="DP1526" s="91"/>
      <c r="DQ1526" s="72"/>
      <c r="DR1526" s="72"/>
      <c r="DS1526" s="72"/>
      <c r="DT1526" s="72"/>
      <c r="DZ1526" s="141"/>
      <c r="EA1526" s="141"/>
      <c r="EF1526" s="143"/>
      <c r="EU1526" s="72"/>
    </row>
    <row r="1527" spans="64:151">
      <c r="BL1527" s="100"/>
      <c r="BM1527"/>
      <c r="BN1527" s="11"/>
      <c r="BO1527" s="100"/>
      <c r="BZ1527"/>
      <c r="CA1527" s="278">
        <v>41431.450833333336</v>
      </c>
      <c r="CB1527" t="s">
        <v>1020</v>
      </c>
      <c r="CF1527" s="65"/>
      <c r="CG1527" s="65"/>
      <c r="DJ1527" s="139"/>
      <c r="DK1527" s="95"/>
      <c r="DL1527" s="141"/>
      <c r="DM1527" s="141"/>
      <c r="DN1527" s="141"/>
      <c r="DO1527" s="141"/>
      <c r="DP1527" s="91"/>
      <c r="DQ1527" s="72"/>
      <c r="DR1527" s="72"/>
      <c r="DS1527" s="72"/>
      <c r="DT1527" s="72"/>
      <c r="DZ1527" s="141"/>
      <c r="EA1527" s="141"/>
      <c r="EF1527" s="143"/>
      <c r="EU1527" s="72"/>
    </row>
    <row r="1528" spans="64:151">
      <c r="BL1528" s="100"/>
      <c r="BM1528"/>
      <c r="BN1528" s="11"/>
      <c r="BO1528" s="100"/>
      <c r="BZ1528"/>
      <c r="CA1528" s="278">
        <v>41431.450856481482</v>
      </c>
      <c r="CB1528" t="s">
        <v>1969</v>
      </c>
      <c r="CF1528" s="65"/>
      <c r="CG1528" s="65"/>
      <c r="DJ1528" s="139"/>
      <c r="DK1528" s="95"/>
      <c r="DL1528" s="141"/>
      <c r="DM1528" s="141"/>
      <c r="DN1528" s="141"/>
      <c r="DO1528" s="141"/>
      <c r="DP1528" s="91"/>
      <c r="DQ1528" s="72"/>
      <c r="DR1528" s="72"/>
      <c r="DS1528" s="72"/>
      <c r="DT1528" s="72"/>
      <c r="DZ1528" s="141"/>
      <c r="EA1528" s="141"/>
      <c r="EF1528" s="143"/>
      <c r="EU1528" s="72"/>
    </row>
    <row r="1529" spans="64:151">
      <c r="BL1529" s="100"/>
      <c r="BM1529"/>
      <c r="BN1529" s="11"/>
      <c r="BO1529" s="100"/>
      <c r="BZ1529"/>
      <c r="CA1529" s="278">
        <v>41431.450856481482</v>
      </c>
      <c r="CB1529" t="s">
        <v>966</v>
      </c>
      <c r="CF1529" s="65"/>
      <c r="CG1529" s="65"/>
      <c r="DJ1529" s="139"/>
      <c r="DK1529" s="95"/>
      <c r="DL1529" s="141"/>
      <c r="DM1529" s="141"/>
      <c r="DN1529" s="141"/>
      <c r="DO1529" s="141"/>
      <c r="DP1529" s="91"/>
      <c r="DQ1529" s="72"/>
      <c r="DR1529" s="72"/>
      <c r="DS1529" s="72"/>
      <c r="DT1529" s="72"/>
      <c r="DZ1529" s="141"/>
      <c r="EA1529" s="141"/>
      <c r="EF1529" s="143"/>
      <c r="EU1529" s="72"/>
    </row>
    <row r="1530" spans="64:151">
      <c r="BL1530" s="100"/>
      <c r="BM1530"/>
      <c r="BN1530" s="11"/>
      <c r="BO1530" s="100"/>
      <c r="BZ1530"/>
      <c r="CA1530" s="278">
        <v>41431.450868055559</v>
      </c>
      <c r="CB1530" t="s">
        <v>1597</v>
      </c>
      <c r="CF1530" s="65"/>
      <c r="CG1530" s="65"/>
      <c r="DJ1530" s="139"/>
      <c r="DK1530" s="95"/>
      <c r="DL1530" s="141"/>
      <c r="DM1530" s="141"/>
      <c r="DN1530" s="141"/>
      <c r="DO1530" s="141"/>
      <c r="DP1530" s="91"/>
      <c r="DQ1530" s="72"/>
      <c r="DR1530" s="72"/>
      <c r="DS1530" s="72"/>
      <c r="DT1530" s="72"/>
      <c r="DZ1530" s="141"/>
      <c r="EA1530" s="141"/>
      <c r="EF1530" s="143"/>
      <c r="EU1530" s="72"/>
    </row>
    <row r="1531" spans="64:151">
      <c r="BL1531" s="100"/>
      <c r="BM1531"/>
      <c r="BN1531" s="11"/>
      <c r="BO1531" s="100"/>
      <c r="BZ1531"/>
      <c r="CA1531" s="278">
        <v>41431.451180555552</v>
      </c>
      <c r="CB1531" t="s">
        <v>966</v>
      </c>
      <c r="CF1531" s="65"/>
      <c r="CG1531" s="65"/>
      <c r="DJ1531" s="139"/>
      <c r="DK1531" s="95"/>
      <c r="DL1531" s="141"/>
      <c r="DM1531" s="141"/>
      <c r="DN1531" s="141"/>
      <c r="DO1531" s="141"/>
      <c r="DP1531" s="91"/>
      <c r="DQ1531" s="72"/>
      <c r="DR1531" s="72"/>
      <c r="DS1531" s="72"/>
      <c r="DT1531" s="72"/>
      <c r="DZ1531" s="141"/>
      <c r="EA1531" s="141"/>
      <c r="EF1531" s="143"/>
      <c r="EU1531" s="72"/>
    </row>
    <row r="1532" spans="64:151">
      <c r="BL1532" s="100"/>
      <c r="BM1532"/>
      <c r="BN1532" s="11"/>
      <c r="BO1532" s="100"/>
      <c r="BZ1532"/>
      <c r="CA1532" s="278">
        <v>41431.451192129629</v>
      </c>
      <c r="CB1532" t="s">
        <v>1598</v>
      </c>
      <c r="CF1532" s="65"/>
      <c r="CG1532" s="65"/>
      <c r="DJ1532" s="139"/>
      <c r="DK1532" s="95"/>
      <c r="DL1532" s="141"/>
      <c r="DM1532" s="141"/>
      <c r="DN1532" s="141"/>
      <c r="DO1532" s="141"/>
      <c r="DP1532" s="91"/>
      <c r="DQ1532" s="72"/>
      <c r="DR1532" s="72"/>
      <c r="DS1532" s="72"/>
      <c r="DT1532" s="72"/>
      <c r="DZ1532" s="141"/>
      <c r="EA1532" s="141"/>
      <c r="EF1532" s="143"/>
      <c r="EU1532" s="72"/>
    </row>
    <row r="1533" spans="64:151">
      <c r="BL1533" s="100"/>
      <c r="BM1533"/>
      <c r="BN1533" s="11"/>
      <c r="BO1533" s="100"/>
      <c r="BZ1533"/>
      <c r="CA1533" s="278">
        <v>41431.451192129629</v>
      </c>
      <c r="CB1533" t="s">
        <v>1969</v>
      </c>
      <c r="CF1533" s="65"/>
      <c r="CG1533" s="65"/>
      <c r="DJ1533" s="139"/>
      <c r="DK1533" s="95"/>
      <c r="DL1533" s="141"/>
      <c r="DM1533" s="141"/>
      <c r="DN1533" s="141"/>
      <c r="DO1533" s="141"/>
      <c r="DP1533" s="91"/>
      <c r="DQ1533" s="72"/>
      <c r="DR1533" s="72"/>
      <c r="DS1533" s="72"/>
      <c r="DT1533" s="72"/>
      <c r="DZ1533" s="141"/>
      <c r="EA1533" s="141"/>
      <c r="EF1533" s="143"/>
      <c r="EU1533" s="72"/>
    </row>
    <row r="1534" spans="64:151">
      <c r="BL1534" s="100"/>
      <c r="BM1534"/>
      <c r="BN1534" s="11"/>
      <c r="BO1534" s="100"/>
      <c r="BZ1534"/>
      <c r="CA1534" s="278">
        <v>41431.451192129629</v>
      </c>
      <c r="CB1534" t="s">
        <v>1021</v>
      </c>
      <c r="CF1534" s="65"/>
      <c r="CG1534" s="65"/>
      <c r="DJ1534" s="139"/>
      <c r="DK1534" s="95"/>
      <c r="DL1534" s="141"/>
      <c r="DM1534" s="141"/>
      <c r="DN1534" s="141"/>
      <c r="DO1534" s="141"/>
      <c r="DP1534" s="91"/>
      <c r="DQ1534" s="72"/>
      <c r="DR1534" s="72"/>
      <c r="DS1534" s="72"/>
      <c r="DT1534" s="72"/>
      <c r="DZ1534" s="141"/>
      <c r="EA1534" s="141"/>
      <c r="EF1534" s="143"/>
      <c r="EU1534" s="72"/>
    </row>
    <row r="1535" spans="64:151">
      <c r="BL1535" s="100"/>
      <c r="BM1535"/>
      <c r="BN1535" s="11"/>
      <c r="BO1535" s="100"/>
      <c r="BZ1535"/>
      <c r="CA1535" s="278">
        <v>41431.451192129629</v>
      </c>
      <c r="CB1535" t="s">
        <v>1969</v>
      </c>
      <c r="CF1535" s="65"/>
      <c r="CG1535" s="65"/>
      <c r="DJ1535" s="139"/>
      <c r="DK1535" s="95"/>
      <c r="DL1535" s="141"/>
      <c r="DM1535" s="141"/>
      <c r="DN1535" s="141"/>
      <c r="DO1535" s="141"/>
      <c r="DP1535" s="91"/>
      <c r="DQ1535" s="72"/>
      <c r="DR1535" s="72"/>
      <c r="DS1535" s="72"/>
      <c r="DT1535" s="72"/>
      <c r="DZ1535" s="141"/>
      <c r="EA1535" s="141"/>
      <c r="EF1535" s="143"/>
      <c r="EU1535" s="72"/>
    </row>
    <row r="1536" spans="64:151">
      <c r="BL1536" s="100"/>
      <c r="BM1536"/>
      <c r="BN1536" s="11"/>
      <c r="BO1536" s="100"/>
      <c r="BZ1536"/>
      <c r="CA1536" s="278">
        <v>41431.451203703706</v>
      </c>
      <c r="CB1536" t="s">
        <v>969</v>
      </c>
      <c r="CF1536" s="65"/>
      <c r="CG1536" s="65"/>
      <c r="DJ1536" s="139"/>
      <c r="DK1536" s="95"/>
      <c r="DL1536" s="141"/>
      <c r="DM1536" s="141"/>
      <c r="DN1536" s="141"/>
      <c r="DO1536" s="141"/>
      <c r="DP1536" s="91"/>
      <c r="DQ1536" s="72"/>
      <c r="DR1536" s="72"/>
      <c r="DS1536" s="72"/>
      <c r="DT1536" s="72"/>
      <c r="DZ1536" s="141"/>
      <c r="EA1536" s="141"/>
      <c r="EF1536" s="143"/>
      <c r="EU1536" s="72"/>
    </row>
    <row r="1537" spans="64:151">
      <c r="BL1537" s="100"/>
      <c r="BM1537"/>
      <c r="BN1537" s="11"/>
      <c r="BO1537" s="100"/>
      <c r="BZ1537"/>
      <c r="CA1537" s="278">
        <v>41431.451273148145</v>
      </c>
      <c r="CB1537" t="s">
        <v>1969</v>
      </c>
      <c r="CF1537" s="65"/>
      <c r="CG1537" s="65"/>
      <c r="DJ1537" s="139"/>
      <c r="DK1537" s="95"/>
      <c r="DL1537" s="141"/>
      <c r="DM1537" s="141"/>
      <c r="DN1537" s="141"/>
      <c r="DO1537" s="141"/>
      <c r="DP1537" s="91"/>
      <c r="DQ1537" s="72"/>
      <c r="DR1537" s="72"/>
      <c r="DS1537" s="72"/>
      <c r="DT1537" s="72"/>
      <c r="DZ1537" s="141"/>
      <c r="EA1537" s="141"/>
      <c r="EF1537" s="143"/>
      <c r="EU1537" s="72"/>
    </row>
    <row r="1538" spans="64:151">
      <c r="BL1538" s="100"/>
      <c r="BM1538"/>
      <c r="BN1538" s="11"/>
      <c r="BO1538" s="100"/>
      <c r="BZ1538"/>
      <c r="CA1538" s="278">
        <v>41431.451273148145</v>
      </c>
      <c r="CB1538" t="s">
        <v>966</v>
      </c>
      <c r="CF1538" s="65"/>
      <c r="CG1538" s="65"/>
      <c r="DJ1538" s="139"/>
      <c r="DK1538" s="95"/>
      <c r="DL1538" s="141"/>
      <c r="DM1538" s="141"/>
      <c r="DN1538" s="141"/>
      <c r="DO1538" s="141"/>
      <c r="DP1538" s="91"/>
      <c r="DQ1538" s="72"/>
      <c r="DR1538" s="72"/>
      <c r="DS1538" s="72"/>
      <c r="DT1538" s="72"/>
      <c r="DZ1538" s="141"/>
      <c r="EA1538" s="141"/>
      <c r="EF1538" s="143"/>
      <c r="EU1538" s="72"/>
    </row>
    <row r="1539" spans="64:151">
      <c r="BL1539" s="100"/>
      <c r="BM1539"/>
      <c r="BN1539" s="11"/>
      <c r="BO1539" s="100"/>
      <c r="BZ1539"/>
      <c r="CA1539" s="278">
        <v>41431.451273148145</v>
      </c>
      <c r="CB1539" t="s">
        <v>1597</v>
      </c>
      <c r="CF1539" s="65"/>
      <c r="CG1539" s="65"/>
      <c r="DJ1539" s="139"/>
      <c r="DK1539" s="95"/>
      <c r="DL1539" s="141"/>
      <c r="DM1539" s="141"/>
      <c r="DN1539" s="141"/>
      <c r="DO1539" s="141"/>
      <c r="DP1539" s="91"/>
      <c r="DQ1539" s="72"/>
      <c r="DR1539" s="72"/>
      <c r="DS1539" s="72"/>
      <c r="DT1539" s="72"/>
      <c r="DZ1539" s="141"/>
      <c r="EA1539" s="141"/>
      <c r="EF1539" s="143"/>
      <c r="EU1539" s="72"/>
    </row>
    <row r="1540" spans="64:151">
      <c r="BL1540" s="100"/>
      <c r="BM1540"/>
      <c r="BN1540" s="11"/>
      <c r="BO1540" s="100"/>
      <c r="BZ1540"/>
      <c r="CA1540" s="278">
        <v>41431.462453703702</v>
      </c>
      <c r="CB1540" t="s">
        <v>1969</v>
      </c>
      <c r="CF1540" s="65"/>
      <c r="CG1540" s="65"/>
      <c r="DJ1540" s="139"/>
      <c r="DK1540" s="95"/>
      <c r="DL1540" s="141"/>
      <c r="DM1540" s="141"/>
      <c r="DN1540" s="141"/>
      <c r="DO1540" s="141"/>
      <c r="DP1540" s="91"/>
      <c r="DQ1540" s="72"/>
      <c r="DR1540" s="72"/>
      <c r="DS1540" s="72"/>
      <c r="DT1540" s="72"/>
      <c r="DZ1540" s="141"/>
      <c r="EA1540" s="141"/>
      <c r="EF1540" s="143"/>
      <c r="EU1540" s="72"/>
    </row>
    <row r="1541" spans="64:151">
      <c r="BL1541" s="100"/>
      <c r="BM1541"/>
      <c r="BN1541" s="11"/>
      <c r="BO1541" s="100"/>
      <c r="BZ1541"/>
      <c r="CA1541" s="278">
        <v>41431.462569444448</v>
      </c>
      <c r="CB1541" t="s">
        <v>1969</v>
      </c>
      <c r="CF1541" s="65"/>
      <c r="CG1541" s="65"/>
      <c r="DJ1541" s="139"/>
      <c r="DK1541" s="95"/>
      <c r="DL1541" s="141"/>
      <c r="DM1541" s="141"/>
      <c r="DN1541" s="141"/>
      <c r="DO1541" s="141"/>
      <c r="DP1541" s="91"/>
      <c r="DQ1541" s="72"/>
      <c r="DR1541" s="72"/>
      <c r="DS1541" s="72"/>
      <c r="DT1541" s="72"/>
      <c r="DZ1541" s="141"/>
      <c r="EA1541" s="141"/>
      <c r="EF1541" s="143"/>
      <c r="EU1541" s="72"/>
    </row>
    <row r="1542" spans="64:151">
      <c r="BL1542" s="100"/>
      <c r="BM1542"/>
      <c r="BN1542" s="11"/>
      <c r="BO1542" s="100"/>
      <c r="BZ1542"/>
      <c r="CA1542" s="278">
        <v>41431.462592592594</v>
      </c>
      <c r="CB1542" t="s">
        <v>1026</v>
      </c>
      <c r="CF1542" s="65"/>
      <c r="CG1542" s="65"/>
      <c r="DJ1542" s="139"/>
      <c r="DK1542" s="95"/>
      <c r="DL1542" s="141"/>
      <c r="DM1542" s="141"/>
      <c r="DN1542" s="141"/>
      <c r="DO1542" s="141"/>
      <c r="DP1542" s="91"/>
      <c r="DQ1542" s="72"/>
      <c r="DR1542" s="72"/>
      <c r="DS1542" s="72"/>
      <c r="DT1542" s="72"/>
      <c r="DZ1542" s="141"/>
      <c r="EA1542" s="141"/>
      <c r="EF1542" s="143"/>
      <c r="EU1542" s="72"/>
    </row>
    <row r="1543" spans="64:151">
      <c r="BL1543" s="100"/>
      <c r="BM1543"/>
      <c r="BN1543" s="11"/>
      <c r="BO1543" s="100"/>
      <c r="BZ1543"/>
      <c r="CA1543" s="278">
        <v>41431.462592592594</v>
      </c>
      <c r="CB1543" t="s">
        <v>1969</v>
      </c>
      <c r="CF1543" s="65"/>
      <c r="CG1543" s="65"/>
      <c r="DJ1543" s="139"/>
      <c r="DK1543" s="95"/>
      <c r="DL1543" s="141"/>
      <c r="DM1543" s="141"/>
      <c r="DN1543" s="141"/>
      <c r="DO1543" s="141"/>
      <c r="DP1543" s="91"/>
      <c r="DQ1543" s="72"/>
      <c r="DR1543" s="72"/>
      <c r="DS1543" s="72"/>
      <c r="DT1543" s="72"/>
      <c r="DZ1543" s="141"/>
      <c r="EA1543" s="141"/>
      <c r="EF1543" s="143"/>
      <c r="EU1543" s="72"/>
    </row>
    <row r="1544" spans="64:151">
      <c r="BL1544" s="100"/>
      <c r="BM1544"/>
      <c r="BN1544" s="11"/>
      <c r="BO1544" s="100"/>
      <c r="BZ1544"/>
      <c r="CA1544" s="278">
        <v>41431.462604166663</v>
      </c>
      <c r="CB1544" t="s">
        <v>1969</v>
      </c>
      <c r="CF1544" s="65"/>
      <c r="CG1544" s="65"/>
      <c r="DJ1544" s="139"/>
      <c r="DK1544" s="95"/>
      <c r="DL1544" s="141"/>
      <c r="DM1544" s="141"/>
      <c r="DN1544" s="141"/>
      <c r="DO1544" s="141"/>
      <c r="DP1544" s="91"/>
      <c r="DQ1544" s="72"/>
      <c r="DR1544" s="72"/>
      <c r="DS1544" s="72"/>
      <c r="DT1544" s="72"/>
      <c r="DZ1544" s="141"/>
      <c r="EA1544" s="141"/>
      <c r="EF1544" s="143"/>
      <c r="EU1544" s="72"/>
    </row>
    <row r="1545" spans="64:151">
      <c r="BL1545" s="100"/>
      <c r="BM1545"/>
      <c r="BN1545" s="11"/>
      <c r="BO1545" s="100"/>
      <c r="BZ1545"/>
      <c r="CA1545" s="278">
        <v>41431.463761574072</v>
      </c>
      <c r="CB1545" t="s">
        <v>1969</v>
      </c>
      <c r="CF1545" s="65"/>
      <c r="CG1545" s="65"/>
      <c r="DJ1545" s="139"/>
      <c r="DK1545" s="95"/>
      <c r="DL1545" s="141"/>
      <c r="DM1545" s="141"/>
      <c r="DN1545" s="141"/>
      <c r="DO1545" s="141"/>
      <c r="DP1545" s="91"/>
      <c r="DQ1545" s="72"/>
      <c r="DR1545" s="72"/>
      <c r="DS1545" s="72"/>
      <c r="DT1545" s="72"/>
      <c r="DZ1545" s="141"/>
      <c r="EA1545" s="141"/>
      <c r="EF1545" s="143"/>
      <c r="EU1545" s="72"/>
    </row>
    <row r="1546" spans="64:151">
      <c r="BL1546" s="100"/>
      <c r="BM1546"/>
      <c r="BN1546" s="11"/>
      <c r="BO1546" s="100"/>
      <c r="BZ1546"/>
      <c r="CA1546" s="278">
        <v>41431.463877314818</v>
      </c>
      <c r="CB1546" t="s">
        <v>1969</v>
      </c>
      <c r="CF1546" s="65"/>
      <c r="CG1546" s="65"/>
      <c r="DJ1546" s="139"/>
      <c r="DK1546" s="95"/>
      <c r="DL1546" s="141"/>
      <c r="DM1546" s="141"/>
      <c r="DN1546" s="141"/>
      <c r="DO1546" s="141"/>
      <c r="DP1546" s="91"/>
      <c r="DQ1546" s="72"/>
      <c r="DR1546" s="72"/>
      <c r="DS1546" s="72"/>
      <c r="DT1546" s="72"/>
      <c r="DZ1546" s="141"/>
      <c r="EA1546" s="141"/>
      <c r="EF1546" s="143"/>
      <c r="EU1546" s="72"/>
    </row>
    <row r="1547" spans="64:151">
      <c r="BL1547" s="100"/>
      <c r="BM1547"/>
      <c r="BN1547" s="11"/>
      <c r="BO1547" s="100"/>
      <c r="BZ1547"/>
      <c r="CA1547" s="278">
        <v>41431.463888888888</v>
      </c>
      <c r="CB1547" t="s">
        <v>971</v>
      </c>
      <c r="CF1547" s="65"/>
      <c r="CG1547" s="65"/>
      <c r="DJ1547" s="139"/>
      <c r="DK1547" s="95"/>
      <c r="DL1547" s="141"/>
      <c r="DM1547" s="141"/>
      <c r="DN1547" s="141"/>
      <c r="DO1547" s="141"/>
      <c r="DP1547" s="91"/>
      <c r="DQ1547" s="72"/>
      <c r="DR1547" s="72"/>
      <c r="DS1547" s="72"/>
      <c r="DT1547" s="72"/>
      <c r="DZ1547" s="141"/>
      <c r="EA1547" s="141"/>
      <c r="EF1547" s="143"/>
      <c r="EU1547" s="72"/>
    </row>
    <row r="1548" spans="64:151">
      <c r="BL1548" s="100"/>
      <c r="BM1548"/>
      <c r="BN1548" s="11"/>
      <c r="BO1548" s="100"/>
      <c r="BZ1548"/>
      <c r="CA1548" s="278">
        <v>41431.463888888888</v>
      </c>
      <c r="CB1548" t="s">
        <v>1969</v>
      </c>
      <c r="CF1548" s="65"/>
      <c r="CG1548" s="65"/>
      <c r="DJ1548" s="139"/>
      <c r="DK1548" s="95"/>
      <c r="DL1548" s="141"/>
      <c r="DM1548" s="141"/>
      <c r="DN1548" s="141"/>
      <c r="DO1548" s="141"/>
      <c r="DP1548" s="91"/>
      <c r="DQ1548" s="72"/>
      <c r="DR1548" s="72"/>
      <c r="DS1548" s="72"/>
      <c r="DT1548" s="72"/>
      <c r="DZ1548" s="141"/>
      <c r="EA1548" s="141"/>
      <c r="EF1548" s="143"/>
      <c r="EU1548" s="72"/>
    </row>
    <row r="1549" spans="64:151">
      <c r="BL1549" s="100"/>
      <c r="BM1549"/>
      <c r="BN1549" s="11"/>
      <c r="BO1549" s="100"/>
      <c r="BZ1549"/>
      <c r="CA1549" s="278">
        <v>41431.463912037034</v>
      </c>
      <c r="CB1549" t="s">
        <v>1969</v>
      </c>
      <c r="CF1549" s="65"/>
      <c r="CG1549" s="65"/>
      <c r="DJ1549" s="139"/>
      <c r="DK1549" s="95"/>
      <c r="DL1549" s="141"/>
      <c r="DM1549" s="141"/>
      <c r="DN1549" s="141"/>
      <c r="DO1549" s="141"/>
      <c r="DP1549" s="91"/>
      <c r="DQ1549" s="72"/>
      <c r="DR1549" s="72"/>
      <c r="DS1549" s="72"/>
      <c r="DT1549" s="72"/>
      <c r="DZ1549" s="141"/>
      <c r="EA1549" s="141"/>
      <c r="EF1549" s="143"/>
      <c r="EU1549" s="72"/>
    </row>
    <row r="1550" spans="64:151">
      <c r="BL1550" s="100"/>
      <c r="BM1550"/>
      <c r="BN1550" s="11"/>
      <c r="BO1550" s="100"/>
      <c r="BZ1550"/>
      <c r="CA1550" s="278">
        <v>41431.463923611111</v>
      </c>
      <c r="CB1550" t="s">
        <v>1068</v>
      </c>
      <c r="CF1550" s="65"/>
      <c r="CG1550" s="65"/>
      <c r="DJ1550" s="139"/>
      <c r="DK1550" s="95"/>
      <c r="DL1550" s="141"/>
      <c r="DM1550" s="141"/>
      <c r="DN1550" s="141"/>
      <c r="DO1550" s="141"/>
      <c r="DP1550" s="91"/>
      <c r="DQ1550" s="72"/>
      <c r="DR1550" s="72"/>
      <c r="DS1550" s="72"/>
      <c r="DT1550" s="72"/>
      <c r="DZ1550" s="141"/>
      <c r="EA1550" s="141"/>
      <c r="EF1550" s="143"/>
      <c r="EU1550" s="72"/>
    </row>
    <row r="1551" spans="64:151">
      <c r="BL1551" s="100"/>
      <c r="BM1551"/>
      <c r="BN1551" s="11"/>
      <c r="BO1551" s="100"/>
      <c r="BZ1551"/>
      <c r="CA1551" s="278">
        <v>41431.463923611111</v>
      </c>
      <c r="CB1551" t="s">
        <v>1969</v>
      </c>
      <c r="CF1551" s="65"/>
      <c r="CG1551" s="65"/>
      <c r="DJ1551" s="139"/>
      <c r="DK1551" s="95"/>
      <c r="DL1551" s="141"/>
      <c r="DM1551" s="141"/>
      <c r="DN1551" s="141"/>
      <c r="DO1551" s="141"/>
      <c r="DP1551" s="91"/>
      <c r="DQ1551" s="72"/>
      <c r="DR1551" s="72"/>
      <c r="DS1551" s="72"/>
      <c r="DT1551" s="72"/>
      <c r="DZ1551" s="141"/>
      <c r="EA1551" s="141"/>
      <c r="EF1551" s="143"/>
      <c r="EU1551" s="72"/>
    </row>
    <row r="1552" spans="64:151">
      <c r="BL1552" s="100"/>
      <c r="BM1552"/>
      <c r="BN1552" s="11"/>
      <c r="BO1552" s="100"/>
      <c r="BZ1552"/>
      <c r="CA1552" s="278">
        <v>41431.463935185187</v>
      </c>
      <c r="CB1552" t="s">
        <v>1969</v>
      </c>
      <c r="CF1552" s="65"/>
      <c r="CG1552" s="65"/>
      <c r="DJ1552" s="139"/>
      <c r="DK1552" s="95"/>
      <c r="DL1552" s="141"/>
      <c r="DM1552" s="141"/>
      <c r="DN1552" s="141"/>
      <c r="DO1552" s="141"/>
      <c r="DP1552" s="91"/>
      <c r="DQ1552" s="72"/>
      <c r="DR1552" s="72"/>
      <c r="DS1552" s="72"/>
      <c r="DT1552" s="72"/>
      <c r="DZ1552" s="141"/>
      <c r="EA1552" s="141"/>
      <c r="EF1552" s="143"/>
      <c r="EU1552" s="72"/>
    </row>
    <row r="1553" spans="64:151">
      <c r="BL1553" s="100"/>
      <c r="BM1553"/>
      <c r="BN1553" s="11"/>
      <c r="BO1553" s="100"/>
      <c r="BZ1553"/>
      <c r="CA1553" s="278">
        <v>41431.465636574074</v>
      </c>
      <c r="CB1553" t="s">
        <v>1969</v>
      </c>
      <c r="CF1553" s="65"/>
      <c r="CG1553" s="65"/>
      <c r="DJ1553" s="139"/>
      <c r="DK1553" s="95"/>
      <c r="DL1553" s="141"/>
      <c r="DM1553" s="141"/>
      <c r="DN1553" s="141"/>
      <c r="DO1553" s="141"/>
      <c r="DP1553" s="91"/>
      <c r="DQ1553" s="72"/>
      <c r="DR1553" s="72"/>
      <c r="DS1553" s="72"/>
      <c r="DT1553" s="72"/>
      <c r="DZ1553" s="141"/>
      <c r="EA1553" s="141"/>
      <c r="EF1553" s="143"/>
      <c r="EU1553" s="72"/>
    </row>
    <row r="1554" spans="64:151">
      <c r="BL1554" s="100"/>
      <c r="BM1554"/>
      <c r="BN1554" s="11"/>
      <c r="BO1554" s="100"/>
      <c r="BZ1554"/>
      <c r="CA1554" s="278">
        <v>41431.466539351852</v>
      </c>
      <c r="CB1554" t="s">
        <v>1969</v>
      </c>
      <c r="CF1554" s="65"/>
      <c r="CG1554" s="65"/>
      <c r="DJ1554" s="139"/>
      <c r="DK1554" s="95"/>
      <c r="DL1554" s="141"/>
      <c r="DM1554" s="141"/>
      <c r="DN1554" s="141"/>
      <c r="DO1554" s="141"/>
      <c r="DP1554" s="91"/>
      <c r="DQ1554" s="72"/>
      <c r="DR1554" s="72"/>
      <c r="DS1554" s="72"/>
      <c r="DT1554" s="72"/>
      <c r="DZ1554" s="141"/>
      <c r="EA1554" s="141"/>
      <c r="EF1554" s="143"/>
      <c r="EU1554" s="72"/>
    </row>
    <row r="1555" spans="64:151">
      <c r="BL1555" s="100"/>
      <c r="BM1555"/>
      <c r="BN1555" s="11"/>
      <c r="BO1555" s="100"/>
      <c r="BZ1555"/>
      <c r="CA1555" s="278">
        <v>41431.466550925928</v>
      </c>
      <c r="CB1555" t="s">
        <v>1062</v>
      </c>
      <c r="CF1555" s="65"/>
      <c r="CG1555" s="65"/>
      <c r="DJ1555" s="139"/>
      <c r="DK1555" s="95"/>
      <c r="DL1555" s="141"/>
      <c r="DM1555" s="141"/>
      <c r="DN1555" s="141"/>
      <c r="DO1555" s="141"/>
      <c r="DP1555" s="91"/>
      <c r="DQ1555" s="72"/>
      <c r="DR1555" s="72"/>
      <c r="DS1555" s="72"/>
      <c r="DT1555" s="72"/>
      <c r="DZ1555" s="141"/>
      <c r="EA1555" s="141"/>
      <c r="EF1555" s="143"/>
      <c r="EU1555" s="72"/>
    </row>
    <row r="1556" spans="64:151">
      <c r="BL1556" s="100"/>
      <c r="BM1556"/>
      <c r="BN1556" s="11"/>
      <c r="BO1556" s="100"/>
      <c r="BZ1556"/>
      <c r="CA1556" s="278">
        <v>41431.467326388891</v>
      </c>
      <c r="CB1556" t="s">
        <v>1969</v>
      </c>
      <c r="CF1556" s="65"/>
      <c r="CG1556" s="65"/>
      <c r="DJ1556" s="139"/>
      <c r="DK1556" s="95"/>
      <c r="DL1556" s="141"/>
      <c r="DM1556" s="141"/>
      <c r="DN1556" s="141"/>
      <c r="DO1556" s="141"/>
      <c r="DP1556" s="91"/>
      <c r="DQ1556" s="72"/>
      <c r="DR1556" s="72"/>
      <c r="DS1556" s="72"/>
      <c r="DT1556" s="72"/>
      <c r="DZ1556" s="141"/>
      <c r="EA1556" s="141"/>
      <c r="EF1556" s="143"/>
      <c r="EU1556" s="72"/>
    </row>
    <row r="1557" spans="64:151">
      <c r="BL1557" s="100"/>
      <c r="BM1557"/>
      <c r="BN1557" s="11"/>
      <c r="BO1557" s="100"/>
      <c r="BZ1557"/>
      <c r="CA1557" s="278">
        <v>41431.467326388891</v>
      </c>
      <c r="CB1557" t="s">
        <v>1969</v>
      </c>
      <c r="CF1557" s="65"/>
      <c r="CG1557" s="65"/>
      <c r="DJ1557" s="139"/>
      <c r="DK1557" s="95"/>
      <c r="DL1557" s="141"/>
      <c r="DM1557" s="141"/>
      <c r="DN1557" s="141"/>
      <c r="DO1557" s="141"/>
      <c r="DP1557" s="91"/>
      <c r="DQ1557" s="72"/>
      <c r="DR1557" s="72"/>
      <c r="DS1557" s="72"/>
      <c r="DT1557" s="72"/>
      <c r="DZ1557" s="141"/>
      <c r="EA1557" s="141"/>
      <c r="EF1557" s="143"/>
      <c r="EU1557" s="72"/>
    </row>
    <row r="1558" spans="64:151">
      <c r="BL1558" s="100"/>
      <c r="BM1558"/>
      <c r="BN1558" s="11"/>
      <c r="BO1558" s="100"/>
      <c r="BZ1558"/>
      <c r="CA1558" s="278">
        <v>41431.46733796296</v>
      </c>
      <c r="CB1558" t="s">
        <v>1969</v>
      </c>
      <c r="CF1558" s="65"/>
      <c r="CG1558" s="65"/>
      <c r="DJ1558" s="139"/>
      <c r="DK1558" s="95"/>
      <c r="DL1558" s="141"/>
      <c r="DM1558" s="141"/>
      <c r="DN1558" s="141"/>
      <c r="DO1558" s="141"/>
      <c r="DP1558" s="91"/>
      <c r="DQ1558" s="72"/>
      <c r="DR1558" s="72"/>
      <c r="DS1558" s="72"/>
      <c r="DT1558" s="72"/>
      <c r="DZ1558" s="141"/>
      <c r="EA1558" s="141"/>
      <c r="EF1558" s="143"/>
      <c r="EU1558" s="72"/>
    </row>
    <row r="1559" spans="64:151">
      <c r="BL1559" s="100"/>
      <c r="BM1559"/>
      <c r="BN1559" s="11"/>
      <c r="BO1559" s="100"/>
      <c r="BZ1559"/>
      <c r="CA1559" s="278">
        <v>41431.467349537037</v>
      </c>
      <c r="CB1559" t="s">
        <v>1969</v>
      </c>
      <c r="CF1559" s="65"/>
      <c r="CG1559" s="65"/>
      <c r="DJ1559" s="139"/>
      <c r="DK1559" s="95"/>
      <c r="DL1559" s="141"/>
      <c r="DM1559" s="141"/>
      <c r="DN1559" s="141"/>
      <c r="DO1559" s="141"/>
      <c r="DP1559" s="91"/>
      <c r="DQ1559" s="72"/>
      <c r="DR1559" s="72"/>
      <c r="DS1559" s="72"/>
      <c r="DT1559" s="72"/>
      <c r="DZ1559" s="141"/>
      <c r="EA1559" s="141"/>
      <c r="EF1559" s="143"/>
      <c r="EU1559" s="72"/>
    </row>
    <row r="1560" spans="64:151">
      <c r="BL1560" s="100"/>
      <c r="BM1560"/>
      <c r="BN1560" s="11"/>
      <c r="BO1560" s="100"/>
      <c r="BZ1560"/>
      <c r="CA1560" s="278">
        <v>41431.467361111114</v>
      </c>
      <c r="CB1560" t="s">
        <v>1969</v>
      </c>
      <c r="CF1560" s="65"/>
      <c r="CG1560" s="65"/>
      <c r="DJ1560" s="139"/>
      <c r="DK1560" s="95"/>
      <c r="DL1560" s="141"/>
      <c r="DM1560" s="141"/>
      <c r="DN1560" s="141"/>
      <c r="DO1560" s="141"/>
      <c r="DP1560" s="91"/>
      <c r="DQ1560" s="72"/>
      <c r="DR1560" s="72"/>
      <c r="DS1560" s="72"/>
      <c r="DT1560" s="72"/>
      <c r="DZ1560" s="141"/>
      <c r="EA1560" s="141"/>
      <c r="EF1560" s="143"/>
      <c r="EU1560" s="72"/>
    </row>
    <row r="1561" spans="64:151">
      <c r="BL1561" s="100"/>
      <c r="BM1561"/>
      <c r="BN1561" s="11"/>
      <c r="BO1561" s="100"/>
      <c r="BZ1561"/>
      <c r="CA1561" s="278">
        <v>41431.467372685183</v>
      </c>
      <c r="CB1561" t="s">
        <v>1222</v>
      </c>
      <c r="CF1561" s="65"/>
      <c r="CG1561" s="65"/>
      <c r="DJ1561" s="139"/>
      <c r="DK1561" s="95"/>
      <c r="DL1561" s="141"/>
      <c r="DM1561" s="141"/>
      <c r="DN1561" s="141"/>
      <c r="DO1561" s="141"/>
      <c r="DP1561" s="91"/>
      <c r="DQ1561" s="72"/>
      <c r="DR1561" s="72"/>
      <c r="DS1561" s="72"/>
      <c r="DT1561" s="72"/>
      <c r="DZ1561" s="141"/>
      <c r="EA1561" s="141"/>
      <c r="EF1561" s="143"/>
      <c r="EU1561" s="72"/>
    </row>
    <row r="1562" spans="64:151">
      <c r="BL1562" s="100"/>
      <c r="BM1562"/>
      <c r="BN1562" s="11"/>
      <c r="BO1562" s="100"/>
      <c r="BZ1562"/>
      <c r="CA1562" s="278">
        <v>41431.46769675926</v>
      </c>
      <c r="CB1562" t="s">
        <v>1969</v>
      </c>
      <c r="CF1562" s="65"/>
      <c r="CG1562" s="65"/>
      <c r="DJ1562" s="139"/>
      <c r="DK1562" s="95"/>
      <c r="DL1562" s="141"/>
      <c r="DM1562" s="141"/>
      <c r="DN1562" s="141"/>
      <c r="DO1562" s="141"/>
      <c r="DP1562" s="91"/>
      <c r="DQ1562" s="72"/>
      <c r="DR1562" s="72"/>
      <c r="DS1562" s="72"/>
      <c r="DT1562" s="72"/>
      <c r="DZ1562" s="141"/>
      <c r="EA1562" s="141"/>
      <c r="EF1562" s="143"/>
      <c r="EU1562" s="72"/>
    </row>
    <row r="1563" spans="64:151">
      <c r="BL1563" s="100"/>
      <c r="BM1563"/>
      <c r="BN1563" s="11"/>
      <c r="BO1563" s="100"/>
      <c r="BZ1563"/>
      <c r="CA1563" s="278">
        <v>41431.46770833333</v>
      </c>
      <c r="CB1563" t="s">
        <v>1969</v>
      </c>
      <c r="CF1563" s="65"/>
      <c r="CG1563" s="65"/>
      <c r="DJ1563" s="139"/>
      <c r="DK1563" s="95"/>
      <c r="DL1563" s="141"/>
      <c r="DM1563" s="141"/>
      <c r="DN1563" s="141"/>
      <c r="DO1563" s="141"/>
      <c r="DP1563" s="91"/>
      <c r="DQ1563" s="72"/>
      <c r="DR1563" s="72"/>
      <c r="DS1563" s="72"/>
      <c r="DT1563" s="72"/>
      <c r="DZ1563" s="141"/>
      <c r="EA1563" s="141"/>
      <c r="EF1563" s="143"/>
      <c r="EU1563" s="72"/>
    </row>
    <row r="1564" spans="64:151">
      <c r="BL1564" s="100"/>
      <c r="BM1564"/>
      <c r="BN1564" s="11"/>
      <c r="BO1564" s="100"/>
      <c r="BZ1564"/>
      <c r="CA1564" s="278">
        <v>41431.467719907407</v>
      </c>
      <c r="CB1564" t="s">
        <v>1969</v>
      </c>
      <c r="CF1564" s="65"/>
      <c r="CG1564" s="65"/>
      <c r="DJ1564" s="139"/>
      <c r="DK1564" s="95"/>
      <c r="DL1564" s="141"/>
      <c r="DM1564" s="141"/>
      <c r="DN1564" s="141"/>
      <c r="DO1564" s="141"/>
      <c r="DP1564" s="91"/>
      <c r="DQ1564" s="72"/>
      <c r="DR1564" s="72"/>
      <c r="DS1564" s="72"/>
      <c r="DT1564" s="72"/>
      <c r="DZ1564" s="141"/>
      <c r="EA1564" s="141"/>
      <c r="EF1564" s="143"/>
      <c r="EU1564" s="72"/>
    </row>
    <row r="1565" spans="64:151">
      <c r="BL1565" s="100"/>
      <c r="BM1565"/>
      <c r="BN1565" s="11"/>
      <c r="BO1565" s="100"/>
      <c r="BZ1565"/>
      <c r="CA1565" s="278">
        <v>41431.467731481483</v>
      </c>
      <c r="CB1565" t="s">
        <v>1969</v>
      </c>
      <c r="CF1565" s="65"/>
      <c r="CG1565" s="65"/>
      <c r="DJ1565" s="139"/>
      <c r="DK1565" s="95"/>
      <c r="DL1565" s="141"/>
      <c r="DM1565" s="141"/>
      <c r="DN1565" s="141"/>
      <c r="DO1565" s="141"/>
      <c r="DP1565" s="91"/>
      <c r="DQ1565" s="72"/>
      <c r="DR1565" s="72"/>
      <c r="DS1565" s="72"/>
      <c r="DT1565" s="72"/>
      <c r="DZ1565" s="141"/>
      <c r="EA1565" s="141"/>
      <c r="EF1565" s="143"/>
      <c r="EU1565" s="72"/>
    </row>
    <row r="1566" spans="64:151">
      <c r="BL1566" s="100"/>
      <c r="BM1566"/>
      <c r="BN1566" s="11"/>
      <c r="BO1566" s="100"/>
      <c r="BZ1566"/>
      <c r="CA1566" s="278">
        <v>41431.467743055553</v>
      </c>
      <c r="CB1566" t="s">
        <v>1969</v>
      </c>
      <c r="CF1566" s="65"/>
      <c r="CG1566" s="65"/>
      <c r="DJ1566" s="139"/>
      <c r="DK1566" s="95"/>
      <c r="DL1566" s="141"/>
      <c r="DM1566" s="141"/>
      <c r="DN1566" s="141"/>
      <c r="DO1566" s="141"/>
      <c r="DP1566" s="91"/>
      <c r="DQ1566" s="72"/>
      <c r="DR1566" s="72"/>
      <c r="DS1566" s="72"/>
      <c r="DT1566" s="72"/>
      <c r="DZ1566" s="141"/>
      <c r="EA1566" s="141"/>
      <c r="EF1566" s="143"/>
      <c r="EU1566" s="72"/>
    </row>
    <row r="1567" spans="64:151">
      <c r="BL1567" s="100"/>
      <c r="BM1567"/>
      <c r="BN1567" s="11"/>
      <c r="BO1567" s="100"/>
      <c r="BZ1567"/>
      <c r="CA1567" s="278">
        <v>41431.46775462963</v>
      </c>
      <c r="CB1567" t="s">
        <v>1050</v>
      </c>
      <c r="CF1567" s="65"/>
      <c r="CG1567" s="65"/>
      <c r="DJ1567" s="139"/>
      <c r="DK1567" s="95"/>
      <c r="DL1567" s="141"/>
      <c r="DM1567" s="141"/>
      <c r="DN1567" s="141"/>
      <c r="DO1567" s="141"/>
      <c r="DP1567" s="91"/>
      <c r="DQ1567" s="72"/>
      <c r="DR1567" s="72"/>
      <c r="DS1567" s="72"/>
      <c r="DT1567" s="72"/>
      <c r="DZ1567" s="141"/>
      <c r="EA1567" s="141"/>
      <c r="EF1567" s="143"/>
      <c r="EU1567" s="72"/>
    </row>
    <row r="1568" spans="64:151">
      <c r="BL1568" s="100"/>
      <c r="BM1568"/>
      <c r="BN1568" s="11"/>
      <c r="BO1568" s="100"/>
      <c r="BZ1568"/>
      <c r="CA1568" s="278">
        <v>41431.467847222222</v>
      </c>
      <c r="CB1568" t="s">
        <v>1969</v>
      </c>
      <c r="CF1568" s="65"/>
      <c r="CG1568" s="65"/>
      <c r="DJ1568" s="139"/>
      <c r="DK1568" s="95"/>
      <c r="DL1568" s="141"/>
      <c r="DM1568" s="141"/>
      <c r="DN1568" s="141"/>
      <c r="DO1568" s="141"/>
      <c r="DP1568" s="91"/>
      <c r="DQ1568" s="72"/>
      <c r="DR1568" s="72"/>
      <c r="DS1568" s="72"/>
      <c r="DT1568" s="72"/>
      <c r="DZ1568" s="141"/>
      <c r="EA1568" s="141"/>
      <c r="EF1568" s="143"/>
      <c r="EU1568" s="72"/>
    </row>
    <row r="1569" spans="64:151">
      <c r="BL1569" s="100"/>
      <c r="BM1569"/>
      <c r="BN1569" s="11"/>
      <c r="BO1569" s="100"/>
      <c r="BZ1569"/>
      <c r="CA1569" s="278">
        <v>41431.467847222222</v>
      </c>
      <c r="CB1569" t="s">
        <v>1969</v>
      </c>
      <c r="CF1569" s="65"/>
      <c r="CG1569" s="65"/>
      <c r="DJ1569" s="139"/>
      <c r="DK1569" s="95"/>
      <c r="DL1569" s="141"/>
      <c r="DM1569" s="141"/>
      <c r="DN1569" s="141"/>
      <c r="DO1569" s="141"/>
      <c r="DP1569" s="91"/>
      <c r="DQ1569" s="72"/>
      <c r="DR1569" s="72"/>
      <c r="DS1569" s="72"/>
      <c r="DT1569" s="72"/>
      <c r="DZ1569" s="141"/>
      <c r="EA1569" s="141"/>
      <c r="EF1569" s="143"/>
      <c r="EU1569" s="72"/>
    </row>
    <row r="1570" spans="64:151">
      <c r="BL1570" s="100"/>
      <c r="BM1570"/>
      <c r="BN1570" s="11"/>
      <c r="BO1570" s="100"/>
      <c r="BZ1570"/>
      <c r="CA1570" s="278">
        <v>41431.467858796299</v>
      </c>
      <c r="CB1570" t="s">
        <v>1969</v>
      </c>
      <c r="CF1570" s="65"/>
      <c r="CG1570" s="65"/>
      <c r="DJ1570" s="139"/>
      <c r="DK1570" s="95"/>
      <c r="DL1570" s="141"/>
      <c r="DM1570" s="141"/>
      <c r="DN1570" s="141"/>
      <c r="DO1570" s="141"/>
      <c r="DP1570" s="91"/>
      <c r="DQ1570" s="72"/>
      <c r="DR1570" s="72"/>
      <c r="DS1570" s="72"/>
      <c r="DT1570" s="72"/>
      <c r="DZ1570" s="141"/>
      <c r="EA1570" s="141"/>
      <c r="EF1570" s="143"/>
      <c r="EU1570" s="72"/>
    </row>
    <row r="1571" spans="64:151">
      <c r="BL1571" s="100"/>
      <c r="BM1571"/>
      <c r="BN1571" s="11"/>
      <c r="BO1571" s="100"/>
      <c r="BZ1571"/>
      <c r="CA1571" s="278">
        <v>41431.467870370368</v>
      </c>
      <c r="CB1571" t="s">
        <v>1969</v>
      </c>
      <c r="CF1571" s="65"/>
      <c r="CG1571" s="65"/>
      <c r="DJ1571" s="139"/>
      <c r="DK1571" s="95"/>
      <c r="DL1571" s="141"/>
      <c r="DM1571" s="141"/>
      <c r="DN1571" s="141"/>
      <c r="DO1571" s="141"/>
      <c r="DP1571" s="91"/>
      <c r="DQ1571" s="72"/>
      <c r="DR1571" s="72"/>
      <c r="DS1571" s="72"/>
      <c r="DT1571" s="72"/>
      <c r="DZ1571" s="141"/>
      <c r="EA1571" s="141"/>
      <c r="EF1571" s="143"/>
      <c r="EU1571" s="72"/>
    </row>
    <row r="1572" spans="64:151">
      <c r="BL1572" s="100"/>
      <c r="BM1572"/>
      <c r="BN1572" s="11"/>
      <c r="BO1572" s="100"/>
      <c r="BZ1572"/>
      <c r="CA1572" s="278">
        <v>41431.467881944445</v>
      </c>
      <c r="CB1572" t="s">
        <v>1969</v>
      </c>
      <c r="CF1572" s="65"/>
      <c r="CG1572" s="65"/>
      <c r="DJ1572" s="139"/>
      <c r="DK1572" s="95"/>
      <c r="DL1572" s="141"/>
      <c r="DM1572" s="141"/>
      <c r="DN1572" s="141"/>
      <c r="DO1572" s="141"/>
      <c r="DP1572" s="91"/>
      <c r="DQ1572" s="72"/>
      <c r="DR1572" s="72"/>
      <c r="DS1572" s="72"/>
      <c r="DT1572" s="72"/>
      <c r="DZ1572" s="141"/>
      <c r="EA1572" s="141"/>
      <c r="EF1572" s="143"/>
      <c r="EU1572" s="72"/>
    </row>
    <row r="1573" spans="64:151">
      <c r="BL1573" s="100"/>
      <c r="BM1573"/>
      <c r="BN1573" s="11"/>
      <c r="BO1573" s="100"/>
      <c r="BZ1573"/>
      <c r="CA1573" s="278">
        <v>41431.467905092592</v>
      </c>
      <c r="CB1573" t="s">
        <v>1298</v>
      </c>
      <c r="CF1573" s="65"/>
      <c r="CG1573" s="65"/>
      <c r="DJ1573" s="139"/>
      <c r="DK1573" s="95"/>
      <c r="DL1573" s="141"/>
      <c r="DM1573" s="141"/>
      <c r="DN1573" s="141"/>
      <c r="DO1573" s="141"/>
      <c r="DP1573" s="91"/>
      <c r="DQ1573" s="72"/>
      <c r="DR1573" s="72"/>
      <c r="DS1573" s="72"/>
      <c r="DT1573" s="72"/>
      <c r="DZ1573" s="141"/>
      <c r="EA1573" s="141"/>
      <c r="EF1573" s="143"/>
      <c r="EU1573" s="72"/>
    </row>
    <row r="1574" spans="64:151">
      <c r="BL1574" s="100"/>
      <c r="BM1574"/>
      <c r="BN1574" s="11"/>
      <c r="BO1574" s="100"/>
      <c r="BZ1574"/>
      <c r="CA1574" s="278">
        <v>41431.46806712963</v>
      </c>
      <c r="CB1574" t="s">
        <v>1969</v>
      </c>
      <c r="CF1574" s="65"/>
      <c r="CG1574" s="65"/>
      <c r="DJ1574" s="139"/>
      <c r="DK1574" s="95"/>
      <c r="DL1574" s="141"/>
      <c r="DM1574" s="141"/>
      <c r="DN1574" s="141"/>
      <c r="DO1574" s="141"/>
      <c r="DP1574" s="91"/>
      <c r="DQ1574" s="72"/>
      <c r="DR1574" s="72"/>
      <c r="DS1574" s="72"/>
      <c r="DT1574" s="72"/>
      <c r="DZ1574" s="141"/>
      <c r="EA1574" s="141"/>
      <c r="EF1574" s="143"/>
      <c r="EU1574" s="72"/>
    </row>
    <row r="1575" spans="64:151">
      <c r="BL1575" s="100"/>
      <c r="BM1575"/>
      <c r="BN1575" s="11"/>
      <c r="BO1575" s="100"/>
      <c r="BZ1575"/>
      <c r="CA1575" s="278">
        <v>41431.46806712963</v>
      </c>
      <c r="CB1575" t="s">
        <v>1969</v>
      </c>
      <c r="CF1575" s="65"/>
      <c r="CG1575" s="65"/>
      <c r="DJ1575" s="139"/>
      <c r="DK1575" s="95"/>
      <c r="DL1575" s="141"/>
      <c r="DM1575" s="141"/>
      <c r="DN1575" s="141"/>
      <c r="DO1575" s="141"/>
      <c r="DP1575" s="91"/>
      <c r="DQ1575" s="72"/>
      <c r="DR1575" s="72"/>
      <c r="DS1575" s="72"/>
      <c r="DT1575" s="72"/>
      <c r="DZ1575" s="141"/>
      <c r="EA1575" s="141"/>
      <c r="EF1575" s="143"/>
      <c r="EU1575" s="72"/>
    </row>
    <row r="1576" spans="64:151">
      <c r="BL1576" s="100"/>
      <c r="BM1576"/>
      <c r="BN1576" s="11"/>
      <c r="BO1576" s="100"/>
      <c r="BZ1576"/>
      <c r="CA1576" s="278">
        <v>41431.468078703707</v>
      </c>
      <c r="CB1576" t="s">
        <v>1969</v>
      </c>
      <c r="CF1576" s="65"/>
      <c r="CG1576" s="65"/>
      <c r="DJ1576" s="139"/>
      <c r="DK1576" s="95"/>
      <c r="DL1576" s="141"/>
      <c r="DM1576" s="141"/>
      <c r="DN1576" s="141"/>
      <c r="DO1576" s="141"/>
      <c r="DP1576" s="91"/>
      <c r="DQ1576" s="72"/>
      <c r="DR1576" s="72"/>
      <c r="DS1576" s="72"/>
      <c r="DT1576" s="72"/>
      <c r="DZ1576" s="141"/>
      <c r="EA1576" s="141"/>
      <c r="EF1576" s="143"/>
      <c r="EU1576" s="72"/>
    </row>
    <row r="1577" spans="64:151">
      <c r="BL1577" s="100"/>
      <c r="BM1577"/>
      <c r="BN1577" s="11"/>
      <c r="BO1577" s="100"/>
      <c r="BZ1577"/>
      <c r="CA1577" s="278">
        <v>41431.468090277776</v>
      </c>
      <c r="CB1577" t="s">
        <v>1969</v>
      </c>
      <c r="CF1577" s="65"/>
      <c r="CG1577" s="65"/>
      <c r="DJ1577" s="139"/>
      <c r="DK1577" s="95"/>
      <c r="DL1577" s="141"/>
      <c r="DM1577" s="141"/>
      <c r="DN1577" s="141"/>
      <c r="DO1577" s="141"/>
      <c r="DP1577" s="91"/>
      <c r="DQ1577" s="72"/>
      <c r="DR1577" s="72"/>
      <c r="DS1577" s="72"/>
      <c r="DT1577" s="72"/>
      <c r="DZ1577" s="141"/>
      <c r="EA1577" s="141"/>
      <c r="EF1577" s="143"/>
      <c r="EU1577" s="72"/>
    </row>
    <row r="1578" spans="64:151">
      <c r="BL1578" s="100"/>
      <c r="BM1578"/>
      <c r="BN1578" s="11"/>
      <c r="BO1578" s="100"/>
      <c r="BZ1578"/>
      <c r="CA1578" s="278">
        <v>41431.468101851853</v>
      </c>
      <c r="CB1578" t="s">
        <v>1969</v>
      </c>
      <c r="CF1578" s="65"/>
      <c r="CG1578" s="65"/>
      <c r="DJ1578" s="139"/>
      <c r="DK1578" s="95"/>
      <c r="DL1578" s="141"/>
      <c r="DM1578" s="141"/>
      <c r="DN1578" s="141"/>
      <c r="DO1578" s="141"/>
      <c r="DP1578" s="91"/>
      <c r="DQ1578" s="72"/>
      <c r="DR1578" s="72"/>
      <c r="DS1578" s="72"/>
      <c r="DT1578" s="72"/>
      <c r="DZ1578" s="141"/>
      <c r="EA1578" s="141"/>
      <c r="EF1578" s="143"/>
      <c r="EU1578" s="72"/>
    </row>
    <row r="1579" spans="64:151">
      <c r="BL1579" s="100"/>
      <c r="BM1579"/>
      <c r="BN1579" s="11"/>
      <c r="BO1579" s="100"/>
      <c r="BZ1579"/>
      <c r="CA1579" s="278">
        <v>41431.468113425923</v>
      </c>
      <c r="CB1579" t="s">
        <v>1067</v>
      </c>
      <c r="CF1579" s="65"/>
      <c r="CG1579" s="65"/>
      <c r="DJ1579" s="139"/>
      <c r="DK1579" s="95"/>
      <c r="DL1579" s="141"/>
      <c r="DM1579" s="141"/>
      <c r="DN1579" s="141"/>
      <c r="DO1579" s="141"/>
      <c r="DP1579" s="91"/>
      <c r="DQ1579" s="72"/>
      <c r="DR1579" s="72"/>
      <c r="DS1579" s="72"/>
      <c r="DT1579" s="72"/>
      <c r="DZ1579" s="141"/>
      <c r="EA1579" s="141"/>
      <c r="EF1579" s="143"/>
      <c r="EU1579" s="72"/>
    </row>
    <row r="1580" spans="64:151">
      <c r="BL1580" s="100"/>
      <c r="BM1580"/>
      <c r="BN1580" s="11"/>
      <c r="BO1580" s="100"/>
      <c r="BZ1580"/>
      <c r="CA1580" s="278">
        <v>41431.468402777777</v>
      </c>
      <c r="CB1580" t="s">
        <v>1969</v>
      </c>
      <c r="CF1580" s="65"/>
      <c r="CG1580" s="65"/>
      <c r="DJ1580" s="139"/>
      <c r="DK1580" s="95"/>
      <c r="DL1580" s="141"/>
      <c r="DM1580" s="141"/>
      <c r="DN1580" s="141"/>
      <c r="DO1580" s="141"/>
      <c r="DP1580" s="91"/>
      <c r="DQ1580" s="72"/>
      <c r="DR1580" s="72"/>
      <c r="DS1580" s="72"/>
      <c r="DT1580" s="72"/>
      <c r="DZ1580" s="141"/>
      <c r="EA1580" s="141"/>
      <c r="EF1580" s="143"/>
      <c r="EU1580" s="72"/>
    </row>
    <row r="1581" spans="64:151">
      <c r="BL1581" s="100"/>
      <c r="BM1581"/>
      <c r="BN1581" s="11"/>
      <c r="BO1581" s="100"/>
      <c r="BZ1581"/>
      <c r="CA1581" s="278">
        <v>41431.468402777777</v>
      </c>
      <c r="CB1581" t="s">
        <v>1969</v>
      </c>
      <c r="CF1581" s="65"/>
      <c r="CG1581" s="65"/>
      <c r="DJ1581" s="139"/>
      <c r="DK1581" s="95"/>
      <c r="DL1581" s="141"/>
      <c r="DM1581" s="141"/>
      <c r="DN1581" s="141"/>
      <c r="DO1581" s="141"/>
      <c r="DP1581" s="91"/>
      <c r="DQ1581" s="72"/>
      <c r="DR1581" s="72"/>
      <c r="DS1581" s="72"/>
      <c r="DT1581" s="72"/>
      <c r="DZ1581" s="141"/>
      <c r="EA1581" s="141"/>
      <c r="EF1581" s="143"/>
      <c r="EU1581" s="72"/>
    </row>
    <row r="1582" spans="64:151">
      <c r="BL1582" s="100"/>
      <c r="BM1582"/>
      <c r="BN1582" s="11"/>
      <c r="BO1582" s="100"/>
      <c r="BZ1582"/>
      <c r="CA1582" s="278">
        <v>41431.468425925923</v>
      </c>
      <c r="CB1582" t="s">
        <v>1969</v>
      </c>
      <c r="CF1582" s="65"/>
      <c r="CG1582" s="65"/>
      <c r="DJ1582" s="139"/>
      <c r="DK1582" s="95"/>
      <c r="DL1582" s="141"/>
      <c r="DM1582" s="141"/>
      <c r="DN1582" s="141"/>
      <c r="DO1582" s="141"/>
      <c r="DP1582" s="91"/>
      <c r="DQ1582" s="72"/>
      <c r="DR1582" s="72"/>
      <c r="DS1582" s="72"/>
      <c r="DT1582" s="72"/>
      <c r="DZ1582" s="141"/>
      <c r="EA1582" s="141"/>
      <c r="EF1582" s="143"/>
      <c r="EU1582" s="72"/>
    </row>
    <row r="1583" spans="64:151">
      <c r="BL1583" s="100"/>
      <c r="BM1583"/>
      <c r="BN1583" s="11"/>
      <c r="BO1583" s="100"/>
      <c r="BZ1583"/>
      <c r="CA1583" s="278">
        <v>41431.4684375</v>
      </c>
      <c r="CB1583" t="s">
        <v>1969</v>
      </c>
      <c r="CF1583" s="65"/>
      <c r="CG1583" s="65"/>
      <c r="DJ1583" s="139"/>
      <c r="DK1583" s="95"/>
      <c r="DL1583" s="141"/>
      <c r="DM1583" s="141"/>
      <c r="DN1583" s="141"/>
      <c r="DO1583" s="141"/>
      <c r="DP1583" s="91"/>
      <c r="DQ1583" s="72"/>
      <c r="DR1583" s="72"/>
      <c r="DS1583" s="72"/>
      <c r="DT1583" s="72"/>
      <c r="DZ1583" s="141"/>
      <c r="EA1583" s="141"/>
      <c r="EF1583" s="143"/>
      <c r="EU1583" s="72"/>
    </row>
    <row r="1584" spans="64:151">
      <c r="BL1584" s="100"/>
      <c r="BM1584"/>
      <c r="BN1584" s="11"/>
      <c r="BO1584" s="100"/>
      <c r="BZ1584"/>
      <c r="CA1584" s="278">
        <v>41431.468449074076</v>
      </c>
      <c r="CB1584" t="s">
        <v>1969</v>
      </c>
      <c r="CF1584" s="65"/>
      <c r="CG1584" s="65"/>
      <c r="DJ1584" s="139"/>
      <c r="DK1584" s="95"/>
      <c r="DL1584" s="141"/>
      <c r="DM1584" s="141"/>
      <c r="DN1584" s="141"/>
      <c r="DO1584" s="141"/>
      <c r="DP1584" s="91"/>
      <c r="DQ1584" s="72"/>
      <c r="DR1584" s="72"/>
      <c r="DS1584" s="72"/>
      <c r="DT1584" s="72"/>
      <c r="DZ1584" s="141"/>
      <c r="EA1584" s="141"/>
      <c r="EF1584" s="143"/>
      <c r="EU1584" s="72"/>
    </row>
    <row r="1585" spans="64:151">
      <c r="BL1585" s="100"/>
      <c r="BM1585"/>
      <c r="BN1585" s="11"/>
      <c r="BO1585" s="100"/>
      <c r="BZ1585"/>
      <c r="CA1585" s="278">
        <v>41431.468460648146</v>
      </c>
      <c r="CB1585" t="s">
        <v>1192</v>
      </c>
      <c r="CF1585" s="65"/>
      <c r="CG1585" s="65"/>
      <c r="DJ1585" s="139"/>
      <c r="DK1585" s="95"/>
      <c r="DL1585" s="141"/>
      <c r="DM1585" s="141"/>
      <c r="DN1585" s="141"/>
      <c r="DO1585" s="141"/>
      <c r="DP1585" s="91"/>
      <c r="DQ1585" s="72"/>
      <c r="DR1585" s="72"/>
      <c r="DS1585" s="72"/>
      <c r="DT1585" s="72"/>
      <c r="DZ1585" s="141"/>
      <c r="EA1585" s="141"/>
      <c r="EF1585" s="143"/>
      <c r="EU1585" s="72"/>
    </row>
    <row r="1586" spans="64:151">
      <c r="BL1586" s="100"/>
      <c r="BM1586"/>
      <c r="BN1586" s="11"/>
      <c r="BO1586" s="100"/>
      <c r="BZ1586"/>
      <c r="CA1586" s="278">
        <v>41431.468692129631</v>
      </c>
      <c r="CB1586" t="s">
        <v>1969</v>
      </c>
      <c r="CF1586" s="65"/>
      <c r="CG1586" s="65"/>
      <c r="DJ1586" s="139"/>
      <c r="DK1586" s="95"/>
      <c r="DL1586" s="141"/>
      <c r="DM1586" s="141"/>
      <c r="DN1586" s="141"/>
      <c r="DO1586" s="141"/>
      <c r="DP1586" s="91"/>
      <c r="DQ1586" s="72"/>
      <c r="DR1586" s="72"/>
      <c r="DS1586" s="72"/>
      <c r="DT1586" s="72"/>
      <c r="DZ1586" s="141"/>
      <c r="EA1586" s="141"/>
      <c r="EF1586" s="143"/>
      <c r="EU1586" s="72"/>
    </row>
    <row r="1587" spans="64:151">
      <c r="BL1587" s="100"/>
      <c r="BM1587"/>
      <c r="BN1587" s="11"/>
      <c r="BO1587" s="100"/>
      <c r="BZ1587"/>
      <c r="CA1587" s="278">
        <v>41431.468692129631</v>
      </c>
      <c r="CB1587" t="s">
        <v>1969</v>
      </c>
      <c r="CF1587" s="65"/>
      <c r="CG1587" s="65"/>
      <c r="DJ1587" s="139"/>
      <c r="DK1587" s="95"/>
      <c r="DL1587" s="141"/>
      <c r="DM1587" s="141"/>
      <c r="DN1587" s="141"/>
      <c r="DO1587" s="141"/>
      <c r="DP1587" s="91"/>
      <c r="DQ1587" s="72"/>
      <c r="DR1587" s="72"/>
      <c r="DS1587" s="72"/>
      <c r="DT1587" s="72"/>
      <c r="DZ1587" s="141"/>
      <c r="EA1587" s="141"/>
      <c r="EF1587" s="143"/>
      <c r="EU1587" s="72"/>
    </row>
    <row r="1588" spans="64:151">
      <c r="BL1588" s="100"/>
      <c r="BM1588"/>
      <c r="BN1588" s="11"/>
      <c r="BO1588" s="100"/>
      <c r="BZ1588"/>
      <c r="CA1588" s="278">
        <v>41431.4687037037</v>
      </c>
      <c r="CB1588" t="s">
        <v>1969</v>
      </c>
      <c r="CF1588" s="65"/>
      <c r="CG1588" s="65"/>
      <c r="DJ1588" s="139"/>
      <c r="DK1588" s="95"/>
      <c r="DL1588" s="141"/>
      <c r="DM1588" s="141"/>
      <c r="DN1588" s="141"/>
      <c r="DO1588" s="141"/>
      <c r="DP1588" s="91"/>
      <c r="DQ1588" s="72"/>
      <c r="DR1588" s="72"/>
      <c r="DS1588" s="72"/>
      <c r="DT1588" s="72"/>
      <c r="DZ1588" s="141"/>
      <c r="EA1588" s="141"/>
      <c r="EF1588" s="143"/>
      <c r="EU1588" s="72"/>
    </row>
    <row r="1589" spans="64:151">
      <c r="BL1589" s="100"/>
      <c r="BM1589"/>
      <c r="BN1589" s="11"/>
      <c r="BO1589" s="100"/>
      <c r="BZ1589"/>
      <c r="CA1589" s="278">
        <v>41431.468715277777</v>
      </c>
      <c r="CB1589" t="s">
        <v>1969</v>
      </c>
      <c r="CF1589" s="65"/>
      <c r="CG1589" s="65"/>
      <c r="DJ1589" s="139"/>
      <c r="DK1589" s="95"/>
      <c r="DL1589" s="141"/>
      <c r="DM1589" s="141"/>
      <c r="DN1589" s="141"/>
      <c r="DO1589" s="141"/>
      <c r="DP1589" s="91"/>
      <c r="DQ1589" s="72"/>
      <c r="DR1589" s="72"/>
      <c r="DS1589" s="72"/>
      <c r="DT1589" s="72"/>
      <c r="DZ1589" s="141"/>
      <c r="EA1589" s="141"/>
      <c r="EF1589" s="143"/>
      <c r="EU1589" s="72"/>
    </row>
    <row r="1590" spans="64:151">
      <c r="BL1590" s="100"/>
      <c r="BM1590"/>
      <c r="BN1590" s="11"/>
      <c r="BO1590" s="100"/>
      <c r="BZ1590"/>
      <c r="CA1590" s="278">
        <v>41431.468726851854</v>
      </c>
      <c r="CB1590" t="s">
        <v>1969</v>
      </c>
      <c r="CF1590" s="65"/>
      <c r="CG1590" s="65"/>
      <c r="DJ1590" s="139"/>
      <c r="DK1590" s="95"/>
      <c r="DL1590" s="141"/>
      <c r="DM1590" s="141"/>
      <c r="DN1590" s="141"/>
      <c r="DO1590" s="141"/>
      <c r="DP1590" s="91"/>
      <c r="DQ1590" s="72"/>
      <c r="DR1590" s="72"/>
      <c r="DS1590" s="72"/>
      <c r="DT1590" s="72"/>
      <c r="DZ1590" s="141"/>
      <c r="EA1590" s="141"/>
      <c r="EF1590" s="143"/>
      <c r="EU1590" s="72"/>
    </row>
    <row r="1591" spans="64:151">
      <c r="BL1591" s="100"/>
      <c r="BM1591"/>
      <c r="BN1591" s="11"/>
      <c r="BO1591" s="100"/>
      <c r="BZ1591"/>
      <c r="CA1591" s="278">
        <v>41431.468738425923</v>
      </c>
      <c r="CB1591" t="s">
        <v>1029</v>
      </c>
      <c r="CF1591" s="65"/>
      <c r="CG1591" s="65"/>
      <c r="DJ1591" s="139"/>
      <c r="DK1591" s="95"/>
      <c r="DL1591" s="141"/>
      <c r="DM1591" s="141"/>
      <c r="DN1591" s="141"/>
      <c r="DO1591" s="141"/>
      <c r="DP1591" s="91"/>
      <c r="DQ1591" s="72"/>
      <c r="DR1591" s="72"/>
      <c r="DS1591" s="72"/>
      <c r="DT1591" s="72"/>
      <c r="DZ1591" s="141"/>
      <c r="EA1591" s="141"/>
      <c r="EF1591" s="143"/>
      <c r="EU1591" s="72"/>
    </row>
    <row r="1592" spans="64:151">
      <c r="BL1592" s="100"/>
      <c r="BM1592"/>
      <c r="BN1592" s="11"/>
      <c r="BO1592" s="100"/>
      <c r="BZ1592"/>
      <c r="CA1592" s="278">
        <v>41431.468854166669</v>
      </c>
      <c r="CB1592" t="s">
        <v>1969</v>
      </c>
      <c r="CF1592" s="65"/>
      <c r="CG1592" s="65"/>
      <c r="DJ1592" s="139"/>
      <c r="DK1592" s="95"/>
      <c r="DL1592" s="141"/>
      <c r="DM1592" s="141"/>
      <c r="DN1592" s="141"/>
      <c r="DO1592" s="141"/>
      <c r="DP1592" s="91"/>
      <c r="DQ1592" s="72"/>
      <c r="DR1592" s="72"/>
      <c r="DS1592" s="72"/>
      <c r="DT1592" s="72"/>
      <c r="DZ1592" s="141"/>
      <c r="EA1592" s="141"/>
      <c r="EF1592" s="143"/>
      <c r="EU1592" s="72"/>
    </row>
    <row r="1593" spans="64:151">
      <c r="BL1593" s="100"/>
      <c r="BM1593"/>
      <c r="BN1593" s="11"/>
      <c r="BO1593" s="100"/>
      <c r="BZ1593"/>
      <c r="CA1593" s="278">
        <v>41431.468854166669</v>
      </c>
      <c r="CB1593" t="s">
        <v>1969</v>
      </c>
      <c r="CF1593" s="65"/>
      <c r="CG1593" s="65"/>
      <c r="DJ1593" s="139"/>
      <c r="DK1593" s="95"/>
      <c r="DL1593" s="141"/>
      <c r="DM1593" s="141"/>
      <c r="DN1593" s="141"/>
      <c r="DO1593" s="141"/>
      <c r="DP1593" s="91"/>
      <c r="DQ1593" s="72"/>
      <c r="DR1593" s="72"/>
      <c r="DS1593" s="72"/>
      <c r="DT1593" s="72"/>
      <c r="DZ1593" s="141"/>
      <c r="EA1593" s="141"/>
      <c r="EF1593" s="143"/>
      <c r="EU1593" s="72"/>
    </row>
    <row r="1594" spans="64:151">
      <c r="BL1594" s="100"/>
      <c r="BM1594"/>
      <c r="BN1594" s="11"/>
      <c r="BO1594" s="100"/>
      <c r="BZ1594"/>
      <c r="CA1594" s="278">
        <v>41431.468865740739</v>
      </c>
      <c r="CB1594" t="s">
        <v>1969</v>
      </c>
      <c r="CF1594" s="65"/>
      <c r="CG1594" s="65"/>
      <c r="DJ1594" s="139"/>
      <c r="DK1594" s="95"/>
      <c r="DL1594" s="141"/>
      <c r="DM1594" s="141"/>
      <c r="DN1594" s="141"/>
      <c r="DO1594" s="141"/>
      <c r="DP1594" s="91"/>
      <c r="DQ1594" s="72"/>
      <c r="DR1594" s="72"/>
      <c r="DS1594" s="72"/>
      <c r="DT1594" s="72"/>
      <c r="DZ1594" s="141"/>
      <c r="EA1594" s="141"/>
      <c r="EF1594" s="143"/>
      <c r="EU1594" s="72"/>
    </row>
    <row r="1595" spans="64:151">
      <c r="BL1595" s="100"/>
      <c r="BM1595"/>
      <c r="BN1595" s="11"/>
      <c r="BO1595" s="100"/>
      <c r="BZ1595"/>
      <c r="CA1595" s="278">
        <v>41431.468877314815</v>
      </c>
      <c r="CB1595" t="s">
        <v>1969</v>
      </c>
      <c r="CF1595" s="65"/>
      <c r="CG1595" s="65"/>
      <c r="DJ1595" s="139"/>
      <c r="DK1595" s="95"/>
      <c r="DL1595" s="141"/>
      <c r="DM1595" s="141"/>
      <c r="DN1595" s="141"/>
      <c r="DO1595" s="141"/>
      <c r="DP1595" s="91"/>
      <c r="DQ1595" s="72"/>
      <c r="DR1595" s="72"/>
      <c r="DS1595" s="72"/>
      <c r="DT1595" s="72"/>
      <c r="DZ1595" s="141"/>
      <c r="EA1595" s="141"/>
      <c r="EF1595" s="143"/>
      <c r="EU1595" s="72"/>
    </row>
    <row r="1596" spans="64:151">
      <c r="BL1596" s="100"/>
      <c r="BM1596"/>
      <c r="BN1596" s="11"/>
      <c r="BO1596" s="100"/>
      <c r="BZ1596"/>
      <c r="CA1596" s="278">
        <v>41431.468888888892</v>
      </c>
      <c r="CB1596" t="s">
        <v>1969</v>
      </c>
      <c r="CF1596" s="65"/>
      <c r="CG1596" s="65"/>
      <c r="DJ1596" s="139"/>
      <c r="DK1596" s="95"/>
      <c r="DL1596" s="141"/>
      <c r="DM1596" s="141"/>
      <c r="DN1596" s="141"/>
      <c r="DO1596" s="141"/>
      <c r="DP1596" s="91"/>
      <c r="DQ1596" s="72"/>
      <c r="DR1596" s="72"/>
      <c r="DS1596" s="72"/>
      <c r="DT1596" s="72"/>
      <c r="DZ1596" s="141"/>
      <c r="EA1596" s="141"/>
      <c r="EF1596" s="143"/>
      <c r="EU1596" s="72"/>
    </row>
    <row r="1597" spans="64:151">
      <c r="BL1597" s="100"/>
      <c r="BM1597"/>
      <c r="BN1597" s="11"/>
      <c r="BO1597" s="100"/>
      <c r="BZ1597"/>
      <c r="CA1597" s="278">
        <v>41431.468912037039</v>
      </c>
      <c r="CB1597" t="s">
        <v>1077</v>
      </c>
      <c r="CF1597" s="65"/>
      <c r="CG1597" s="65"/>
      <c r="DJ1597" s="139"/>
      <c r="DK1597" s="95"/>
      <c r="DL1597" s="141"/>
      <c r="DM1597" s="141"/>
      <c r="DN1597" s="141"/>
      <c r="DO1597" s="141"/>
      <c r="DP1597" s="91"/>
      <c r="DQ1597" s="72"/>
      <c r="DR1597" s="72"/>
      <c r="DS1597" s="72"/>
      <c r="DT1597" s="72"/>
      <c r="DZ1597" s="141"/>
      <c r="EA1597" s="141"/>
      <c r="EF1597" s="143"/>
      <c r="EU1597" s="72"/>
    </row>
    <row r="1598" spans="64:151">
      <c r="BL1598" s="100"/>
      <c r="BM1598"/>
      <c r="BN1598" s="11"/>
      <c r="BO1598" s="100"/>
      <c r="BZ1598"/>
      <c r="CA1598" s="278">
        <v>41431.468912037039</v>
      </c>
      <c r="CB1598" t="s">
        <v>1969</v>
      </c>
      <c r="CF1598" s="65"/>
      <c r="CG1598" s="65"/>
      <c r="DJ1598" s="139"/>
      <c r="DK1598" s="95"/>
      <c r="DL1598" s="141"/>
      <c r="DM1598" s="141"/>
      <c r="DN1598" s="141"/>
      <c r="DO1598" s="141"/>
      <c r="DP1598" s="91"/>
      <c r="DQ1598" s="72"/>
      <c r="DR1598" s="72"/>
      <c r="DS1598" s="72"/>
      <c r="DT1598" s="72"/>
      <c r="DZ1598" s="141"/>
      <c r="EA1598" s="141"/>
      <c r="EF1598" s="143"/>
      <c r="EU1598" s="72"/>
    </row>
    <row r="1599" spans="64:151">
      <c r="BL1599" s="100"/>
      <c r="BM1599"/>
      <c r="BN1599" s="11"/>
      <c r="BO1599" s="100"/>
      <c r="BZ1599"/>
      <c r="CA1599" s="278">
        <v>41431.468912037039</v>
      </c>
      <c r="CB1599" t="s">
        <v>1969</v>
      </c>
      <c r="CF1599" s="65"/>
      <c r="CG1599" s="65"/>
      <c r="DJ1599" s="139"/>
      <c r="DK1599" s="95"/>
      <c r="DL1599" s="141"/>
      <c r="DM1599" s="141"/>
      <c r="DN1599" s="141"/>
      <c r="DO1599" s="141"/>
      <c r="DP1599" s="91"/>
      <c r="DQ1599" s="72"/>
      <c r="DR1599" s="72"/>
      <c r="DS1599" s="72"/>
      <c r="DT1599" s="72"/>
      <c r="DZ1599" s="141"/>
      <c r="EA1599" s="141"/>
      <c r="EF1599" s="143"/>
      <c r="EU1599" s="72"/>
    </row>
    <row r="1600" spans="64:151">
      <c r="BL1600" s="100"/>
      <c r="BM1600"/>
      <c r="BN1600" s="11"/>
      <c r="BO1600" s="100"/>
      <c r="BZ1600"/>
      <c r="CA1600" s="278">
        <v>41431.468923611108</v>
      </c>
      <c r="CB1600" t="s">
        <v>1969</v>
      </c>
      <c r="CF1600" s="65"/>
      <c r="CG1600" s="65"/>
      <c r="DJ1600" s="139"/>
      <c r="DK1600" s="95"/>
      <c r="DL1600" s="141"/>
      <c r="DM1600" s="141"/>
      <c r="DN1600" s="141"/>
      <c r="DO1600" s="141"/>
      <c r="DP1600" s="91"/>
      <c r="DQ1600" s="72"/>
      <c r="DR1600" s="72"/>
      <c r="DS1600" s="72"/>
      <c r="DT1600" s="72"/>
      <c r="DZ1600" s="141"/>
      <c r="EA1600" s="141"/>
      <c r="EF1600" s="143"/>
      <c r="EU1600" s="72"/>
    </row>
    <row r="1601" spans="64:151">
      <c r="BL1601" s="100"/>
      <c r="BM1601"/>
      <c r="BN1601" s="11"/>
      <c r="BO1601" s="100"/>
      <c r="BZ1601"/>
      <c r="CA1601" s="278">
        <v>41431.468935185185</v>
      </c>
      <c r="CB1601" t="s">
        <v>1969</v>
      </c>
      <c r="CF1601" s="65"/>
      <c r="CG1601" s="65"/>
      <c r="DJ1601" s="139"/>
      <c r="DK1601" s="95"/>
      <c r="DL1601" s="141"/>
      <c r="DM1601" s="141"/>
      <c r="DN1601" s="141"/>
      <c r="DO1601" s="141"/>
      <c r="DP1601" s="91"/>
      <c r="DQ1601" s="72"/>
      <c r="DR1601" s="72"/>
      <c r="DS1601" s="72"/>
      <c r="DT1601" s="72"/>
      <c r="DZ1601" s="141"/>
      <c r="EA1601" s="141"/>
      <c r="EF1601" s="143"/>
      <c r="EU1601" s="72"/>
    </row>
    <row r="1602" spans="64:151">
      <c r="BL1602" s="100"/>
      <c r="BM1602"/>
      <c r="BN1602" s="11"/>
      <c r="BO1602" s="100"/>
      <c r="BZ1602"/>
      <c r="CA1602" s="278">
        <v>41431.468946759262</v>
      </c>
      <c r="CB1602" t="s">
        <v>1969</v>
      </c>
      <c r="CF1602" s="65"/>
      <c r="CG1602" s="65"/>
      <c r="DJ1602" s="139"/>
      <c r="DK1602" s="95"/>
      <c r="DL1602" s="141"/>
      <c r="DM1602" s="141"/>
      <c r="DN1602" s="141"/>
      <c r="DO1602" s="141"/>
      <c r="DP1602" s="91"/>
      <c r="DQ1602" s="72"/>
      <c r="DR1602" s="72"/>
      <c r="DS1602" s="72"/>
      <c r="DT1602" s="72"/>
      <c r="DZ1602" s="141"/>
      <c r="EA1602" s="141"/>
      <c r="EF1602" s="143"/>
      <c r="EU1602" s="72"/>
    </row>
    <row r="1603" spans="64:151">
      <c r="BL1603" s="100"/>
      <c r="BM1603"/>
      <c r="BN1603" s="11"/>
      <c r="BO1603" s="100"/>
      <c r="BZ1603"/>
      <c r="CA1603" s="278">
        <v>41431.468958333331</v>
      </c>
      <c r="CB1603" t="s">
        <v>988</v>
      </c>
      <c r="CF1603" s="65"/>
      <c r="CG1603" s="65"/>
      <c r="DJ1603" s="139"/>
      <c r="DK1603" s="95"/>
      <c r="DL1603" s="141"/>
      <c r="DM1603" s="141"/>
      <c r="DN1603" s="141"/>
      <c r="DO1603" s="141"/>
      <c r="DP1603" s="91"/>
      <c r="DQ1603" s="72"/>
      <c r="DR1603" s="72"/>
      <c r="DS1603" s="72"/>
      <c r="DT1603" s="72"/>
      <c r="DZ1603" s="141"/>
      <c r="EA1603" s="141"/>
      <c r="EF1603" s="143"/>
      <c r="EU1603" s="72"/>
    </row>
    <row r="1604" spans="64:151">
      <c r="BL1604" s="100"/>
      <c r="BM1604"/>
      <c r="BN1604" s="11"/>
      <c r="BO1604" s="100"/>
      <c r="BZ1604"/>
      <c r="CA1604" s="278">
        <v>41431.468969907408</v>
      </c>
      <c r="CB1604" t="s">
        <v>1969</v>
      </c>
      <c r="CF1604" s="65"/>
      <c r="CG1604" s="65"/>
      <c r="DJ1604" s="139"/>
      <c r="DK1604" s="95"/>
      <c r="DL1604" s="141"/>
      <c r="DM1604" s="141"/>
      <c r="DN1604" s="141"/>
      <c r="DO1604" s="141"/>
      <c r="DP1604" s="91"/>
      <c r="DQ1604" s="72"/>
      <c r="DR1604" s="72"/>
      <c r="DS1604" s="72"/>
      <c r="DT1604" s="72"/>
      <c r="DZ1604" s="141"/>
      <c r="EA1604" s="141"/>
      <c r="EF1604" s="143"/>
      <c r="EU1604" s="72"/>
    </row>
    <row r="1605" spans="64:151">
      <c r="BL1605" s="100"/>
      <c r="BM1605"/>
      <c r="BN1605" s="11"/>
      <c r="BO1605" s="100"/>
      <c r="BZ1605"/>
      <c r="CA1605" s="278">
        <v>41431.468969907408</v>
      </c>
      <c r="CB1605" t="s">
        <v>1969</v>
      </c>
      <c r="CF1605" s="65"/>
      <c r="CG1605" s="65"/>
      <c r="DJ1605" s="139"/>
      <c r="DK1605" s="95"/>
      <c r="DL1605" s="141"/>
      <c r="DM1605" s="141"/>
      <c r="DN1605" s="141"/>
      <c r="DO1605" s="141"/>
      <c r="DP1605" s="91"/>
      <c r="DQ1605" s="72"/>
      <c r="DR1605" s="72"/>
      <c r="DS1605" s="72"/>
      <c r="DT1605" s="72"/>
      <c r="DZ1605" s="141"/>
      <c r="EA1605" s="141"/>
      <c r="EF1605" s="143"/>
      <c r="EU1605" s="72"/>
    </row>
    <row r="1606" spans="64:151">
      <c r="BL1606" s="100"/>
      <c r="BM1606"/>
      <c r="BZ1606"/>
      <c r="CA1606" s="278">
        <v>41431.468981481485</v>
      </c>
      <c r="CB1606" t="s">
        <v>1969</v>
      </c>
      <c r="CF1606" s="65"/>
      <c r="CG1606" s="65"/>
      <c r="DJ1606" s="139"/>
      <c r="DK1606" s="95"/>
      <c r="DL1606" s="141"/>
      <c r="DM1606" s="141"/>
      <c r="DN1606" s="141"/>
      <c r="DO1606" s="141"/>
      <c r="DP1606" s="91"/>
      <c r="DQ1606" s="72"/>
      <c r="DR1606" s="72"/>
      <c r="DS1606" s="72"/>
      <c r="DT1606" s="72"/>
      <c r="DZ1606" s="141"/>
      <c r="EA1606" s="141"/>
      <c r="EF1606" s="143"/>
      <c r="EU1606" s="72"/>
    </row>
    <row r="1607" spans="64:151">
      <c r="BL1607" s="100"/>
      <c r="BM1607"/>
      <c r="BZ1607"/>
      <c r="CA1607" s="278">
        <v>41431.468993055554</v>
      </c>
      <c r="CB1607" t="s">
        <v>1969</v>
      </c>
      <c r="CF1607" s="65"/>
      <c r="CG1607" s="65"/>
      <c r="DJ1607" s="139"/>
      <c r="DK1607" s="95"/>
      <c r="DL1607" s="141"/>
      <c r="DM1607" s="141"/>
      <c r="DN1607" s="141"/>
      <c r="DO1607" s="141"/>
      <c r="DP1607" s="91"/>
      <c r="DQ1607" s="72"/>
      <c r="DR1607" s="72"/>
      <c r="DS1607" s="72"/>
      <c r="DT1607" s="72"/>
      <c r="DZ1607" s="141"/>
      <c r="EA1607" s="141"/>
      <c r="EF1607" s="143"/>
      <c r="EU1607" s="72"/>
    </row>
    <row r="1608" spans="64:151">
      <c r="BL1608" s="100"/>
      <c r="BM1608"/>
      <c r="BZ1608"/>
      <c r="CA1608" s="278">
        <v>41431.469004629631</v>
      </c>
      <c r="CB1608" t="s">
        <v>1969</v>
      </c>
      <c r="CF1608" s="65"/>
      <c r="CG1608" s="65"/>
      <c r="DJ1608" s="139"/>
      <c r="DK1608" s="95"/>
      <c r="DL1608" s="141"/>
      <c r="DM1608" s="141"/>
      <c r="DN1608" s="141"/>
      <c r="DO1608" s="141"/>
      <c r="DP1608" s="91"/>
      <c r="DQ1608" s="72"/>
      <c r="DR1608" s="72"/>
      <c r="DS1608" s="72"/>
      <c r="DT1608" s="72"/>
      <c r="DZ1608" s="141"/>
      <c r="EA1608" s="141"/>
      <c r="EF1608" s="143"/>
      <c r="EU1608" s="72"/>
    </row>
    <row r="1609" spans="64:151">
      <c r="BL1609" s="100"/>
      <c r="BM1609"/>
      <c r="BZ1609"/>
      <c r="CA1609" s="278">
        <v>41431.4690162037</v>
      </c>
      <c r="CB1609" t="s">
        <v>989</v>
      </c>
      <c r="CF1609" s="65"/>
      <c r="CG1609" s="65"/>
      <c r="DJ1609" s="139"/>
      <c r="DK1609" s="95"/>
      <c r="DL1609" s="141"/>
      <c r="DM1609" s="141"/>
      <c r="DN1609" s="141"/>
      <c r="DO1609" s="141"/>
      <c r="DP1609" s="91"/>
      <c r="DQ1609" s="72"/>
      <c r="DR1609" s="72"/>
      <c r="DS1609" s="72"/>
      <c r="DT1609" s="72"/>
      <c r="DZ1609" s="141"/>
      <c r="EA1609" s="141"/>
      <c r="EF1609" s="143"/>
      <c r="EU1609" s="72"/>
    </row>
    <row r="1610" spans="64:151">
      <c r="BL1610" s="100"/>
      <c r="BM1610"/>
      <c r="BZ1610"/>
      <c r="CA1610" s="278">
        <v>41431.469027777777</v>
      </c>
      <c r="CB1610" t="s">
        <v>1969</v>
      </c>
      <c r="CF1610" s="65"/>
      <c r="CG1610" s="65"/>
      <c r="DJ1610" s="139"/>
      <c r="DK1610" s="95"/>
      <c r="DL1610" s="141"/>
      <c r="DM1610" s="141"/>
      <c r="DN1610" s="141"/>
      <c r="DO1610" s="141"/>
      <c r="DP1610" s="91"/>
      <c r="DQ1610" s="72"/>
      <c r="DR1610" s="72"/>
      <c r="DS1610" s="72"/>
      <c r="DT1610" s="72"/>
      <c r="DZ1610" s="141"/>
      <c r="EA1610" s="141"/>
      <c r="EF1610" s="143"/>
      <c r="EU1610" s="72"/>
    </row>
    <row r="1611" spans="64:151">
      <c r="BL1611" s="100"/>
      <c r="BM1611"/>
      <c r="BZ1611"/>
      <c r="CA1611" s="278">
        <v>41431.469027777777</v>
      </c>
      <c r="CB1611" t="s">
        <v>1969</v>
      </c>
      <c r="CF1611" s="65"/>
      <c r="CG1611" s="65"/>
      <c r="DJ1611" s="139"/>
      <c r="DK1611" s="95"/>
      <c r="DL1611" s="141"/>
      <c r="DM1611" s="141"/>
      <c r="DN1611" s="141"/>
      <c r="DO1611" s="141"/>
      <c r="DP1611" s="91"/>
      <c r="DQ1611" s="72"/>
      <c r="DR1611" s="72"/>
      <c r="DS1611" s="72"/>
      <c r="DT1611" s="72"/>
      <c r="DZ1611" s="141"/>
      <c r="EA1611" s="141"/>
      <c r="EF1611" s="143"/>
      <c r="EU1611" s="72"/>
    </row>
    <row r="1612" spans="64:151">
      <c r="BL1612" s="100"/>
      <c r="BM1612"/>
      <c r="BZ1612"/>
      <c r="CA1612" s="278">
        <v>41431.469039351854</v>
      </c>
      <c r="CB1612" t="s">
        <v>1969</v>
      </c>
      <c r="CF1612" s="65"/>
      <c r="CG1612" s="65"/>
      <c r="DJ1612" s="139"/>
      <c r="DK1612" s="95"/>
      <c r="DL1612" s="141"/>
      <c r="DM1612" s="141"/>
      <c r="DN1612" s="141"/>
      <c r="DO1612" s="141"/>
      <c r="DP1612" s="91"/>
      <c r="DQ1612" s="72"/>
      <c r="DR1612" s="72"/>
      <c r="DS1612" s="72"/>
      <c r="DT1612" s="72"/>
      <c r="DZ1612" s="141"/>
      <c r="EA1612" s="141"/>
      <c r="EF1612" s="143"/>
      <c r="EU1612" s="72"/>
    </row>
    <row r="1613" spans="64:151">
      <c r="BL1613" s="100"/>
      <c r="BM1613"/>
      <c r="BZ1613"/>
      <c r="CA1613" s="278">
        <v>41431.469050925924</v>
      </c>
      <c r="CB1613" t="s">
        <v>1969</v>
      </c>
      <c r="CF1613" s="65"/>
      <c r="CG1613" s="65"/>
      <c r="DJ1613" s="139"/>
      <c r="DK1613" s="95"/>
      <c r="DL1613" s="141"/>
      <c r="DM1613" s="141"/>
      <c r="DN1613" s="141"/>
      <c r="DO1613" s="141"/>
      <c r="DP1613" s="91"/>
      <c r="DQ1613" s="72"/>
      <c r="DR1613" s="72"/>
      <c r="DS1613" s="72"/>
      <c r="DT1613" s="72"/>
      <c r="DZ1613" s="141"/>
      <c r="EA1613" s="141"/>
      <c r="EF1613" s="143"/>
      <c r="EU1613" s="72"/>
    </row>
    <row r="1614" spans="64:151">
      <c r="BL1614" s="100"/>
      <c r="BM1614"/>
      <c r="BZ1614"/>
      <c r="CA1614" s="278">
        <v>41431.4690625</v>
      </c>
      <c r="CB1614" t="s">
        <v>1969</v>
      </c>
      <c r="CF1614" s="65"/>
      <c r="CG1614" s="65"/>
      <c r="DJ1614" s="139"/>
      <c r="DK1614" s="95"/>
      <c r="DL1614" s="141"/>
      <c r="DM1614" s="141"/>
      <c r="DN1614" s="141"/>
      <c r="DO1614" s="141"/>
      <c r="DP1614" s="91"/>
      <c r="DQ1614" s="72"/>
      <c r="DR1614" s="72"/>
      <c r="DS1614" s="72"/>
      <c r="DT1614" s="72"/>
      <c r="DZ1614" s="141"/>
      <c r="EA1614" s="141"/>
      <c r="EF1614" s="143"/>
      <c r="EU1614" s="72"/>
    </row>
    <row r="1615" spans="64:151">
      <c r="BL1615" s="100"/>
      <c r="BM1615"/>
      <c r="BZ1615"/>
      <c r="CA1615" s="278">
        <v>41431.469074074077</v>
      </c>
      <c r="CB1615" t="s">
        <v>933</v>
      </c>
      <c r="CF1615" s="65"/>
      <c r="CG1615" s="65"/>
      <c r="DJ1615" s="139"/>
      <c r="DK1615" s="95"/>
      <c r="DL1615" s="141"/>
      <c r="DM1615" s="141"/>
      <c r="DN1615" s="141"/>
      <c r="DO1615" s="141"/>
      <c r="DP1615" s="91"/>
      <c r="DQ1615" s="72"/>
      <c r="DR1615" s="72"/>
      <c r="DS1615" s="72"/>
      <c r="DT1615" s="72"/>
      <c r="DZ1615" s="141"/>
      <c r="EA1615" s="141"/>
      <c r="EF1615" s="143"/>
      <c r="EU1615" s="72"/>
    </row>
    <row r="1616" spans="64:151">
      <c r="BL1616" s="100"/>
      <c r="BM1616"/>
      <c r="BZ1616"/>
      <c r="CA1616" s="278">
        <v>41431.469074074077</v>
      </c>
      <c r="CB1616" t="s">
        <v>1969</v>
      </c>
      <c r="CF1616" s="65"/>
      <c r="CG1616" s="65"/>
      <c r="DJ1616" s="139"/>
      <c r="DK1616" s="95"/>
      <c r="DL1616" s="141"/>
      <c r="DM1616" s="141"/>
      <c r="DN1616" s="141"/>
      <c r="DO1616" s="141"/>
      <c r="DP1616" s="91"/>
      <c r="DQ1616" s="72"/>
      <c r="DR1616" s="72"/>
      <c r="DS1616" s="72"/>
      <c r="DT1616" s="72"/>
      <c r="DZ1616" s="141"/>
      <c r="EA1616" s="141"/>
      <c r="EF1616" s="143"/>
      <c r="EU1616" s="72"/>
    </row>
    <row r="1617" spans="64:151">
      <c r="BL1617" s="100"/>
      <c r="BM1617"/>
      <c r="BZ1617"/>
      <c r="CA1617" s="278">
        <v>41431.469085648147</v>
      </c>
      <c r="CB1617" t="s">
        <v>1969</v>
      </c>
      <c r="CF1617" s="65"/>
      <c r="CG1617" s="65"/>
      <c r="DJ1617" s="139"/>
      <c r="DK1617" s="95"/>
      <c r="DL1617" s="141"/>
      <c r="DM1617" s="141"/>
      <c r="DN1617" s="141"/>
      <c r="DO1617" s="141"/>
      <c r="DP1617" s="91"/>
      <c r="DQ1617" s="72"/>
      <c r="DR1617" s="72"/>
      <c r="DS1617" s="72"/>
      <c r="DT1617" s="72"/>
      <c r="DZ1617" s="141"/>
      <c r="EA1617" s="141"/>
      <c r="EF1617" s="143"/>
      <c r="EU1617" s="72"/>
    </row>
    <row r="1618" spans="64:151">
      <c r="BL1618" s="100"/>
      <c r="BM1618"/>
      <c r="BZ1618"/>
      <c r="CA1618" s="278">
        <v>41431.469097222223</v>
      </c>
      <c r="CB1618" t="s">
        <v>1969</v>
      </c>
      <c r="CF1618" s="65"/>
      <c r="CG1618" s="65"/>
      <c r="DJ1618" s="139"/>
      <c r="DK1618" s="95"/>
      <c r="DL1618" s="141"/>
      <c r="DM1618" s="141"/>
      <c r="DN1618" s="141"/>
      <c r="DO1618" s="141"/>
      <c r="DP1618" s="91"/>
      <c r="DQ1618" s="72"/>
      <c r="DR1618" s="72"/>
      <c r="DS1618" s="72"/>
      <c r="DT1618" s="72"/>
      <c r="DZ1618" s="141"/>
      <c r="EA1618" s="141"/>
      <c r="EF1618" s="143"/>
      <c r="EU1618" s="72"/>
    </row>
    <row r="1619" spans="64:151">
      <c r="BL1619" s="100"/>
      <c r="BM1619"/>
      <c r="BZ1619"/>
      <c r="CA1619" s="278">
        <v>41431.469108796293</v>
      </c>
      <c r="CB1619" t="s">
        <v>1969</v>
      </c>
      <c r="CF1619" s="65"/>
      <c r="CG1619" s="65"/>
      <c r="DJ1619" s="139"/>
      <c r="DK1619" s="95"/>
      <c r="DL1619" s="141"/>
      <c r="DM1619" s="141"/>
      <c r="DN1619" s="141"/>
      <c r="DO1619" s="141"/>
      <c r="DP1619" s="91"/>
      <c r="DQ1619" s="72"/>
      <c r="DR1619" s="72"/>
      <c r="DS1619" s="72"/>
      <c r="DT1619" s="72"/>
      <c r="DZ1619" s="141"/>
      <c r="EA1619" s="141"/>
      <c r="EF1619" s="143"/>
      <c r="EU1619" s="72"/>
    </row>
    <row r="1620" spans="64:151">
      <c r="BL1620" s="100"/>
      <c r="BM1620"/>
      <c r="BZ1620"/>
      <c r="CA1620" s="278">
        <v>41431.46912037037</v>
      </c>
      <c r="CB1620" t="s">
        <v>1969</v>
      </c>
      <c r="CF1620" s="65"/>
      <c r="CG1620" s="65"/>
      <c r="DJ1620" s="139"/>
      <c r="DK1620" s="95"/>
      <c r="DL1620" s="141"/>
      <c r="DM1620" s="141"/>
      <c r="DN1620" s="141"/>
      <c r="DO1620" s="141"/>
      <c r="DP1620" s="91"/>
      <c r="DQ1620" s="72"/>
      <c r="DR1620" s="72"/>
      <c r="DS1620" s="72"/>
      <c r="DT1620" s="72"/>
      <c r="DZ1620" s="141"/>
      <c r="EA1620" s="141"/>
      <c r="EF1620" s="143"/>
      <c r="EU1620" s="72"/>
    </row>
    <row r="1621" spans="64:151">
      <c r="BL1621" s="100"/>
      <c r="BM1621"/>
      <c r="BZ1621"/>
      <c r="CA1621" s="278">
        <v>41431.469131944446</v>
      </c>
      <c r="CB1621" t="s">
        <v>995</v>
      </c>
      <c r="CF1621" s="65"/>
      <c r="CG1621" s="65"/>
      <c r="DJ1621" s="139"/>
      <c r="DK1621" s="95"/>
      <c r="DL1621" s="141"/>
      <c r="DM1621" s="141"/>
      <c r="DN1621" s="141"/>
      <c r="DO1621" s="141"/>
      <c r="DP1621" s="91"/>
      <c r="DQ1621" s="72"/>
      <c r="DR1621" s="72"/>
      <c r="DS1621" s="72"/>
      <c r="DT1621" s="72"/>
      <c r="DZ1621" s="141"/>
      <c r="EA1621" s="141"/>
      <c r="EF1621" s="143"/>
      <c r="EU1621" s="72"/>
    </row>
    <row r="1622" spans="64:151">
      <c r="BL1622" s="100"/>
      <c r="BM1622"/>
      <c r="BZ1622"/>
      <c r="CA1622" s="278">
        <v>41431.469131944446</v>
      </c>
      <c r="CB1622" t="s">
        <v>1969</v>
      </c>
      <c r="CF1622" s="65"/>
      <c r="CG1622" s="65"/>
      <c r="DJ1622" s="139"/>
      <c r="DK1622" s="95"/>
      <c r="DL1622" s="141"/>
      <c r="DM1622" s="141"/>
      <c r="DN1622" s="141"/>
      <c r="DO1622" s="141"/>
      <c r="DP1622" s="91"/>
      <c r="DQ1622" s="72"/>
      <c r="DR1622" s="72"/>
      <c r="DS1622" s="72"/>
      <c r="DT1622" s="72"/>
      <c r="DZ1622" s="141"/>
      <c r="EA1622" s="141"/>
      <c r="EF1622" s="143"/>
      <c r="EU1622" s="72"/>
    </row>
    <row r="1623" spans="64:151">
      <c r="BL1623" s="100"/>
      <c r="BM1623"/>
      <c r="BZ1623"/>
      <c r="CA1623" s="278">
        <v>41431.469131944446</v>
      </c>
      <c r="CB1623" t="s">
        <v>1969</v>
      </c>
      <c r="CF1623" s="65"/>
      <c r="CG1623" s="65"/>
      <c r="DJ1623" s="139"/>
      <c r="DK1623" s="95"/>
      <c r="DL1623" s="141"/>
      <c r="DM1623" s="141"/>
      <c r="DN1623" s="141"/>
      <c r="DO1623" s="141"/>
      <c r="DP1623" s="91"/>
      <c r="DQ1623" s="72"/>
      <c r="DR1623" s="72"/>
      <c r="DS1623" s="72"/>
      <c r="DT1623" s="72"/>
      <c r="DZ1623" s="141"/>
      <c r="EA1623" s="141"/>
      <c r="EF1623" s="143"/>
      <c r="EU1623" s="72"/>
    </row>
    <row r="1624" spans="64:151">
      <c r="BZ1624"/>
      <c r="CA1624" s="278">
        <v>41431.469155092593</v>
      </c>
      <c r="CB1624" t="s">
        <v>1969</v>
      </c>
      <c r="CF1624" s="65"/>
      <c r="CG1624" s="65"/>
      <c r="DJ1624" s="139"/>
      <c r="DK1624" s="95"/>
      <c r="DL1624" s="141"/>
      <c r="DM1624" s="141"/>
      <c r="DN1624" s="141"/>
      <c r="DO1624" s="141"/>
      <c r="DP1624" s="91"/>
      <c r="DQ1624" s="72"/>
      <c r="DR1624" s="72"/>
      <c r="DS1624" s="72"/>
      <c r="DT1624" s="72"/>
      <c r="DZ1624" s="141"/>
      <c r="EA1624" s="141"/>
      <c r="EF1624" s="143"/>
      <c r="EU1624" s="72"/>
    </row>
    <row r="1625" spans="64:151">
      <c r="BZ1625"/>
      <c r="CA1625" s="278">
        <v>41431.469155092593</v>
      </c>
      <c r="CB1625" t="s">
        <v>1969</v>
      </c>
      <c r="CF1625" s="65"/>
      <c r="CG1625" s="65"/>
      <c r="DJ1625" s="139"/>
      <c r="DK1625" s="95"/>
      <c r="DL1625" s="141"/>
      <c r="DM1625" s="141"/>
      <c r="DN1625" s="141"/>
      <c r="DO1625" s="141"/>
      <c r="DP1625" s="91"/>
      <c r="DQ1625" s="72"/>
      <c r="DR1625" s="72"/>
      <c r="DS1625" s="72"/>
      <c r="DT1625" s="72"/>
      <c r="DZ1625" s="141"/>
      <c r="EA1625" s="141"/>
      <c r="EF1625" s="143"/>
      <c r="EU1625" s="72"/>
    </row>
    <row r="1626" spans="64:151">
      <c r="BZ1626"/>
      <c r="CA1626" s="278">
        <v>41431.469178240739</v>
      </c>
      <c r="CB1626" t="s">
        <v>1969</v>
      </c>
      <c r="CF1626" s="65"/>
      <c r="CG1626" s="65"/>
      <c r="DJ1626" s="139"/>
      <c r="DK1626" s="95"/>
      <c r="DL1626" s="141"/>
      <c r="DM1626" s="141"/>
      <c r="DN1626" s="141"/>
      <c r="DO1626" s="141"/>
      <c r="DP1626" s="91"/>
      <c r="DQ1626" s="72"/>
      <c r="DR1626" s="72"/>
      <c r="DS1626" s="72"/>
      <c r="DT1626" s="72"/>
      <c r="DZ1626" s="141"/>
      <c r="EA1626" s="141"/>
      <c r="EF1626" s="143"/>
      <c r="EU1626" s="72"/>
    </row>
    <row r="1627" spans="64:151">
      <c r="BZ1627"/>
      <c r="CA1627" s="278">
        <v>41431.469189814816</v>
      </c>
      <c r="CB1627" t="s">
        <v>935</v>
      </c>
      <c r="CF1627" s="65"/>
      <c r="CG1627" s="65"/>
      <c r="DJ1627" s="139"/>
      <c r="DK1627" s="95"/>
      <c r="DL1627" s="141"/>
      <c r="DM1627" s="141"/>
      <c r="DN1627" s="141"/>
      <c r="DO1627" s="141"/>
      <c r="DP1627" s="91"/>
      <c r="DQ1627" s="72"/>
      <c r="DR1627" s="72"/>
      <c r="DS1627" s="72"/>
      <c r="DT1627" s="72"/>
      <c r="DZ1627" s="141"/>
      <c r="EA1627" s="141"/>
      <c r="EF1627" s="143"/>
      <c r="EU1627" s="72"/>
    </row>
    <row r="1628" spans="64:151">
      <c r="BZ1628"/>
      <c r="CA1628" s="278">
        <v>41431.469189814816</v>
      </c>
      <c r="CB1628" t="s">
        <v>1969</v>
      </c>
      <c r="CF1628" s="65"/>
      <c r="CG1628" s="65"/>
      <c r="DJ1628" s="139"/>
      <c r="DK1628" s="95"/>
      <c r="DL1628" s="141"/>
      <c r="DM1628" s="141"/>
      <c r="DN1628" s="141"/>
      <c r="DO1628" s="141"/>
      <c r="DP1628" s="91"/>
      <c r="DQ1628" s="72"/>
      <c r="DR1628" s="72"/>
      <c r="DS1628" s="72"/>
      <c r="DT1628" s="72"/>
      <c r="DZ1628" s="141"/>
      <c r="EA1628" s="141"/>
      <c r="EF1628" s="143"/>
      <c r="EU1628" s="72"/>
    </row>
    <row r="1629" spans="64:151">
      <c r="BZ1629"/>
      <c r="CA1629" s="278">
        <v>41431.469189814816</v>
      </c>
      <c r="CB1629" t="s">
        <v>1969</v>
      </c>
      <c r="CF1629" s="65"/>
      <c r="CG1629" s="65"/>
      <c r="DJ1629" s="139"/>
      <c r="DK1629" s="95"/>
      <c r="DL1629" s="141"/>
      <c r="DM1629" s="141"/>
      <c r="DN1629" s="141"/>
      <c r="DO1629" s="141"/>
      <c r="DP1629" s="91"/>
      <c r="DQ1629" s="72"/>
      <c r="DR1629" s="72"/>
      <c r="DS1629" s="72"/>
      <c r="DT1629" s="72"/>
      <c r="DZ1629" s="141"/>
      <c r="EA1629" s="141"/>
      <c r="EF1629" s="143"/>
      <c r="EU1629" s="72"/>
    </row>
    <row r="1630" spans="64:151">
      <c r="BZ1630"/>
      <c r="CA1630" s="278">
        <v>41431.469201388885</v>
      </c>
      <c r="CB1630" t="s">
        <v>1969</v>
      </c>
      <c r="CF1630" s="65"/>
      <c r="CG1630" s="65"/>
      <c r="DJ1630" s="139"/>
      <c r="DK1630" s="95"/>
      <c r="DL1630" s="141"/>
      <c r="DM1630" s="141"/>
      <c r="DN1630" s="141"/>
      <c r="DO1630" s="141"/>
      <c r="DP1630" s="91"/>
      <c r="DQ1630" s="72"/>
      <c r="DR1630" s="72"/>
      <c r="DS1630" s="72"/>
      <c r="DT1630" s="72"/>
      <c r="DZ1630" s="141"/>
      <c r="EA1630" s="141"/>
      <c r="EF1630" s="143"/>
      <c r="EU1630" s="72"/>
    </row>
    <row r="1631" spans="64:151">
      <c r="BZ1631"/>
      <c r="CA1631" s="278">
        <v>41431.469212962962</v>
      </c>
      <c r="CB1631" t="s">
        <v>1969</v>
      </c>
      <c r="CF1631" s="65"/>
      <c r="CG1631" s="65"/>
      <c r="DJ1631" s="139"/>
      <c r="DK1631" s="95"/>
      <c r="DL1631" s="141"/>
      <c r="DM1631" s="141"/>
      <c r="DN1631" s="141"/>
      <c r="DO1631" s="141"/>
      <c r="DP1631" s="91"/>
      <c r="DQ1631" s="72"/>
      <c r="DR1631" s="72"/>
      <c r="DS1631" s="72"/>
      <c r="DT1631" s="72"/>
      <c r="DZ1631" s="141"/>
      <c r="EA1631" s="141"/>
      <c r="EF1631" s="143"/>
      <c r="EU1631" s="72"/>
    </row>
    <row r="1632" spans="64:151">
      <c r="BZ1632"/>
      <c r="CA1632" s="278">
        <v>41431.469236111108</v>
      </c>
      <c r="CB1632" t="s">
        <v>1969</v>
      </c>
      <c r="CF1632" s="65"/>
      <c r="CG1632" s="65"/>
      <c r="DJ1632" s="139"/>
      <c r="DK1632" s="95"/>
      <c r="DL1632" s="141"/>
      <c r="DM1632" s="141"/>
      <c r="DN1632" s="141"/>
      <c r="DO1632" s="141"/>
      <c r="DP1632" s="91"/>
      <c r="DQ1632" s="72"/>
      <c r="DR1632" s="72"/>
      <c r="DS1632" s="72"/>
      <c r="DT1632" s="72"/>
      <c r="DZ1632" s="141"/>
      <c r="EA1632" s="141"/>
      <c r="EF1632" s="143"/>
      <c r="EU1632" s="72"/>
    </row>
    <row r="1633" spans="78:151">
      <c r="BZ1633"/>
      <c r="CA1633" s="278">
        <v>41431.469247685185</v>
      </c>
      <c r="CB1633" t="s">
        <v>997</v>
      </c>
      <c r="CF1633" s="65"/>
      <c r="CG1633" s="65"/>
      <c r="DJ1633" s="139"/>
      <c r="DK1633" s="95"/>
      <c r="DL1633" s="141"/>
      <c r="DM1633" s="141"/>
      <c r="DN1633" s="141"/>
      <c r="DO1633" s="141"/>
      <c r="DP1633" s="91"/>
      <c r="DQ1633" s="72"/>
      <c r="DR1633" s="72"/>
      <c r="DS1633" s="72"/>
      <c r="DT1633" s="72"/>
      <c r="DZ1633" s="141"/>
      <c r="EA1633" s="141"/>
      <c r="EF1633" s="143"/>
      <c r="EU1633" s="72"/>
    </row>
    <row r="1634" spans="78:151">
      <c r="BZ1634"/>
      <c r="CA1634" s="278">
        <v>41431.469247685185</v>
      </c>
      <c r="CB1634" t="s">
        <v>1969</v>
      </c>
      <c r="CF1634" s="65"/>
      <c r="CG1634" s="65"/>
      <c r="DJ1634" s="139"/>
      <c r="DK1634" s="95"/>
      <c r="DL1634" s="141"/>
      <c r="DM1634" s="141"/>
      <c r="DN1634" s="141"/>
      <c r="DO1634" s="141"/>
      <c r="DP1634" s="91"/>
      <c r="DQ1634" s="72"/>
      <c r="DR1634" s="72"/>
      <c r="DS1634" s="72"/>
      <c r="DT1634" s="72"/>
      <c r="DZ1634" s="141"/>
      <c r="EA1634" s="141"/>
      <c r="EF1634" s="143"/>
      <c r="EU1634" s="72"/>
    </row>
    <row r="1635" spans="78:151">
      <c r="BZ1635"/>
      <c r="CA1635" s="278">
        <v>41431.469247685185</v>
      </c>
      <c r="CB1635" t="s">
        <v>1969</v>
      </c>
      <c r="CF1635" s="65"/>
      <c r="CG1635" s="65"/>
      <c r="DJ1635" s="139"/>
      <c r="DK1635" s="95"/>
      <c r="DL1635" s="141"/>
      <c r="DM1635" s="141"/>
      <c r="DN1635" s="141"/>
      <c r="DO1635" s="141"/>
      <c r="DP1635" s="91"/>
      <c r="DQ1635" s="72"/>
      <c r="DR1635" s="72"/>
      <c r="DS1635" s="72"/>
      <c r="DT1635" s="72"/>
      <c r="DZ1635" s="141"/>
      <c r="EA1635" s="141"/>
      <c r="EF1635" s="143"/>
      <c r="EU1635" s="72"/>
    </row>
    <row r="1636" spans="78:151">
      <c r="BZ1636"/>
      <c r="CA1636" s="278">
        <v>41431.469259259262</v>
      </c>
      <c r="CB1636" t="s">
        <v>1969</v>
      </c>
      <c r="CF1636" s="65"/>
      <c r="CG1636" s="65"/>
      <c r="DJ1636" s="139"/>
      <c r="DK1636" s="95"/>
      <c r="DL1636" s="141"/>
      <c r="DM1636" s="141"/>
      <c r="DN1636" s="141"/>
      <c r="DO1636" s="141"/>
      <c r="DP1636" s="91"/>
      <c r="DQ1636" s="72"/>
      <c r="DR1636" s="72"/>
      <c r="DS1636" s="72"/>
      <c r="DT1636" s="72"/>
      <c r="DZ1636" s="141"/>
      <c r="EA1636" s="141"/>
      <c r="EF1636" s="143"/>
      <c r="EU1636" s="72"/>
    </row>
    <row r="1637" spans="78:151">
      <c r="BZ1637"/>
      <c r="CA1637" s="278">
        <v>41431.469270833331</v>
      </c>
      <c r="CB1637" t="s">
        <v>1969</v>
      </c>
      <c r="CF1637" s="65"/>
      <c r="CG1637" s="65"/>
      <c r="DJ1637" s="139"/>
      <c r="DK1637" s="95"/>
      <c r="DL1637" s="141"/>
      <c r="DM1637" s="141"/>
      <c r="DN1637" s="141"/>
      <c r="DO1637" s="141"/>
      <c r="DP1637" s="91"/>
      <c r="DQ1637" s="72"/>
      <c r="DR1637" s="72"/>
      <c r="DS1637" s="72"/>
      <c r="DT1637" s="72"/>
      <c r="DZ1637" s="141"/>
      <c r="EA1637" s="141"/>
      <c r="EF1637" s="143"/>
      <c r="EU1637" s="72"/>
    </row>
    <row r="1638" spans="78:151">
      <c r="BZ1638"/>
      <c r="CA1638" s="278">
        <v>41431.469282407408</v>
      </c>
      <c r="CB1638" t="s">
        <v>1969</v>
      </c>
      <c r="CF1638" s="65"/>
      <c r="CG1638" s="65"/>
      <c r="DJ1638" s="139"/>
      <c r="DK1638" s="95"/>
      <c r="DL1638" s="141"/>
      <c r="DM1638" s="141"/>
      <c r="DN1638" s="141"/>
      <c r="DO1638" s="141"/>
      <c r="DP1638" s="91"/>
      <c r="DQ1638" s="72"/>
      <c r="DR1638" s="72"/>
      <c r="DS1638" s="72"/>
      <c r="DT1638" s="72"/>
      <c r="DZ1638" s="141"/>
      <c r="EA1638" s="141"/>
      <c r="EF1638" s="143"/>
      <c r="EU1638" s="72"/>
    </row>
    <row r="1639" spans="78:151">
      <c r="BZ1639"/>
      <c r="CA1639" s="278">
        <v>41431.469293981485</v>
      </c>
      <c r="CB1639" t="s">
        <v>937</v>
      </c>
      <c r="CF1639" s="65"/>
      <c r="CG1639" s="65"/>
      <c r="DJ1639" s="139"/>
      <c r="DK1639" s="95"/>
      <c r="DL1639" s="141"/>
      <c r="DM1639" s="141"/>
      <c r="DN1639" s="141"/>
      <c r="DO1639" s="141"/>
      <c r="DP1639" s="91"/>
      <c r="DQ1639" s="72"/>
      <c r="DR1639" s="72"/>
      <c r="DS1639" s="72"/>
      <c r="DT1639" s="72"/>
      <c r="DZ1639" s="141"/>
      <c r="EA1639" s="141"/>
      <c r="EF1639" s="143"/>
      <c r="EU1639" s="72"/>
    </row>
    <row r="1640" spans="78:151">
      <c r="BZ1640"/>
      <c r="CA1640" s="278">
        <v>41431.469305555554</v>
      </c>
      <c r="CB1640" t="s">
        <v>1969</v>
      </c>
      <c r="CF1640" s="65"/>
      <c r="CG1640" s="65"/>
      <c r="DJ1640" s="139"/>
      <c r="DK1640" s="95"/>
      <c r="DL1640" s="141"/>
      <c r="DM1640" s="141"/>
      <c r="DN1640" s="141"/>
      <c r="DO1640" s="141"/>
      <c r="DP1640" s="91"/>
      <c r="DQ1640" s="72"/>
      <c r="DR1640" s="72"/>
      <c r="DS1640" s="72"/>
      <c r="DT1640" s="72"/>
      <c r="DZ1640" s="141"/>
      <c r="EA1640" s="141"/>
      <c r="EF1640" s="143"/>
      <c r="EU1640" s="72"/>
    </row>
    <row r="1641" spans="78:151">
      <c r="BZ1641"/>
      <c r="CA1641" s="278">
        <v>41431.469305555554</v>
      </c>
      <c r="CB1641" t="s">
        <v>1969</v>
      </c>
      <c r="CF1641" s="65"/>
      <c r="CG1641" s="65"/>
      <c r="DJ1641" s="139"/>
      <c r="DK1641" s="95"/>
      <c r="DL1641" s="141"/>
      <c r="DM1641" s="141"/>
      <c r="DN1641" s="141"/>
      <c r="DO1641" s="141"/>
      <c r="DP1641" s="91"/>
      <c r="DQ1641" s="72"/>
      <c r="DR1641" s="72"/>
      <c r="DS1641" s="72"/>
      <c r="DT1641" s="72"/>
      <c r="DZ1641" s="141"/>
      <c r="EA1641" s="141"/>
      <c r="EF1641" s="143"/>
      <c r="EU1641" s="72"/>
    </row>
    <row r="1642" spans="78:151">
      <c r="BZ1642"/>
      <c r="CA1642" s="278">
        <v>41431.469317129631</v>
      </c>
      <c r="CB1642" t="s">
        <v>1969</v>
      </c>
      <c r="CF1642" s="65"/>
      <c r="CG1642" s="65"/>
      <c r="DJ1642" s="139"/>
      <c r="DK1642" s="95"/>
      <c r="DL1642" s="141"/>
      <c r="DM1642" s="141"/>
      <c r="DN1642" s="141"/>
      <c r="DO1642" s="141"/>
      <c r="DP1642" s="91"/>
      <c r="DQ1642" s="72"/>
      <c r="DR1642" s="72"/>
      <c r="DS1642" s="72"/>
      <c r="DT1642" s="72"/>
      <c r="DZ1642" s="141"/>
      <c r="EA1642" s="141"/>
      <c r="EF1642" s="143"/>
      <c r="EU1642" s="72"/>
    </row>
    <row r="1643" spans="78:151">
      <c r="BZ1643"/>
      <c r="CA1643" s="278">
        <v>41431.469328703701</v>
      </c>
      <c r="CB1643" t="s">
        <v>1969</v>
      </c>
      <c r="CF1643" s="65"/>
      <c r="CG1643" s="65"/>
      <c r="DJ1643" s="139"/>
      <c r="DK1643" s="95"/>
      <c r="DL1643" s="141"/>
      <c r="DM1643" s="141"/>
      <c r="DN1643" s="141"/>
      <c r="DO1643" s="141"/>
      <c r="DP1643" s="91"/>
      <c r="DQ1643" s="72"/>
      <c r="DR1643" s="72"/>
      <c r="DS1643" s="72"/>
      <c r="DT1643" s="72"/>
      <c r="DZ1643" s="141"/>
      <c r="EA1643" s="141"/>
      <c r="EF1643" s="143"/>
      <c r="EU1643" s="72"/>
    </row>
    <row r="1644" spans="78:151">
      <c r="BZ1644"/>
      <c r="CA1644" s="278">
        <v>41431.469340277778</v>
      </c>
      <c r="CB1644" t="s">
        <v>1969</v>
      </c>
      <c r="CF1644" s="65"/>
      <c r="CG1644" s="65"/>
      <c r="DJ1644" s="139"/>
      <c r="DK1644" s="95"/>
      <c r="DL1644" s="141"/>
      <c r="DM1644" s="141"/>
      <c r="DN1644" s="141"/>
      <c r="DO1644" s="141"/>
      <c r="DP1644" s="91"/>
      <c r="DQ1644" s="72"/>
      <c r="DR1644" s="72"/>
      <c r="DS1644" s="72"/>
      <c r="DT1644" s="72"/>
      <c r="DZ1644" s="141"/>
      <c r="EA1644" s="141"/>
      <c r="EF1644" s="143"/>
      <c r="EU1644" s="72"/>
    </row>
    <row r="1645" spans="78:151">
      <c r="BZ1645"/>
      <c r="CA1645" s="278">
        <v>41431.469351851854</v>
      </c>
      <c r="CB1645" t="s">
        <v>1049</v>
      </c>
      <c r="CF1645" s="65"/>
      <c r="CG1645" s="65"/>
      <c r="DJ1645" s="139"/>
      <c r="DK1645" s="95"/>
      <c r="DL1645" s="141"/>
      <c r="DM1645" s="141"/>
      <c r="DN1645" s="141"/>
      <c r="DO1645" s="141"/>
      <c r="DP1645" s="91"/>
      <c r="DQ1645" s="72"/>
      <c r="DR1645" s="72"/>
      <c r="DS1645" s="72"/>
      <c r="DT1645" s="72"/>
      <c r="DZ1645" s="141"/>
      <c r="EA1645" s="141"/>
      <c r="EF1645" s="143"/>
      <c r="EU1645" s="72"/>
    </row>
    <row r="1646" spans="78:151">
      <c r="BZ1646"/>
      <c r="CA1646" s="278">
        <v>41431.469363425924</v>
      </c>
      <c r="CB1646" t="s">
        <v>1969</v>
      </c>
      <c r="CF1646" s="65"/>
      <c r="CG1646" s="65"/>
      <c r="DJ1646" s="139"/>
      <c r="DK1646" s="95"/>
      <c r="DL1646" s="141"/>
      <c r="DM1646" s="141"/>
      <c r="DN1646" s="141"/>
      <c r="DO1646" s="141"/>
      <c r="DP1646" s="91"/>
      <c r="DQ1646" s="72"/>
      <c r="DR1646" s="72"/>
      <c r="DS1646" s="72"/>
      <c r="DT1646" s="72"/>
      <c r="DZ1646" s="141"/>
      <c r="EA1646" s="141"/>
      <c r="EF1646" s="143"/>
      <c r="EU1646" s="72"/>
    </row>
    <row r="1647" spans="78:151">
      <c r="BZ1647"/>
      <c r="CA1647" s="278">
        <v>41431.469363425924</v>
      </c>
      <c r="CB1647" t="s">
        <v>1969</v>
      </c>
      <c r="CF1647" s="65"/>
      <c r="CG1647" s="65"/>
      <c r="DJ1647" s="139"/>
      <c r="DK1647" s="95"/>
      <c r="DL1647" s="141"/>
      <c r="DM1647" s="141"/>
      <c r="DN1647" s="141"/>
      <c r="DO1647" s="141"/>
      <c r="DP1647" s="91"/>
      <c r="DQ1647" s="72"/>
      <c r="DR1647" s="72"/>
      <c r="DS1647" s="72"/>
      <c r="DT1647" s="72"/>
      <c r="DZ1647" s="141"/>
      <c r="EA1647" s="141"/>
      <c r="EF1647" s="143"/>
      <c r="EU1647" s="72"/>
    </row>
    <row r="1648" spans="78:151">
      <c r="BZ1648"/>
      <c r="CA1648" s="278">
        <v>41431.469375000001</v>
      </c>
      <c r="CB1648" t="s">
        <v>1969</v>
      </c>
      <c r="CF1648" s="65"/>
      <c r="CG1648" s="65"/>
      <c r="DJ1648" s="139"/>
      <c r="DK1648" s="95"/>
      <c r="DL1648" s="141"/>
      <c r="DM1648" s="141"/>
      <c r="DN1648" s="141"/>
      <c r="DO1648" s="141"/>
      <c r="DP1648" s="91"/>
      <c r="DQ1648" s="72"/>
      <c r="DR1648" s="72"/>
      <c r="DS1648" s="72"/>
      <c r="DT1648" s="72"/>
      <c r="DZ1648" s="141"/>
      <c r="EA1648" s="141"/>
      <c r="EF1648" s="143"/>
      <c r="EU1648" s="72"/>
    </row>
    <row r="1649" spans="78:151">
      <c r="BZ1649"/>
      <c r="CA1649" s="278">
        <v>41431.469386574077</v>
      </c>
      <c r="CB1649" t="s">
        <v>1969</v>
      </c>
      <c r="CF1649" s="65"/>
      <c r="CG1649" s="65"/>
      <c r="DJ1649" s="139"/>
      <c r="DK1649" s="95"/>
      <c r="DL1649" s="141"/>
      <c r="DM1649" s="141"/>
      <c r="DN1649" s="141"/>
      <c r="DO1649" s="141"/>
      <c r="DP1649" s="91"/>
      <c r="DQ1649" s="72"/>
      <c r="DR1649" s="72"/>
      <c r="DS1649" s="72"/>
      <c r="DT1649" s="72"/>
      <c r="DZ1649" s="141"/>
      <c r="EA1649" s="141"/>
      <c r="EF1649" s="143"/>
      <c r="EU1649" s="72"/>
    </row>
    <row r="1650" spans="78:151">
      <c r="BZ1650"/>
      <c r="CA1650" s="278">
        <v>41431.469398148147</v>
      </c>
      <c r="CB1650" t="s">
        <v>1969</v>
      </c>
      <c r="CF1650" s="65"/>
      <c r="CG1650" s="65"/>
      <c r="DJ1650" s="139"/>
      <c r="DK1650" s="95"/>
      <c r="DL1650" s="141"/>
      <c r="DM1650" s="141"/>
      <c r="DN1650" s="141"/>
      <c r="DO1650" s="141"/>
      <c r="DP1650" s="91"/>
      <c r="DQ1650" s="72"/>
      <c r="DR1650" s="72"/>
      <c r="DS1650" s="72"/>
      <c r="DT1650" s="72"/>
      <c r="DZ1650" s="141"/>
      <c r="EA1650" s="141"/>
      <c r="EF1650" s="143"/>
      <c r="EU1650" s="72"/>
    </row>
    <row r="1651" spans="78:151">
      <c r="BZ1651"/>
      <c r="CA1651" s="278">
        <v>41431.469409722224</v>
      </c>
      <c r="CB1651" t="s">
        <v>1087</v>
      </c>
      <c r="CF1651" s="65"/>
      <c r="CG1651" s="65"/>
      <c r="DJ1651" s="139"/>
      <c r="DK1651" s="95"/>
      <c r="DL1651" s="141"/>
      <c r="DM1651" s="141"/>
      <c r="DN1651" s="141"/>
      <c r="DO1651" s="141"/>
      <c r="DP1651" s="91"/>
      <c r="DQ1651" s="72"/>
      <c r="DR1651" s="72"/>
      <c r="DS1651" s="72"/>
      <c r="DT1651" s="72"/>
      <c r="DZ1651" s="141"/>
      <c r="EA1651" s="141"/>
      <c r="EF1651" s="143"/>
      <c r="EU1651" s="72"/>
    </row>
    <row r="1652" spans="78:151">
      <c r="BZ1652"/>
      <c r="CA1652" s="278">
        <v>41431.469409722224</v>
      </c>
      <c r="CB1652" t="s">
        <v>1969</v>
      </c>
      <c r="CF1652" s="65"/>
      <c r="CG1652" s="65"/>
      <c r="DJ1652" s="139"/>
      <c r="DK1652" s="95"/>
      <c r="DL1652" s="141"/>
      <c r="DM1652" s="141"/>
      <c r="DN1652" s="141"/>
      <c r="DO1652" s="141"/>
      <c r="DP1652" s="91"/>
      <c r="DQ1652" s="72"/>
      <c r="DR1652" s="72"/>
      <c r="DS1652" s="72"/>
      <c r="DT1652" s="72"/>
      <c r="DZ1652" s="141"/>
      <c r="EA1652" s="141"/>
      <c r="EF1652" s="143"/>
      <c r="EU1652" s="72"/>
    </row>
    <row r="1653" spans="78:151">
      <c r="BZ1653"/>
      <c r="CA1653" s="278">
        <v>41431.469421296293</v>
      </c>
      <c r="CB1653" t="s">
        <v>1969</v>
      </c>
      <c r="CF1653" s="65"/>
      <c r="CG1653" s="65"/>
      <c r="DJ1653" s="139"/>
      <c r="DK1653" s="95"/>
      <c r="DL1653" s="141"/>
      <c r="DM1653" s="141"/>
      <c r="DN1653" s="141"/>
      <c r="DO1653" s="141"/>
      <c r="DP1653" s="91"/>
      <c r="DQ1653" s="72"/>
      <c r="DR1653" s="72"/>
      <c r="DS1653" s="72"/>
      <c r="DT1653" s="72"/>
      <c r="DZ1653" s="141"/>
      <c r="EA1653" s="141"/>
      <c r="EF1653" s="143"/>
      <c r="EU1653" s="72"/>
    </row>
    <row r="1654" spans="78:151">
      <c r="BZ1654"/>
      <c r="CA1654" s="278">
        <v>41431.46943287037</v>
      </c>
      <c r="CB1654" t="s">
        <v>1969</v>
      </c>
      <c r="CF1654" s="65"/>
      <c r="CG1654" s="65"/>
      <c r="DJ1654" s="139"/>
      <c r="DK1654" s="95"/>
      <c r="DL1654" s="141"/>
      <c r="DM1654" s="141"/>
      <c r="DN1654" s="141"/>
      <c r="DO1654" s="141"/>
      <c r="DP1654" s="91"/>
      <c r="DQ1654" s="72"/>
      <c r="DR1654" s="72"/>
      <c r="DS1654" s="72"/>
      <c r="DT1654" s="72"/>
      <c r="DZ1654" s="141"/>
      <c r="EA1654" s="141"/>
      <c r="EF1654" s="143"/>
      <c r="EU1654" s="72"/>
    </row>
    <row r="1655" spans="78:151">
      <c r="BZ1655"/>
      <c r="CA1655" s="278">
        <v>41431.469444444447</v>
      </c>
      <c r="CB1655" t="s">
        <v>1969</v>
      </c>
      <c r="CF1655" s="65"/>
      <c r="CG1655" s="65"/>
      <c r="DJ1655" s="139"/>
      <c r="DK1655" s="95"/>
      <c r="DL1655" s="141"/>
      <c r="DM1655" s="141"/>
      <c r="DN1655" s="141"/>
      <c r="DO1655" s="141"/>
      <c r="DP1655" s="91"/>
      <c r="DQ1655" s="72"/>
      <c r="DR1655" s="72"/>
      <c r="DS1655" s="72"/>
      <c r="DT1655" s="72"/>
      <c r="DZ1655" s="141"/>
      <c r="EA1655" s="141"/>
      <c r="EF1655" s="143"/>
      <c r="EU1655" s="72"/>
    </row>
    <row r="1656" spans="78:151">
      <c r="BZ1656"/>
      <c r="CA1656" s="278">
        <v>41431.469456018516</v>
      </c>
      <c r="CB1656" t="s">
        <v>1969</v>
      </c>
      <c r="CF1656" s="65"/>
      <c r="CG1656" s="65"/>
      <c r="DJ1656" s="139"/>
      <c r="DK1656" s="95"/>
      <c r="DL1656" s="141"/>
      <c r="DM1656" s="141"/>
      <c r="DN1656" s="141"/>
      <c r="DO1656" s="141"/>
      <c r="DP1656" s="91"/>
      <c r="DQ1656" s="72"/>
      <c r="DR1656" s="72"/>
      <c r="DS1656" s="72"/>
      <c r="DT1656" s="72"/>
      <c r="DZ1656" s="141"/>
      <c r="EA1656" s="141"/>
      <c r="EF1656" s="143"/>
      <c r="EU1656" s="72"/>
    </row>
    <row r="1657" spans="78:151">
      <c r="BZ1657"/>
      <c r="CA1657" s="278">
        <v>41431.469467592593</v>
      </c>
      <c r="CB1657" t="s">
        <v>1075</v>
      </c>
      <c r="CF1657" s="65"/>
      <c r="CG1657" s="65"/>
      <c r="DJ1657" s="139"/>
      <c r="DK1657" s="95"/>
      <c r="DL1657" s="141"/>
      <c r="DM1657" s="141"/>
      <c r="DN1657" s="141"/>
      <c r="DO1657" s="141"/>
      <c r="DP1657" s="91"/>
      <c r="DQ1657" s="72"/>
      <c r="DR1657" s="72"/>
      <c r="DS1657" s="72"/>
      <c r="DT1657" s="72"/>
      <c r="DZ1657" s="141"/>
      <c r="EA1657" s="141"/>
      <c r="EF1657" s="143"/>
      <c r="EU1657" s="72"/>
    </row>
    <row r="1658" spans="78:151">
      <c r="BZ1658"/>
      <c r="CA1658" s="278">
        <v>41431.469467592593</v>
      </c>
      <c r="CB1658" t="s">
        <v>1969</v>
      </c>
      <c r="CF1658" s="65"/>
      <c r="CG1658" s="65"/>
      <c r="DJ1658" s="139"/>
      <c r="DK1658" s="95"/>
      <c r="DL1658" s="141"/>
      <c r="DM1658" s="141"/>
      <c r="DN1658" s="141"/>
      <c r="DO1658" s="141"/>
      <c r="DP1658" s="91"/>
      <c r="DQ1658" s="72"/>
      <c r="DR1658" s="72"/>
      <c r="DS1658" s="72"/>
      <c r="DT1658" s="72"/>
      <c r="DZ1658" s="141"/>
      <c r="EA1658" s="141"/>
      <c r="EF1658" s="143"/>
      <c r="EU1658" s="72"/>
    </row>
    <row r="1659" spans="78:151">
      <c r="BZ1659"/>
      <c r="CA1659" s="278">
        <v>41431.469467592593</v>
      </c>
      <c r="CB1659" t="s">
        <v>1969</v>
      </c>
      <c r="CF1659" s="65"/>
      <c r="CG1659" s="65"/>
      <c r="DJ1659" s="139"/>
      <c r="DK1659" s="95"/>
      <c r="DL1659" s="141"/>
      <c r="DM1659" s="141"/>
      <c r="DN1659" s="141"/>
      <c r="DO1659" s="141"/>
      <c r="DP1659" s="91"/>
      <c r="DQ1659" s="72"/>
      <c r="DR1659" s="72"/>
      <c r="DS1659" s="72"/>
      <c r="DT1659" s="72"/>
      <c r="DZ1659" s="141"/>
      <c r="EA1659" s="141"/>
      <c r="EF1659" s="143"/>
      <c r="EU1659" s="72"/>
    </row>
    <row r="1660" spans="78:151">
      <c r="BZ1660"/>
      <c r="CA1660" s="278">
        <v>41431.46947916667</v>
      </c>
      <c r="CB1660" t="s">
        <v>1969</v>
      </c>
      <c r="CF1660" s="65"/>
      <c r="CG1660" s="65"/>
      <c r="DJ1660" s="139"/>
      <c r="DK1660" s="95"/>
      <c r="DL1660" s="141"/>
      <c r="DM1660" s="141"/>
      <c r="DN1660" s="141"/>
      <c r="DO1660" s="141"/>
      <c r="DP1660" s="91"/>
      <c r="DQ1660" s="72"/>
      <c r="DR1660" s="72"/>
      <c r="DS1660" s="72"/>
      <c r="DT1660" s="72"/>
      <c r="DZ1660" s="141"/>
      <c r="EA1660" s="141"/>
      <c r="EF1660" s="143"/>
      <c r="EU1660" s="72"/>
    </row>
    <row r="1661" spans="78:151">
      <c r="BZ1661"/>
      <c r="CA1661" s="278">
        <v>41431.469490740739</v>
      </c>
      <c r="CB1661" t="s">
        <v>1969</v>
      </c>
      <c r="CF1661" s="65"/>
      <c r="CG1661" s="65"/>
      <c r="DJ1661" s="139"/>
      <c r="DK1661" s="95"/>
      <c r="DL1661" s="141"/>
      <c r="DM1661" s="141"/>
      <c r="DN1661" s="141"/>
      <c r="DO1661" s="141"/>
      <c r="DP1661" s="91"/>
      <c r="DQ1661" s="72"/>
      <c r="DR1661" s="72"/>
      <c r="DS1661" s="72"/>
      <c r="DT1661" s="72"/>
      <c r="DZ1661" s="141"/>
      <c r="EA1661" s="141"/>
      <c r="EF1661" s="143"/>
      <c r="EU1661" s="72"/>
    </row>
    <row r="1662" spans="78:151">
      <c r="BZ1662"/>
      <c r="CA1662" s="278">
        <v>41431.469513888886</v>
      </c>
      <c r="CB1662" t="s">
        <v>1969</v>
      </c>
      <c r="CF1662" s="65"/>
      <c r="CG1662" s="65"/>
      <c r="DJ1662" s="139"/>
      <c r="DK1662" s="95"/>
      <c r="DL1662" s="141"/>
      <c r="DM1662" s="141"/>
      <c r="DN1662" s="141"/>
      <c r="DO1662" s="141"/>
      <c r="DP1662" s="91"/>
      <c r="DQ1662" s="72"/>
      <c r="DR1662" s="72"/>
      <c r="DS1662" s="72"/>
      <c r="DT1662" s="72"/>
      <c r="DZ1662" s="141"/>
      <c r="EA1662" s="141"/>
      <c r="EF1662" s="143"/>
      <c r="EU1662" s="72"/>
    </row>
    <row r="1663" spans="78:151">
      <c r="BZ1663"/>
      <c r="CA1663" s="278">
        <v>41431.469525462962</v>
      </c>
      <c r="CB1663" t="s">
        <v>1076</v>
      </c>
      <c r="CF1663" s="65"/>
      <c r="CG1663" s="65"/>
      <c r="DJ1663" s="139"/>
      <c r="DK1663" s="95"/>
      <c r="DL1663" s="141"/>
      <c r="DM1663" s="141"/>
      <c r="DN1663" s="141"/>
      <c r="DO1663" s="141"/>
      <c r="DP1663" s="91"/>
      <c r="DQ1663" s="72"/>
      <c r="DR1663" s="72"/>
      <c r="DS1663" s="72"/>
      <c r="DT1663" s="72"/>
      <c r="DZ1663" s="141"/>
      <c r="EA1663" s="141"/>
      <c r="EF1663" s="143"/>
      <c r="EU1663" s="72"/>
    </row>
    <row r="1664" spans="78:151">
      <c r="BZ1664"/>
      <c r="CA1664" s="278">
        <v>41431.469525462962</v>
      </c>
      <c r="CB1664" t="s">
        <v>1969</v>
      </c>
      <c r="CF1664" s="65"/>
      <c r="CG1664" s="65"/>
      <c r="DJ1664" s="139"/>
      <c r="DK1664" s="95"/>
      <c r="DL1664" s="141"/>
      <c r="DM1664" s="141"/>
      <c r="DN1664" s="141"/>
      <c r="DO1664" s="141"/>
      <c r="DP1664" s="91"/>
      <c r="DQ1664" s="72"/>
      <c r="DR1664" s="72"/>
      <c r="DS1664" s="72"/>
      <c r="DT1664" s="72"/>
      <c r="DZ1664" s="141"/>
      <c r="EA1664" s="141"/>
      <c r="EF1664" s="143"/>
      <c r="EU1664" s="72"/>
    </row>
    <row r="1665" spans="78:151">
      <c r="BZ1665"/>
      <c r="CA1665" s="278">
        <v>41431.469525462962</v>
      </c>
      <c r="CB1665" t="s">
        <v>1969</v>
      </c>
      <c r="CF1665" s="65"/>
      <c r="CG1665" s="65"/>
      <c r="DJ1665" s="139"/>
      <c r="DK1665" s="95"/>
      <c r="DL1665" s="141"/>
      <c r="DM1665" s="141"/>
      <c r="DN1665" s="141"/>
      <c r="DO1665" s="141"/>
      <c r="DP1665" s="91"/>
      <c r="DQ1665" s="72"/>
      <c r="DR1665" s="72"/>
      <c r="DS1665" s="72"/>
      <c r="DT1665" s="72"/>
      <c r="DZ1665" s="141"/>
      <c r="EA1665" s="141"/>
      <c r="EF1665" s="143"/>
      <c r="EU1665" s="72"/>
    </row>
    <row r="1666" spans="78:151">
      <c r="BZ1666"/>
      <c r="CA1666" s="278">
        <v>41431.469537037039</v>
      </c>
      <c r="CB1666" t="s">
        <v>1969</v>
      </c>
      <c r="CF1666" s="65"/>
      <c r="CG1666" s="65"/>
      <c r="DJ1666" s="139"/>
      <c r="DK1666" s="95"/>
      <c r="DL1666" s="141"/>
      <c r="DM1666" s="141"/>
      <c r="DN1666" s="141"/>
      <c r="DO1666" s="141"/>
      <c r="DP1666" s="91"/>
      <c r="DQ1666" s="72"/>
      <c r="DR1666" s="72"/>
      <c r="DS1666" s="72"/>
      <c r="DT1666" s="72"/>
      <c r="DZ1666" s="141"/>
      <c r="EA1666" s="141"/>
      <c r="EF1666" s="143"/>
      <c r="EU1666" s="72"/>
    </row>
    <row r="1667" spans="78:151">
      <c r="BZ1667"/>
      <c r="CA1667" s="278">
        <v>41431.469548611109</v>
      </c>
      <c r="CB1667" t="s">
        <v>1969</v>
      </c>
      <c r="CF1667" s="65"/>
      <c r="CG1667" s="65"/>
      <c r="DJ1667" s="139"/>
      <c r="DK1667" s="95"/>
      <c r="DL1667" s="141"/>
      <c r="DM1667" s="141"/>
      <c r="DN1667" s="141"/>
      <c r="DO1667" s="141"/>
      <c r="DP1667" s="91"/>
      <c r="DQ1667" s="72"/>
      <c r="DR1667" s="72"/>
      <c r="DS1667" s="72"/>
      <c r="DT1667" s="72"/>
      <c r="DZ1667" s="141"/>
      <c r="EA1667" s="141"/>
      <c r="EF1667" s="143"/>
      <c r="EU1667" s="72"/>
    </row>
    <row r="1668" spans="78:151">
      <c r="BZ1668"/>
      <c r="CA1668" s="278">
        <v>41431.469560185185</v>
      </c>
      <c r="CB1668" t="s">
        <v>1969</v>
      </c>
      <c r="CF1668" s="65"/>
      <c r="CG1668" s="65"/>
      <c r="DJ1668" s="139"/>
      <c r="DK1668" s="95"/>
      <c r="DL1668" s="141"/>
      <c r="DM1668" s="141"/>
      <c r="DN1668" s="141"/>
      <c r="DO1668" s="141"/>
      <c r="DP1668" s="91"/>
      <c r="DQ1668" s="72"/>
      <c r="DR1668" s="72"/>
      <c r="DS1668" s="72"/>
      <c r="DT1668" s="72"/>
      <c r="DZ1668" s="141"/>
      <c r="EA1668" s="141"/>
      <c r="EF1668" s="143"/>
      <c r="EU1668" s="72"/>
    </row>
    <row r="1669" spans="78:151">
      <c r="BZ1669"/>
      <c r="CA1669" s="278">
        <v>41431.469583333332</v>
      </c>
      <c r="CB1669" t="s">
        <v>1201</v>
      </c>
      <c r="CF1669" s="65"/>
      <c r="CG1669" s="65"/>
      <c r="DJ1669" s="139"/>
      <c r="DK1669" s="95"/>
      <c r="DL1669" s="141"/>
      <c r="DM1669" s="141"/>
      <c r="DN1669" s="141"/>
      <c r="DO1669" s="141"/>
      <c r="DP1669" s="91"/>
      <c r="DQ1669" s="72"/>
      <c r="DR1669" s="72"/>
      <c r="DS1669" s="72"/>
      <c r="DT1669" s="72"/>
      <c r="DZ1669" s="141"/>
      <c r="EA1669" s="141"/>
      <c r="EF1669" s="143"/>
      <c r="EU1669" s="72"/>
    </row>
    <row r="1670" spans="78:151">
      <c r="BZ1670"/>
      <c r="CA1670" s="278">
        <v>41431.469583333332</v>
      </c>
      <c r="CB1670" t="s">
        <v>1969</v>
      </c>
      <c r="CF1670" s="65"/>
      <c r="CG1670" s="65"/>
      <c r="DJ1670" s="139"/>
      <c r="DK1670" s="95"/>
      <c r="DL1670" s="141"/>
      <c r="DM1670" s="141"/>
      <c r="DN1670" s="141"/>
      <c r="DO1670" s="141"/>
      <c r="DP1670" s="91"/>
      <c r="DQ1670" s="72"/>
      <c r="DR1670" s="72"/>
      <c r="DS1670" s="72"/>
      <c r="DT1670" s="72"/>
      <c r="DZ1670" s="141"/>
      <c r="EA1670" s="141"/>
      <c r="EF1670" s="143"/>
      <c r="EU1670" s="72"/>
    </row>
    <row r="1671" spans="78:151">
      <c r="BZ1671"/>
      <c r="CA1671" s="278">
        <v>41431.469583333332</v>
      </c>
      <c r="CB1671" t="s">
        <v>1969</v>
      </c>
      <c r="CF1671" s="65"/>
      <c r="CG1671" s="65"/>
      <c r="DJ1671" s="139"/>
      <c r="DK1671" s="95"/>
      <c r="DL1671" s="141"/>
      <c r="DM1671" s="141"/>
      <c r="DN1671" s="141"/>
      <c r="DO1671" s="141"/>
      <c r="DP1671" s="91"/>
      <c r="DQ1671" s="72"/>
      <c r="DR1671" s="72"/>
      <c r="DS1671" s="72"/>
      <c r="DT1671" s="72"/>
      <c r="DZ1671" s="141"/>
      <c r="EA1671" s="141"/>
      <c r="EF1671" s="143"/>
      <c r="EU1671" s="72"/>
    </row>
    <row r="1672" spans="78:151">
      <c r="BZ1672"/>
      <c r="CA1672" s="278">
        <v>41431.469594907408</v>
      </c>
      <c r="CB1672" t="s">
        <v>1969</v>
      </c>
      <c r="CF1672" s="65"/>
      <c r="CG1672" s="65"/>
      <c r="DJ1672" s="139"/>
      <c r="DK1672" s="95"/>
      <c r="DL1672" s="141"/>
      <c r="DM1672" s="141"/>
      <c r="DN1672" s="141"/>
      <c r="DO1672" s="141"/>
      <c r="DP1672" s="91"/>
      <c r="DQ1672" s="72"/>
      <c r="DR1672" s="72"/>
      <c r="DS1672" s="72"/>
      <c r="DT1672" s="72"/>
      <c r="DZ1672" s="141"/>
      <c r="EA1672" s="141"/>
      <c r="EF1672" s="143"/>
      <c r="EU1672" s="72"/>
    </row>
    <row r="1673" spans="78:151">
      <c r="BZ1673"/>
      <c r="CA1673" s="278">
        <v>41431.469606481478</v>
      </c>
      <c r="CB1673" t="s">
        <v>1969</v>
      </c>
      <c r="CF1673" s="65"/>
      <c r="CG1673" s="65"/>
      <c r="DJ1673" s="139"/>
      <c r="DK1673" s="95"/>
      <c r="DL1673" s="141"/>
      <c r="DM1673" s="141"/>
      <c r="DN1673" s="141"/>
      <c r="DO1673" s="141"/>
      <c r="DP1673" s="91"/>
      <c r="DQ1673" s="72"/>
      <c r="DR1673" s="72"/>
      <c r="DS1673" s="72"/>
      <c r="DT1673" s="72"/>
      <c r="DZ1673" s="141"/>
      <c r="EA1673" s="141"/>
      <c r="EF1673" s="143"/>
      <c r="EU1673" s="72"/>
    </row>
    <row r="1674" spans="78:151">
      <c r="BZ1674"/>
      <c r="CA1674" s="278">
        <v>41431.469618055555</v>
      </c>
      <c r="CB1674" t="s">
        <v>1969</v>
      </c>
      <c r="CF1674" s="65"/>
      <c r="CG1674" s="65"/>
      <c r="DJ1674" s="139"/>
      <c r="DK1674" s="95"/>
      <c r="DL1674" s="141"/>
      <c r="DM1674" s="141"/>
      <c r="DN1674" s="141"/>
      <c r="DO1674" s="141"/>
      <c r="DP1674" s="91"/>
      <c r="DQ1674" s="72"/>
      <c r="DR1674" s="72"/>
      <c r="DS1674" s="72"/>
      <c r="DT1674" s="72"/>
      <c r="DZ1674" s="141"/>
      <c r="EA1674" s="141"/>
      <c r="EF1674" s="143"/>
      <c r="EU1674" s="72"/>
    </row>
    <row r="1675" spans="78:151">
      <c r="BZ1675"/>
      <c r="CA1675" s="278">
        <v>41431.469629629632</v>
      </c>
      <c r="CB1675" t="s">
        <v>1175</v>
      </c>
      <c r="CF1675" s="65"/>
      <c r="CG1675" s="65"/>
      <c r="DJ1675" s="139"/>
      <c r="DK1675" s="95"/>
      <c r="DL1675" s="141"/>
      <c r="DM1675" s="141"/>
      <c r="DN1675" s="141"/>
      <c r="DO1675" s="141"/>
      <c r="DP1675" s="91"/>
      <c r="DQ1675" s="72"/>
      <c r="DR1675" s="72"/>
      <c r="DS1675" s="72"/>
      <c r="DT1675" s="72"/>
      <c r="DZ1675" s="141"/>
      <c r="EA1675" s="141"/>
      <c r="EF1675" s="143"/>
      <c r="EU1675" s="72"/>
    </row>
    <row r="1676" spans="78:151">
      <c r="BZ1676"/>
      <c r="CA1676" s="278">
        <v>41431.469641203701</v>
      </c>
      <c r="CB1676" t="s">
        <v>1969</v>
      </c>
      <c r="CF1676" s="65"/>
      <c r="CG1676" s="65"/>
      <c r="DJ1676" s="139"/>
      <c r="DK1676" s="95"/>
      <c r="DL1676" s="141"/>
      <c r="DM1676" s="141"/>
      <c r="DN1676" s="141"/>
      <c r="DO1676" s="141"/>
      <c r="DP1676" s="91"/>
      <c r="DQ1676" s="72"/>
      <c r="DR1676" s="72"/>
      <c r="DS1676" s="72"/>
      <c r="DT1676" s="72"/>
      <c r="DZ1676" s="141"/>
      <c r="EA1676" s="141"/>
      <c r="EF1676" s="143"/>
      <c r="EU1676" s="72"/>
    </row>
    <row r="1677" spans="78:151">
      <c r="BZ1677"/>
      <c r="CA1677" s="278">
        <v>41431.469641203701</v>
      </c>
      <c r="CB1677" t="s">
        <v>1969</v>
      </c>
      <c r="CF1677" s="65"/>
      <c r="CG1677" s="65"/>
      <c r="DJ1677" s="139"/>
      <c r="DK1677" s="95"/>
      <c r="DL1677" s="141"/>
      <c r="DM1677" s="141"/>
      <c r="DN1677" s="141"/>
      <c r="DO1677" s="141"/>
      <c r="DP1677" s="91"/>
      <c r="DQ1677" s="72"/>
      <c r="DR1677" s="72"/>
      <c r="DS1677" s="72"/>
      <c r="DT1677" s="72"/>
      <c r="DZ1677" s="141"/>
      <c r="EA1677" s="141"/>
      <c r="EF1677" s="143"/>
      <c r="EU1677" s="72"/>
    </row>
    <row r="1678" spans="78:151">
      <c r="BZ1678"/>
      <c r="CA1678" s="278">
        <v>41431.469652777778</v>
      </c>
      <c r="CB1678" t="s">
        <v>1969</v>
      </c>
      <c r="CF1678" s="65"/>
      <c r="CG1678" s="65"/>
      <c r="DJ1678" s="139"/>
      <c r="DK1678" s="95"/>
      <c r="DL1678" s="141"/>
      <c r="DM1678" s="141"/>
      <c r="DN1678" s="141"/>
      <c r="DO1678" s="141"/>
      <c r="DP1678" s="91"/>
      <c r="DQ1678" s="72"/>
      <c r="DR1678" s="72"/>
      <c r="DS1678" s="72"/>
      <c r="DT1678" s="72"/>
      <c r="DZ1678" s="141"/>
      <c r="EA1678" s="141"/>
      <c r="EF1678" s="143"/>
      <c r="EU1678" s="72"/>
    </row>
    <row r="1679" spans="78:151">
      <c r="BZ1679"/>
      <c r="CA1679" s="278">
        <v>41431.469664351855</v>
      </c>
      <c r="CB1679" t="s">
        <v>1969</v>
      </c>
      <c r="CF1679" s="65"/>
      <c r="CG1679" s="65"/>
      <c r="DJ1679" s="139"/>
      <c r="DK1679" s="95"/>
      <c r="DL1679" s="141"/>
      <c r="DM1679" s="141"/>
      <c r="DN1679" s="141"/>
      <c r="DO1679" s="141"/>
      <c r="DP1679" s="91"/>
      <c r="DQ1679" s="72"/>
      <c r="DR1679" s="72"/>
      <c r="DS1679" s="72"/>
      <c r="DT1679" s="72"/>
      <c r="DZ1679" s="141"/>
      <c r="EA1679" s="141"/>
      <c r="EF1679" s="143"/>
      <c r="EU1679" s="72"/>
    </row>
    <row r="1680" spans="78:151">
      <c r="BZ1680"/>
      <c r="CA1680" s="278">
        <v>41431.469675925924</v>
      </c>
      <c r="CB1680" t="s">
        <v>1969</v>
      </c>
      <c r="CF1680" s="65"/>
      <c r="CG1680" s="65"/>
      <c r="DJ1680" s="139"/>
      <c r="DK1680" s="95"/>
      <c r="DL1680" s="141"/>
      <c r="DM1680" s="141"/>
      <c r="DN1680" s="141"/>
      <c r="DO1680" s="141"/>
      <c r="DP1680" s="91"/>
      <c r="DQ1680" s="72"/>
      <c r="DR1680" s="72"/>
      <c r="DS1680" s="72"/>
      <c r="DT1680" s="72"/>
      <c r="DZ1680" s="141"/>
      <c r="EA1680" s="141"/>
      <c r="EF1680" s="143"/>
      <c r="EU1680" s="72"/>
    </row>
    <row r="1681" spans="78:151">
      <c r="BZ1681"/>
      <c r="CA1681" s="278">
        <v>41431.469687500001</v>
      </c>
      <c r="CB1681" t="s">
        <v>1052</v>
      </c>
      <c r="CF1681" s="65"/>
      <c r="CG1681" s="65"/>
      <c r="DJ1681" s="139"/>
      <c r="DK1681" s="95"/>
      <c r="DL1681" s="141"/>
      <c r="DM1681" s="141"/>
      <c r="DN1681" s="141"/>
      <c r="DO1681" s="141"/>
      <c r="DP1681" s="91"/>
      <c r="DQ1681" s="72"/>
      <c r="DR1681" s="72"/>
      <c r="DS1681" s="72"/>
      <c r="DT1681" s="72"/>
      <c r="DZ1681" s="141"/>
      <c r="EA1681" s="141"/>
      <c r="EF1681" s="143"/>
      <c r="EU1681" s="72"/>
    </row>
    <row r="1682" spans="78:151">
      <c r="BZ1682"/>
      <c r="CA1682" s="278">
        <v>41431.469687500001</v>
      </c>
      <c r="CB1682" t="s">
        <v>1969</v>
      </c>
      <c r="CF1682" s="65"/>
      <c r="CG1682" s="65"/>
      <c r="DJ1682" s="139"/>
      <c r="DK1682" s="95"/>
      <c r="DL1682" s="141"/>
      <c r="DM1682" s="141"/>
      <c r="DN1682" s="141"/>
      <c r="DO1682" s="141"/>
      <c r="DP1682" s="91"/>
      <c r="DQ1682" s="72"/>
      <c r="DR1682" s="72"/>
      <c r="DS1682" s="72"/>
      <c r="DT1682" s="72"/>
      <c r="DZ1682" s="141"/>
      <c r="EA1682" s="141"/>
      <c r="EF1682" s="143"/>
      <c r="EU1682" s="72"/>
    </row>
    <row r="1683" spans="78:151">
      <c r="BZ1683"/>
      <c r="CA1683" s="278">
        <v>41431.47761574074</v>
      </c>
      <c r="CB1683" t="s">
        <v>1053</v>
      </c>
      <c r="CF1683" s="65"/>
      <c r="CG1683" s="65"/>
      <c r="DJ1683" s="139"/>
      <c r="DK1683" s="95"/>
      <c r="DL1683" s="141"/>
      <c r="DM1683" s="141"/>
      <c r="DN1683" s="141"/>
      <c r="DO1683" s="141"/>
      <c r="DP1683" s="91"/>
      <c r="DQ1683" s="72"/>
      <c r="DR1683" s="72"/>
      <c r="DS1683" s="72"/>
      <c r="DT1683" s="72"/>
      <c r="DZ1683" s="141"/>
      <c r="EA1683" s="141"/>
      <c r="EF1683" s="143"/>
      <c r="EU1683" s="72"/>
    </row>
    <row r="1684" spans="78:151">
      <c r="BZ1684"/>
      <c r="CA1684" s="278">
        <v>41431.477627314816</v>
      </c>
      <c r="CB1684" t="s">
        <v>1597</v>
      </c>
      <c r="CF1684" s="65"/>
      <c r="CG1684" s="65"/>
      <c r="DJ1684" s="139"/>
      <c r="DK1684" s="95"/>
      <c r="DL1684" s="141"/>
      <c r="DM1684" s="141"/>
      <c r="DN1684" s="141"/>
      <c r="DO1684" s="141"/>
      <c r="DP1684" s="91"/>
      <c r="DQ1684" s="72"/>
      <c r="DR1684" s="72"/>
      <c r="DS1684" s="72"/>
      <c r="DT1684" s="72"/>
      <c r="DZ1684" s="141"/>
      <c r="EA1684" s="141"/>
      <c r="EF1684" s="143"/>
      <c r="EU1684" s="72"/>
    </row>
    <row r="1685" spans="78:151">
      <c r="BZ1685"/>
      <c r="CA1685" s="278">
        <v>41431.477638888886</v>
      </c>
      <c r="CB1685" t="s">
        <v>1976</v>
      </c>
      <c r="CF1685" s="65"/>
      <c r="CG1685" s="65"/>
      <c r="DJ1685" s="139"/>
      <c r="DK1685" s="95"/>
      <c r="DL1685" s="141"/>
      <c r="DM1685" s="141"/>
      <c r="DN1685" s="141"/>
      <c r="DO1685" s="141"/>
      <c r="DP1685" s="91"/>
      <c r="DQ1685" s="72"/>
      <c r="DR1685" s="72"/>
      <c r="DS1685" s="72"/>
      <c r="DT1685" s="72"/>
      <c r="DZ1685" s="141"/>
      <c r="EA1685" s="141"/>
      <c r="EF1685" s="143"/>
      <c r="EU1685" s="72"/>
    </row>
    <row r="1686" spans="78:151">
      <c r="BZ1686"/>
      <c r="CA1686" s="278">
        <v>41431.477754629632</v>
      </c>
      <c r="CB1686" t="s">
        <v>1053</v>
      </c>
      <c r="CF1686" s="65"/>
      <c r="CG1686" s="65"/>
      <c r="DJ1686" s="139"/>
      <c r="DK1686" s="95"/>
      <c r="DL1686" s="141"/>
      <c r="DM1686" s="141"/>
      <c r="DN1686" s="141"/>
      <c r="DO1686" s="141"/>
      <c r="DP1686" s="91"/>
      <c r="DQ1686" s="72"/>
      <c r="DR1686" s="72"/>
      <c r="DS1686" s="72"/>
      <c r="DT1686" s="72"/>
      <c r="DZ1686" s="141"/>
      <c r="EA1686" s="141"/>
      <c r="EF1686" s="143"/>
      <c r="EU1686" s="72"/>
    </row>
    <row r="1687" spans="78:151">
      <c r="BZ1687"/>
      <c r="CA1687" s="278">
        <v>41431.477766203701</v>
      </c>
      <c r="CB1687" t="s">
        <v>1597</v>
      </c>
      <c r="CF1687" s="65"/>
      <c r="CG1687" s="65"/>
      <c r="DJ1687" s="139"/>
      <c r="DK1687" s="95"/>
      <c r="DL1687" s="141"/>
      <c r="DM1687" s="141"/>
      <c r="DN1687" s="141"/>
      <c r="DO1687" s="141"/>
      <c r="DP1687" s="91"/>
      <c r="DQ1687" s="72"/>
      <c r="DR1687" s="72"/>
      <c r="DS1687" s="72"/>
      <c r="DT1687" s="72"/>
      <c r="DZ1687" s="141"/>
      <c r="EA1687" s="141"/>
      <c r="EF1687" s="143"/>
      <c r="EU1687" s="72"/>
    </row>
    <row r="1688" spans="78:151">
      <c r="BZ1688"/>
      <c r="CA1688" s="278">
        <v>41431.477766203701</v>
      </c>
      <c r="CB1688" t="s">
        <v>1969</v>
      </c>
      <c r="CF1688" s="65"/>
      <c r="CG1688" s="65"/>
      <c r="DJ1688" s="139"/>
      <c r="DK1688" s="95"/>
      <c r="DL1688" s="141"/>
      <c r="DM1688" s="141"/>
      <c r="DN1688" s="141"/>
      <c r="DO1688" s="141"/>
      <c r="DP1688" s="91"/>
      <c r="DQ1688" s="72"/>
      <c r="DR1688" s="72"/>
      <c r="DS1688" s="72"/>
      <c r="DT1688" s="72"/>
      <c r="DZ1688" s="141"/>
      <c r="EA1688" s="141"/>
      <c r="EF1688" s="143"/>
      <c r="EU1688" s="72"/>
    </row>
    <row r="1689" spans="78:151">
      <c r="BZ1689"/>
      <c r="CA1689" s="278">
        <v>41431.477800925924</v>
      </c>
      <c r="CB1689" t="s">
        <v>1969</v>
      </c>
      <c r="CF1689" s="65"/>
      <c r="CG1689" s="65"/>
      <c r="DJ1689" s="139"/>
      <c r="DK1689" s="95"/>
      <c r="DL1689" s="141"/>
      <c r="DM1689" s="141"/>
      <c r="DN1689" s="141"/>
      <c r="DO1689" s="141"/>
      <c r="DP1689" s="91"/>
      <c r="DQ1689" s="72"/>
      <c r="DR1689" s="72"/>
      <c r="DS1689" s="72"/>
      <c r="DT1689" s="72"/>
      <c r="DZ1689" s="141"/>
      <c r="EA1689" s="141"/>
      <c r="EF1689" s="143"/>
      <c r="EU1689" s="72"/>
    </row>
    <row r="1690" spans="78:151">
      <c r="BZ1690"/>
      <c r="CA1690" s="278">
        <v>41431.477835648147</v>
      </c>
      <c r="CB1690" t="s">
        <v>1054</v>
      </c>
      <c r="CF1690" s="65"/>
      <c r="CG1690" s="65"/>
      <c r="DJ1690" s="139"/>
      <c r="DK1690" s="95"/>
      <c r="DL1690" s="141"/>
      <c r="DM1690" s="141"/>
      <c r="DN1690" s="141"/>
      <c r="DO1690" s="141"/>
      <c r="DP1690" s="91"/>
      <c r="DQ1690" s="72"/>
      <c r="DR1690" s="72"/>
      <c r="DS1690" s="72"/>
      <c r="DT1690" s="72"/>
      <c r="DZ1690" s="141"/>
      <c r="EA1690" s="141"/>
      <c r="EF1690" s="143"/>
      <c r="EU1690" s="72"/>
    </row>
    <row r="1691" spans="78:151">
      <c r="BZ1691"/>
      <c r="CA1691" s="278">
        <v>41431.477847222224</v>
      </c>
      <c r="CB1691" t="s">
        <v>1597</v>
      </c>
      <c r="CF1691" s="65"/>
      <c r="CG1691" s="65"/>
      <c r="DJ1691" s="139"/>
      <c r="DK1691" s="95"/>
      <c r="DL1691" s="141"/>
      <c r="DM1691" s="141"/>
      <c r="DN1691" s="141"/>
      <c r="DO1691" s="141"/>
      <c r="DP1691" s="91"/>
      <c r="DQ1691" s="72"/>
      <c r="DR1691" s="72"/>
      <c r="DS1691" s="72"/>
      <c r="DT1691" s="72"/>
      <c r="DZ1691" s="141"/>
      <c r="EA1691" s="141"/>
      <c r="EF1691" s="143"/>
      <c r="EU1691" s="72"/>
    </row>
    <row r="1692" spans="78:151">
      <c r="BZ1692"/>
      <c r="CA1692" s="278">
        <v>41431.477858796294</v>
      </c>
      <c r="CB1692" t="s">
        <v>1976</v>
      </c>
      <c r="CF1692" s="65"/>
      <c r="CG1692" s="65"/>
      <c r="DJ1692" s="139"/>
      <c r="DK1692" s="95"/>
      <c r="DL1692" s="141"/>
      <c r="DM1692" s="141"/>
      <c r="DN1692" s="141"/>
      <c r="DO1692" s="141"/>
      <c r="DP1692" s="91"/>
      <c r="DQ1692" s="72"/>
      <c r="DR1692" s="72"/>
      <c r="DS1692" s="72"/>
      <c r="DT1692" s="72"/>
      <c r="DZ1692" s="141"/>
      <c r="EA1692" s="141"/>
      <c r="EF1692" s="143"/>
      <c r="EU1692" s="72"/>
    </row>
    <row r="1693" spans="78:151">
      <c r="BZ1693"/>
      <c r="CA1693" s="278">
        <v>41431.478692129633</v>
      </c>
      <c r="CB1693" t="s">
        <v>1969</v>
      </c>
      <c r="CF1693" s="65"/>
      <c r="CG1693" s="65"/>
      <c r="DJ1693" s="139"/>
      <c r="DK1693" s="95"/>
      <c r="DL1693" s="141"/>
      <c r="DM1693" s="141"/>
      <c r="DN1693" s="141"/>
      <c r="DO1693" s="141"/>
      <c r="DP1693" s="91"/>
      <c r="DQ1693" s="72"/>
      <c r="DR1693" s="72"/>
      <c r="DS1693" s="72"/>
      <c r="DT1693" s="72"/>
      <c r="DZ1693" s="141"/>
      <c r="EA1693" s="141"/>
      <c r="EF1693" s="143"/>
      <c r="EU1693" s="72"/>
    </row>
    <row r="1694" spans="78:151">
      <c r="BZ1694"/>
      <c r="CA1694" s="278">
        <v>41431.478819444441</v>
      </c>
      <c r="CB1694" t="s">
        <v>1969</v>
      </c>
      <c r="CF1694" s="65"/>
      <c r="CG1694" s="65"/>
      <c r="DJ1694" s="139"/>
      <c r="DK1694" s="95"/>
      <c r="DL1694" s="141"/>
      <c r="DM1694" s="141"/>
      <c r="DN1694" s="141"/>
      <c r="DO1694" s="141"/>
      <c r="DP1694" s="91"/>
      <c r="DQ1694" s="72"/>
      <c r="DR1694" s="72"/>
      <c r="DS1694" s="72"/>
      <c r="DT1694" s="72"/>
      <c r="DZ1694" s="141"/>
      <c r="EA1694" s="141"/>
      <c r="EF1694" s="143"/>
      <c r="EU1694" s="72"/>
    </row>
    <row r="1695" spans="78:151">
      <c r="BZ1695"/>
      <c r="CA1695" s="278">
        <v>41431.478831018518</v>
      </c>
      <c r="CB1695" t="s">
        <v>1177</v>
      </c>
      <c r="CF1695" s="65"/>
      <c r="CG1695" s="65"/>
      <c r="DJ1695" s="139"/>
      <c r="DK1695" s="95"/>
      <c r="DL1695" s="141"/>
      <c r="DM1695" s="141"/>
      <c r="DN1695" s="141"/>
      <c r="DO1695" s="141"/>
      <c r="DP1695" s="91"/>
      <c r="DQ1695" s="72"/>
      <c r="DR1695" s="72"/>
      <c r="DS1695" s="72"/>
      <c r="DT1695" s="72"/>
      <c r="DZ1695" s="141"/>
      <c r="EA1695" s="141"/>
      <c r="EF1695" s="143"/>
      <c r="EU1695" s="72"/>
    </row>
    <row r="1696" spans="78:151">
      <c r="BZ1696"/>
      <c r="CA1696" s="278">
        <v>41431.478831018518</v>
      </c>
      <c r="CB1696" t="s">
        <v>1969</v>
      </c>
      <c r="CF1696" s="65"/>
      <c r="CG1696" s="65"/>
      <c r="DJ1696" s="139"/>
      <c r="DK1696" s="95"/>
      <c r="DL1696" s="141"/>
      <c r="DM1696" s="141"/>
      <c r="DN1696" s="141"/>
      <c r="DO1696" s="141"/>
      <c r="DP1696" s="91"/>
      <c r="DQ1696" s="72"/>
      <c r="DR1696" s="72"/>
      <c r="DS1696" s="72"/>
      <c r="DT1696" s="72"/>
      <c r="DZ1696" s="141"/>
      <c r="EA1696" s="141"/>
      <c r="EF1696" s="143"/>
      <c r="EU1696" s="72"/>
    </row>
    <row r="1697" spans="78:151">
      <c r="BZ1697"/>
      <c r="CA1697" s="278">
        <v>41431.478854166664</v>
      </c>
      <c r="CB1697" t="s">
        <v>1969</v>
      </c>
      <c r="CF1697" s="65"/>
      <c r="CG1697" s="65"/>
      <c r="DJ1697" s="139"/>
      <c r="DK1697" s="95"/>
      <c r="DL1697" s="141"/>
      <c r="DM1697" s="141"/>
      <c r="DN1697" s="141"/>
      <c r="DO1697" s="141"/>
      <c r="DP1697" s="91"/>
      <c r="DQ1697" s="72"/>
      <c r="DR1697" s="72"/>
      <c r="DS1697" s="72"/>
      <c r="DT1697" s="72"/>
      <c r="DZ1697" s="141"/>
      <c r="EA1697" s="141"/>
      <c r="EF1697" s="143"/>
      <c r="EU1697" s="72"/>
    </row>
    <row r="1698" spans="78:151">
      <c r="BZ1698"/>
      <c r="CA1698" s="278">
        <v>41431.47896990741</v>
      </c>
      <c r="CB1698" t="s">
        <v>1969</v>
      </c>
      <c r="CF1698" s="65"/>
      <c r="CG1698" s="65"/>
      <c r="DJ1698" s="139"/>
      <c r="DK1698" s="95"/>
      <c r="DL1698" s="141"/>
      <c r="DM1698" s="141"/>
      <c r="DN1698" s="141"/>
      <c r="DO1698" s="141"/>
      <c r="DP1698" s="91"/>
      <c r="DQ1698" s="72"/>
      <c r="DR1698" s="72"/>
      <c r="DS1698" s="72"/>
      <c r="DT1698" s="72"/>
      <c r="DZ1698" s="141"/>
      <c r="EA1698" s="141"/>
      <c r="EF1698" s="143"/>
      <c r="EU1698" s="72"/>
    </row>
    <row r="1699" spans="78:151">
      <c r="BZ1699"/>
      <c r="CA1699" s="278">
        <v>41431.478981481479</v>
      </c>
      <c r="CB1699" t="s">
        <v>1969</v>
      </c>
      <c r="CF1699" s="65"/>
      <c r="CG1699" s="65"/>
      <c r="DJ1699" s="139"/>
      <c r="DK1699" s="95"/>
      <c r="DL1699" s="141"/>
      <c r="DM1699" s="141"/>
      <c r="DN1699" s="141"/>
      <c r="DO1699" s="141"/>
      <c r="DP1699" s="91"/>
      <c r="DQ1699" s="72"/>
      <c r="DR1699" s="72"/>
      <c r="DS1699" s="72"/>
      <c r="DT1699" s="72"/>
      <c r="DZ1699" s="141"/>
      <c r="EA1699" s="141"/>
      <c r="EF1699" s="143"/>
      <c r="EU1699" s="72"/>
    </row>
    <row r="1700" spans="78:151">
      <c r="BZ1700"/>
      <c r="CA1700" s="278">
        <v>41431.478993055556</v>
      </c>
      <c r="CB1700" t="s">
        <v>1059</v>
      </c>
      <c r="CF1700" s="65"/>
      <c r="CG1700" s="65"/>
      <c r="DJ1700" s="139"/>
      <c r="DK1700" s="95"/>
      <c r="DL1700" s="141"/>
      <c r="DM1700" s="141"/>
      <c r="DN1700" s="141"/>
      <c r="DO1700" s="141"/>
      <c r="DP1700" s="91"/>
      <c r="DQ1700" s="72"/>
      <c r="DR1700" s="72"/>
      <c r="DS1700" s="72"/>
      <c r="DT1700" s="72"/>
      <c r="DZ1700" s="141"/>
      <c r="EA1700" s="141"/>
      <c r="EF1700" s="143"/>
      <c r="EU1700" s="72"/>
    </row>
    <row r="1701" spans="78:151">
      <c r="BZ1701"/>
      <c r="CA1701" s="278">
        <v>41431.478993055556</v>
      </c>
      <c r="CB1701" t="s">
        <v>1969</v>
      </c>
      <c r="CF1701" s="65"/>
      <c r="CG1701" s="65"/>
      <c r="DJ1701" s="139"/>
      <c r="DK1701" s="95"/>
      <c r="DL1701" s="141"/>
      <c r="DM1701" s="141"/>
      <c r="DN1701" s="141"/>
      <c r="DO1701" s="141"/>
      <c r="DP1701" s="91"/>
      <c r="DQ1701" s="72"/>
      <c r="DR1701" s="72"/>
      <c r="DS1701" s="72"/>
      <c r="DT1701" s="72"/>
      <c r="DZ1701" s="141"/>
      <c r="EA1701" s="141"/>
      <c r="EF1701" s="143"/>
      <c r="EU1701" s="72"/>
    </row>
    <row r="1702" spans="78:151">
      <c r="BZ1702"/>
      <c r="CA1702" s="278">
        <v>41431.478993055556</v>
      </c>
      <c r="CB1702" t="s">
        <v>1969</v>
      </c>
      <c r="CF1702" s="65"/>
      <c r="CG1702" s="65"/>
      <c r="DJ1702" s="139"/>
      <c r="DK1702" s="95"/>
      <c r="DL1702" s="141"/>
      <c r="DM1702" s="141"/>
      <c r="DN1702" s="141"/>
      <c r="DO1702" s="141"/>
      <c r="DP1702" s="91"/>
      <c r="DQ1702" s="72"/>
      <c r="DR1702" s="72"/>
      <c r="DS1702" s="72"/>
      <c r="DT1702" s="72"/>
      <c r="DZ1702" s="141"/>
      <c r="EA1702" s="141"/>
      <c r="EF1702" s="143"/>
      <c r="EU1702" s="72"/>
    </row>
    <row r="1703" spans="78:151">
      <c r="BZ1703"/>
      <c r="CA1703" s="278">
        <v>41431.479016203702</v>
      </c>
      <c r="CB1703" t="s">
        <v>1969</v>
      </c>
      <c r="CF1703" s="65"/>
      <c r="CG1703" s="65"/>
      <c r="DJ1703" s="139"/>
      <c r="DK1703" s="95"/>
      <c r="DL1703" s="141"/>
      <c r="DM1703" s="141"/>
      <c r="DN1703" s="141"/>
      <c r="DO1703" s="141"/>
      <c r="DP1703" s="91"/>
      <c r="DQ1703" s="72"/>
      <c r="DR1703" s="72"/>
      <c r="DS1703" s="72"/>
      <c r="DT1703" s="72"/>
      <c r="DZ1703" s="141"/>
      <c r="EA1703" s="141"/>
      <c r="EF1703" s="143"/>
      <c r="EU1703" s="72"/>
    </row>
    <row r="1704" spans="78:151">
      <c r="BZ1704"/>
      <c r="CA1704" s="278">
        <v>41431.479027777779</v>
      </c>
      <c r="CB1704" t="s">
        <v>1969</v>
      </c>
      <c r="CF1704" s="65"/>
      <c r="CG1704" s="65"/>
      <c r="DJ1704" s="139"/>
      <c r="DK1704" s="95"/>
      <c r="DL1704" s="141"/>
      <c r="DM1704" s="141"/>
      <c r="DN1704" s="141"/>
      <c r="DO1704" s="141"/>
      <c r="DP1704" s="91"/>
      <c r="DQ1704" s="72"/>
      <c r="DR1704" s="72"/>
      <c r="DS1704" s="72"/>
      <c r="DT1704" s="72"/>
      <c r="DZ1704" s="141"/>
      <c r="EA1704" s="141"/>
      <c r="EF1704" s="143"/>
      <c r="EU1704" s="72"/>
    </row>
    <row r="1705" spans="78:151">
      <c r="BZ1705"/>
      <c r="CA1705" s="278">
        <v>41431.479039351849</v>
      </c>
      <c r="CB1705" t="s">
        <v>1969</v>
      </c>
      <c r="CF1705" s="65"/>
      <c r="CG1705" s="65"/>
      <c r="DJ1705" s="139"/>
      <c r="DK1705" s="95"/>
      <c r="DL1705" s="141"/>
      <c r="DM1705" s="141"/>
      <c r="DN1705" s="141"/>
      <c r="DO1705" s="141"/>
      <c r="DP1705" s="91"/>
      <c r="DQ1705" s="72"/>
      <c r="DR1705" s="72"/>
      <c r="DS1705" s="72"/>
      <c r="DT1705" s="72"/>
      <c r="DZ1705" s="141"/>
      <c r="EA1705" s="141"/>
      <c r="EF1705" s="143"/>
      <c r="EU1705" s="72"/>
    </row>
    <row r="1706" spans="78:151">
      <c r="BZ1706"/>
      <c r="CA1706" s="278">
        <v>41431.479050925926</v>
      </c>
      <c r="CB1706" t="s">
        <v>962</v>
      </c>
      <c r="CF1706" s="65"/>
      <c r="CG1706" s="65"/>
      <c r="DJ1706" s="139"/>
      <c r="DK1706" s="95"/>
      <c r="DL1706" s="141"/>
      <c r="DM1706" s="141"/>
      <c r="DN1706" s="141"/>
      <c r="DO1706" s="141"/>
      <c r="DP1706" s="91"/>
      <c r="DQ1706" s="72"/>
      <c r="DR1706" s="72"/>
      <c r="DS1706" s="72"/>
      <c r="DT1706" s="72"/>
      <c r="DZ1706" s="141"/>
      <c r="EA1706" s="141"/>
      <c r="EF1706" s="143"/>
      <c r="EU1706" s="72"/>
    </row>
    <row r="1707" spans="78:151">
      <c r="BZ1707"/>
      <c r="CA1707" s="278">
        <v>41431.479050925926</v>
      </c>
      <c r="CB1707" t="s">
        <v>1969</v>
      </c>
      <c r="CF1707" s="65"/>
      <c r="CG1707" s="65"/>
      <c r="DJ1707" s="139"/>
      <c r="DK1707" s="95"/>
      <c r="DL1707" s="141"/>
      <c r="DM1707" s="141"/>
      <c r="DN1707" s="141"/>
      <c r="DO1707" s="141"/>
      <c r="DP1707" s="91"/>
      <c r="DQ1707" s="72"/>
      <c r="DR1707" s="72"/>
      <c r="DS1707" s="72"/>
      <c r="DT1707" s="72"/>
      <c r="DZ1707" s="141"/>
      <c r="EA1707" s="141"/>
      <c r="EF1707" s="143"/>
      <c r="EU1707" s="72"/>
    </row>
    <row r="1708" spans="78:151">
      <c r="BZ1708"/>
      <c r="CA1708" s="278">
        <v>41431.479050925926</v>
      </c>
      <c r="CB1708" t="s">
        <v>1969</v>
      </c>
      <c r="CF1708" s="65"/>
      <c r="CG1708" s="65"/>
      <c r="DJ1708" s="139"/>
      <c r="DK1708" s="95"/>
      <c r="DL1708" s="141"/>
      <c r="DM1708" s="141"/>
      <c r="DN1708" s="141"/>
      <c r="DO1708" s="141"/>
      <c r="DP1708" s="91"/>
      <c r="DQ1708" s="72"/>
      <c r="DR1708" s="72"/>
      <c r="DS1708" s="72"/>
      <c r="DT1708" s="72"/>
      <c r="DZ1708" s="141"/>
      <c r="EA1708" s="141"/>
      <c r="EF1708" s="143"/>
      <c r="EU1708" s="72"/>
    </row>
    <row r="1709" spans="78:151">
      <c r="BZ1709"/>
      <c r="CA1709" s="278">
        <v>41431.479062500002</v>
      </c>
      <c r="CB1709" t="s">
        <v>1969</v>
      </c>
      <c r="CF1709" s="65"/>
      <c r="CG1709" s="65"/>
      <c r="DJ1709" s="139"/>
      <c r="DK1709" s="95"/>
      <c r="DL1709" s="141"/>
      <c r="DM1709" s="141"/>
      <c r="DN1709" s="141"/>
      <c r="DO1709" s="141"/>
      <c r="DP1709" s="91"/>
      <c r="DQ1709" s="72"/>
      <c r="DR1709" s="72"/>
      <c r="DS1709" s="72"/>
      <c r="DT1709" s="72"/>
      <c r="DZ1709" s="141"/>
      <c r="EA1709" s="141"/>
      <c r="EF1709" s="143"/>
      <c r="EU1709" s="72"/>
    </row>
    <row r="1710" spans="78:151">
      <c r="BZ1710"/>
      <c r="CA1710" s="278">
        <v>41431.479074074072</v>
      </c>
      <c r="CB1710" t="s">
        <v>1969</v>
      </c>
      <c r="CF1710" s="65"/>
      <c r="CG1710" s="65"/>
      <c r="DJ1710" s="139"/>
      <c r="DK1710" s="95"/>
      <c r="DL1710" s="141"/>
      <c r="DM1710" s="141"/>
      <c r="DN1710" s="141"/>
      <c r="DO1710" s="141"/>
      <c r="DP1710" s="91"/>
      <c r="DQ1710" s="72"/>
      <c r="DR1710" s="72"/>
      <c r="DS1710" s="72"/>
      <c r="DT1710" s="72"/>
      <c r="DZ1710" s="141"/>
      <c r="EA1710" s="141"/>
      <c r="EF1710" s="143"/>
      <c r="EU1710" s="72"/>
    </row>
    <row r="1711" spans="78:151">
      <c r="BZ1711"/>
      <c r="CA1711" s="278">
        <v>41431.479097222225</v>
      </c>
      <c r="CB1711" t="s">
        <v>1969</v>
      </c>
      <c r="CF1711" s="65"/>
      <c r="CG1711" s="65"/>
      <c r="DJ1711" s="139"/>
      <c r="DK1711" s="95"/>
      <c r="DL1711" s="141"/>
      <c r="DM1711" s="141"/>
      <c r="DN1711" s="141"/>
      <c r="DO1711" s="141"/>
      <c r="DP1711" s="91"/>
      <c r="DQ1711" s="72"/>
      <c r="DR1711" s="72"/>
      <c r="DS1711" s="72"/>
      <c r="DT1711" s="72"/>
      <c r="DZ1711" s="141"/>
      <c r="EA1711" s="141"/>
      <c r="EF1711" s="143"/>
      <c r="EU1711" s="72"/>
    </row>
    <row r="1712" spans="78:151">
      <c r="BZ1712"/>
      <c r="CA1712" s="278">
        <v>41431.479108796295</v>
      </c>
      <c r="CB1712" t="s">
        <v>963</v>
      </c>
      <c r="CF1712" s="65"/>
      <c r="CG1712" s="65"/>
      <c r="DJ1712" s="139"/>
      <c r="DK1712" s="95"/>
      <c r="DL1712" s="141"/>
      <c r="DM1712" s="141"/>
      <c r="DN1712" s="141"/>
      <c r="DO1712" s="141"/>
      <c r="DP1712" s="91"/>
      <c r="DQ1712" s="72"/>
      <c r="DR1712" s="72"/>
      <c r="DS1712" s="72"/>
      <c r="DT1712" s="72"/>
      <c r="DZ1712" s="141"/>
      <c r="EA1712" s="141"/>
      <c r="EF1712" s="143"/>
      <c r="EU1712" s="72"/>
    </row>
    <row r="1713" spans="78:151">
      <c r="BZ1713"/>
      <c r="CA1713" s="278">
        <v>41431.479108796295</v>
      </c>
      <c r="CB1713" t="s">
        <v>1969</v>
      </c>
      <c r="CF1713" s="65"/>
      <c r="CG1713" s="65"/>
      <c r="DJ1713" s="139"/>
      <c r="DK1713" s="95"/>
      <c r="DL1713" s="141"/>
      <c r="DM1713" s="141"/>
      <c r="DN1713" s="141"/>
      <c r="DO1713" s="141"/>
      <c r="DP1713" s="91"/>
      <c r="DQ1713" s="72"/>
      <c r="DR1713" s="72"/>
      <c r="DS1713" s="72"/>
      <c r="DT1713" s="72"/>
      <c r="DZ1713" s="141"/>
      <c r="EA1713" s="141"/>
      <c r="EF1713" s="143"/>
      <c r="EU1713" s="72"/>
    </row>
    <row r="1714" spans="78:151">
      <c r="BZ1714"/>
      <c r="CA1714" s="278">
        <v>41431.479108796295</v>
      </c>
      <c r="CB1714" t="s">
        <v>1969</v>
      </c>
      <c r="CF1714" s="65"/>
      <c r="CG1714" s="65"/>
      <c r="DJ1714" s="139"/>
      <c r="DK1714" s="95"/>
      <c r="DL1714" s="141"/>
      <c r="DM1714" s="141"/>
      <c r="DN1714" s="141"/>
      <c r="DO1714" s="141"/>
      <c r="DP1714" s="91"/>
      <c r="DQ1714" s="72"/>
      <c r="DR1714" s="72"/>
      <c r="DS1714" s="72"/>
      <c r="DT1714" s="72"/>
      <c r="DZ1714" s="141"/>
      <c r="EA1714" s="141"/>
      <c r="EF1714" s="143"/>
      <c r="EU1714" s="72"/>
    </row>
    <row r="1715" spans="78:151">
      <c r="BZ1715"/>
      <c r="CA1715" s="278">
        <v>41431.479120370372</v>
      </c>
      <c r="CB1715" t="s">
        <v>1969</v>
      </c>
      <c r="CF1715" s="65"/>
      <c r="CG1715" s="65"/>
      <c r="DJ1715" s="139"/>
      <c r="DK1715" s="95"/>
      <c r="DL1715" s="141"/>
      <c r="DM1715" s="141"/>
      <c r="DN1715" s="141"/>
      <c r="DO1715" s="141"/>
      <c r="DP1715" s="91"/>
      <c r="DQ1715" s="72"/>
      <c r="DR1715" s="72"/>
      <c r="DS1715" s="72"/>
      <c r="DT1715" s="72"/>
      <c r="DZ1715" s="141"/>
      <c r="EA1715" s="141"/>
      <c r="EF1715" s="143"/>
      <c r="EU1715" s="72"/>
    </row>
    <row r="1716" spans="78:151">
      <c r="BZ1716"/>
      <c r="CA1716" s="278">
        <v>41431.479131944441</v>
      </c>
      <c r="CB1716" t="s">
        <v>1969</v>
      </c>
      <c r="CF1716" s="65"/>
      <c r="CG1716" s="65"/>
      <c r="DJ1716" s="139"/>
      <c r="DK1716" s="95"/>
      <c r="DL1716" s="141"/>
      <c r="DM1716" s="141"/>
      <c r="DN1716" s="141"/>
      <c r="DO1716" s="141"/>
      <c r="DP1716" s="91"/>
      <c r="DQ1716" s="72"/>
      <c r="DR1716" s="72"/>
      <c r="DS1716" s="72"/>
      <c r="DT1716" s="72"/>
      <c r="DZ1716" s="141"/>
      <c r="EA1716" s="141"/>
      <c r="EF1716" s="143"/>
      <c r="EU1716" s="72"/>
    </row>
    <row r="1717" spans="78:151">
      <c r="BZ1717"/>
      <c r="CA1717" s="278">
        <v>41431.479143518518</v>
      </c>
      <c r="CB1717" t="s">
        <v>1969</v>
      </c>
      <c r="CF1717" s="65"/>
      <c r="CG1717" s="65"/>
      <c r="DJ1717" s="139"/>
      <c r="DK1717" s="95"/>
      <c r="DL1717" s="141"/>
      <c r="DM1717" s="141"/>
      <c r="DN1717" s="141"/>
      <c r="DO1717" s="141"/>
      <c r="DP1717" s="91"/>
      <c r="DQ1717" s="72"/>
      <c r="DR1717" s="72"/>
      <c r="DS1717" s="72"/>
      <c r="DT1717" s="72"/>
      <c r="DZ1717" s="141"/>
      <c r="EA1717" s="141"/>
      <c r="EF1717" s="143"/>
      <c r="EU1717" s="72"/>
    </row>
    <row r="1718" spans="78:151">
      <c r="BZ1718"/>
      <c r="CA1718" s="278">
        <v>41431.479166666664</v>
      </c>
      <c r="CB1718" t="s">
        <v>900</v>
      </c>
      <c r="CF1718" s="65"/>
      <c r="CG1718" s="65"/>
      <c r="DJ1718" s="139"/>
      <c r="DK1718" s="95"/>
      <c r="DL1718" s="141"/>
      <c r="DM1718" s="141"/>
      <c r="DN1718" s="141"/>
      <c r="DO1718" s="141"/>
      <c r="DP1718" s="91"/>
      <c r="DQ1718" s="72"/>
      <c r="DR1718" s="72"/>
      <c r="DS1718" s="72"/>
      <c r="DT1718" s="72"/>
      <c r="DZ1718" s="141"/>
      <c r="EA1718" s="141"/>
      <c r="EF1718" s="143"/>
      <c r="EU1718" s="72"/>
    </row>
    <row r="1719" spans="78:151">
      <c r="BZ1719"/>
      <c r="CA1719" s="278">
        <v>41431.479305555556</v>
      </c>
      <c r="CB1719" t="s">
        <v>1969</v>
      </c>
      <c r="CF1719" s="65"/>
      <c r="CG1719" s="65"/>
      <c r="DJ1719" s="139"/>
      <c r="DK1719" s="95"/>
      <c r="DL1719" s="141"/>
      <c r="DM1719" s="141"/>
      <c r="DN1719" s="141"/>
      <c r="DO1719" s="141"/>
      <c r="DP1719" s="91"/>
      <c r="DQ1719" s="72"/>
      <c r="DR1719" s="72"/>
      <c r="DS1719" s="72"/>
      <c r="DT1719" s="72"/>
      <c r="DZ1719" s="141"/>
      <c r="EA1719" s="141"/>
      <c r="EF1719" s="143"/>
      <c r="EU1719" s="72"/>
    </row>
    <row r="1720" spans="78:151">
      <c r="BZ1720"/>
      <c r="CA1720" s="278">
        <v>41431.482719907406</v>
      </c>
      <c r="CB1720" t="s">
        <v>901</v>
      </c>
      <c r="CF1720" s="65"/>
      <c r="CG1720" s="65"/>
      <c r="DJ1720" s="139"/>
      <c r="DK1720" s="95"/>
      <c r="DL1720" s="141"/>
      <c r="DM1720" s="141"/>
      <c r="DN1720" s="141"/>
      <c r="DO1720" s="141"/>
      <c r="DP1720" s="91"/>
      <c r="DQ1720" s="72"/>
      <c r="DR1720" s="72"/>
      <c r="DS1720" s="72"/>
      <c r="DT1720" s="72"/>
      <c r="DZ1720" s="141"/>
      <c r="EA1720" s="141"/>
      <c r="EF1720" s="143"/>
      <c r="EU1720" s="72"/>
    </row>
    <row r="1721" spans="78:151">
      <c r="BZ1721"/>
      <c r="CA1721" s="278">
        <v>41431.482743055552</v>
      </c>
      <c r="CB1721" t="s">
        <v>1597</v>
      </c>
      <c r="CF1721" s="65"/>
      <c r="CG1721" s="65"/>
      <c r="DJ1721" s="139"/>
      <c r="DK1721" s="95"/>
      <c r="DL1721" s="141"/>
      <c r="DM1721" s="141"/>
      <c r="DN1721" s="141"/>
      <c r="DO1721" s="141"/>
      <c r="DP1721" s="91"/>
      <c r="DQ1721" s="72"/>
      <c r="DR1721" s="72"/>
      <c r="DS1721" s="72"/>
      <c r="DT1721" s="72"/>
      <c r="DZ1721" s="141"/>
      <c r="EA1721" s="141"/>
      <c r="EF1721" s="143"/>
      <c r="EU1721" s="72"/>
    </row>
    <row r="1722" spans="78:151">
      <c r="BZ1722"/>
      <c r="CA1722" s="278">
        <v>41431.482743055552</v>
      </c>
      <c r="CB1722" t="s">
        <v>1976</v>
      </c>
      <c r="CF1722" s="65"/>
      <c r="CG1722" s="65"/>
      <c r="DJ1722" s="139"/>
      <c r="DK1722" s="95"/>
      <c r="DL1722" s="141"/>
      <c r="DM1722" s="141"/>
      <c r="DN1722" s="141"/>
      <c r="DO1722" s="141"/>
      <c r="DP1722" s="91"/>
      <c r="DQ1722" s="72"/>
      <c r="DR1722" s="72"/>
      <c r="DS1722" s="72"/>
      <c r="DT1722" s="72"/>
      <c r="DZ1722" s="141"/>
      <c r="EA1722" s="141"/>
      <c r="EF1722" s="143"/>
      <c r="EU1722" s="72"/>
    </row>
    <row r="1723" spans="78:151">
      <c r="BZ1723"/>
      <c r="CA1723" s="278">
        <v>41431.484305555554</v>
      </c>
      <c r="CB1723" t="s">
        <v>1969</v>
      </c>
      <c r="CF1723" s="65"/>
      <c r="CG1723" s="65"/>
      <c r="DJ1723" s="139"/>
      <c r="DK1723" s="95"/>
      <c r="DL1723" s="141"/>
      <c r="DM1723" s="141"/>
      <c r="DN1723" s="141"/>
      <c r="DO1723" s="141"/>
      <c r="DP1723" s="91"/>
      <c r="DQ1723" s="72"/>
      <c r="DR1723" s="72"/>
      <c r="DS1723" s="72"/>
      <c r="DT1723" s="72"/>
      <c r="DZ1723" s="141"/>
      <c r="EA1723" s="141"/>
      <c r="EF1723" s="143"/>
      <c r="EU1723" s="72"/>
    </row>
    <row r="1724" spans="78:151">
      <c r="BZ1724"/>
      <c r="CA1724" s="278">
        <v>41431.4844212963</v>
      </c>
      <c r="CB1724" t="s">
        <v>1969</v>
      </c>
      <c r="CF1724" s="65"/>
      <c r="CG1724" s="65"/>
      <c r="DJ1724" s="139"/>
      <c r="DK1724" s="95"/>
      <c r="DL1724" s="141"/>
      <c r="DM1724" s="141"/>
      <c r="DN1724" s="141"/>
      <c r="DO1724" s="141"/>
      <c r="DP1724" s="91"/>
      <c r="DQ1724" s="72"/>
      <c r="DR1724" s="72"/>
      <c r="DS1724" s="72"/>
      <c r="DT1724" s="72"/>
      <c r="DZ1724" s="141"/>
      <c r="EA1724" s="141"/>
      <c r="EF1724" s="143"/>
      <c r="EU1724" s="72"/>
    </row>
    <row r="1725" spans="78:151">
      <c r="BZ1725"/>
      <c r="CA1725" s="278">
        <v>41431.484432870369</v>
      </c>
      <c r="CB1725" t="s">
        <v>968</v>
      </c>
      <c r="CF1725" s="65"/>
      <c r="CG1725" s="65"/>
      <c r="DJ1725" s="139"/>
      <c r="DK1725" s="95"/>
      <c r="DL1725" s="141"/>
      <c r="DM1725" s="141"/>
      <c r="DN1725" s="141"/>
      <c r="DO1725" s="141"/>
      <c r="DP1725" s="91"/>
      <c r="DQ1725" s="72"/>
      <c r="DR1725" s="72"/>
      <c r="DS1725" s="72"/>
      <c r="DT1725" s="72"/>
      <c r="DZ1725" s="141"/>
      <c r="EA1725" s="141"/>
      <c r="EF1725" s="143"/>
      <c r="EU1725" s="72"/>
    </row>
    <row r="1726" spans="78:151">
      <c r="BZ1726"/>
      <c r="CA1726" s="278">
        <v>41431.484444444446</v>
      </c>
      <c r="CB1726" t="s">
        <v>1969</v>
      </c>
      <c r="CF1726" s="65"/>
      <c r="CG1726" s="65"/>
      <c r="DJ1726" s="139"/>
      <c r="DK1726" s="95"/>
      <c r="DL1726" s="141"/>
      <c r="DM1726" s="141"/>
      <c r="DN1726" s="141"/>
      <c r="DO1726" s="141"/>
      <c r="DP1726" s="91"/>
      <c r="DQ1726" s="72"/>
      <c r="DR1726" s="72"/>
      <c r="DS1726" s="72"/>
      <c r="DT1726" s="72"/>
      <c r="DZ1726" s="141"/>
      <c r="EA1726" s="141"/>
      <c r="EF1726" s="143"/>
      <c r="EU1726" s="72"/>
    </row>
    <row r="1727" spans="78:151">
      <c r="BZ1727"/>
      <c r="CA1727" s="278">
        <v>41431.484456018516</v>
      </c>
      <c r="CB1727" t="s">
        <v>1969</v>
      </c>
      <c r="CF1727" s="65"/>
      <c r="CG1727" s="65"/>
      <c r="DJ1727" s="139"/>
      <c r="DK1727" s="95"/>
      <c r="DL1727" s="141"/>
      <c r="DM1727" s="141"/>
      <c r="DN1727" s="141"/>
      <c r="DO1727" s="141"/>
      <c r="DP1727" s="91"/>
      <c r="DQ1727" s="72"/>
      <c r="DR1727" s="72"/>
      <c r="DS1727" s="72"/>
      <c r="DT1727" s="72"/>
      <c r="DZ1727" s="141"/>
      <c r="EA1727" s="141"/>
      <c r="EF1727" s="143"/>
      <c r="EU1727" s="72"/>
    </row>
    <row r="1728" spans="78:151">
      <c r="BZ1728"/>
      <c r="CA1728" s="278">
        <v>41431.484467592592</v>
      </c>
      <c r="CB1728" t="s">
        <v>903</v>
      </c>
      <c r="CF1728" s="65"/>
      <c r="CG1728" s="65"/>
      <c r="DJ1728" s="139"/>
      <c r="DK1728" s="95"/>
      <c r="DL1728" s="141"/>
      <c r="DM1728" s="141"/>
      <c r="DN1728" s="141"/>
      <c r="DO1728" s="141"/>
      <c r="DP1728" s="91"/>
      <c r="DQ1728" s="72"/>
      <c r="DR1728" s="72"/>
      <c r="DS1728" s="72"/>
      <c r="DT1728" s="72"/>
      <c r="DZ1728" s="141"/>
      <c r="EA1728" s="141"/>
      <c r="EF1728" s="143"/>
      <c r="EU1728" s="72"/>
    </row>
    <row r="1729" spans="78:151">
      <c r="BZ1729"/>
      <c r="CA1729" s="278">
        <v>41431.484467592592</v>
      </c>
      <c r="CB1729" t="s">
        <v>1969</v>
      </c>
      <c r="CF1729" s="65"/>
      <c r="CG1729" s="65"/>
      <c r="DJ1729" s="139"/>
      <c r="DK1729" s="95"/>
      <c r="DL1729" s="141"/>
      <c r="DM1729" s="141"/>
      <c r="DN1729" s="141"/>
      <c r="DO1729" s="141"/>
      <c r="DP1729" s="91"/>
      <c r="DQ1729" s="72"/>
      <c r="DR1729" s="72"/>
      <c r="DS1729" s="72"/>
      <c r="DT1729" s="72"/>
      <c r="DZ1729" s="141"/>
      <c r="EA1729" s="141"/>
      <c r="EF1729" s="143"/>
      <c r="EU1729" s="72"/>
    </row>
    <row r="1730" spans="78:151">
      <c r="BZ1730"/>
      <c r="CA1730" s="278">
        <v>41431.484479166669</v>
      </c>
      <c r="CB1730" t="s">
        <v>1969</v>
      </c>
      <c r="CF1730" s="65"/>
      <c r="CG1730" s="65"/>
      <c r="DJ1730" s="139"/>
      <c r="DK1730" s="95"/>
      <c r="DL1730" s="141"/>
      <c r="DM1730" s="141"/>
      <c r="DN1730" s="141"/>
      <c r="DO1730" s="141"/>
      <c r="DP1730" s="91"/>
      <c r="DQ1730" s="72"/>
      <c r="DR1730" s="72"/>
      <c r="DS1730" s="72"/>
      <c r="DT1730" s="72"/>
      <c r="DZ1730" s="141"/>
      <c r="EA1730" s="141"/>
      <c r="EF1730" s="143"/>
      <c r="EU1730" s="72"/>
    </row>
    <row r="1731" spans="78:151">
      <c r="BZ1731"/>
      <c r="CA1731" s="278">
        <v>41431.484537037039</v>
      </c>
      <c r="CB1731" t="s">
        <v>1969</v>
      </c>
      <c r="CF1731" s="65"/>
      <c r="CG1731" s="65"/>
      <c r="DJ1731" s="139"/>
      <c r="DK1731" s="95"/>
      <c r="DL1731" s="141"/>
      <c r="DM1731" s="141"/>
      <c r="DN1731" s="141"/>
      <c r="DO1731" s="141"/>
      <c r="DP1731" s="91"/>
      <c r="DQ1731" s="72"/>
      <c r="DR1731" s="72"/>
      <c r="DS1731" s="72"/>
      <c r="DT1731" s="72"/>
      <c r="DZ1731" s="141"/>
      <c r="EA1731" s="141"/>
      <c r="EF1731" s="143"/>
      <c r="EU1731" s="72"/>
    </row>
    <row r="1732" spans="78:151">
      <c r="BZ1732"/>
      <c r="CA1732" s="278">
        <v>41431.484560185185</v>
      </c>
      <c r="CB1732" t="s">
        <v>1969</v>
      </c>
      <c r="CF1732" s="65"/>
      <c r="CG1732" s="65"/>
      <c r="DJ1732" s="139"/>
      <c r="DK1732" s="95"/>
      <c r="DL1732" s="141"/>
      <c r="DM1732" s="141"/>
      <c r="DN1732" s="141"/>
      <c r="DO1732" s="141"/>
      <c r="DP1732" s="91"/>
      <c r="DQ1732" s="72"/>
      <c r="DR1732" s="72"/>
      <c r="DS1732" s="72"/>
      <c r="DT1732" s="72"/>
      <c r="DZ1732" s="141"/>
      <c r="EA1732" s="141"/>
      <c r="EF1732" s="143"/>
      <c r="EU1732" s="72"/>
    </row>
    <row r="1733" spans="78:151">
      <c r="BZ1733"/>
      <c r="CA1733" s="278">
        <v>41431.484571759262</v>
      </c>
      <c r="CB1733" t="s">
        <v>970</v>
      </c>
      <c r="CF1733" s="65"/>
      <c r="CG1733" s="65"/>
      <c r="DJ1733" s="139"/>
      <c r="DK1733" s="95"/>
      <c r="DL1733" s="141"/>
      <c r="DM1733" s="141"/>
      <c r="DN1733" s="141"/>
      <c r="DO1733" s="141"/>
      <c r="DP1733" s="91"/>
      <c r="DQ1733" s="72"/>
      <c r="DR1733" s="72"/>
      <c r="DS1733" s="72"/>
      <c r="DT1733" s="72"/>
      <c r="DZ1733" s="141"/>
      <c r="EA1733" s="141"/>
      <c r="EF1733" s="143"/>
      <c r="EU1733" s="72"/>
    </row>
    <row r="1734" spans="78:151">
      <c r="BZ1734"/>
      <c r="CA1734" s="278">
        <v>41431.484571759262</v>
      </c>
      <c r="CB1734" t="s">
        <v>1969</v>
      </c>
      <c r="CF1734" s="65"/>
      <c r="CG1734" s="65"/>
      <c r="DJ1734" s="139"/>
      <c r="DK1734" s="95"/>
      <c r="DL1734" s="141"/>
      <c r="DM1734" s="141"/>
      <c r="DN1734" s="141"/>
      <c r="DO1734" s="141"/>
      <c r="DP1734" s="91"/>
      <c r="DQ1734" s="72"/>
      <c r="DR1734" s="72"/>
      <c r="DS1734" s="72"/>
      <c r="DT1734" s="72"/>
      <c r="DZ1734" s="141"/>
      <c r="EA1734" s="141"/>
      <c r="EF1734" s="143"/>
      <c r="EU1734" s="72"/>
    </row>
    <row r="1735" spans="78:151">
      <c r="BZ1735"/>
      <c r="CA1735" s="278">
        <v>41431.484571759262</v>
      </c>
      <c r="CB1735" t="s">
        <v>1969</v>
      </c>
      <c r="CF1735" s="65"/>
      <c r="CG1735" s="65"/>
      <c r="DJ1735" s="139"/>
      <c r="DK1735" s="95"/>
      <c r="DL1735" s="141"/>
      <c r="DM1735" s="141"/>
      <c r="DN1735" s="141"/>
      <c r="DO1735" s="141"/>
      <c r="DP1735" s="91"/>
      <c r="DQ1735" s="72"/>
      <c r="DR1735" s="72"/>
      <c r="DS1735" s="72"/>
      <c r="DT1735" s="72"/>
      <c r="DZ1735" s="141"/>
      <c r="EA1735" s="141"/>
      <c r="EF1735" s="143"/>
      <c r="EU1735" s="72"/>
    </row>
    <row r="1736" spans="78:151">
      <c r="BZ1736"/>
      <c r="CA1736" s="278">
        <v>41431.484583333331</v>
      </c>
      <c r="CB1736" t="s">
        <v>1969</v>
      </c>
      <c r="CF1736" s="65"/>
      <c r="CG1736" s="65"/>
      <c r="DJ1736" s="139"/>
      <c r="DK1736" s="95"/>
      <c r="DL1736" s="141"/>
      <c r="DM1736" s="141"/>
      <c r="DN1736" s="141"/>
      <c r="DO1736" s="141"/>
      <c r="DP1736" s="91"/>
      <c r="DQ1736" s="72"/>
      <c r="DR1736" s="72"/>
      <c r="DS1736" s="72"/>
      <c r="DT1736" s="72"/>
      <c r="DZ1736" s="141"/>
      <c r="EA1736" s="141"/>
      <c r="EF1736" s="143"/>
      <c r="EU1736" s="72"/>
    </row>
    <row r="1737" spans="78:151">
      <c r="BZ1737"/>
      <c r="CA1737" s="278">
        <v>41431.484594907408</v>
      </c>
      <c r="CB1737" t="s">
        <v>1969</v>
      </c>
      <c r="CF1737" s="65"/>
      <c r="CG1737" s="65"/>
      <c r="DJ1737" s="139"/>
      <c r="DK1737" s="95"/>
      <c r="DL1737" s="141"/>
      <c r="DM1737" s="141"/>
      <c r="DN1737" s="141"/>
      <c r="DO1737" s="141"/>
      <c r="DP1737" s="91"/>
      <c r="DQ1737" s="72"/>
      <c r="DR1737" s="72"/>
      <c r="DS1737" s="72"/>
      <c r="DT1737" s="72"/>
      <c r="DZ1737" s="141"/>
      <c r="EA1737" s="141"/>
      <c r="EF1737" s="143"/>
      <c r="EU1737" s="72"/>
    </row>
    <row r="1738" spans="78:151">
      <c r="BZ1738"/>
      <c r="CA1738" s="278">
        <v>41431.484618055554</v>
      </c>
      <c r="CB1738" t="s">
        <v>1969</v>
      </c>
      <c r="CF1738" s="65"/>
      <c r="CG1738" s="65"/>
      <c r="DJ1738" s="139"/>
      <c r="DK1738" s="95"/>
      <c r="DL1738" s="141"/>
      <c r="DM1738" s="141"/>
      <c r="DN1738" s="141"/>
      <c r="DO1738" s="141"/>
      <c r="DP1738" s="91"/>
      <c r="DQ1738" s="72"/>
      <c r="DR1738" s="72"/>
      <c r="DS1738" s="72"/>
      <c r="DT1738" s="72"/>
      <c r="DZ1738" s="141"/>
      <c r="EA1738" s="141"/>
      <c r="EF1738" s="143"/>
      <c r="EU1738" s="72"/>
    </row>
    <row r="1739" spans="78:151">
      <c r="BZ1739"/>
      <c r="CA1739" s="278">
        <v>41431.484629629631</v>
      </c>
      <c r="CB1739" t="s">
        <v>905</v>
      </c>
      <c r="CF1739" s="65"/>
      <c r="CG1739" s="65"/>
      <c r="DJ1739" s="139"/>
      <c r="DK1739" s="95"/>
      <c r="DL1739" s="141"/>
      <c r="DM1739" s="141"/>
      <c r="DN1739" s="141"/>
      <c r="DO1739" s="141"/>
      <c r="DP1739" s="91"/>
      <c r="DQ1739" s="72"/>
      <c r="DR1739" s="72"/>
      <c r="DS1739" s="72"/>
      <c r="DT1739" s="72"/>
      <c r="DZ1739" s="141"/>
      <c r="EA1739" s="141"/>
      <c r="EF1739" s="143"/>
      <c r="EU1739" s="72"/>
    </row>
    <row r="1740" spans="78:151">
      <c r="BZ1740"/>
      <c r="CA1740" s="278">
        <v>41431.484629629631</v>
      </c>
      <c r="CB1740" t="s">
        <v>1969</v>
      </c>
      <c r="CF1740" s="65"/>
      <c r="CG1740" s="65"/>
      <c r="DJ1740" s="139"/>
      <c r="DK1740" s="95"/>
      <c r="DL1740" s="141"/>
      <c r="DM1740" s="141"/>
      <c r="DN1740" s="141"/>
      <c r="DO1740" s="141"/>
      <c r="DP1740" s="91"/>
      <c r="DQ1740" s="72"/>
      <c r="DR1740" s="72"/>
      <c r="DS1740" s="72"/>
      <c r="DT1740" s="72"/>
      <c r="DZ1740" s="141"/>
      <c r="EA1740" s="141"/>
      <c r="EF1740" s="143"/>
      <c r="EU1740" s="72"/>
    </row>
    <row r="1741" spans="78:151">
      <c r="BZ1741"/>
      <c r="CA1741" s="278">
        <v>41431.484629629631</v>
      </c>
      <c r="CB1741" t="s">
        <v>1969</v>
      </c>
      <c r="CF1741" s="65"/>
      <c r="CG1741" s="65"/>
      <c r="DJ1741" s="139"/>
      <c r="DK1741" s="95"/>
      <c r="DL1741" s="141"/>
      <c r="DM1741" s="141"/>
      <c r="DN1741" s="141"/>
      <c r="DO1741" s="141"/>
      <c r="DP1741" s="91"/>
      <c r="DQ1741" s="72"/>
      <c r="DR1741" s="72"/>
      <c r="DS1741" s="72"/>
      <c r="DT1741" s="72"/>
      <c r="DZ1741" s="141"/>
      <c r="EA1741" s="141"/>
      <c r="EF1741" s="143"/>
      <c r="EU1741" s="72"/>
    </row>
    <row r="1742" spans="78:151">
      <c r="BZ1742"/>
      <c r="CA1742" s="278">
        <v>41431.4846412037</v>
      </c>
      <c r="CB1742" t="s">
        <v>1969</v>
      </c>
      <c r="CF1742" s="65"/>
      <c r="CG1742" s="65"/>
      <c r="DJ1742" s="139"/>
      <c r="DK1742" s="95"/>
      <c r="DL1742" s="141"/>
      <c r="DM1742" s="141"/>
      <c r="DN1742" s="141"/>
      <c r="DO1742" s="141"/>
      <c r="DP1742" s="91"/>
      <c r="DQ1742" s="72"/>
      <c r="DR1742" s="72"/>
      <c r="DS1742" s="72"/>
      <c r="DT1742" s="72"/>
      <c r="DZ1742" s="141"/>
      <c r="EA1742" s="141"/>
      <c r="EF1742" s="143"/>
      <c r="EU1742" s="72"/>
    </row>
    <row r="1743" spans="78:151">
      <c r="BZ1743"/>
      <c r="CA1743" s="278">
        <v>41431.484652777777</v>
      </c>
      <c r="CB1743" t="s">
        <v>1969</v>
      </c>
      <c r="CF1743" s="65"/>
      <c r="CG1743" s="65"/>
      <c r="DJ1743" s="139"/>
      <c r="DK1743" s="95"/>
      <c r="DL1743" s="141"/>
      <c r="DM1743" s="141"/>
      <c r="DN1743" s="141"/>
      <c r="DO1743" s="141"/>
      <c r="DP1743" s="91"/>
      <c r="DQ1743" s="72"/>
      <c r="DR1743" s="72"/>
      <c r="DS1743" s="72"/>
      <c r="DT1743" s="72"/>
      <c r="DZ1743" s="141"/>
      <c r="EA1743" s="141"/>
      <c r="EF1743" s="143"/>
      <c r="EU1743" s="72"/>
    </row>
    <row r="1744" spans="78:151">
      <c r="BZ1744"/>
      <c r="CA1744" s="278">
        <v>41431.484664351854</v>
      </c>
      <c r="CB1744" t="s">
        <v>1969</v>
      </c>
      <c r="CF1744" s="65"/>
      <c r="CG1744" s="65"/>
      <c r="DJ1744" s="139"/>
      <c r="DK1744" s="95"/>
      <c r="DL1744" s="141"/>
      <c r="DM1744" s="141"/>
      <c r="DN1744" s="141"/>
      <c r="DO1744" s="141"/>
      <c r="DP1744" s="91"/>
      <c r="DQ1744" s="72"/>
      <c r="DR1744" s="72"/>
      <c r="DS1744" s="72"/>
      <c r="DT1744" s="72"/>
      <c r="DZ1744" s="141"/>
      <c r="EA1744" s="141"/>
      <c r="EF1744" s="143"/>
      <c r="EU1744" s="72"/>
    </row>
    <row r="1745" spans="78:151">
      <c r="BZ1745"/>
      <c r="CA1745" s="278">
        <v>41431.4846875</v>
      </c>
      <c r="CB1745" t="s">
        <v>1028</v>
      </c>
      <c r="CF1745" s="65"/>
      <c r="CG1745" s="65"/>
      <c r="DJ1745" s="139"/>
      <c r="DK1745" s="95"/>
      <c r="DL1745" s="141"/>
      <c r="DM1745" s="141"/>
      <c r="DN1745" s="141"/>
      <c r="DO1745" s="141"/>
      <c r="DP1745" s="91"/>
      <c r="DQ1745" s="72"/>
      <c r="DR1745" s="72"/>
      <c r="DS1745" s="72"/>
      <c r="DT1745" s="72"/>
      <c r="DZ1745" s="141"/>
      <c r="EA1745" s="141"/>
      <c r="EF1745" s="143"/>
      <c r="EU1745" s="72"/>
    </row>
    <row r="1746" spans="78:151">
      <c r="BZ1746"/>
      <c r="CA1746" s="278">
        <v>41431.4846875</v>
      </c>
      <c r="CB1746" t="s">
        <v>1969</v>
      </c>
      <c r="CF1746" s="65"/>
      <c r="CG1746" s="65"/>
      <c r="DJ1746" s="139"/>
      <c r="DK1746" s="95"/>
      <c r="DL1746" s="141"/>
      <c r="DM1746" s="141"/>
      <c r="DN1746" s="141"/>
      <c r="DO1746" s="141"/>
      <c r="DP1746" s="91"/>
      <c r="DQ1746" s="72"/>
      <c r="DR1746" s="72"/>
      <c r="DS1746" s="72"/>
      <c r="DT1746" s="72"/>
      <c r="DZ1746" s="141"/>
      <c r="EA1746" s="141"/>
      <c r="EF1746" s="143"/>
      <c r="EU1746" s="72"/>
    </row>
    <row r="1747" spans="78:151">
      <c r="BZ1747"/>
      <c r="CA1747" s="278">
        <v>41431.4846875</v>
      </c>
      <c r="CB1747" t="s">
        <v>1969</v>
      </c>
      <c r="CF1747" s="65"/>
      <c r="CG1747" s="65"/>
      <c r="DJ1747" s="139"/>
      <c r="DK1747" s="95"/>
      <c r="DL1747" s="141"/>
      <c r="DM1747" s="141"/>
      <c r="DN1747" s="141"/>
      <c r="DO1747" s="141"/>
      <c r="DP1747" s="91"/>
      <c r="DQ1747" s="72"/>
      <c r="DR1747" s="72"/>
      <c r="DS1747" s="72"/>
      <c r="DT1747" s="72"/>
      <c r="DZ1747" s="141"/>
      <c r="EA1747" s="141"/>
      <c r="EF1747" s="143"/>
      <c r="EU1747" s="72"/>
    </row>
    <row r="1748" spans="78:151">
      <c r="BZ1748"/>
      <c r="CA1748" s="278">
        <v>41431.484699074077</v>
      </c>
      <c r="CB1748" t="s">
        <v>1969</v>
      </c>
      <c r="CF1748" s="65"/>
      <c r="CG1748" s="65"/>
      <c r="DJ1748" s="139"/>
      <c r="DK1748" s="95"/>
      <c r="DL1748" s="141"/>
      <c r="DM1748" s="141"/>
      <c r="DN1748" s="141"/>
      <c r="DO1748" s="141"/>
      <c r="DP1748" s="91"/>
      <c r="DQ1748" s="72"/>
      <c r="DR1748" s="72"/>
      <c r="DS1748" s="72"/>
      <c r="DT1748" s="72"/>
      <c r="DZ1748" s="141"/>
      <c r="EA1748" s="141"/>
      <c r="EF1748" s="143"/>
      <c r="EU1748" s="72"/>
    </row>
    <row r="1749" spans="78:151">
      <c r="BZ1749"/>
      <c r="CA1749" s="278">
        <v>41431.484710648147</v>
      </c>
      <c r="CB1749" t="s">
        <v>1969</v>
      </c>
      <c r="CF1749" s="65"/>
      <c r="CG1749" s="65"/>
      <c r="DJ1749" s="139"/>
      <c r="DK1749" s="95"/>
      <c r="DL1749" s="141"/>
      <c r="DM1749" s="141"/>
      <c r="DN1749" s="141"/>
      <c r="DO1749" s="141"/>
      <c r="DP1749" s="91"/>
      <c r="DQ1749" s="72"/>
      <c r="DR1749" s="72"/>
      <c r="DS1749" s="72"/>
      <c r="DT1749" s="72"/>
      <c r="DZ1749" s="141"/>
      <c r="EA1749" s="141"/>
      <c r="EF1749" s="143"/>
      <c r="EU1749" s="72"/>
    </row>
    <row r="1750" spans="78:151">
      <c r="BZ1750"/>
      <c r="CA1750" s="278">
        <v>41431.484722222223</v>
      </c>
      <c r="CB1750" t="s">
        <v>1969</v>
      </c>
      <c r="CF1750" s="65"/>
      <c r="CG1750" s="65"/>
      <c r="DJ1750" s="139"/>
      <c r="DK1750" s="95"/>
      <c r="DL1750" s="141"/>
      <c r="DM1750" s="141"/>
      <c r="DN1750" s="141"/>
      <c r="DO1750" s="141"/>
      <c r="DP1750" s="91"/>
      <c r="DQ1750" s="72"/>
      <c r="DR1750" s="72"/>
      <c r="DS1750" s="72"/>
      <c r="DT1750" s="72"/>
      <c r="DZ1750" s="141"/>
      <c r="EA1750" s="141"/>
      <c r="EF1750" s="143"/>
      <c r="EU1750" s="72"/>
    </row>
    <row r="1751" spans="78:151">
      <c r="BZ1751"/>
      <c r="CA1751" s="278">
        <v>41431.484733796293</v>
      </c>
      <c r="CB1751" t="s">
        <v>976</v>
      </c>
      <c r="CF1751" s="65"/>
      <c r="CG1751" s="65"/>
      <c r="DJ1751" s="139"/>
      <c r="DK1751" s="95"/>
      <c r="DL1751" s="141"/>
      <c r="DM1751" s="141"/>
      <c r="DN1751" s="141"/>
      <c r="DO1751" s="141"/>
      <c r="DP1751" s="91"/>
      <c r="DQ1751" s="72"/>
      <c r="DR1751" s="72"/>
      <c r="DS1751" s="72"/>
      <c r="DT1751" s="72"/>
      <c r="DZ1751" s="141"/>
      <c r="EA1751" s="141"/>
      <c r="EF1751" s="143"/>
      <c r="EU1751" s="72"/>
    </row>
    <row r="1752" spans="78:151">
      <c r="BZ1752"/>
      <c r="CA1752" s="278">
        <v>41431.48474537037</v>
      </c>
      <c r="CB1752" t="s">
        <v>1969</v>
      </c>
      <c r="CF1752" s="65"/>
      <c r="CG1752" s="65"/>
      <c r="DJ1752" s="139"/>
      <c r="DK1752" s="95"/>
      <c r="DL1752" s="141"/>
      <c r="DM1752" s="141"/>
      <c r="DN1752" s="141"/>
      <c r="DO1752" s="141"/>
      <c r="DP1752" s="91"/>
      <c r="DQ1752" s="72"/>
      <c r="DR1752" s="72"/>
      <c r="DS1752" s="72"/>
      <c r="DT1752" s="72"/>
      <c r="DZ1752" s="141"/>
      <c r="EA1752" s="141"/>
      <c r="EF1752" s="143"/>
      <c r="EU1752" s="72"/>
    </row>
    <row r="1753" spans="78:151">
      <c r="BZ1753"/>
      <c r="CA1753" s="278">
        <v>41431.48474537037</v>
      </c>
      <c r="CB1753" t="s">
        <v>1969</v>
      </c>
      <c r="CF1753" s="65"/>
      <c r="CG1753" s="65"/>
      <c r="DJ1753" s="139"/>
      <c r="DK1753" s="95"/>
      <c r="DL1753" s="141"/>
      <c r="DM1753" s="141"/>
      <c r="DN1753" s="141"/>
      <c r="DO1753" s="141"/>
      <c r="DP1753" s="91"/>
      <c r="DQ1753" s="72"/>
      <c r="DR1753" s="72"/>
      <c r="DS1753" s="72"/>
      <c r="DT1753" s="72"/>
      <c r="DZ1753" s="141"/>
      <c r="EA1753" s="141"/>
      <c r="EF1753" s="143"/>
      <c r="EU1753" s="72"/>
    </row>
    <row r="1754" spans="78:151">
      <c r="BZ1754"/>
      <c r="CA1754" s="278">
        <v>41431.484756944446</v>
      </c>
      <c r="CB1754" t="s">
        <v>1969</v>
      </c>
      <c r="CF1754" s="65"/>
      <c r="CG1754" s="65"/>
      <c r="DJ1754" s="139"/>
      <c r="DK1754" s="95"/>
      <c r="DL1754" s="141"/>
      <c r="DM1754" s="141"/>
      <c r="DN1754" s="141"/>
      <c r="DO1754" s="141"/>
      <c r="DP1754" s="91"/>
      <c r="DQ1754" s="72"/>
      <c r="DR1754" s="72"/>
      <c r="DS1754" s="72"/>
      <c r="DT1754" s="72"/>
      <c r="DZ1754" s="141"/>
      <c r="EA1754" s="141"/>
      <c r="EF1754" s="143"/>
      <c r="EU1754" s="72"/>
    </row>
    <row r="1755" spans="78:151">
      <c r="BZ1755"/>
      <c r="CA1755" s="278">
        <v>41431.484768518516</v>
      </c>
      <c r="CB1755" t="s">
        <v>1969</v>
      </c>
      <c r="CF1755" s="65"/>
      <c r="CG1755" s="65"/>
      <c r="DJ1755" s="139"/>
      <c r="DK1755" s="95"/>
      <c r="DL1755" s="141"/>
      <c r="DM1755" s="141"/>
      <c r="DN1755" s="141"/>
      <c r="DO1755" s="141"/>
      <c r="DP1755" s="91"/>
      <c r="DQ1755" s="72"/>
      <c r="DR1755" s="72"/>
      <c r="DS1755" s="72"/>
      <c r="DT1755" s="72"/>
      <c r="DZ1755" s="141"/>
      <c r="EA1755" s="141"/>
      <c r="EF1755" s="143"/>
      <c r="EU1755" s="72"/>
    </row>
    <row r="1756" spans="78:151">
      <c r="BZ1756"/>
      <c r="CA1756" s="278">
        <v>41431.484780092593</v>
      </c>
      <c r="CB1756" t="s">
        <v>1969</v>
      </c>
      <c r="CF1756" s="65"/>
      <c r="CG1756" s="65"/>
      <c r="DJ1756" s="139"/>
      <c r="DK1756" s="95"/>
      <c r="DL1756" s="141"/>
      <c r="DM1756" s="141"/>
      <c r="DN1756" s="141"/>
      <c r="DO1756" s="141"/>
      <c r="DP1756" s="91"/>
      <c r="DQ1756" s="72"/>
      <c r="DR1756" s="72"/>
      <c r="DS1756" s="72"/>
      <c r="DT1756" s="72"/>
      <c r="DZ1756" s="141"/>
      <c r="EA1756" s="141"/>
      <c r="EF1756" s="143"/>
      <c r="EU1756" s="72"/>
    </row>
    <row r="1757" spans="78:151">
      <c r="BZ1757"/>
      <c r="CA1757" s="278">
        <v>41431.484791666669</v>
      </c>
      <c r="CB1757" t="s">
        <v>1188</v>
      </c>
      <c r="CF1757" s="65"/>
      <c r="CG1757" s="65"/>
      <c r="DJ1757" s="139"/>
      <c r="DK1757" s="95"/>
      <c r="DL1757" s="141"/>
      <c r="DM1757" s="141"/>
      <c r="DN1757" s="141"/>
      <c r="DO1757" s="141"/>
      <c r="DP1757" s="91"/>
      <c r="DQ1757" s="72"/>
      <c r="DR1757" s="72"/>
      <c r="DS1757" s="72"/>
      <c r="DT1757" s="72"/>
      <c r="DZ1757" s="141"/>
      <c r="EA1757" s="141"/>
      <c r="EF1757" s="143"/>
      <c r="EU1757" s="72"/>
    </row>
    <row r="1758" spans="78:151">
      <c r="BZ1758"/>
      <c r="CA1758" s="278">
        <v>41431.484803240739</v>
      </c>
      <c r="CB1758" t="s">
        <v>1969</v>
      </c>
      <c r="CF1758" s="65"/>
      <c r="CG1758" s="65"/>
      <c r="DJ1758" s="139"/>
      <c r="DK1758" s="95"/>
      <c r="DL1758" s="141"/>
      <c r="DM1758" s="141"/>
      <c r="DN1758" s="141"/>
      <c r="DO1758" s="141"/>
      <c r="DP1758" s="91"/>
      <c r="DQ1758" s="72"/>
      <c r="DR1758" s="72"/>
      <c r="DS1758" s="72"/>
      <c r="DT1758" s="72"/>
      <c r="DZ1758" s="141"/>
      <c r="EA1758" s="141"/>
      <c r="EF1758" s="143"/>
      <c r="EU1758" s="72"/>
    </row>
    <row r="1759" spans="78:151">
      <c r="BZ1759"/>
      <c r="CA1759" s="278">
        <v>41431.484803240739</v>
      </c>
      <c r="CB1759" t="s">
        <v>1969</v>
      </c>
      <c r="CF1759" s="65"/>
      <c r="CG1759" s="65"/>
      <c r="DJ1759" s="139"/>
      <c r="DK1759" s="95"/>
      <c r="DL1759" s="141"/>
      <c r="DM1759" s="141"/>
      <c r="DN1759" s="141"/>
      <c r="DO1759" s="141"/>
      <c r="DP1759" s="91"/>
      <c r="DQ1759" s="72"/>
      <c r="DR1759" s="72"/>
      <c r="DS1759" s="72"/>
      <c r="DT1759" s="72"/>
      <c r="DZ1759" s="141"/>
      <c r="EA1759" s="141"/>
      <c r="EF1759" s="143"/>
      <c r="EU1759" s="72"/>
    </row>
    <row r="1760" spans="78:151">
      <c r="BZ1760"/>
      <c r="CA1760" s="278">
        <v>41431.484814814816</v>
      </c>
      <c r="CB1760" t="s">
        <v>1969</v>
      </c>
      <c r="CF1760" s="65"/>
      <c r="CG1760" s="65"/>
      <c r="DJ1760" s="139"/>
      <c r="DK1760" s="95"/>
      <c r="DL1760" s="141"/>
      <c r="DM1760" s="141"/>
      <c r="DN1760" s="141"/>
      <c r="DO1760" s="141"/>
      <c r="DP1760" s="91"/>
      <c r="DQ1760" s="72"/>
      <c r="DR1760" s="72"/>
      <c r="DS1760" s="72"/>
      <c r="DT1760" s="72"/>
      <c r="DZ1760" s="141"/>
      <c r="EA1760" s="141"/>
      <c r="EF1760" s="143"/>
      <c r="EU1760" s="72"/>
    </row>
    <row r="1761" spans="78:151">
      <c r="BZ1761"/>
      <c r="CA1761" s="278">
        <v>41431.484826388885</v>
      </c>
      <c r="CB1761" t="s">
        <v>1969</v>
      </c>
      <c r="CF1761" s="65"/>
      <c r="CG1761" s="65"/>
      <c r="DJ1761" s="139"/>
      <c r="DK1761" s="95"/>
      <c r="DL1761" s="141"/>
      <c r="DM1761" s="141"/>
      <c r="DN1761" s="141"/>
      <c r="DO1761" s="141"/>
      <c r="DP1761" s="91"/>
      <c r="DQ1761" s="72"/>
      <c r="DR1761" s="72"/>
      <c r="DS1761" s="72"/>
      <c r="DT1761" s="72"/>
      <c r="DZ1761" s="141"/>
      <c r="EA1761" s="141"/>
      <c r="EF1761" s="143"/>
      <c r="EU1761" s="72"/>
    </row>
    <row r="1762" spans="78:151">
      <c r="BZ1762"/>
      <c r="CA1762" s="278">
        <v>41431.484837962962</v>
      </c>
      <c r="CB1762" t="s">
        <v>1969</v>
      </c>
      <c r="CF1762" s="65"/>
      <c r="CG1762" s="65"/>
      <c r="DJ1762" s="139"/>
      <c r="DK1762" s="95"/>
      <c r="DL1762" s="141"/>
      <c r="DM1762" s="141"/>
      <c r="DN1762" s="141"/>
      <c r="DO1762" s="141"/>
      <c r="DP1762" s="91"/>
      <c r="DQ1762" s="72"/>
      <c r="DR1762" s="72"/>
      <c r="DS1762" s="72"/>
      <c r="DT1762" s="72"/>
      <c r="DZ1762" s="141"/>
      <c r="EA1762" s="141"/>
      <c r="EF1762" s="143"/>
      <c r="EU1762" s="72"/>
    </row>
    <row r="1763" spans="78:151">
      <c r="BZ1763"/>
      <c r="CA1763" s="278">
        <v>41431.484849537039</v>
      </c>
      <c r="CB1763" t="s">
        <v>1064</v>
      </c>
      <c r="CF1763" s="65"/>
      <c r="CG1763" s="65"/>
      <c r="DJ1763" s="139"/>
      <c r="DK1763" s="95"/>
      <c r="DL1763" s="141"/>
      <c r="DM1763" s="141"/>
      <c r="DN1763" s="141"/>
      <c r="DO1763" s="141"/>
      <c r="DP1763" s="91"/>
      <c r="DQ1763" s="72"/>
      <c r="DR1763" s="72"/>
      <c r="DS1763" s="72"/>
      <c r="DT1763" s="72"/>
      <c r="DZ1763" s="141"/>
      <c r="EA1763" s="141"/>
      <c r="EF1763" s="143"/>
      <c r="EU1763" s="72"/>
    </row>
    <row r="1764" spans="78:151">
      <c r="BZ1764"/>
      <c r="CA1764" s="278">
        <v>41431.484849537039</v>
      </c>
      <c r="CB1764" t="s">
        <v>1969</v>
      </c>
      <c r="CF1764" s="65"/>
      <c r="CG1764" s="65"/>
      <c r="DJ1764" s="139"/>
      <c r="DK1764" s="95"/>
      <c r="DL1764" s="141"/>
      <c r="DM1764" s="141"/>
      <c r="DN1764" s="141"/>
      <c r="DO1764" s="141"/>
      <c r="DP1764" s="91"/>
      <c r="DQ1764" s="72"/>
      <c r="DR1764" s="72"/>
      <c r="DS1764" s="72"/>
      <c r="DT1764" s="72"/>
      <c r="DZ1764" s="141"/>
      <c r="EA1764" s="141"/>
      <c r="EF1764" s="143"/>
      <c r="EU1764" s="72"/>
    </row>
    <row r="1765" spans="78:151">
      <c r="BZ1765"/>
      <c r="CA1765" s="278">
        <v>41431.484849537039</v>
      </c>
      <c r="CB1765" t="s">
        <v>1969</v>
      </c>
      <c r="CF1765" s="65"/>
      <c r="CG1765" s="65"/>
      <c r="DJ1765" s="139"/>
      <c r="DK1765" s="95"/>
      <c r="DL1765" s="141"/>
      <c r="DM1765" s="141"/>
      <c r="DN1765" s="141"/>
      <c r="DO1765" s="141"/>
      <c r="DP1765" s="91"/>
      <c r="DQ1765" s="72"/>
      <c r="DR1765" s="72"/>
      <c r="DS1765" s="72"/>
      <c r="DT1765" s="72"/>
      <c r="DZ1765" s="141"/>
      <c r="EA1765" s="141"/>
      <c r="EF1765" s="143"/>
      <c r="EU1765" s="72"/>
    </row>
    <row r="1766" spans="78:151">
      <c r="BZ1766"/>
      <c r="CA1766" s="278">
        <v>41431.484872685185</v>
      </c>
      <c r="CB1766" t="s">
        <v>1969</v>
      </c>
      <c r="CF1766" s="65"/>
      <c r="CG1766" s="65"/>
      <c r="DJ1766" s="139"/>
      <c r="DK1766" s="95"/>
      <c r="DL1766" s="141"/>
      <c r="DM1766" s="141"/>
      <c r="DN1766" s="141"/>
      <c r="DO1766" s="141"/>
      <c r="DP1766" s="91"/>
      <c r="DQ1766" s="72"/>
      <c r="DR1766" s="72"/>
      <c r="DS1766" s="72"/>
      <c r="DT1766" s="72"/>
      <c r="DZ1766" s="141"/>
      <c r="EA1766" s="141"/>
      <c r="EF1766" s="143"/>
      <c r="EU1766" s="72"/>
    </row>
    <row r="1767" spans="78:151">
      <c r="BZ1767"/>
      <c r="CA1767" s="278">
        <v>41431.484884259262</v>
      </c>
      <c r="CB1767" t="s">
        <v>1969</v>
      </c>
      <c r="CF1767" s="65"/>
      <c r="CG1767" s="65"/>
      <c r="DJ1767" s="139"/>
      <c r="DK1767" s="95"/>
      <c r="DL1767" s="141"/>
      <c r="DM1767" s="141"/>
      <c r="DN1767" s="141"/>
      <c r="DO1767" s="141"/>
      <c r="DP1767" s="91"/>
      <c r="DQ1767" s="72"/>
      <c r="DR1767" s="72"/>
      <c r="DS1767" s="72"/>
      <c r="DT1767" s="72"/>
      <c r="DZ1767" s="141"/>
      <c r="EA1767" s="141"/>
      <c r="EF1767" s="143"/>
      <c r="EU1767" s="72"/>
    </row>
    <row r="1768" spans="78:151">
      <c r="BZ1768"/>
      <c r="CA1768" s="278">
        <v>41431.484895833331</v>
      </c>
      <c r="CB1768" t="s">
        <v>1969</v>
      </c>
      <c r="CF1768" s="65"/>
      <c r="CG1768" s="65"/>
      <c r="DJ1768" s="139"/>
      <c r="DK1768" s="95"/>
      <c r="DL1768" s="141"/>
      <c r="DM1768" s="141"/>
      <c r="DN1768" s="141"/>
      <c r="DO1768" s="141"/>
      <c r="DP1768" s="91"/>
      <c r="DQ1768" s="72"/>
      <c r="DR1768" s="72"/>
      <c r="DS1768" s="72"/>
      <c r="DT1768" s="72"/>
      <c r="DZ1768" s="141"/>
      <c r="EA1768" s="141"/>
      <c r="EF1768" s="143"/>
      <c r="EU1768" s="72"/>
    </row>
    <row r="1769" spans="78:151">
      <c r="BZ1769"/>
      <c r="CA1769" s="278">
        <v>41431.484907407408</v>
      </c>
      <c r="CB1769" t="s">
        <v>1190</v>
      </c>
      <c r="CF1769" s="65"/>
      <c r="CG1769" s="65"/>
      <c r="DJ1769" s="139"/>
      <c r="DK1769" s="95"/>
      <c r="DL1769" s="141"/>
      <c r="DM1769" s="141"/>
      <c r="DN1769" s="141"/>
      <c r="DO1769" s="141"/>
      <c r="DP1769" s="91"/>
      <c r="DQ1769" s="72"/>
      <c r="DR1769" s="72"/>
      <c r="DS1769" s="72"/>
      <c r="DT1769" s="72"/>
      <c r="DZ1769" s="141"/>
      <c r="EA1769" s="141"/>
      <c r="EF1769" s="143"/>
      <c r="EU1769" s="72"/>
    </row>
    <row r="1770" spans="78:151">
      <c r="BZ1770"/>
      <c r="CA1770" s="278">
        <v>41431.484907407408</v>
      </c>
      <c r="CB1770" t="s">
        <v>1969</v>
      </c>
      <c r="CF1770" s="65"/>
      <c r="CG1770" s="65"/>
      <c r="DJ1770" s="139"/>
      <c r="DK1770" s="95"/>
      <c r="DL1770" s="141"/>
      <c r="DM1770" s="141"/>
      <c r="DN1770" s="141"/>
      <c r="DO1770" s="141"/>
      <c r="DP1770" s="91"/>
      <c r="DQ1770" s="72"/>
      <c r="DR1770" s="72"/>
      <c r="DS1770" s="72"/>
      <c r="DT1770" s="72"/>
      <c r="DZ1770" s="141"/>
      <c r="EA1770" s="141"/>
      <c r="EF1770" s="143"/>
      <c r="EU1770" s="72"/>
    </row>
    <row r="1771" spans="78:151">
      <c r="BZ1771"/>
      <c r="CA1771" s="278">
        <v>41431.484907407408</v>
      </c>
      <c r="CB1771" t="s">
        <v>1969</v>
      </c>
      <c r="CF1771" s="65"/>
      <c r="CG1771" s="65"/>
      <c r="DJ1771" s="139"/>
      <c r="DK1771" s="95"/>
      <c r="DL1771" s="141"/>
      <c r="DM1771" s="141"/>
      <c r="DN1771" s="141"/>
      <c r="DO1771" s="141"/>
      <c r="DP1771" s="91"/>
      <c r="DQ1771" s="72"/>
      <c r="DR1771" s="72"/>
      <c r="DS1771" s="72"/>
      <c r="DT1771" s="72"/>
      <c r="DZ1771" s="141"/>
      <c r="EA1771" s="141"/>
      <c r="EF1771" s="143"/>
      <c r="EU1771" s="72"/>
    </row>
    <row r="1772" spans="78:151">
      <c r="BZ1772"/>
      <c r="CA1772" s="278">
        <v>41431.484918981485</v>
      </c>
      <c r="CB1772" t="s">
        <v>1969</v>
      </c>
      <c r="CF1772" s="65"/>
      <c r="CG1772" s="65"/>
      <c r="DJ1772" s="139"/>
      <c r="DK1772" s="95"/>
      <c r="DL1772" s="141"/>
      <c r="DM1772" s="141"/>
      <c r="DN1772" s="141"/>
      <c r="DO1772" s="141"/>
      <c r="DP1772" s="91"/>
      <c r="DQ1772" s="72"/>
      <c r="DR1772" s="72"/>
      <c r="DS1772" s="72"/>
      <c r="DT1772" s="72"/>
      <c r="DZ1772" s="141"/>
      <c r="EA1772" s="141"/>
      <c r="EF1772" s="143"/>
      <c r="EU1772" s="72"/>
    </row>
    <row r="1773" spans="78:151">
      <c r="BZ1773"/>
      <c r="CA1773" s="278">
        <v>41431.484930555554</v>
      </c>
      <c r="CB1773" t="s">
        <v>1969</v>
      </c>
      <c r="CF1773" s="65"/>
      <c r="CG1773" s="65"/>
      <c r="DJ1773" s="139"/>
      <c r="DK1773" s="95"/>
      <c r="DL1773" s="141"/>
      <c r="DM1773" s="141"/>
      <c r="DN1773" s="141"/>
      <c r="DO1773" s="141"/>
      <c r="DP1773" s="91"/>
      <c r="DQ1773" s="72"/>
      <c r="DR1773" s="72"/>
      <c r="DS1773" s="72"/>
      <c r="DT1773" s="72"/>
      <c r="DZ1773" s="141"/>
      <c r="EA1773" s="141"/>
      <c r="EF1773" s="143"/>
      <c r="EU1773" s="72"/>
    </row>
    <row r="1774" spans="78:151">
      <c r="BZ1774"/>
      <c r="CA1774" s="278">
        <v>41431.484953703701</v>
      </c>
      <c r="CB1774" t="s">
        <v>1969</v>
      </c>
      <c r="CF1774" s="65"/>
      <c r="CG1774" s="65"/>
      <c r="DJ1774" s="139"/>
      <c r="DK1774" s="95"/>
      <c r="DL1774" s="141"/>
      <c r="DM1774" s="141"/>
      <c r="DN1774" s="141"/>
      <c r="DO1774" s="141"/>
      <c r="DP1774" s="91"/>
      <c r="DQ1774" s="72"/>
      <c r="DR1774" s="72"/>
      <c r="DS1774" s="72"/>
      <c r="DT1774" s="72"/>
      <c r="DZ1774" s="141"/>
      <c r="EA1774" s="141"/>
      <c r="EF1774" s="143"/>
      <c r="EU1774" s="72"/>
    </row>
    <row r="1775" spans="78:151">
      <c r="BZ1775"/>
      <c r="CA1775" s="278">
        <v>41431.484965277778</v>
      </c>
      <c r="CB1775" t="s">
        <v>1074</v>
      </c>
      <c r="CF1775" s="65"/>
      <c r="CG1775" s="65"/>
      <c r="DJ1775" s="139"/>
      <c r="DK1775" s="95"/>
      <c r="DL1775" s="141"/>
      <c r="DM1775" s="141"/>
      <c r="DN1775" s="141"/>
      <c r="DO1775" s="141"/>
      <c r="DP1775" s="91"/>
      <c r="DQ1775" s="72"/>
      <c r="DR1775" s="72"/>
      <c r="DS1775" s="72"/>
      <c r="DT1775" s="72"/>
      <c r="DZ1775" s="141"/>
      <c r="EA1775" s="141"/>
      <c r="EF1775" s="143"/>
      <c r="EU1775" s="72"/>
    </row>
    <row r="1776" spans="78:151">
      <c r="BZ1776"/>
      <c r="CA1776" s="278">
        <v>41431.484965277778</v>
      </c>
      <c r="CB1776" t="s">
        <v>1969</v>
      </c>
      <c r="CF1776" s="65"/>
      <c r="CG1776" s="65"/>
      <c r="DJ1776" s="139"/>
      <c r="DK1776" s="95"/>
      <c r="DL1776" s="141"/>
      <c r="DM1776" s="141"/>
      <c r="DN1776" s="141"/>
      <c r="DO1776" s="141"/>
      <c r="DP1776" s="91"/>
      <c r="DQ1776" s="72"/>
      <c r="DR1776" s="72"/>
      <c r="DS1776" s="72"/>
      <c r="DT1776" s="72"/>
      <c r="DZ1776" s="141"/>
      <c r="EA1776" s="141"/>
      <c r="EF1776" s="143"/>
      <c r="EU1776" s="72"/>
    </row>
    <row r="1777" spans="78:151">
      <c r="BZ1777"/>
      <c r="CA1777" s="278">
        <v>41431.484965277778</v>
      </c>
      <c r="CB1777" t="s">
        <v>1969</v>
      </c>
      <c r="CF1777" s="65"/>
      <c r="CG1777" s="65"/>
      <c r="DJ1777" s="139"/>
      <c r="DK1777" s="95"/>
      <c r="DL1777" s="141"/>
      <c r="DM1777" s="141"/>
      <c r="DN1777" s="141"/>
      <c r="DO1777" s="141"/>
      <c r="DP1777" s="91"/>
      <c r="DQ1777" s="72"/>
      <c r="DR1777" s="72"/>
      <c r="DS1777" s="72"/>
      <c r="DT1777" s="72"/>
      <c r="DZ1777" s="141"/>
      <c r="EA1777" s="141"/>
      <c r="EF1777" s="143"/>
      <c r="EU1777" s="72"/>
    </row>
    <row r="1778" spans="78:151">
      <c r="BZ1778"/>
      <c r="CA1778" s="278">
        <v>41431.484976851854</v>
      </c>
      <c r="CB1778" t="s">
        <v>1969</v>
      </c>
      <c r="CF1778" s="65"/>
      <c r="CG1778" s="65"/>
      <c r="DJ1778" s="139"/>
      <c r="DK1778" s="95"/>
      <c r="DL1778" s="141"/>
      <c r="DM1778" s="141"/>
      <c r="DN1778" s="141"/>
      <c r="DO1778" s="141"/>
      <c r="DP1778" s="91"/>
      <c r="DQ1778" s="72"/>
      <c r="DR1778" s="72"/>
      <c r="DS1778" s="72"/>
      <c r="DT1778" s="72"/>
      <c r="DZ1778" s="141"/>
      <c r="EA1778" s="141"/>
      <c r="EF1778" s="143"/>
      <c r="EU1778" s="72"/>
    </row>
    <row r="1779" spans="78:151">
      <c r="BZ1779"/>
      <c r="CA1779" s="278">
        <v>41431.484988425924</v>
      </c>
      <c r="CB1779" t="s">
        <v>1969</v>
      </c>
      <c r="CF1779" s="65"/>
      <c r="CG1779" s="65"/>
      <c r="DJ1779" s="139"/>
      <c r="DK1779" s="95"/>
      <c r="DL1779" s="141"/>
      <c r="DM1779" s="141"/>
      <c r="DN1779" s="141"/>
      <c r="DO1779" s="141"/>
      <c r="DP1779" s="91"/>
      <c r="DQ1779" s="72"/>
      <c r="DR1779" s="72"/>
      <c r="DS1779" s="72"/>
      <c r="DT1779" s="72"/>
      <c r="DZ1779" s="141"/>
      <c r="EA1779" s="141"/>
      <c r="EF1779" s="143"/>
      <c r="EU1779" s="72"/>
    </row>
    <row r="1780" spans="78:151">
      <c r="BZ1780"/>
      <c r="CA1780" s="278">
        <v>41431.485000000001</v>
      </c>
      <c r="CB1780" t="s">
        <v>1969</v>
      </c>
      <c r="CF1780" s="65"/>
      <c r="CG1780" s="65"/>
      <c r="DJ1780" s="139"/>
      <c r="DK1780" s="95"/>
      <c r="DL1780" s="141"/>
      <c r="DM1780" s="141"/>
      <c r="DN1780" s="141"/>
      <c r="DO1780" s="141"/>
      <c r="DP1780" s="91"/>
      <c r="DQ1780" s="72"/>
      <c r="DR1780" s="72"/>
      <c r="DS1780" s="72"/>
      <c r="DT1780" s="72"/>
      <c r="DZ1780" s="141"/>
      <c r="EA1780" s="141"/>
      <c r="EF1780" s="143"/>
      <c r="EU1780" s="72"/>
    </row>
    <row r="1781" spans="78:151">
      <c r="BZ1781"/>
      <c r="CA1781" s="278">
        <v>41431.485023148147</v>
      </c>
      <c r="CB1781" t="s">
        <v>1038</v>
      </c>
      <c r="CF1781" s="65"/>
      <c r="CG1781" s="65"/>
      <c r="DJ1781" s="139"/>
      <c r="DK1781" s="95"/>
      <c r="DL1781" s="141"/>
      <c r="DM1781" s="141"/>
      <c r="DN1781" s="141"/>
      <c r="DO1781" s="141"/>
      <c r="DP1781" s="91"/>
      <c r="DQ1781" s="72"/>
      <c r="DR1781" s="72"/>
      <c r="DS1781" s="72"/>
      <c r="DT1781" s="72"/>
      <c r="DZ1781" s="141"/>
      <c r="EA1781" s="141"/>
      <c r="EF1781" s="143"/>
      <c r="EU1781" s="72"/>
    </row>
    <row r="1782" spans="78:151">
      <c r="BZ1782"/>
      <c r="CA1782" s="278">
        <v>41431.485023148147</v>
      </c>
      <c r="CB1782" t="s">
        <v>1969</v>
      </c>
      <c r="CF1782" s="65"/>
      <c r="CG1782" s="65"/>
      <c r="DJ1782" s="139"/>
      <c r="DK1782" s="95"/>
      <c r="DL1782" s="141"/>
      <c r="DM1782" s="141"/>
      <c r="DN1782" s="141"/>
      <c r="DO1782" s="141"/>
      <c r="DP1782" s="91"/>
      <c r="DQ1782" s="72"/>
      <c r="DR1782" s="72"/>
      <c r="DS1782" s="72"/>
      <c r="DT1782" s="72"/>
      <c r="DZ1782" s="141"/>
      <c r="EA1782" s="141"/>
      <c r="EF1782" s="143"/>
      <c r="EU1782" s="72"/>
    </row>
    <row r="1783" spans="78:151">
      <c r="BZ1783"/>
      <c r="CA1783" s="278">
        <v>41431.485023148147</v>
      </c>
      <c r="CB1783" t="s">
        <v>1969</v>
      </c>
      <c r="CF1783" s="65"/>
      <c r="CG1783" s="65"/>
      <c r="DJ1783" s="139"/>
      <c r="DK1783" s="95"/>
      <c r="DL1783" s="141"/>
      <c r="DM1783" s="141"/>
      <c r="DN1783" s="141"/>
      <c r="DO1783" s="141"/>
      <c r="DP1783" s="91"/>
      <c r="DQ1783" s="72"/>
      <c r="DR1783" s="72"/>
      <c r="DS1783" s="72"/>
      <c r="DT1783" s="72"/>
      <c r="DZ1783" s="141"/>
      <c r="EA1783" s="141"/>
      <c r="EF1783" s="143"/>
      <c r="EU1783" s="72"/>
    </row>
    <row r="1784" spans="78:151">
      <c r="BZ1784"/>
      <c r="CA1784" s="278">
        <v>41431.485034722224</v>
      </c>
      <c r="CB1784" t="s">
        <v>1969</v>
      </c>
      <c r="CF1784" s="65"/>
      <c r="CG1784" s="65"/>
      <c r="DJ1784" s="139"/>
      <c r="DK1784" s="95"/>
      <c r="DL1784" s="141"/>
      <c r="DM1784" s="141"/>
      <c r="DN1784" s="141"/>
      <c r="DO1784" s="141"/>
      <c r="DP1784" s="91"/>
      <c r="DQ1784" s="72"/>
      <c r="DR1784" s="72"/>
      <c r="DS1784" s="72"/>
      <c r="DT1784" s="72"/>
      <c r="DZ1784" s="141"/>
      <c r="EA1784" s="141"/>
      <c r="EF1784" s="143"/>
      <c r="EU1784" s="72"/>
    </row>
    <row r="1785" spans="78:151">
      <c r="BZ1785"/>
      <c r="CA1785" s="278">
        <v>41431.485046296293</v>
      </c>
      <c r="CB1785" t="s">
        <v>1969</v>
      </c>
      <c r="CF1785" s="65"/>
      <c r="CG1785" s="65"/>
      <c r="DJ1785" s="139"/>
      <c r="DK1785" s="95"/>
      <c r="DL1785" s="141"/>
      <c r="DM1785" s="141"/>
      <c r="DN1785" s="141"/>
      <c r="DO1785" s="141"/>
      <c r="DP1785" s="91"/>
      <c r="DQ1785" s="72"/>
      <c r="DR1785" s="72"/>
      <c r="DS1785" s="72"/>
      <c r="DT1785" s="72"/>
      <c r="DZ1785" s="141"/>
      <c r="EA1785" s="141"/>
      <c r="EF1785" s="143"/>
      <c r="EU1785" s="72"/>
    </row>
    <row r="1786" spans="78:151">
      <c r="BZ1786"/>
      <c r="CA1786" s="278">
        <v>41431.48505787037</v>
      </c>
      <c r="CB1786" t="s">
        <v>1969</v>
      </c>
      <c r="CF1786" s="65"/>
      <c r="CG1786" s="65"/>
      <c r="DJ1786" s="139"/>
      <c r="DK1786" s="95"/>
      <c r="DL1786" s="141"/>
      <c r="DM1786" s="141"/>
      <c r="DN1786" s="141"/>
      <c r="DO1786" s="141"/>
      <c r="DP1786" s="91"/>
      <c r="DQ1786" s="72"/>
      <c r="DR1786" s="72"/>
      <c r="DS1786" s="72"/>
      <c r="DT1786" s="72"/>
      <c r="DZ1786" s="141"/>
      <c r="EA1786" s="141"/>
      <c r="EF1786" s="143"/>
      <c r="EU1786" s="72"/>
    </row>
    <row r="1787" spans="78:151">
      <c r="BZ1787"/>
      <c r="CA1787" s="278">
        <v>41431.485069444447</v>
      </c>
      <c r="CB1787" t="s">
        <v>1039</v>
      </c>
      <c r="CF1787" s="65"/>
      <c r="CG1787" s="65"/>
      <c r="DJ1787" s="139"/>
      <c r="DK1787" s="95"/>
      <c r="DL1787" s="141"/>
      <c r="DM1787" s="141"/>
      <c r="DN1787" s="141"/>
      <c r="DO1787" s="141"/>
      <c r="DP1787" s="91"/>
      <c r="DQ1787" s="72"/>
      <c r="DR1787" s="72"/>
      <c r="DS1787" s="72"/>
      <c r="DT1787" s="72"/>
      <c r="DZ1787" s="141"/>
      <c r="EA1787" s="141"/>
      <c r="EF1787" s="143"/>
      <c r="EU1787" s="72"/>
    </row>
    <row r="1788" spans="78:151">
      <c r="BZ1788"/>
      <c r="CA1788" s="278">
        <v>41431.485081018516</v>
      </c>
      <c r="CB1788" t="s">
        <v>1969</v>
      </c>
      <c r="CF1788" s="65"/>
      <c r="CG1788" s="65"/>
      <c r="DJ1788" s="139"/>
      <c r="DK1788" s="95"/>
      <c r="DL1788" s="141"/>
      <c r="DM1788" s="141"/>
      <c r="DN1788" s="141"/>
      <c r="DO1788" s="141"/>
      <c r="DP1788" s="91"/>
      <c r="DQ1788" s="72"/>
      <c r="DR1788" s="72"/>
      <c r="DS1788" s="72"/>
      <c r="DT1788" s="72"/>
      <c r="DZ1788" s="141"/>
      <c r="EA1788" s="141"/>
      <c r="EF1788" s="143"/>
      <c r="EU1788" s="72"/>
    </row>
    <row r="1789" spans="78:151">
      <c r="BZ1789"/>
      <c r="CA1789" s="278">
        <v>41431.485081018516</v>
      </c>
      <c r="CB1789" t="s">
        <v>1969</v>
      </c>
      <c r="CF1789" s="65"/>
      <c r="CG1789" s="65"/>
      <c r="DJ1789" s="139"/>
      <c r="DK1789" s="95"/>
      <c r="DL1789" s="141"/>
      <c r="DM1789" s="141"/>
      <c r="DN1789" s="141"/>
      <c r="DO1789" s="141"/>
      <c r="DP1789" s="91"/>
      <c r="DQ1789" s="72"/>
      <c r="DR1789" s="72"/>
      <c r="DS1789" s="72"/>
      <c r="DT1789" s="72"/>
      <c r="DZ1789" s="141"/>
      <c r="EA1789" s="141"/>
      <c r="EF1789" s="143"/>
      <c r="EU1789" s="72"/>
    </row>
    <row r="1790" spans="78:151">
      <c r="BZ1790"/>
      <c r="CA1790" s="278">
        <v>41431.485092592593</v>
      </c>
      <c r="CB1790" t="s">
        <v>1969</v>
      </c>
      <c r="CF1790" s="65"/>
      <c r="CG1790" s="65"/>
      <c r="DJ1790" s="139"/>
      <c r="DK1790" s="95"/>
      <c r="DL1790" s="141"/>
      <c r="DM1790" s="141"/>
      <c r="DN1790" s="141"/>
      <c r="DO1790" s="141"/>
      <c r="DP1790" s="91"/>
      <c r="DQ1790" s="72"/>
      <c r="DR1790" s="72"/>
      <c r="DS1790" s="72"/>
      <c r="DT1790" s="72"/>
      <c r="DZ1790" s="141"/>
      <c r="EA1790" s="141"/>
      <c r="EF1790" s="143"/>
      <c r="EU1790" s="72"/>
    </row>
    <row r="1791" spans="78:151">
      <c r="BZ1791"/>
      <c r="CA1791" s="278">
        <v>41431.48510416667</v>
      </c>
      <c r="CB1791" t="s">
        <v>1969</v>
      </c>
      <c r="CF1791" s="65"/>
      <c r="CG1791" s="65"/>
      <c r="DJ1791" s="139"/>
      <c r="DK1791" s="95"/>
      <c r="DL1791" s="141"/>
      <c r="DM1791" s="141"/>
      <c r="DN1791" s="141"/>
      <c r="DO1791" s="141"/>
      <c r="DP1791" s="91"/>
      <c r="DQ1791" s="72"/>
      <c r="DR1791" s="72"/>
      <c r="DS1791" s="72"/>
      <c r="DT1791" s="72"/>
      <c r="DZ1791" s="141"/>
      <c r="EA1791" s="141"/>
      <c r="EF1791" s="143"/>
      <c r="EU1791" s="72"/>
    </row>
    <row r="1792" spans="78:151">
      <c r="BZ1792"/>
      <c r="CA1792" s="278">
        <v>41431.485115740739</v>
      </c>
      <c r="CB1792" t="s">
        <v>1969</v>
      </c>
      <c r="CF1792" s="65"/>
      <c r="CG1792" s="65"/>
      <c r="DJ1792" s="139"/>
      <c r="DK1792" s="95"/>
      <c r="DL1792" s="141"/>
      <c r="DM1792" s="141"/>
      <c r="DN1792" s="141"/>
      <c r="DO1792" s="141"/>
      <c r="DP1792" s="91"/>
      <c r="DQ1792" s="72"/>
      <c r="DR1792" s="72"/>
      <c r="DS1792" s="72"/>
      <c r="DT1792" s="72"/>
      <c r="DZ1792" s="141"/>
      <c r="EA1792" s="141"/>
      <c r="EF1792" s="143"/>
      <c r="EU1792" s="72"/>
    </row>
    <row r="1793" spans="78:151">
      <c r="BZ1793"/>
      <c r="CA1793" s="278">
        <v>41431.485127314816</v>
      </c>
      <c r="CB1793" t="s">
        <v>1040</v>
      </c>
      <c r="CF1793" s="65"/>
      <c r="CG1793" s="65"/>
      <c r="DJ1793" s="139"/>
      <c r="DK1793" s="95"/>
      <c r="DL1793" s="141"/>
      <c r="DM1793" s="141"/>
      <c r="DN1793" s="141"/>
      <c r="DO1793" s="141"/>
      <c r="DP1793" s="91"/>
      <c r="DQ1793" s="72"/>
      <c r="DR1793" s="72"/>
      <c r="DS1793" s="72"/>
      <c r="DT1793" s="72"/>
      <c r="DZ1793" s="141"/>
      <c r="EA1793" s="141"/>
      <c r="EF1793" s="143"/>
      <c r="EU1793" s="72"/>
    </row>
    <row r="1794" spans="78:151">
      <c r="BZ1794"/>
      <c r="CA1794" s="278">
        <v>41431.485138888886</v>
      </c>
      <c r="CB1794" t="s">
        <v>1969</v>
      </c>
      <c r="CF1794" s="65"/>
      <c r="CG1794" s="65"/>
      <c r="DJ1794" s="139"/>
      <c r="DK1794" s="95"/>
      <c r="DL1794" s="141"/>
      <c r="DM1794" s="141"/>
      <c r="DN1794" s="141"/>
      <c r="DO1794" s="141"/>
      <c r="DP1794" s="91"/>
      <c r="DQ1794" s="72"/>
      <c r="DR1794" s="72"/>
      <c r="DS1794" s="72"/>
      <c r="DT1794" s="72"/>
      <c r="DZ1794" s="141"/>
      <c r="EA1794" s="141"/>
      <c r="EF1794" s="143"/>
      <c r="EU1794" s="72"/>
    </row>
    <row r="1795" spans="78:151">
      <c r="BZ1795"/>
      <c r="CA1795" s="278">
        <v>41431.485138888886</v>
      </c>
      <c r="CB1795" t="s">
        <v>1969</v>
      </c>
      <c r="CF1795" s="65"/>
      <c r="CG1795" s="65"/>
      <c r="DJ1795" s="139"/>
      <c r="DK1795" s="95"/>
      <c r="DL1795" s="141"/>
      <c r="DM1795" s="141"/>
      <c r="DN1795" s="141"/>
      <c r="DO1795" s="141"/>
      <c r="DP1795" s="91"/>
      <c r="DQ1795" s="72"/>
      <c r="DR1795" s="72"/>
      <c r="DS1795" s="72"/>
      <c r="DT1795" s="72"/>
      <c r="DZ1795" s="141"/>
      <c r="EA1795" s="141"/>
      <c r="EF1795" s="143"/>
      <c r="EU1795" s="72"/>
    </row>
    <row r="1796" spans="78:151">
      <c r="BZ1796"/>
      <c r="CA1796" s="278">
        <v>41431.485150462962</v>
      </c>
      <c r="CB1796" t="s">
        <v>1969</v>
      </c>
      <c r="CF1796" s="65"/>
      <c r="CG1796" s="65"/>
      <c r="DJ1796" s="139"/>
      <c r="DK1796" s="95"/>
      <c r="DL1796" s="141"/>
      <c r="DM1796" s="141"/>
      <c r="DN1796" s="141"/>
      <c r="DO1796" s="141"/>
      <c r="DP1796" s="91"/>
      <c r="DQ1796" s="72"/>
      <c r="DR1796" s="72"/>
      <c r="DS1796" s="72"/>
      <c r="DT1796" s="72"/>
      <c r="DZ1796" s="141"/>
      <c r="EA1796" s="141"/>
      <c r="EF1796" s="143"/>
      <c r="EU1796" s="72"/>
    </row>
    <row r="1797" spans="78:151">
      <c r="BZ1797"/>
      <c r="CA1797" s="278">
        <v>41431.485162037039</v>
      </c>
      <c r="CB1797" t="s">
        <v>1969</v>
      </c>
      <c r="CF1797" s="65"/>
      <c r="CG1797" s="65"/>
      <c r="DJ1797" s="139"/>
      <c r="DK1797" s="95"/>
      <c r="DL1797" s="141"/>
      <c r="DM1797" s="141"/>
      <c r="DN1797" s="141"/>
      <c r="DO1797" s="141"/>
      <c r="DP1797" s="91"/>
      <c r="DQ1797" s="72"/>
      <c r="DR1797" s="72"/>
      <c r="DS1797" s="72"/>
      <c r="DT1797" s="72"/>
      <c r="DZ1797" s="141"/>
      <c r="EA1797" s="141"/>
      <c r="EF1797" s="143"/>
      <c r="EU1797" s="72"/>
    </row>
    <row r="1798" spans="78:151">
      <c r="BZ1798"/>
      <c r="CA1798" s="278">
        <v>41431.485173611109</v>
      </c>
      <c r="CB1798" t="s">
        <v>1969</v>
      </c>
      <c r="CF1798" s="65"/>
      <c r="CG1798" s="65"/>
      <c r="DJ1798" s="139"/>
      <c r="DK1798" s="95"/>
      <c r="DL1798" s="141"/>
      <c r="DM1798" s="141"/>
      <c r="DN1798" s="141"/>
      <c r="DO1798" s="141"/>
      <c r="DP1798" s="91"/>
      <c r="DQ1798" s="72"/>
      <c r="DR1798" s="72"/>
      <c r="DS1798" s="72"/>
      <c r="DT1798" s="72"/>
      <c r="DZ1798" s="141"/>
      <c r="EA1798" s="141"/>
      <c r="EF1798" s="143"/>
      <c r="EU1798" s="72"/>
    </row>
    <row r="1799" spans="78:151">
      <c r="BZ1799"/>
      <c r="CA1799" s="278">
        <v>41431.485185185185</v>
      </c>
      <c r="CB1799" t="s">
        <v>931</v>
      </c>
      <c r="CF1799" s="65"/>
      <c r="CG1799" s="65"/>
      <c r="DJ1799" s="139"/>
      <c r="DK1799" s="95"/>
      <c r="DL1799" s="141"/>
      <c r="DM1799" s="141"/>
      <c r="DN1799" s="141"/>
      <c r="DO1799" s="141"/>
      <c r="DP1799" s="91"/>
      <c r="DQ1799" s="72"/>
      <c r="DR1799" s="72"/>
      <c r="DS1799" s="72"/>
      <c r="DT1799" s="72"/>
      <c r="DZ1799" s="141"/>
      <c r="EA1799" s="141"/>
      <c r="EF1799" s="143"/>
      <c r="EU1799" s="72"/>
    </row>
    <row r="1800" spans="78:151">
      <c r="BZ1800"/>
      <c r="CA1800" s="278">
        <v>41431.485185185185</v>
      </c>
      <c r="CB1800" t="s">
        <v>1969</v>
      </c>
      <c r="CF1800" s="65"/>
      <c r="CG1800" s="65"/>
      <c r="DJ1800" s="139"/>
      <c r="DK1800" s="95"/>
      <c r="DL1800" s="141"/>
      <c r="DM1800" s="141"/>
      <c r="DN1800" s="141"/>
      <c r="DO1800" s="141"/>
      <c r="DP1800" s="91"/>
      <c r="DQ1800" s="72"/>
      <c r="DR1800" s="72"/>
      <c r="DS1800" s="72"/>
      <c r="DT1800" s="72"/>
      <c r="DZ1800" s="141"/>
      <c r="EA1800" s="141"/>
      <c r="EF1800" s="143"/>
      <c r="EU1800" s="72"/>
    </row>
    <row r="1801" spans="78:151">
      <c r="BZ1801"/>
      <c r="CA1801" s="278">
        <v>41431.485196759262</v>
      </c>
      <c r="CB1801" t="s">
        <v>1969</v>
      </c>
      <c r="CF1801" s="65"/>
      <c r="CG1801" s="65"/>
      <c r="DJ1801" s="139"/>
      <c r="DK1801" s="95"/>
      <c r="DL1801" s="141"/>
      <c r="DM1801" s="141"/>
      <c r="DN1801" s="141"/>
      <c r="DO1801" s="141"/>
      <c r="DP1801" s="91"/>
      <c r="DQ1801" s="72"/>
      <c r="DR1801" s="72"/>
      <c r="DS1801" s="72"/>
      <c r="DT1801" s="72"/>
      <c r="DZ1801" s="141"/>
      <c r="EA1801" s="141"/>
      <c r="EF1801" s="143"/>
      <c r="EU1801" s="72"/>
    </row>
    <row r="1802" spans="78:151">
      <c r="BZ1802"/>
      <c r="CA1802" s="278">
        <v>41431.485208333332</v>
      </c>
      <c r="CB1802" t="s">
        <v>1969</v>
      </c>
      <c r="CF1802" s="65"/>
      <c r="CG1802" s="65"/>
      <c r="DJ1802" s="139"/>
      <c r="DK1802" s="95"/>
      <c r="DL1802" s="141"/>
      <c r="DM1802" s="141"/>
      <c r="DN1802" s="141"/>
      <c r="DO1802" s="141"/>
      <c r="DP1802" s="91"/>
      <c r="DQ1802" s="72"/>
      <c r="DR1802" s="72"/>
      <c r="DS1802" s="72"/>
      <c r="DT1802" s="72"/>
      <c r="DZ1802" s="141"/>
      <c r="EA1802" s="141"/>
      <c r="EF1802" s="143"/>
      <c r="EU1802" s="72"/>
    </row>
    <row r="1803" spans="78:151">
      <c r="BZ1803"/>
      <c r="CA1803" s="278">
        <v>41431.485219907408</v>
      </c>
      <c r="CB1803" t="s">
        <v>1969</v>
      </c>
      <c r="CF1803" s="65"/>
      <c r="CG1803" s="65"/>
      <c r="DJ1803" s="139"/>
      <c r="DK1803" s="95"/>
      <c r="DL1803" s="141"/>
      <c r="DM1803" s="141"/>
      <c r="DN1803" s="141"/>
      <c r="DO1803" s="141"/>
      <c r="DP1803" s="91"/>
      <c r="DQ1803" s="72"/>
      <c r="DR1803" s="72"/>
      <c r="DS1803" s="72"/>
      <c r="DT1803" s="72"/>
      <c r="DZ1803" s="141"/>
      <c r="EA1803" s="141"/>
      <c r="EF1803" s="143"/>
      <c r="EU1803" s="72"/>
    </row>
    <row r="1804" spans="78:151">
      <c r="BZ1804"/>
      <c r="CA1804" s="278">
        <v>41431.485231481478</v>
      </c>
      <c r="CB1804" t="s">
        <v>1969</v>
      </c>
      <c r="CF1804" s="65"/>
      <c r="CG1804" s="65"/>
      <c r="DJ1804" s="139"/>
      <c r="DK1804" s="95"/>
      <c r="DL1804" s="141"/>
      <c r="DM1804" s="141"/>
      <c r="DN1804" s="141"/>
      <c r="DO1804" s="141"/>
      <c r="DP1804" s="91"/>
      <c r="DQ1804" s="72"/>
      <c r="DR1804" s="72"/>
      <c r="DS1804" s="72"/>
      <c r="DT1804" s="72"/>
      <c r="DZ1804" s="141"/>
      <c r="EA1804" s="141"/>
      <c r="EF1804" s="143"/>
      <c r="EU1804" s="72"/>
    </row>
    <row r="1805" spans="78:151">
      <c r="BZ1805"/>
      <c r="CA1805" s="278">
        <v>41431.485243055555</v>
      </c>
      <c r="CB1805" t="s">
        <v>932</v>
      </c>
      <c r="CF1805" s="65"/>
      <c r="CG1805" s="65"/>
      <c r="DJ1805" s="139"/>
      <c r="DK1805" s="95"/>
      <c r="DL1805" s="141"/>
      <c r="DM1805" s="141"/>
      <c r="DN1805" s="141"/>
      <c r="DO1805" s="141"/>
      <c r="DP1805" s="91"/>
      <c r="DQ1805" s="72"/>
      <c r="DR1805" s="72"/>
      <c r="DS1805" s="72"/>
      <c r="DT1805" s="72"/>
      <c r="DZ1805" s="141"/>
      <c r="EA1805" s="141"/>
      <c r="EF1805" s="143"/>
      <c r="EU1805" s="72"/>
    </row>
    <row r="1806" spans="78:151">
      <c r="BZ1806"/>
      <c r="CA1806" s="278">
        <v>41431.485243055555</v>
      </c>
      <c r="CB1806" t="s">
        <v>1969</v>
      </c>
      <c r="CF1806" s="65"/>
      <c r="CG1806" s="65"/>
      <c r="DJ1806" s="139"/>
      <c r="DK1806" s="95"/>
      <c r="DL1806" s="141"/>
      <c r="DM1806" s="141"/>
      <c r="DN1806" s="141"/>
      <c r="DO1806" s="141"/>
      <c r="DP1806" s="91"/>
      <c r="DQ1806" s="72"/>
      <c r="DR1806" s="72"/>
      <c r="DS1806" s="72"/>
      <c r="DT1806" s="72"/>
      <c r="DZ1806" s="141"/>
      <c r="EA1806" s="141"/>
      <c r="EF1806" s="143"/>
      <c r="EU1806" s="72"/>
    </row>
    <row r="1807" spans="78:151">
      <c r="BZ1807"/>
      <c r="CA1807" s="278">
        <v>41431.485243055555</v>
      </c>
      <c r="CB1807" t="s">
        <v>1969</v>
      </c>
      <c r="CF1807" s="65"/>
      <c r="CG1807" s="65"/>
      <c r="DJ1807" s="139"/>
      <c r="DK1807" s="95"/>
      <c r="DL1807" s="141"/>
      <c r="DM1807" s="141"/>
      <c r="DN1807" s="141"/>
      <c r="DO1807" s="141"/>
      <c r="DP1807" s="91"/>
      <c r="DQ1807" s="72"/>
      <c r="DR1807" s="72"/>
      <c r="DS1807" s="72"/>
      <c r="DT1807" s="72"/>
      <c r="DZ1807" s="141"/>
      <c r="EA1807" s="141"/>
      <c r="EF1807" s="143"/>
      <c r="EU1807" s="72"/>
    </row>
    <row r="1808" spans="78:151">
      <c r="BZ1808"/>
      <c r="CA1808" s="278">
        <v>41431.485266203701</v>
      </c>
      <c r="CB1808" t="s">
        <v>1969</v>
      </c>
      <c r="CF1808" s="65"/>
      <c r="CG1808" s="65"/>
      <c r="DJ1808" s="139"/>
      <c r="DK1808" s="95"/>
      <c r="DL1808" s="141"/>
      <c r="DM1808" s="141"/>
      <c r="DN1808" s="141"/>
      <c r="DO1808" s="141"/>
      <c r="DP1808" s="91"/>
      <c r="DQ1808" s="72"/>
      <c r="DR1808" s="72"/>
      <c r="DS1808" s="72"/>
      <c r="DT1808" s="72"/>
      <c r="DZ1808" s="141"/>
      <c r="EA1808" s="141"/>
      <c r="EF1808" s="143"/>
      <c r="EU1808" s="72"/>
    </row>
    <row r="1809" spans="78:151">
      <c r="BZ1809"/>
      <c r="CA1809" s="278">
        <v>41431.485266203701</v>
      </c>
      <c r="CB1809" t="s">
        <v>1969</v>
      </c>
      <c r="CF1809" s="65"/>
      <c r="CG1809" s="65"/>
      <c r="DJ1809" s="139"/>
      <c r="DK1809" s="95"/>
      <c r="DL1809" s="141"/>
      <c r="DM1809" s="141"/>
      <c r="DN1809" s="141"/>
      <c r="DO1809" s="141"/>
      <c r="DP1809" s="91"/>
      <c r="DQ1809" s="72"/>
      <c r="DR1809" s="72"/>
      <c r="DS1809" s="72"/>
      <c r="DT1809" s="72"/>
      <c r="DZ1809" s="141"/>
      <c r="EA1809" s="141"/>
      <c r="EF1809" s="143"/>
      <c r="EU1809" s="72"/>
    </row>
    <row r="1810" spans="78:151">
      <c r="BZ1810"/>
      <c r="CA1810" s="278">
        <v>41431.485289351855</v>
      </c>
      <c r="CB1810" t="s">
        <v>1969</v>
      </c>
      <c r="CF1810" s="65"/>
      <c r="CG1810" s="65"/>
      <c r="DJ1810" s="139"/>
      <c r="DK1810" s="95"/>
      <c r="DL1810" s="141"/>
      <c r="DM1810" s="141"/>
      <c r="DN1810" s="141"/>
      <c r="DO1810" s="141"/>
      <c r="DP1810" s="91"/>
      <c r="DQ1810" s="72"/>
      <c r="DR1810" s="72"/>
      <c r="DS1810" s="72"/>
      <c r="DT1810" s="72"/>
      <c r="DZ1810" s="141"/>
      <c r="EA1810" s="141"/>
      <c r="EF1810" s="143"/>
      <c r="EU1810" s="72"/>
    </row>
    <row r="1811" spans="78:151">
      <c r="BZ1811"/>
      <c r="CA1811" s="278">
        <v>41431.485300925924</v>
      </c>
      <c r="CB1811" t="s">
        <v>882</v>
      </c>
      <c r="CF1811" s="65"/>
      <c r="CG1811" s="65"/>
      <c r="DJ1811" s="139"/>
      <c r="DK1811" s="95"/>
      <c r="DL1811" s="141"/>
      <c r="DM1811" s="141"/>
      <c r="DN1811" s="141"/>
      <c r="DO1811" s="141"/>
      <c r="DP1811" s="91"/>
      <c r="DQ1811" s="72"/>
      <c r="DR1811" s="72"/>
      <c r="DS1811" s="72"/>
      <c r="DT1811" s="72"/>
      <c r="DZ1811" s="141"/>
      <c r="EA1811" s="141"/>
      <c r="EF1811" s="143"/>
      <c r="EU1811" s="72"/>
    </row>
    <row r="1812" spans="78:151">
      <c r="BZ1812"/>
      <c r="CA1812" s="278">
        <v>41431.485300925924</v>
      </c>
      <c r="CB1812" t="s">
        <v>1969</v>
      </c>
      <c r="CF1812" s="65"/>
      <c r="CG1812" s="65"/>
      <c r="DJ1812" s="139"/>
      <c r="DK1812" s="95"/>
      <c r="DL1812" s="141"/>
      <c r="DM1812" s="141"/>
      <c r="DN1812" s="141"/>
      <c r="DO1812" s="141"/>
      <c r="DP1812" s="91"/>
      <c r="DQ1812" s="72"/>
      <c r="DR1812" s="72"/>
      <c r="DS1812" s="72"/>
      <c r="DT1812" s="72"/>
      <c r="DZ1812" s="141"/>
      <c r="EA1812" s="141"/>
      <c r="EF1812" s="143"/>
      <c r="EU1812" s="72"/>
    </row>
    <row r="1813" spans="78:151">
      <c r="BZ1813"/>
      <c r="CA1813" s="278">
        <v>41431.485300925924</v>
      </c>
      <c r="CB1813" t="s">
        <v>1969</v>
      </c>
      <c r="CF1813" s="65"/>
      <c r="CG1813" s="65"/>
      <c r="DJ1813" s="139"/>
      <c r="DK1813" s="95"/>
      <c r="DL1813" s="141"/>
      <c r="DM1813" s="141"/>
      <c r="DN1813" s="141"/>
      <c r="DO1813" s="141"/>
      <c r="DP1813" s="91"/>
      <c r="DQ1813" s="72"/>
      <c r="DR1813" s="72"/>
      <c r="DS1813" s="72"/>
      <c r="DT1813" s="72"/>
      <c r="DZ1813" s="141"/>
      <c r="EA1813" s="141"/>
      <c r="EF1813" s="143"/>
      <c r="EU1813" s="72"/>
    </row>
    <row r="1814" spans="78:151">
      <c r="BZ1814"/>
      <c r="CA1814" s="278">
        <v>41431.485312500001</v>
      </c>
      <c r="CB1814" t="s">
        <v>1969</v>
      </c>
      <c r="CF1814" s="65"/>
      <c r="CG1814" s="65"/>
      <c r="DJ1814" s="139"/>
      <c r="DK1814" s="95"/>
      <c r="DL1814" s="141"/>
      <c r="DM1814" s="141"/>
      <c r="DN1814" s="141"/>
      <c r="DO1814" s="141"/>
      <c r="DP1814" s="91"/>
      <c r="DQ1814" s="72"/>
      <c r="DR1814" s="72"/>
      <c r="DS1814" s="72"/>
      <c r="DT1814" s="72"/>
      <c r="DZ1814" s="141"/>
      <c r="EA1814" s="141"/>
      <c r="EF1814" s="143"/>
      <c r="EU1814" s="72"/>
    </row>
    <row r="1815" spans="78:151">
      <c r="BZ1815"/>
      <c r="CA1815" s="278">
        <v>41431.485324074078</v>
      </c>
      <c r="CB1815" t="s">
        <v>1969</v>
      </c>
      <c r="CF1815" s="65"/>
      <c r="CG1815" s="65"/>
      <c r="DJ1815" s="139"/>
      <c r="DK1815" s="95"/>
      <c r="DL1815" s="141"/>
      <c r="DM1815" s="141"/>
      <c r="DN1815" s="141"/>
      <c r="DO1815" s="141"/>
      <c r="DP1815" s="91"/>
      <c r="DQ1815" s="72"/>
      <c r="DR1815" s="72"/>
      <c r="DS1815" s="72"/>
      <c r="DT1815" s="72"/>
      <c r="DZ1815" s="141"/>
      <c r="EA1815" s="141"/>
      <c r="EF1815" s="143"/>
      <c r="EU1815" s="72"/>
    </row>
    <row r="1816" spans="78:151">
      <c r="BZ1816"/>
      <c r="CA1816" s="278">
        <v>41431.485347222224</v>
      </c>
      <c r="CB1816" t="s">
        <v>1969</v>
      </c>
      <c r="CF1816" s="65"/>
      <c r="CG1816" s="65"/>
      <c r="DJ1816" s="139"/>
      <c r="DK1816" s="95"/>
      <c r="DL1816" s="141"/>
      <c r="DM1816" s="141"/>
      <c r="DN1816" s="141"/>
      <c r="DO1816" s="141"/>
      <c r="DP1816" s="91"/>
      <c r="DQ1816" s="72"/>
      <c r="DR1816" s="72"/>
      <c r="DS1816" s="72"/>
      <c r="DT1816" s="72"/>
      <c r="DZ1816" s="141"/>
      <c r="EA1816" s="141"/>
      <c r="EF1816" s="143"/>
      <c r="EU1816" s="72"/>
    </row>
    <row r="1817" spans="78:151">
      <c r="BZ1817"/>
      <c r="CA1817" s="278">
        <v>41431.485358796293</v>
      </c>
      <c r="CB1817" t="s">
        <v>934</v>
      </c>
      <c r="CF1817" s="65"/>
      <c r="CG1817" s="65"/>
      <c r="DJ1817" s="139"/>
      <c r="DK1817" s="95"/>
      <c r="DL1817" s="141"/>
      <c r="DM1817" s="141"/>
      <c r="DN1817" s="141"/>
      <c r="DO1817" s="141"/>
      <c r="DP1817" s="91"/>
      <c r="DQ1817" s="72"/>
      <c r="DR1817" s="72"/>
      <c r="DS1817" s="72"/>
      <c r="DT1817" s="72"/>
      <c r="DZ1817" s="141"/>
      <c r="EA1817" s="141"/>
      <c r="EF1817" s="143"/>
      <c r="EU1817" s="72"/>
    </row>
    <row r="1818" spans="78:151">
      <c r="BZ1818"/>
      <c r="CA1818" s="278">
        <v>41431.485358796293</v>
      </c>
      <c r="CB1818" t="s">
        <v>1969</v>
      </c>
      <c r="CF1818" s="65"/>
      <c r="CG1818" s="65"/>
      <c r="DJ1818" s="139"/>
      <c r="DK1818" s="95"/>
      <c r="DL1818" s="141"/>
      <c r="DM1818" s="141"/>
      <c r="DN1818" s="141"/>
      <c r="DO1818" s="141"/>
      <c r="DP1818" s="91"/>
      <c r="DQ1818" s="72"/>
      <c r="DR1818" s="72"/>
      <c r="DS1818" s="72"/>
      <c r="DT1818" s="72"/>
      <c r="DZ1818" s="141"/>
      <c r="EA1818" s="141"/>
      <c r="EF1818" s="143"/>
      <c r="EU1818" s="72"/>
    </row>
    <row r="1819" spans="78:151">
      <c r="BZ1819"/>
      <c r="CA1819" s="278">
        <v>41431.485358796293</v>
      </c>
      <c r="CB1819" t="s">
        <v>1969</v>
      </c>
      <c r="CF1819" s="65"/>
      <c r="CG1819" s="65"/>
      <c r="DJ1819" s="139"/>
      <c r="DK1819" s="95"/>
      <c r="DL1819" s="141"/>
      <c r="DM1819" s="141"/>
      <c r="DN1819" s="141"/>
      <c r="DO1819" s="141"/>
      <c r="DP1819" s="91"/>
      <c r="DQ1819" s="72"/>
      <c r="DR1819" s="72"/>
      <c r="DS1819" s="72"/>
      <c r="DT1819" s="72"/>
      <c r="DZ1819" s="141"/>
      <c r="EA1819" s="141"/>
      <c r="EF1819" s="143"/>
      <c r="EU1819" s="72"/>
    </row>
    <row r="1820" spans="78:151">
      <c r="BZ1820"/>
      <c r="CA1820" s="278">
        <v>41431.48537037037</v>
      </c>
      <c r="CB1820" t="s">
        <v>1969</v>
      </c>
      <c r="CF1820" s="65"/>
      <c r="CG1820" s="65"/>
      <c r="DJ1820" s="139"/>
      <c r="DK1820" s="95"/>
      <c r="DL1820" s="141"/>
      <c r="DM1820" s="141"/>
      <c r="DN1820" s="141"/>
      <c r="DO1820" s="141"/>
      <c r="DP1820" s="91"/>
      <c r="DQ1820" s="72"/>
      <c r="DR1820" s="72"/>
      <c r="DS1820" s="72"/>
      <c r="DT1820" s="72"/>
      <c r="DZ1820" s="141"/>
      <c r="EA1820" s="141"/>
      <c r="EF1820" s="143"/>
      <c r="EU1820" s="72"/>
    </row>
    <row r="1821" spans="78:151">
      <c r="BZ1821"/>
      <c r="CA1821" s="278">
        <v>41431.485381944447</v>
      </c>
      <c r="CB1821" t="s">
        <v>1969</v>
      </c>
      <c r="CF1821" s="65"/>
      <c r="CG1821" s="65"/>
      <c r="DJ1821" s="139"/>
      <c r="DK1821" s="95"/>
      <c r="DL1821" s="141"/>
      <c r="DM1821" s="141"/>
      <c r="DN1821" s="141"/>
      <c r="DO1821" s="141"/>
      <c r="DP1821" s="91"/>
      <c r="DQ1821" s="72"/>
      <c r="DR1821" s="72"/>
      <c r="DS1821" s="72"/>
      <c r="DT1821" s="72"/>
      <c r="DZ1821" s="141"/>
      <c r="EA1821" s="141"/>
      <c r="EF1821" s="143"/>
      <c r="EU1821" s="72"/>
    </row>
    <row r="1822" spans="78:151">
      <c r="BZ1822"/>
      <c r="CA1822" s="278">
        <v>41431.485393518517</v>
      </c>
      <c r="CB1822" t="s">
        <v>1969</v>
      </c>
      <c r="CF1822" s="65"/>
      <c r="CG1822" s="65"/>
      <c r="DJ1822" s="139"/>
      <c r="DK1822" s="95"/>
      <c r="DL1822" s="141"/>
      <c r="DM1822" s="141"/>
      <c r="DN1822" s="141"/>
      <c r="DO1822" s="141"/>
      <c r="DP1822" s="91"/>
      <c r="DQ1822" s="72"/>
      <c r="DR1822" s="72"/>
      <c r="DS1822" s="72"/>
      <c r="DT1822" s="72"/>
      <c r="DZ1822" s="141"/>
      <c r="EA1822" s="141"/>
      <c r="EF1822" s="143"/>
      <c r="EU1822" s="72"/>
    </row>
    <row r="1823" spans="78:151">
      <c r="BZ1823"/>
      <c r="CA1823" s="278">
        <v>41431.48541666667</v>
      </c>
      <c r="CB1823" t="s">
        <v>885</v>
      </c>
      <c r="CF1823" s="65"/>
      <c r="CG1823" s="65"/>
      <c r="DJ1823" s="139"/>
      <c r="DK1823" s="95"/>
      <c r="DL1823" s="141"/>
      <c r="DM1823" s="141"/>
      <c r="DN1823" s="141"/>
      <c r="DO1823" s="141"/>
      <c r="DP1823" s="91"/>
      <c r="DQ1823" s="72"/>
      <c r="DR1823" s="72"/>
      <c r="DS1823" s="72"/>
      <c r="DT1823" s="72"/>
      <c r="DZ1823" s="141"/>
      <c r="EA1823" s="141"/>
      <c r="EF1823" s="143"/>
      <c r="EU1823" s="72"/>
    </row>
    <row r="1824" spans="78:151">
      <c r="BZ1824"/>
      <c r="CA1824" s="278">
        <v>41431.48541666667</v>
      </c>
      <c r="CB1824" t="s">
        <v>1969</v>
      </c>
      <c r="CF1824" s="65"/>
      <c r="CG1824" s="65"/>
      <c r="DJ1824" s="139"/>
      <c r="DK1824" s="95"/>
      <c r="DL1824" s="141"/>
      <c r="DM1824" s="141"/>
      <c r="DN1824" s="141"/>
      <c r="DO1824" s="141"/>
      <c r="DP1824" s="91"/>
      <c r="DQ1824" s="72"/>
      <c r="DR1824" s="72"/>
      <c r="DS1824" s="72"/>
      <c r="DT1824" s="72"/>
      <c r="DZ1824" s="141"/>
      <c r="EA1824" s="141"/>
      <c r="EF1824" s="143"/>
      <c r="EU1824" s="72"/>
    </row>
    <row r="1825" spans="78:151">
      <c r="BZ1825"/>
      <c r="CA1825" s="278">
        <v>41431.48541666667</v>
      </c>
      <c r="CB1825" t="s">
        <v>1969</v>
      </c>
      <c r="CF1825" s="65"/>
      <c r="CG1825" s="65"/>
      <c r="DJ1825" s="139"/>
      <c r="DK1825" s="95"/>
      <c r="DL1825" s="141"/>
      <c r="DM1825" s="141"/>
      <c r="DN1825" s="141"/>
      <c r="DO1825" s="141"/>
      <c r="DP1825" s="91"/>
      <c r="DQ1825" s="72"/>
      <c r="DR1825" s="72"/>
      <c r="DS1825" s="72"/>
      <c r="DT1825" s="72"/>
      <c r="DZ1825" s="141"/>
      <c r="EA1825" s="141"/>
      <c r="EF1825" s="143"/>
      <c r="EU1825" s="72"/>
    </row>
    <row r="1826" spans="78:151">
      <c r="BZ1826"/>
      <c r="CA1826" s="278">
        <v>41431.48542824074</v>
      </c>
      <c r="CB1826" t="s">
        <v>1969</v>
      </c>
      <c r="CF1826" s="65"/>
      <c r="CG1826" s="65"/>
      <c r="DJ1826" s="139"/>
      <c r="DK1826" s="95"/>
      <c r="DL1826" s="141"/>
      <c r="DM1826" s="141"/>
      <c r="DN1826" s="141"/>
      <c r="DO1826" s="141"/>
      <c r="DP1826" s="91"/>
      <c r="DQ1826" s="72"/>
      <c r="DR1826" s="72"/>
      <c r="DS1826" s="72"/>
      <c r="DT1826" s="72"/>
      <c r="DZ1826" s="141"/>
      <c r="EA1826" s="141"/>
      <c r="EF1826" s="143"/>
      <c r="EU1826" s="72"/>
    </row>
    <row r="1827" spans="78:151">
      <c r="BZ1827"/>
      <c r="CA1827" s="278">
        <v>41431.485439814816</v>
      </c>
      <c r="CB1827" t="s">
        <v>1969</v>
      </c>
      <c r="CF1827" s="65"/>
      <c r="CG1827" s="65"/>
      <c r="DJ1827" s="139"/>
      <c r="DK1827" s="95"/>
      <c r="DL1827" s="141"/>
      <c r="DM1827" s="141"/>
      <c r="DN1827" s="141"/>
      <c r="DO1827" s="141"/>
      <c r="DP1827" s="91"/>
      <c r="DQ1827" s="72"/>
      <c r="DR1827" s="72"/>
      <c r="DS1827" s="72"/>
      <c r="DT1827" s="72"/>
      <c r="DZ1827" s="141"/>
      <c r="EA1827" s="141"/>
      <c r="EF1827" s="143"/>
      <c r="EU1827" s="72"/>
    </row>
    <row r="1828" spans="78:151">
      <c r="BZ1828"/>
      <c r="CA1828" s="278">
        <v>41431.485451388886</v>
      </c>
      <c r="CB1828" t="s">
        <v>1969</v>
      </c>
      <c r="CF1828" s="65"/>
      <c r="CG1828" s="65"/>
      <c r="DJ1828" s="139"/>
      <c r="DK1828" s="95"/>
      <c r="DL1828" s="141"/>
      <c r="DM1828" s="141"/>
      <c r="DN1828" s="141"/>
      <c r="DO1828" s="141"/>
      <c r="DP1828" s="91"/>
      <c r="DQ1828" s="72"/>
      <c r="DR1828" s="72"/>
      <c r="DS1828" s="72"/>
      <c r="DT1828" s="72"/>
      <c r="DZ1828" s="141"/>
      <c r="EA1828" s="141"/>
      <c r="EF1828" s="143"/>
      <c r="EU1828" s="72"/>
    </row>
    <row r="1829" spans="78:151">
      <c r="BZ1829"/>
      <c r="CA1829" s="278">
        <v>41431.485462962963</v>
      </c>
      <c r="CB1829" t="s">
        <v>936</v>
      </c>
      <c r="CF1829" s="65"/>
      <c r="CG1829" s="65"/>
      <c r="DJ1829" s="139"/>
      <c r="DK1829" s="95"/>
      <c r="DL1829" s="141"/>
      <c r="DM1829" s="141"/>
      <c r="DN1829" s="141"/>
      <c r="DO1829" s="141"/>
      <c r="DP1829" s="91"/>
      <c r="DQ1829" s="72"/>
      <c r="DR1829" s="72"/>
      <c r="DS1829" s="72"/>
      <c r="DT1829" s="72"/>
      <c r="DZ1829" s="141"/>
      <c r="EA1829" s="141"/>
      <c r="EF1829" s="143"/>
      <c r="EU1829" s="72"/>
    </row>
    <row r="1830" spans="78:151">
      <c r="BZ1830"/>
      <c r="CA1830" s="278">
        <v>41431.485474537039</v>
      </c>
      <c r="CB1830" t="s">
        <v>1969</v>
      </c>
      <c r="CF1830" s="65"/>
      <c r="CG1830" s="65"/>
      <c r="DJ1830" s="139"/>
      <c r="DK1830" s="95"/>
      <c r="DL1830" s="141"/>
      <c r="DM1830" s="141"/>
      <c r="DN1830" s="141"/>
      <c r="DO1830" s="141"/>
      <c r="DP1830" s="91"/>
      <c r="DQ1830" s="72"/>
      <c r="DR1830" s="72"/>
      <c r="DS1830" s="72"/>
      <c r="DT1830" s="72"/>
      <c r="DZ1830" s="141"/>
      <c r="EA1830" s="141"/>
      <c r="EF1830" s="143"/>
      <c r="EU1830" s="72"/>
    </row>
    <row r="1831" spans="78:151">
      <c r="BZ1831"/>
      <c r="CA1831" s="278">
        <v>41431.485474537039</v>
      </c>
      <c r="CB1831" t="s">
        <v>1969</v>
      </c>
      <c r="CF1831" s="65"/>
      <c r="CG1831" s="65"/>
      <c r="DJ1831" s="139"/>
      <c r="DK1831" s="95"/>
      <c r="DL1831" s="141"/>
      <c r="DM1831" s="141"/>
      <c r="DN1831" s="141"/>
      <c r="DO1831" s="141"/>
      <c r="DP1831" s="91"/>
      <c r="DQ1831" s="72"/>
      <c r="DR1831" s="72"/>
      <c r="DS1831" s="72"/>
      <c r="DT1831" s="72"/>
      <c r="DZ1831" s="141"/>
      <c r="EA1831" s="141"/>
      <c r="EF1831" s="143"/>
      <c r="EU1831" s="72"/>
    </row>
    <row r="1832" spans="78:151">
      <c r="BZ1832"/>
      <c r="CA1832" s="278">
        <v>41431.485486111109</v>
      </c>
      <c r="CB1832" t="s">
        <v>1969</v>
      </c>
      <c r="CF1832" s="65"/>
      <c r="CG1832" s="65"/>
      <c r="DJ1832" s="139"/>
      <c r="DK1832" s="95"/>
      <c r="DL1832" s="141"/>
      <c r="DM1832" s="141"/>
      <c r="DN1832" s="141"/>
      <c r="DO1832" s="141"/>
      <c r="DP1832" s="91"/>
      <c r="DQ1832" s="72"/>
      <c r="DR1832" s="72"/>
      <c r="DS1832" s="72"/>
      <c r="DT1832" s="72"/>
      <c r="DZ1832" s="141"/>
      <c r="EA1832" s="141"/>
      <c r="EF1832" s="143"/>
      <c r="EU1832" s="72"/>
    </row>
    <row r="1833" spans="78:151">
      <c r="BZ1833"/>
      <c r="CA1833" s="278">
        <v>41431.485497685186</v>
      </c>
      <c r="CB1833" t="s">
        <v>1969</v>
      </c>
      <c r="CF1833" s="65"/>
      <c r="CG1833" s="65"/>
      <c r="DJ1833" s="139"/>
      <c r="DK1833" s="95"/>
      <c r="DL1833" s="141"/>
      <c r="DM1833" s="141"/>
      <c r="DN1833" s="141"/>
      <c r="DO1833" s="141"/>
      <c r="DP1833" s="91"/>
      <c r="DQ1833" s="72"/>
      <c r="DR1833" s="72"/>
      <c r="DS1833" s="72"/>
      <c r="DT1833" s="72"/>
      <c r="DZ1833" s="141"/>
      <c r="EA1833" s="141"/>
      <c r="EF1833" s="143"/>
      <c r="EU1833" s="72"/>
    </row>
    <row r="1834" spans="78:151">
      <c r="BZ1834"/>
      <c r="CA1834" s="278">
        <v>41431.485509259262</v>
      </c>
      <c r="CB1834" t="s">
        <v>1969</v>
      </c>
      <c r="CF1834" s="65"/>
      <c r="CG1834" s="65"/>
      <c r="DJ1834" s="139"/>
      <c r="DK1834" s="95"/>
      <c r="DL1834" s="141"/>
      <c r="DM1834" s="141"/>
      <c r="DN1834" s="141"/>
      <c r="DO1834" s="141"/>
      <c r="DP1834" s="91"/>
      <c r="DQ1834" s="72"/>
      <c r="DR1834" s="72"/>
      <c r="DS1834" s="72"/>
      <c r="DT1834" s="72"/>
      <c r="DZ1834" s="141"/>
      <c r="EA1834" s="141"/>
      <c r="EF1834" s="143"/>
      <c r="EU1834" s="72"/>
    </row>
    <row r="1835" spans="78:151">
      <c r="BZ1835"/>
      <c r="CA1835" s="278">
        <v>41431.485520833332</v>
      </c>
      <c r="CB1835" t="s">
        <v>887</v>
      </c>
      <c r="CF1835" s="65"/>
      <c r="CG1835" s="65"/>
      <c r="DJ1835" s="139"/>
      <c r="DK1835" s="95"/>
      <c r="DL1835" s="141"/>
      <c r="DM1835" s="141"/>
      <c r="DN1835" s="141"/>
      <c r="DO1835" s="141"/>
      <c r="DP1835" s="91"/>
      <c r="DQ1835" s="72"/>
      <c r="DR1835" s="72"/>
      <c r="DS1835" s="72"/>
      <c r="DT1835" s="72"/>
      <c r="DZ1835" s="141"/>
      <c r="EA1835" s="141"/>
      <c r="EF1835" s="143"/>
      <c r="EU1835" s="72"/>
    </row>
    <row r="1836" spans="78:151">
      <c r="BZ1836"/>
      <c r="CA1836" s="278">
        <v>41431.485532407409</v>
      </c>
      <c r="CB1836" t="s">
        <v>1969</v>
      </c>
      <c r="CF1836" s="65"/>
      <c r="CG1836" s="65"/>
      <c r="DJ1836" s="139"/>
      <c r="DK1836" s="95"/>
      <c r="DL1836" s="141"/>
      <c r="DM1836" s="141"/>
      <c r="DN1836" s="141"/>
      <c r="DO1836" s="141"/>
      <c r="DP1836" s="91"/>
      <c r="DQ1836" s="72"/>
      <c r="DR1836" s="72"/>
      <c r="DS1836" s="72"/>
      <c r="DT1836" s="72"/>
      <c r="DZ1836" s="141"/>
      <c r="EA1836" s="141"/>
      <c r="EF1836" s="143"/>
      <c r="EU1836" s="72"/>
    </row>
    <row r="1837" spans="78:151">
      <c r="BZ1837"/>
      <c r="CA1837" s="278">
        <v>41431.485532407409</v>
      </c>
      <c r="CB1837" t="s">
        <v>1969</v>
      </c>
      <c r="CF1837" s="65"/>
      <c r="CG1837" s="65"/>
      <c r="DJ1837" s="139"/>
      <c r="DK1837" s="95"/>
      <c r="DL1837" s="141"/>
      <c r="DM1837" s="141"/>
      <c r="DN1837" s="141"/>
      <c r="DO1837" s="141"/>
      <c r="DP1837" s="91"/>
      <c r="DQ1837" s="72"/>
      <c r="DR1837" s="72"/>
      <c r="DS1837" s="72"/>
      <c r="DT1837" s="72"/>
      <c r="DZ1837" s="141"/>
      <c r="EA1837" s="141"/>
      <c r="EF1837" s="143"/>
      <c r="EU1837" s="72"/>
    </row>
    <row r="1838" spans="78:151">
      <c r="BZ1838"/>
      <c r="CA1838" s="278">
        <v>41431.485543981478</v>
      </c>
      <c r="CB1838" t="s">
        <v>1969</v>
      </c>
      <c r="CF1838" s="65"/>
      <c r="CG1838" s="65"/>
      <c r="DJ1838" s="139"/>
      <c r="DK1838" s="95"/>
      <c r="DL1838" s="141"/>
      <c r="DM1838" s="141"/>
      <c r="DN1838" s="141"/>
      <c r="DO1838" s="141"/>
      <c r="DP1838" s="91"/>
      <c r="DQ1838" s="72"/>
      <c r="DR1838" s="72"/>
      <c r="DS1838" s="72"/>
      <c r="DT1838" s="72"/>
      <c r="DZ1838" s="141"/>
      <c r="EA1838" s="141"/>
      <c r="EF1838" s="143"/>
      <c r="EU1838" s="72"/>
    </row>
    <row r="1839" spans="78:151">
      <c r="BZ1839"/>
      <c r="CA1839" s="278">
        <v>41431.485555555555</v>
      </c>
      <c r="CB1839" t="s">
        <v>1969</v>
      </c>
      <c r="CF1839" s="65"/>
      <c r="CG1839" s="65"/>
      <c r="DJ1839" s="139"/>
      <c r="DK1839" s="95"/>
      <c r="DL1839" s="141"/>
      <c r="DM1839" s="141"/>
      <c r="DN1839" s="141"/>
      <c r="DO1839" s="141"/>
      <c r="DP1839" s="91"/>
      <c r="DQ1839" s="72"/>
      <c r="DR1839" s="72"/>
      <c r="DS1839" s="72"/>
      <c r="DT1839" s="72"/>
      <c r="DZ1839" s="141"/>
      <c r="EA1839" s="141"/>
      <c r="EF1839" s="143"/>
      <c r="EU1839" s="72"/>
    </row>
    <row r="1840" spans="78:151">
      <c r="BZ1840"/>
      <c r="CA1840" s="278">
        <v>41431.485567129632</v>
      </c>
      <c r="CB1840" t="s">
        <v>1969</v>
      </c>
      <c r="CF1840" s="65"/>
      <c r="CG1840" s="65"/>
      <c r="DJ1840" s="139"/>
      <c r="DK1840" s="95"/>
      <c r="DL1840" s="141"/>
      <c r="DM1840" s="141"/>
      <c r="DN1840" s="141"/>
      <c r="DO1840" s="141"/>
      <c r="DP1840" s="91"/>
      <c r="DQ1840" s="72"/>
      <c r="DR1840" s="72"/>
      <c r="DS1840" s="72"/>
      <c r="DT1840" s="72"/>
      <c r="DZ1840" s="141"/>
      <c r="EA1840" s="141"/>
      <c r="EF1840" s="143"/>
      <c r="EU1840" s="72"/>
    </row>
    <row r="1841" spans="78:151">
      <c r="BZ1841"/>
      <c r="CA1841" s="278">
        <v>41431.485578703701</v>
      </c>
      <c r="CB1841" t="s">
        <v>1000</v>
      </c>
      <c r="CF1841" s="65"/>
      <c r="CG1841" s="65"/>
      <c r="DJ1841" s="139"/>
      <c r="DK1841" s="95"/>
      <c r="DL1841" s="141"/>
      <c r="DM1841" s="141"/>
      <c r="DN1841" s="141"/>
      <c r="DO1841" s="141"/>
      <c r="DP1841" s="91"/>
      <c r="DQ1841" s="72"/>
      <c r="DR1841" s="72"/>
      <c r="DS1841" s="72"/>
      <c r="DT1841" s="72"/>
      <c r="DZ1841" s="141"/>
      <c r="EA1841" s="141"/>
      <c r="EF1841" s="143"/>
      <c r="EU1841" s="72"/>
    </row>
    <row r="1842" spans="78:151">
      <c r="BZ1842"/>
      <c r="CA1842" s="278">
        <v>41431.487615740742</v>
      </c>
      <c r="CB1842" t="s">
        <v>1001</v>
      </c>
      <c r="CF1842" s="65"/>
      <c r="CG1842" s="65"/>
      <c r="DJ1842" s="139"/>
      <c r="DK1842" s="95"/>
      <c r="DL1842" s="141"/>
      <c r="DM1842" s="141"/>
      <c r="DN1842" s="141"/>
      <c r="DO1842" s="141"/>
      <c r="DP1842" s="91"/>
      <c r="DQ1842" s="72"/>
      <c r="DR1842" s="72"/>
      <c r="DS1842" s="72"/>
      <c r="DT1842" s="72"/>
      <c r="DZ1842" s="141"/>
      <c r="EA1842" s="141"/>
      <c r="EF1842" s="143"/>
      <c r="EU1842" s="72"/>
    </row>
    <row r="1843" spans="78:151">
      <c r="BZ1843"/>
      <c r="CA1843" s="278">
        <v>41431.487615740742</v>
      </c>
      <c r="CB1843" t="s">
        <v>1597</v>
      </c>
      <c r="CF1843" s="65"/>
      <c r="CG1843" s="65"/>
      <c r="DJ1843" s="139"/>
      <c r="DK1843" s="95"/>
      <c r="DL1843" s="141"/>
      <c r="DM1843" s="141"/>
      <c r="DN1843" s="141"/>
      <c r="DO1843" s="141"/>
      <c r="DP1843" s="91"/>
      <c r="DQ1843" s="72"/>
      <c r="DR1843" s="72"/>
      <c r="DS1843" s="72"/>
      <c r="DT1843" s="72"/>
      <c r="DZ1843" s="141"/>
      <c r="EA1843" s="141"/>
      <c r="EF1843" s="143"/>
      <c r="EU1843" s="72"/>
    </row>
    <row r="1844" spans="78:151">
      <c r="BZ1844"/>
      <c r="CA1844" s="278">
        <v>41431.487615740742</v>
      </c>
      <c r="CB1844" t="s">
        <v>1976</v>
      </c>
      <c r="CF1844" s="65"/>
      <c r="CG1844" s="65"/>
      <c r="DJ1844" s="139"/>
      <c r="DK1844" s="95"/>
      <c r="DL1844" s="141"/>
      <c r="DM1844" s="141"/>
      <c r="DN1844" s="141"/>
      <c r="DO1844" s="141"/>
      <c r="DP1844" s="91"/>
      <c r="DQ1844" s="72"/>
      <c r="DR1844" s="72"/>
      <c r="DS1844" s="72"/>
      <c r="DT1844" s="72"/>
      <c r="DZ1844" s="141"/>
      <c r="EA1844" s="141"/>
      <c r="EF1844" s="143"/>
      <c r="EU1844" s="72"/>
    </row>
    <row r="1845" spans="78:151">
      <c r="BZ1845"/>
      <c r="CA1845" s="278">
        <v>41431.487685185188</v>
      </c>
      <c r="CB1845" t="s">
        <v>1001</v>
      </c>
      <c r="CF1845" s="65"/>
      <c r="CG1845" s="65"/>
      <c r="DJ1845" s="139"/>
      <c r="DK1845" s="95"/>
      <c r="DL1845" s="141"/>
      <c r="DM1845" s="141"/>
      <c r="DN1845" s="141"/>
      <c r="DO1845" s="141"/>
      <c r="DP1845" s="91"/>
      <c r="DQ1845" s="72"/>
      <c r="DR1845" s="72"/>
      <c r="DS1845" s="72"/>
      <c r="DT1845" s="72"/>
      <c r="DZ1845" s="141"/>
      <c r="EA1845" s="141"/>
      <c r="EF1845" s="143"/>
      <c r="EU1845" s="72"/>
    </row>
    <row r="1846" spans="78:151">
      <c r="BZ1846"/>
      <c r="CA1846" s="278">
        <v>41431.487696759257</v>
      </c>
      <c r="CB1846" t="s">
        <v>1597</v>
      </c>
      <c r="CF1846" s="65"/>
      <c r="CG1846" s="65"/>
      <c r="DJ1846" s="139"/>
      <c r="DK1846" s="95"/>
      <c r="DL1846" s="141"/>
      <c r="DM1846" s="141"/>
      <c r="DN1846" s="141"/>
      <c r="DO1846" s="141"/>
      <c r="DP1846" s="91"/>
      <c r="DQ1846" s="72"/>
      <c r="DR1846" s="72"/>
      <c r="DS1846" s="72"/>
      <c r="DT1846" s="72"/>
      <c r="DZ1846" s="141"/>
      <c r="EA1846" s="141"/>
      <c r="EF1846" s="143"/>
      <c r="EU1846" s="72"/>
    </row>
    <row r="1847" spans="78:151">
      <c r="BZ1847"/>
      <c r="CA1847" s="278">
        <v>41431.487696759257</v>
      </c>
      <c r="CB1847" t="s">
        <v>1976</v>
      </c>
      <c r="CF1847" s="65"/>
      <c r="CG1847" s="65"/>
      <c r="DJ1847" s="139"/>
      <c r="DK1847" s="95"/>
      <c r="DL1847" s="141"/>
      <c r="DM1847" s="141"/>
      <c r="DN1847" s="141"/>
      <c r="DO1847" s="141"/>
      <c r="DP1847" s="91"/>
      <c r="DQ1847" s="72"/>
      <c r="DR1847" s="72"/>
      <c r="DS1847" s="72"/>
      <c r="DT1847" s="72"/>
      <c r="DZ1847" s="141"/>
      <c r="EA1847" s="141"/>
      <c r="EF1847" s="143"/>
      <c r="EU1847" s="72"/>
    </row>
    <row r="1848" spans="78:151">
      <c r="BZ1848"/>
      <c r="CA1848" s="278">
        <v>41431.487812500003</v>
      </c>
      <c r="CB1848" t="s">
        <v>1969</v>
      </c>
      <c r="CF1848" s="65"/>
      <c r="CG1848" s="65"/>
      <c r="DJ1848" s="139"/>
      <c r="DK1848" s="95"/>
      <c r="DL1848" s="141"/>
      <c r="DM1848" s="141"/>
      <c r="DN1848" s="141"/>
      <c r="DO1848" s="141"/>
      <c r="DP1848" s="91"/>
      <c r="DQ1848" s="72"/>
      <c r="DR1848" s="72"/>
      <c r="DS1848" s="72"/>
      <c r="DT1848" s="72"/>
      <c r="DZ1848" s="141"/>
      <c r="EA1848" s="141"/>
      <c r="EF1848" s="143"/>
      <c r="EU1848" s="72"/>
    </row>
    <row r="1849" spans="78:151">
      <c r="BZ1849"/>
      <c r="CA1849" s="278">
        <v>41431.487928240742</v>
      </c>
      <c r="CB1849" t="s">
        <v>1969</v>
      </c>
      <c r="CF1849" s="65"/>
      <c r="CG1849" s="65"/>
      <c r="DJ1849" s="139"/>
      <c r="DK1849" s="95"/>
      <c r="DL1849" s="141"/>
      <c r="DM1849" s="141"/>
      <c r="DN1849" s="141"/>
      <c r="DO1849" s="141"/>
      <c r="DP1849" s="91"/>
      <c r="DQ1849" s="72"/>
      <c r="DR1849" s="72"/>
      <c r="DS1849" s="72"/>
      <c r="DT1849" s="72"/>
      <c r="DZ1849" s="141"/>
      <c r="EA1849" s="141"/>
      <c r="EF1849" s="143"/>
      <c r="EU1849" s="72"/>
    </row>
    <row r="1850" spans="78:151">
      <c r="BZ1850"/>
      <c r="CA1850" s="278">
        <v>41431.487939814811</v>
      </c>
      <c r="CB1850" t="s">
        <v>939</v>
      </c>
      <c r="CF1850" s="65"/>
      <c r="CG1850" s="65"/>
      <c r="DJ1850" s="139"/>
      <c r="DK1850" s="95"/>
      <c r="DL1850" s="141"/>
      <c r="DM1850" s="141"/>
      <c r="DN1850" s="141"/>
      <c r="DO1850" s="141"/>
      <c r="DP1850" s="91"/>
      <c r="DQ1850" s="72"/>
      <c r="DR1850" s="72"/>
      <c r="DS1850" s="72"/>
      <c r="DT1850" s="72"/>
      <c r="DZ1850" s="141"/>
      <c r="EA1850" s="141"/>
      <c r="EF1850" s="143"/>
      <c r="EU1850" s="72"/>
    </row>
    <row r="1851" spans="78:151">
      <c r="BZ1851"/>
      <c r="CA1851" s="278">
        <v>41431.487951388888</v>
      </c>
      <c r="CB1851" t="s">
        <v>1969</v>
      </c>
      <c r="CF1851" s="65"/>
      <c r="CG1851" s="65"/>
      <c r="DJ1851" s="139"/>
      <c r="DK1851" s="95"/>
      <c r="DL1851" s="141"/>
      <c r="DM1851" s="141"/>
      <c r="DN1851" s="141"/>
      <c r="DO1851" s="141"/>
      <c r="DP1851" s="91"/>
      <c r="DQ1851" s="72"/>
      <c r="DR1851" s="72"/>
      <c r="DS1851" s="72"/>
      <c r="DT1851" s="72"/>
      <c r="DZ1851" s="141"/>
      <c r="EA1851" s="141"/>
      <c r="EF1851" s="143"/>
      <c r="EU1851" s="72"/>
    </row>
    <row r="1852" spans="78:151">
      <c r="BZ1852"/>
      <c r="CA1852" s="278">
        <v>41431.487962962965</v>
      </c>
      <c r="CB1852" t="s">
        <v>1969</v>
      </c>
      <c r="CF1852" s="65"/>
      <c r="CG1852" s="65"/>
      <c r="DJ1852" s="139"/>
      <c r="DK1852" s="95"/>
      <c r="DL1852" s="141"/>
      <c r="DM1852" s="141"/>
      <c r="DN1852" s="141"/>
      <c r="DO1852" s="141"/>
      <c r="DP1852" s="91"/>
      <c r="DQ1852" s="72"/>
      <c r="DR1852" s="72"/>
      <c r="DS1852" s="72"/>
      <c r="DT1852" s="72"/>
      <c r="DZ1852" s="141"/>
      <c r="EA1852" s="141"/>
      <c r="EF1852" s="143"/>
      <c r="EU1852" s="72"/>
    </row>
    <row r="1853" spans="78:151">
      <c r="BZ1853"/>
      <c r="CA1853" s="278">
        <v>41431.488020833334</v>
      </c>
      <c r="CB1853" t="s">
        <v>1969</v>
      </c>
      <c r="CF1853" s="65"/>
      <c r="CG1853" s="65"/>
      <c r="DJ1853" s="139"/>
      <c r="DK1853" s="95"/>
      <c r="DL1853" s="141"/>
      <c r="DM1853" s="141"/>
      <c r="DN1853" s="141"/>
      <c r="DO1853" s="141"/>
      <c r="DP1853" s="91"/>
      <c r="DQ1853" s="72"/>
      <c r="DR1853" s="72"/>
      <c r="DS1853" s="72"/>
      <c r="DT1853" s="72"/>
      <c r="DZ1853" s="141"/>
      <c r="EA1853" s="141"/>
      <c r="EF1853" s="143"/>
      <c r="EU1853" s="72"/>
    </row>
    <row r="1854" spans="78:151">
      <c r="BZ1854"/>
      <c r="CA1854" s="278">
        <v>41431.488032407404</v>
      </c>
      <c r="CB1854" t="s">
        <v>1969</v>
      </c>
      <c r="CF1854" s="65"/>
      <c r="CG1854" s="65"/>
      <c r="DJ1854" s="139"/>
      <c r="DK1854" s="95"/>
      <c r="DL1854" s="141"/>
      <c r="DM1854" s="141"/>
      <c r="DN1854" s="141"/>
      <c r="DO1854" s="141"/>
      <c r="DP1854" s="91"/>
      <c r="DQ1854" s="72"/>
      <c r="DR1854" s="72"/>
      <c r="DS1854" s="72"/>
      <c r="DT1854" s="72"/>
      <c r="DZ1854" s="141"/>
      <c r="EA1854" s="141"/>
      <c r="EF1854" s="143"/>
      <c r="EU1854" s="72"/>
    </row>
    <row r="1855" spans="78:151">
      <c r="BZ1855"/>
      <c r="CA1855" s="278">
        <v>41431.488043981481</v>
      </c>
      <c r="CB1855" t="s">
        <v>1048</v>
      </c>
      <c r="CF1855" s="65"/>
      <c r="CG1855" s="65"/>
      <c r="DJ1855" s="139"/>
      <c r="DK1855" s="95"/>
      <c r="DL1855" s="141"/>
      <c r="DM1855" s="141"/>
      <c r="DN1855" s="141"/>
      <c r="DO1855" s="141"/>
      <c r="DP1855" s="91"/>
      <c r="DQ1855" s="72"/>
      <c r="DR1855" s="72"/>
      <c r="DS1855" s="72"/>
      <c r="DT1855" s="72"/>
      <c r="DZ1855" s="141"/>
      <c r="EA1855" s="141"/>
      <c r="EF1855" s="143"/>
      <c r="EU1855" s="72"/>
    </row>
    <row r="1856" spans="78:151">
      <c r="BZ1856"/>
      <c r="CA1856" s="278">
        <v>41431.488368055558</v>
      </c>
      <c r="CB1856" t="s">
        <v>1969</v>
      </c>
      <c r="CF1856" s="65"/>
      <c r="CG1856" s="65"/>
      <c r="DJ1856" s="139"/>
      <c r="DK1856" s="95"/>
      <c r="DL1856" s="141"/>
      <c r="DM1856" s="141"/>
      <c r="DN1856" s="141"/>
      <c r="DO1856" s="141"/>
      <c r="DP1856" s="91"/>
      <c r="DQ1856" s="72"/>
      <c r="DR1856" s="72"/>
      <c r="DS1856" s="72"/>
      <c r="DT1856" s="72"/>
      <c r="DZ1856" s="141"/>
      <c r="EA1856" s="141"/>
      <c r="EF1856" s="143"/>
      <c r="EU1856" s="72"/>
    </row>
    <row r="1857" spans="78:151">
      <c r="BZ1857"/>
      <c r="CA1857" s="278">
        <v>41431.488368055558</v>
      </c>
      <c r="CB1857" t="s">
        <v>1969</v>
      </c>
      <c r="CF1857" s="65"/>
      <c r="CG1857" s="65"/>
      <c r="DJ1857" s="139"/>
      <c r="DK1857" s="95"/>
      <c r="DL1857" s="141"/>
      <c r="DM1857" s="141"/>
      <c r="DN1857" s="141"/>
      <c r="DO1857" s="141"/>
      <c r="DP1857" s="91"/>
      <c r="DQ1857" s="72"/>
      <c r="DR1857" s="72"/>
      <c r="DS1857" s="72"/>
      <c r="DT1857" s="72"/>
      <c r="DZ1857" s="141"/>
      <c r="EA1857" s="141"/>
      <c r="EF1857" s="143"/>
      <c r="EU1857" s="72"/>
    </row>
    <row r="1858" spans="78:151">
      <c r="BZ1858"/>
      <c r="CA1858" s="278">
        <v>41431.488379629627</v>
      </c>
      <c r="CB1858" t="s">
        <v>1969</v>
      </c>
      <c r="CF1858" s="65"/>
      <c r="CG1858" s="65"/>
      <c r="DJ1858" s="139"/>
      <c r="DK1858" s="95"/>
      <c r="DL1858" s="141"/>
      <c r="DM1858" s="141"/>
      <c r="DN1858" s="141"/>
      <c r="DO1858" s="141"/>
      <c r="DP1858" s="91"/>
      <c r="DQ1858" s="72"/>
      <c r="DR1858" s="72"/>
      <c r="DS1858" s="72"/>
      <c r="DT1858" s="72"/>
      <c r="DZ1858" s="141"/>
      <c r="EA1858" s="141"/>
      <c r="EF1858" s="143"/>
      <c r="EU1858" s="72"/>
    </row>
    <row r="1859" spans="78:151">
      <c r="BZ1859"/>
      <c r="CA1859" s="278">
        <v>41431.488391203704</v>
      </c>
      <c r="CB1859" t="s">
        <v>1969</v>
      </c>
      <c r="CF1859" s="65"/>
      <c r="CG1859" s="65"/>
      <c r="DJ1859" s="139"/>
      <c r="DK1859" s="95"/>
      <c r="DL1859" s="141"/>
      <c r="DM1859" s="141"/>
      <c r="DN1859" s="141"/>
      <c r="DO1859" s="141"/>
      <c r="DP1859" s="91"/>
      <c r="DQ1859" s="72"/>
      <c r="DR1859" s="72"/>
      <c r="DS1859" s="72"/>
      <c r="DT1859" s="72"/>
      <c r="DZ1859" s="141"/>
      <c r="EA1859" s="141"/>
      <c r="EF1859" s="143"/>
      <c r="EU1859" s="72"/>
    </row>
    <row r="1860" spans="78:151">
      <c r="BZ1860"/>
      <c r="CA1860" s="278">
        <v>41431.488402777781</v>
      </c>
      <c r="CB1860" t="s">
        <v>1969</v>
      </c>
      <c r="CF1860" s="65"/>
      <c r="CG1860" s="65"/>
      <c r="DJ1860" s="139"/>
      <c r="DK1860" s="95"/>
      <c r="DL1860" s="141"/>
      <c r="DM1860" s="141"/>
      <c r="DN1860" s="141"/>
      <c r="DO1860" s="141"/>
      <c r="DP1860" s="91"/>
      <c r="DQ1860" s="72"/>
      <c r="DR1860" s="72"/>
      <c r="DS1860" s="72"/>
      <c r="DT1860" s="72"/>
      <c r="DZ1860" s="141"/>
      <c r="EA1860" s="141"/>
      <c r="EF1860" s="143"/>
      <c r="EU1860" s="72"/>
    </row>
    <row r="1861" spans="78:151">
      <c r="BZ1861"/>
      <c r="CA1861" s="278">
        <v>41431.488425925927</v>
      </c>
      <c r="CB1861" t="s">
        <v>1089</v>
      </c>
      <c r="CF1861" s="65"/>
      <c r="CG1861" s="65"/>
      <c r="DJ1861" s="139"/>
      <c r="DK1861" s="95"/>
      <c r="DL1861" s="141"/>
      <c r="DM1861" s="141"/>
      <c r="DN1861" s="141"/>
      <c r="DO1861" s="141"/>
      <c r="DP1861" s="91"/>
      <c r="DQ1861" s="72"/>
      <c r="DR1861" s="72"/>
      <c r="DS1861" s="72"/>
      <c r="DT1861" s="72"/>
      <c r="DZ1861" s="141"/>
      <c r="EA1861" s="141"/>
      <c r="EF1861" s="143"/>
      <c r="EU1861" s="72"/>
    </row>
    <row r="1862" spans="78:151">
      <c r="BZ1862"/>
      <c r="CA1862" s="278">
        <v>41431.488425925927</v>
      </c>
      <c r="CB1862" t="s">
        <v>1969</v>
      </c>
      <c r="CF1862" s="65"/>
      <c r="CG1862" s="65"/>
      <c r="DJ1862" s="139"/>
      <c r="DK1862" s="95"/>
      <c r="DL1862" s="141"/>
      <c r="DM1862" s="141"/>
      <c r="DN1862" s="141"/>
      <c r="DO1862" s="141"/>
      <c r="DP1862" s="91"/>
      <c r="DQ1862" s="72"/>
      <c r="DR1862" s="72"/>
      <c r="DS1862" s="72"/>
      <c r="DT1862" s="72"/>
      <c r="DZ1862" s="141"/>
      <c r="EA1862" s="141"/>
      <c r="EF1862" s="143"/>
      <c r="EU1862" s="72"/>
    </row>
    <row r="1863" spans="78:151">
      <c r="BZ1863"/>
      <c r="CA1863" s="278">
        <v>41431.488425925927</v>
      </c>
      <c r="CB1863" t="s">
        <v>1969</v>
      </c>
      <c r="CF1863" s="65"/>
      <c r="CG1863" s="65"/>
      <c r="DJ1863" s="139"/>
      <c r="DK1863" s="95"/>
      <c r="DL1863" s="141"/>
      <c r="DM1863" s="141"/>
      <c r="DN1863" s="141"/>
      <c r="DO1863" s="141"/>
      <c r="DP1863" s="91"/>
      <c r="DQ1863" s="72"/>
      <c r="DR1863" s="72"/>
      <c r="DS1863" s="72"/>
      <c r="DT1863" s="72"/>
      <c r="DZ1863" s="141"/>
      <c r="EA1863" s="141"/>
      <c r="EF1863" s="143"/>
      <c r="EU1863" s="72"/>
    </row>
    <row r="1864" spans="78:151">
      <c r="BZ1864"/>
      <c r="CA1864" s="278">
        <v>41431.488437499997</v>
      </c>
      <c r="CB1864" t="s">
        <v>1969</v>
      </c>
      <c r="CF1864" s="65"/>
      <c r="CG1864" s="65"/>
      <c r="DJ1864" s="139"/>
      <c r="DK1864" s="95"/>
      <c r="DL1864" s="141"/>
      <c r="DM1864" s="141"/>
      <c r="DN1864" s="141"/>
      <c r="DO1864" s="141"/>
      <c r="DP1864" s="91"/>
      <c r="DQ1864" s="72"/>
      <c r="DR1864" s="72"/>
      <c r="DS1864" s="72"/>
      <c r="DT1864" s="72"/>
      <c r="DZ1864" s="141"/>
      <c r="EA1864" s="141"/>
      <c r="EF1864" s="143"/>
      <c r="EU1864" s="72"/>
    </row>
    <row r="1865" spans="78:151">
      <c r="BZ1865"/>
      <c r="CA1865" s="278">
        <v>41431.488449074073</v>
      </c>
      <c r="CB1865" t="s">
        <v>1969</v>
      </c>
      <c r="CF1865" s="65"/>
      <c r="CG1865" s="65"/>
      <c r="DJ1865" s="139"/>
      <c r="DK1865" s="95"/>
      <c r="DL1865" s="141"/>
      <c r="DM1865" s="141"/>
      <c r="DN1865" s="141"/>
      <c r="DO1865" s="141"/>
      <c r="DP1865" s="91"/>
      <c r="DQ1865" s="72"/>
      <c r="DR1865" s="72"/>
      <c r="DS1865" s="72"/>
      <c r="DT1865" s="72"/>
      <c r="DZ1865" s="141"/>
      <c r="EA1865" s="141"/>
      <c r="EF1865" s="143"/>
      <c r="EU1865" s="72"/>
    </row>
    <row r="1866" spans="78:151">
      <c r="BZ1866"/>
      <c r="CA1866" s="278">
        <v>41431.48846064815</v>
      </c>
      <c r="CB1866" t="s">
        <v>1969</v>
      </c>
      <c r="CF1866" s="65"/>
      <c r="CG1866" s="65"/>
      <c r="DJ1866" s="139"/>
      <c r="DK1866" s="95"/>
      <c r="DL1866" s="141"/>
      <c r="DM1866" s="141"/>
      <c r="DN1866" s="141"/>
      <c r="DO1866" s="141"/>
      <c r="DP1866" s="91"/>
      <c r="DQ1866" s="72"/>
      <c r="DR1866" s="72"/>
      <c r="DS1866" s="72"/>
      <c r="DT1866" s="72"/>
      <c r="DZ1866" s="141"/>
      <c r="EA1866" s="141"/>
      <c r="EF1866" s="143"/>
      <c r="EU1866" s="72"/>
    </row>
    <row r="1867" spans="78:151">
      <c r="BZ1867"/>
      <c r="CA1867" s="278">
        <v>41431.488483796296</v>
      </c>
      <c r="CB1867" t="s">
        <v>1002</v>
      </c>
      <c r="CF1867" s="65"/>
      <c r="CG1867" s="65"/>
      <c r="DJ1867" s="139"/>
      <c r="DK1867" s="95"/>
      <c r="DL1867" s="141"/>
      <c r="DM1867" s="141"/>
      <c r="DN1867" s="141"/>
      <c r="DO1867" s="141"/>
      <c r="DP1867" s="91"/>
      <c r="DQ1867" s="72"/>
      <c r="DR1867" s="72"/>
      <c r="DS1867" s="72"/>
      <c r="DT1867" s="72"/>
      <c r="DZ1867" s="141"/>
      <c r="EA1867" s="141"/>
      <c r="EF1867" s="143"/>
      <c r="EU1867" s="72"/>
    </row>
    <row r="1868" spans="78:151">
      <c r="BZ1868"/>
      <c r="CA1868" s="278">
        <v>41431.488483796296</v>
      </c>
      <c r="CB1868" t="s">
        <v>1969</v>
      </c>
      <c r="CF1868" s="65"/>
      <c r="CG1868" s="65"/>
      <c r="DJ1868" s="139"/>
      <c r="DK1868" s="95"/>
      <c r="DL1868" s="141"/>
      <c r="DM1868" s="141"/>
      <c r="DN1868" s="141"/>
      <c r="DO1868" s="141"/>
      <c r="DP1868" s="91"/>
      <c r="DQ1868" s="72"/>
      <c r="DR1868" s="72"/>
      <c r="DS1868" s="72"/>
      <c r="DT1868" s="72"/>
      <c r="DZ1868" s="141"/>
      <c r="EA1868" s="141"/>
      <c r="EF1868" s="143"/>
      <c r="EU1868" s="72"/>
    </row>
    <row r="1869" spans="78:151">
      <c r="BZ1869"/>
      <c r="CA1869" s="278">
        <v>41431.488483796296</v>
      </c>
      <c r="CB1869" t="s">
        <v>1969</v>
      </c>
      <c r="CF1869" s="65"/>
      <c r="CG1869" s="65"/>
      <c r="DJ1869" s="139"/>
      <c r="DK1869" s="95"/>
      <c r="DL1869" s="141"/>
      <c r="DM1869" s="141"/>
      <c r="DN1869" s="141"/>
      <c r="DO1869" s="141"/>
      <c r="DP1869" s="91"/>
      <c r="DQ1869" s="72"/>
      <c r="DR1869" s="72"/>
      <c r="DS1869" s="72"/>
      <c r="DT1869" s="72"/>
      <c r="DZ1869" s="141"/>
      <c r="EA1869" s="141"/>
      <c r="EF1869" s="143"/>
      <c r="EU1869" s="72"/>
    </row>
    <row r="1870" spans="78:151">
      <c r="BZ1870"/>
      <c r="CA1870" s="278">
        <v>41431.488495370373</v>
      </c>
      <c r="CB1870" t="s">
        <v>1969</v>
      </c>
      <c r="CF1870" s="65"/>
      <c r="CG1870" s="65"/>
      <c r="DJ1870" s="139"/>
      <c r="DK1870" s="95"/>
      <c r="DL1870" s="141"/>
      <c r="DM1870" s="141"/>
      <c r="DN1870" s="141"/>
      <c r="DO1870" s="141"/>
      <c r="DP1870" s="91"/>
      <c r="DQ1870" s="72"/>
      <c r="DR1870" s="72"/>
      <c r="DS1870" s="72"/>
      <c r="DT1870" s="72"/>
      <c r="DZ1870" s="141"/>
      <c r="EA1870" s="141"/>
      <c r="EF1870" s="143"/>
      <c r="EU1870" s="72"/>
    </row>
    <row r="1871" spans="78:151">
      <c r="BZ1871"/>
      <c r="CA1871" s="278">
        <v>41431.488506944443</v>
      </c>
      <c r="CB1871" t="s">
        <v>1969</v>
      </c>
      <c r="CF1871" s="65"/>
      <c r="CG1871" s="65"/>
      <c r="DJ1871" s="139"/>
      <c r="DK1871" s="95"/>
      <c r="DL1871" s="141"/>
      <c r="DM1871" s="141"/>
      <c r="DN1871" s="141"/>
      <c r="DO1871" s="141"/>
      <c r="DP1871" s="91"/>
      <c r="DQ1871" s="72"/>
      <c r="DR1871" s="72"/>
      <c r="DS1871" s="72"/>
      <c r="DT1871" s="72"/>
      <c r="DZ1871" s="141"/>
      <c r="EA1871" s="141"/>
      <c r="EF1871" s="143"/>
      <c r="EU1871" s="72"/>
    </row>
    <row r="1872" spans="78:151">
      <c r="BZ1872"/>
      <c r="CA1872" s="278">
        <v>41431.488518518519</v>
      </c>
      <c r="CB1872" t="s">
        <v>1969</v>
      </c>
      <c r="CF1872" s="65"/>
      <c r="CG1872" s="65"/>
      <c r="DJ1872" s="139"/>
      <c r="DK1872" s="95"/>
      <c r="DL1872" s="141"/>
      <c r="DM1872" s="141"/>
      <c r="DN1872" s="141"/>
      <c r="DO1872" s="141"/>
      <c r="DP1872" s="91"/>
      <c r="DQ1872" s="72"/>
      <c r="DR1872" s="72"/>
      <c r="DS1872" s="72"/>
      <c r="DT1872" s="72"/>
      <c r="DZ1872" s="141"/>
      <c r="EA1872" s="141"/>
      <c r="EF1872" s="143"/>
      <c r="EU1872" s="72"/>
    </row>
    <row r="1873" spans="78:151">
      <c r="BZ1873"/>
      <c r="CA1873" s="278">
        <v>41431.488530092596</v>
      </c>
      <c r="CB1873" t="s">
        <v>1056</v>
      </c>
      <c r="CF1873" s="65"/>
      <c r="CG1873" s="65"/>
      <c r="DJ1873" s="139"/>
      <c r="DK1873" s="95"/>
      <c r="DL1873" s="141"/>
      <c r="DM1873" s="141"/>
      <c r="DN1873" s="141"/>
      <c r="DO1873" s="141"/>
      <c r="DP1873" s="91"/>
      <c r="DQ1873" s="72"/>
      <c r="DR1873" s="72"/>
      <c r="DS1873" s="72"/>
      <c r="DT1873" s="72"/>
      <c r="DZ1873" s="141"/>
      <c r="EA1873" s="141"/>
      <c r="EF1873" s="143"/>
      <c r="EU1873" s="72"/>
    </row>
    <row r="1874" spans="78:151">
      <c r="BZ1874"/>
      <c r="CA1874" s="278">
        <v>41431.488541666666</v>
      </c>
      <c r="CB1874" t="s">
        <v>1969</v>
      </c>
      <c r="CF1874" s="65"/>
      <c r="CG1874" s="65"/>
      <c r="DJ1874" s="139"/>
      <c r="DK1874" s="95"/>
      <c r="DL1874" s="141"/>
      <c r="DM1874" s="141"/>
      <c r="DN1874" s="141"/>
      <c r="DO1874" s="141"/>
      <c r="DP1874" s="91"/>
      <c r="DQ1874" s="72"/>
      <c r="DR1874" s="72"/>
      <c r="DS1874" s="72"/>
      <c r="DT1874" s="72"/>
      <c r="DZ1874" s="141"/>
      <c r="EA1874" s="141"/>
      <c r="EF1874" s="143"/>
      <c r="EU1874" s="72"/>
    </row>
    <row r="1875" spans="78:151">
      <c r="BZ1875"/>
      <c r="CA1875" s="278">
        <v>41431.488541666666</v>
      </c>
      <c r="CB1875" t="s">
        <v>1969</v>
      </c>
      <c r="CF1875" s="65"/>
      <c r="CG1875" s="65"/>
      <c r="DJ1875" s="139"/>
      <c r="DK1875" s="95"/>
      <c r="DL1875" s="141"/>
      <c r="DM1875" s="141"/>
      <c r="DN1875" s="141"/>
      <c r="DO1875" s="141"/>
      <c r="DP1875" s="91"/>
      <c r="DQ1875" s="72"/>
      <c r="DR1875" s="72"/>
      <c r="DS1875" s="72"/>
      <c r="DT1875" s="72"/>
      <c r="DZ1875" s="141"/>
      <c r="EA1875" s="141"/>
      <c r="EF1875" s="143"/>
      <c r="EU1875" s="72"/>
    </row>
    <row r="1876" spans="78:151">
      <c r="BZ1876"/>
      <c r="CA1876" s="278">
        <v>41431.488553240742</v>
      </c>
      <c r="CB1876" t="s">
        <v>1969</v>
      </c>
      <c r="CF1876" s="65"/>
      <c r="CG1876" s="65"/>
      <c r="DJ1876" s="139"/>
      <c r="DK1876" s="95"/>
      <c r="DL1876" s="141"/>
      <c r="DM1876" s="141"/>
      <c r="DN1876" s="141"/>
      <c r="DO1876" s="141"/>
      <c r="DP1876" s="91"/>
      <c r="DQ1876" s="72"/>
      <c r="DR1876" s="72"/>
      <c r="DS1876" s="72"/>
      <c r="DT1876" s="72"/>
      <c r="DZ1876" s="141"/>
      <c r="EA1876" s="141"/>
      <c r="EF1876" s="143"/>
      <c r="EU1876" s="72"/>
    </row>
    <row r="1877" spans="78:151">
      <c r="BZ1877"/>
      <c r="CA1877" s="278">
        <v>41431.488564814812</v>
      </c>
      <c r="CB1877" t="s">
        <v>1969</v>
      </c>
      <c r="CF1877" s="65"/>
      <c r="CG1877" s="65"/>
      <c r="DJ1877" s="139"/>
      <c r="DK1877" s="95"/>
      <c r="DL1877" s="141"/>
      <c r="DM1877" s="141"/>
      <c r="DN1877" s="141"/>
      <c r="DO1877" s="141"/>
      <c r="DP1877" s="91"/>
      <c r="DQ1877" s="72"/>
      <c r="DR1877" s="72"/>
      <c r="DS1877" s="72"/>
      <c r="DT1877" s="72"/>
      <c r="DZ1877" s="141"/>
      <c r="EA1877" s="141"/>
      <c r="EF1877" s="143"/>
      <c r="EU1877" s="72"/>
    </row>
    <row r="1878" spans="78:151">
      <c r="BZ1878"/>
      <c r="CA1878" s="278">
        <v>41431.488576388889</v>
      </c>
      <c r="CB1878" t="s">
        <v>1969</v>
      </c>
      <c r="CF1878" s="65"/>
      <c r="CG1878" s="65"/>
      <c r="DJ1878" s="139"/>
      <c r="DK1878" s="95"/>
      <c r="DL1878" s="141"/>
      <c r="DM1878" s="141"/>
      <c r="DN1878" s="141"/>
      <c r="DO1878" s="141"/>
      <c r="DP1878" s="91"/>
      <c r="DQ1878" s="72"/>
      <c r="DR1878" s="72"/>
      <c r="DS1878" s="72"/>
      <c r="DT1878" s="72"/>
      <c r="DZ1878" s="141"/>
      <c r="EA1878" s="141"/>
      <c r="EF1878" s="143"/>
      <c r="EU1878" s="72"/>
    </row>
    <row r="1879" spans="78:151">
      <c r="BZ1879"/>
      <c r="CA1879" s="278">
        <v>41431.488587962966</v>
      </c>
      <c r="CB1879" t="s">
        <v>1011</v>
      </c>
      <c r="CF1879" s="65"/>
      <c r="CG1879" s="65"/>
      <c r="DJ1879" s="139"/>
      <c r="DK1879" s="95"/>
      <c r="DL1879" s="141"/>
      <c r="DM1879" s="141"/>
      <c r="DN1879" s="141"/>
      <c r="DO1879" s="141"/>
      <c r="DP1879" s="91"/>
      <c r="DQ1879" s="72"/>
      <c r="DR1879" s="72"/>
      <c r="DS1879" s="72"/>
      <c r="DT1879" s="72"/>
      <c r="DZ1879" s="141"/>
      <c r="EA1879" s="141"/>
      <c r="EF1879" s="143"/>
      <c r="EU1879" s="72"/>
    </row>
    <row r="1880" spans="78:151">
      <c r="BZ1880"/>
      <c r="CA1880" s="278">
        <v>41431.488599537035</v>
      </c>
      <c r="CB1880" t="s">
        <v>1969</v>
      </c>
      <c r="CF1880" s="65"/>
      <c r="CG1880" s="65"/>
      <c r="DJ1880" s="139"/>
      <c r="DK1880" s="95"/>
      <c r="DL1880" s="141"/>
      <c r="DM1880" s="141"/>
      <c r="DN1880" s="141"/>
      <c r="DO1880" s="141"/>
      <c r="DP1880" s="91"/>
      <c r="DQ1880" s="72"/>
      <c r="DR1880" s="72"/>
      <c r="DS1880" s="72"/>
      <c r="DT1880" s="72"/>
      <c r="DZ1880" s="141"/>
      <c r="EA1880" s="141"/>
      <c r="EF1880" s="143"/>
      <c r="EU1880" s="72"/>
    </row>
    <row r="1881" spans="78:151">
      <c r="BZ1881"/>
      <c r="CA1881" s="278">
        <v>41431.488599537035</v>
      </c>
      <c r="CB1881" t="s">
        <v>1969</v>
      </c>
      <c r="CF1881" s="65"/>
      <c r="CG1881" s="65"/>
      <c r="DJ1881" s="139"/>
      <c r="DK1881" s="95"/>
      <c r="DL1881" s="141"/>
      <c r="DM1881" s="141"/>
      <c r="DN1881" s="141"/>
      <c r="DO1881" s="141"/>
      <c r="DP1881" s="91"/>
      <c r="DQ1881" s="72"/>
      <c r="DR1881" s="72"/>
      <c r="DS1881" s="72"/>
      <c r="DT1881" s="72"/>
      <c r="DZ1881" s="141"/>
      <c r="EA1881" s="141"/>
      <c r="EF1881" s="143"/>
      <c r="EU1881" s="72"/>
    </row>
    <row r="1882" spans="78:151">
      <c r="BZ1882"/>
      <c r="CA1882" s="278">
        <v>41431.488611111112</v>
      </c>
      <c r="CB1882" t="s">
        <v>1969</v>
      </c>
      <c r="CF1882" s="65"/>
      <c r="CG1882" s="65"/>
      <c r="DJ1882" s="139"/>
      <c r="DK1882" s="95"/>
      <c r="DL1882" s="141"/>
      <c r="DM1882" s="141"/>
      <c r="DN1882" s="141"/>
      <c r="DO1882" s="141"/>
      <c r="DP1882" s="91"/>
      <c r="DQ1882" s="72"/>
      <c r="DR1882" s="72"/>
      <c r="DS1882" s="72"/>
      <c r="DT1882" s="72"/>
      <c r="DZ1882" s="141"/>
      <c r="EA1882" s="141"/>
      <c r="EF1882" s="143"/>
      <c r="EU1882" s="72"/>
    </row>
    <row r="1883" spans="78:151">
      <c r="BZ1883"/>
      <c r="CA1883" s="278">
        <v>41431.488622685189</v>
      </c>
      <c r="CB1883" t="s">
        <v>1969</v>
      </c>
      <c r="CF1883" s="65"/>
      <c r="CG1883" s="65"/>
      <c r="DJ1883" s="139"/>
      <c r="DK1883" s="95"/>
      <c r="DL1883" s="141"/>
      <c r="DM1883" s="141"/>
      <c r="DN1883" s="141"/>
      <c r="DO1883" s="141"/>
      <c r="DP1883" s="91"/>
      <c r="DQ1883" s="72"/>
      <c r="DR1883" s="72"/>
      <c r="DS1883" s="72"/>
      <c r="DT1883" s="72"/>
      <c r="DZ1883" s="141"/>
      <c r="EA1883" s="141"/>
      <c r="EF1883" s="143"/>
      <c r="EU1883" s="72"/>
    </row>
    <row r="1884" spans="78:151">
      <c r="BZ1884"/>
      <c r="CA1884" s="278">
        <v>41431.488634259258</v>
      </c>
      <c r="CB1884" t="s">
        <v>1969</v>
      </c>
      <c r="CF1884" s="65"/>
      <c r="CG1884" s="65"/>
      <c r="DJ1884" s="139"/>
      <c r="DK1884" s="95"/>
      <c r="DL1884" s="141"/>
      <c r="DM1884" s="141"/>
      <c r="DN1884" s="141"/>
      <c r="DO1884" s="141"/>
      <c r="DP1884" s="91"/>
      <c r="DQ1884" s="72"/>
      <c r="DR1884" s="72"/>
      <c r="DS1884" s="72"/>
      <c r="DT1884" s="72"/>
      <c r="DZ1884" s="141"/>
      <c r="EA1884" s="141"/>
      <c r="EF1884" s="143"/>
      <c r="EU1884" s="72"/>
    </row>
    <row r="1885" spans="78:151">
      <c r="BZ1885"/>
      <c r="CA1885" s="278">
        <v>41431.488645833335</v>
      </c>
      <c r="CB1885" t="s">
        <v>1012</v>
      </c>
      <c r="CF1885" s="65"/>
      <c r="CG1885" s="65"/>
      <c r="DJ1885" s="139"/>
      <c r="DK1885" s="95"/>
      <c r="DL1885" s="141"/>
      <c r="DM1885" s="141"/>
      <c r="DN1885" s="141"/>
      <c r="DO1885" s="141"/>
      <c r="DP1885" s="91"/>
      <c r="DQ1885" s="72"/>
      <c r="DR1885" s="72"/>
      <c r="DS1885" s="72"/>
      <c r="DT1885" s="72"/>
      <c r="DZ1885" s="141"/>
      <c r="EA1885" s="141"/>
      <c r="EF1885" s="143"/>
      <c r="EU1885" s="72"/>
    </row>
    <row r="1886" spans="78:151">
      <c r="BZ1886"/>
      <c r="CA1886" s="278">
        <v>41431.488645833335</v>
      </c>
      <c r="CB1886" t="s">
        <v>1969</v>
      </c>
      <c r="CF1886" s="65"/>
      <c r="CG1886" s="65"/>
      <c r="DJ1886" s="139"/>
      <c r="DK1886" s="95"/>
      <c r="DL1886" s="141"/>
      <c r="DM1886" s="141"/>
      <c r="DN1886" s="141"/>
      <c r="DO1886" s="141"/>
      <c r="DP1886" s="91"/>
      <c r="DQ1886" s="72"/>
      <c r="DR1886" s="72"/>
      <c r="DS1886" s="72"/>
      <c r="DT1886" s="72"/>
      <c r="DZ1886" s="141"/>
      <c r="EA1886" s="141"/>
      <c r="EF1886" s="143"/>
      <c r="EU1886" s="72"/>
    </row>
    <row r="1887" spans="78:151">
      <c r="BZ1887"/>
      <c r="CA1887" s="278">
        <v>41431.493437500001</v>
      </c>
      <c r="CB1887" t="s">
        <v>1969</v>
      </c>
      <c r="CF1887" s="65"/>
      <c r="CG1887" s="65"/>
      <c r="DJ1887" s="139"/>
      <c r="DK1887" s="95"/>
      <c r="DL1887" s="141"/>
      <c r="DM1887" s="141"/>
      <c r="DN1887" s="141"/>
      <c r="DO1887" s="141"/>
      <c r="DP1887" s="91"/>
      <c r="DQ1887" s="72"/>
      <c r="DR1887" s="72"/>
      <c r="DS1887" s="72"/>
      <c r="DT1887" s="72"/>
      <c r="DZ1887" s="141"/>
      <c r="EA1887" s="141"/>
      <c r="EF1887" s="143"/>
      <c r="EU1887" s="72"/>
    </row>
    <row r="1888" spans="78:151">
      <c r="BZ1888"/>
      <c r="CA1888" s="278">
        <v>41431.493564814817</v>
      </c>
      <c r="CB1888" t="s">
        <v>1969</v>
      </c>
      <c r="CF1888" s="65"/>
      <c r="CG1888" s="65"/>
      <c r="DJ1888" s="139"/>
      <c r="DK1888" s="95"/>
      <c r="DL1888" s="141"/>
      <c r="DM1888" s="141"/>
      <c r="DN1888" s="141"/>
      <c r="DO1888" s="141"/>
      <c r="DP1888" s="91"/>
      <c r="DQ1888" s="72"/>
      <c r="DR1888" s="72"/>
      <c r="DS1888" s="72"/>
      <c r="DT1888" s="72"/>
      <c r="DZ1888" s="141"/>
      <c r="EA1888" s="141"/>
      <c r="EF1888" s="143"/>
      <c r="EU1888" s="72"/>
    </row>
    <row r="1889" spans="78:151">
      <c r="BZ1889"/>
      <c r="CA1889" s="278">
        <v>41431.493576388886</v>
      </c>
      <c r="CB1889" t="s">
        <v>1013</v>
      </c>
      <c r="CF1889" s="65"/>
      <c r="CG1889" s="65"/>
      <c r="DJ1889" s="139"/>
      <c r="DK1889" s="95"/>
      <c r="DL1889" s="141"/>
      <c r="DM1889" s="141"/>
      <c r="DN1889" s="141"/>
      <c r="DO1889" s="141"/>
      <c r="DP1889" s="91"/>
      <c r="DQ1889" s="72"/>
      <c r="DR1889" s="72"/>
      <c r="DS1889" s="72"/>
      <c r="DT1889" s="72"/>
      <c r="DZ1889" s="141"/>
      <c r="EA1889" s="141"/>
      <c r="EF1889" s="143"/>
      <c r="EU1889" s="72"/>
    </row>
    <row r="1890" spans="78:151">
      <c r="BZ1890"/>
      <c r="CA1890" s="278">
        <v>41431.493576388886</v>
      </c>
      <c r="CB1890" t="s">
        <v>1969</v>
      </c>
      <c r="CF1890" s="65"/>
      <c r="CG1890" s="65"/>
      <c r="DJ1890" s="139"/>
      <c r="DK1890" s="95"/>
      <c r="DL1890" s="141"/>
      <c r="DM1890" s="141"/>
      <c r="DN1890" s="141"/>
      <c r="DO1890" s="141"/>
      <c r="DP1890" s="91"/>
      <c r="DQ1890" s="72"/>
      <c r="DR1890" s="72"/>
      <c r="DS1890" s="72"/>
      <c r="DT1890" s="72"/>
      <c r="DZ1890" s="141"/>
      <c r="EA1890" s="141"/>
      <c r="EF1890" s="143"/>
      <c r="EU1890" s="72"/>
    </row>
    <row r="1891" spans="78:151">
      <c r="BZ1891"/>
      <c r="CA1891" s="278">
        <v>41431.49359953704</v>
      </c>
      <c r="CB1891" t="s">
        <v>1969</v>
      </c>
      <c r="CF1891" s="65"/>
      <c r="CG1891" s="65"/>
      <c r="DJ1891" s="139"/>
      <c r="DK1891" s="95"/>
      <c r="DL1891" s="141"/>
      <c r="DM1891" s="141"/>
      <c r="DN1891" s="141"/>
      <c r="DO1891" s="141"/>
      <c r="DP1891" s="91"/>
      <c r="DQ1891" s="72"/>
      <c r="DR1891" s="72"/>
      <c r="DS1891" s="72"/>
      <c r="DT1891" s="72"/>
      <c r="DZ1891" s="141"/>
      <c r="EA1891" s="141"/>
      <c r="EF1891" s="143"/>
      <c r="EU1891" s="72"/>
    </row>
    <row r="1892" spans="78:151">
      <c r="BZ1892"/>
      <c r="CA1892" s="278">
        <v>41431.493611111109</v>
      </c>
      <c r="CB1892" t="s">
        <v>898</v>
      </c>
      <c r="CF1892" s="65"/>
      <c r="CG1892" s="65"/>
      <c r="DJ1892" s="139"/>
      <c r="DK1892" s="95"/>
      <c r="DL1892" s="141"/>
      <c r="DM1892" s="141"/>
      <c r="DN1892" s="141"/>
      <c r="DO1892" s="141"/>
      <c r="DP1892" s="91"/>
      <c r="DQ1892" s="72"/>
      <c r="DR1892" s="72"/>
      <c r="DS1892" s="72"/>
      <c r="DT1892" s="72"/>
      <c r="DZ1892" s="141"/>
      <c r="EA1892" s="141"/>
      <c r="EF1892" s="143"/>
      <c r="EU1892" s="72"/>
    </row>
    <row r="1893" spans="78:151">
      <c r="BZ1893"/>
      <c r="CA1893" s="278">
        <v>41431.493611111109</v>
      </c>
      <c r="CB1893" t="s">
        <v>1969</v>
      </c>
      <c r="CF1893" s="65"/>
      <c r="CG1893" s="65"/>
      <c r="DJ1893" s="139"/>
      <c r="DK1893" s="95"/>
      <c r="DL1893" s="141"/>
      <c r="DM1893" s="141"/>
      <c r="DN1893" s="141"/>
      <c r="DO1893" s="141"/>
      <c r="DP1893" s="91"/>
      <c r="DQ1893" s="72"/>
      <c r="DR1893" s="72"/>
      <c r="DS1893" s="72"/>
      <c r="DT1893" s="72"/>
      <c r="DZ1893" s="141"/>
      <c r="EA1893" s="141"/>
      <c r="EF1893" s="143"/>
      <c r="EU1893" s="72"/>
    </row>
    <row r="1894" spans="78:151">
      <c r="BZ1894"/>
      <c r="CA1894" s="278">
        <v>41431.493668981479</v>
      </c>
      <c r="CB1894" t="s">
        <v>1969</v>
      </c>
      <c r="CF1894" s="65"/>
      <c r="CG1894" s="65"/>
      <c r="DJ1894" s="139"/>
      <c r="DK1894" s="95"/>
      <c r="DL1894" s="141"/>
      <c r="DM1894" s="141"/>
      <c r="DN1894" s="141"/>
      <c r="DO1894" s="141"/>
      <c r="DP1894" s="91"/>
      <c r="DQ1894" s="72"/>
      <c r="DR1894" s="72"/>
      <c r="DS1894" s="72"/>
      <c r="DT1894" s="72"/>
      <c r="DZ1894" s="141"/>
      <c r="EA1894" s="141"/>
      <c r="EF1894" s="143"/>
      <c r="EU1894" s="72"/>
    </row>
    <row r="1895" spans="78:151">
      <c r="BZ1895"/>
      <c r="CA1895" s="278">
        <v>41431.493680555555</v>
      </c>
      <c r="CB1895" t="s">
        <v>1969</v>
      </c>
      <c r="CF1895" s="65"/>
      <c r="CG1895" s="65"/>
      <c r="DJ1895" s="139"/>
      <c r="DK1895" s="95"/>
      <c r="DL1895" s="141"/>
      <c r="DM1895" s="141"/>
      <c r="DN1895" s="141"/>
      <c r="DO1895" s="141"/>
      <c r="DP1895" s="91"/>
      <c r="DQ1895" s="72"/>
      <c r="DR1895" s="72"/>
      <c r="DS1895" s="72"/>
      <c r="DT1895" s="72"/>
      <c r="DZ1895" s="141"/>
      <c r="EA1895" s="141"/>
      <c r="EF1895" s="143"/>
      <c r="EU1895" s="72"/>
    </row>
    <row r="1896" spans="78:151">
      <c r="BZ1896"/>
      <c r="CA1896" s="278">
        <v>41431.493703703702</v>
      </c>
      <c r="CB1896" t="s">
        <v>899</v>
      </c>
      <c r="CF1896" s="65"/>
      <c r="CG1896" s="65"/>
      <c r="DJ1896" s="139"/>
      <c r="DK1896" s="95"/>
      <c r="DL1896" s="141"/>
      <c r="DM1896" s="141"/>
      <c r="DN1896" s="141"/>
      <c r="DO1896" s="141"/>
      <c r="DP1896" s="91"/>
      <c r="DQ1896" s="72"/>
      <c r="DR1896" s="72"/>
      <c r="DS1896" s="72"/>
      <c r="DT1896" s="72"/>
      <c r="DZ1896" s="141"/>
      <c r="EA1896" s="141"/>
      <c r="EF1896" s="143"/>
      <c r="EU1896" s="72"/>
    </row>
    <row r="1897" spans="78:151">
      <c r="BZ1897"/>
      <c r="CA1897" s="278">
        <v>41431.493703703702</v>
      </c>
      <c r="CB1897" t="s">
        <v>1969</v>
      </c>
      <c r="CF1897" s="65"/>
      <c r="CG1897" s="65"/>
      <c r="DJ1897" s="139"/>
      <c r="DK1897" s="95"/>
      <c r="DL1897" s="141"/>
      <c r="DM1897" s="141"/>
      <c r="DN1897" s="141"/>
      <c r="DO1897" s="141"/>
      <c r="DP1897" s="91"/>
      <c r="DQ1897" s="72"/>
      <c r="DR1897" s="72"/>
      <c r="DS1897" s="72"/>
      <c r="DT1897" s="72"/>
      <c r="DZ1897" s="141"/>
      <c r="EA1897" s="141"/>
      <c r="EF1897" s="143"/>
      <c r="EU1897" s="72"/>
    </row>
    <row r="1898" spans="78:151">
      <c r="BZ1898"/>
      <c r="CA1898" s="278">
        <v>41431.495219907411</v>
      </c>
      <c r="CB1898" t="s">
        <v>1969</v>
      </c>
      <c r="CF1898" s="65"/>
      <c r="CG1898" s="65"/>
      <c r="DJ1898" s="139"/>
      <c r="DK1898" s="95"/>
      <c r="DL1898" s="141"/>
      <c r="DM1898" s="141"/>
      <c r="DN1898" s="141"/>
      <c r="DO1898" s="141"/>
      <c r="DP1898" s="91"/>
      <c r="DQ1898" s="72"/>
      <c r="DR1898" s="72"/>
      <c r="DS1898" s="72"/>
      <c r="DT1898" s="72"/>
      <c r="DZ1898" s="141"/>
      <c r="EA1898" s="141"/>
      <c r="EF1898" s="143"/>
      <c r="EU1898" s="72"/>
    </row>
    <row r="1899" spans="78:151">
      <c r="BZ1899"/>
      <c r="CA1899" s="278">
        <v>41431.495347222219</v>
      </c>
      <c r="CB1899" t="s">
        <v>1969</v>
      </c>
      <c r="CF1899" s="65"/>
      <c r="CG1899" s="65"/>
      <c r="DJ1899" s="139"/>
      <c r="DK1899" s="95"/>
      <c r="DL1899" s="141"/>
      <c r="DM1899" s="141"/>
      <c r="DN1899" s="141"/>
      <c r="DO1899" s="141"/>
      <c r="DP1899" s="91"/>
      <c r="DQ1899" s="72"/>
      <c r="DR1899" s="72"/>
      <c r="DS1899" s="72"/>
      <c r="DT1899" s="72"/>
      <c r="DZ1899" s="141"/>
      <c r="EA1899" s="141"/>
      <c r="EF1899" s="143"/>
      <c r="EU1899" s="72"/>
    </row>
    <row r="1900" spans="78:151">
      <c r="BZ1900"/>
      <c r="CA1900" s="278">
        <v>41431.495358796295</v>
      </c>
      <c r="CB1900" t="s">
        <v>850</v>
      </c>
      <c r="CF1900" s="65"/>
      <c r="CG1900" s="65"/>
      <c r="DJ1900" s="139"/>
      <c r="DK1900" s="95"/>
      <c r="DL1900" s="141"/>
      <c r="DM1900" s="141"/>
      <c r="DN1900" s="141"/>
      <c r="DO1900" s="141"/>
      <c r="DP1900" s="91"/>
      <c r="DQ1900" s="72"/>
      <c r="DR1900" s="72"/>
      <c r="DS1900" s="72"/>
      <c r="DT1900" s="72"/>
      <c r="DZ1900" s="141"/>
      <c r="EA1900" s="141"/>
      <c r="EF1900" s="143"/>
      <c r="EU1900" s="72"/>
    </row>
    <row r="1901" spans="78:151">
      <c r="BZ1901"/>
      <c r="CA1901" s="278">
        <v>41431.495358796295</v>
      </c>
      <c r="CB1901" t="s">
        <v>1969</v>
      </c>
      <c r="CF1901" s="65"/>
      <c r="CG1901" s="65"/>
      <c r="DJ1901" s="139"/>
      <c r="DK1901" s="95"/>
      <c r="DL1901" s="141"/>
      <c r="DM1901" s="141"/>
      <c r="DN1901" s="141"/>
      <c r="DO1901" s="141"/>
      <c r="DP1901" s="91"/>
      <c r="DQ1901" s="72"/>
      <c r="DR1901" s="72"/>
      <c r="DS1901" s="72"/>
      <c r="DT1901" s="72"/>
      <c r="DZ1901" s="141"/>
      <c r="EA1901" s="141"/>
      <c r="EF1901" s="143"/>
      <c r="EU1901" s="72"/>
    </row>
    <row r="1902" spans="78:151">
      <c r="BZ1902"/>
      <c r="CA1902" s="278">
        <v>41431.495428240742</v>
      </c>
      <c r="CB1902" t="s">
        <v>1969</v>
      </c>
      <c r="CF1902" s="65"/>
      <c r="CG1902" s="65"/>
      <c r="DJ1902" s="139"/>
      <c r="DK1902" s="95"/>
      <c r="DL1902" s="141"/>
      <c r="DM1902" s="141"/>
      <c r="DN1902" s="141"/>
      <c r="DO1902" s="141"/>
      <c r="DP1902" s="91"/>
      <c r="DQ1902" s="72"/>
      <c r="DR1902" s="72"/>
      <c r="DS1902" s="72"/>
      <c r="DT1902" s="72"/>
      <c r="DZ1902" s="141"/>
      <c r="EA1902" s="141"/>
      <c r="EF1902" s="143"/>
      <c r="EU1902" s="72"/>
    </row>
    <row r="1903" spans="78:151">
      <c r="BZ1903"/>
      <c r="CA1903" s="278">
        <v>41431.495439814818</v>
      </c>
      <c r="CB1903" t="s">
        <v>1969</v>
      </c>
      <c r="CF1903" s="65"/>
      <c r="CG1903" s="65"/>
      <c r="DJ1903" s="139"/>
      <c r="DK1903" s="95"/>
      <c r="DL1903" s="141"/>
      <c r="DM1903" s="141"/>
      <c r="DN1903" s="141"/>
      <c r="DO1903" s="141"/>
      <c r="DP1903" s="91"/>
      <c r="DQ1903" s="72"/>
      <c r="DR1903" s="72"/>
      <c r="DS1903" s="72"/>
      <c r="DT1903" s="72"/>
      <c r="DZ1903" s="141"/>
      <c r="EA1903" s="141"/>
      <c r="EF1903" s="143"/>
      <c r="EU1903" s="72"/>
    </row>
    <row r="1904" spans="78:151">
      <c r="BZ1904"/>
      <c r="CA1904" s="278">
        <v>41431.495451388888</v>
      </c>
      <c r="CB1904" t="s">
        <v>902</v>
      </c>
      <c r="CF1904" s="65"/>
      <c r="CG1904" s="65"/>
      <c r="DJ1904" s="139"/>
      <c r="DK1904" s="95"/>
      <c r="DL1904" s="141"/>
      <c r="DM1904" s="141"/>
      <c r="DN1904" s="141"/>
      <c r="DO1904" s="141"/>
      <c r="DP1904" s="91"/>
      <c r="DQ1904" s="72"/>
      <c r="DR1904" s="72"/>
      <c r="DS1904" s="72"/>
      <c r="DT1904" s="72"/>
      <c r="DZ1904" s="141"/>
      <c r="EA1904" s="141"/>
      <c r="EF1904" s="143"/>
      <c r="EU1904" s="72"/>
    </row>
    <row r="1905" spans="78:151">
      <c r="BZ1905"/>
      <c r="CA1905" s="278">
        <v>41431.495451388888</v>
      </c>
      <c r="CB1905" t="s">
        <v>1969</v>
      </c>
      <c r="CF1905" s="65"/>
      <c r="CG1905" s="65"/>
      <c r="DJ1905" s="139"/>
      <c r="DK1905" s="95"/>
      <c r="DL1905" s="141"/>
      <c r="DM1905" s="141"/>
      <c r="DN1905" s="141"/>
      <c r="DO1905" s="141"/>
      <c r="DP1905" s="91"/>
      <c r="DQ1905" s="72"/>
      <c r="DR1905" s="72"/>
      <c r="DS1905" s="72"/>
      <c r="DT1905" s="72"/>
      <c r="DZ1905" s="141"/>
      <c r="EA1905" s="141"/>
      <c r="EF1905" s="143"/>
      <c r="EU1905" s="72"/>
    </row>
    <row r="1906" spans="78:151">
      <c r="BZ1906"/>
      <c r="CA1906" s="278">
        <v>41431.495451388888</v>
      </c>
      <c r="CB1906" t="s">
        <v>1969</v>
      </c>
      <c r="CF1906" s="65"/>
      <c r="CG1906" s="65"/>
      <c r="DJ1906" s="139"/>
      <c r="DK1906" s="95"/>
      <c r="DL1906" s="141"/>
      <c r="DM1906" s="141"/>
      <c r="DN1906" s="141"/>
      <c r="DO1906" s="141"/>
      <c r="DP1906" s="91"/>
      <c r="DQ1906" s="72"/>
      <c r="DR1906" s="72"/>
      <c r="DS1906" s="72"/>
      <c r="DT1906" s="72"/>
      <c r="DZ1906" s="141"/>
      <c r="EA1906" s="141"/>
      <c r="EF1906" s="143"/>
      <c r="EU1906" s="72"/>
    </row>
    <row r="1907" spans="78:151">
      <c r="BZ1907"/>
      <c r="CA1907" s="278">
        <v>41431.495462962965</v>
      </c>
      <c r="CB1907" t="s">
        <v>1969</v>
      </c>
      <c r="CF1907" s="65"/>
      <c r="CG1907" s="65"/>
      <c r="DJ1907" s="139"/>
      <c r="DK1907" s="95"/>
      <c r="DL1907" s="141"/>
      <c r="DM1907" s="141"/>
      <c r="DN1907" s="141"/>
      <c r="DO1907" s="141"/>
      <c r="DP1907" s="91"/>
      <c r="DQ1907" s="72"/>
      <c r="DR1907" s="72"/>
      <c r="DS1907" s="72"/>
      <c r="DT1907" s="72"/>
      <c r="DZ1907" s="141"/>
      <c r="EA1907" s="141"/>
      <c r="EF1907" s="143"/>
      <c r="EU1907" s="72"/>
    </row>
    <row r="1908" spans="78:151">
      <c r="BZ1908"/>
      <c r="CA1908" s="278">
        <v>41431.495474537034</v>
      </c>
      <c r="CB1908" t="s">
        <v>1969</v>
      </c>
      <c r="CF1908" s="65"/>
      <c r="CG1908" s="65"/>
      <c r="DJ1908" s="139"/>
      <c r="DK1908" s="95"/>
      <c r="DL1908" s="141"/>
      <c r="DM1908" s="141"/>
      <c r="DN1908" s="141"/>
      <c r="DO1908" s="141"/>
      <c r="DP1908" s="91"/>
      <c r="DQ1908" s="72"/>
      <c r="DR1908" s="72"/>
      <c r="DS1908" s="72"/>
      <c r="DT1908" s="72"/>
      <c r="DZ1908" s="141"/>
      <c r="EA1908" s="141"/>
      <c r="EF1908" s="143"/>
      <c r="EU1908" s="72"/>
    </row>
    <row r="1909" spans="78:151">
      <c r="BZ1909"/>
      <c r="CA1909" s="278">
        <v>41431.495497685188</v>
      </c>
      <c r="CB1909" t="s">
        <v>1969</v>
      </c>
      <c r="CF1909" s="65"/>
      <c r="CG1909" s="65"/>
      <c r="DJ1909" s="139"/>
      <c r="DK1909" s="95"/>
      <c r="DL1909" s="141"/>
      <c r="DM1909" s="141"/>
      <c r="DN1909" s="141"/>
      <c r="DO1909" s="141"/>
      <c r="DP1909" s="91"/>
      <c r="DQ1909" s="72"/>
      <c r="DR1909" s="72"/>
      <c r="DS1909" s="72"/>
      <c r="DT1909" s="72"/>
      <c r="DZ1909" s="141"/>
      <c r="EA1909" s="141"/>
      <c r="EF1909" s="143"/>
      <c r="EU1909" s="72"/>
    </row>
    <row r="1910" spans="78:151">
      <c r="BZ1910"/>
      <c r="CA1910" s="278">
        <v>41431.495509259257</v>
      </c>
      <c r="CB1910" t="s">
        <v>856</v>
      </c>
      <c r="CF1910" s="65"/>
      <c r="CG1910" s="65"/>
      <c r="DJ1910" s="139"/>
      <c r="DK1910" s="95"/>
      <c r="DL1910" s="141"/>
      <c r="DM1910" s="141"/>
      <c r="DN1910" s="141"/>
      <c r="DO1910" s="141"/>
      <c r="DP1910" s="91"/>
      <c r="DQ1910" s="72"/>
      <c r="DR1910" s="72"/>
      <c r="DS1910" s="72"/>
      <c r="DT1910" s="72"/>
      <c r="DZ1910" s="141"/>
      <c r="EA1910" s="141"/>
      <c r="EF1910" s="143"/>
      <c r="EU1910" s="72"/>
    </row>
    <row r="1911" spans="78:151">
      <c r="BZ1911"/>
      <c r="CA1911" s="278">
        <v>41431.495509259257</v>
      </c>
      <c r="CB1911" t="s">
        <v>1969</v>
      </c>
      <c r="CF1911" s="65"/>
      <c r="CG1911" s="65"/>
      <c r="DJ1911" s="139"/>
      <c r="DK1911" s="95"/>
      <c r="DL1911" s="141"/>
      <c r="DM1911" s="141"/>
      <c r="DN1911" s="141"/>
      <c r="DO1911" s="141"/>
      <c r="DP1911" s="91"/>
      <c r="DQ1911" s="72"/>
      <c r="DR1911" s="72"/>
      <c r="DS1911" s="72"/>
      <c r="DT1911" s="72"/>
      <c r="DZ1911" s="141"/>
      <c r="EA1911" s="141"/>
      <c r="EF1911" s="143"/>
      <c r="EU1911" s="72"/>
    </row>
    <row r="1912" spans="78:151">
      <c r="BZ1912"/>
      <c r="CA1912" s="278">
        <v>41431.495509259257</v>
      </c>
      <c r="CB1912" t="s">
        <v>1969</v>
      </c>
      <c r="CF1912" s="65"/>
      <c r="CG1912" s="65"/>
      <c r="DJ1912" s="139"/>
      <c r="DK1912" s="95"/>
      <c r="DL1912" s="141"/>
      <c r="DM1912" s="141"/>
      <c r="DN1912" s="141"/>
      <c r="DO1912" s="141"/>
      <c r="DP1912" s="91"/>
      <c r="DQ1912" s="72"/>
      <c r="DR1912" s="72"/>
      <c r="DS1912" s="72"/>
      <c r="DT1912" s="72"/>
      <c r="DZ1912" s="141"/>
      <c r="EA1912" s="141"/>
      <c r="EF1912" s="143"/>
      <c r="EU1912" s="72"/>
    </row>
    <row r="1913" spans="78:151">
      <c r="BZ1913"/>
      <c r="CA1913" s="278">
        <v>41431.495520833334</v>
      </c>
      <c r="CB1913" t="s">
        <v>1969</v>
      </c>
      <c r="CF1913" s="65"/>
      <c r="CG1913" s="65"/>
      <c r="DJ1913" s="139"/>
      <c r="DK1913" s="95"/>
      <c r="DL1913" s="141"/>
      <c r="DM1913" s="141"/>
      <c r="DN1913" s="141"/>
      <c r="DO1913" s="141"/>
      <c r="DP1913" s="91"/>
      <c r="DQ1913" s="72"/>
      <c r="DR1913" s="72"/>
      <c r="DS1913" s="72"/>
      <c r="DT1913" s="72"/>
      <c r="DZ1913" s="141"/>
      <c r="EA1913" s="141"/>
      <c r="EF1913" s="143"/>
      <c r="EU1913" s="72"/>
    </row>
    <row r="1914" spans="78:151">
      <c r="BZ1914"/>
      <c r="CA1914" s="278">
        <v>41431.495532407411</v>
      </c>
      <c r="CB1914" t="s">
        <v>1969</v>
      </c>
      <c r="CF1914" s="65"/>
      <c r="CG1914" s="65"/>
      <c r="DJ1914" s="139"/>
      <c r="DK1914" s="95"/>
      <c r="DL1914" s="141"/>
      <c r="DM1914" s="141"/>
      <c r="DN1914" s="141"/>
      <c r="DO1914" s="141"/>
      <c r="DP1914" s="91"/>
      <c r="DQ1914" s="72"/>
      <c r="DR1914" s="72"/>
      <c r="DS1914" s="72"/>
      <c r="DT1914" s="72"/>
      <c r="DZ1914" s="141"/>
      <c r="EA1914" s="141"/>
      <c r="EF1914" s="143"/>
      <c r="EU1914" s="72"/>
    </row>
    <row r="1915" spans="78:151">
      <c r="BZ1915"/>
      <c r="CA1915" s="278">
        <v>41431.49554398148</v>
      </c>
      <c r="CB1915" t="s">
        <v>1969</v>
      </c>
      <c r="CF1915" s="65"/>
      <c r="CG1915" s="65"/>
      <c r="DJ1915" s="139"/>
      <c r="DK1915" s="95"/>
      <c r="DL1915" s="141"/>
      <c r="DM1915" s="141"/>
      <c r="DN1915" s="141"/>
      <c r="DO1915" s="141"/>
      <c r="DP1915" s="91"/>
      <c r="DQ1915" s="72"/>
      <c r="DR1915" s="72"/>
      <c r="DS1915" s="72"/>
      <c r="DT1915" s="72"/>
      <c r="DZ1915" s="141"/>
      <c r="EA1915" s="141"/>
      <c r="EF1915" s="143"/>
      <c r="EU1915" s="72"/>
    </row>
    <row r="1916" spans="78:151">
      <c r="BZ1916"/>
      <c r="CA1916" s="278">
        <v>41431.495567129627</v>
      </c>
      <c r="CB1916" t="s">
        <v>904</v>
      </c>
      <c r="CF1916" s="65"/>
      <c r="CG1916" s="65"/>
      <c r="DJ1916" s="139"/>
      <c r="DK1916" s="95"/>
      <c r="DL1916" s="141"/>
      <c r="DM1916" s="141"/>
      <c r="DN1916" s="141"/>
      <c r="DO1916" s="141"/>
      <c r="DP1916" s="91"/>
      <c r="DQ1916" s="72"/>
      <c r="DR1916" s="72"/>
      <c r="DS1916" s="72"/>
      <c r="DT1916" s="72"/>
      <c r="DZ1916" s="141"/>
      <c r="EA1916" s="141"/>
      <c r="EF1916" s="143"/>
      <c r="EU1916" s="72"/>
    </row>
    <row r="1917" spans="78:151">
      <c r="BZ1917"/>
      <c r="CA1917" s="278">
        <v>41431.495567129627</v>
      </c>
      <c r="CB1917" t="s">
        <v>1969</v>
      </c>
      <c r="CF1917" s="65"/>
      <c r="CG1917" s="65"/>
      <c r="DJ1917" s="139"/>
      <c r="DK1917" s="95"/>
      <c r="DL1917" s="141"/>
      <c r="DM1917" s="141"/>
      <c r="DN1917" s="141"/>
      <c r="DO1917" s="141"/>
      <c r="DP1917" s="91"/>
      <c r="DQ1917" s="72"/>
      <c r="DR1917" s="72"/>
      <c r="DS1917" s="72"/>
      <c r="DT1917" s="72"/>
      <c r="DZ1917" s="141"/>
      <c r="EA1917" s="141"/>
      <c r="EF1917" s="143"/>
      <c r="EU1917" s="72"/>
    </row>
    <row r="1918" spans="78:151">
      <c r="BZ1918"/>
      <c r="CA1918" s="278">
        <v>41431.495567129627</v>
      </c>
      <c r="CB1918" t="s">
        <v>1969</v>
      </c>
      <c r="CF1918" s="65"/>
      <c r="CG1918" s="65"/>
      <c r="DJ1918" s="139"/>
      <c r="DK1918" s="95"/>
      <c r="DL1918" s="141"/>
      <c r="DM1918" s="141"/>
      <c r="DN1918" s="141"/>
      <c r="DO1918" s="141"/>
      <c r="DP1918" s="91"/>
      <c r="DQ1918" s="72"/>
      <c r="DR1918" s="72"/>
      <c r="DS1918" s="72"/>
      <c r="DT1918" s="72"/>
      <c r="DZ1918" s="141"/>
      <c r="EA1918" s="141"/>
      <c r="EF1918" s="143"/>
      <c r="EU1918" s="72"/>
    </row>
    <row r="1919" spans="78:151">
      <c r="BZ1919"/>
      <c r="CA1919" s="278">
        <v>41431.495578703703</v>
      </c>
      <c r="CB1919" t="s">
        <v>1969</v>
      </c>
      <c r="CF1919" s="65"/>
      <c r="CG1919" s="65"/>
      <c r="DJ1919" s="139"/>
      <c r="DK1919" s="95"/>
      <c r="DL1919" s="141"/>
      <c r="DM1919" s="141"/>
      <c r="DN1919" s="141"/>
      <c r="DO1919" s="141"/>
      <c r="DP1919" s="91"/>
      <c r="DQ1919" s="72"/>
      <c r="DR1919" s="72"/>
      <c r="DS1919" s="72"/>
      <c r="DT1919" s="72"/>
      <c r="DZ1919" s="141"/>
      <c r="EA1919" s="141"/>
      <c r="EF1919" s="143"/>
      <c r="EU1919" s="72"/>
    </row>
    <row r="1920" spans="78:151">
      <c r="BZ1920"/>
      <c r="CA1920" s="278">
        <v>41431.49559027778</v>
      </c>
      <c r="CB1920" t="s">
        <v>1969</v>
      </c>
      <c r="CF1920" s="65"/>
      <c r="CG1920" s="65"/>
      <c r="DJ1920" s="139"/>
      <c r="DK1920" s="95"/>
      <c r="DL1920" s="141"/>
      <c r="DM1920" s="141"/>
      <c r="DN1920" s="141"/>
      <c r="DO1920" s="141"/>
      <c r="DP1920" s="91"/>
      <c r="DQ1920" s="72"/>
      <c r="DR1920" s="72"/>
      <c r="DS1920" s="72"/>
      <c r="DT1920" s="72"/>
      <c r="DZ1920" s="141"/>
      <c r="EA1920" s="141"/>
      <c r="EF1920" s="143"/>
      <c r="EU1920" s="72"/>
    </row>
    <row r="1921" spans="78:151">
      <c r="BZ1921"/>
      <c r="CA1921" s="278">
        <v>41431.49560185185</v>
      </c>
      <c r="CB1921" t="s">
        <v>1969</v>
      </c>
      <c r="CF1921" s="65"/>
      <c r="CG1921" s="65"/>
      <c r="DJ1921" s="139"/>
      <c r="DK1921" s="95"/>
      <c r="DL1921" s="141"/>
      <c r="DM1921" s="141"/>
      <c r="DN1921" s="141"/>
      <c r="DO1921" s="141"/>
      <c r="DP1921" s="91"/>
      <c r="DQ1921" s="72"/>
      <c r="DR1921" s="72"/>
      <c r="DS1921" s="72"/>
      <c r="DT1921" s="72"/>
      <c r="DZ1921" s="141"/>
      <c r="EA1921" s="141"/>
      <c r="EF1921" s="143"/>
      <c r="EU1921" s="72"/>
    </row>
    <row r="1922" spans="78:151">
      <c r="BZ1922"/>
      <c r="CA1922" s="278">
        <v>41431.495613425926</v>
      </c>
      <c r="CB1922" t="s">
        <v>862</v>
      </c>
      <c r="CF1922" s="65"/>
      <c r="CG1922" s="65"/>
      <c r="DJ1922" s="139"/>
      <c r="DK1922" s="95"/>
      <c r="DL1922" s="141"/>
      <c r="DM1922" s="141"/>
      <c r="DN1922" s="141"/>
      <c r="DO1922" s="141"/>
      <c r="DP1922" s="91"/>
      <c r="DQ1922" s="72"/>
      <c r="DR1922" s="72"/>
      <c r="DS1922" s="72"/>
      <c r="DT1922" s="72"/>
      <c r="DZ1922" s="141"/>
      <c r="EA1922" s="141"/>
      <c r="EF1922" s="143"/>
      <c r="EU1922" s="72"/>
    </row>
    <row r="1923" spans="78:151">
      <c r="BZ1923"/>
      <c r="CA1923" s="278">
        <v>41431.495625000003</v>
      </c>
      <c r="CB1923" t="s">
        <v>1969</v>
      </c>
      <c r="CF1923" s="65"/>
      <c r="CG1923" s="65"/>
      <c r="DJ1923" s="139"/>
      <c r="DK1923" s="95"/>
      <c r="DL1923" s="141"/>
      <c r="DM1923" s="141"/>
      <c r="DN1923" s="141"/>
      <c r="DO1923" s="141"/>
      <c r="DP1923" s="91"/>
      <c r="DQ1923" s="72"/>
      <c r="DR1923" s="72"/>
      <c r="DS1923" s="72"/>
      <c r="DT1923" s="72"/>
      <c r="DZ1923" s="141"/>
      <c r="EA1923" s="141"/>
      <c r="EF1923" s="143"/>
      <c r="EU1923" s="72"/>
    </row>
    <row r="1924" spans="78:151">
      <c r="BZ1924"/>
      <c r="CA1924" s="278">
        <v>41431.495625000003</v>
      </c>
      <c r="CB1924" t="s">
        <v>1969</v>
      </c>
      <c r="CF1924" s="65"/>
      <c r="CG1924" s="65"/>
      <c r="DJ1924" s="139"/>
      <c r="DK1924" s="95"/>
      <c r="DL1924" s="141"/>
      <c r="DM1924" s="141"/>
      <c r="DN1924" s="141"/>
      <c r="DO1924" s="141"/>
      <c r="DP1924" s="91"/>
      <c r="DQ1924" s="72"/>
      <c r="DR1924" s="72"/>
      <c r="DS1924" s="72"/>
      <c r="DT1924" s="72"/>
      <c r="DZ1924" s="141"/>
      <c r="EA1924" s="141"/>
      <c r="EF1924" s="143"/>
      <c r="EU1924" s="72"/>
    </row>
    <row r="1925" spans="78:151">
      <c r="BZ1925"/>
      <c r="CA1925" s="278">
        <v>41431.495636574073</v>
      </c>
      <c r="CB1925" t="s">
        <v>1969</v>
      </c>
      <c r="CF1925" s="65"/>
      <c r="CG1925" s="65"/>
      <c r="DJ1925" s="139"/>
      <c r="DK1925" s="95"/>
      <c r="DL1925" s="141"/>
      <c r="DM1925" s="141"/>
      <c r="DN1925" s="141"/>
      <c r="DO1925" s="141"/>
      <c r="DP1925" s="91"/>
      <c r="DQ1925" s="72"/>
      <c r="DR1925" s="72"/>
      <c r="DS1925" s="72"/>
      <c r="DT1925" s="72"/>
      <c r="DZ1925" s="141"/>
      <c r="EA1925" s="141"/>
      <c r="EF1925" s="143"/>
      <c r="EU1925" s="72"/>
    </row>
    <row r="1926" spans="78:151">
      <c r="BZ1926"/>
      <c r="CA1926" s="278">
        <v>41431.495648148149</v>
      </c>
      <c r="CB1926" t="s">
        <v>1969</v>
      </c>
      <c r="CF1926" s="65"/>
      <c r="CG1926" s="65"/>
      <c r="DJ1926" s="139"/>
      <c r="DK1926" s="95"/>
      <c r="DL1926" s="141"/>
      <c r="DM1926" s="141"/>
      <c r="DN1926" s="141"/>
      <c r="DO1926" s="141"/>
      <c r="DP1926" s="91"/>
      <c r="DQ1926" s="72"/>
      <c r="DR1926" s="72"/>
      <c r="DS1926" s="72"/>
      <c r="DT1926" s="72"/>
      <c r="DZ1926" s="141"/>
      <c r="EA1926" s="141"/>
      <c r="EF1926" s="143"/>
      <c r="EU1926" s="72"/>
    </row>
    <row r="1927" spans="78:151">
      <c r="BZ1927"/>
      <c r="CA1927" s="278">
        <v>41431.495659722219</v>
      </c>
      <c r="CB1927" t="s">
        <v>1969</v>
      </c>
      <c r="CF1927" s="65"/>
      <c r="CG1927" s="65"/>
      <c r="DJ1927" s="139"/>
      <c r="DK1927" s="95"/>
      <c r="DL1927" s="141"/>
      <c r="DM1927" s="141"/>
      <c r="DN1927" s="141"/>
      <c r="DO1927" s="141"/>
      <c r="DP1927" s="91"/>
      <c r="DQ1927" s="72"/>
      <c r="DR1927" s="72"/>
      <c r="DS1927" s="72"/>
      <c r="DT1927" s="72"/>
      <c r="DZ1927" s="141"/>
      <c r="EA1927" s="141"/>
      <c r="EF1927" s="143"/>
      <c r="EU1927" s="72"/>
    </row>
    <row r="1928" spans="78:151">
      <c r="BZ1928"/>
      <c r="CA1928" s="278">
        <v>41431.495671296296</v>
      </c>
      <c r="CB1928" t="s">
        <v>972</v>
      </c>
      <c r="CF1928" s="65"/>
      <c r="CG1928" s="65"/>
      <c r="DJ1928" s="139"/>
      <c r="DK1928" s="95"/>
      <c r="DL1928" s="141"/>
      <c r="DM1928" s="141"/>
      <c r="DN1928" s="141"/>
      <c r="DO1928" s="141"/>
      <c r="DP1928" s="91"/>
      <c r="DQ1928" s="72"/>
      <c r="DR1928" s="72"/>
      <c r="DS1928" s="72"/>
      <c r="DT1928" s="72"/>
      <c r="DZ1928" s="141"/>
      <c r="EA1928" s="141"/>
      <c r="EF1928" s="143"/>
      <c r="EU1928" s="72"/>
    </row>
    <row r="1929" spans="78:151">
      <c r="BZ1929"/>
      <c r="CA1929" s="278">
        <v>41431.495682870373</v>
      </c>
      <c r="CB1929" t="s">
        <v>1969</v>
      </c>
      <c r="CF1929" s="65"/>
      <c r="CG1929" s="65"/>
      <c r="DJ1929" s="139"/>
      <c r="DK1929" s="95"/>
      <c r="DL1929" s="141"/>
      <c r="DM1929" s="141"/>
      <c r="DN1929" s="141"/>
      <c r="DO1929" s="141"/>
      <c r="DP1929" s="91"/>
      <c r="DQ1929" s="72"/>
      <c r="DR1929" s="72"/>
      <c r="DS1929" s="72"/>
      <c r="DT1929" s="72"/>
      <c r="DZ1929" s="141"/>
      <c r="EA1929" s="141"/>
      <c r="EF1929" s="143"/>
      <c r="EU1929" s="72"/>
    </row>
    <row r="1930" spans="78:151">
      <c r="BZ1930"/>
      <c r="CA1930" s="278">
        <v>41431.495682870373</v>
      </c>
      <c r="CB1930" t="s">
        <v>1969</v>
      </c>
      <c r="CF1930" s="65"/>
      <c r="CG1930" s="65"/>
      <c r="DJ1930" s="139"/>
      <c r="DK1930" s="95"/>
      <c r="DL1930" s="141"/>
      <c r="DM1930" s="141"/>
      <c r="DN1930" s="141"/>
      <c r="DO1930" s="141"/>
      <c r="DP1930" s="91"/>
      <c r="DQ1930" s="72"/>
      <c r="DR1930" s="72"/>
      <c r="DS1930" s="72"/>
      <c r="DT1930" s="72"/>
      <c r="DZ1930" s="141"/>
      <c r="EA1930" s="141"/>
      <c r="EF1930" s="143"/>
      <c r="EU1930" s="72"/>
    </row>
    <row r="1931" spans="78:151">
      <c r="BZ1931"/>
      <c r="CA1931" s="278">
        <v>41431.495694444442</v>
      </c>
      <c r="CB1931" t="s">
        <v>1969</v>
      </c>
      <c r="CF1931" s="65"/>
      <c r="CG1931" s="65"/>
      <c r="DJ1931" s="139"/>
      <c r="DK1931" s="95"/>
      <c r="DL1931" s="141"/>
      <c r="DM1931" s="141"/>
      <c r="DN1931" s="141"/>
      <c r="DO1931" s="141"/>
      <c r="DP1931" s="91"/>
      <c r="DQ1931" s="72"/>
      <c r="DR1931" s="72"/>
      <c r="DS1931" s="72"/>
      <c r="DT1931" s="72"/>
      <c r="DZ1931" s="141"/>
      <c r="EA1931" s="141"/>
      <c r="EF1931" s="143"/>
      <c r="EU1931" s="72"/>
    </row>
    <row r="1932" spans="78:151">
      <c r="BZ1932"/>
      <c r="CA1932" s="278">
        <v>41431.495706018519</v>
      </c>
      <c r="CB1932" t="s">
        <v>1969</v>
      </c>
      <c r="CF1932" s="65"/>
      <c r="CG1932" s="65"/>
      <c r="DJ1932" s="139"/>
      <c r="DK1932" s="95"/>
      <c r="DL1932" s="141"/>
      <c r="DM1932" s="141"/>
      <c r="DN1932" s="141"/>
      <c r="DO1932" s="141"/>
      <c r="DP1932" s="91"/>
      <c r="DQ1932" s="72"/>
      <c r="DR1932" s="72"/>
      <c r="DS1932" s="72"/>
      <c r="DT1932" s="72"/>
      <c r="DZ1932" s="141"/>
      <c r="EA1932" s="141"/>
      <c r="EF1932" s="143"/>
      <c r="EU1932" s="72"/>
    </row>
    <row r="1933" spans="78:151">
      <c r="BZ1933"/>
      <c r="CA1933" s="278">
        <v>41431.495717592596</v>
      </c>
      <c r="CB1933" t="s">
        <v>1969</v>
      </c>
      <c r="CF1933" s="65"/>
      <c r="CG1933" s="65"/>
      <c r="DJ1933" s="139"/>
      <c r="DK1933" s="95"/>
      <c r="DL1933" s="141"/>
      <c r="DM1933" s="141"/>
      <c r="DN1933" s="141"/>
      <c r="DO1933" s="141"/>
      <c r="DP1933" s="91"/>
      <c r="DQ1933" s="72"/>
      <c r="DR1933" s="72"/>
      <c r="DS1933" s="72"/>
      <c r="DT1933" s="72"/>
      <c r="DZ1933" s="141"/>
      <c r="EA1933" s="141"/>
      <c r="EF1933" s="143"/>
      <c r="EU1933" s="72"/>
    </row>
    <row r="1934" spans="78:151">
      <c r="BZ1934"/>
      <c r="CA1934" s="278">
        <v>41431.495729166665</v>
      </c>
      <c r="CB1934" t="s">
        <v>914</v>
      </c>
      <c r="CF1934" s="65"/>
      <c r="CG1934" s="65"/>
      <c r="DJ1934" s="139"/>
      <c r="DK1934" s="95"/>
      <c r="DL1934" s="141"/>
      <c r="DM1934" s="141"/>
      <c r="DN1934" s="141"/>
      <c r="DO1934" s="141"/>
      <c r="DP1934" s="91"/>
      <c r="DQ1934" s="72"/>
      <c r="DR1934" s="72"/>
      <c r="DS1934" s="72"/>
      <c r="DT1934" s="72"/>
      <c r="DZ1934" s="141"/>
      <c r="EA1934" s="141"/>
      <c r="EF1934" s="143"/>
      <c r="EU1934" s="72"/>
    </row>
    <row r="1935" spans="78:151">
      <c r="BZ1935"/>
      <c r="CA1935" s="278">
        <v>41431.495729166665</v>
      </c>
      <c r="CB1935" t="s">
        <v>1969</v>
      </c>
      <c r="CF1935" s="65"/>
      <c r="CG1935" s="65"/>
      <c r="DJ1935" s="139"/>
      <c r="DK1935" s="95"/>
      <c r="DL1935" s="141"/>
      <c r="DM1935" s="141"/>
      <c r="DN1935" s="141"/>
      <c r="DO1935" s="141"/>
      <c r="DP1935" s="91"/>
      <c r="DQ1935" s="72"/>
      <c r="DR1935" s="72"/>
      <c r="DS1935" s="72"/>
      <c r="DT1935" s="72"/>
      <c r="DZ1935" s="141"/>
      <c r="EA1935" s="141"/>
      <c r="EF1935" s="143"/>
      <c r="EU1935" s="72"/>
    </row>
    <row r="1936" spans="78:151">
      <c r="BZ1936"/>
      <c r="CA1936" s="278">
        <v>41431.495740740742</v>
      </c>
      <c r="CB1936" t="s">
        <v>1969</v>
      </c>
      <c r="CF1936" s="65"/>
      <c r="CG1936" s="65"/>
      <c r="DJ1936" s="139"/>
      <c r="DK1936" s="95"/>
      <c r="DL1936" s="141"/>
      <c r="DM1936" s="141"/>
      <c r="DN1936" s="141"/>
      <c r="DO1936" s="141"/>
      <c r="DP1936" s="91"/>
      <c r="DQ1936" s="72"/>
      <c r="DR1936" s="72"/>
      <c r="DS1936" s="72"/>
      <c r="DT1936" s="72"/>
      <c r="DZ1936" s="141"/>
      <c r="EA1936" s="141"/>
      <c r="EF1936" s="143"/>
      <c r="EU1936" s="72"/>
    </row>
    <row r="1937" spans="78:151">
      <c r="BZ1937"/>
      <c r="CA1937" s="278">
        <v>41431.495752314811</v>
      </c>
      <c r="CB1937" t="s">
        <v>1969</v>
      </c>
      <c r="CF1937" s="65"/>
      <c r="CG1937" s="65"/>
      <c r="DJ1937" s="139"/>
      <c r="DK1937" s="95"/>
      <c r="DL1937" s="141"/>
      <c r="DM1937" s="141"/>
      <c r="DN1937" s="141"/>
      <c r="DO1937" s="141"/>
      <c r="DP1937" s="91"/>
      <c r="DQ1937" s="72"/>
      <c r="DR1937" s="72"/>
      <c r="DS1937" s="72"/>
      <c r="DT1937" s="72"/>
      <c r="DZ1937" s="141"/>
      <c r="EA1937" s="141"/>
      <c r="EF1937" s="143"/>
      <c r="EU1937" s="72"/>
    </row>
    <row r="1938" spans="78:151">
      <c r="BZ1938"/>
      <c r="CA1938" s="278">
        <v>41431.495763888888</v>
      </c>
      <c r="CB1938" t="s">
        <v>1969</v>
      </c>
      <c r="CF1938" s="65"/>
      <c r="CG1938" s="65"/>
      <c r="DJ1938" s="139"/>
      <c r="DK1938" s="95"/>
      <c r="DL1938" s="141"/>
      <c r="DM1938" s="141"/>
      <c r="DN1938" s="141"/>
      <c r="DO1938" s="141"/>
      <c r="DP1938" s="91"/>
      <c r="DQ1938" s="72"/>
      <c r="DR1938" s="72"/>
      <c r="DS1938" s="72"/>
      <c r="DT1938" s="72"/>
      <c r="DZ1938" s="141"/>
      <c r="EA1938" s="141"/>
      <c r="EF1938" s="143"/>
      <c r="EU1938" s="72"/>
    </row>
    <row r="1939" spans="78:151">
      <c r="BZ1939"/>
      <c r="CA1939" s="278">
        <v>41431.495775462965</v>
      </c>
      <c r="CB1939" t="s">
        <v>1969</v>
      </c>
      <c r="CF1939" s="65"/>
      <c r="CG1939" s="65"/>
      <c r="DJ1939" s="139"/>
      <c r="DK1939" s="95"/>
      <c r="DL1939" s="141"/>
      <c r="DM1939" s="141"/>
      <c r="DN1939" s="141"/>
      <c r="DO1939" s="141"/>
      <c r="DP1939" s="91"/>
      <c r="DQ1939" s="72"/>
      <c r="DR1939" s="72"/>
      <c r="DS1939" s="72"/>
      <c r="DT1939" s="72"/>
      <c r="DZ1939" s="141"/>
      <c r="EA1939" s="141"/>
      <c r="EF1939" s="143"/>
      <c r="EU1939" s="72"/>
    </row>
    <row r="1940" spans="78:151">
      <c r="BZ1940"/>
      <c r="CA1940" s="278">
        <v>41431.495787037034</v>
      </c>
      <c r="CB1940" t="s">
        <v>1070</v>
      </c>
      <c r="CF1940" s="65"/>
      <c r="CG1940" s="65"/>
      <c r="DJ1940" s="139"/>
      <c r="DK1940" s="95"/>
      <c r="DL1940" s="141"/>
      <c r="DM1940" s="141"/>
      <c r="DN1940" s="141"/>
      <c r="DO1940" s="141"/>
      <c r="DP1940" s="91"/>
      <c r="DQ1940" s="72"/>
      <c r="DR1940" s="72"/>
      <c r="DS1940" s="72"/>
      <c r="DT1940" s="72"/>
      <c r="DZ1940" s="141"/>
      <c r="EA1940" s="141"/>
      <c r="EF1940" s="143"/>
      <c r="EU1940" s="72"/>
    </row>
    <row r="1941" spans="78:151">
      <c r="BZ1941"/>
      <c r="CA1941" s="278">
        <v>41431.495787037034</v>
      </c>
      <c r="CB1941" t="s">
        <v>1969</v>
      </c>
      <c r="CF1941" s="65"/>
      <c r="CG1941" s="65"/>
      <c r="DJ1941" s="139"/>
      <c r="DK1941" s="95"/>
      <c r="DL1941" s="141"/>
      <c r="DM1941" s="141"/>
      <c r="DN1941" s="141"/>
      <c r="DO1941" s="141"/>
      <c r="DP1941" s="91"/>
      <c r="DQ1941" s="72"/>
      <c r="DR1941" s="72"/>
      <c r="DS1941" s="72"/>
      <c r="DT1941" s="72"/>
      <c r="DZ1941" s="141"/>
      <c r="EA1941" s="141"/>
      <c r="EF1941" s="143"/>
      <c r="EU1941" s="72"/>
    </row>
    <row r="1942" spans="78:151">
      <c r="BZ1942"/>
      <c r="CA1942" s="278">
        <v>41431.496874999997</v>
      </c>
      <c r="CB1942" t="s">
        <v>1071</v>
      </c>
      <c r="CF1942" s="65"/>
      <c r="CG1942" s="65"/>
      <c r="DJ1942" s="139"/>
      <c r="DK1942" s="95"/>
      <c r="DL1942" s="141"/>
      <c r="DM1942" s="141"/>
      <c r="DN1942" s="141"/>
      <c r="DO1942" s="141"/>
      <c r="DP1942" s="91"/>
      <c r="DQ1942" s="72"/>
      <c r="DR1942" s="72"/>
      <c r="DS1942" s="72"/>
      <c r="DT1942" s="72"/>
      <c r="DZ1942" s="141"/>
      <c r="EA1942" s="141"/>
      <c r="EF1942" s="143"/>
      <c r="EU1942" s="72"/>
    </row>
    <row r="1943" spans="78:151">
      <c r="BZ1943"/>
      <c r="CA1943" s="278">
        <v>41431.496886574074</v>
      </c>
      <c r="CB1943" t="s">
        <v>1597</v>
      </c>
      <c r="CF1943" s="65"/>
      <c r="CG1943" s="65"/>
      <c r="DJ1943" s="139"/>
      <c r="DK1943" s="95"/>
      <c r="DL1943" s="141"/>
      <c r="DM1943" s="141"/>
      <c r="DN1943" s="141"/>
      <c r="DO1943" s="141"/>
      <c r="DP1943" s="91"/>
      <c r="DQ1943" s="72"/>
      <c r="DR1943" s="72"/>
      <c r="DS1943" s="72"/>
      <c r="DT1943" s="72"/>
      <c r="DZ1943" s="141"/>
      <c r="EA1943" s="141"/>
      <c r="EF1943" s="143"/>
      <c r="EU1943" s="72"/>
    </row>
    <row r="1944" spans="78:151">
      <c r="BZ1944"/>
      <c r="CA1944" s="278">
        <v>41431.496898148151</v>
      </c>
      <c r="CB1944" t="s">
        <v>1976</v>
      </c>
      <c r="CF1944" s="65"/>
      <c r="CG1944" s="65"/>
      <c r="DJ1944" s="139"/>
      <c r="DK1944" s="95"/>
      <c r="DL1944" s="141"/>
      <c r="DM1944" s="141"/>
      <c r="DN1944" s="141"/>
      <c r="DO1944" s="141"/>
      <c r="DP1944" s="91"/>
      <c r="DQ1944" s="72"/>
      <c r="DR1944" s="72"/>
      <c r="DS1944" s="72"/>
      <c r="DT1944" s="72"/>
      <c r="DZ1944" s="141"/>
      <c r="EA1944" s="141"/>
      <c r="EF1944" s="143"/>
      <c r="EU1944" s="72"/>
    </row>
    <row r="1945" spans="78:151">
      <c r="BZ1945"/>
      <c r="CA1945" s="278">
        <v>41431.497037037036</v>
      </c>
      <c r="CB1945" t="s">
        <v>1969</v>
      </c>
      <c r="CF1945" s="65"/>
      <c r="CG1945" s="65"/>
      <c r="DJ1945" s="139"/>
      <c r="DK1945" s="95"/>
      <c r="DL1945" s="141"/>
      <c r="DM1945" s="141"/>
      <c r="DN1945" s="141"/>
      <c r="DO1945" s="141"/>
      <c r="DP1945" s="91"/>
      <c r="DQ1945" s="72"/>
      <c r="DR1945" s="72"/>
      <c r="DS1945" s="72"/>
      <c r="DT1945" s="72"/>
      <c r="DZ1945" s="141"/>
      <c r="EA1945" s="141"/>
      <c r="EF1945" s="143"/>
      <c r="EU1945" s="72"/>
    </row>
    <row r="1946" spans="78:151">
      <c r="BZ1946"/>
      <c r="CA1946" s="278">
        <v>41431.497152777774</v>
      </c>
      <c r="CB1946" t="s">
        <v>1969</v>
      </c>
      <c r="CF1946" s="65"/>
      <c r="CG1946" s="65"/>
      <c r="DJ1946" s="139"/>
      <c r="DK1946" s="95"/>
      <c r="DL1946" s="141"/>
      <c r="DM1946" s="141"/>
      <c r="DN1946" s="141"/>
      <c r="DO1946" s="141"/>
      <c r="DP1946" s="91"/>
      <c r="DQ1946" s="72"/>
      <c r="DR1946" s="72"/>
      <c r="DS1946" s="72"/>
      <c r="DT1946" s="72"/>
      <c r="DZ1946" s="141"/>
      <c r="EA1946" s="141"/>
      <c r="EF1946" s="143"/>
      <c r="EU1946" s="72"/>
    </row>
    <row r="1947" spans="78:151">
      <c r="BZ1947"/>
      <c r="CA1947" s="278">
        <v>41431.497164351851</v>
      </c>
      <c r="CB1947" t="s">
        <v>1034</v>
      </c>
      <c r="CF1947" s="65"/>
      <c r="CG1947" s="65"/>
      <c r="DJ1947" s="139"/>
      <c r="DK1947" s="95"/>
      <c r="DL1947" s="141"/>
      <c r="DM1947" s="141"/>
      <c r="DN1947" s="141"/>
      <c r="DO1947" s="141"/>
      <c r="DP1947" s="91"/>
      <c r="DQ1947" s="72"/>
      <c r="DR1947" s="72"/>
      <c r="DS1947" s="72"/>
      <c r="DT1947" s="72"/>
      <c r="DZ1947" s="141"/>
      <c r="EA1947" s="141"/>
      <c r="EF1947" s="143"/>
      <c r="EU1947" s="72"/>
    </row>
    <row r="1948" spans="78:151">
      <c r="BZ1948"/>
      <c r="CA1948" s="278">
        <v>41431.497175925928</v>
      </c>
      <c r="CB1948" t="s">
        <v>1969</v>
      </c>
      <c r="CF1948" s="65"/>
      <c r="CG1948" s="65"/>
      <c r="DJ1948" s="139"/>
      <c r="DK1948" s="95"/>
      <c r="DL1948" s="141"/>
      <c r="DM1948" s="141"/>
      <c r="DN1948" s="141"/>
      <c r="DO1948" s="141"/>
      <c r="DP1948" s="91"/>
      <c r="DQ1948" s="72"/>
      <c r="DR1948" s="72"/>
      <c r="DS1948" s="72"/>
      <c r="DT1948" s="72"/>
      <c r="DZ1948" s="141"/>
      <c r="EA1948" s="141"/>
      <c r="EF1948" s="143"/>
      <c r="EU1948" s="72"/>
    </row>
    <row r="1949" spans="78:151">
      <c r="BZ1949"/>
      <c r="CA1949" s="278">
        <v>41431.497233796297</v>
      </c>
      <c r="CB1949" t="s">
        <v>1969</v>
      </c>
      <c r="CF1949" s="65"/>
      <c r="CG1949" s="65"/>
      <c r="DJ1949" s="139"/>
      <c r="DK1949" s="95"/>
      <c r="DL1949" s="141"/>
      <c r="DM1949" s="141"/>
      <c r="DN1949" s="141"/>
      <c r="DO1949" s="141"/>
      <c r="DP1949" s="91"/>
      <c r="DQ1949" s="72"/>
      <c r="DR1949" s="72"/>
      <c r="DS1949" s="72"/>
      <c r="DT1949" s="72"/>
      <c r="DZ1949" s="141"/>
      <c r="EA1949" s="141"/>
      <c r="EF1949" s="143"/>
      <c r="EU1949" s="72"/>
    </row>
    <row r="1950" spans="78:151">
      <c r="BZ1950"/>
      <c r="CA1950" s="278">
        <v>41431.497245370374</v>
      </c>
      <c r="CB1950" t="s">
        <v>1969</v>
      </c>
      <c r="CF1950" s="65"/>
      <c r="CG1950" s="65"/>
      <c r="DJ1950" s="139"/>
      <c r="DK1950" s="95"/>
      <c r="DL1950" s="141"/>
      <c r="DM1950" s="141"/>
      <c r="DN1950" s="141"/>
      <c r="DO1950" s="141"/>
      <c r="DP1950" s="91"/>
      <c r="DQ1950" s="72"/>
      <c r="DR1950" s="72"/>
      <c r="DS1950" s="72"/>
      <c r="DT1950" s="72"/>
      <c r="DZ1950" s="141"/>
      <c r="EA1950" s="141"/>
      <c r="EF1950" s="143"/>
      <c r="EU1950" s="72"/>
    </row>
    <row r="1951" spans="78:151">
      <c r="BZ1951"/>
      <c r="CA1951" s="278">
        <v>41431.497256944444</v>
      </c>
      <c r="CB1951" t="s">
        <v>1073</v>
      </c>
      <c r="CF1951" s="65"/>
      <c r="CG1951" s="65"/>
      <c r="DJ1951" s="139"/>
      <c r="DK1951" s="95"/>
      <c r="DL1951" s="141"/>
      <c r="DM1951" s="141"/>
      <c r="DN1951" s="141"/>
      <c r="DO1951" s="141"/>
      <c r="DP1951" s="91"/>
      <c r="DQ1951" s="72"/>
      <c r="DR1951" s="72"/>
      <c r="DS1951" s="72"/>
      <c r="DT1951" s="72"/>
      <c r="DZ1951" s="141"/>
      <c r="EA1951" s="141"/>
      <c r="EF1951" s="143"/>
      <c r="EU1951" s="72"/>
    </row>
    <row r="1952" spans="78:151">
      <c r="BZ1952"/>
      <c r="CA1952" s="278">
        <v>41431.497256944444</v>
      </c>
      <c r="CB1952" t="s">
        <v>1969</v>
      </c>
      <c r="CF1952" s="65"/>
      <c r="CG1952" s="65"/>
      <c r="DJ1952" s="139"/>
      <c r="DK1952" s="95"/>
      <c r="DL1952" s="141"/>
      <c r="DM1952" s="141"/>
      <c r="DN1952" s="141"/>
      <c r="DO1952" s="141"/>
      <c r="DP1952" s="91"/>
      <c r="DQ1952" s="72"/>
      <c r="DR1952" s="72"/>
      <c r="DS1952" s="72"/>
      <c r="DT1952" s="72"/>
      <c r="DZ1952" s="141"/>
      <c r="EA1952" s="141"/>
      <c r="EF1952" s="143"/>
      <c r="EU1952" s="72"/>
    </row>
    <row r="1953" spans="78:151">
      <c r="BZ1953"/>
      <c r="CA1953" s="278">
        <v>41431.497256944444</v>
      </c>
      <c r="CB1953" t="s">
        <v>1969</v>
      </c>
      <c r="CF1953" s="65"/>
      <c r="CG1953" s="65"/>
      <c r="DJ1953" s="139"/>
      <c r="DK1953" s="95"/>
      <c r="DL1953" s="141"/>
      <c r="DM1953" s="141"/>
      <c r="DN1953" s="141"/>
      <c r="DO1953" s="141"/>
      <c r="DP1953" s="91"/>
      <c r="DQ1953" s="72"/>
      <c r="DR1953" s="72"/>
      <c r="DS1953" s="72"/>
      <c r="DT1953" s="72"/>
      <c r="DZ1953" s="141"/>
      <c r="EA1953" s="141"/>
      <c r="EF1953" s="143"/>
      <c r="EU1953" s="72"/>
    </row>
    <row r="1954" spans="78:151">
      <c r="BZ1954"/>
      <c r="CA1954" s="278">
        <v>41431.49728009259</v>
      </c>
      <c r="CB1954" t="s">
        <v>1969</v>
      </c>
      <c r="CF1954" s="65"/>
      <c r="CG1954" s="65"/>
      <c r="DJ1954" s="139"/>
      <c r="DK1954" s="95"/>
      <c r="DL1954" s="141"/>
      <c r="DM1954" s="141"/>
      <c r="DN1954" s="141"/>
      <c r="DO1954" s="141"/>
      <c r="DP1954" s="91"/>
      <c r="DQ1954" s="72"/>
      <c r="DR1954" s="72"/>
      <c r="DS1954" s="72"/>
      <c r="DT1954" s="72"/>
      <c r="DZ1954" s="141"/>
      <c r="EA1954" s="141"/>
      <c r="EF1954" s="143"/>
      <c r="EU1954" s="72"/>
    </row>
    <row r="1955" spans="78:151">
      <c r="BZ1955"/>
      <c r="CA1955" s="278">
        <v>41431.497291666667</v>
      </c>
      <c r="CB1955" t="s">
        <v>1969</v>
      </c>
      <c r="CF1955" s="65"/>
      <c r="CG1955" s="65"/>
      <c r="DJ1955" s="139"/>
      <c r="DK1955" s="95"/>
      <c r="DL1955" s="141"/>
      <c r="DM1955" s="141"/>
      <c r="DN1955" s="141"/>
      <c r="DO1955" s="141"/>
      <c r="DP1955" s="91"/>
      <c r="DQ1955" s="72"/>
      <c r="DR1955" s="72"/>
      <c r="DS1955" s="72"/>
      <c r="DT1955" s="72"/>
      <c r="DZ1955" s="141"/>
      <c r="EA1955" s="141"/>
      <c r="EF1955" s="143"/>
      <c r="EU1955" s="72"/>
    </row>
    <row r="1956" spans="78:151">
      <c r="BZ1956"/>
      <c r="CA1956" s="278">
        <v>41431.497303240743</v>
      </c>
      <c r="CB1956" t="s">
        <v>1969</v>
      </c>
      <c r="CF1956" s="65"/>
      <c r="CG1956" s="65"/>
      <c r="DJ1956" s="139"/>
      <c r="DK1956" s="95"/>
      <c r="DL1956" s="141"/>
      <c r="DM1956" s="141"/>
      <c r="DN1956" s="141"/>
      <c r="DO1956" s="141"/>
      <c r="DP1956" s="91"/>
      <c r="DQ1956" s="72"/>
      <c r="DR1956" s="72"/>
      <c r="DS1956" s="72"/>
      <c r="DT1956" s="72"/>
      <c r="DZ1956" s="141"/>
      <c r="EA1956" s="141"/>
      <c r="EF1956" s="143"/>
      <c r="EU1956" s="72"/>
    </row>
    <row r="1957" spans="78:151">
      <c r="BZ1957"/>
      <c r="CA1957" s="278">
        <v>41431.497314814813</v>
      </c>
      <c r="CB1957" t="s">
        <v>1037</v>
      </c>
      <c r="CF1957" s="65"/>
      <c r="CG1957" s="65"/>
      <c r="DJ1957" s="139"/>
      <c r="DK1957" s="95"/>
      <c r="DL1957" s="141"/>
      <c r="DM1957" s="141"/>
      <c r="DN1957" s="141"/>
      <c r="DO1957" s="141"/>
      <c r="DP1957" s="91"/>
      <c r="DQ1957" s="72"/>
      <c r="DR1957" s="72"/>
      <c r="DS1957" s="72"/>
      <c r="DT1957" s="72"/>
      <c r="DZ1957" s="141"/>
      <c r="EA1957" s="141"/>
      <c r="EF1957" s="143"/>
      <c r="EU1957" s="72"/>
    </row>
    <row r="1958" spans="78:151">
      <c r="BZ1958"/>
      <c r="CA1958" s="278">
        <v>41431.497314814813</v>
      </c>
      <c r="CB1958" t="s">
        <v>1969</v>
      </c>
      <c r="CF1958" s="65"/>
      <c r="CG1958" s="65"/>
      <c r="DJ1958" s="139"/>
      <c r="DK1958" s="95"/>
      <c r="DL1958" s="141"/>
      <c r="DM1958" s="141"/>
      <c r="DN1958" s="141"/>
      <c r="DO1958" s="141"/>
      <c r="DP1958" s="91"/>
      <c r="DQ1958" s="72"/>
      <c r="DR1958" s="72"/>
      <c r="DS1958" s="72"/>
      <c r="DT1958" s="72"/>
      <c r="DZ1958" s="141"/>
      <c r="EA1958" s="141"/>
      <c r="EF1958" s="143"/>
      <c r="EU1958" s="72"/>
    </row>
    <row r="1959" spans="78:151">
      <c r="BZ1959"/>
      <c r="CA1959" s="278">
        <v>41431.497314814813</v>
      </c>
      <c r="CB1959" t="s">
        <v>1969</v>
      </c>
      <c r="CF1959" s="65"/>
      <c r="CG1959" s="65"/>
      <c r="DJ1959" s="139"/>
      <c r="DK1959" s="95"/>
      <c r="DL1959" s="141"/>
      <c r="DM1959" s="141"/>
      <c r="DN1959" s="141"/>
      <c r="DO1959" s="141"/>
      <c r="DP1959" s="91"/>
      <c r="DQ1959" s="72"/>
      <c r="DR1959" s="72"/>
      <c r="DS1959" s="72"/>
      <c r="DT1959" s="72"/>
      <c r="DZ1959" s="141"/>
      <c r="EA1959" s="141"/>
      <c r="EF1959" s="143"/>
      <c r="EU1959" s="72"/>
    </row>
    <row r="1960" spans="78:151">
      <c r="BZ1960"/>
      <c r="CA1960" s="278">
        <v>41431.49732638889</v>
      </c>
      <c r="CB1960" t="s">
        <v>1969</v>
      </c>
      <c r="CF1960" s="65"/>
      <c r="CG1960" s="65"/>
      <c r="DJ1960" s="139"/>
      <c r="DK1960" s="95"/>
      <c r="DL1960" s="141"/>
      <c r="DM1960" s="141"/>
      <c r="DN1960" s="141"/>
      <c r="DO1960" s="141"/>
      <c r="DP1960" s="91"/>
      <c r="DQ1960" s="72"/>
      <c r="DR1960" s="72"/>
      <c r="DS1960" s="72"/>
      <c r="DT1960" s="72"/>
      <c r="DZ1960" s="141"/>
      <c r="EA1960" s="141"/>
      <c r="EF1960" s="143"/>
      <c r="EU1960" s="72"/>
    </row>
    <row r="1961" spans="78:151">
      <c r="BZ1961"/>
      <c r="CA1961" s="278">
        <v>41431.497337962966</v>
      </c>
      <c r="CB1961" t="s">
        <v>1969</v>
      </c>
      <c r="CF1961" s="65"/>
      <c r="CG1961" s="65"/>
      <c r="DJ1961" s="139"/>
      <c r="DK1961" s="95"/>
      <c r="DL1961" s="141"/>
      <c r="DM1961" s="141"/>
      <c r="DN1961" s="141"/>
      <c r="DO1961" s="141"/>
      <c r="DP1961" s="91"/>
      <c r="DQ1961" s="72"/>
      <c r="DR1961" s="72"/>
      <c r="DS1961" s="72"/>
      <c r="DT1961" s="72"/>
      <c r="DZ1961" s="141"/>
      <c r="EA1961" s="141"/>
      <c r="EF1961" s="143"/>
      <c r="EU1961" s="72"/>
    </row>
    <row r="1962" spans="78:151">
      <c r="BZ1962"/>
      <c r="CA1962" s="278">
        <v>41431.497361111113</v>
      </c>
      <c r="CB1962" t="s">
        <v>1969</v>
      </c>
      <c r="CF1962" s="65"/>
      <c r="CG1962" s="65"/>
      <c r="DJ1962" s="139"/>
      <c r="DK1962" s="95"/>
      <c r="DL1962" s="141"/>
      <c r="DM1962" s="141"/>
      <c r="DN1962" s="141"/>
      <c r="DO1962" s="141"/>
      <c r="DP1962" s="91"/>
      <c r="DQ1962" s="72"/>
      <c r="DR1962" s="72"/>
      <c r="DS1962" s="72"/>
      <c r="DT1962" s="72"/>
      <c r="DZ1962" s="141"/>
      <c r="EA1962" s="141"/>
      <c r="EF1962" s="143"/>
      <c r="EU1962" s="72"/>
    </row>
    <row r="1963" spans="78:151">
      <c r="BZ1963"/>
      <c r="CA1963" s="278">
        <v>41431.497372685182</v>
      </c>
      <c r="CB1963" t="s">
        <v>985</v>
      </c>
      <c r="CF1963" s="65"/>
      <c r="CG1963" s="65"/>
      <c r="DJ1963" s="139"/>
      <c r="DK1963" s="95"/>
      <c r="DL1963" s="141"/>
      <c r="DM1963" s="141"/>
      <c r="DN1963" s="141"/>
      <c r="DO1963" s="141"/>
      <c r="DP1963" s="91"/>
      <c r="DQ1963" s="72"/>
      <c r="DR1963" s="72"/>
      <c r="DS1963" s="72"/>
      <c r="DT1963" s="72"/>
      <c r="DZ1963" s="141"/>
      <c r="EA1963" s="141"/>
      <c r="EF1963" s="143"/>
      <c r="EU1963" s="72"/>
    </row>
    <row r="1964" spans="78:151">
      <c r="BZ1964"/>
      <c r="CA1964" s="278">
        <v>41431.497372685182</v>
      </c>
      <c r="CB1964" t="s">
        <v>1969</v>
      </c>
      <c r="CF1964" s="65"/>
      <c r="CG1964" s="65"/>
      <c r="DJ1964" s="139"/>
      <c r="DK1964" s="95"/>
      <c r="DL1964" s="141"/>
      <c r="DM1964" s="141"/>
      <c r="DN1964" s="141"/>
      <c r="DO1964" s="141"/>
      <c r="DP1964" s="91"/>
      <c r="DQ1964" s="72"/>
      <c r="DR1964" s="72"/>
      <c r="DS1964" s="72"/>
      <c r="DT1964" s="72"/>
      <c r="DZ1964" s="141"/>
      <c r="EA1964" s="141"/>
      <c r="EF1964" s="143"/>
      <c r="EU1964" s="72"/>
    </row>
    <row r="1965" spans="78:151">
      <c r="BZ1965"/>
      <c r="CA1965" s="278">
        <v>41431.497372685182</v>
      </c>
      <c r="CB1965" t="s">
        <v>1969</v>
      </c>
      <c r="CF1965" s="65"/>
      <c r="CG1965" s="65"/>
      <c r="DJ1965" s="139"/>
      <c r="DK1965" s="95"/>
      <c r="DL1965" s="141"/>
      <c r="DM1965" s="141"/>
      <c r="DN1965" s="141"/>
      <c r="DO1965" s="141"/>
      <c r="DP1965" s="91"/>
      <c r="DQ1965" s="72"/>
      <c r="DR1965" s="72"/>
      <c r="DS1965" s="72"/>
      <c r="DT1965" s="72"/>
      <c r="DZ1965" s="141"/>
      <c r="EA1965" s="141"/>
      <c r="EF1965" s="143"/>
      <c r="EU1965" s="72"/>
    </row>
    <row r="1966" spans="78:151">
      <c r="BZ1966"/>
      <c r="CA1966" s="278">
        <v>41431.497384259259</v>
      </c>
      <c r="CB1966" t="s">
        <v>1969</v>
      </c>
      <c r="CF1966" s="65"/>
      <c r="CG1966" s="65"/>
      <c r="DJ1966" s="139"/>
      <c r="DK1966" s="95"/>
      <c r="DL1966" s="141"/>
      <c r="DM1966" s="141"/>
      <c r="DN1966" s="141"/>
      <c r="DO1966" s="141"/>
      <c r="DP1966" s="91"/>
      <c r="DQ1966" s="72"/>
      <c r="DR1966" s="72"/>
      <c r="DS1966" s="72"/>
      <c r="DT1966" s="72"/>
      <c r="DZ1966" s="141"/>
      <c r="EA1966" s="141"/>
      <c r="EF1966" s="143"/>
      <c r="EU1966" s="72"/>
    </row>
    <row r="1967" spans="78:151">
      <c r="BZ1967"/>
      <c r="CA1967" s="278">
        <v>41431.497395833336</v>
      </c>
      <c r="CB1967" t="s">
        <v>1969</v>
      </c>
      <c r="CF1967" s="65"/>
      <c r="CG1967" s="65"/>
      <c r="DJ1967" s="139"/>
      <c r="DK1967" s="95"/>
      <c r="DL1967" s="141"/>
      <c r="DM1967" s="141"/>
      <c r="DN1967" s="141"/>
      <c r="DO1967" s="141"/>
      <c r="DP1967" s="91"/>
      <c r="DQ1967" s="72"/>
      <c r="DR1967" s="72"/>
      <c r="DS1967" s="72"/>
      <c r="DT1967" s="72"/>
      <c r="DZ1967" s="141"/>
      <c r="EA1967" s="141"/>
      <c r="EF1967" s="143"/>
      <c r="EU1967" s="72"/>
    </row>
    <row r="1968" spans="78:151">
      <c r="BZ1968"/>
      <c r="CA1968" s="278">
        <v>41431.497407407405</v>
      </c>
      <c r="CB1968" t="s">
        <v>1969</v>
      </c>
      <c r="CF1968" s="65"/>
      <c r="CG1968" s="65"/>
      <c r="DJ1968" s="139"/>
      <c r="DK1968" s="95"/>
      <c r="DL1968" s="141"/>
      <c r="DM1968" s="141"/>
      <c r="DN1968" s="141"/>
      <c r="DO1968" s="141"/>
      <c r="DP1968" s="91"/>
      <c r="DQ1968" s="72"/>
      <c r="DR1968" s="72"/>
      <c r="DS1968" s="72"/>
      <c r="DT1968" s="72"/>
      <c r="DZ1968" s="141"/>
      <c r="EA1968" s="141"/>
      <c r="EF1968" s="143"/>
      <c r="EU1968" s="72"/>
    </row>
    <row r="1969" spans="78:151">
      <c r="BZ1969"/>
      <c r="CA1969" s="278">
        <v>41431.497430555559</v>
      </c>
      <c r="CB1969" t="s">
        <v>986</v>
      </c>
      <c r="CF1969" s="65"/>
      <c r="CG1969" s="65"/>
      <c r="DJ1969" s="139"/>
      <c r="DK1969" s="95"/>
      <c r="DL1969" s="141"/>
      <c r="DM1969" s="141"/>
      <c r="DN1969" s="141"/>
      <c r="DO1969" s="141"/>
      <c r="DP1969" s="91"/>
      <c r="DQ1969" s="72"/>
      <c r="DR1969" s="72"/>
      <c r="DS1969" s="72"/>
      <c r="DT1969" s="72"/>
      <c r="DZ1969" s="141"/>
      <c r="EA1969" s="141"/>
      <c r="EF1969" s="143"/>
      <c r="EU1969" s="72"/>
    </row>
    <row r="1970" spans="78:151">
      <c r="BZ1970"/>
      <c r="CA1970" s="278">
        <v>41431.497430555559</v>
      </c>
      <c r="CB1970" t="s">
        <v>1969</v>
      </c>
      <c r="CF1970" s="65"/>
      <c r="CG1970" s="65"/>
      <c r="DJ1970" s="139"/>
      <c r="DK1970" s="95"/>
      <c r="DL1970" s="141"/>
      <c r="DM1970" s="141"/>
      <c r="DN1970" s="141"/>
      <c r="DO1970" s="141"/>
      <c r="DP1970" s="91"/>
      <c r="DQ1970" s="72"/>
      <c r="DR1970" s="72"/>
      <c r="DS1970" s="72"/>
      <c r="DT1970" s="72"/>
      <c r="DZ1970" s="141"/>
      <c r="EA1970" s="141"/>
      <c r="EF1970" s="143"/>
      <c r="EU1970" s="72"/>
    </row>
    <row r="1971" spans="78:151">
      <c r="BZ1971"/>
      <c r="CA1971" s="278">
        <v>41431.497430555559</v>
      </c>
      <c r="CB1971" t="s">
        <v>1969</v>
      </c>
      <c r="CF1971" s="65"/>
      <c r="CG1971" s="65"/>
      <c r="DJ1971" s="139"/>
      <c r="DK1971" s="95"/>
      <c r="DL1971" s="141"/>
      <c r="DM1971" s="141"/>
      <c r="DN1971" s="141"/>
      <c r="DO1971" s="141"/>
      <c r="DP1971" s="91"/>
      <c r="DQ1971" s="72"/>
      <c r="DR1971" s="72"/>
      <c r="DS1971" s="72"/>
      <c r="DT1971" s="72"/>
      <c r="DZ1971" s="141"/>
      <c r="EA1971" s="141"/>
      <c r="EF1971" s="143"/>
      <c r="EU1971" s="72"/>
    </row>
    <row r="1972" spans="78:151">
      <c r="BZ1972"/>
      <c r="CA1972" s="278">
        <v>41431.497442129628</v>
      </c>
      <c r="CB1972" t="s">
        <v>1969</v>
      </c>
      <c r="CF1972" s="65"/>
      <c r="CG1972" s="65"/>
      <c r="DJ1972" s="139"/>
      <c r="DK1972" s="95"/>
      <c r="DL1972" s="141"/>
      <c r="DM1972" s="141"/>
      <c r="DN1972" s="141"/>
      <c r="DO1972" s="141"/>
      <c r="DP1972" s="91"/>
      <c r="DQ1972" s="72"/>
      <c r="DR1972" s="72"/>
      <c r="DS1972" s="72"/>
      <c r="DT1972" s="72"/>
      <c r="DZ1972" s="141"/>
      <c r="EA1972" s="141"/>
      <c r="EF1972" s="143"/>
      <c r="EU1972" s="72"/>
    </row>
    <row r="1973" spans="78:151">
      <c r="BZ1973"/>
      <c r="CA1973" s="278">
        <v>41431.497453703705</v>
      </c>
      <c r="CB1973" t="s">
        <v>1969</v>
      </c>
      <c r="CF1973" s="65"/>
      <c r="CG1973" s="65"/>
      <c r="DJ1973" s="139"/>
      <c r="DK1973" s="95"/>
      <c r="DL1973" s="141"/>
      <c r="DM1973" s="141"/>
      <c r="DN1973" s="141"/>
      <c r="DO1973" s="141"/>
      <c r="DP1973" s="91"/>
      <c r="DQ1973" s="72"/>
      <c r="DR1973" s="72"/>
      <c r="DS1973" s="72"/>
      <c r="DT1973" s="72"/>
      <c r="DZ1973" s="141"/>
      <c r="EA1973" s="141"/>
      <c r="EF1973" s="143"/>
      <c r="EU1973" s="72"/>
    </row>
    <row r="1974" spans="78:151">
      <c r="BZ1974"/>
      <c r="CA1974" s="278">
        <v>41431.497465277775</v>
      </c>
      <c r="CB1974" t="s">
        <v>1969</v>
      </c>
      <c r="CF1974" s="65"/>
      <c r="CG1974" s="65"/>
      <c r="DJ1974" s="139"/>
      <c r="DK1974" s="95"/>
      <c r="DL1974" s="141"/>
      <c r="DM1974" s="141"/>
      <c r="DN1974" s="141"/>
      <c r="DO1974" s="141"/>
      <c r="DP1974" s="91"/>
      <c r="DQ1974" s="72"/>
      <c r="DR1974" s="72"/>
      <c r="DS1974" s="72"/>
      <c r="DT1974" s="72"/>
      <c r="DZ1974" s="141"/>
      <c r="EA1974" s="141"/>
      <c r="EF1974" s="143"/>
      <c r="EU1974" s="72"/>
    </row>
    <row r="1975" spans="78:151">
      <c r="BZ1975"/>
      <c r="CA1975" s="278">
        <v>41431.497476851851</v>
      </c>
      <c r="CB1975" t="s">
        <v>987</v>
      </c>
      <c r="CF1975" s="65"/>
      <c r="CG1975" s="65"/>
      <c r="DJ1975" s="139"/>
      <c r="DK1975" s="95"/>
      <c r="DL1975" s="141"/>
      <c r="DM1975" s="141"/>
      <c r="DN1975" s="141"/>
      <c r="DO1975" s="141"/>
      <c r="DP1975" s="91"/>
      <c r="DQ1975" s="72"/>
      <c r="DR1975" s="72"/>
      <c r="DS1975" s="72"/>
      <c r="DT1975" s="72"/>
      <c r="DZ1975" s="141"/>
      <c r="EA1975" s="141"/>
      <c r="EF1975" s="143"/>
      <c r="EU1975" s="72"/>
    </row>
    <row r="1976" spans="78:151">
      <c r="BZ1976"/>
      <c r="CA1976" s="278">
        <v>41431.497488425928</v>
      </c>
      <c r="CB1976" t="s">
        <v>1969</v>
      </c>
      <c r="CF1976" s="65"/>
      <c r="CG1976" s="65"/>
      <c r="DJ1976" s="139"/>
      <c r="DK1976" s="95"/>
      <c r="DL1976" s="141"/>
      <c r="DM1976" s="141"/>
      <c r="DN1976" s="141"/>
      <c r="DO1976" s="141"/>
      <c r="DP1976" s="91"/>
      <c r="DQ1976" s="72"/>
      <c r="DR1976" s="72"/>
      <c r="DS1976" s="72"/>
      <c r="DT1976" s="72"/>
      <c r="DZ1976" s="141"/>
      <c r="EA1976" s="141"/>
      <c r="EF1976" s="143"/>
      <c r="EU1976" s="72"/>
    </row>
    <row r="1977" spans="78:151">
      <c r="BZ1977"/>
      <c r="CA1977" s="278">
        <v>41431.497488425928</v>
      </c>
      <c r="CB1977" t="s">
        <v>1969</v>
      </c>
      <c r="CF1977" s="65"/>
      <c r="CG1977" s="65"/>
      <c r="DJ1977" s="139"/>
      <c r="DK1977" s="95"/>
      <c r="DL1977" s="141"/>
      <c r="DM1977" s="141"/>
      <c r="DN1977" s="141"/>
      <c r="DO1977" s="141"/>
      <c r="DP1977" s="91"/>
      <c r="DQ1977" s="72"/>
      <c r="DR1977" s="72"/>
      <c r="DS1977" s="72"/>
      <c r="DT1977" s="72"/>
      <c r="DZ1977" s="141"/>
      <c r="EA1977" s="141"/>
      <c r="EF1977" s="143"/>
      <c r="EU1977" s="72"/>
    </row>
    <row r="1978" spans="78:151">
      <c r="BZ1978"/>
      <c r="CA1978" s="278">
        <v>41431.497499999998</v>
      </c>
      <c r="CB1978" t="s">
        <v>1969</v>
      </c>
      <c r="CF1978" s="65"/>
      <c r="CG1978" s="65"/>
      <c r="DJ1978" s="139"/>
      <c r="DK1978" s="95"/>
      <c r="DL1978" s="141"/>
      <c r="DM1978" s="141"/>
      <c r="DN1978" s="141"/>
      <c r="DO1978" s="141"/>
      <c r="DP1978" s="91"/>
      <c r="DQ1978" s="72"/>
      <c r="DR1978" s="72"/>
      <c r="DS1978" s="72"/>
      <c r="DT1978" s="72"/>
      <c r="DZ1978" s="141"/>
      <c r="EA1978" s="141"/>
      <c r="EF1978" s="143"/>
      <c r="EU1978" s="72"/>
    </row>
    <row r="1979" spans="78:151">
      <c r="BZ1979"/>
      <c r="CA1979" s="278">
        <v>41431.497511574074</v>
      </c>
      <c r="CB1979" t="s">
        <v>1969</v>
      </c>
      <c r="CF1979" s="65"/>
      <c r="CG1979" s="65"/>
      <c r="DJ1979" s="139"/>
      <c r="DK1979" s="95"/>
      <c r="DL1979" s="141"/>
      <c r="DM1979" s="141"/>
      <c r="DN1979" s="141"/>
      <c r="DO1979" s="141"/>
      <c r="DP1979" s="91"/>
      <c r="DQ1979" s="72"/>
      <c r="DR1979" s="72"/>
      <c r="DS1979" s="72"/>
      <c r="DT1979" s="72"/>
      <c r="DZ1979" s="141"/>
      <c r="EA1979" s="141"/>
      <c r="EF1979" s="143"/>
      <c r="EU1979" s="72"/>
    </row>
    <row r="1980" spans="78:151">
      <c r="BZ1980"/>
      <c r="CA1980" s="278">
        <v>41431.497523148151</v>
      </c>
      <c r="CB1980" t="s">
        <v>1969</v>
      </c>
      <c r="CF1980" s="65"/>
      <c r="CG1980" s="65"/>
      <c r="DJ1980" s="139"/>
      <c r="DK1980" s="95"/>
      <c r="DL1980" s="141"/>
      <c r="DM1980" s="141"/>
      <c r="DN1980" s="141"/>
      <c r="DO1980" s="141"/>
      <c r="DP1980" s="91"/>
      <c r="DQ1980" s="72"/>
      <c r="DR1980" s="72"/>
      <c r="DS1980" s="72"/>
      <c r="DT1980" s="72"/>
      <c r="DZ1980" s="141"/>
      <c r="EA1980" s="141"/>
      <c r="EF1980" s="143"/>
      <c r="EU1980" s="72"/>
    </row>
    <row r="1981" spans="78:151">
      <c r="BZ1981"/>
      <c r="CA1981" s="278">
        <v>41431.497534722221</v>
      </c>
      <c r="CB1981" t="s">
        <v>880</v>
      </c>
      <c r="CF1981" s="65"/>
      <c r="CG1981" s="65"/>
      <c r="DJ1981" s="139"/>
      <c r="DK1981" s="95"/>
      <c r="DL1981" s="141"/>
      <c r="DM1981" s="141"/>
      <c r="DN1981" s="141"/>
      <c r="DO1981" s="141"/>
      <c r="DP1981" s="91"/>
      <c r="DQ1981" s="72"/>
      <c r="DR1981" s="72"/>
      <c r="DS1981" s="72"/>
      <c r="DT1981" s="72"/>
      <c r="DZ1981" s="141"/>
      <c r="EA1981" s="141"/>
      <c r="EF1981" s="143"/>
      <c r="EU1981" s="72"/>
    </row>
    <row r="1982" spans="78:151">
      <c r="BZ1982"/>
      <c r="CA1982" s="278">
        <v>41431.497546296298</v>
      </c>
      <c r="CB1982" t="s">
        <v>1969</v>
      </c>
      <c r="CF1982" s="65"/>
      <c r="CG1982" s="65"/>
      <c r="DJ1982" s="139"/>
      <c r="DK1982" s="95"/>
      <c r="DL1982" s="141"/>
      <c r="DM1982" s="141"/>
      <c r="DN1982" s="141"/>
      <c r="DO1982" s="141"/>
      <c r="DP1982" s="91"/>
      <c r="DQ1982" s="72"/>
      <c r="DR1982" s="72"/>
      <c r="DS1982" s="72"/>
      <c r="DT1982" s="72"/>
      <c r="DZ1982" s="141"/>
      <c r="EA1982" s="141"/>
      <c r="EF1982" s="143"/>
      <c r="EU1982" s="72"/>
    </row>
    <row r="1983" spans="78:151">
      <c r="BZ1983"/>
      <c r="CA1983" s="278">
        <v>41431.500625000001</v>
      </c>
      <c r="CB1983" t="s">
        <v>1969</v>
      </c>
      <c r="CF1983" s="65"/>
      <c r="CG1983" s="65"/>
      <c r="DJ1983" s="139"/>
      <c r="DK1983" s="95"/>
      <c r="DL1983" s="141"/>
      <c r="DM1983" s="141"/>
      <c r="DN1983" s="141"/>
      <c r="DO1983" s="141"/>
      <c r="DP1983" s="91"/>
      <c r="DQ1983" s="72"/>
      <c r="DR1983" s="72"/>
      <c r="DS1983" s="72"/>
      <c r="DT1983" s="72"/>
      <c r="DZ1983" s="141"/>
      <c r="EA1983" s="141"/>
      <c r="EF1983" s="143"/>
      <c r="EU1983" s="72"/>
    </row>
    <row r="1984" spans="78:151">
      <c r="BZ1984"/>
      <c r="CA1984" s="278">
        <v>41431.500740740739</v>
      </c>
      <c r="CB1984" t="s">
        <v>1969</v>
      </c>
      <c r="CF1984" s="65"/>
      <c r="CG1984" s="65"/>
      <c r="DJ1984" s="139"/>
      <c r="DK1984" s="95"/>
      <c r="DL1984" s="141"/>
      <c r="DM1984" s="141"/>
      <c r="DN1984" s="141"/>
      <c r="DO1984" s="141"/>
      <c r="DP1984" s="91"/>
      <c r="DQ1984" s="72"/>
      <c r="DR1984" s="72"/>
      <c r="DS1984" s="72"/>
      <c r="DT1984" s="72"/>
      <c r="DZ1984" s="141"/>
      <c r="EA1984" s="141"/>
      <c r="EF1984" s="143"/>
      <c r="EU1984" s="72"/>
    </row>
    <row r="1985" spans="78:151">
      <c r="BZ1985"/>
      <c r="CA1985" s="278">
        <v>41431.500752314816</v>
      </c>
      <c r="CB1985" t="s">
        <v>881</v>
      </c>
      <c r="CF1985" s="65"/>
      <c r="CG1985" s="65"/>
      <c r="DJ1985" s="139"/>
      <c r="DK1985" s="95"/>
      <c r="DL1985" s="141"/>
      <c r="DM1985" s="141"/>
      <c r="DN1985" s="141"/>
      <c r="DO1985" s="141"/>
      <c r="DP1985" s="91"/>
      <c r="DQ1985" s="72"/>
      <c r="DR1985" s="72"/>
      <c r="DS1985" s="72"/>
      <c r="DT1985" s="72"/>
      <c r="DZ1985" s="141"/>
      <c r="EA1985" s="141"/>
      <c r="EF1985" s="143"/>
      <c r="EU1985" s="72"/>
    </row>
    <row r="1986" spans="78:151">
      <c r="BZ1986"/>
      <c r="CA1986" s="278">
        <v>41431.500763888886</v>
      </c>
      <c r="CB1986" t="s">
        <v>1969</v>
      </c>
      <c r="CF1986" s="65"/>
      <c r="CG1986" s="65"/>
      <c r="DJ1986" s="139"/>
      <c r="DK1986" s="95"/>
      <c r="DL1986" s="141"/>
      <c r="DM1986" s="141"/>
      <c r="DN1986" s="141"/>
      <c r="DO1986" s="141"/>
      <c r="DP1986" s="91"/>
      <c r="DQ1986" s="72"/>
      <c r="DR1986" s="72"/>
      <c r="DS1986" s="72"/>
      <c r="DT1986" s="72"/>
      <c r="DZ1986" s="141"/>
      <c r="EA1986" s="141"/>
      <c r="EF1986" s="143"/>
      <c r="EU1986" s="72"/>
    </row>
    <row r="1987" spans="78:151">
      <c r="BZ1987"/>
      <c r="CA1987" s="278">
        <v>41431.500775462962</v>
      </c>
      <c r="CB1987" t="s">
        <v>1969</v>
      </c>
      <c r="CF1987" s="65"/>
      <c r="CG1987" s="65"/>
      <c r="DJ1987" s="139"/>
      <c r="DK1987" s="95"/>
      <c r="DL1987" s="141"/>
      <c r="DM1987" s="141"/>
      <c r="DN1987" s="141"/>
      <c r="DO1987" s="141"/>
      <c r="DP1987" s="91"/>
      <c r="DQ1987" s="72"/>
      <c r="DR1987" s="72"/>
      <c r="DS1987" s="72"/>
      <c r="DT1987" s="72"/>
      <c r="DZ1987" s="141"/>
      <c r="EA1987" s="141"/>
      <c r="EF1987" s="143"/>
      <c r="EU1987" s="72"/>
    </row>
    <row r="1988" spans="78:151">
      <c r="BZ1988"/>
      <c r="CA1988" s="278">
        <v>41431.500787037039</v>
      </c>
      <c r="CB1988" t="s">
        <v>809</v>
      </c>
      <c r="CF1988" s="65"/>
      <c r="CG1988" s="65"/>
      <c r="DJ1988" s="139"/>
      <c r="DK1988" s="95"/>
      <c r="DL1988" s="141"/>
      <c r="DM1988" s="141"/>
      <c r="DN1988" s="141"/>
      <c r="DO1988" s="141"/>
      <c r="DP1988" s="91"/>
      <c r="DQ1988" s="72"/>
      <c r="DR1988" s="72"/>
      <c r="DS1988" s="72"/>
      <c r="DT1988" s="72"/>
      <c r="DZ1988" s="141"/>
      <c r="EA1988" s="141"/>
      <c r="EF1988" s="143"/>
      <c r="EU1988" s="72"/>
    </row>
    <row r="1989" spans="78:151">
      <c r="BZ1989"/>
      <c r="CA1989" s="278">
        <v>41431.500787037039</v>
      </c>
      <c r="CB1989" t="s">
        <v>1969</v>
      </c>
      <c r="CF1989" s="65"/>
      <c r="CG1989" s="65"/>
      <c r="DJ1989" s="139"/>
      <c r="DK1989" s="95"/>
      <c r="DL1989" s="141"/>
      <c r="DM1989" s="141"/>
      <c r="DN1989" s="141"/>
      <c r="DO1989" s="141"/>
      <c r="DP1989" s="91"/>
      <c r="DQ1989" s="72"/>
      <c r="DR1989" s="72"/>
      <c r="DS1989" s="72"/>
      <c r="DT1989" s="72"/>
      <c r="DZ1989" s="141"/>
      <c r="EA1989" s="141"/>
      <c r="EF1989" s="143"/>
      <c r="EU1989" s="72"/>
    </row>
    <row r="1990" spans="78:151">
      <c r="BZ1990"/>
      <c r="CA1990" s="278">
        <v>41431.500856481478</v>
      </c>
      <c r="CB1990" t="s">
        <v>1969</v>
      </c>
      <c r="CF1990" s="65"/>
      <c r="CG1990" s="65"/>
      <c r="DJ1990" s="139"/>
      <c r="DK1990" s="95"/>
      <c r="DL1990" s="141"/>
      <c r="DM1990" s="141"/>
      <c r="DN1990" s="141"/>
      <c r="DO1990" s="141"/>
      <c r="DP1990" s="91"/>
      <c r="DQ1990" s="72"/>
      <c r="DR1990" s="72"/>
      <c r="DS1990" s="72"/>
      <c r="DT1990" s="72"/>
      <c r="DZ1990" s="141"/>
      <c r="EA1990" s="141"/>
      <c r="EF1990" s="143"/>
      <c r="EU1990" s="72"/>
    </row>
    <row r="1991" spans="78:151">
      <c r="BZ1991"/>
      <c r="CA1991" s="278">
        <v>41431.500868055555</v>
      </c>
      <c r="CB1991" t="s">
        <v>1969</v>
      </c>
      <c r="CF1991" s="65"/>
      <c r="CG1991" s="65"/>
      <c r="DJ1991" s="139"/>
      <c r="DK1991" s="95"/>
      <c r="DL1991" s="141"/>
      <c r="DM1991" s="141"/>
      <c r="DN1991" s="141"/>
      <c r="DO1991" s="141"/>
      <c r="DP1991" s="91"/>
      <c r="DQ1991" s="72"/>
      <c r="DR1991" s="72"/>
      <c r="DS1991" s="72"/>
      <c r="DT1991" s="72"/>
      <c r="DZ1991" s="141"/>
      <c r="EA1991" s="141"/>
      <c r="EF1991" s="143"/>
      <c r="EU1991" s="72"/>
    </row>
    <row r="1992" spans="78:151">
      <c r="BZ1992"/>
      <c r="CA1992" s="278">
        <v>41431.500879629632</v>
      </c>
      <c r="CB1992" t="s">
        <v>883</v>
      </c>
      <c r="CF1992" s="65"/>
      <c r="CG1992" s="65"/>
      <c r="DJ1992" s="139"/>
      <c r="DK1992" s="95"/>
      <c r="DL1992" s="141"/>
      <c r="DM1992" s="141"/>
      <c r="DN1992" s="141"/>
      <c r="DO1992" s="141"/>
      <c r="DP1992" s="91"/>
      <c r="DQ1992" s="72"/>
      <c r="DR1992" s="72"/>
      <c r="DS1992" s="72"/>
      <c r="DT1992" s="72"/>
      <c r="DZ1992" s="141"/>
      <c r="EA1992" s="141"/>
      <c r="EF1992" s="143"/>
      <c r="EU1992" s="72"/>
    </row>
    <row r="1993" spans="78:151">
      <c r="BZ1993"/>
      <c r="CA1993" s="278">
        <v>41431.500879629632</v>
      </c>
      <c r="CB1993" t="s">
        <v>1969</v>
      </c>
      <c r="CF1993" s="65"/>
      <c r="CG1993" s="65"/>
      <c r="DJ1993" s="139"/>
      <c r="DK1993" s="95"/>
      <c r="DL1993" s="141"/>
      <c r="DM1993" s="141"/>
      <c r="DN1993" s="141"/>
      <c r="DO1993" s="141"/>
      <c r="DP1993" s="91"/>
      <c r="DQ1993" s="72"/>
      <c r="DR1993" s="72"/>
      <c r="DS1993" s="72"/>
      <c r="DT1993" s="72"/>
      <c r="DZ1993" s="141"/>
      <c r="EA1993" s="141"/>
      <c r="EF1993" s="143"/>
      <c r="EU1993" s="72"/>
    </row>
    <row r="1994" spans="78:151">
      <c r="BZ1994"/>
      <c r="CA1994" s="278">
        <v>41431.506226851852</v>
      </c>
      <c r="CB1994" t="s">
        <v>884</v>
      </c>
      <c r="CF1994" s="65"/>
      <c r="CG1994" s="65"/>
      <c r="DJ1994" s="139"/>
      <c r="DK1994" s="95"/>
      <c r="DL1994" s="141"/>
      <c r="DM1994" s="141"/>
      <c r="DN1994" s="141"/>
      <c r="DO1994" s="141"/>
      <c r="DP1994" s="91"/>
      <c r="DQ1994" s="72"/>
      <c r="DR1994" s="72"/>
      <c r="DS1994" s="72"/>
      <c r="DT1994" s="72"/>
      <c r="DZ1994" s="141"/>
      <c r="EA1994" s="141"/>
      <c r="EF1994" s="143"/>
      <c r="EU1994" s="72"/>
    </row>
    <row r="1995" spans="78:151">
      <c r="BZ1995"/>
      <c r="CA1995" s="278">
        <v>41431.506238425929</v>
      </c>
      <c r="CB1995" t="s">
        <v>1597</v>
      </c>
      <c r="CF1995" s="65"/>
      <c r="CG1995" s="65"/>
      <c r="DJ1995" s="139"/>
      <c r="DK1995" s="95"/>
      <c r="DL1995" s="141"/>
      <c r="DM1995" s="141"/>
      <c r="DN1995" s="141"/>
      <c r="DO1995" s="141"/>
      <c r="DP1995" s="91"/>
      <c r="DQ1995" s="72"/>
      <c r="DR1995" s="72"/>
      <c r="DS1995" s="72"/>
      <c r="DT1995" s="72"/>
      <c r="DZ1995" s="141"/>
      <c r="EA1995" s="141"/>
      <c r="EF1995" s="143"/>
      <c r="EU1995" s="72"/>
    </row>
    <row r="1996" spans="78:151">
      <c r="BZ1996"/>
      <c r="CA1996" s="278">
        <v>41431.506249999999</v>
      </c>
      <c r="CB1996" t="s">
        <v>1976</v>
      </c>
      <c r="CF1996" s="65"/>
      <c r="CG1996" s="65"/>
      <c r="DJ1996" s="139"/>
      <c r="DK1996" s="95"/>
      <c r="DL1996" s="141"/>
      <c r="DM1996" s="141"/>
      <c r="DN1996" s="141"/>
      <c r="DO1996" s="141"/>
      <c r="DP1996" s="91"/>
      <c r="DQ1996" s="72"/>
      <c r="DR1996" s="72"/>
      <c r="DS1996" s="72"/>
      <c r="DT1996" s="72"/>
      <c r="DZ1996" s="141"/>
      <c r="EA1996" s="141"/>
      <c r="EF1996" s="143"/>
      <c r="EU1996" s="72"/>
    </row>
    <row r="1997" spans="78:151">
      <c r="BZ1997"/>
      <c r="CA1997" s="278">
        <v>41431.506562499999</v>
      </c>
      <c r="CB1997" t="s">
        <v>1969</v>
      </c>
      <c r="CF1997" s="65"/>
      <c r="CG1997" s="65"/>
      <c r="DJ1997" s="139"/>
      <c r="DK1997" s="95"/>
      <c r="DL1997" s="141"/>
      <c r="DM1997" s="141"/>
      <c r="DN1997" s="141"/>
      <c r="DO1997" s="141"/>
      <c r="DP1997" s="91"/>
      <c r="DQ1997" s="72"/>
      <c r="DR1997" s="72"/>
      <c r="DS1997" s="72"/>
      <c r="DT1997" s="72"/>
      <c r="DZ1997" s="141"/>
      <c r="EA1997" s="141"/>
      <c r="EF1997" s="143"/>
      <c r="EU1997" s="72"/>
    </row>
    <row r="1998" spans="78:151">
      <c r="BZ1998"/>
      <c r="CA1998" s="278">
        <v>41431.506678240738</v>
      </c>
      <c r="CB1998" t="s">
        <v>1969</v>
      </c>
      <c r="CF1998" s="65"/>
      <c r="CG1998" s="65"/>
      <c r="DJ1998" s="139"/>
      <c r="DK1998" s="95"/>
      <c r="DL1998" s="141"/>
      <c r="DM1998" s="141"/>
      <c r="DN1998" s="141"/>
      <c r="DO1998" s="141"/>
      <c r="DP1998" s="91"/>
      <c r="DQ1998" s="72"/>
      <c r="DR1998" s="72"/>
      <c r="DS1998" s="72"/>
      <c r="DT1998" s="72"/>
      <c r="DZ1998" s="141"/>
      <c r="EA1998" s="141"/>
      <c r="EF1998" s="143"/>
      <c r="EU1998" s="72"/>
    </row>
    <row r="1999" spans="78:151">
      <c r="BZ1999"/>
      <c r="CA1999" s="278">
        <v>41431.506701388891</v>
      </c>
      <c r="CB1999" t="s">
        <v>813</v>
      </c>
      <c r="CF1999" s="65"/>
      <c r="CG1999" s="65"/>
      <c r="DJ1999" s="139"/>
      <c r="DK1999" s="95"/>
      <c r="DL1999" s="141"/>
      <c r="DM1999" s="141"/>
      <c r="DN1999" s="141"/>
      <c r="DO1999" s="141"/>
      <c r="DP1999" s="91"/>
      <c r="DQ1999" s="72"/>
      <c r="DR1999" s="72"/>
      <c r="DS1999" s="72"/>
      <c r="DT1999" s="72"/>
      <c r="DZ1999" s="141"/>
      <c r="EA1999" s="141"/>
      <c r="EF1999" s="143"/>
      <c r="EU1999" s="72"/>
    </row>
    <row r="2000" spans="78:151">
      <c r="BZ2000"/>
      <c r="CA2000" s="278">
        <v>41431.506701388891</v>
      </c>
      <c r="CB2000" t="s">
        <v>1969</v>
      </c>
      <c r="CF2000" s="65"/>
      <c r="CG2000" s="65"/>
      <c r="DJ2000" s="139"/>
      <c r="DK2000" s="95"/>
      <c r="DL2000" s="141"/>
      <c r="DM2000" s="141"/>
      <c r="DN2000" s="141"/>
      <c r="DO2000" s="141"/>
      <c r="DP2000" s="91"/>
      <c r="DQ2000" s="72"/>
      <c r="DR2000" s="72"/>
      <c r="DS2000" s="72"/>
      <c r="DT2000" s="72"/>
      <c r="DZ2000" s="141"/>
      <c r="EA2000" s="141"/>
      <c r="EF2000" s="143"/>
      <c r="EU2000" s="72"/>
    </row>
    <row r="2001" spans="78:151">
      <c r="BZ2001"/>
      <c r="CA2001" s="278">
        <v>41431.506712962961</v>
      </c>
      <c r="CB2001" t="s">
        <v>1969</v>
      </c>
      <c r="CF2001" s="65"/>
      <c r="CG2001" s="65"/>
      <c r="DJ2001" s="139"/>
      <c r="DK2001" s="95"/>
      <c r="DL2001" s="141"/>
      <c r="DM2001" s="141"/>
      <c r="DN2001" s="141"/>
      <c r="DO2001" s="141"/>
      <c r="DP2001" s="91"/>
      <c r="DQ2001" s="72"/>
      <c r="DR2001" s="72"/>
      <c r="DS2001" s="72"/>
      <c r="DT2001" s="72"/>
      <c r="DZ2001" s="141"/>
      <c r="EA2001" s="141"/>
      <c r="EF2001" s="143"/>
      <c r="EU2001" s="72"/>
    </row>
    <row r="2002" spans="78:151">
      <c r="BZ2002"/>
      <c r="CA2002" s="278">
        <v>41431.506724537037</v>
      </c>
      <c r="CB2002" t="s">
        <v>886</v>
      </c>
      <c r="CF2002" s="65"/>
      <c r="CG2002" s="65"/>
      <c r="DJ2002" s="139"/>
      <c r="DK2002" s="95"/>
      <c r="DL2002" s="141"/>
      <c r="DM2002" s="141"/>
      <c r="DN2002" s="141"/>
      <c r="DO2002" s="141"/>
      <c r="DP2002" s="91"/>
      <c r="DQ2002" s="72"/>
      <c r="DR2002" s="72"/>
      <c r="DS2002" s="72"/>
      <c r="DT2002" s="72"/>
      <c r="DZ2002" s="141"/>
      <c r="EA2002" s="141"/>
      <c r="EF2002" s="143"/>
      <c r="EU2002" s="72"/>
    </row>
    <row r="2003" spans="78:151">
      <c r="BZ2003"/>
      <c r="CA2003" s="278">
        <v>41431.506736111114</v>
      </c>
      <c r="CB2003" t="s">
        <v>1969</v>
      </c>
      <c r="CF2003" s="65"/>
      <c r="CG2003" s="65"/>
      <c r="DJ2003" s="139"/>
      <c r="DK2003" s="95"/>
      <c r="DL2003" s="141"/>
      <c r="DM2003" s="141"/>
      <c r="DN2003" s="141"/>
      <c r="DO2003" s="141"/>
      <c r="DP2003" s="91"/>
      <c r="DQ2003" s="72"/>
      <c r="DR2003" s="72"/>
      <c r="DS2003" s="72"/>
      <c r="DT2003" s="72"/>
      <c r="DZ2003" s="141"/>
      <c r="EA2003" s="141"/>
      <c r="EF2003" s="143"/>
      <c r="EU2003" s="72"/>
    </row>
    <row r="2004" spans="78:151">
      <c r="BZ2004"/>
      <c r="CA2004" s="278">
        <v>41431.506793981483</v>
      </c>
      <c r="CB2004" t="s">
        <v>1969</v>
      </c>
      <c r="CF2004" s="65"/>
      <c r="CG2004" s="65"/>
      <c r="DJ2004" s="139"/>
      <c r="DK2004" s="95"/>
      <c r="DL2004" s="141"/>
      <c r="DM2004" s="141"/>
      <c r="DN2004" s="141"/>
      <c r="DO2004" s="141"/>
      <c r="DP2004" s="91"/>
      <c r="DQ2004" s="72"/>
      <c r="DR2004" s="72"/>
      <c r="DS2004" s="72"/>
      <c r="DT2004" s="72"/>
      <c r="DZ2004" s="141"/>
      <c r="EA2004" s="141"/>
      <c r="EF2004" s="143"/>
      <c r="EU2004" s="72"/>
    </row>
    <row r="2005" spans="78:151">
      <c r="BZ2005"/>
      <c r="CA2005" s="278">
        <v>41431.506805555553</v>
      </c>
      <c r="CB2005" t="s">
        <v>1969</v>
      </c>
      <c r="CF2005" s="65"/>
      <c r="CG2005" s="65"/>
      <c r="DJ2005" s="139"/>
      <c r="DK2005" s="95"/>
      <c r="DL2005" s="141"/>
      <c r="DM2005" s="141"/>
      <c r="DN2005" s="141"/>
      <c r="DO2005" s="141"/>
      <c r="DP2005" s="91"/>
      <c r="DQ2005" s="72"/>
      <c r="DR2005" s="72"/>
      <c r="DS2005" s="72"/>
      <c r="DT2005" s="72"/>
      <c r="DZ2005" s="141"/>
      <c r="EA2005" s="141"/>
      <c r="EF2005" s="143"/>
      <c r="EU2005" s="72"/>
    </row>
    <row r="2006" spans="78:151">
      <c r="BZ2006"/>
      <c r="CA2006" s="278">
        <v>41431.50681712963</v>
      </c>
      <c r="CB2006" t="s">
        <v>815</v>
      </c>
      <c r="CF2006" s="65"/>
      <c r="CG2006" s="65"/>
      <c r="DJ2006" s="139"/>
      <c r="DK2006" s="95"/>
      <c r="DL2006" s="141"/>
      <c r="DM2006" s="141"/>
      <c r="DN2006" s="141"/>
      <c r="DO2006" s="141"/>
      <c r="DP2006" s="91"/>
      <c r="DQ2006" s="72"/>
      <c r="DR2006" s="72"/>
      <c r="DS2006" s="72"/>
      <c r="DT2006" s="72"/>
      <c r="DZ2006" s="141"/>
      <c r="EA2006" s="141"/>
      <c r="EF2006" s="143"/>
      <c r="EU2006" s="72"/>
    </row>
    <row r="2007" spans="78:151">
      <c r="BZ2007"/>
      <c r="CA2007" s="278">
        <v>41431.50681712963</v>
      </c>
      <c r="CB2007" t="s">
        <v>1969</v>
      </c>
      <c r="CF2007" s="65"/>
      <c r="CG2007" s="65"/>
      <c r="DJ2007" s="139"/>
      <c r="DK2007" s="95"/>
      <c r="DL2007" s="141"/>
      <c r="DM2007" s="141"/>
      <c r="DN2007" s="141"/>
      <c r="DO2007" s="141"/>
      <c r="DP2007" s="91"/>
      <c r="DQ2007" s="72"/>
      <c r="DR2007" s="72"/>
      <c r="DS2007" s="72"/>
      <c r="DT2007" s="72"/>
      <c r="DZ2007" s="141"/>
      <c r="EA2007" s="141"/>
      <c r="EF2007" s="143"/>
      <c r="EU2007" s="72"/>
    </row>
    <row r="2008" spans="78:151">
      <c r="BZ2008"/>
      <c r="CA2008" s="278">
        <v>41431.511990740742</v>
      </c>
      <c r="CB2008" t="s">
        <v>816</v>
      </c>
      <c r="CF2008" s="65"/>
      <c r="CG2008" s="65"/>
      <c r="DJ2008" s="139"/>
      <c r="DK2008" s="95"/>
      <c r="DL2008" s="141"/>
      <c r="DM2008" s="141"/>
      <c r="DN2008" s="141"/>
      <c r="DO2008" s="141"/>
      <c r="DP2008" s="91"/>
      <c r="DQ2008" s="72"/>
      <c r="DR2008" s="72"/>
      <c r="DS2008" s="72"/>
      <c r="DT2008" s="72"/>
      <c r="DZ2008" s="141"/>
      <c r="EA2008" s="141"/>
      <c r="EF2008" s="143"/>
      <c r="EU2008" s="72"/>
    </row>
    <row r="2009" spans="78:151">
      <c r="BZ2009"/>
      <c r="CA2009" s="278">
        <v>41431.512002314812</v>
      </c>
      <c r="CB2009" t="s">
        <v>1597</v>
      </c>
      <c r="CF2009" s="65"/>
      <c r="CG2009" s="65"/>
      <c r="DJ2009" s="139"/>
      <c r="DK2009" s="95"/>
      <c r="DL2009" s="141"/>
      <c r="DM2009" s="141"/>
      <c r="DN2009" s="141"/>
      <c r="DO2009" s="141"/>
      <c r="DP2009" s="91"/>
      <c r="DQ2009" s="72"/>
      <c r="DR2009" s="72"/>
      <c r="DS2009" s="72"/>
      <c r="DT2009" s="72"/>
      <c r="DZ2009" s="141"/>
      <c r="EA2009" s="141"/>
      <c r="EF2009" s="143"/>
      <c r="EU2009" s="72"/>
    </row>
    <row r="2010" spans="78:151">
      <c r="BZ2010"/>
      <c r="CA2010" s="278">
        <v>41431.512013888889</v>
      </c>
      <c r="CB2010" t="s">
        <v>1976</v>
      </c>
      <c r="CF2010" s="65"/>
      <c r="CG2010" s="65"/>
      <c r="DJ2010" s="139"/>
      <c r="DK2010" s="95"/>
      <c r="DL2010" s="141"/>
      <c r="DM2010" s="141"/>
      <c r="DN2010" s="141"/>
      <c r="DO2010" s="141"/>
      <c r="DP2010" s="91"/>
      <c r="DQ2010" s="72"/>
      <c r="DR2010" s="72"/>
      <c r="DS2010" s="72"/>
      <c r="DT2010" s="72"/>
      <c r="DZ2010" s="141"/>
      <c r="EA2010" s="141"/>
      <c r="EF2010" s="143"/>
      <c r="EU2010" s="72"/>
    </row>
    <row r="2011" spans="78:151">
      <c r="BZ2011"/>
      <c r="CA2011" s="278">
        <v>41431.513009259259</v>
      </c>
      <c r="CB2011" t="s">
        <v>1969</v>
      </c>
      <c r="CF2011" s="65"/>
      <c r="CG2011" s="65"/>
      <c r="DJ2011" s="139"/>
      <c r="DK2011" s="95"/>
      <c r="DL2011" s="141"/>
      <c r="DM2011" s="141"/>
      <c r="DN2011" s="141"/>
      <c r="DO2011" s="141"/>
      <c r="DP2011" s="91"/>
      <c r="DQ2011" s="72"/>
      <c r="DR2011" s="72"/>
      <c r="DS2011" s="72"/>
      <c r="DT2011" s="72"/>
      <c r="DZ2011" s="141"/>
      <c r="EA2011" s="141"/>
      <c r="EF2011" s="143"/>
      <c r="EU2011" s="72"/>
    </row>
    <row r="2012" spans="78:151">
      <c r="BZ2012"/>
      <c r="CA2012" s="278">
        <v>41431.513124999998</v>
      </c>
      <c r="CB2012" t="s">
        <v>1969</v>
      </c>
      <c r="CF2012" s="65"/>
      <c r="CG2012" s="65"/>
      <c r="DJ2012" s="139"/>
      <c r="DK2012" s="95"/>
      <c r="DL2012" s="141"/>
      <c r="DM2012" s="141"/>
      <c r="DN2012" s="141"/>
      <c r="DO2012" s="141"/>
      <c r="DP2012" s="91"/>
      <c r="DQ2012" s="72"/>
      <c r="DR2012" s="72"/>
      <c r="DS2012" s="72"/>
      <c r="DT2012" s="72"/>
      <c r="DZ2012" s="141"/>
      <c r="EA2012" s="141"/>
      <c r="EF2012" s="143"/>
      <c r="EU2012" s="72"/>
    </row>
    <row r="2013" spans="78:151">
      <c r="BZ2013"/>
      <c r="CA2013" s="278">
        <v>41431.513148148151</v>
      </c>
      <c r="CB2013" t="s">
        <v>938</v>
      </c>
      <c r="CF2013" s="65"/>
      <c r="CG2013" s="65"/>
      <c r="DJ2013" s="139"/>
      <c r="DK2013" s="95"/>
      <c r="DL2013" s="141"/>
      <c r="DM2013" s="141"/>
      <c r="DN2013" s="141"/>
      <c r="DO2013" s="141"/>
      <c r="DP2013" s="91"/>
      <c r="DQ2013" s="72"/>
      <c r="DR2013" s="72"/>
      <c r="DS2013" s="72"/>
      <c r="DT2013" s="72"/>
      <c r="DZ2013" s="141"/>
      <c r="EA2013" s="141"/>
      <c r="EF2013" s="143"/>
      <c r="EU2013" s="72"/>
    </row>
    <row r="2014" spans="78:151">
      <c r="BZ2014"/>
      <c r="CA2014" s="278">
        <v>41431.513148148151</v>
      </c>
      <c r="CB2014" t="s">
        <v>1969</v>
      </c>
      <c r="CF2014" s="65"/>
      <c r="CG2014" s="65"/>
      <c r="DJ2014" s="139"/>
      <c r="DK2014" s="95"/>
      <c r="DL2014" s="141"/>
      <c r="DM2014" s="141"/>
      <c r="DN2014" s="141"/>
      <c r="DO2014" s="141"/>
      <c r="DP2014" s="91"/>
      <c r="DQ2014" s="72"/>
      <c r="DR2014" s="72"/>
      <c r="DS2014" s="72"/>
      <c r="DT2014" s="72"/>
      <c r="DZ2014" s="141"/>
      <c r="EA2014" s="141"/>
      <c r="EF2014" s="143"/>
      <c r="EU2014" s="72"/>
    </row>
    <row r="2015" spans="78:151">
      <c r="BZ2015"/>
      <c r="CA2015" s="278">
        <v>41431.513159722221</v>
      </c>
      <c r="CB2015" t="s">
        <v>1969</v>
      </c>
      <c r="CF2015" s="65"/>
      <c r="CG2015" s="65"/>
      <c r="DJ2015" s="139"/>
      <c r="DK2015" s="95"/>
      <c r="DL2015" s="141"/>
      <c r="DM2015" s="141"/>
      <c r="DN2015" s="141"/>
      <c r="DO2015" s="141"/>
      <c r="DP2015" s="91"/>
      <c r="DQ2015" s="72"/>
      <c r="DR2015" s="72"/>
      <c r="DS2015" s="72"/>
      <c r="DT2015" s="72"/>
      <c r="DZ2015" s="141"/>
      <c r="EA2015" s="141"/>
      <c r="EF2015" s="143"/>
      <c r="EU2015" s="72"/>
    </row>
    <row r="2016" spans="78:151">
      <c r="BZ2016"/>
      <c r="CA2016" s="278">
        <v>41431.513171296298</v>
      </c>
      <c r="CB2016" t="s">
        <v>889</v>
      </c>
      <c r="CF2016" s="65"/>
      <c r="CG2016" s="65"/>
      <c r="DJ2016" s="139"/>
      <c r="DK2016" s="95"/>
      <c r="DL2016" s="141"/>
      <c r="DM2016" s="141"/>
      <c r="DN2016" s="141"/>
      <c r="DO2016" s="141"/>
      <c r="DP2016" s="91"/>
      <c r="DQ2016" s="72"/>
      <c r="DR2016" s="72"/>
      <c r="DS2016" s="72"/>
      <c r="DT2016" s="72"/>
      <c r="DZ2016" s="141"/>
      <c r="EA2016" s="141"/>
      <c r="EF2016" s="143"/>
      <c r="EU2016" s="72"/>
    </row>
    <row r="2017" spans="78:151">
      <c r="BZ2017"/>
      <c r="CA2017" s="278">
        <v>41431.513182870367</v>
      </c>
      <c r="CB2017" t="s">
        <v>1969</v>
      </c>
      <c r="CF2017" s="65"/>
      <c r="CG2017" s="65"/>
      <c r="DJ2017" s="139"/>
      <c r="DK2017" s="95"/>
      <c r="DL2017" s="141"/>
      <c r="DM2017" s="141"/>
      <c r="DN2017" s="141"/>
      <c r="DO2017" s="141"/>
      <c r="DP2017" s="91"/>
      <c r="DQ2017" s="72"/>
      <c r="DR2017" s="72"/>
      <c r="DS2017" s="72"/>
      <c r="DT2017" s="72"/>
      <c r="DZ2017" s="141"/>
      <c r="EA2017" s="141"/>
      <c r="EF2017" s="143"/>
      <c r="EU2017" s="72"/>
    </row>
    <row r="2018" spans="78:151">
      <c r="BZ2018"/>
      <c r="CA2018" s="278">
        <v>41431.513240740744</v>
      </c>
      <c r="CB2018" t="s">
        <v>1969</v>
      </c>
      <c r="CF2018" s="65"/>
      <c r="CG2018" s="65"/>
      <c r="DJ2018" s="139"/>
      <c r="DK2018" s="95"/>
      <c r="DL2018" s="141"/>
      <c r="DM2018" s="141"/>
      <c r="DN2018" s="141"/>
      <c r="DO2018" s="141"/>
      <c r="DP2018" s="91"/>
      <c r="DQ2018" s="72"/>
      <c r="DR2018" s="72"/>
      <c r="DS2018" s="72"/>
      <c r="DT2018" s="72"/>
      <c r="DZ2018" s="141"/>
      <c r="EA2018" s="141"/>
      <c r="EF2018" s="143"/>
      <c r="EU2018" s="72"/>
    </row>
    <row r="2019" spans="78:151">
      <c r="BZ2019"/>
      <c r="CA2019" s="278">
        <v>41431.513252314813</v>
      </c>
      <c r="CB2019" t="s">
        <v>1969</v>
      </c>
      <c r="CF2019" s="65"/>
      <c r="CG2019" s="65"/>
      <c r="DJ2019" s="139"/>
      <c r="DK2019" s="95"/>
      <c r="DL2019" s="141"/>
      <c r="DM2019" s="141"/>
      <c r="DN2019" s="141"/>
      <c r="DO2019" s="141"/>
      <c r="DP2019" s="91"/>
      <c r="DQ2019" s="72"/>
      <c r="DR2019" s="72"/>
      <c r="DS2019" s="72"/>
      <c r="DT2019" s="72"/>
      <c r="DZ2019" s="141"/>
      <c r="EA2019" s="141"/>
      <c r="EF2019" s="143"/>
      <c r="EU2019" s="72"/>
    </row>
    <row r="2020" spans="78:151">
      <c r="BZ2020"/>
      <c r="CA2020" s="278">
        <v>41431.51326388889</v>
      </c>
      <c r="CB2020" t="s">
        <v>1051</v>
      </c>
      <c r="CF2020" s="65"/>
      <c r="CG2020" s="65"/>
      <c r="DJ2020" s="139"/>
      <c r="DK2020" s="95"/>
      <c r="DL2020" s="141"/>
      <c r="DM2020" s="141"/>
      <c r="DN2020" s="141"/>
      <c r="DO2020" s="141"/>
      <c r="DP2020" s="91"/>
      <c r="DQ2020" s="72"/>
      <c r="DR2020" s="72"/>
      <c r="DS2020" s="72"/>
      <c r="DT2020" s="72"/>
      <c r="DZ2020" s="141"/>
      <c r="EA2020" s="141"/>
      <c r="EF2020" s="143"/>
      <c r="EU2020" s="72"/>
    </row>
    <row r="2021" spans="78:151">
      <c r="BZ2021"/>
      <c r="CA2021" s="278">
        <v>41431.513275462959</v>
      </c>
      <c r="CB2021" t="s">
        <v>1969</v>
      </c>
      <c r="CF2021" s="65"/>
      <c r="CG2021" s="65"/>
      <c r="DJ2021" s="139"/>
      <c r="DK2021" s="95"/>
      <c r="DL2021" s="141"/>
      <c r="DM2021" s="141"/>
      <c r="DN2021" s="141"/>
      <c r="DO2021" s="141"/>
      <c r="DP2021" s="91"/>
      <c r="DQ2021" s="72"/>
      <c r="DR2021" s="72"/>
      <c r="DS2021" s="72"/>
      <c r="DT2021" s="72"/>
      <c r="DZ2021" s="141"/>
      <c r="EA2021" s="141"/>
      <c r="EF2021" s="143"/>
      <c r="EU2021" s="72"/>
    </row>
    <row r="2022" spans="78:151">
      <c r="BZ2022"/>
      <c r="CA2022" s="278">
        <v>41431.514791666668</v>
      </c>
      <c r="CB2022" t="s">
        <v>1969</v>
      </c>
      <c r="CF2022" s="65"/>
      <c r="CG2022" s="65"/>
      <c r="DJ2022" s="139"/>
      <c r="DK2022" s="95"/>
      <c r="DL2022" s="141"/>
      <c r="DM2022" s="141"/>
      <c r="DN2022" s="141"/>
      <c r="DO2022" s="141"/>
      <c r="DP2022" s="91"/>
      <c r="DQ2022" s="72"/>
      <c r="DR2022" s="72"/>
      <c r="DS2022" s="72"/>
      <c r="DT2022" s="72"/>
      <c r="DZ2022" s="141"/>
      <c r="EA2022" s="141"/>
      <c r="EF2022" s="143"/>
      <c r="EU2022" s="72"/>
    </row>
    <row r="2023" spans="78:151">
      <c r="BZ2023"/>
      <c r="CA2023" s="278">
        <v>41431.514918981484</v>
      </c>
      <c r="CB2023" t="s">
        <v>1969</v>
      </c>
      <c r="CF2023" s="65"/>
      <c r="CG2023" s="65"/>
      <c r="DJ2023" s="139"/>
      <c r="DK2023" s="95"/>
      <c r="DL2023" s="141"/>
      <c r="DM2023" s="141"/>
      <c r="DN2023" s="141"/>
      <c r="DO2023" s="141"/>
      <c r="DP2023" s="91"/>
      <c r="DQ2023" s="72"/>
      <c r="DR2023" s="72"/>
      <c r="DS2023" s="72"/>
      <c r="DT2023" s="72"/>
      <c r="DZ2023" s="141"/>
      <c r="EA2023" s="141"/>
      <c r="EF2023" s="143"/>
      <c r="EU2023" s="72"/>
    </row>
    <row r="2024" spans="78:151">
      <c r="BZ2024"/>
      <c r="CA2024" s="278">
        <v>41431.514930555553</v>
      </c>
      <c r="CB2024" t="s">
        <v>1004</v>
      </c>
      <c r="CF2024" s="65"/>
      <c r="CG2024" s="65"/>
      <c r="DJ2024" s="139"/>
      <c r="DK2024" s="95"/>
      <c r="DL2024" s="141"/>
      <c r="DM2024" s="141"/>
      <c r="DN2024" s="141"/>
      <c r="DO2024" s="141"/>
      <c r="DP2024" s="91"/>
      <c r="DQ2024" s="72"/>
      <c r="DR2024" s="72"/>
      <c r="DS2024" s="72"/>
      <c r="DT2024" s="72"/>
      <c r="DZ2024" s="141"/>
      <c r="EA2024" s="141"/>
      <c r="EF2024" s="143"/>
      <c r="EU2024" s="72"/>
    </row>
    <row r="2025" spans="78:151">
      <c r="BZ2025"/>
      <c r="CA2025" s="278">
        <v>41431.514930555553</v>
      </c>
      <c r="CB2025" t="s">
        <v>1969</v>
      </c>
      <c r="CF2025" s="65"/>
      <c r="CG2025" s="65"/>
      <c r="DJ2025" s="139"/>
      <c r="DK2025" s="95"/>
      <c r="DL2025" s="141"/>
      <c r="DM2025" s="141"/>
      <c r="DN2025" s="141"/>
      <c r="DO2025" s="141"/>
      <c r="DP2025" s="91"/>
      <c r="DQ2025" s="72"/>
      <c r="DR2025" s="72"/>
      <c r="DS2025" s="72"/>
      <c r="DT2025" s="72"/>
      <c r="DZ2025" s="141"/>
      <c r="EA2025" s="141"/>
      <c r="EF2025" s="143"/>
      <c r="EU2025" s="72"/>
    </row>
    <row r="2026" spans="78:151">
      <c r="BZ2026"/>
      <c r="CA2026" s="278">
        <v>41431.514953703707</v>
      </c>
      <c r="CB2026" t="s">
        <v>1969</v>
      </c>
      <c r="CF2026" s="65"/>
      <c r="CG2026" s="65"/>
      <c r="DJ2026" s="139"/>
      <c r="DK2026" s="95"/>
      <c r="DL2026" s="141"/>
      <c r="DM2026" s="141"/>
      <c r="DN2026" s="141"/>
      <c r="DO2026" s="141"/>
      <c r="DP2026" s="91"/>
      <c r="DQ2026" s="72"/>
      <c r="DR2026" s="72"/>
      <c r="DS2026" s="72"/>
      <c r="DT2026" s="72"/>
      <c r="DZ2026" s="141"/>
      <c r="EA2026" s="141"/>
      <c r="EF2026" s="143"/>
      <c r="EU2026" s="72"/>
    </row>
    <row r="2027" spans="78:151">
      <c r="BZ2027"/>
      <c r="CA2027" s="278">
        <v>41431.514965277776</v>
      </c>
      <c r="CB2027" t="s">
        <v>1055</v>
      </c>
      <c r="CF2027" s="65"/>
      <c r="CG2027" s="65"/>
      <c r="DJ2027" s="139"/>
      <c r="DK2027" s="95"/>
      <c r="DL2027" s="141"/>
      <c r="DM2027" s="141"/>
      <c r="DN2027" s="141"/>
      <c r="DO2027" s="141"/>
      <c r="DP2027" s="91"/>
      <c r="DQ2027" s="72"/>
      <c r="DR2027" s="72"/>
      <c r="DS2027" s="72"/>
      <c r="DT2027" s="72"/>
      <c r="DZ2027" s="141"/>
      <c r="EA2027" s="141"/>
      <c r="EF2027" s="143"/>
      <c r="EU2027" s="72"/>
    </row>
    <row r="2028" spans="78:151">
      <c r="BZ2028"/>
      <c r="CA2028" s="278">
        <v>41431.514965277776</v>
      </c>
      <c r="CB2028" t="s">
        <v>1969</v>
      </c>
      <c r="CF2028" s="65"/>
      <c r="CG2028" s="65"/>
      <c r="DJ2028" s="139"/>
      <c r="DK2028" s="95"/>
      <c r="DL2028" s="141"/>
      <c r="DM2028" s="141"/>
      <c r="DN2028" s="141"/>
      <c r="DO2028" s="141"/>
      <c r="DP2028" s="91"/>
      <c r="DQ2028" s="72"/>
      <c r="DR2028" s="72"/>
      <c r="DS2028" s="72"/>
      <c r="DT2028" s="72"/>
      <c r="DZ2028" s="141"/>
      <c r="EA2028" s="141"/>
      <c r="EF2028" s="143"/>
      <c r="EU2028" s="72"/>
    </row>
    <row r="2029" spans="78:151">
      <c r="BZ2029"/>
      <c r="CA2029" s="278">
        <v>41431.515023148146</v>
      </c>
      <c r="CB2029" t="s">
        <v>1969</v>
      </c>
      <c r="CF2029" s="65"/>
      <c r="CG2029" s="65"/>
      <c r="DJ2029" s="139"/>
      <c r="DK2029" s="95"/>
      <c r="DL2029" s="141"/>
      <c r="DM2029" s="141"/>
      <c r="DN2029" s="141"/>
      <c r="DO2029" s="141"/>
      <c r="DP2029" s="91"/>
      <c r="DQ2029" s="72"/>
      <c r="DR2029" s="72"/>
      <c r="DS2029" s="72"/>
      <c r="DT2029" s="72"/>
      <c r="DZ2029" s="141"/>
      <c r="EA2029" s="141"/>
      <c r="EF2029" s="143"/>
      <c r="EU2029" s="72"/>
    </row>
    <row r="2030" spans="78:151">
      <c r="BZ2030"/>
      <c r="CA2030" s="278">
        <v>41431.515034722222</v>
      </c>
      <c r="CB2030" t="s">
        <v>1969</v>
      </c>
      <c r="CF2030" s="65"/>
      <c r="CG2030" s="65"/>
      <c r="DJ2030" s="139"/>
      <c r="DK2030" s="95"/>
      <c r="DL2030" s="141"/>
      <c r="DM2030" s="141"/>
      <c r="DN2030" s="141"/>
      <c r="DO2030" s="141"/>
      <c r="DP2030" s="91"/>
      <c r="DQ2030" s="72"/>
      <c r="DR2030" s="72"/>
      <c r="DS2030" s="72"/>
      <c r="DT2030" s="72"/>
      <c r="DZ2030" s="141"/>
      <c r="EA2030" s="141"/>
      <c r="EF2030" s="143"/>
      <c r="EU2030" s="72"/>
    </row>
    <row r="2031" spans="78:151">
      <c r="BZ2031"/>
      <c r="CA2031" s="278">
        <v>41431.515057870369</v>
      </c>
      <c r="CB2031" t="s">
        <v>1006</v>
      </c>
      <c r="CF2031" s="65"/>
      <c r="CG2031" s="65"/>
      <c r="DJ2031" s="139"/>
      <c r="DK2031" s="95"/>
      <c r="DL2031" s="141"/>
      <c r="DM2031" s="141"/>
      <c r="DN2031" s="141"/>
      <c r="DO2031" s="141"/>
      <c r="DP2031" s="91"/>
      <c r="DQ2031" s="72"/>
      <c r="DR2031" s="72"/>
      <c r="DS2031" s="72"/>
      <c r="DT2031" s="72"/>
      <c r="DZ2031" s="141"/>
      <c r="EA2031" s="141"/>
      <c r="EF2031" s="143"/>
      <c r="EU2031" s="72"/>
    </row>
    <row r="2032" spans="78:151">
      <c r="BZ2032"/>
      <c r="CA2032" s="278">
        <v>41431.515057870369</v>
      </c>
      <c r="CB2032" t="s">
        <v>1969</v>
      </c>
      <c r="CF2032" s="65"/>
      <c r="CG2032" s="65"/>
      <c r="DJ2032" s="139"/>
      <c r="DK2032" s="95"/>
      <c r="DL2032" s="141"/>
      <c r="DM2032" s="141"/>
      <c r="DN2032" s="141"/>
      <c r="DO2032" s="141"/>
      <c r="DP2032" s="91"/>
      <c r="DQ2032" s="72"/>
      <c r="DR2032" s="72"/>
      <c r="DS2032" s="72"/>
      <c r="DT2032" s="72"/>
      <c r="DZ2032" s="141"/>
      <c r="EA2032" s="141"/>
      <c r="EF2032" s="143"/>
      <c r="EU2032" s="72"/>
    </row>
    <row r="2033" spans="78:151">
      <c r="BZ2033"/>
      <c r="CA2033" s="278">
        <v>41431.568530092591</v>
      </c>
      <c r="CB2033" t="s">
        <v>1969</v>
      </c>
      <c r="CF2033" s="65"/>
      <c r="CG2033" s="65"/>
      <c r="DJ2033" s="139"/>
      <c r="DK2033" s="95"/>
      <c r="DL2033" s="141"/>
      <c r="DM2033" s="141"/>
      <c r="DN2033" s="141"/>
      <c r="DO2033" s="141"/>
      <c r="DP2033" s="91"/>
      <c r="DQ2033" s="72"/>
      <c r="DR2033" s="72"/>
      <c r="DS2033" s="72"/>
      <c r="DT2033" s="72"/>
      <c r="DZ2033" s="141"/>
      <c r="EA2033" s="141"/>
      <c r="EF2033" s="143"/>
      <c r="EU2033" s="72"/>
    </row>
    <row r="2034" spans="78:151">
      <c r="BZ2034"/>
      <c r="CA2034" s="278">
        <v>41431.568645833337</v>
      </c>
      <c r="CB2034" t="s">
        <v>1969</v>
      </c>
      <c r="CF2034" s="65"/>
      <c r="CG2034" s="65"/>
      <c r="DJ2034" s="139"/>
      <c r="DK2034" s="95"/>
      <c r="DL2034" s="141"/>
      <c r="DM2034" s="141"/>
      <c r="DN2034" s="141"/>
      <c r="DO2034" s="141"/>
      <c r="DP2034" s="91"/>
      <c r="DQ2034" s="72"/>
      <c r="DR2034" s="72"/>
      <c r="DS2034" s="72"/>
      <c r="DT2034" s="72"/>
      <c r="DZ2034" s="141"/>
      <c r="EA2034" s="141"/>
      <c r="EF2034" s="143"/>
      <c r="EU2034" s="72"/>
    </row>
    <row r="2035" spans="78:151">
      <c r="BZ2035"/>
      <c r="CA2035" s="278">
        <v>41431.569247685184</v>
      </c>
      <c r="CB2035" t="s">
        <v>1007</v>
      </c>
      <c r="CF2035" s="65"/>
      <c r="CG2035" s="65"/>
      <c r="DJ2035" s="139"/>
      <c r="DK2035" s="95"/>
      <c r="DL2035" s="141"/>
      <c r="DM2035" s="141"/>
      <c r="DN2035" s="141"/>
      <c r="DO2035" s="141"/>
      <c r="DP2035" s="91"/>
      <c r="DQ2035" s="72"/>
      <c r="DR2035" s="72"/>
      <c r="DS2035" s="72"/>
      <c r="DT2035" s="72"/>
      <c r="DZ2035" s="141"/>
      <c r="EA2035" s="141"/>
      <c r="EF2035" s="143"/>
      <c r="EU2035" s="72"/>
    </row>
    <row r="2036" spans="78:151">
      <c r="BZ2036"/>
      <c r="CA2036" s="278">
        <v>41431.569247685184</v>
      </c>
      <c r="CB2036" t="s">
        <v>1597</v>
      </c>
      <c r="CF2036" s="65"/>
      <c r="CG2036" s="65"/>
      <c r="DJ2036" s="139"/>
      <c r="DK2036" s="95"/>
      <c r="DL2036" s="141"/>
      <c r="DM2036" s="141"/>
      <c r="DN2036" s="141"/>
      <c r="DO2036" s="141"/>
      <c r="DP2036" s="91"/>
      <c r="DQ2036" s="72"/>
      <c r="DR2036" s="72"/>
      <c r="DS2036" s="72"/>
      <c r="DT2036" s="72"/>
      <c r="DZ2036" s="141"/>
      <c r="EA2036" s="141"/>
      <c r="EF2036" s="143"/>
      <c r="EU2036" s="72"/>
    </row>
    <row r="2037" spans="78:151">
      <c r="BZ2037"/>
      <c r="CA2037" s="278">
        <v>41431.56925925926</v>
      </c>
      <c r="CB2037" t="s">
        <v>1969</v>
      </c>
      <c r="CF2037" s="65"/>
      <c r="CG2037" s="65"/>
      <c r="DJ2037" s="139"/>
      <c r="DK2037" s="95"/>
      <c r="DL2037" s="141"/>
      <c r="DM2037" s="141"/>
      <c r="DN2037" s="141"/>
      <c r="DO2037" s="141"/>
      <c r="DP2037" s="91"/>
      <c r="DQ2037" s="72"/>
      <c r="DR2037" s="72"/>
      <c r="DS2037" s="72"/>
      <c r="DT2037" s="72"/>
      <c r="DZ2037" s="141"/>
      <c r="EA2037" s="141"/>
      <c r="EF2037" s="143"/>
      <c r="EU2037" s="72"/>
    </row>
    <row r="2038" spans="78:151">
      <c r="BZ2038"/>
      <c r="CA2038" s="278">
        <v>41431.56927083333</v>
      </c>
      <c r="CB2038" t="s">
        <v>1008</v>
      </c>
      <c r="CF2038" s="65"/>
      <c r="CG2038" s="65"/>
      <c r="DJ2038" s="139"/>
      <c r="DK2038" s="95"/>
      <c r="DL2038" s="141"/>
      <c r="DM2038" s="141"/>
      <c r="DN2038" s="141"/>
      <c r="DO2038" s="141"/>
      <c r="DP2038" s="91"/>
      <c r="DQ2038" s="72"/>
      <c r="DR2038" s="72"/>
      <c r="DS2038" s="72"/>
      <c r="DT2038" s="72"/>
      <c r="DZ2038" s="141"/>
      <c r="EA2038" s="141"/>
      <c r="EF2038" s="143"/>
      <c r="EU2038" s="72"/>
    </row>
    <row r="2039" spans="78:151">
      <c r="BZ2039"/>
      <c r="CA2039" s="278">
        <v>41431.56927083333</v>
      </c>
      <c r="CB2039" t="s">
        <v>1597</v>
      </c>
      <c r="CF2039" s="65"/>
      <c r="CG2039" s="65"/>
      <c r="DJ2039" s="139"/>
      <c r="DK2039" s="95"/>
      <c r="DL2039" s="141"/>
      <c r="DM2039" s="141"/>
      <c r="DN2039" s="141"/>
      <c r="DO2039" s="141"/>
      <c r="DP2039" s="91"/>
      <c r="DQ2039" s="72"/>
      <c r="DR2039" s="72"/>
      <c r="DS2039" s="72"/>
      <c r="DT2039" s="72"/>
      <c r="DZ2039" s="141"/>
      <c r="EA2039" s="141"/>
      <c r="EF2039" s="143"/>
      <c r="EU2039" s="72"/>
    </row>
    <row r="2040" spans="78:151">
      <c r="BZ2040"/>
      <c r="CA2040" s="278">
        <v>41431.569282407407</v>
      </c>
      <c r="CB2040" t="s">
        <v>1969</v>
      </c>
      <c r="CF2040" s="65"/>
      <c r="CG2040" s="65"/>
      <c r="DJ2040" s="139"/>
      <c r="DK2040" s="95"/>
      <c r="DL2040" s="141"/>
      <c r="DM2040" s="141"/>
      <c r="DN2040" s="141"/>
      <c r="DO2040" s="141"/>
      <c r="DP2040" s="91"/>
      <c r="DQ2040" s="72"/>
      <c r="DR2040" s="72"/>
      <c r="DS2040" s="72"/>
      <c r="DT2040" s="72"/>
      <c r="DZ2040" s="141"/>
      <c r="EA2040" s="141"/>
      <c r="EF2040" s="143"/>
      <c r="EU2040" s="72"/>
    </row>
    <row r="2041" spans="78:151">
      <c r="BZ2041"/>
      <c r="CA2041" s="278">
        <v>41431.56931712963</v>
      </c>
      <c r="CB2041" t="s">
        <v>1969</v>
      </c>
      <c r="CF2041" s="65"/>
      <c r="CG2041" s="65"/>
      <c r="DJ2041" s="139"/>
      <c r="DK2041" s="95"/>
      <c r="DL2041" s="141"/>
      <c r="DM2041" s="141"/>
      <c r="DN2041" s="141"/>
      <c r="DO2041" s="141"/>
      <c r="DP2041" s="91"/>
      <c r="DQ2041" s="72"/>
      <c r="DR2041" s="72"/>
      <c r="DS2041" s="72"/>
      <c r="DT2041" s="72"/>
      <c r="DZ2041" s="141"/>
      <c r="EA2041" s="141"/>
      <c r="EF2041" s="143"/>
      <c r="EU2041" s="72"/>
    </row>
    <row r="2042" spans="78:151">
      <c r="BZ2042"/>
      <c r="CA2042" s="278">
        <v>41431.569363425922</v>
      </c>
      <c r="CB2042" t="s">
        <v>1009</v>
      </c>
      <c r="CF2042" s="65"/>
      <c r="CG2042" s="65"/>
      <c r="DJ2042" s="139"/>
      <c r="DK2042" s="95"/>
      <c r="DL2042" s="141"/>
      <c r="DM2042" s="141"/>
      <c r="DN2042" s="141"/>
      <c r="DO2042" s="141"/>
      <c r="DP2042" s="91"/>
      <c r="DQ2042" s="72"/>
      <c r="DR2042" s="72"/>
      <c r="DS2042" s="72"/>
      <c r="DT2042" s="72"/>
      <c r="DZ2042" s="141"/>
      <c r="EA2042" s="141"/>
      <c r="EF2042" s="143"/>
      <c r="EU2042" s="72"/>
    </row>
    <row r="2043" spans="78:151">
      <c r="BZ2043"/>
      <c r="CA2043" s="278">
        <v>41431.569363425922</v>
      </c>
      <c r="CB2043" t="s">
        <v>1597</v>
      </c>
      <c r="CF2043" s="65"/>
      <c r="CG2043" s="65"/>
      <c r="DJ2043" s="139"/>
      <c r="DK2043" s="95"/>
      <c r="DL2043" s="141"/>
      <c r="DM2043" s="141"/>
      <c r="DN2043" s="141"/>
      <c r="DO2043" s="141"/>
      <c r="DP2043" s="91"/>
      <c r="DQ2043" s="72"/>
      <c r="DR2043" s="72"/>
      <c r="DS2043" s="72"/>
      <c r="DT2043" s="72"/>
      <c r="DZ2043" s="141"/>
      <c r="EA2043" s="141"/>
      <c r="EF2043" s="143"/>
      <c r="EU2043" s="72"/>
    </row>
    <row r="2044" spans="78:151">
      <c r="BZ2044"/>
      <c r="CA2044" s="278">
        <v>41431.569363425922</v>
      </c>
      <c r="CB2044" t="s">
        <v>1969</v>
      </c>
      <c r="CF2044" s="65"/>
      <c r="CG2044" s="65"/>
      <c r="DJ2044" s="139"/>
      <c r="DK2044" s="95"/>
      <c r="DL2044" s="141"/>
      <c r="DM2044" s="141"/>
      <c r="DN2044" s="141"/>
      <c r="DO2044" s="141"/>
      <c r="DP2044" s="91"/>
      <c r="DQ2044" s="72"/>
      <c r="DR2044" s="72"/>
      <c r="DS2044" s="72"/>
      <c r="DT2044" s="72"/>
      <c r="DZ2044" s="141"/>
      <c r="EA2044" s="141"/>
      <c r="EF2044" s="143"/>
      <c r="EU2044" s="72"/>
    </row>
    <row r="2045" spans="78:151">
      <c r="BZ2045"/>
      <c r="CA2045" s="278">
        <v>41431.569363425922</v>
      </c>
      <c r="CB2045" t="s">
        <v>1010</v>
      </c>
      <c r="CF2045" s="65"/>
      <c r="CG2045" s="65"/>
      <c r="DJ2045" s="139"/>
      <c r="DK2045" s="95"/>
      <c r="DL2045" s="141"/>
      <c r="DM2045" s="141"/>
      <c r="DN2045" s="141"/>
      <c r="DO2045" s="141"/>
      <c r="DP2045" s="91"/>
      <c r="DQ2045" s="72"/>
      <c r="DR2045" s="72"/>
      <c r="DS2045" s="72"/>
      <c r="DT2045" s="72"/>
      <c r="DZ2045" s="141"/>
      <c r="EA2045" s="141"/>
      <c r="EF2045" s="143"/>
      <c r="EU2045" s="72"/>
    </row>
    <row r="2046" spans="78:151">
      <c r="BZ2046"/>
      <c r="CA2046" s="278">
        <v>41431.569363425922</v>
      </c>
      <c r="CB2046" t="s">
        <v>1969</v>
      </c>
      <c r="CF2046" s="65"/>
      <c r="CG2046" s="65"/>
      <c r="DJ2046" s="139"/>
      <c r="DK2046" s="95"/>
      <c r="DL2046" s="141"/>
      <c r="DM2046" s="141"/>
      <c r="DN2046" s="141"/>
      <c r="DO2046" s="141"/>
      <c r="DP2046" s="91"/>
      <c r="DQ2046" s="72"/>
      <c r="DR2046" s="72"/>
      <c r="DS2046" s="72"/>
      <c r="DT2046" s="72"/>
      <c r="DZ2046" s="141"/>
      <c r="EA2046" s="141"/>
      <c r="EF2046" s="143"/>
      <c r="EU2046" s="72"/>
    </row>
    <row r="2047" spans="78:151">
      <c r="BZ2047"/>
      <c r="CA2047" s="278">
        <v>41431.569386574076</v>
      </c>
      <c r="CB2047" t="s">
        <v>947</v>
      </c>
      <c r="CF2047" s="65"/>
      <c r="CG2047" s="65"/>
      <c r="DJ2047" s="139"/>
      <c r="DK2047" s="95"/>
      <c r="DL2047" s="141"/>
      <c r="DM2047" s="141"/>
      <c r="DN2047" s="141"/>
      <c r="DO2047" s="141"/>
      <c r="DP2047" s="91"/>
      <c r="DQ2047" s="72"/>
      <c r="DR2047" s="72"/>
      <c r="DS2047" s="72"/>
      <c r="DT2047" s="72"/>
      <c r="DZ2047" s="141"/>
      <c r="EA2047" s="141"/>
      <c r="EF2047" s="143"/>
      <c r="EU2047" s="72"/>
    </row>
    <row r="2048" spans="78:151">
      <c r="BZ2048"/>
      <c r="CA2048" s="278">
        <v>41431.569409722222</v>
      </c>
      <c r="CB2048" t="s">
        <v>1969</v>
      </c>
      <c r="CF2048" s="65"/>
      <c r="CG2048" s="65"/>
      <c r="DJ2048" s="139"/>
      <c r="DK2048" s="95"/>
      <c r="DL2048" s="141"/>
      <c r="DM2048" s="141"/>
      <c r="DN2048" s="141"/>
      <c r="DO2048" s="141"/>
      <c r="DP2048" s="91"/>
      <c r="DQ2048" s="72"/>
      <c r="DR2048" s="72"/>
      <c r="DS2048" s="72"/>
      <c r="DT2048" s="72"/>
      <c r="DZ2048" s="141"/>
      <c r="EA2048" s="141"/>
      <c r="EF2048" s="143"/>
      <c r="EU2048" s="72"/>
    </row>
    <row r="2049" spans="78:151">
      <c r="BZ2049"/>
      <c r="CA2049" s="278">
        <v>41431.569409722222</v>
      </c>
      <c r="CB2049" t="s">
        <v>1009</v>
      </c>
      <c r="CF2049" s="65"/>
      <c r="CG2049" s="65"/>
      <c r="DJ2049" s="139"/>
      <c r="DK2049" s="95"/>
      <c r="DL2049" s="141"/>
      <c r="DM2049" s="141"/>
      <c r="DN2049" s="141"/>
      <c r="DO2049" s="141"/>
      <c r="DP2049" s="91"/>
      <c r="DQ2049" s="72"/>
      <c r="DR2049" s="72"/>
      <c r="DS2049" s="72"/>
      <c r="DT2049" s="72"/>
      <c r="DZ2049" s="141"/>
      <c r="EA2049" s="141"/>
      <c r="EF2049" s="143"/>
      <c r="EU2049" s="72"/>
    </row>
    <row r="2050" spans="78:151">
      <c r="BZ2050"/>
      <c r="CA2050" s="278">
        <v>41431.569409722222</v>
      </c>
      <c r="CB2050" t="s">
        <v>1597</v>
      </c>
      <c r="CF2050" s="65"/>
      <c r="CG2050" s="65"/>
      <c r="DJ2050" s="139"/>
      <c r="DK2050" s="95"/>
      <c r="DL2050" s="141"/>
      <c r="DM2050" s="141"/>
      <c r="DN2050" s="141"/>
      <c r="DO2050" s="141"/>
      <c r="DP2050" s="91"/>
      <c r="DQ2050" s="72"/>
      <c r="DR2050" s="72"/>
      <c r="DS2050" s="72"/>
      <c r="DT2050" s="72"/>
      <c r="DZ2050" s="141"/>
      <c r="EA2050" s="141"/>
      <c r="EF2050" s="143"/>
      <c r="EU2050" s="72"/>
    </row>
    <row r="2051" spans="78:151">
      <c r="BZ2051"/>
      <c r="CA2051" s="278">
        <v>41431.571608796294</v>
      </c>
      <c r="CB2051" t="s">
        <v>1969</v>
      </c>
      <c r="CF2051" s="65"/>
      <c r="CG2051" s="65"/>
      <c r="DJ2051" s="139"/>
      <c r="DK2051" s="95"/>
      <c r="DL2051" s="141"/>
      <c r="DM2051" s="141"/>
      <c r="DN2051" s="141"/>
      <c r="DO2051" s="141"/>
      <c r="DP2051" s="91"/>
      <c r="DQ2051" s="72"/>
      <c r="DR2051" s="72"/>
      <c r="DS2051" s="72"/>
      <c r="DT2051" s="72"/>
      <c r="DZ2051" s="141"/>
      <c r="EA2051" s="141"/>
      <c r="EF2051" s="143"/>
      <c r="EU2051" s="72"/>
    </row>
    <row r="2052" spans="78:151">
      <c r="BZ2052"/>
      <c r="CA2052" s="278">
        <v>41431.571712962963</v>
      </c>
      <c r="CB2052" t="s">
        <v>1969</v>
      </c>
      <c r="CF2052" s="65"/>
      <c r="CG2052" s="65"/>
      <c r="DJ2052" s="139"/>
      <c r="DK2052" s="95"/>
      <c r="DL2052" s="141"/>
      <c r="DM2052" s="141"/>
      <c r="DN2052" s="141"/>
      <c r="DO2052" s="141"/>
      <c r="DP2052" s="91"/>
      <c r="DQ2052" s="72"/>
      <c r="DR2052" s="72"/>
      <c r="DS2052" s="72"/>
      <c r="DT2052" s="72"/>
      <c r="DZ2052" s="141"/>
      <c r="EA2052" s="141"/>
      <c r="EF2052" s="143"/>
      <c r="EU2052" s="72"/>
    </row>
    <row r="2053" spans="78:151">
      <c r="BZ2053"/>
      <c r="CA2053" s="278">
        <v>41431.572268518517</v>
      </c>
      <c r="CB2053" t="s">
        <v>948</v>
      </c>
      <c r="CF2053" s="65"/>
      <c r="CG2053" s="65"/>
      <c r="DJ2053" s="139"/>
      <c r="DK2053" s="95"/>
      <c r="DL2053" s="141"/>
      <c r="DM2053" s="141"/>
      <c r="DN2053" s="141"/>
      <c r="DO2053" s="141"/>
      <c r="DP2053" s="91"/>
      <c r="DQ2053" s="72"/>
      <c r="DR2053" s="72"/>
      <c r="DS2053" s="72"/>
      <c r="DT2053" s="72"/>
      <c r="DZ2053" s="141"/>
      <c r="EA2053" s="141"/>
      <c r="EF2053" s="143"/>
      <c r="EU2053" s="72"/>
    </row>
    <row r="2054" spans="78:151">
      <c r="BZ2054"/>
      <c r="CA2054" s="278">
        <v>41431.572280092594</v>
      </c>
      <c r="CB2054" t="s">
        <v>1598</v>
      </c>
      <c r="CF2054" s="65"/>
      <c r="CG2054" s="65"/>
      <c r="DJ2054" s="139"/>
      <c r="DK2054" s="95"/>
      <c r="DL2054" s="141"/>
      <c r="DM2054" s="141"/>
      <c r="DN2054" s="141"/>
      <c r="DO2054" s="141"/>
      <c r="DP2054" s="91"/>
      <c r="DQ2054" s="72"/>
      <c r="DR2054" s="72"/>
      <c r="DS2054" s="72"/>
      <c r="DT2054" s="72"/>
      <c r="DZ2054" s="141"/>
      <c r="EA2054" s="141"/>
      <c r="EF2054" s="143"/>
      <c r="EU2054" s="72"/>
    </row>
    <row r="2055" spans="78:151">
      <c r="BZ2055"/>
      <c r="CA2055" s="278">
        <v>41431.572280092594</v>
      </c>
      <c r="CB2055" t="s">
        <v>1969</v>
      </c>
      <c r="CF2055" s="65"/>
      <c r="CG2055" s="65"/>
      <c r="DJ2055" s="139"/>
      <c r="DK2055" s="95"/>
      <c r="DL2055" s="141"/>
      <c r="DM2055" s="141"/>
      <c r="DN2055" s="141"/>
      <c r="DO2055" s="141"/>
      <c r="DP2055" s="91"/>
      <c r="DQ2055" s="72"/>
      <c r="DR2055" s="72"/>
      <c r="DS2055" s="72"/>
      <c r="DT2055" s="72"/>
      <c r="DZ2055" s="141"/>
      <c r="EA2055" s="141"/>
      <c r="EF2055" s="143"/>
      <c r="EU2055" s="72"/>
    </row>
    <row r="2056" spans="78:151">
      <c r="BZ2056"/>
      <c r="CA2056" s="278">
        <v>41431.572291666664</v>
      </c>
      <c r="CB2056" t="s">
        <v>949</v>
      </c>
      <c r="CF2056" s="65"/>
      <c r="CG2056" s="65"/>
      <c r="DJ2056" s="139"/>
      <c r="DK2056" s="95"/>
      <c r="DL2056" s="141"/>
      <c r="DM2056" s="141"/>
      <c r="DN2056" s="141"/>
      <c r="DO2056" s="141"/>
      <c r="DP2056" s="91"/>
      <c r="DQ2056" s="72"/>
      <c r="DR2056" s="72"/>
      <c r="DS2056" s="72"/>
      <c r="DT2056" s="72"/>
      <c r="DZ2056" s="141"/>
      <c r="EA2056" s="141"/>
      <c r="EF2056" s="143"/>
      <c r="EU2056" s="72"/>
    </row>
    <row r="2057" spans="78:151">
      <c r="BZ2057"/>
      <c r="CA2057" s="278">
        <v>41431.57230324074</v>
      </c>
      <c r="CB2057" t="s">
        <v>1597</v>
      </c>
      <c r="CF2057" s="65"/>
      <c r="CG2057" s="65"/>
      <c r="DJ2057" s="139"/>
      <c r="DK2057" s="95"/>
      <c r="DL2057" s="141"/>
      <c r="DM2057" s="141"/>
      <c r="DN2057" s="141"/>
      <c r="DO2057" s="141"/>
      <c r="DP2057" s="91"/>
      <c r="DQ2057" s="72"/>
      <c r="DR2057" s="72"/>
      <c r="DS2057" s="72"/>
      <c r="DT2057" s="72"/>
      <c r="DZ2057" s="141"/>
      <c r="EA2057" s="141"/>
      <c r="EF2057" s="143"/>
      <c r="EU2057" s="72"/>
    </row>
    <row r="2058" spans="78:151">
      <c r="BZ2058"/>
      <c r="CA2058" s="278">
        <v>41431.57230324074</v>
      </c>
      <c r="CB2058" t="s">
        <v>1969</v>
      </c>
      <c r="CF2058" s="65"/>
      <c r="CG2058" s="65"/>
      <c r="DJ2058" s="139"/>
      <c r="DK2058" s="95"/>
      <c r="DL2058" s="141"/>
      <c r="DM2058" s="141"/>
      <c r="DN2058" s="141"/>
      <c r="DO2058" s="141"/>
      <c r="DP2058" s="91"/>
      <c r="DQ2058" s="72"/>
      <c r="DR2058" s="72"/>
      <c r="DS2058" s="72"/>
      <c r="DT2058" s="72"/>
      <c r="DZ2058" s="141"/>
      <c r="EA2058" s="141"/>
      <c r="EF2058" s="143"/>
      <c r="EU2058" s="72"/>
    </row>
    <row r="2059" spans="78:151">
      <c r="BZ2059"/>
      <c r="CA2059" s="278">
        <v>41431.57236111111</v>
      </c>
      <c r="CB2059" t="s">
        <v>1969</v>
      </c>
      <c r="CF2059" s="65"/>
      <c r="CG2059" s="65"/>
      <c r="DJ2059" s="139"/>
      <c r="DK2059" s="95"/>
      <c r="DL2059" s="141"/>
      <c r="DM2059" s="141"/>
      <c r="DN2059" s="141"/>
      <c r="DO2059" s="141"/>
      <c r="DP2059" s="91"/>
      <c r="DQ2059" s="72"/>
      <c r="DR2059" s="72"/>
      <c r="DS2059" s="72"/>
      <c r="DT2059" s="72"/>
      <c r="DZ2059" s="141"/>
      <c r="EA2059" s="141"/>
      <c r="EF2059" s="143"/>
      <c r="EU2059" s="72"/>
    </row>
    <row r="2060" spans="78:151">
      <c r="BZ2060"/>
      <c r="CA2060" s="278">
        <v>41431.572395833333</v>
      </c>
      <c r="CB2060" t="s">
        <v>950</v>
      </c>
      <c r="CF2060" s="65"/>
      <c r="CG2060" s="65"/>
      <c r="DJ2060" s="139"/>
      <c r="DK2060" s="95"/>
      <c r="DL2060" s="141"/>
      <c r="DM2060" s="141"/>
      <c r="DN2060" s="141"/>
      <c r="DO2060" s="141"/>
      <c r="DP2060" s="91"/>
      <c r="DQ2060" s="72"/>
      <c r="DR2060" s="72"/>
      <c r="DS2060" s="72"/>
      <c r="DT2060" s="72"/>
      <c r="DZ2060" s="141"/>
      <c r="EA2060" s="141"/>
      <c r="EF2060" s="143"/>
      <c r="EU2060" s="72"/>
    </row>
    <row r="2061" spans="78:151">
      <c r="BZ2061"/>
      <c r="CA2061" s="278">
        <v>41431.572395833333</v>
      </c>
      <c r="CB2061" t="s">
        <v>1597</v>
      </c>
      <c r="CF2061" s="65"/>
      <c r="CG2061" s="65"/>
      <c r="DJ2061" s="139"/>
      <c r="DK2061" s="95"/>
      <c r="DL2061" s="141"/>
      <c r="DM2061" s="141"/>
      <c r="DN2061" s="141"/>
      <c r="DO2061" s="141"/>
      <c r="DP2061" s="91"/>
      <c r="DQ2061" s="72"/>
      <c r="DR2061" s="72"/>
      <c r="DS2061" s="72"/>
      <c r="DT2061" s="72"/>
      <c r="DZ2061" s="141"/>
      <c r="EA2061" s="141"/>
      <c r="EF2061" s="143"/>
      <c r="EU2061" s="72"/>
    </row>
    <row r="2062" spans="78:151">
      <c r="BZ2062"/>
      <c r="CA2062" s="278">
        <v>41431.572395833333</v>
      </c>
      <c r="CB2062" t="s">
        <v>1969</v>
      </c>
      <c r="CF2062" s="65"/>
      <c r="CG2062" s="65"/>
      <c r="DJ2062" s="139"/>
      <c r="DK2062" s="95"/>
      <c r="DL2062" s="141"/>
      <c r="DM2062" s="141"/>
      <c r="DN2062" s="141"/>
      <c r="DO2062" s="141"/>
      <c r="DP2062" s="91"/>
      <c r="DQ2062" s="72"/>
      <c r="DR2062" s="72"/>
      <c r="DS2062" s="72"/>
      <c r="DT2062" s="72"/>
      <c r="DZ2062" s="141"/>
      <c r="EA2062" s="141"/>
      <c r="EF2062" s="143"/>
      <c r="EU2062" s="72"/>
    </row>
    <row r="2063" spans="78:151">
      <c r="BZ2063"/>
      <c r="CA2063" s="278">
        <v>41431.572395833333</v>
      </c>
      <c r="CB2063" t="s">
        <v>951</v>
      </c>
      <c r="CF2063" s="65"/>
      <c r="CG2063" s="65"/>
      <c r="DJ2063" s="139"/>
      <c r="DK2063" s="95"/>
      <c r="DL2063" s="141"/>
      <c r="DM2063" s="141"/>
      <c r="DN2063" s="141"/>
      <c r="DO2063" s="141"/>
      <c r="DP2063" s="91"/>
      <c r="DQ2063" s="72"/>
      <c r="DR2063" s="72"/>
      <c r="DS2063" s="72"/>
      <c r="DT2063" s="72"/>
      <c r="DZ2063" s="141"/>
      <c r="EA2063" s="141"/>
      <c r="EF2063" s="143"/>
      <c r="EU2063" s="72"/>
    </row>
    <row r="2064" spans="78:151">
      <c r="BZ2064"/>
      <c r="CA2064" s="278">
        <v>41431.572395833333</v>
      </c>
      <c r="CB2064" t="s">
        <v>1969</v>
      </c>
      <c r="CF2064" s="65"/>
      <c r="CG2064" s="65"/>
      <c r="DJ2064" s="139"/>
      <c r="DK2064" s="95"/>
      <c r="DL2064" s="141"/>
      <c r="DM2064" s="141"/>
      <c r="DN2064" s="141"/>
      <c r="DO2064" s="141"/>
      <c r="DP2064" s="91"/>
      <c r="DQ2064" s="72"/>
      <c r="DR2064" s="72"/>
      <c r="DS2064" s="72"/>
      <c r="DT2064" s="72"/>
      <c r="DZ2064" s="141"/>
      <c r="EA2064" s="141"/>
      <c r="EF2064" s="143"/>
      <c r="EU2064" s="72"/>
    </row>
    <row r="2065" spans="78:151">
      <c r="BZ2065"/>
      <c r="CA2065" s="278">
        <v>41431.57240740741</v>
      </c>
      <c r="CB2065" t="s">
        <v>952</v>
      </c>
      <c r="CF2065" s="65"/>
      <c r="CG2065" s="65"/>
      <c r="DJ2065" s="139"/>
      <c r="DK2065" s="95"/>
      <c r="DL2065" s="141"/>
      <c r="DM2065" s="141"/>
      <c r="DN2065" s="141"/>
      <c r="DO2065" s="141"/>
      <c r="DP2065" s="91"/>
      <c r="DQ2065" s="72"/>
      <c r="DR2065" s="72"/>
      <c r="DS2065" s="72"/>
      <c r="DT2065" s="72"/>
      <c r="DZ2065" s="141"/>
      <c r="EA2065" s="141"/>
      <c r="EF2065" s="143"/>
      <c r="EU2065" s="72"/>
    </row>
    <row r="2066" spans="78:151">
      <c r="BZ2066"/>
      <c r="CA2066" s="278">
        <v>41431.572442129633</v>
      </c>
      <c r="CB2066" t="s">
        <v>1969</v>
      </c>
      <c r="CF2066" s="65"/>
      <c r="CG2066" s="65"/>
      <c r="DJ2066" s="139"/>
      <c r="DK2066" s="95"/>
      <c r="DL2066" s="141"/>
      <c r="DM2066" s="141"/>
      <c r="DN2066" s="141"/>
      <c r="DO2066" s="141"/>
      <c r="DP2066" s="91"/>
      <c r="DQ2066" s="72"/>
      <c r="DR2066" s="72"/>
      <c r="DS2066" s="72"/>
      <c r="DT2066" s="72"/>
      <c r="DZ2066" s="141"/>
      <c r="EA2066" s="141"/>
      <c r="EF2066" s="143"/>
      <c r="EU2066" s="72"/>
    </row>
    <row r="2067" spans="78:151">
      <c r="BZ2067"/>
      <c r="CA2067" s="278">
        <v>41431.572442129633</v>
      </c>
      <c r="CB2067" t="s">
        <v>950</v>
      </c>
      <c r="CF2067" s="65"/>
      <c r="CG2067" s="65"/>
      <c r="DJ2067" s="139"/>
      <c r="DK2067" s="95"/>
      <c r="DL2067" s="141"/>
      <c r="DM2067" s="141"/>
      <c r="DN2067" s="141"/>
      <c r="DO2067" s="141"/>
      <c r="DP2067" s="91"/>
      <c r="DQ2067" s="72"/>
      <c r="DR2067" s="72"/>
      <c r="DS2067" s="72"/>
      <c r="DT2067" s="72"/>
      <c r="DZ2067" s="141"/>
      <c r="EA2067" s="141"/>
      <c r="EF2067" s="143"/>
      <c r="EU2067" s="72"/>
    </row>
    <row r="2068" spans="78:151">
      <c r="BZ2068"/>
      <c r="CA2068" s="278">
        <v>41431.572442129633</v>
      </c>
      <c r="CB2068" t="s">
        <v>1598</v>
      </c>
      <c r="CF2068" s="65"/>
      <c r="CG2068" s="65"/>
      <c r="DJ2068" s="139"/>
      <c r="DK2068" s="95"/>
      <c r="DL2068" s="141"/>
      <c r="DM2068" s="141"/>
      <c r="DN2068" s="141"/>
      <c r="DO2068" s="141"/>
      <c r="DP2068" s="91"/>
      <c r="DQ2068" s="72"/>
      <c r="DR2068" s="72"/>
      <c r="DS2068" s="72"/>
      <c r="DT2068" s="72"/>
      <c r="DZ2068" s="141"/>
      <c r="EA2068" s="141"/>
      <c r="EF2068" s="143"/>
      <c r="EU2068" s="72"/>
    </row>
    <row r="2069" spans="78:151">
      <c r="BZ2069"/>
      <c r="CA2069" s="278">
        <v>41431.573321759257</v>
      </c>
      <c r="CB2069" t="s">
        <v>1969</v>
      </c>
      <c r="CF2069" s="65"/>
      <c r="CG2069" s="65"/>
      <c r="DJ2069" s="139"/>
      <c r="DK2069" s="95"/>
      <c r="DL2069" s="141"/>
      <c r="DM2069" s="141"/>
      <c r="DN2069" s="141"/>
      <c r="DO2069" s="141"/>
      <c r="DP2069" s="91"/>
      <c r="DQ2069" s="72"/>
      <c r="DR2069" s="72"/>
      <c r="DS2069" s="72"/>
      <c r="DT2069" s="72"/>
      <c r="DZ2069" s="141"/>
      <c r="EA2069" s="141"/>
      <c r="EF2069" s="143"/>
      <c r="EU2069" s="72"/>
    </row>
    <row r="2070" spans="78:151">
      <c r="BZ2070"/>
      <c r="CA2070" s="278">
        <v>41431.573437500003</v>
      </c>
      <c r="CB2070" t="s">
        <v>1969</v>
      </c>
      <c r="CF2070" s="65"/>
      <c r="CG2070" s="65"/>
      <c r="DJ2070" s="139"/>
      <c r="DK2070" s="95"/>
      <c r="DL2070" s="141"/>
      <c r="DM2070" s="141"/>
      <c r="DN2070" s="141"/>
      <c r="DO2070" s="141"/>
      <c r="DP2070" s="91"/>
      <c r="DQ2070" s="72"/>
      <c r="DR2070" s="72"/>
      <c r="DS2070" s="72"/>
      <c r="DT2070" s="72"/>
      <c r="DZ2070" s="141"/>
      <c r="EA2070" s="141"/>
      <c r="EF2070" s="143"/>
      <c r="EU2070" s="72"/>
    </row>
    <row r="2071" spans="78:151">
      <c r="BZ2071"/>
      <c r="CA2071" s="278">
        <v>41431.573819444442</v>
      </c>
      <c r="CB2071" t="s">
        <v>953</v>
      </c>
      <c r="CF2071" s="65"/>
      <c r="CG2071" s="65"/>
      <c r="DJ2071" s="139"/>
      <c r="DK2071" s="95"/>
      <c r="DL2071" s="141"/>
      <c r="DM2071" s="141"/>
      <c r="DN2071" s="141"/>
      <c r="DO2071" s="141"/>
      <c r="DP2071" s="91"/>
      <c r="DQ2071" s="72"/>
      <c r="DR2071" s="72"/>
      <c r="DS2071" s="72"/>
      <c r="DT2071" s="72"/>
      <c r="DZ2071" s="141"/>
      <c r="EA2071" s="141"/>
      <c r="EF2071" s="143"/>
      <c r="EU2071" s="72"/>
    </row>
    <row r="2072" spans="78:151">
      <c r="BZ2072"/>
      <c r="CA2072" s="278">
        <v>41431.573819444442</v>
      </c>
      <c r="CB2072" t="s">
        <v>1597</v>
      </c>
      <c r="CF2072" s="65"/>
      <c r="CG2072" s="65"/>
      <c r="DJ2072" s="139"/>
      <c r="DK2072" s="95"/>
      <c r="DL2072" s="141"/>
      <c r="DM2072" s="141"/>
      <c r="DN2072" s="141"/>
      <c r="DO2072" s="141"/>
      <c r="DP2072" s="91"/>
      <c r="DQ2072" s="72"/>
      <c r="DR2072" s="72"/>
      <c r="DS2072" s="72"/>
      <c r="DT2072" s="72"/>
      <c r="DZ2072" s="141"/>
      <c r="EA2072" s="141"/>
      <c r="EF2072" s="143"/>
      <c r="EU2072" s="72"/>
    </row>
    <row r="2073" spans="78:151">
      <c r="BZ2073"/>
      <c r="CA2073" s="278">
        <v>41431.573831018519</v>
      </c>
      <c r="CB2073" t="s">
        <v>1969</v>
      </c>
      <c r="CF2073" s="65"/>
      <c r="CG2073" s="65"/>
      <c r="DJ2073" s="139"/>
      <c r="DK2073" s="95"/>
      <c r="DL2073" s="141"/>
      <c r="DM2073" s="141"/>
      <c r="DN2073" s="141"/>
      <c r="DO2073" s="141"/>
      <c r="DP2073" s="91"/>
      <c r="DQ2073" s="72"/>
      <c r="DR2073" s="72"/>
      <c r="DS2073" s="72"/>
      <c r="DT2073" s="72"/>
      <c r="DZ2073" s="141"/>
      <c r="EA2073" s="141"/>
      <c r="EF2073" s="143"/>
      <c r="EU2073" s="72"/>
    </row>
    <row r="2074" spans="78:151">
      <c r="BZ2074"/>
      <c r="CA2074" s="278">
        <v>41431.573842592596</v>
      </c>
      <c r="CB2074" t="s">
        <v>954</v>
      </c>
      <c r="CF2074" s="65"/>
      <c r="CG2074" s="65"/>
      <c r="DJ2074" s="139"/>
      <c r="DK2074" s="95"/>
      <c r="DL2074" s="141"/>
      <c r="DM2074" s="141"/>
      <c r="DN2074" s="141"/>
      <c r="DO2074" s="141"/>
      <c r="DP2074" s="91"/>
      <c r="DQ2074" s="72"/>
      <c r="DR2074" s="72"/>
      <c r="DS2074" s="72"/>
      <c r="DT2074" s="72"/>
      <c r="DZ2074" s="141"/>
      <c r="EA2074" s="141"/>
      <c r="EF2074" s="143"/>
      <c r="EU2074" s="72"/>
    </row>
    <row r="2075" spans="78:151">
      <c r="BZ2075"/>
      <c r="CA2075" s="278">
        <v>41431.573842592596</v>
      </c>
      <c r="CB2075" t="s">
        <v>1598</v>
      </c>
      <c r="CF2075" s="65"/>
      <c r="CG2075" s="65"/>
      <c r="DJ2075" s="139"/>
      <c r="DK2075" s="95"/>
      <c r="DL2075" s="141"/>
      <c r="DM2075" s="141"/>
      <c r="DN2075" s="141"/>
      <c r="DO2075" s="141"/>
      <c r="DP2075" s="91"/>
      <c r="DQ2075" s="72"/>
      <c r="DR2075" s="72"/>
      <c r="DS2075" s="72"/>
      <c r="DT2075" s="72"/>
      <c r="DZ2075" s="141"/>
      <c r="EA2075" s="141"/>
      <c r="EF2075" s="143"/>
      <c r="EU2075" s="72"/>
    </row>
    <row r="2076" spans="78:151">
      <c r="BZ2076"/>
      <c r="CA2076" s="278">
        <v>41431.573854166665</v>
      </c>
      <c r="CB2076" t="s">
        <v>1969</v>
      </c>
      <c r="CF2076" s="65"/>
      <c r="CG2076" s="65"/>
      <c r="DJ2076" s="139"/>
      <c r="DK2076" s="95"/>
      <c r="DL2076" s="141"/>
      <c r="DM2076" s="141"/>
      <c r="DN2076" s="141"/>
      <c r="DO2076" s="141"/>
      <c r="DP2076" s="91"/>
      <c r="DQ2076" s="72"/>
      <c r="DR2076" s="72"/>
      <c r="DS2076" s="72"/>
      <c r="DT2076" s="72"/>
      <c r="DZ2076" s="141"/>
      <c r="EA2076" s="141"/>
      <c r="EF2076" s="143"/>
      <c r="EU2076" s="72"/>
    </row>
    <row r="2077" spans="78:151">
      <c r="BZ2077"/>
      <c r="CA2077" s="278">
        <v>41431.573923611111</v>
      </c>
      <c r="CB2077" t="s">
        <v>1969</v>
      </c>
      <c r="CF2077" s="65"/>
      <c r="CG2077" s="65"/>
      <c r="DJ2077" s="139"/>
      <c r="DK2077" s="95"/>
      <c r="DL2077" s="141"/>
      <c r="DM2077" s="141"/>
      <c r="DN2077" s="141"/>
      <c r="DO2077" s="141"/>
      <c r="DP2077" s="91"/>
      <c r="DQ2077" s="72"/>
      <c r="DR2077" s="72"/>
      <c r="DS2077" s="72"/>
      <c r="DT2077" s="72"/>
      <c r="DZ2077" s="141"/>
      <c r="EA2077" s="141"/>
      <c r="EF2077" s="143"/>
      <c r="EU2077" s="72"/>
    </row>
    <row r="2078" spans="78:151">
      <c r="BZ2078"/>
      <c r="CA2078" s="278">
        <v>41431.573946759258</v>
      </c>
      <c r="CB2078" t="s">
        <v>955</v>
      </c>
      <c r="CF2078" s="65"/>
      <c r="CG2078" s="65"/>
      <c r="DJ2078" s="139"/>
      <c r="DK2078" s="95"/>
      <c r="DL2078" s="141"/>
      <c r="DM2078" s="141"/>
      <c r="DN2078" s="141"/>
      <c r="DO2078" s="141"/>
      <c r="DP2078" s="91"/>
      <c r="DQ2078" s="72"/>
      <c r="DR2078" s="72"/>
      <c r="DS2078" s="72"/>
      <c r="DT2078" s="72"/>
      <c r="DZ2078" s="141"/>
      <c r="EA2078" s="141"/>
      <c r="EF2078" s="143"/>
      <c r="EU2078" s="72"/>
    </row>
    <row r="2079" spans="78:151">
      <c r="BZ2079"/>
      <c r="CA2079" s="278">
        <v>41431.573958333334</v>
      </c>
      <c r="CB2079" t="s">
        <v>1598</v>
      </c>
      <c r="CF2079" s="65"/>
      <c r="CG2079" s="65"/>
      <c r="DJ2079" s="139"/>
      <c r="DK2079" s="95"/>
      <c r="DL2079" s="141"/>
      <c r="DM2079" s="141"/>
      <c r="DN2079" s="141"/>
      <c r="DO2079" s="141"/>
      <c r="DP2079" s="91"/>
      <c r="DQ2079" s="72"/>
      <c r="DR2079" s="72"/>
      <c r="DS2079" s="72"/>
      <c r="DT2079" s="72"/>
      <c r="DZ2079" s="141"/>
      <c r="EA2079" s="141"/>
      <c r="EF2079" s="143"/>
      <c r="EU2079" s="72"/>
    </row>
    <row r="2080" spans="78:151">
      <c r="BZ2080"/>
      <c r="CA2080" s="278">
        <v>41431.573958333334</v>
      </c>
      <c r="CB2080" t="s">
        <v>1969</v>
      </c>
      <c r="CF2080" s="65"/>
      <c r="CG2080" s="65"/>
      <c r="DJ2080" s="139"/>
      <c r="DK2080" s="95"/>
      <c r="DL2080" s="141"/>
      <c r="DM2080" s="141"/>
      <c r="DN2080" s="141"/>
      <c r="DO2080" s="141"/>
      <c r="DP2080" s="91"/>
      <c r="DQ2080" s="72"/>
      <c r="DR2080" s="72"/>
      <c r="DS2080" s="72"/>
      <c r="DT2080" s="72"/>
      <c r="DZ2080" s="141"/>
      <c r="EA2080" s="141"/>
      <c r="EF2080" s="143"/>
      <c r="EU2080" s="72"/>
    </row>
    <row r="2081" spans="78:151">
      <c r="BZ2081"/>
      <c r="CA2081" s="278">
        <v>41431.573958333334</v>
      </c>
      <c r="CB2081" t="s">
        <v>956</v>
      </c>
      <c r="CF2081" s="65"/>
      <c r="CG2081" s="65"/>
      <c r="DJ2081" s="139"/>
      <c r="DK2081" s="95"/>
      <c r="DL2081" s="141"/>
      <c r="DM2081" s="141"/>
      <c r="DN2081" s="141"/>
      <c r="DO2081" s="141"/>
      <c r="DP2081" s="91"/>
      <c r="DQ2081" s="72"/>
      <c r="DR2081" s="72"/>
      <c r="DS2081" s="72"/>
      <c r="DT2081" s="72"/>
      <c r="DZ2081" s="141"/>
      <c r="EA2081" s="141"/>
      <c r="EF2081" s="143"/>
      <c r="EU2081" s="72"/>
    </row>
    <row r="2082" spans="78:151">
      <c r="BZ2082"/>
      <c r="CA2082" s="278">
        <v>41431.573958333334</v>
      </c>
      <c r="CB2082" t="s">
        <v>1969</v>
      </c>
      <c r="CF2082" s="65"/>
      <c r="CG2082" s="65"/>
      <c r="DJ2082" s="139"/>
      <c r="DK2082" s="95"/>
      <c r="DL2082" s="141"/>
      <c r="DM2082" s="141"/>
      <c r="DN2082" s="141"/>
      <c r="DO2082" s="141"/>
      <c r="DP2082" s="91"/>
      <c r="DQ2082" s="72"/>
      <c r="DR2082" s="72"/>
      <c r="DS2082" s="72"/>
      <c r="DT2082" s="72"/>
      <c r="DZ2082" s="141"/>
      <c r="EA2082" s="141"/>
      <c r="EF2082" s="143"/>
      <c r="EU2082" s="72"/>
    </row>
    <row r="2083" spans="78:151">
      <c r="BZ2083"/>
      <c r="CA2083" s="278">
        <v>41431.573969907404</v>
      </c>
      <c r="CB2083" t="s">
        <v>957</v>
      </c>
      <c r="CF2083" s="65"/>
      <c r="CG2083" s="65"/>
      <c r="DJ2083" s="139"/>
      <c r="DK2083" s="95"/>
      <c r="DL2083" s="141"/>
      <c r="DM2083" s="141"/>
      <c r="DN2083" s="141"/>
      <c r="DO2083" s="141"/>
      <c r="DP2083" s="91"/>
      <c r="DQ2083" s="72"/>
      <c r="DR2083" s="72"/>
      <c r="DS2083" s="72"/>
      <c r="DT2083" s="72"/>
      <c r="DZ2083" s="141"/>
      <c r="EA2083" s="141"/>
      <c r="EF2083" s="143"/>
      <c r="EU2083" s="72"/>
    </row>
    <row r="2084" spans="78:151">
      <c r="BZ2084"/>
      <c r="CA2084" s="278">
        <v>41431.574004629627</v>
      </c>
      <c r="CB2084" t="s">
        <v>1969</v>
      </c>
      <c r="CF2084" s="65"/>
      <c r="CG2084" s="65"/>
      <c r="DJ2084" s="139"/>
      <c r="DK2084" s="95"/>
      <c r="DL2084" s="141"/>
      <c r="DM2084" s="141"/>
      <c r="DN2084" s="141"/>
      <c r="DO2084" s="141"/>
      <c r="DP2084" s="91"/>
      <c r="DQ2084" s="72"/>
      <c r="DR2084" s="72"/>
      <c r="DS2084" s="72"/>
      <c r="DT2084" s="72"/>
      <c r="DZ2084" s="141"/>
      <c r="EA2084" s="141"/>
      <c r="EF2084" s="143"/>
      <c r="EU2084" s="72"/>
    </row>
    <row r="2085" spans="78:151">
      <c r="BZ2085"/>
      <c r="CA2085" s="278">
        <v>41431.574004629627</v>
      </c>
      <c r="CB2085" t="s">
        <v>955</v>
      </c>
      <c r="CF2085" s="65"/>
      <c r="CG2085" s="65"/>
      <c r="DJ2085" s="139"/>
      <c r="DK2085" s="95"/>
      <c r="DL2085" s="141"/>
      <c r="DM2085" s="141"/>
      <c r="DN2085" s="141"/>
      <c r="DO2085" s="141"/>
      <c r="DP2085" s="91"/>
      <c r="DQ2085" s="72"/>
      <c r="DR2085" s="72"/>
      <c r="DS2085" s="72"/>
      <c r="DT2085" s="72"/>
      <c r="DZ2085" s="141"/>
      <c r="EA2085" s="141"/>
      <c r="EF2085" s="143"/>
      <c r="EU2085" s="72"/>
    </row>
    <row r="2086" spans="78:151">
      <c r="BZ2086"/>
      <c r="CA2086" s="278">
        <v>41431.574004629627</v>
      </c>
      <c r="CB2086" t="s">
        <v>1597</v>
      </c>
      <c r="CF2086" s="65"/>
      <c r="CG2086" s="65"/>
      <c r="DJ2086" s="139"/>
      <c r="DK2086" s="95"/>
      <c r="DL2086" s="141"/>
      <c r="DM2086" s="141"/>
      <c r="DN2086" s="141"/>
      <c r="DO2086" s="141"/>
      <c r="DP2086" s="91"/>
      <c r="DQ2086" s="72"/>
      <c r="DR2086" s="72"/>
      <c r="DS2086" s="72"/>
      <c r="DT2086" s="72"/>
      <c r="DZ2086" s="141"/>
      <c r="EA2086" s="141"/>
      <c r="EF2086" s="143"/>
      <c r="EU2086" s="72"/>
    </row>
    <row r="2087" spans="78:151">
      <c r="BZ2087"/>
      <c r="CA2087" s="278">
        <v>41431.576284722221</v>
      </c>
      <c r="CB2087" t="s">
        <v>1969</v>
      </c>
      <c r="CF2087" s="65"/>
      <c r="CG2087" s="65"/>
      <c r="DJ2087" s="139"/>
      <c r="DK2087" s="95"/>
      <c r="DL2087" s="141"/>
      <c r="DM2087" s="141"/>
      <c r="DN2087" s="141"/>
      <c r="DO2087" s="141"/>
      <c r="DP2087" s="91"/>
      <c r="DQ2087" s="72"/>
      <c r="DR2087" s="72"/>
      <c r="DS2087" s="72"/>
      <c r="DT2087" s="72"/>
      <c r="DZ2087" s="141"/>
      <c r="EA2087" s="141"/>
      <c r="EF2087" s="143"/>
      <c r="EU2087" s="72"/>
    </row>
    <row r="2088" spans="78:151">
      <c r="BZ2088"/>
      <c r="CA2088" s="278">
        <v>41431.576388888891</v>
      </c>
      <c r="CB2088" t="s">
        <v>1969</v>
      </c>
      <c r="CF2088" s="65"/>
      <c r="CG2088" s="65"/>
      <c r="DJ2088" s="139"/>
      <c r="DK2088" s="95"/>
      <c r="DL2088" s="141"/>
      <c r="DM2088" s="141"/>
      <c r="DN2088" s="141"/>
      <c r="DO2088" s="141"/>
      <c r="DP2088" s="91"/>
      <c r="DQ2088" s="72"/>
      <c r="DR2088" s="72"/>
      <c r="DS2088" s="72"/>
      <c r="DT2088" s="72"/>
      <c r="DZ2088" s="141"/>
      <c r="EA2088" s="141"/>
      <c r="EF2088" s="143"/>
      <c r="EU2088" s="72"/>
    </row>
    <row r="2089" spans="78:151">
      <c r="BZ2089"/>
      <c r="CA2089" s="278">
        <v>41431.577268518522</v>
      </c>
      <c r="CB2089" t="s">
        <v>958</v>
      </c>
      <c r="CF2089" s="65"/>
      <c r="CG2089" s="65"/>
      <c r="DJ2089" s="139"/>
      <c r="DK2089" s="95"/>
      <c r="DL2089" s="141"/>
      <c r="DM2089" s="141"/>
      <c r="DN2089" s="141"/>
      <c r="DO2089" s="141"/>
      <c r="DP2089" s="91"/>
      <c r="DQ2089" s="72"/>
      <c r="DR2089" s="72"/>
      <c r="DS2089" s="72"/>
      <c r="DT2089" s="72"/>
      <c r="DZ2089" s="141"/>
      <c r="EA2089" s="141"/>
      <c r="EF2089" s="143"/>
      <c r="EU2089" s="72"/>
    </row>
    <row r="2090" spans="78:151">
      <c r="BZ2090"/>
      <c r="CA2090" s="278">
        <v>41431.577280092592</v>
      </c>
      <c r="CB2090" t="s">
        <v>1597</v>
      </c>
      <c r="CF2090" s="65"/>
      <c r="CG2090" s="65"/>
      <c r="DJ2090" s="139"/>
      <c r="DK2090" s="95"/>
      <c r="DL2090" s="141"/>
      <c r="DM2090" s="141"/>
      <c r="DN2090" s="141"/>
      <c r="DO2090" s="141"/>
      <c r="DP2090" s="91"/>
      <c r="DQ2090" s="72"/>
      <c r="DR2090" s="72"/>
      <c r="DS2090" s="72"/>
      <c r="DT2090" s="72"/>
      <c r="DZ2090" s="141"/>
      <c r="EA2090" s="141"/>
      <c r="EF2090" s="143"/>
      <c r="EU2090" s="72"/>
    </row>
    <row r="2091" spans="78:151">
      <c r="BZ2091"/>
      <c r="CA2091" s="278">
        <v>41431.577280092592</v>
      </c>
      <c r="CB2091" t="s">
        <v>1969</v>
      </c>
      <c r="CF2091" s="65"/>
      <c r="CG2091" s="65"/>
      <c r="DJ2091" s="139"/>
      <c r="DK2091" s="95"/>
      <c r="DL2091" s="141"/>
      <c r="DM2091" s="141"/>
      <c r="DN2091" s="141"/>
      <c r="DO2091" s="141"/>
      <c r="DP2091" s="91"/>
      <c r="DQ2091" s="72"/>
      <c r="DR2091" s="72"/>
      <c r="DS2091" s="72"/>
      <c r="DT2091" s="72"/>
      <c r="DZ2091" s="141"/>
      <c r="EA2091" s="141"/>
      <c r="EF2091" s="143"/>
      <c r="EU2091" s="72"/>
    </row>
    <row r="2092" spans="78:151">
      <c r="BZ2092"/>
      <c r="CA2092" s="278">
        <v>41431.577291666668</v>
      </c>
      <c r="CB2092" t="s">
        <v>959</v>
      </c>
      <c r="CF2092" s="65"/>
      <c r="CG2092" s="65"/>
      <c r="DJ2092" s="139"/>
      <c r="DK2092" s="95"/>
      <c r="DL2092" s="141"/>
      <c r="DM2092" s="141"/>
      <c r="DN2092" s="141"/>
      <c r="DO2092" s="141"/>
      <c r="DP2092" s="91"/>
      <c r="DQ2092" s="72"/>
      <c r="DR2092" s="72"/>
      <c r="DS2092" s="72"/>
      <c r="DT2092" s="72"/>
      <c r="DZ2092" s="141"/>
      <c r="EA2092" s="141"/>
      <c r="EF2092" s="143"/>
      <c r="EU2092" s="72"/>
    </row>
    <row r="2093" spans="78:151">
      <c r="BZ2093"/>
      <c r="CA2093" s="278">
        <v>41431.577303240738</v>
      </c>
      <c r="CB2093" t="s">
        <v>1597</v>
      </c>
      <c r="CF2093" s="65"/>
      <c r="CG2093" s="65"/>
      <c r="DJ2093" s="139"/>
      <c r="DK2093" s="95"/>
      <c r="DL2093" s="141"/>
      <c r="DM2093" s="141"/>
      <c r="DN2093" s="141"/>
      <c r="DO2093" s="141"/>
      <c r="DP2093" s="91"/>
      <c r="DQ2093" s="72"/>
      <c r="DR2093" s="72"/>
      <c r="DS2093" s="72"/>
      <c r="DT2093" s="72"/>
      <c r="DZ2093" s="141"/>
      <c r="EA2093" s="141"/>
      <c r="EF2093" s="143"/>
      <c r="EU2093" s="72"/>
    </row>
    <row r="2094" spans="78:151">
      <c r="BZ2094"/>
      <c r="CA2094" s="278">
        <v>41431.577303240738</v>
      </c>
      <c r="CB2094" t="s">
        <v>1969</v>
      </c>
      <c r="CF2094" s="65"/>
      <c r="CG2094" s="65"/>
      <c r="DJ2094" s="139"/>
      <c r="DK2094" s="95"/>
      <c r="DL2094" s="141"/>
      <c r="DM2094" s="141"/>
      <c r="DN2094" s="141"/>
      <c r="DO2094" s="141"/>
      <c r="DP2094" s="91"/>
      <c r="DQ2094" s="72"/>
      <c r="DR2094" s="72"/>
      <c r="DS2094" s="72"/>
      <c r="DT2094" s="72"/>
      <c r="DZ2094" s="141"/>
      <c r="EA2094" s="141"/>
      <c r="EF2094" s="143"/>
      <c r="EU2094" s="72"/>
    </row>
    <row r="2095" spans="78:151">
      <c r="BZ2095"/>
      <c r="CA2095" s="278">
        <v>41431.577361111114</v>
      </c>
      <c r="CB2095" t="s">
        <v>1969</v>
      </c>
      <c r="CF2095" s="65"/>
      <c r="CG2095" s="65"/>
      <c r="DJ2095" s="139"/>
      <c r="DK2095" s="95"/>
      <c r="DL2095" s="141"/>
      <c r="DM2095" s="141"/>
      <c r="DN2095" s="141"/>
      <c r="DO2095" s="141"/>
      <c r="DP2095" s="91"/>
      <c r="DQ2095" s="72"/>
      <c r="DR2095" s="72"/>
      <c r="DS2095" s="72"/>
      <c r="DT2095" s="72"/>
      <c r="DZ2095" s="141"/>
      <c r="EA2095" s="141"/>
      <c r="EF2095" s="143"/>
      <c r="EU2095" s="72"/>
    </row>
    <row r="2096" spans="78:151">
      <c r="BZ2096"/>
      <c r="CA2096" s="278">
        <v>41431.577384259261</v>
      </c>
      <c r="CB2096" t="s">
        <v>960</v>
      </c>
      <c r="CF2096" s="65"/>
      <c r="CG2096" s="65"/>
      <c r="DJ2096" s="139"/>
      <c r="DK2096" s="95"/>
      <c r="DL2096" s="141"/>
      <c r="DM2096" s="141"/>
      <c r="DN2096" s="141"/>
      <c r="DO2096" s="141"/>
      <c r="DP2096" s="91"/>
      <c r="DQ2096" s="72"/>
      <c r="DR2096" s="72"/>
      <c r="DS2096" s="72"/>
      <c r="DT2096" s="72"/>
      <c r="DZ2096" s="141"/>
      <c r="EA2096" s="141"/>
      <c r="EF2096" s="143"/>
      <c r="EU2096" s="72"/>
    </row>
    <row r="2097" spans="78:151">
      <c r="BZ2097"/>
      <c r="CA2097" s="278">
        <v>41431.57739583333</v>
      </c>
      <c r="CB2097" t="s">
        <v>1597</v>
      </c>
      <c r="CF2097" s="65"/>
      <c r="CG2097" s="65"/>
      <c r="DJ2097" s="139"/>
      <c r="DK2097" s="95"/>
      <c r="DL2097" s="141"/>
      <c r="DM2097" s="141"/>
      <c r="DN2097" s="141"/>
      <c r="DO2097" s="141"/>
      <c r="DP2097" s="91"/>
      <c r="DQ2097" s="72"/>
      <c r="DR2097" s="72"/>
      <c r="DS2097" s="72"/>
      <c r="DT2097" s="72"/>
      <c r="DZ2097" s="141"/>
      <c r="EA2097" s="141"/>
      <c r="EF2097" s="143"/>
      <c r="EU2097" s="72"/>
    </row>
    <row r="2098" spans="78:151">
      <c r="BZ2098"/>
      <c r="CA2098" s="278">
        <v>41431.57739583333</v>
      </c>
      <c r="CB2098" t="s">
        <v>1969</v>
      </c>
      <c r="CF2098" s="65"/>
      <c r="CG2098" s="65"/>
      <c r="DJ2098" s="139"/>
      <c r="DK2098" s="95"/>
      <c r="DL2098" s="141"/>
      <c r="DM2098" s="141"/>
      <c r="DN2098" s="141"/>
      <c r="DO2098" s="141"/>
      <c r="DP2098" s="91"/>
      <c r="DQ2098" s="72"/>
      <c r="DR2098" s="72"/>
      <c r="DS2098" s="72"/>
      <c r="DT2098" s="72"/>
      <c r="DZ2098" s="141"/>
      <c r="EA2098" s="141"/>
      <c r="EF2098" s="143"/>
      <c r="EU2098" s="72"/>
    </row>
    <row r="2099" spans="78:151">
      <c r="BZ2099"/>
      <c r="CA2099" s="278">
        <v>41431.57739583333</v>
      </c>
      <c r="CB2099" t="s">
        <v>961</v>
      </c>
      <c r="CF2099" s="65"/>
      <c r="CG2099" s="65"/>
      <c r="DJ2099" s="139"/>
      <c r="DK2099" s="95"/>
      <c r="DL2099" s="141"/>
      <c r="DM2099" s="141"/>
      <c r="DN2099" s="141"/>
      <c r="DO2099" s="141"/>
      <c r="DP2099" s="91"/>
      <c r="DQ2099" s="72"/>
      <c r="DR2099" s="72"/>
      <c r="DS2099" s="72"/>
      <c r="DT2099" s="72"/>
      <c r="DZ2099" s="141"/>
      <c r="EA2099" s="141"/>
      <c r="EF2099" s="143"/>
      <c r="EU2099" s="72"/>
    </row>
    <row r="2100" spans="78:151">
      <c r="BZ2100"/>
      <c r="CA2100" s="278">
        <v>41431.57739583333</v>
      </c>
      <c r="CB2100" t="s">
        <v>1969</v>
      </c>
      <c r="CF2100" s="65"/>
      <c r="CG2100" s="65"/>
      <c r="DJ2100" s="139"/>
      <c r="DK2100" s="95"/>
      <c r="DL2100" s="141"/>
      <c r="DM2100" s="141"/>
      <c r="DN2100" s="141"/>
      <c r="DO2100" s="141"/>
      <c r="DP2100" s="91"/>
      <c r="DQ2100" s="72"/>
      <c r="DR2100" s="72"/>
      <c r="DS2100" s="72"/>
      <c r="DT2100" s="72"/>
      <c r="DZ2100" s="141"/>
      <c r="EA2100" s="141"/>
      <c r="EF2100" s="143"/>
      <c r="EU2100" s="72"/>
    </row>
    <row r="2101" spans="78:151">
      <c r="BZ2101"/>
      <c r="CA2101" s="278">
        <v>41431.577407407407</v>
      </c>
      <c r="CB2101" t="s">
        <v>840</v>
      </c>
      <c r="CF2101" s="65"/>
      <c r="CG2101" s="65"/>
      <c r="DJ2101" s="139"/>
      <c r="DK2101" s="95"/>
      <c r="DL2101" s="141"/>
      <c r="DM2101" s="141"/>
      <c r="DN2101" s="141"/>
      <c r="DO2101" s="141"/>
      <c r="DP2101" s="91"/>
      <c r="DQ2101" s="72"/>
      <c r="DR2101" s="72"/>
      <c r="DS2101" s="72"/>
      <c r="DT2101" s="72"/>
      <c r="DZ2101" s="141"/>
      <c r="EA2101" s="141"/>
      <c r="EF2101" s="143"/>
      <c r="EU2101" s="72"/>
    </row>
    <row r="2102" spans="78:151">
      <c r="BZ2102"/>
      <c r="CA2102" s="278">
        <v>41431.57744212963</v>
      </c>
      <c r="CB2102" t="s">
        <v>1969</v>
      </c>
      <c r="CF2102" s="65"/>
      <c r="CG2102" s="65"/>
      <c r="DJ2102" s="139"/>
      <c r="DK2102" s="95"/>
      <c r="DL2102" s="141"/>
      <c r="DM2102" s="141"/>
      <c r="DN2102" s="141"/>
      <c r="DO2102" s="141"/>
      <c r="DP2102" s="91"/>
      <c r="DQ2102" s="72"/>
      <c r="DR2102" s="72"/>
      <c r="DS2102" s="72"/>
      <c r="DT2102" s="72"/>
      <c r="DZ2102" s="141"/>
      <c r="EA2102" s="141"/>
      <c r="EF2102" s="143"/>
      <c r="EU2102" s="72"/>
    </row>
    <row r="2103" spans="78:151">
      <c r="BZ2103"/>
      <c r="CA2103" s="278">
        <v>41431.57744212963</v>
      </c>
      <c r="CB2103" t="s">
        <v>960</v>
      </c>
      <c r="CF2103" s="65"/>
      <c r="CG2103" s="65"/>
      <c r="DJ2103" s="139"/>
      <c r="DK2103" s="95"/>
      <c r="DL2103" s="141"/>
      <c r="DM2103" s="141"/>
      <c r="DN2103" s="141"/>
      <c r="DO2103" s="141"/>
      <c r="DP2103" s="91"/>
      <c r="DQ2103" s="72"/>
      <c r="DR2103" s="72"/>
      <c r="DS2103" s="72"/>
      <c r="DT2103" s="72"/>
      <c r="DZ2103" s="141"/>
      <c r="EA2103" s="141"/>
      <c r="EF2103" s="143"/>
      <c r="EU2103" s="72"/>
    </row>
    <row r="2104" spans="78:151">
      <c r="BZ2104"/>
      <c r="CA2104" s="278">
        <v>41431.57744212963</v>
      </c>
      <c r="CB2104" t="s">
        <v>1598</v>
      </c>
      <c r="CF2104" s="65"/>
      <c r="CG2104" s="65"/>
      <c r="DJ2104" s="139"/>
      <c r="DK2104" s="95"/>
      <c r="DL2104" s="141"/>
      <c r="DM2104" s="141"/>
      <c r="DN2104" s="141"/>
      <c r="DO2104" s="141"/>
      <c r="DP2104" s="91"/>
      <c r="DQ2104" s="72"/>
      <c r="DR2104" s="72"/>
      <c r="DS2104" s="72"/>
      <c r="DT2104" s="72"/>
      <c r="DZ2104" s="141"/>
      <c r="EA2104" s="141"/>
      <c r="EF2104" s="143"/>
      <c r="EU2104" s="72"/>
    </row>
    <row r="2105" spans="78:151">
      <c r="BZ2105"/>
      <c r="CA2105" s="278">
        <v>41431.579456018517</v>
      </c>
      <c r="CB2105" t="s">
        <v>1969</v>
      </c>
      <c r="CF2105" s="65"/>
      <c r="CG2105" s="65"/>
      <c r="DJ2105" s="139"/>
      <c r="DK2105" s="95"/>
      <c r="DL2105" s="141"/>
      <c r="DM2105" s="141"/>
      <c r="DN2105" s="141"/>
      <c r="DO2105" s="141"/>
      <c r="DP2105" s="91"/>
      <c r="DQ2105" s="72"/>
      <c r="DR2105" s="72"/>
      <c r="DS2105" s="72"/>
      <c r="DT2105" s="72"/>
      <c r="DZ2105" s="141"/>
      <c r="EA2105" s="141"/>
      <c r="EF2105" s="143"/>
      <c r="EU2105" s="72"/>
    </row>
    <row r="2106" spans="78:151">
      <c r="BZ2106"/>
      <c r="CA2106" s="278">
        <v>41431.579560185186</v>
      </c>
      <c r="CB2106" t="s">
        <v>1969</v>
      </c>
      <c r="CF2106" s="65"/>
      <c r="CG2106" s="65"/>
      <c r="DJ2106" s="139"/>
      <c r="DK2106" s="95"/>
      <c r="DL2106" s="141"/>
      <c r="DM2106" s="141"/>
      <c r="DN2106" s="141"/>
      <c r="DO2106" s="141"/>
      <c r="DP2106" s="91"/>
      <c r="DQ2106" s="72"/>
      <c r="DR2106" s="72"/>
      <c r="DS2106" s="72"/>
      <c r="DT2106" s="72"/>
      <c r="DZ2106" s="141"/>
      <c r="EA2106" s="141"/>
      <c r="EF2106" s="143"/>
      <c r="EU2106" s="72"/>
    </row>
    <row r="2107" spans="78:151">
      <c r="BZ2107"/>
      <c r="CA2107" s="278">
        <v>41431.580821759257</v>
      </c>
      <c r="CB2107" t="s">
        <v>1969</v>
      </c>
      <c r="CF2107" s="65"/>
      <c r="CG2107" s="65"/>
      <c r="DJ2107" s="139"/>
      <c r="DK2107" s="95"/>
      <c r="DL2107" s="141"/>
      <c r="DM2107" s="141"/>
      <c r="DN2107" s="141"/>
      <c r="DO2107" s="141"/>
      <c r="DP2107" s="91"/>
      <c r="DQ2107" s="72"/>
      <c r="DR2107" s="72"/>
      <c r="DS2107" s="72"/>
      <c r="DT2107" s="72"/>
      <c r="DZ2107" s="141"/>
      <c r="EA2107" s="141"/>
      <c r="EF2107" s="143"/>
      <c r="EU2107" s="72"/>
    </row>
    <row r="2108" spans="78:151">
      <c r="BZ2108"/>
      <c r="CA2108" s="278">
        <v>41431.580937500003</v>
      </c>
      <c r="CB2108" t="s">
        <v>1969</v>
      </c>
      <c r="CF2108" s="65"/>
      <c r="CG2108" s="65"/>
      <c r="DJ2108" s="139"/>
      <c r="DK2108" s="95"/>
      <c r="DL2108" s="141"/>
      <c r="DM2108" s="141"/>
      <c r="DN2108" s="141"/>
      <c r="DO2108" s="141"/>
      <c r="DP2108" s="91"/>
      <c r="DQ2108" s="72"/>
      <c r="DR2108" s="72"/>
      <c r="DS2108" s="72"/>
      <c r="DT2108" s="72"/>
      <c r="DZ2108" s="141"/>
      <c r="EA2108" s="141"/>
      <c r="EF2108" s="143"/>
      <c r="EU2108" s="72"/>
    </row>
    <row r="2109" spans="78:151">
      <c r="BZ2109"/>
      <c r="CA2109" s="278">
        <v>41431.582465277781</v>
      </c>
      <c r="CB2109" t="s">
        <v>1969</v>
      </c>
      <c r="CF2109" s="65"/>
      <c r="CG2109" s="65"/>
      <c r="DJ2109" s="139"/>
      <c r="DK2109" s="95"/>
      <c r="DL2109" s="141"/>
      <c r="DM2109" s="141"/>
      <c r="DN2109" s="141"/>
      <c r="DO2109" s="141"/>
      <c r="DP2109" s="91"/>
      <c r="DQ2109" s="72"/>
      <c r="DR2109" s="72"/>
      <c r="DS2109" s="72"/>
      <c r="DT2109" s="72"/>
      <c r="DZ2109" s="141"/>
      <c r="EA2109" s="141"/>
      <c r="EF2109" s="143"/>
      <c r="EU2109" s="72"/>
    </row>
    <row r="2110" spans="78:151">
      <c r="BZ2110"/>
      <c r="CA2110" s="278">
        <v>41431.582569444443</v>
      </c>
      <c r="CB2110" t="s">
        <v>1969</v>
      </c>
      <c r="CF2110" s="65"/>
      <c r="CG2110" s="65"/>
      <c r="DJ2110" s="139"/>
      <c r="DK2110" s="95"/>
      <c r="DL2110" s="141"/>
      <c r="DM2110" s="141"/>
      <c r="DN2110" s="141"/>
      <c r="DO2110" s="141"/>
      <c r="DP2110" s="91"/>
      <c r="DQ2110" s="72"/>
      <c r="DR2110" s="72"/>
      <c r="DS2110" s="72"/>
      <c r="DT2110" s="72"/>
      <c r="DZ2110" s="141"/>
      <c r="EA2110" s="141"/>
      <c r="EF2110" s="143"/>
      <c r="EU2110" s="72"/>
    </row>
    <row r="2111" spans="78:151">
      <c r="BZ2111"/>
      <c r="CA2111" s="278">
        <v>41431.58388888889</v>
      </c>
      <c r="CB2111" t="s">
        <v>841</v>
      </c>
      <c r="CF2111" s="65"/>
      <c r="CG2111" s="65"/>
      <c r="DJ2111" s="139"/>
      <c r="DK2111" s="95"/>
      <c r="DL2111" s="141"/>
      <c r="DM2111" s="141"/>
      <c r="DN2111" s="141"/>
      <c r="DO2111" s="141"/>
      <c r="DP2111" s="91"/>
      <c r="DQ2111" s="72"/>
      <c r="DR2111" s="72"/>
      <c r="DS2111" s="72"/>
      <c r="DT2111" s="72"/>
      <c r="DZ2111" s="141"/>
      <c r="EA2111" s="141"/>
      <c r="EF2111" s="143"/>
      <c r="EU2111" s="72"/>
    </row>
    <row r="2112" spans="78:151">
      <c r="BZ2112"/>
      <c r="CA2112" s="278">
        <v>41431.58390046296</v>
      </c>
      <c r="CB2112" t="s">
        <v>1597</v>
      </c>
      <c r="CF2112" s="65"/>
      <c r="CG2112" s="65"/>
      <c r="DJ2112" s="139"/>
      <c r="DK2112" s="95"/>
      <c r="DL2112" s="141"/>
      <c r="DM2112" s="141"/>
      <c r="DN2112" s="141"/>
      <c r="DO2112" s="141"/>
      <c r="DP2112" s="91"/>
      <c r="DQ2112" s="72"/>
      <c r="DR2112" s="72"/>
      <c r="DS2112" s="72"/>
      <c r="DT2112" s="72"/>
      <c r="DZ2112" s="141"/>
      <c r="EA2112" s="141"/>
      <c r="EF2112" s="143"/>
      <c r="EU2112" s="72"/>
    </row>
    <row r="2113" spans="78:151">
      <c r="BZ2113"/>
      <c r="CA2113" s="278">
        <v>41431.58390046296</v>
      </c>
      <c r="CB2113" t="s">
        <v>1976</v>
      </c>
      <c r="CF2113" s="65"/>
      <c r="CG2113" s="65"/>
      <c r="DJ2113" s="139"/>
      <c r="DK2113" s="95"/>
      <c r="DL2113" s="141"/>
      <c r="DM2113" s="141"/>
      <c r="DN2113" s="141"/>
      <c r="DO2113" s="141"/>
      <c r="DP2113" s="91"/>
      <c r="DQ2113" s="72"/>
      <c r="DR2113" s="72"/>
      <c r="DS2113" s="72"/>
      <c r="DT2113" s="72"/>
      <c r="DZ2113" s="141"/>
      <c r="EA2113" s="141"/>
      <c r="EF2113" s="143"/>
      <c r="EU2113" s="72"/>
    </row>
    <row r="2114" spans="78:151">
      <c r="BZ2114"/>
      <c r="CA2114" s="278">
        <v>41431.58394675926</v>
      </c>
      <c r="CB2114" t="s">
        <v>1969</v>
      </c>
      <c r="CF2114" s="65"/>
      <c r="CG2114" s="65"/>
      <c r="DJ2114" s="139"/>
      <c r="DK2114" s="95"/>
      <c r="DL2114" s="141"/>
      <c r="DM2114" s="141"/>
      <c r="DN2114" s="141"/>
      <c r="DO2114" s="141"/>
      <c r="DP2114" s="91"/>
      <c r="DQ2114" s="72"/>
      <c r="DR2114" s="72"/>
      <c r="DS2114" s="72"/>
      <c r="DT2114" s="72"/>
      <c r="DZ2114" s="141"/>
      <c r="EA2114" s="141"/>
      <c r="EF2114" s="143"/>
      <c r="EU2114" s="72"/>
    </row>
    <row r="2115" spans="78:151">
      <c r="BZ2115"/>
      <c r="CA2115" s="278">
        <v>41431.584062499998</v>
      </c>
      <c r="CB2115" t="s">
        <v>1969</v>
      </c>
      <c r="CF2115" s="65"/>
      <c r="CG2115" s="65"/>
      <c r="DJ2115" s="139"/>
      <c r="DK2115" s="95"/>
      <c r="DL2115" s="141"/>
      <c r="DM2115" s="141"/>
      <c r="DN2115" s="141"/>
      <c r="DO2115" s="141"/>
      <c r="DP2115" s="91"/>
      <c r="DQ2115" s="72"/>
      <c r="DR2115" s="72"/>
      <c r="DS2115" s="72"/>
      <c r="DT2115" s="72"/>
      <c r="DZ2115" s="141"/>
      <c r="EA2115" s="141"/>
      <c r="EF2115" s="143"/>
      <c r="EU2115" s="72"/>
    </row>
    <row r="2116" spans="78:151">
      <c r="BZ2116"/>
      <c r="CA2116" s="278">
        <v>41431.584606481483</v>
      </c>
      <c r="CB2116" t="s">
        <v>1969</v>
      </c>
      <c r="CF2116" s="65"/>
      <c r="CG2116" s="65"/>
      <c r="DJ2116" s="139"/>
      <c r="DK2116" s="95"/>
      <c r="DL2116" s="141"/>
      <c r="DM2116" s="141"/>
      <c r="DN2116" s="141"/>
      <c r="DO2116" s="141"/>
      <c r="DP2116" s="91"/>
      <c r="DQ2116" s="72"/>
      <c r="DR2116" s="72"/>
      <c r="DS2116" s="72"/>
      <c r="DT2116" s="72"/>
      <c r="DZ2116" s="141"/>
      <c r="EA2116" s="141"/>
      <c r="EF2116" s="143"/>
      <c r="EU2116" s="72"/>
    </row>
    <row r="2117" spans="78:151">
      <c r="BZ2117"/>
      <c r="CA2117" s="278">
        <v>41431.584664351853</v>
      </c>
      <c r="CB2117" t="s">
        <v>842</v>
      </c>
      <c r="CF2117" s="65"/>
      <c r="CG2117" s="65"/>
      <c r="DJ2117" s="139"/>
      <c r="DK2117" s="95"/>
      <c r="DL2117" s="141"/>
      <c r="DM2117" s="141"/>
      <c r="DN2117" s="141"/>
      <c r="DO2117" s="141"/>
      <c r="DP2117" s="91"/>
      <c r="DQ2117" s="72"/>
      <c r="DR2117" s="72"/>
      <c r="DS2117" s="72"/>
      <c r="DT2117" s="72"/>
      <c r="DZ2117" s="141"/>
      <c r="EA2117" s="141"/>
      <c r="EF2117" s="143"/>
      <c r="EU2117" s="72"/>
    </row>
    <row r="2118" spans="78:151">
      <c r="BZ2118"/>
      <c r="CA2118" s="278">
        <v>41431.584664351853</v>
      </c>
      <c r="CB2118" t="s">
        <v>1597</v>
      </c>
      <c r="CF2118" s="65"/>
      <c r="CG2118" s="65"/>
      <c r="DJ2118" s="139"/>
      <c r="DK2118" s="95"/>
      <c r="DL2118" s="141"/>
      <c r="DM2118" s="141"/>
      <c r="DN2118" s="141"/>
      <c r="DO2118" s="141"/>
      <c r="DP2118" s="91"/>
      <c r="DQ2118" s="72"/>
      <c r="DR2118" s="72"/>
      <c r="DS2118" s="72"/>
      <c r="DT2118" s="72"/>
      <c r="DZ2118" s="141"/>
      <c r="EA2118" s="141"/>
      <c r="EF2118" s="143"/>
      <c r="EU2118" s="72"/>
    </row>
    <row r="2119" spans="78:151">
      <c r="BZ2119"/>
      <c r="CA2119" s="278">
        <v>41431.584675925929</v>
      </c>
      <c r="CB2119" t="s">
        <v>1969</v>
      </c>
      <c r="CF2119" s="65"/>
      <c r="CG2119" s="65"/>
      <c r="DJ2119" s="139"/>
      <c r="DK2119" s="95"/>
      <c r="DL2119" s="141"/>
      <c r="DM2119" s="141"/>
      <c r="DN2119" s="141"/>
      <c r="DO2119" s="141"/>
      <c r="DP2119" s="91"/>
      <c r="DQ2119" s="72"/>
      <c r="DR2119" s="72"/>
      <c r="DS2119" s="72"/>
      <c r="DT2119" s="72"/>
      <c r="DZ2119" s="141"/>
      <c r="EA2119" s="141"/>
      <c r="EF2119" s="143"/>
      <c r="EU2119" s="72"/>
    </row>
    <row r="2120" spans="78:151">
      <c r="BZ2120"/>
      <c r="CA2120" s="278">
        <v>41431.584687499999</v>
      </c>
      <c r="CB2120" t="s">
        <v>843</v>
      </c>
      <c r="CF2120" s="65"/>
      <c r="CG2120" s="65"/>
      <c r="DJ2120" s="139"/>
      <c r="DK2120" s="95"/>
      <c r="DL2120" s="141"/>
      <c r="DM2120" s="141"/>
      <c r="DN2120" s="141"/>
      <c r="DO2120" s="141"/>
      <c r="DP2120" s="91"/>
      <c r="DQ2120" s="72"/>
      <c r="DR2120" s="72"/>
      <c r="DS2120" s="72"/>
      <c r="DT2120" s="72"/>
      <c r="DZ2120" s="141"/>
      <c r="EA2120" s="141"/>
      <c r="EF2120" s="143"/>
      <c r="EU2120" s="72"/>
    </row>
    <row r="2121" spans="78:151">
      <c r="BZ2121"/>
      <c r="CA2121" s="278">
        <v>41431.584687499999</v>
      </c>
      <c r="CB2121" t="s">
        <v>1597</v>
      </c>
      <c r="CF2121" s="65"/>
      <c r="CG2121" s="65"/>
      <c r="DJ2121" s="139"/>
      <c r="DK2121" s="95"/>
      <c r="DL2121" s="141"/>
      <c r="DM2121" s="141"/>
      <c r="DN2121" s="141"/>
      <c r="DO2121" s="141"/>
      <c r="DP2121" s="91"/>
      <c r="DQ2121" s="72"/>
      <c r="DR2121" s="72"/>
      <c r="DS2121" s="72"/>
      <c r="DT2121" s="72"/>
      <c r="DZ2121" s="141"/>
      <c r="EA2121" s="141"/>
      <c r="EF2121" s="143"/>
      <c r="EU2121" s="72"/>
    </row>
    <row r="2122" spans="78:151">
      <c r="BZ2122"/>
      <c r="CA2122" s="278">
        <v>41431.584699074076</v>
      </c>
      <c r="CB2122" t="s">
        <v>1969</v>
      </c>
      <c r="CF2122" s="65"/>
      <c r="CG2122" s="65"/>
      <c r="DJ2122" s="139"/>
      <c r="DK2122" s="95"/>
      <c r="DL2122" s="141"/>
      <c r="DM2122" s="141"/>
      <c r="DN2122" s="141"/>
      <c r="DO2122" s="141"/>
      <c r="DP2122" s="91"/>
      <c r="DQ2122" s="72"/>
      <c r="DR2122" s="72"/>
      <c r="DS2122" s="72"/>
      <c r="DT2122" s="72"/>
      <c r="DZ2122" s="141"/>
      <c r="EA2122" s="141"/>
      <c r="EF2122" s="143"/>
      <c r="EU2122" s="72"/>
    </row>
    <row r="2123" spans="78:151">
      <c r="BZ2123"/>
      <c r="CA2123" s="278">
        <v>41431.584780092591</v>
      </c>
      <c r="CB2123" t="s">
        <v>1969</v>
      </c>
      <c r="CF2123" s="65"/>
      <c r="CG2123" s="65"/>
      <c r="DJ2123" s="139"/>
      <c r="DK2123" s="95"/>
      <c r="DL2123" s="141"/>
      <c r="DM2123" s="141"/>
      <c r="DN2123" s="141"/>
      <c r="DO2123" s="141"/>
      <c r="DP2123" s="91"/>
      <c r="DQ2123" s="72"/>
      <c r="DR2123" s="72"/>
      <c r="DS2123" s="72"/>
      <c r="DT2123" s="72"/>
      <c r="DZ2123" s="141"/>
      <c r="EA2123" s="141"/>
      <c r="EF2123" s="143"/>
      <c r="EU2123" s="72"/>
    </row>
    <row r="2124" spans="78:151">
      <c r="BZ2124"/>
      <c r="CA2124" s="278">
        <v>41431.584803240738</v>
      </c>
      <c r="CB2124" t="s">
        <v>844</v>
      </c>
      <c r="CF2124" s="65"/>
      <c r="CG2124" s="65"/>
      <c r="DJ2124" s="139"/>
      <c r="DK2124" s="95"/>
      <c r="DL2124" s="141"/>
      <c r="DM2124" s="141"/>
      <c r="DN2124" s="141"/>
      <c r="DO2124" s="141"/>
      <c r="DP2124" s="91"/>
      <c r="DQ2124" s="72"/>
      <c r="DR2124" s="72"/>
      <c r="DS2124" s="72"/>
      <c r="DT2124" s="72"/>
      <c r="DZ2124" s="141"/>
      <c r="EA2124" s="141"/>
      <c r="EF2124" s="143"/>
      <c r="EU2124" s="72"/>
    </row>
    <row r="2125" spans="78:151">
      <c r="BZ2125"/>
      <c r="CA2125" s="278">
        <v>41431.584803240738</v>
      </c>
      <c r="CB2125" t="s">
        <v>1597</v>
      </c>
      <c r="CF2125" s="65"/>
      <c r="CG2125" s="65"/>
      <c r="DJ2125" s="139"/>
      <c r="DK2125" s="95"/>
      <c r="DL2125" s="141"/>
      <c r="DM2125" s="141"/>
      <c r="DN2125" s="141"/>
      <c r="DO2125" s="141"/>
      <c r="DP2125" s="91"/>
      <c r="DQ2125" s="72"/>
      <c r="DR2125" s="72"/>
      <c r="DS2125" s="72"/>
      <c r="DT2125" s="72"/>
      <c r="DZ2125" s="141"/>
      <c r="EA2125" s="141"/>
      <c r="EF2125" s="143"/>
      <c r="EU2125" s="72"/>
    </row>
    <row r="2126" spans="78:151">
      <c r="BZ2126"/>
      <c r="CA2126" s="278">
        <v>41431.584814814814</v>
      </c>
      <c r="CB2126" t="s">
        <v>1969</v>
      </c>
      <c r="CF2126" s="65"/>
      <c r="CG2126" s="65"/>
      <c r="DJ2126" s="139"/>
      <c r="DK2126" s="95"/>
      <c r="DL2126" s="141"/>
      <c r="DM2126" s="141"/>
      <c r="DN2126" s="141"/>
      <c r="DO2126" s="141"/>
      <c r="DP2126" s="91"/>
      <c r="DQ2126" s="72"/>
      <c r="DR2126" s="72"/>
      <c r="DS2126" s="72"/>
      <c r="DT2126" s="72"/>
      <c r="DZ2126" s="141"/>
      <c r="EA2126" s="141"/>
      <c r="EF2126" s="143"/>
      <c r="EU2126" s="72"/>
    </row>
    <row r="2127" spans="78:151">
      <c r="BZ2127"/>
      <c r="CA2127" s="278">
        <v>41431.584814814814</v>
      </c>
      <c r="CB2127" t="s">
        <v>772</v>
      </c>
      <c r="CF2127" s="65"/>
      <c r="CG2127" s="65"/>
      <c r="DJ2127" s="139"/>
      <c r="DK2127" s="95"/>
      <c r="DL2127" s="141"/>
      <c r="DM2127" s="141"/>
      <c r="DN2127" s="141"/>
      <c r="DO2127" s="141"/>
      <c r="DP2127" s="91"/>
      <c r="DQ2127" s="72"/>
      <c r="DR2127" s="72"/>
      <c r="DS2127" s="72"/>
      <c r="DT2127" s="72"/>
      <c r="DZ2127" s="141"/>
      <c r="EA2127" s="141"/>
      <c r="EF2127" s="143"/>
      <c r="EU2127" s="72"/>
    </row>
    <row r="2128" spans="78:151">
      <c r="BZ2128"/>
      <c r="CA2128" s="278">
        <v>41431.584814814814</v>
      </c>
      <c r="CB2128" t="s">
        <v>1969</v>
      </c>
      <c r="CF2128" s="65"/>
      <c r="CG2128" s="65"/>
      <c r="DJ2128" s="139"/>
      <c r="DK2128" s="95"/>
      <c r="DL2128" s="141"/>
      <c r="DM2128" s="141"/>
      <c r="DN2128" s="141"/>
      <c r="DO2128" s="141"/>
      <c r="DP2128" s="91"/>
      <c r="DQ2128" s="72"/>
      <c r="DR2128" s="72"/>
      <c r="DS2128" s="72"/>
      <c r="DT2128" s="72"/>
      <c r="DZ2128" s="141"/>
      <c r="EA2128" s="141"/>
      <c r="EF2128" s="143"/>
      <c r="EU2128" s="72"/>
    </row>
    <row r="2129" spans="78:151">
      <c r="BZ2129"/>
      <c r="CA2129" s="278">
        <v>41431.584826388891</v>
      </c>
      <c r="CB2129" t="s">
        <v>845</v>
      </c>
      <c r="CF2129" s="65"/>
      <c r="CG2129" s="65"/>
      <c r="DJ2129" s="139"/>
      <c r="DK2129" s="95"/>
      <c r="DL2129" s="141"/>
      <c r="DM2129" s="141"/>
      <c r="DN2129" s="141"/>
      <c r="DO2129" s="141"/>
      <c r="DP2129" s="91"/>
      <c r="DQ2129" s="72"/>
      <c r="DR2129" s="72"/>
      <c r="DS2129" s="72"/>
      <c r="DT2129" s="72"/>
      <c r="DZ2129" s="141"/>
      <c r="EA2129" s="141"/>
      <c r="EF2129" s="143"/>
      <c r="EU2129" s="72"/>
    </row>
    <row r="2130" spans="78:151">
      <c r="BZ2130"/>
      <c r="CA2130" s="278">
        <v>41431.584861111114</v>
      </c>
      <c r="CB2130" t="s">
        <v>1969</v>
      </c>
      <c r="CF2130" s="65"/>
      <c r="CG2130" s="65"/>
      <c r="DJ2130" s="139"/>
      <c r="DK2130" s="95"/>
      <c r="DL2130" s="141"/>
      <c r="DM2130" s="141"/>
      <c r="DN2130" s="141"/>
      <c r="DO2130" s="141"/>
      <c r="DP2130" s="91"/>
      <c r="DQ2130" s="72"/>
      <c r="DR2130" s="72"/>
      <c r="DS2130" s="72"/>
      <c r="DT2130" s="72"/>
      <c r="DZ2130" s="141"/>
      <c r="EA2130" s="141"/>
      <c r="EF2130" s="143"/>
      <c r="EU2130" s="72"/>
    </row>
    <row r="2131" spans="78:151">
      <c r="BZ2131"/>
      <c r="CA2131" s="278">
        <v>41431.584861111114</v>
      </c>
      <c r="CB2131" t="s">
        <v>844</v>
      </c>
      <c r="CF2131" s="65"/>
      <c r="CG2131" s="65"/>
      <c r="DJ2131" s="139"/>
      <c r="DK2131" s="95"/>
      <c r="DL2131" s="141"/>
      <c r="DM2131" s="141"/>
      <c r="DN2131" s="141"/>
      <c r="DO2131" s="141"/>
      <c r="DP2131" s="91"/>
      <c r="DQ2131" s="72"/>
      <c r="DR2131" s="72"/>
      <c r="DS2131" s="72"/>
      <c r="DT2131" s="72"/>
      <c r="DZ2131" s="141"/>
      <c r="EA2131" s="141"/>
      <c r="EF2131" s="143"/>
      <c r="EU2131" s="72"/>
    </row>
    <row r="2132" spans="78:151">
      <c r="BZ2132"/>
      <c r="CA2132" s="278">
        <v>41431.584861111114</v>
      </c>
      <c r="CB2132" t="s">
        <v>1597</v>
      </c>
      <c r="CF2132" s="65"/>
      <c r="CG2132" s="65"/>
      <c r="DJ2132" s="139"/>
      <c r="DK2132" s="95"/>
      <c r="DL2132" s="141"/>
      <c r="DM2132" s="141"/>
      <c r="DN2132" s="141"/>
      <c r="DO2132" s="141"/>
      <c r="DP2132" s="91"/>
      <c r="DQ2132" s="72"/>
      <c r="DR2132" s="72"/>
      <c r="DS2132" s="72"/>
      <c r="DT2132" s="72"/>
      <c r="DZ2132" s="141"/>
      <c r="EA2132" s="141"/>
      <c r="EF2132" s="143"/>
      <c r="EU2132" s="72"/>
    </row>
    <row r="2133" spans="78:151">
      <c r="BZ2133"/>
      <c r="CA2133" s="278">
        <v>41431.585787037038</v>
      </c>
      <c r="CB2133" t="s">
        <v>1969</v>
      </c>
      <c r="CF2133" s="65"/>
      <c r="CG2133" s="65"/>
      <c r="DJ2133" s="139"/>
      <c r="DK2133" s="95"/>
      <c r="DL2133" s="141"/>
      <c r="DM2133" s="141"/>
      <c r="DN2133" s="141"/>
      <c r="DO2133" s="141"/>
      <c r="DP2133" s="91"/>
      <c r="DQ2133" s="72"/>
      <c r="DR2133" s="72"/>
      <c r="DS2133" s="72"/>
      <c r="DT2133" s="72"/>
      <c r="DZ2133" s="141"/>
      <c r="EA2133" s="141"/>
      <c r="EF2133" s="143"/>
      <c r="EU2133" s="72"/>
    </row>
    <row r="2134" spans="78:151">
      <c r="BZ2134"/>
      <c r="CA2134" s="278">
        <v>41431.585902777777</v>
      </c>
      <c r="CB2134" t="s">
        <v>1969</v>
      </c>
      <c r="CF2134" s="65"/>
      <c r="CG2134" s="65"/>
      <c r="DJ2134" s="139"/>
      <c r="DK2134" s="95"/>
      <c r="DL2134" s="141"/>
      <c r="DM2134" s="141"/>
      <c r="DN2134" s="141"/>
      <c r="DO2134" s="141"/>
      <c r="DP2134" s="91"/>
      <c r="DQ2134" s="72"/>
      <c r="DR2134" s="72"/>
      <c r="DS2134" s="72"/>
      <c r="DT2134" s="72"/>
      <c r="DZ2134" s="141"/>
      <c r="EA2134" s="141"/>
      <c r="EF2134" s="143"/>
      <c r="EU2134" s="72"/>
    </row>
    <row r="2135" spans="78:151">
      <c r="BZ2135"/>
      <c r="CA2135" s="278">
        <v>41431.586134259262</v>
      </c>
      <c r="CB2135" t="s">
        <v>846</v>
      </c>
      <c r="CF2135" s="65"/>
      <c r="CG2135" s="65"/>
      <c r="DJ2135" s="139"/>
      <c r="DK2135" s="95"/>
      <c r="DL2135" s="141"/>
      <c r="DM2135" s="141"/>
      <c r="DN2135" s="141"/>
      <c r="DO2135" s="141"/>
      <c r="DP2135" s="91"/>
      <c r="DQ2135" s="72"/>
      <c r="DR2135" s="72"/>
      <c r="DS2135" s="72"/>
      <c r="DT2135" s="72"/>
      <c r="DZ2135" s="141"/>
      <c r="EA2135" s="141"/>
      <c r="EF2135" s="143"/>
      <c r="EU2135" s="72"/>
    </row>
    <row r="2136" spans="78:151">
      <c r="BZ2136"/>
      <c r="CA2136" s="278">
        <v>41431.586145833331</v>
      </c>
      <c r="CB2136" t="s">
        <v>1597</v>
      </c>
      <c r="CF2136" s="65"/>
      <c r="CG2136" s="65"/>
      <c r="DJ2136" s="139"/>
      <c r="DK2136" s="95"/>
      <c r="DL2136" s="141"/>
      <c r="DM2136" s="141"/>
      <c r="DN2136" s="141"/>
      <c r="DO2136" s="141"/>
      <c r="DP2136" s="91"/>
      <c r="DQ2136" s="72"/>
      <c r="DR2136" s="72"/>
      <c r="DS2136" s="72"/>
      <c r="DT2136" s="72"/>
      <c r="DZ2136" s="141"/>
      <c r="EA2136" s="141"/>
      <c r="EF2136" s="143"/>
      <c r="EU2136" s="72"/>
    </row>
    <row r="2137" spans="78:151">
      <c r="BZ2137"/>
      <c r="CA2137" s="278">
        <v>41431.586157407408</v>
      </c>
      <c r="CB2137" t="s">
        <v>1969</v>
      </c>
      <c r="CF2137" s="65"/>
      <c r="CG2137" s="65"/>
      <c r="DJ2137" s="139"/>
      <c r="DK2137" s="95"/>
      <c r="DL2137" s="141"/>
      <c r="DM2137" s="141"/>
      <c r="DN2137" s="141"/>
      <c r="DO2137" s="141"/>
      <c r="DP2137" s="91"/>
      <c r="DQ2137" s="72"/>
      <c r="DR2137" s="72"/>
      <c r="DS2137" s="72"/>
      <c r="DT2137" s="72"/>
      <c r="DZ2137" s="141"/>
      <c r="EA2137" s="141"/>
      <c r="EF2137" s="143"/>
      <c r="EU2137" s="72"/>
    </row>
    <row r="2138" spans="78:151">
      <c r="BZ2138"/>
      <c r="CA2138" s="278">
        <v>41431.586168981485</v>
      </c>
      <c r="CB2138" t="s">
        <v>847</v>
      </c>
      <c r="CF2138" s="65"/>
      <c r="CG2138" s="65"/>
      <c r="DJ2138" s="139"/>
      <c r="DK2138" s="95"/>
      <c r="DL2138" s="141"/>
      <c r="DM2138" s="141"/>
      <c r="DN2138" s="141"/>
      <c r="DO2138" s="141"/>
      <c r="DP2138" s="91"/>
      <c r="DQ2138" s="72"/>
      <c r="DR2138" s="72"/>
      <c r="DS2138" s="72"/>
      <c r="DT2138" s="72"/>
      <c r="DZ2138" s="141"/>
      <c r="EA2138" s="141"/>
      <c r="EF2138" s="143"/>
      <c r="EU2138" s="72"/>
    </row>
    <row r="2139" spans="78:151">
      <c r="BZ2139"/>
      <c r="CA2139" s="278">
        <v>41431.586168981485</v>
      </c>
      <c r="CB2139" t="s">
        <v>1598</v>
      </c>
      <c r="CF2139" s="65"/>
      <c r="CG2139" s="65"/>
      <c r="DJ2139" s="139"/>
      <c r="DK2139" s="95"/>
      <c r="DL2139" s="141"/>
      <c r="DM2139" s="141"/>
      <c r="DN2139" s="141"/>
      <c r="DO2139" s="141"/>
      <c r="DP2139" s="91"/>
      <c r="DQ2139" s="72"/>
      <c r="DR2139" s="72"/>
      <c r="DS2139" s="72"/>
      <c r="DT2139" s="72"/>
      <c r="DZ2139" s="141"/>
      <c r="EA2139" s="141"/>
      <c r="EF2139" s="143"/>
      <c r="EU2139" s="72"/>
    </row>
    <row r="2140" spans="78:151">
      <c r="BZ2140"/>
      <c r="CA2140" s="278">
        <v>41431.586180555554</v>
      </c>
      <c r="CB2140" t="s">
        <v>1969</v>
      </c>
      <c r="CF2140" s="65"/>
      <c r="CG2140" s="65"/>
      <c r="DJ2140" s="139"/>
      <c r="DK2140" s="95"/>
      <c r="DL2140" s="141"/>
      <c r="DM2140" s="141"/>
      <c r="DN2140" s="141"/>
      <c r="DO2140" s="141"/>
      <c r="DP2140" s="91"/>
      <c r="DQ2140" s="72"/>
      <c r="DR2140" s="72"/>
      <c r="DS2140" s="72"/>
      <c r="DT2140" s="72"/>
      <c r="DZ2140" s="141"/>
      <c r="EA2140" s="141"/>
      <c r="EF2140" s="143"/>
      <c r="EU2140" s="72"/>
    </row>
    <row r="2141" spans="78:151">
      <c r="BZ2141"/>
      <c r="CA2141" s="278">
        <v>41431.586238425924</v>
      </c>
      <c r="CB2141" t="s">
        <v>1969</v>
      </c>
      <c r="CF2141" s="65"/>
      <c r="CG2141" s="65"/>
      <c r="DJ2141" s="139"/>
      <c r="DK2141" s="95"/>
      <c r="DL2141" s="141"/>
      <c r="DM2141" s="141"/>
      <c r="DN2141" s="141"/>
      <c r="DO2141" s="141"/>
      <c r="DP2141" s="91"/>
      <c r="DQ2141" s="72"/>
      <c r="DR2141" s="72"/>
      <c r="DS2141" s="72"/>
      <c r="DT2141" s="72"/>
      <c r="DZ2141" s="141"/>
      <c r="EA2141" s="141"/>
      <c r="EF2141" s="143"/>
      <c r="EU2141" s="72"/>
    </row>
    <row r="2142" spans="78:151">
      <c r="BZ2142"/>
      <c r="CA2142" s="278">
        <v>41431.586284722223</v>
      </c>
      <c r="CB2142" t="s">
        <v>848</v>
      </c>
      <c r="CF2142" s="65"/>
      <c r="CG2142" s="65"/>
      <c r="DJ2142" s="139"/>
      <c r="DK2142" s="95"/>
      <c r="DL2142" s="141"/>
      <c r="DM2142" s="141"/>
      <c r="DN2142" s="141"/>
      <c r="DO2142" s="141"/>
      <c r="DP2142" s="91"/>
      <c r="DQ2142" s="72"/>
      <c r="DR2142" s="72"/>
      <c r="DS2142" s="72"/>
      <c r="DT2142" s="72"/>
      <c r="DZ2142" s="141"/>
      <c r="EA2142" s="141"/>
      <c r="EF2142" s="143"/>
      <c r="EU2142" s="72"/>
    </row>
    <row r="2143" spans="78:151">
      <c r="BZ2143"/>
      <c r="CA2143" s="278">
        <v>41431.586284722223</v>
      </c>
      <c r="CB2143" t="s">
        <v>1597</v>
      </c>
      <c r="CF2143" s="65"/>
      <c r="CG2143" s="65"/>
      <c r="DJ2143" s="139"/>
      <c r="DK2143" s="95"/>
      <c r="DL2143" s="141"/>
      <c r="DM2143" s="141"/>
      <c r="DN2143" s="141"/>
      <c r="DO2143" s="141"/>
      <c r="DP2143" s="91"/>
      <c r="DQ2143" s="72"/>
      <c r="DR2143" s="72"/>
      <c r="DS2143" s="72"/>
      <c r="DT2143" s="72"/>
      <c r="DZ2143" s="141"/>
      <c r="EA2143" s="141"/>
      <c r="EF2143" s="143"/>
      <c r="EU2143" s="72"/>
    </row>
    <row r="2144" spans="78:151">
      <c r="BZ2144"/>
      <c r="CA2144" s="278">
        <v>41431.586284722223</v>
      </c>
      <c r="CB2144" t="s">
        <v>1969</v>
      </c>
      <c r="CF2144" s="65"/>
      <c r="CG2144" s="65"/>
      <c r="DJ2144" s="139"/>
      <c r="DK2144" s="95"/>
      <c r="DL2144" s="141"/>
      <c r="DM2144" s="141"/>
      <c r="DN2144" s="141"/>
      <c r="DO2144" s="141"/>
      <c r="DP2144" s="91"/>
      <c r="DQ2144" s="72"/>
      <c r="DR2144" s="72"/>
      <c r="DS2144" s="72"/>
      <c r="DT2144" s="72"/>
      <c r="DZ2144" s="141"/>
      <c r="EA2144" s="141"/>
      <c r="EF2144" s="143"/>
      <c r="EU2144" s="72"/>
    </row>
    <row r="2145" spans="78:151">
      <c r="BZ2145"/>
      <c r="CA2145" s="278">
        <v>41431.586284722223</v>
      </c>
      <c r="CB2145" t="s">
        <v>849</v>
      </c>
      <c r="CF2145" s="65"/>
      <c r="CG2145" s="65"/>
      <c r="DJ2145" s="139"/>
      <c r="DK2145" s="95"/>
      <c r="DL2145" s="141"/>
      <c r="DM2145" s="141"/>
      <c r="DN2145" s="141"/>
      <c r="DO2145" s="141"/>
      <c r="DP2145" s="91"/>
      <c r="DQ2145" s="72"/>
      <c r="DR2145" s="72"/>
      <c r="DS2145" s="72"/>
      <c r="DT2145" s="72"/>
      <c r="DZ2145" s="141"/>
      <c r="EA2145" s="141"/>
      <c r="EF2145" s="143"/>
      <c r="EU2145" s="72"/>
    </row>
    <row r="2146" spans="78:151">
      <c r="BZ2146"/>
      <c r="CA2146" s="278">
        <v>41431.586284722223</v>
      </c>
      <c r="CB2146" t="s">
        <v>1969</v>
      </c>
      <c r="CF2146" s="65"/>
      <c r="CG2146" s="65"/>
      <c r="DJ2146" s="139"/>
      <c r="DK2146" s="95"/>
      <c r="DL2146" s="141"/>
      <c r="DM2146" s="141"/>
      <c r="DN2146" s="141"/>
      <c r="DO2146" s="141"/>
      <c r="DP2146" s="91"/>
      <c r="DQ2146" s="72"/>
      <c r="DR2146" s="72"/>
      <c r="DS2146" s="72"/>
      <c r="DT2146" s="72"/>
      <c r="DZ2146" s="141"/>
      <c r="EA2146" s="141"/>
      <c r="EF2146" s="143"/>
      <c r="EU2146" s="72"/>
    </row>
    <row r="2147" spans="78:151">
      <c r="BZ2147"/>
      <c r="CA2147" s="278">
        <v>41431.586296296293</v>
      </c>
      <c r="CB2147" t="s">
        <v>774</v>
      </c>
      <c r="CF2147" s="65"/>
      <c r="CG2147" s="65"/>
      <c r="DJ2147" s="139"/>
      <c r="DK2147" s="95"/>
      <c r="DL2147" s="141"/>
      <c r="DM2147" s="141"/>
      <c r="DN2147" s="141"/>
      <c r="DO2147" s="141"/>
      <c r="DP2147" s="91"/>
      <c r="DQ2147" s="72"/>
      <c r="DR2147" s="72"/>
      <c r="DS2147" s="72"/>
      <c r="DT2147" s="72"/>
      <c r="DZ2147" s="141"/>
      <c r="EA2147" s="141"/>
      <c r="EF2147" s="143"/>
      <c r="EU2147" s="72"/>
    </row>
    <row r="2148" spans="78:151">
      <c r="BZ2148"/>
      <c r="CA2148" s="278">
        <v>41431.586331018516</v>
      </c>
      <c r="CB2148" t="s">
        <v>1969</v>
      </c>
      <c r="CF2148" s="65"/>
      <c r="CG2148" s="65"/>
      <c r="DJ2148" s="139"/>
      <c r="DK2148" s="95"/>
      <c r="DL2148" s="141"/>
      <c r="DM2148" s="141"/>
      <c r="DN2148" s="141"/>
      <c r="DO2148" s="141"/>
      <c r="DP2148" s="91"/>
      <c r="DQ2148" s="72"/>
      <c r="DR2148" s="72"/>
      <c r="DS2148" s="72"/>
      <c r="DT2148" s="72"/>
      <c r="DZ2148" s="141"/>
      <c r="EA2148" s="141"/>
      <c r="EF2148" s="143"/>
      <c r="EU2148" s="72"/>
    </row>
    <row r="2149" spans="78:151">
      <c r="BZ2149"/>
      <c r="CA2149" s="278">
        <v>41431.586331018516</v>
      </c>
      <c r="CB2149" t="s">
        <v>848</v>
      </c>
      <c r="CF2149" s="65"/>
      <c r="CG2149" s="65"/>
      <c r="DJ2149" s="139"/>
      <c r="DK2149" s="95"/>
      <c r="DL2149" s="141"/>
      <c r="DM2149" s="141"/>
      <c r="DN2149" s="141"/>
      <c r="DO2149" s="141"/>
      <c r="DP2149" s="91"/>
      <c r="DQ2149" s="72"/>
      <c r="DR2149" s="72"/>
      <c r="DS2149" s="72"/>
      <c r="DT2149" s="72"/>
      <c r="DZ2149" s="141"/>
      <c r="EA2149" s="141"/>
      <c r="EF2149" s="143"/>
      <c r="EU2149" s="72"/>
    </row>
    <row r="2150" spans="78:151">
      <c r="BZ2150"/>
      <c r="CA2150" s="278">
        <v>41431.586331018516</v>
      </c>
      <c r="CB2150" t="s">
        <v>1597</v>
      </c>
      <c r="CF2150" s="65"/>
      <c r="CG2150" s="65"/>
      <c r="DJ2150" s="139"/>
      <c r="DK2150" s="95"/>
      <c r="DL2150" s="141"/>
      <c r="DM2150" s="141"/>
      <c r="DN2150" s="141"/>
      <c r="DO2150" s="141"/>
      <c r="DP2150" s="91"/>
      <c r="DQ2150" s="72"/>
      <c r="DR2150" s="72"/>
      <c r="DS2150" s="72"/>
      <c r="DT2150" s="72"/>
      <c r="DZ2150" s="141"/>
      <c r="EA2150" s="141"/>
      <c r="EF2150" s="143"/>
      <c r="EU2150" s="72"/>
    </row>
    <row r="2151" spans="78:151">
      <c r="BZ2151"/>
      <c r="CA2151" s="278">
        <v>41431.587291666663</v>
      </c>
      <c r="CB2151" t="s">
        <v>1969</v>
      </c>
      <c r="CF2151" s="65"/>
      <c r="CG2151" s="65"/>
      <c r="DJ2151" s="139"/>
      <c r="DK2151" s="95"/>
      <c r="DL2151" s="141"/>
      <c r="DM2151" s="141"/>
      <c r="DN2151" s="141"/>
      <c r="DO2151" s="141"/>
      <c r="DP2151" s="91"/>
      <c r="DQ2151" s="72"/>
      <c r="DR2151" s="72"/>
      <c r="DS2151" s="72"/>
      <c r="DT2151" s="72"/>
      <c r="DZ2151" s="141"/>
      <c r="EA2151" s="141"/>
      <c r="EF2151" s="143"/>
      <c r="EU2151" s="72"/>
    </row>
    <row r="2152" spans="78:151">
      <c r="BZ2152"/>
      <c r="CA2152" s="278">
        <v>41431.587407407409</v>
      </c>
      <c r="CB2152" t="s">
        <v>1969</v>
      </c>
      <c r="CF2152" s="65"/>
      <c r="CG2152" s="65"/>
      <c r="DJ2152" s="139"/>
      <c r="DK2152" s="95"/>
      <c r="DL2152" s="141"/>
      <c r="DM2152" s="141"/>
      <c r="DN2152" s="141"/>
      <c r="DO2152" s="141"/>
      <c r="DP2152" s="91"/>
      <c r="DQ2152" s="72"/>
      <c r="DR2152" s="72"/>
      <c r="DS2152" s="72"/>
      <c r="DT2152" s="72"/>
      <c r="DZ2152" s="141"/>
      <c r="EA2152" s="141"/>
      <c r="EF2152" s="143"/>
      <c r="EU2152" s="72"/>
    </row>
    <row r="2153" spans="78:151">
      <c r="BZ2153"/>
      <c r="CA2153" s="278">
        <v>41431.587546296294</v>
      </c>
      <c r="CB2153" t="s">
        <v>775</v>
      </c>
      <c r="CF2153" s="65"/>
      <c r="CG2153" s="65"/>
      <c r="DJ2153" s="139"/>
      <c r="DK2153" s="95"/>
      <c r="DL2153" s="141"/>
      <c r="DM2153" s="141"/>
      <c r="DN2153" s="141"/>
      <c r="DO2153" s="141"/>
      <c r="DP2153" s="91"/>
      <c r="DQ2153" s="72"/>
      <c r="DR2153" s="72"/>
      <c r="DS2153" s="72"/>
      <c r="DT2153" s="72"/>
      <c r="DZ2153" s="141"/>
      <c r="EA2153" s="141"/>
      <c r="EF2153" s="143"/>
      <c r="EU2153" s="72"/>
    </row>
    <row r="2154" spans="78:151">
      <c r="BZ2154"/>
      <c r="CA2154" s="278">
        <v>41431.587557870371</v>
      </c>
      <c r="CB2154" t="s">
        <v>1597</v>
      </c>
      <c r="CF2154" s="65"/>
      <c r="CG2154" s="65"/>
      <c r="DJ2154" s="139"/>
      <c r="DK2154" s="95"/>
      <c r="DL2154" s="141"/>
      <c r="DM2154" s="141"/>
      <c r="DN2154" s="141"/>
      <c r="DO2154" s="141"/>
      <c r="DP2154" s="91"/>
      <c r="DQ2154" s="72"/>
      <c r="DR2154" s="72"/>
      <c r="DS2154" s="72"/>
      <c r="DT2154" s="72"/>
      <c r="DZ2154" s="141"/>
      <c r="EA2154" s="141"/>
      <c r="EF2154" s="143"/>
      <c r="EU2154" s="72"/>
    </row>
    <row r="2155" spans="78:151">
      <c r="BZ2155"/>
      <c r="CA2155" s="278">
        <v>41431.587557870371</v>
      </c>
      <c r="CB2155" t="s">
        <v>1969</v>
      </c>
      <c r="CF2155" s="65"/>
      <c r="CG2155" s="65"/>
      <c r="DJ2155" s="139"/>
      <c r="DK2155" s="95"/>
      <c r="DL2155" s="141"/>
      <c r="DM2155" s="141"/>
      <c r="DN2155" s="141"/>
      <c r="DO2155" s="141"/>
      <c r="DP2155" s="91"/>
      <c r="DQ2155" s="72"/>
      <c r="DR2155" s="72"/>
      <c r="DS2155" s="72"/>
      <c r="DT2155" s="72"/>
      <c r="DZ2155" s="141"/>
      <c r="EA2155" s="141"/>
      <c r="EF2155" s="143"/>
      <c r="EU2155" s="72"/>
    </row>
    <row r="2156" spans="78:151">
      <c r="BZ2156"/>
      <c r="CA2156" s="278">
        <v>41431.587581018517</v>
      </c>
      <c r="CB2156" t="s">
        <v>776</v>
      </c>
      <c r="CF2156" s="65"/>
      <c r="CG2156" s="65"/>
      <c r="DJ2156" s="139"/>
      <c r="DK2156" s="95"/>
      <c r="DL2156" s="141"/>
      <c r="DM2156" s="141"/>
      <c r="DN2156" s="141"/>
      <c r="DO2156" s="141"/>
      <c r="DP2156" s="91"/>
      <c r="DQ2156" s="72"/>
      <c r="DR2156" s="72"/>
      <c r="DS2156" s="72"/>
      <c r="DT2156" s="72"/>
      <c r="DZ2156" s="141"/>
      <c r="EA2156" s="141"/>
      <c r="EF2156" s="143"/>
      <c r="EU2156" s="72"/>
    </row>
    <row r="2157" spans="78:151">
      <c r="BZ2157"/>
      <c r="CA2157" s="278">
        <v>41431.587581018517</v>
      </c>
      <c r="CB2157" t="s">
        <v>1597</v>
      </c>
      <c r="CF2157" s="65"/>
      <c r="CG2157" s="65"/>
      <c r="DJ2157" s="139"/>
      <c r="DK2157" s="95"/>
      <c r="DL2157" s="141"/>
      <c r="DM2157" s="141"/>
      <c r="DN2157" s="141"/>
      <c r="DO2157" s="141"/>
      <c r="DP2157" s="91"/>
      <c r="DQ2157" s="72"/>
      <c r="DR2157" s="72"/>
      <c r="DS2157" s="72"/>
      <c r="DT2157" s="72"/>
      <c r="DZ2157" s="141"/>
      <c r="EA2157" s="141"/>
      <c r="EF2157" s="143"/>
      <c r="EU2157" s="72"/>
    </row>
    <row r="2158" spans="78:151">
      <c r="BZ2158"/>
      <c r="CA2158" s="278">
        <v>41431.587592592594</v>
      </c>
      <c r="CB2158" t="s">
        <v>1969</v>
      </c>
      <c r="CF2158" s="65"/>
      <c r="CG2158" s="65"/>
      <c r="DJ2158" s="139"/>
      <c r="DK2158" s="95"/>
      <c r="DL2158" s="141"/>
      <c r="DM2158" s="141"/>
      <c r="DN2158" s="141"/>
      <c r="DO2158" s="141"/>
      <c r="DP2158" s="91"/>
      <c r="DQ2158" s="72"/>
      <c r="DR2158" s="72"/>
      <c r="DS2158" s="72"/>
      <c r="DT2158" s="72"/>
      <c r="DZ2158" s="141"/>
      <c r="EA2158" s="141"/>
      <c r="EF2158" s="143"/>
      <c r="EU2158" s="72"/>
    </row>
    <row r="2159" spans="78:151">
      <c r="BZ2159"/>
      <c r="CA2159" s="278">
        <v>41431.587650462963</v>
      </c>
      <c r="CB2159" t="s">
        <v>1969</v>
      </c>
      <c r="CF2159" s="65"/>
      <c r="CG2159" s="65"/>
      <c r="DJ2159" s="139"/>
      <c r="DK2159" s="95"/>
      <c r="DL2159" s="141"/>
      <c r="DM2159" s="141"/>
      <c r="DN2159" s="141"/>
      <c r="DO2159" s="141"/>
      <c r="DP2159" s="91"/>
      <c r="DQ2159" s="72"/>
      <c r="DR2159" s="72"/>
      <c r="DS2159" s="72"/>
      <c r="DT2159" s="72"/>
      <c r="DZ2159" s="141"/>
      <c r="EA2159" s="141"/>
      <c r="EF2159" s="143"/>
      <c r="EU2159" s="72"/>
    </row>
    <row r="2160" spans="78:151">
      <c r="BZ2160"/>
      <c r="CA2160" s="278">
        <v>41431.587673611109</v>
      </c>
      <c r="CB2160" t="s">
        <v>777</v>
      </c>
      <c r="CF2160" s="65"/>
      <c r="CG2160" s="65"/>
      <c r="DJ2160" s="139"/>
      <c r="DK2160" s="95"/>
      <c r="DL2160" s="141"/>
      <c r="DM2160" s="141"/>
      <c r="DN2160" s="141"/>
      <c r="DO2160" s="141"/>
      <c r="DP2160" s="91"/>
      <c r="DQ2160" s="72"/>
      <c r="DR2160" s="72"/>
      <c r="DS2160" s="72"/>
      <c r="DT2160" s="72"/>
      <c r="DZ2160" s="141"/>
      <c r="EA2160" s="141"/>
      <c r="EF2160" s="143"/>
      <c r="EU2160" s="72"/>
    </row>
    <row r="2161" spans="78:151">
      <c r="BZ2161"/>
      <c r="CA2161" s="278">
        <v>41431.587673611109</v>
      </c>
      <c r="CB2161" t="s">
        <v>1597</v>
      </c>
      <c r="CF2161" s="65"/>
      <c r="CG2161" s="65"/>
      <c r="DJ2161" s="139"/>
      <c r="DK2161" s="95"/>
      <c r="DL2161" s="141"/>
      <c r="DM2161" s="141"/>
      <c r="DN2161" s="141"/>
      <c r="DO2161" s="141"/>
      <c r="DP2161" s="91"/>
      <c r="DQ2161" s="72"/>
      <c r="DR2161" s="72"/>
      <c r="DS2161" s="72"/>
      <c r="DT2161" s="72"/>
      <c r="DZ2161" s="141"/>
      <c r="EA2161" s="141"/>
      <c r="EF2161" s="143"/>
      <c r="EU2161" s="72"/>
    </row>
    <row r="2162" spans="78:151">
      <c r="BZ2162"/>
      <c r="CA2162" s="278">
        <v>41431.587673611109</v>
      </c>
      <c r="CB2162" t="s">
        <v>1969</v>
      </c>
      <c r="CF2162" s="65"/>
      <c r="CG2162" s="65"/>
      <c r="DJ2162" s="139"/>
      <c r="DK2162" s="95"/>
      <c r="DL2162" s="141"/>
      <c r="DM2162" s="141"/>
      <c r="DN2162" s="141"/>
      <c r="DO2162" s="141"/>
      <c r="DP2162" s="91"/>
      <c r="DQ2162" s="72"/>
      <c r="DR2162" s="72"/>
      <c r="DS2162" s="72"/>
      <c r="DT2162" s="72"/>
      <c r="DZ2162" s="141"/>
      <c r="EA2162" s="141"/>
      <c r="EF2162" s="143"/>
      <c r="EU2162" s="72"/>
    </row>
    <row r="2163" spans="78:151">
      <c r="BZ2163"/>
      <c r="CA2163" s="278">
        <v>41431.587673611109</v>
      </c>
      <c r="CB2163" t="s">
        <v>778</v>
      </c>
      <c r="CF2163" s="65"/>
      <c r="CG2163" s="65"/>
      <c r="DJ2163" s="139"/>
      <c r="DK2163" s="95"/>
      <c r="DL2163" s="141"/>
      <c r="DM2163" s="141"/>
      <c r="DN2163" s="141"/>
      <c r="DO2163" s="141"/>
      <c r="DP2163" s="91"/>
      <c r="DQ2163" s="72"/>
      <c r="DR2163" s="72"/>
      <c r="DS2163" s="72"/>
      <c r="DT2163" s="72"/>
      <c r="DZ2163" s="141"/>
      <c r="EA2163" s="141"/>
      <c r="EF2163" s="143"/>
      <c r="EU2163" s="72"/>
    </row>
    <row r="2164" spans="78:151">
      <c r="BZ2164"/>
      <c r="CA2164" s="278">
        <v>41431.587673611109</v>
      </c>
      <c r="CB2164" t="s">
        <v>1969</v>
      </c>
      <c r="CF2164" s="65"/>
      <c r="CG2164" s="65"/>
      <c r="DJ2164" s="139"/>
      <c r="DK2164" s="95"/>
      <c r="DL2164" s="141"/>
      <c r="DM2164" s="141"/>
      <c r="DN2164" s="141"/>
      <c r="DO2164" s="141"/>
      <c r="DP2164" s="91"/>
      <c r="DQ2164" s="72"/>
      <c r="DR2164" s="72"/>
      <c r="DS2164" s="72"/>
      <c r="DT2164" s="72"/>
      <c r="DZ2164" s="141"/>
      <c r="EA2164" s="141"/>
      <c r="EF2164" s="143"/>
      <c r="EU2164" s="72"/>
    </row>
    <row r="2165" spans="78:151">
      <c r="BZ2165"/>
      <c r="CA2165" s="278">
        <v>41431.587685185186</v>
      </c>
      <c r="CB2165" t="s">
        <v>851</v>
      </c>
      <c r="CF2165" s="65"/>
      <c r="CG2165" s="65"/>
      <c r="DJ2165" s="139"/>
      <c r="DK2165" s="95"/>
      <c r="DL2165" s="141"/>
      <c r="DM2165" s="141"/>
      <c r="DN2165" s="141"/>
      <c r="DO2165" s="141"/>
      <c r="DP2165" s="91"/>
      <c r="DQ2165" s="72"/>
      <c r="DR2165" s="72"/>
      <c r="DS2165" s="72"/>
      <c r="DT2165" s="72"/>
      <c r="DZ2165" s="141"/>
      <c r="EA2165" s="141"/>
      <c r="EF2165" s="143"/>
      <c r="EU2165" s="72"/>
    </row>
    <row r="2166" spans="78:151">
      <c r="BZ2166"/>
      <c r="CA2166" s="278">
        <v>41431.587719907409</v>
      </c>
      <c r="CB2166" t="s">
        <v>1969</v>
      </c>
      <c r="CF2166" s="65"/>
      <c r="CG2166" s="65"/>
      <c r="DJ2166" s="139"/>
      <c r="DK2166" s="95"/>
      <c r="DL2166" s="141"/>
      <c r="DM2166" s="141"/>
      <c r="DN2166" s="141"/>
      <c r="DO2166" s="141"/>
      <c r="DP2166" s="91"/>
      <c r="DQ2166" s="72"/>
      <c r="DR2166" s="72"/>
      <c r="DS2166" s="72"/>
      <c r="DT2166" s="72"/>
      <c r="DZ2166" s="141"/>
      <c r="EA2166" s="141"/>
      <c r="EF2166" s="143"/>
      <c r="EU2166" s="72"/>
    </row>
    <row r="2167" spans="78:151">
      <c r="BZ2167"/>
      <c r="CA2167" s="278">
        <v>41431.587719907409</v>
      </c>
      <c r="CB2167" t="s">
        <v>777</v>
      </c>
      <c r="CF2167" s="65"/>
      <c r="CG2167" s="65"/>
      <c r="DJ2167" s="139"/>
      <c r="DK2167" s="95"/>
      <c r="DL2167" s="141"/>
      <c r="DM2167" s="141"/>
      <c r="DN2167" s="141"/>
      <c r="DO2167" s="141"/>
      <c r="DP2167" s="91"/>
      <c r="DQ2167" s="72"/>
      <c r="DR2167" s="72"/>
      <c r="DS2167" s="72"/>
      <c r="DT2167" s="72"/>
      <c r="DZ2167" s="141"/>
      <c r="EA2167" s="141"/>
      <c r="EF2167" s="143"/>
      <c r="EU2167" s="72"/>
    </row>
    <row r="2168" spans="78:151">
      <c r="BZ2168"/>
      <c r="CA2168" s="278">
        <v>41431.587719907409</v>
      </c>
      <c r="CB2168" t="s">
        <v>1597</v>
      </c>
      <c r="CF2168" s="65"/>
      <c r="CG2168" s="65"/>
      <c r="DJ2168" s="139"/>
      <c r="DK2168" s="95"/>
      <c r="DL2168" s="141"/>
      <c r="DM2168" s="141"/>
      <c r="DN2168" s="141"/>
      <c r="DO2168" s="141"/>
      <c r="DP2168" s="91"/>
      <c r="DQ2168" s="72"/>
      <c r="DR2168" s="72"/>
      <c r="DS2168" s="72"/>
      <c r="DT2168" s="72"/>
      <c r="DZ2168" s="141"/>
      <c r="EA2168" s="141"/>
      <c r="EF2168" s="143"/>
      <c r="EU2168" s="72"/>
    </row>
    <row r="2169" spans="78:151">
      <c r="BZ2169"/>
      <c r="CA2169" s="278">
        <v>41431.588865740741</v>
      </c>
      <c r="CB2169" t="s">
        <v>1969</v>
      </c>
      <c r="CF2169" s="65"/>
      <c r="CG2169" s="65"/>
      <c r="DJ2169" s="139"/>
      <c r="DK2169" s="95"/>
      <c r="DL2169" s="141"/>
      <c r="DM2169" s="141"/>
      <c r="DN2169" s="141"/>
      <c r="DO2169" s="141"/>
      <c r="DP2169" s="91"/>
      <c r="DQ2169" s="72"/>
      <c r="DR2169" s="72"/>
      <c r="DS2169" s="72"/>
      <c r="DT2169" s="72"/>
      <c r="DZ2169" s="141"/>
      <c r="EA2169" s="141"/>
      <c r="EF2169" s="143"/>
      <c r="EU2169" s="72"/>
    </row>
    <row r="2170" spans="78:151">
      <c r="BZ2170"/>
      <c r="CA2170" s="278">
        <v>41431.58898148148</v>
      </c>
      <c r="CB2170" t="s">
        <v>1969</v>
      </c>
      <c r="CF2170" s="65"/>
      <c r="CG2170" s="65"/>
      <c r="DJ2170" s="139"/>
      <c r="DK2170" s="95"/>
      <c r="DL2170" s="141"/>
      <c r="DM2170" s="141"/>
      <c r="DN2170" s="141"/>
      <c r="DO2170" s="141"/>
      <c r="DP2170" s="91"/>
      <c r="DQ2170" s="72"/>
      <c r="DR2170" s="72"/>
      <c r="DS2170" s="72"/>
      <c r="DT2170" s="72"/>
      <c r="DZ2170" s="141"/>
      <c r="EA2170" s="141"/>
      <c r="EF2170" s="143"/>
      <c r="EU2170" s="72"/>
    </row>
    <row r="2171" spans="78:151">
      <c r="BZ2171"/>
      <c r="CA2171" s="278">
        <v>41431.589155092595</v>
      </c>
      <c r="CB2171" t="s">
        <v>852</v>
      </c>
      <c r="CF2171" s="65"/>
      <c r="CG2171" s="65"/>
      <c r="DJ2171" s="139"/>
      <c r="DK2171" s="95"/>
      <c r="DL2171" s="141"/>
      <c r="DM2171" s="141"/>
      <c r="DN2171" s="141"/>
      <c r="DO2171" s="141"/>
      <c r="DP2171" s="91"/>
      <c r="DQ2171" s="72"/>
      <c r="DR2171" s="72"/>
      <c r="DS2171" s="72"/>
      <c r="DT2171" s="72"/>
      <c r="DZ2171" s="141"/>
      <c r="EA2171" s="141"/>
      <c r="EF2171" s="143"/>
      <c r="EU2171" s="72"/>
    </row>
    <row r="2172" spans="78:151">
      <c r="BZ2172"/>
      <c r="CA2172" s="278">
        <v>41431.589155092595</v>
      </c>
      <c r="CB2172" t="s">
        <v>1597</v>
      </c>
      <c r="CF2172" s="65"/>
      <c r="CG2172" s="65"/>
      <c r="DJ2172" s="139"/>
      <c r="DK2172" s="95"/>
      <c r="DL2172" s="141"/>
      <c r="DM2172" s="141"/>
      <c r="DN2172" s="141"/>
      <c r="DO2172" s="141"/>
      <c r="DP2172" s="91"/>
      <c r="DQ2172" s="72"/>
      <c r="DR2172" s="72"/>
      <c r="DS2172" s="72"/>
      <c r="DT2172" s="72"/>
      <c r="DZ2172" s="141"/>
      <c r="EA2172" s="141"/>
      <c r="EF2172" s="143"/>
      <c r="EU2172" s="72"/>
    </row>
    <row r="2173" spans="78:151">
      <c r="BZ2173"/>
      <c r="CA2173" s="278">
        <v>41431.589166666665</v>
      </c>
      <c r="CB2173" t="s">
        <v>1969</v>
      </c>
      <c r="CF2173" s="65"/>
      <c r="CG2173" s="65"/>
      <c r="DJ2173" s="139"/>
      <c r="DK2173" s="95"/>
      <c r="DL2173" s="141"/>
      <c r="DM2173" s="141"/>
      <c r="DN2173" s="141"/>
      <c r="DO2173" s="141"/>
      <c r="DP2173" s="91"/>
      <c r="DQ2173" s="72"/>
      <c r="DR2173" s="72"/>
      <c r="DS2173" s="72"/>
      <c r="DT2173" s="72"/>
      <c r="DZ2173" s="141"/>
      <c r="EA2173" s="141"/>
      <c r="EF2173" s="143"/>
      <c r="EU2173" s="72"/>
    </row>
    <row r="2174" spans="78:151">
      <c r="BZ2174"/>
      <c r="CA2174" s="278">
        <v>41431.589189814818</v>
      </c>
      <c r="CB2174" t="s">
        <v>853</v>
      </c>
      <c r="CF2174" s="65"/>
      <c r="CG2174" s="65"/>
      <c r="DJ2174" s="139"/>
      <c r="DK2174" s="95"/>
      <c r="DL2174" s="141"/>
      <c r="DM2174" s="141"/>
      <c r="DN2174" s="141"/>
      <c r="DO2174" s="141"/>
      <c r="DP2174" s="91"/>
      <c r="DQ2174" s="72"/>
      <c r="DR2174" s="72"/>
      <c r="DS2174" s="72"/>
      <c r="DT2174" s="72"/>
      <c r="DZ2174" s="141"/>
      <c r="EA2174" s="141"/>
      <c r="EF2174" s="143"/>
      <c r="EU2174" s="72"/>
    </row>
    <row r="2175" spans="78:151">
      <c r="BZ2175"/>
      <c r="CA2175" s="278">
        <v>41431.589201388888</v>
      </c>
      <c r="CB2175" t="s">
        <v>1598</v>
      </c>
      <c r="CF2175" s="65"/>
      <c r="CG2175" s="65"/>
      <c r="DJ2175" s="139"/>
      <c r="DK2175" s="95"/>
      <c r="DL2175" s="141"/>
      <c r="DM2175" s="141"/>
      <c r="DN2175" s="141"/>
      <c r="DO2175" s="141"/>
      <c r="DP2175" s="91"/>
      <c r="DQ2175" s="72"/>
      <c r="DR2175" s="72"/>
      <c r="DS2175" s="72"/>
      <c r="DT2175" s="72"/>
      <c r="DZ2175" s="141"/>
      <c r="EA2175" s="141"/>
      <c r="EF2175" s="143"/>
      <c r="EU2175" s="72"/>
    </row>
    <row r="2176" spans="78:151">
      <c r="BZ2176"/>
      <c r="CA2176" s="278">
        <v>41431.589201388888</v>
      </c>
      <c r="CB2176" t="s">
        <v>1969</v>
      </c>
      <c r="CF2176" s="65"/>
      <c r="CG2176" s="65"/>
      <c r="DJ2176" s="139"/>
      <c r="DK2176" s="95"/>
      <c r="DL2176" s="141"/>
      <c r="DM2176" s="141"/>
      <c r="DN2176" s="141"/>
      <c r="DO2176" s="141"/>
      <c r="DP2176" s="91"/>
      <c r="DQ2176" s="72"/>
      <c r="DR2176" s="72"/>
      <c r="DS2176" s="72"/>
      <c r="DT2176" s="72"/>
      <c r="DZ2176" s="141"/>
      <c r="EA2176" s="141"/>
      <c r="EF2176" s="143"/>
      <c r="EU2176" s="72"/>
    </row>
    <row r="2177" spans="78:151">
      <c r="BZ2177"/>
      <c r="CA2177" s="278">
        <v>41431.589259259257</v>
      </c>
      <c r="CB2177" t="s">
        <v>1969</v>
      </c>
      <c r="CF2177" s="65"/>
      <c r="CG2177" s="65"/>
      <c r="DJ2177" s="139"/>
      <c r="DK2177" s="95"/>
      <c r="DL2177" s="141"/>
      <c r="DM2177" s="141"/>
      <c r="DN2177" s="141"/>
      <c r="DO2177" s="141"/>
      <c r="DP2177" s="91"/>
      <c r="DQ2177" s="72"/>
      <c r="DR2177" s="72"/>
      <c r="DS2177" s="72"/>
      <c r="DT2177" s="72"/>
      <c r="DZ2177" s="141"/>
      <c r="EA2177" s="141"/>
      <c r="EF2177" s="143"/>
      <c r="EU2177" s="72"/>
    </row>
    <row r="2178" spans="78:151">
      <c r="BZ2178"/>
      <c r="CA2178" s="278">
        <v>41431.589282407411</v>
      </c>
      <c r="CB2178" t="s">
        <v>854</v>
      </c>
      <c r="CF2178" s="65"/>
      <c r="CG2178" s="65"/>
      <c r="DJ2178" s="139"/>
      <c r="DK2178" s="95"/>
      <c r="DL2178" s="141"/>
      <c r="DM2178" s="141"/>
      <c r="DN2178" s="141"/>
      <c r="DO2178" s="141"/>
      <c r="DP2178" s="91"/>
      <c r="DQ2178" s="72"/>
      <c r="DR2178" s="72"/>
      <c r="DS2178" s="72"/>
      <c r="DT2178" s="72"/>
      <c r="DZ2178" s="141"/>
      <c r="EA2178" s="141"/>
      <c r="EF2178" s="143"/>
      <c r="EU2178" s="72"/>
    </row>
    <row r="2179" spans="78:151">
      <c r="BZ2179"/>
      <c r="CA2179" s="278">
        <v>41431.589282407411</v>
      </c>
      <c r="CB2179" t="s">
        <v>1598</v>
      </c>
      <c r="CF2179" s="65"/>
      <c r="CG2179" s="65"/>
      <c r="DJ2179" s="139"/>
      <c r="DK2179" s="95"/>
      <c r="DL2179" s="141"/>
      <c r="DM2179" s="141"/>
      <c r="DN2179" s="141"/>
      <c r="DO2179" s="141"/>
      <c r="DP2179" s="91"/>
      <c r="DQ2179" s="72"/>
      <c r="DR2179" s="72"/>
      <c r="DS2179" s="72"/>
      <c r="DT2179" s="72"/>
      <c r="DZ2179" s="141"/>
      <c r="EA2179" s="141"/>
      <c r="EF2179" s="143"/>
      <c r="EU2179" s="72"/>
    </row>
    <row r="2180" spans="78:151">
      <c r="BZ2180"/>
      <c r="CA2180" s="278">
        <v>41431.589282407411</v>
      </c>
      <c r="CB2180" t="s">
        <v>1969</v>
      </c>
      <c r="CF2180" s="65"/>
      <c r="CG2180" s="65"/>
      <c r="DJ2180" s="139"/>
      <c r="DK2180" s="95"/>
      <c r="DL2180" s="141"/>
      <c r="DM2180" s="141"/>
      <c r="DN2180" s="141"/>
      <c r="DO2180" s="141"/>
      <c r="DP2180" s="91"/>
      <c r="DQ2180" s="72"/>
      <c r="DR2180" s="72"/>
      <c r="DS2180" s="72"/>
      <c r="DT2180" s="72"/>
      <c r="DZ2180" s="141"/>
      <c r="EA2180" s="141"/>
      <c r="EF2180" s="143"/>
      <c r="EU2180" s="72"/>
    </row>
    <row r="2181" spans="78:151">
      <c r="BZ2181"/>
      <c r="CA2181" s="278">
        <v>41431.589282407411</v>
      </c>
      <c r="CB2181" t="s">
        <v>855</v>
      </c>
      <c r="CF2181" s="65"/>
      <c r="CG2181" s="65"/>
      <c r="DJ2181" s="139"/>
      <c r="DK2181" s="95"/>
      <c r="DL2181" s="141"/>
      <c r="DM2181" s="141"/>
      <c r="DN2181" s="141"/>
      <c r="DO2181" s="141"/>
      <c r="DP2181" s="91"/>
      <c r="DQ2181" s="72"/>
      <c r="DR2181" s="72"/>
      <c r="DS2181" s="72"/>
      <c r="DT2181" s="72"/>
      <c r="DZ2181" s="141"/>
      <c r="EA2181" s="141"/>
      <c r="EF2181" s="143"/>
      <c r="EU2181" s="72"/>
    </row>
    <row r="2182" spans="78:151">
      <c r="BZ2182"/>
      <c r="CA2182" s="278">
        <v>41431.58929398148</v>
      </c>
      <c r="CB2182" t="s">
        <v>1969</v>
      </c>
      <c r="CF2182" s="65"/>
      <c r="CG2182" s="65"/>
      <c r="DJ2182" s="139"/>
      <c r="DK2182" s="95"/>
      <c r="DL2182" s="141"/>
      <c r="DM2182" s="141"/>
      <c r="DN2182" s="141"/>
      <c r="DO2182" s="141"/>
      <c r="DP2182" s="91"/>
      <c r="DQ2182" s="72"/>
      <c r="DR2182" s="72"/>
      <c r="DS2182" s="72"/>
      <c r="DT2182" s="72"/>
      <c r="DZ2182" s="141"/>
      <c r="EA2182" s="141"/>
      <c r="EF2182" s="143"/>
      <c r="EU2182" s="72"/>
    </row>
    <row r="2183" spans="78:151">
      <c r="BZ2183"/>
      <c r="CA2183" s="278">
        <v>41431.589305555557</v>
      </c>
      <c r="CB2183" t="s">
        <v>780</v>
      </c>
      <c r="CF2183" s="65"/>
      <c r="CG2183" s="65"/>
      <c r="DJ2183" s="139"/>
      <c r="DK2183" s="95"/>
      <c r="DL2183" s="141"/>
      <c r="DM2183" s="141"/>
      <c r="DN2183" s="141"/>
      <c r="DO2183" s="141"/>
      <c r="DP2183" s="91"/>
      <c r="DQ2183" s="72"/>
      <c r="DR2183" s="72"/>
      <c r="DS2183" s="72"/>
      <c r="DT2183" s="72"/>
      <c r="DZ2183" s="141"/>
      <c r="EA2183" s="141"/>
      <c r="EF2183" s="143"/>
      <c r="EU2183" s="72"/>
    </row>
    <row r="2184" spans="78:151">
      <c r="BZ2184"/>
      <c r="CA2184" s="278">
        <v>41431.589328703703</v>
      </c>
      <c r="CB2184" t="s">
        <v>1969</v>
      </c>
      <c r="CF2184" s="65"/>
      <c r="CG2184" s="65"/>
      <c r="DJ2184" s="139"/>
      <c r="DK2184" s="95"/>
      <c r="DL2184" s="141"/>
      <c r="DM2184" s="141"/>
      <c r="DN2184" s="141"/>
      <c r="DO2184" s="141"/>
      <c r="DP2184" s="91"/>
      <c r="DQ2184" s="72"/>
      <c r="DR2184" s="72"/>
      <c r="DS2184" s="72"/>
      <c r="DT2184" s="72"/>
      <c r="DZ2184" s="141"/>
      <c r="EA2184" s="141"/>
      <c r="EF2184" s="143"/>
      <c r="EU2184" s="72"/>
    </row>
    <row r="2185" spans="78:151">
      <c r="BZ2185"/>
      <c r="CA2185" s="278">
        <v>41431.589328703703</v>
      </c>
      <c r="CB2185" t="s">
        <v>854</v>
      </c>
      <c r="CF2185" s="65"/>
      <c r="CG2185" s="65"/>
      <c r="DJ2185" s="139"/>
      <c r="DK2185" s="95"/>
      <c r="DL2185" s="141"/>
      <c r="DM2185" s="141"/>
      <c r="DN2185" s="141"/>
      <c r="DO2185" s="141"/>
      <c r="DP2185" s="91"/>
      <c r="DQ2185" s="72"/>
      <c r="DR2185" s="72"/>
      <c r="DS2185" s="72"/>
      <c r="DT2185" s="72"/>
      <c r="DZ2185" s="141"/>
      <c r="EA2185" s="141"/>
      <c r="EF2185" s="143"/>
      <c r="EU2185" s="72"/>
    </row>
    <row r="2186" spans="78:151">
      <c r="BZ2186"/>
      <c r="CA2186" s="278">
        <v>41431.58934027778</v>
      </c>
      <c r="CB2186" t="s">
        <v>1597</v>
      </c>
      <c r="CF2186" s="65"/>
      <c r="CG2186" s="65"/>
      <c r="DJ2186" s="139"/>
      <c r="DK2186" s="95"/>
      <c r="DL2186" s="141"/>
      <c r="DM2186" s="141"/>
      <c r="DN2186" s="141"/>
      <c r="DO2186" s="141"/>
      <c r="DP2186" s="91"/>
      <c r="DQ2186" s="72"/>
      <c r="DR2186" s="72"/>
      <c r="DS2186" s="72"/>
      <c r="DT2186" s="72"/>
      <c r="DZ2186" s="141"/>
      <c r="EA2186" s="141"/>
      <c r="EF2186" s="143"/>
      <c r="EU2186" s="72"/>
    </row>
    <row r="2187" spans="78:151">
      <c r="BZ2187"/>
      <c r="CA2187" s="278">
        <v>41431.590590277781</v>
      </c>
      <c r="CB2187" t="s">
        <v>1969</v>
      </c>
      <c r="CF2187" s="65"/>
      <c r="CG2187" s="65"/>
      <c r="DJ2187" s="139"/>
      <c r="DK2187" s="95"/>
      <c r="DL2187" s="141"/>
      <c r="DM2187" s="141"/>
      <c r="DN2187" s="141"/>
      <c r="DO2187" s="141"/>
      <c r="DP2187" s="91"/>
      <c r="DQ2187" s="72"/>
      <c r="DR2187" s="72"/>
      <c r="DS2187" s="72"/>
      <c r="DT2187" s="72"/>
      <c r="DZ2187" s="141"/>
      <c r="EA2187" s="141"/>
      <c r="EF2187" s="143"/>
      <c r="EU2187" s="72"/>
    </row>
    <row r="2188" spans="78:151">
      <c r="BZ2188"/>
      <c r="CA2188" s="278">
        <v>41431.59070601852</v>
      </c>
      <c r="CB2188" t="s">
        <v>1969</v>
      </c>
      <c r="CF2188" s="65"/>
      <c r="CG2188" s="65"/>
      <c r="DJ2188" s="139"/>
      <c r="DK2188" s="95"/>
      <c r="DL2188" s="141"/>
      <c r="DM2188" s="141"/>
      <c r="DN2188" s="141"/>
      <c r="DO2188" s="141"/>
      <c r="DP2188" s="91"/>
      <c r="DQ2188" s="72"/>
      <c r="DR2188" s="72"/>
      <c r="DS2188" s="72"/>
      <c r="DT2188" s="72"/>
      <c r="DZ2188" s="141"/>
      <c r="EA2188" s="141"/>
      <c r="EF2188" s="143"/>
      <c r="EU2188" s="72"/>
    </row>
    <row r="2189" spans="78:151">
      <c r="BZ2189"/>
      <c r="CA2189" s="278">
        <v>41431.590914351851</v>
      </c>
      <c r="CB2189" t="s">
        <v>781</v>
      </c>
      <c r="CF2189" s="65"/>
      <c r="CG2189" s="65"/>
      <c r="DJ2189" s="139"/>
      <c r="DK2189" s="95"/>
      <c r="DL2189" s="141"/>
      <c r="DM2189" s="141"/>
      <c r="DN2189" s="141"/>
      <c r="DO2189" s="141"/>
      <c r="DP2189" s="91"/>
      <c r="DQ2189" s="72"/>
      <c r="DR2189" s="72"/>
      <c r="DS2189" s="72"/>
      <c r="DT2189" s="72"/>
      <c r="DZ2189" s="141"/>
      <c r="EA2189" s="141"/>
      <c r="EF2189" s="143"/>
      <c r="EU2189" s="72"/>
    </row>
    <row r="2190" spans="78:151">
      <c r="BZ2190"/>
      <c r="CA2190" s="278">
        <v>41431.590914351851</v>
      </c>
      <c r="CB2190" t="s">
        <v>1597</v>
      </c>
      <c r="CF2190" s="65"/>
      <c r="CG2190" s="65"/>
      <c r="DJ2190" s="139"/>
      <c r="DK2190" s="95"/>
      <c r="DL2190" s="141"/>
      <c r="DM2190" s="141"/>
      <c r="DN2190" s="141"/>
      <c r="DO2190" s="141"/>
      <c r="DP2190" s="91"/>
      <c r="DQ2190" s="72"/>
      <c r="DR2190" s="72"/>
      <c r="DS2190" s="72"/>
      <c r="DT2190" s="72"/>
      <c r="DZ2190" s="141"/>
      <c r="EA2190" s="141"/>
      <c r="EF2190" s="143"/>
      <c r="EU2190" s="72"/>
    </row>
    <row r="2191" spans="78:151">
      <c r="BZ2191"/>
      <c r="CA2191" s="278">
        <v>41431.590925925928</v>
      </c>
      <c r="CB2191" t="s">
        <v>1969</v>
      </c>
      <c r="CF2191" s="65"/>
      <c r="CG2191" s="65"/>
      <c r="DJ2191" s="139"/>
      <c r="DK2191" s="95"/>
      <c r="DL2191" s="141"/>
      <c r="DM2191" s="141"/>
      <c r="DN2191" s="141"/>
      <c r="DO2191" s="141"/>
      <c r="DP2191" s="91"/>
      <c r="DQ2191" s="72"/>
      <c r="DR2191" s="72"/>
      <c r="DS2191" s="72"/>
      <c r="DT2191" s="72"/>
      <c r="DZ2191" s="141"/>
      <c r="EA2191" s="141"/>
      <c r="EF2191" s="143"/>
      <c r="EU2191" s="72"/>
    </row>
    <row r="2192" spans="78:151">
      <c r="BZ2192"/>
      <c r="CA2192" s="278">
        <v>41431.590937499997</v>
      </c>
      <c r="CB2192" t="s">
        <v>782</v>
      </c>
      <c r="CF2192" s="65"/>
      <c r="CG2192" s="65"/>
      <c r="DJ2192" s="139"/>
      <c r="DK2192" s="95"/>
      <c r="DL2192" s="141"/>
      <c r="DM2192" s="141"/>
      <c r="DN2192" s="141"/>
      <c r="DO2192" s="141"/>
      <c r="DP2192" s="91"/>
      <c r="DQ2192" s="72"/>
      <c r="DR2192" s="72"/>
      <c r="DS2192" s="72"/>
      <c r="DT2192" s="72"/>
      <c r="DZ2192" s="141"/>
      <c r="EA2192" s="141"/>
      <c r="EF2192" s="143"/>
      <c r="EU2192" s="72"/>
    </row>
    <row r="2193" spans="78:151">
      <c r="BZ2193"/>
      <c r="CA2193" s="278">
        <v>41431.590949074074</v>
      </c>
      <c r="CB2193" t="s">
        <v>1597</v>
      </c>
      <c r="CF2193" s="65"/>
      <c r="CG2193" s="65"/>
      <c r="DJ2193" s="139"/>
      <c r="DK2193" s="95"/>
      <c r="DL2193" s="141"/>
      <c r="DM2193" s="141"/>
      <c r="DN2193" s="141"/>
      <c r="DO2193" s="141"/>
      <c r="DP2193" s="91"/>
      <c r="DQ2193" s="72"/>
      <c r="DR2193" s="72"/>
      <c r="DS2193" s="72"/>
      <c r="DT2193" s="72"/>
      <c r="DZ2193" s="141"/>
      <c r="EA2193" s="141"/>
      <c r="EF2193" s="143"/>
      <c r="EU2193" s="72"/>
    </row>
    <row r="2194" spans="78:151">
      <c r="BZ2194"/>
      <c r="CA2194" s="278">
        <v>41431.590949074074</v>
      </c>
      <c r="CB2194" t="s">
        <v>1969</v>
      </c>
      <c r="CF2194" s="65"/>
      <c r="CG2194" s="65"/>
      <c r="DJ2194" s="139"/>
      <c r="DK2194" s="95"/>
      <c r="DL2194" s="141"/>
      <c r="DM2194" s="141"/>
      <c r="DN2194" s="141"/>
      <c r="DO2194" s="141"/>
      <c r="DP2194" s="91"/>
      <c r="DQ2194" s="72"/>
      <c r="DR2194" s="72"/>
      <c r="DS2194" s="72"/>
      <c r="DT2194" s="72"/>
      <c r="DZ2194" s="141"/>
      <c r="EA2194" s="141"/>
      <c r="EF2194" s="143"/>
      <c r="EU2194" s="72"/>
    </row>
    <row r="2195" spans="78:151">
      <c r="BZ2195"/>
      <c r="CA2195" s="278">
        <v>41431.591006944444</v>
      </c>
      <c r="CB2195" t="s">
        <v>1969</v>
      </c>
      <c r="CF2195" s="65"/>
      <c r="CG2195" s="65"/>
      <c r="DJ2195" s="139"/>
      <c r="DK2195" s="95"/>
      <c r="DL2195" s="141"/>
      <c r="DM2195" s="141"/>
      <c r="DN2195" s="141"/>
      <c r="DO2195" s="141"/>
      <c r="DP2195" s="91"/>
      <c r="DQ2195" s="72"/>
      <c r="DR2195" s="72"/>
      <c r="DS2195" s="72"/>
      <c r="DT2195" s="72"/>
      <c r="DZ2195" s="141"/>
      <c r="EA2195" s="141"/>
      <c r="EF2195" s="143"/>
      <c r="EU2195" s="72"/>
    </row>
    <row r="2196" spans="78:151">
      <c r="BZ2196"/>
      <c r="CA2196" s="278">
        <v>41431.591041666667</v>
      </c>
      <c r="CB2196" t="s">
        <v>783</v>
      </c>
      <c r="CF2196" s="65"/>
      <c r="CG2196" s="65"/>
      <c r="DJ2196" s="139"/>
      <c r="DK2196" s="95"/>
      <c r="DL2196" s="141"/>
      <c r="DM2196" s="141"/>
      <c r="DN2196" s="141"/>
      <c r="DO2196" s="141"/>
      <c r="DP2196" s="91"/>
      <c r="DQ2196" s="72"/>
      <c r="DR2196" s="72"/>
      <c r="DS2196" s="72"/>
      <c r="DT2196" s="72"/>
      <c r="DZ2196" s="141"/>
      <c r="EA2196" s="141"/>
      <c r="EF2196" s="143"/>
      <c r="EU2196" s="72"/>
    </row>
    <row r="2197" spans="78:151">
      <c r="BZ2197"/>
      <c r="CA2197" s="278">
        <v>41431.591041666667</v>
      </c>
      <c r="CB2197" t="s">
        <v>1597</v>
      </c>
      <c r="CF2197" s="65"/>
      <c r="CG2197" s="65"/>
      <c r="DJ2197" s="139"/>
      <c r="DK2197" s="95"/>
      <c r="DL2197" s="141"/>
      <c r="DM2197" s="141"/>
      <c r="DN2197" s="141"/>
      <c r="DO2197" s="141"/>
      <c r="DP2197" s="91"/>
      <c r="DQ2197" s="72"/>
      <c r="DR2197" s="72"/>
      <c r="DS2197" s="72"/>
      <c r="DT2197" s="72"/>
      <c r="DZ2197" s="141"/>
      <c r="EA2197" s="141"/>
      <c r="EF2197" s="143"/>
      <c r="EU2197" s="72"/>
    </row>
    <row r="2198" spans="78:151">
      <c r="BZ2198"/>
      <c r="CA2198" s="278">
        <v>41431.591041666667</v>
      </c>
      <c r="CB2198" t="s">
        <v>1969</v>
      </c>
      <c r="CF2198" s="65"/>
      <c r="CG2198" s="65"/>
      <c r="DJ2198" s="139"/>
      <c r="DK2198" s="95"/>
      <c r="DL2198" s="141"/>
      <c r="DM2198" s="141"/>
      <c r="DN2198" s="141"/>
      <c r="DO2198" s="141"/>
      <c r="DP2198" s="91"/>
      <c r="DQ2198" s="72"/>
      <c r="DR2198" s="72"/>
      <c r="DS2198" s="72"/>
      <c r="DT2198" s="72"/>
      <c r="DZ2198" s="141"/>
      <c r="EA2198" s="141"/>
      <c r="EF2198" s="143"/>
      <c r="EU2198" s="72"/>
    </row>
    <row r="2199" spans="78:151">
      <c r="BZ2199"/>
      <c r="CA2199" s="278">
        <v>41431.591053240743</v>
      </c>
      <c r="CB2199" t="s">
        <v>784</v>
      </c>
      <c r="CF2199" s="65"/>
      <c r="CG2199" s="65"/>
      <c r="DJ2199" s="139"/>
      <c r="DK2199" s="95"/>
      <c r="DL2199" s="141"/>
      <c r="DM2199" s="141"/>
      <c r="DN2199" s="141"/>
      <c r="DO2199" s="141"/>
      <c r="DP2199" s="91"/>
      <c r="DQ2199" s="72"/>
      <c r="DR2199" s="72"/>
      <c r="DS2199" s="72"/>
      <c r="DT2199" s="72"/>
      <c r="DZ2199" s="141"/>
      <c r="EA2199" s="141"/>
      <c r="EF2199" s="143"/>
      <c r="EU2199" s="72"/>
    </row>
    <row r="2200" spans="78:151">
      <c r="BZ2200"/>
      <c r="CA2200" s="278">
        <v>41431.591053240743</v>
      </c>
      <c r="CB2200" t="s">
        <v>1969</v>
      </c>
      <c r="CF2200" s="65"/>
      <c r="CG2200" s="65"/>
      <c r="DJ2200" s="139"/>
      <c r="DK2200" s="95"/>
      <c r="DL2200" s="141"/>
      <c r="DM2200" s="141"/>
      <c r="DN2200" s="141"/>
      <c r="DO2200" s="141"/>
      <c r="DP2200" s="91"/>
      <c r="DQ2200" s="72"/>
      <c r="DR2200" s="72"/>
      <c r="DS2200" s="72"/>
      <c r="DT2200" s="72"/>
      <c r="DZ2200" s="141"/>
      <c r="EA2200" s="141"/>
      <c r="EF2200" s="143"/>
      <c r="EU2200" s="72"/>
    </row>
    <row r="2201" spans="78:151">
      <c r="BZ2201"/>
      <c r="CA2201" s="278">
        <v>41431.591064814813</v>
      </c>
      <c r="CB2201" t="s">
        <v>857</v>
      </c>
      <c r="CF2201" s="65"/>
      <c r="CG2201" s="65"/>
      <c r="DJ2201" s="139"/>
      <c r="DK2201" s="95"/>
      <c r="DL2201" s="141"/>
      <c r="DM2201" s="141"/>
      <c r="DN2201" s="141"/>
      <c r="DO2201" s="141"/>
      <c r="DP2201" s="91"/>
      <c r="DQ2201" s="72"/>
      <c r="DR2201" s="72"/>
      <c r="DS2201" s="72"/>
      <c r="DT2201" s="72"/>
      <c r="DZ2201" s="141"/>
      <c r="EA2201" s="141"/>
      <c r="EF2201" s="143"/>
      <c r="EU2201" s="72"/>
    </row>
    <row r="2202" spans="78:151">
      <c r="BZ2202"/>
      <c r="CA2202" s="278">
        <v>41431.591099537036</v>
      </c>
      <c r="CB2202" t="s">
        <v>1969</v>
      </c>
      <c r="CF2202" s="65"/>
      <c r="CG2202" s="65"/>
      <c r="DJ2202" s="139"/>
      <c r="DK2202" s="95"/>
      <c r="DL2202" s="141"/>
      <c r="DM2202" s="141"/>
      <c r="DN2202" s="141"/>
      <c r="DO2202" s="141"/>
      <c r="DP2202" s="91"/>
      <c r="DQ2202" s="72"/>
      <c r="DR2202" s="72"/>
      <c r="DS2202" s="72"/>
      <c r="DT2202" s="72"/>
      <c r="DZ2202" s="141"/>
      <c r="EA2202" s="141"/>
      <c r="EF2202" s="143"/>
      <c r="EU2202" s="72"/>
    </row>
    <row r="2203" spans="78:151">
      <c r="BZ2203"/>
      <c r="CA2203" s="278">
        <v>41431.591099537036</v>
      </c>
      <c r="CB2203" t="s">
        <v>783</v>
      </c>
      <c r="CF2203" s="65"/>
      <c r="CG2203" s="65"/>
      <c r="DJ2203" s="139"/>
      <c r="DK2203" s="95"/>
      <c r="DL2203" s="141"/>
      <c r="DM2203" s="141"/>
      <c r="DN2203" s="141"/>
      <c r="DO2203" s="141"/>
      <c r="DP2203" s="91"/>
      <c r="DQ2203" s="72"/>
      <c r="DR2203" s="72"/>
      <c r="DS2203" s="72"/>
      <c r="DT2203" s="72"/>
      <c r="DZ2203" s="141"/>
      <c r="EA2203" s="141"/>
      <c r="EF2203" s="143"/>
      <c r="EU2203" s="72"/>
    </row>
    <row r="2204" spans="78:151">
      <c r="BZ2204"/>
      <c r="CA2204" s="278">
        <v>41431.591099537036</v>
      </c>
      <c r="CB2204" t="s">
        <v>1597</v>
      </c>
      <c r="CF2204" s="65"/>
      <c r="CG2204" s="65"/>
      <c r="DJ2204" s="139"/>
      <c r="DK2204" s="95"/>
      <c r="DL2204" s="141"/>
      <c r="DM2204" s="141"/>
      <c r="DN2204" s="141"/>
      <c r="DO2204" s="141"/>
      <c r="DP2204" s="91"/>
      <c r="DQ2204" s="72"/>
      <c r="DR2204" s="72"/>
      <c r="DS2204" s="72"/>
      <c r="DT2204" s="72"/>
      <c r="DZ2204" s="141"/>
      <c r="EA2204" s="141"/>
      <c r="EF2204" s="143"/>
      <c r="EU2204" s="72"/>
    </row>
    <row r="2205" spans="78:151">
      <c r="BZ2205"/>
      <c r="CA2205" s="278">
        <v>41431.592800925922</v>
      </c>
      <c r="CB2205" t="s">
        <v>1969</v>
      </c>
      <c r="CF2205" s="65"/>
      <c r="CG2205" s="65"/>
      <c r="DJ2205" s="139"/>
      <c r="DK2205" s="95"/>
      <c r="DL2205" s="141"/>
      <c r="DM2205" s="141"/>
      <c r="DN2205" s="141"/>
      <c r="DO2205" s="141"/>
      <c r="DP2205" s="91"/>
      <c r="DQ2205" s="72"/>
      <c r="DR2205" s="72"/>
      <c r="DS2205" s="72"/>
      <c r="DT2205" s="72"/>
      <c r="DZ2205" s="141"/>
      <c r="EA2205" s="141"/>
      <c r="EF2205" s="143"/>
      <c r="EU2205" s="72"/>
    </row>
    <row r="2206" spans="78:151">
      <c r="BZ2206"/>
      <c r="CA2206" s="278">
        <v>41431.592905092592</v>
      </c>
      <c r="CB2206" t="s">
        <v>1969</v>
      </c>
      <c r="CF2206" s="65"/>
      <c r="CG2206" s="65"/>
      <c r="DJ2206" s="139"/>
      <c r="DK2206" s="95"/>
      <c r="DL2206" s="141"/>
      <c r="DM2206" s="141"/>
      <c r="DN2206" s="141"/>
      <c r="DO2206" s="141"/>
      <c r="DP2206" s="91"/>
      <c r="DQ2206" s="72"/>
      <c r="DR2206" s="72"/>
      <c r="DS2206" s="72"/>
      <c r="DT2206" s="72"/>
      <c r="DZ2206" s="141"/>
      <c r="EA2206" s="141"/>
      <c r="EF2206" s="143"/>
      <c r="EU2206" s="72"/>
    </row>
    <row r="2207" spans="78:151">
      <c r="BZ2207"/>
      <c r="CA2207" s="278">
        <v>41431.59306712963</v>
      </c>
      <c r="CB2207" t="s">
        <v>858</v>
      </c>
      <c r="CF2207" s="65"/>
      <c r="CG2207" s="65"/>
      <c r="DJ2207" s="139"/>
      <c r="DK2207" s="95"/>
      <c r="DL2207" s="141"/>
      <c r="DM2207" s="141"/>
      <c r="DN2207" s="141"/>
      <c r="DO2207" s="141"/>
      <c r="DP2207" s="91"/>
      <c r="DQ2207" s="72"/>
      <c r="DR2207" s="72"/>
      <c r="DS2207" s="72"/>
      <c r="DT2207" s="72"/>
      <c r="DZ2207" s="141"/>
      <c r="EA2207" s="141"/>
      <c r="EF2207" s="143"/>
      <c r="EU2207" s="72"/>
    </row>
    <row r="2208" spans="78:151">
      <c r="BZ2208"/>
      <c r="CA2208" s="278">
        <v>41431.59306712963</v>
      </c>
      <c r="CB2208" t="s">
        <v>1597</v>
      </c>
      <c r="CF2208" s="65"/>
      <c r="CG2208" s="65"/>
      <c r="DJ2208" s="139"/>
      <c r="DK2208" s="95"/>
      <c r="DL2208" s="141"/>
      <c r="DM2208" s="141"/>
      <c r="DN2208" s="141"/>
      <c r="DO2208" s="141"/>
      <c r="DP2208" s="91"/>
      <c r="DQ2208" s="72"/>
      <c r="DR2208" s="72"/>
      <c r="DS2208" s="72"/>
      <c r="DT2208" s="72"/>
      <c r="DZ2208" s="141"/>
      <c r="EA2208" s="141"/>
      <c r="EF2208" s="143"/>
      <c r="EU2208" s="72"/>
    </row>
    <row r="2209" spans="78:151">
      <c r="BZ2209"/>
      <c r="CA2209" s="278">
        <v>41431.593078703707</v>
      </c>
      <c r="CB2209" t="s">
        <v>1969</v>
      </c>
      <c r="CF2209" s="65"/>
      <c r="CG2209" s="65"/>
      <c r="DJ2209" s="139"/>
      <c r="DK2209" s="95"/>
      <c r="DL2209" s="141"/>
      <c r="DM2209" s="141"/>
      <c r="DN2209" s="141"/>
      <c r="DO2209" s="141"/>
      <c r="DP2209" s="91"/>
      <c r="DQ2209" s="72"/>
      <c r="DR2209" s="72"/>
      <c r="DS2209" s="72"/>
      <c r="DT2209" s="72"/>
      <c r="DZ2209" s="141"/>
      <c r="EA2209" s="141"/>
      <c r="EF2209" s="143"/>
      <c r="EU2209" s="72"/>
    </row>
    <row r="2210" spans="78:151">
      <c r="BZ2210"/>
      <c r="CA2210" s="278">
        <v>41431.593090277776</v>
      </c>
      <c r="CB2210" t="s">
        <v>859</v>
      </c>
      <c r="CF2210" s="65"/>
      <c r="CG2210" s="65"/>
      <c r="DJ2210" s="139"/>
      <c r="DK2210" s="95"/>
      <c r="DL2210" s="141"/>
      <c r="DM2210" s="141"/>
      <c r="DN2210" s="141"/>
      <c r="DO2210" s="141"/>
      <c r="DP2210" s="91"/>
      <c r="DQ2210" s="72"/>
      <c r="DR2210" s="72"/>
      <c r="DS2210" s="72"/>
      <c r="DT2210" s="72"/>
      <c r="DZ2210" s="141"/>
      <c r="EA2210" s="141"/>
      <c r="EF2210" s="143"/>
      <c r="EU2210" s="72"/>
    </row>
    <row r="2211" spans="78:151">
      <c r="BZ2211"/>
      <c r="CA2211" s="278">
        <v>41431.593090277776</v>
      </c>
      <c r="CB2211" t="s">
        <v>1597</v>
      </c>
      <c r="CF2211" s="65"/>
      <c r="CG2211" s="65"/>
      <c r="DJ2211" s="139"/>
      <c r="DK2211" s="95"/>
      <c r="DL2211" s="141"/>
      <c r="DM2211" s="141"/>
      <c r="DN2211" s="141"/>
      <c r="DO2211" s="141"/>
      <c r="DP2211" s="91"/>
      <c r="DQ2211" s="72"/>
      <c r="DR2211" s="72"/>
      <c r="DS2211" s="72"/>
      <c r="DT2211" s="72"/>
      <c r="DZ2211" s="141"/>
      <c r="EA2211" s="141"/>
      <c r="EF2211" s="143"/>
      <c r="EU2211" s="72"/>
    </row>
    <row r="2212" spans="78:151">
      <c r="BZ2212"/>
      <c r="CA2212" s="278">
        <v>41431.593101851853</v>
      </c>
      <c r="CB2212" t="s">
        <v>1969</v>
      </c>
      <c r="CF2212" s="65"/>
      <c r="CG2212" s="65"/>
      <c r="DJ2212" s="139"/>
      <c r="DK2212" s="95"/>
      <c r="DL2212" s="141"/>
      <c r="DM2212" s="141"/>
      <c r="DN2212" s="141"/>
      <c r="DO2212" s="141"/>
      <c r="DP2212" s="91"/>
      <c r="DQ2212" s="72"/>
      <c r="DR2212" s="72"/>
      <c r="DS2212" s="72"/>
      <c r="DT2212" s="72"/>
      <c r="DZ2212" s="141"/>
      <c r="EA2212" s="141"/>
      <c r="EF2212" s="143"/>
      <c r="EU2212" s="72"/>
    </row>
    <row r="2213" spans="78:151">
      <c r="BZ2213"/>
      <c r="CA2213" s="278">
        <v>41431.593159722222</v>
      </c>
      <c r="CB2213" t="s">
        <v>1969</v>
      </c>
      <c r="CF2213" s="65"/>
      <c r="CG2213" s="65"/>
      <c r="DJ2213" s="139"/>
      <c r="DK2213" s="95"/>
      <c r="DL2213" s="141"/>
      <c r="DM2213" s="141"/>
      <c r="DN2213" s="141"/>
      <c r="DO2213" s="141"/>
      <c r="DP2213" s="91"/>
      <c r="DQ2213" s="72"/>
      <c r="DR2213" s="72"/>
      <c r="DS2213" s="72"/>
      <c r="DT2213" s="72"/>
      <c r="DZ2213" s="141"/>
      <c r="EA2213" s="141"/>
      <c r="EF2213" s="143"/>
      <c r="EU2213" s="72"/>
    </row>
    <row r="2214" spans="78:151">
      <c r="BZ2214"/>
      <c r="CA2214" s="278">
        <v>41431.593182870369</v>
      </c>
      <c r="CB2214" t="s">
        <v>860</v>
      </c>
      <c r="CF2214" s="65"/>
      <c r="CG2214" s="65"/>
      <c r="DJ2214" s="139"/>
      <c r="DK2214" s="95"/>
      <c r="DL2214" s="141"/>
      <c r="DM2214" s="141"/>
      <c r="DN2214" s="141"/>
      <c r="DO2214" s="141"/>
      <c r="DP2214" s="91"/>
      <c r="DQ2214" s="72"/>
      <c r="DR2214" s="72"/>
      <c r="DS2214" s="72"/>
      <c r="DT2214" s="72"/>
      <c r="DZ2214" s="141"/>
      <c r="EA2214" s="141"/>
      <c r="EF2214" s="143"/>
      <c r="EU2214" s="72"/>
    </row>
    <row r="2215" spans="78:151">
      <c r="BZ2215"/>
      <c r="CA2215" s="278">
        <v>41431.593182870369</v>
      </c>
      <c r="CB2215" t="s">
        <v>1597</v>
      </c>
      <c r="CF2215" s="65"/>
      <c r="CG2215" s="65"/>
      <c r="DJ2215" s="139"/>
      <c r="DK2215" s="95"/>
      <c r="DL2215" s="141"/>
      <c r="DM2215" s="141"/>
      <c r="DN2215" s="141"/>
      <c r="DO2215" s="141"/>
      <c r="DP2215" s="91"/>
      <c r="DQ2215" s="72"/>
      <c r="DR2215" s="72"/>
      <c r="DS2215" s="72"/>
      <c r="DT2215" s="72"/>
      <c r="DZ2215" s="141"/>
      <c r="EA2215" s="141"/>
      <c r="EF2215" s="143"/>
      <c r="EU2215" s="72"/>
    </row>
    <row r="2216" spans="78:151">
      <c r="BZ2216"/>
      <c r="CA2216" s="278">
        <v>41431.593182870369</v>
      </c>
      <c r="CB2216" t="s">
        <v>1969</v>
      </c>
      <c r="CF2216" s="65"/>
      <c r="CG2216" s="65"/>
      <c r="DJ2216" s="139"/>
      <c r="DK2216" s="95"/>
      <c r="DL2216" s="141"/>
      <c r="DM2216" s="141"/>
      <c r="DN2216" s="141"/>
      <c r="DO2216" s="141"/>
      <c r="DP2216" s="91"/>
      <c r="DQ2216" s="72"/>
      <c r="DR2216" s="72"/>
      <c r="DS2216" s="72"/>
      <c r="DT2216" s="72"/>
      <c r="DZ2216" s="141"/>
      <c r="EA2216" s="141"/>
      <c r="EF2216" s="143"/>
      <c r="EU2216" s="72"/>
    </row>
    <row r="2217" spans="78:151">
      <c r="BZ2217"/>
      <c r="CA2217" s="278">
        <v>41431.593182870369</v>
      </c>
      <c r="CB2217" t="s">
        <v>861</v>
      </c>
      <c r="CF2217" s="65"/>
      <c r="CG2217" s="65"/>
      <c r="DJ2217" s="139"/>
      <c r="DK2217" s="95"/>
      <c r="DL2217" s="141"/>
      <c r="DM2217" s="141"/>
      <c r="DN2217" s="141"/>
      <c r="DO2217" s="141"/>
      <c r="DP2217" s="91"/>
      <c r="DQ2217" s="72"/>
      <c r="DR2217" s="72"/>
      <c r="DS2217" s="72"/>
      <c r="DT2217" s="72"/>
      <c r="DZ2217" s="141"/>
      <c r="EA2217" s="141"/>
      <c r="EF2217" s="143"/>
      <c r="EU2217" s="72"/>
    </row>
    <row r="2218" spans="78:151">
      <c r="BZ2218"/>
      <c r="CA2218" s="278">
        <v>41431.593182870369</v>
      </c>
      <c r="CB2218" t="s">
        <v>1969</v>
      </c>
      <c r="CF2218" s="65"/>
      <c r="CG2218" s="65"/>
      <c r="DJ2218" s="139"/>
      <c r="DK2218" s="95"/>
      <c r="DL2218" s="141"/>
      <c r="DM2218" s="141"/>
      <c r="DN2218" s="141"/>
      <c r="DO2218" s="141"/>
      <c r="DP2218" s="91"/>
      <c r="DQ2218" s="72"/>
      <c r="DR2218" s="72"/>
      <c r="DS2218" s="72"/>
      <c r="DT2218" s="72"/>
      <c r="DZ2218" s="141"/>
      <c r="EA2218" s="141"/>
      <c r="EF2218" s="143"/>
      <c r="EU2218" s="72"/>
    </row>
    <row r="2219" spans="78:151">
      <c r="BZ2219"/>
      <c r="CA2219" s="278">
        <v>41431.593206018515</v>
      </c>
      <c r="CB2219" t="s">
        <v>786</v>
      </c>
      <c r="CF2219" s="65"/>
      <c r="CG2219" s="65"/>
      <c r="DJ2219" s="139"/>
      <c r="DK2219" s="95"/>
      <c r="DL2219" s="141"/>
      <c r="DM2219" s="141"/>
      <c r="DN2219" s="141"/>
      <c r="DO2219" s="141"/>
      <c r="DP2219" s="91"/>
      <c r="DQ2219" s="72"/>
      <c r="DR2219" s="72"/>
      <c r="DS2219" s="72"/>
      <c r="DT2219" s="72"/>
      <c r="DZ2219" s="141"/>
      <c r="EA2219" s="141"/>
      <c r="EF2219" s="143"/>
      <c r="EU2219" s="72"/>
    </row>
    <row r="2220" spans="78:151">
      <c r="BZ2220"/>
      <c r="CA2220" s="278">
        <v>41431.593229166669</v>
      </c>
      <c r="CB2220" t="s">
        <v>1969</v>
      </c>
      <c r="CF2220" s="65"/>
      <c r="CG2220" s="65"/>
      <c r="DJ2220" s="139"/>
      <c r="DK2220" s="95"/>
      <c r="DL2220" s="141"/>
      <c r="DM2220" s="141"/>
      <c r="DN2220" s="141"/>
      <c r="DO2220" s="141"/>
      <c r="DP2220" s="91"/>
      <c r="DQ2220" s="72"/>
      <c r="DR2220" s="72"/>
      <c r="DS2220" s="72"/>
      <c r="DT2220" s="72"/>
      <c r="DZ2220" s="141"/>
      <c r="EA2220" s="141"/>
      <c r="EF2220" s="143"/>
      <c r="EU2220" s="72"/>
    </row>
    <row r="2221" spans="78:151">
      <c r="BZ2221"/>
      <c r="CA2221" s="278">
        <v>41431.593229166669</v>
      </c>
      <c r="CB2221" t="s">
        <v>860</v>
      </c>
      <c r="CF2221" s="65"/>
      <c r="CG2221" s="65"/>
      <c r="DJ2221" s="139"/>
      <c r="DK2221" s="95"/>
      <c r="DL2221" s="141"/>
      <c r="DM2221" s="141"/>
      <c r="DN2221" s="141"/>
      <c r="DO2221" s="141"/>
      <c r="DP2221" s="91"/>
      <c r="DQ2221" s="72"/>
      <c r="DR2221" s="72"/>
      <c r="DS2221" s="72"/>
      <c r="DT2221" s="72"/>
      <c r="DZ2221" s="141"/>
      <c r="EA2221" s="141"/>
      <c r="EF2221" s="143"/>
      <c r="EU2221" s="72"/>
    </row>
    <row r="2222" spans="78:151">
      <c r="BZ2222"/>
      <c r="CA2222" s="278">
        <v>41431.593240740738</v>
      </c>
      <c r="CB2222" t="s">
        <v>1597</v>
      </c>
      <c r="CF2222" s="65"/>
      <c r="CG2222" s="65"/>
      <c r="DJ2222" s="139"/>
      <c r="DK2222" s="95"/>
      <c r="DL2222" s="141"/>
      <c r="DM2222" s="141"/>
      <c r="DN2222" s="141"/>
      <c r="DO2222" s="141"/>
      <c r="DP2222" s="91"/>
      <c r="DQ2222" s="72"/>
      <c r="DR2222" s="72"/>
      <c r="DS2222" s="72"/>
      <c r="DT2222" s="72"/>
      <c r="DZ2222" s="141"/>
      <c r="EA2222" s="141"/>
      <c r="EF2222" s="143"/>
      <c r="EU2222" s="72"/>
    </row>
    <row r="2223" spans="78:151">
      <c r="BZ2223"/>
      <c r="CA2223" s="278">
        <v>41431.594097222223</v>
      </c>
      <c r="CB2223" t="s">
        <v>1969</v>
      </c>
      <c r="CF2223" s="65"/>
      <c r="CG2223" s="65"/>
      <c r="DJ2223" s="139"/>
      <c r="DK2223" s="95"/>
      <c r="DL2223" s="141"/>
      <c r="DM2223" s="141"/>
      <c r="DN2223" s="141"/>
      <c r="DO2223" s="141"/>
      <c r="DP2223" s="91"/>
      <c r="DQ2223" s="72"/>
      <c r="DR2223" s="72"/>
      <c r="DS2223" s="72"/>
      <c r="DT2223" s="72"/>
      <c r="DZ2223" s="141"/>
      <c r="EA2223" s="141"/>
      <c r="EF2223" s="143"/>
      <c r="EU2223" s="72"/>
    </row>
    <row r="2224" spans="78:151">
      <c r="BZ2224"/>
      <c r="CA2224" s="278">
        <v>41431.594212962962</v>
      </c>
      <c r="CB2224" t="s">
        <v>1969</v>
      </c>
      <c r="CF2224" s="65"/>
      <c r="CG2224" s="65"/>
      <c r="DJ2224" s="139"/>
      <c r="DK2224" s="95"/>
      <c r="DL2224" s="141"/>
      <c r="DM2224" s="141"/>
      <c r="DN2224" s="141"/>
      <c r="DO2224" s="141"/>
      <c r="DP2224" s="91"/>
      <c r="DQ2224" s="72"/>
      <c r="DR2224" s="72"/>
      <c r="DS2224" s="72"/>
      <c r="DT2224" s="72"/>
      <c r="DZ2224" s="141"/>
      <c r="EA2224" s="141"/>
      <c r="EF2224" s="143"/>
      <c r="EU2224" s="72"/>
    </row>
    <row r="2225" spans="78:151">
      <c r="BZ2225"/>
      <c r="CA2225" s="278">
        <v>41431.594386574077</v>
      </c>
      <c r="CB2225" t="s">
        <v>787</v>
      </c>
      <c r="CF2225" s="65"/>
      <c r="CG2225" s="65"/>
      <c r="DJ2225" s="139"/>
      <c r="DK2225" s="95"/>
      <c r="DL2225" s="141"/>
      <c r="DM2225" s="141"/>
      <c r="DN2225" s="141"/>
      <c r="DO2225" s="141"/>
      <c r="DP2225" s="91"/>
      <c r="DQ2225" s="72"/>
      <c r="DR2225" s="72"/>
      <c r="DS2225" s="72"/>
      <c r="DT2225" s="72"/>
      <c r="DZ2225" s="141"/>
      <c r="EA2225" s="141"/>
      <c r="EF2225" s="143"/>
      <c r="EU2225" s="72"/>
    </row>
    <row r="2226" spans="78:151">
      <c r="BZ2226"/>
      <c r="CA2226" s="278">
        <v>41431.594386574077</v>
      </c>
      <c r="CB2226" t="s">
        <v>1597</v>
      </c>
      <c r="CF2226" s="65"/>
      <c r="CG2226" s="65"/>
      <c r="DJ2226" s="139"/>
      <c r="DK2226" s="95"/>
      <c r="DL2226" s="141"/>
      <c r="DM2226" s="141"/>
      <c r="DN2226" s="141"/>
      <c r="DO2226" s="141"/>
      <c r="DP2226" s="91"/>
      <c r="DQ2226" s="72"/>
      <c r="DR2226" s="72"/>
      <c r="DS2226" s="72"/>
      <c r="DT2226" s="72"/>
      <c r="DZ2226" s="141"/>
      <c r="EA2226" s="141"/>
      <c r="EF2226" s="143"/>
      <c r="EU2226" s="72"/>
    </row>
    <row r="2227" spans="78:151">
      <c r="BZ2227"/>
      <c r="CA2227" s="278">
        <v>41431.594398148147</v>
      </c>
      <c r="CB2227" t="s">
        <v>1969</v>
      </c>
      <c r="CF2227" s="65"/>
      <c r="CG2227" s="65"/>
      <c r="DJ2227" s="139"/>
      <c r="DK2227" s="95"/>
      <c r="DL2227" s="141"/>
      <c r="DM2227" s="141"/>
      <c r="DN2227" s="141"/>
      <c r="DO2227" s="141"/>
      <c r="DP2227" s="91"/>
      <c r="DQ2227" s="72"/>
      <c r="DR2227" s="72"/>
      <c r="DS2227" s="72"/>
      <c r="DT2227" s="72"/>
      <c r="DZ2227" s="141"/>
      <c r="EA2227" s="141"/>
      <c r="EF2227" s="143"/>
      <c r="EU2227" s="72"/>
    </row>
    <row r="2228" spans="78:151">
      <c r="BZ2228"/>
      <c r="CA2228" s="278">
        <v>41431.594421296293</v>
      </c>
      <c r="CB2228" t="s">
        <v>788</v>
      </c>
      <c r="CF2228" s="65"/>
      <c r="CG2228" s="65"/>
      <c r="DJ2228" s="139"/>
      <c r="DK2228" s="95"/>
      <c r="DL2228" s="141"/>
      <c r="DM2228" s="141"/>
      <c r="DN2228" s="141"/>
      <c r="DO2228" s="141"/>
      <c r="DP2228" s="91"/>
      <c r="DQ2228" s="72"/>
      <c r="DR2228" s="72"/>
      <c r="DS2228" s="72"/>
      <c r="DT2228" s="72"/>
      <c r="DZ2228" s="141"/>
      <c r="EA2228" s="141"/>
      <c r="EF2228" s="143"/>
      <c r="EU2228" s="72"/>
    </row>
    <row r="2229" spans="78:151">
      <c r="BZ2229"/>
      <c r="CA2229" s="278">
        <v>41431.594421296293</v>
      </c>
      <c r="CB2229" t="s">
        <v>1597</v>
      </c>
      <c r="CF2229" s="65"/>
      <c r="CG2229" s="65"/>
      <c r="DJ2229" s="139"/>
      <c r="DK2229" s="95"/>
      <c r="DL2229" s="141"/>
      <c r="DM2229" s="141"/>
      <c r="DN2229" s="141"/>
      <c r="DO2229" s="141"/>
      <c r="DP2229" s="91"/>
      <c r="DQ2229" s="72"/>
      <c r="DR2229" s="72"/>
      <c r="DS2229" s="72"/>
      <c r="DT2229" s="72"/>
      <c r="DZ2229" s="141"/>
      <c r="EA2229" s="141"/>
      <c r="EF2229" s="143"/>
      <c r="EU2229" s="72"/>
    </row>
    <row r="2230" spans="78:151">
      <c r="BZ2230"/>
      <c r="CA2230" s="278">
        <v>41431.59443287037</v>
      </c>
      <c r="CB2230" t="s">
        <v>1969</v>
      </c>
      <c r="CF2230" s="65"/>
      <c r="CG2230" s="65"/>
      <c r="DJ2230" s="139"/>
      <c r="DK2230" s="95"/>
      <c r="DL2230" s="141"/>
      <c r="DM2230" s="141"/>
      <c r="DN2230" s="141"/>
      <c r="DO2230" s="141"/>
      <c r="DP2230" s="91"/>
      <c r="DQ2230" s="72"/>
      <c r="DR2230" s="72"/>
      <c r="DS2230" s="72"/>
      <c r="DT2230" s="72"/>
      <c r="DZ2230" s="141"/>
      <c r="EA2230" s="141"/>
      <c r="EF2230" s="143"/>
      <c r="EU2230" s="72"/>
    </row>
    <row r="2231" spans="78:151">
      <c r="BZ2231"/>
      <c r="CA2231" s="278">
        <v>41431.594502314816</v>
      </c>
      <c r="CB2231" t="s">
        <v>1969</v>
      </c>
      <c r="CF2231" s="65"/>
      <c r="CG2231" s="65"/>
      <c r="DJ2231" s="139"/>
      <c r="DK2231" s="95"/>
      <c r="DL2231" s="141"/>
      <c r="DM2231" s="141"/>
      <c r="DN2231" s="141"/>
      <c r="DO2231" s="141"/>
      <c r="DP2231" s="91"/>
      <c r="DQ2231" s="72"/>
      <c r="DR2231" s="72"/>
      <c r="DS2231" s="72"/>
      <c r="DT2231" s="72"/>
      <c r="DZ2231" s="141"/>
      <c r="EA2231" s="141"/>
      <c r="EF2231" s="143"/>
      <c r="EU2231" s="72"/>
    </row>
    <row r="2232" spans="78:151">
      <c r="BZ2232"/>
      <c r="CA2232" s="278">
        <v>41431.594525462962</v>
      </c>
      <c r="CB2232" t="s">
        <v>789</v>
      </c>
      <c r="CF2232" s="65"/>
      <c r="CG2232" s="65"/>
      <c r="DJ2232" s="139"/>
      <c r="DK2232" s="95"/>
      <c r="DL2232" s="141"/>
      <c r="DM2232" s="141"/>
      <c r="DN2232" s="141"/>
      <c r="DO2232" s="141"/>
      <c r="DP2232" s="91"/>
      <c r="DQ2232" s="72"/>
      <c r="DR2232" s="72"/>
      <c r="DS2232" s="72"/>
      <c r="DT2232" s="72"/>
      <c r="DZ2232" s="141"/>
      <c r="EA2232" s="141"/>
      <c r="EF2232" s="143"/>
      <c r="EU2232" s="72"/>
    </row>
    <row r="2233" spans="78:151">
      <c r="BZ2233"/>
      <c r="CA2233" s="278">
        <v>41431.594525462962</v>
      </c>
      <c r="CB2233" t="s">
        <v>1597</v>
      </c>
      <c r="CF2233" s="65"/>
      <c r="CG2233" s="65"/>
      <c r="DJ2233" s="139"/>
      <c r="DK2233" s="95"/>
      <c r="DL2233" s="141"/>
      <c r="DM2233" s="141"/>
      <c r="DN2233" s="141"/>
      <c r="DO2233" s="141"/>
      <c r="DP2233" s="91"/>
      <c r="DQ2233" s="72"/>
      <c r="DR2233" s="72"/>
      <c r="DS2233" s="72"/>
      <c r="DT2233" s="72"/>
      <c r="DZ2233" s="141"/>
      <c r="EA2233" s="141"/>
      <c r="EF2233" s="143"/>
      <c r="EU2233" s="72"/>
    </row>
    <row r="2234" spans="78:151">
      <c r="BZ2234"/>
      <c r="CA2234" s="278">
        <v>41431.594525462962</v>
      </c>
      <c r="CB2234" t="s">
        <v>1969</v>
      </c>
      <c r="CF2234" s="65"/>
      <c r="CG2234" s="65"/>
      <c r="DJ2234" s="139"/>
      <c r="DK2234" s="95"/>
      <c r="DL2234" s="141"/>
      <c r="DM2234" s="141"/>
      <c r="DN2234" s="141"/>
      <c r="DO2234" s="141"/>
      <c r="DP2234" s="91"/>
      <c r="DQ2234" s="72"/>
      <c r="DR2234" s="72"/>
      <c r="DS2234" s="72"/>
      <c r="DT2234" s="72"/>
      <c r="DZ2234" s="141"/>
      <c r="EA2234" s="141"/>
      <c r="EF2234" s="143"/>
      <c r="EU2234" s="72"/>
    </row>
    <row r="2235" spans="78:151">
      <c r="BZ2235"/>
      <c r="CA2235" s="278">
        <v>41431.594525462962</v>
      </c>
      <c r="CB2235" t="s">
        <v>790</v>
      </c>
      <c r="CF2235" s="65"/>
      <c r="CG2235" s="65"/>
      <c r="DJ2235" s="139"/>
      <c r="DK2235" s="95"/>
      <c r="DL2235" s="141"/>
      <c r="DM2235" s="141"/>
      <c r="DN2235" s="141"/>
      <c r="DO2235" s="141"/>
      <c r="DP2235" s="91"/>
      <c r="DQ2235" s="72"/>
      <c r="DR2235" s="72"/>
      <c r="DS2235" s="72"/>
      <c r="DT2235" s="72"/>
      <c r="DZ2235" s="141"/>
      <c r="EA2235" s="141"/>
      <c r="EF2235" s="143"/>
      <c r="EU2235" s="72"/>
    </row>
    <row r="2236" spans="78:151">
      <c r="BZ2236"/>
      <c r="CA2236" s="278">
        <v>41431.594525462962</v>
      </c>
      <c r="CB2236" t="s">
        <v>1969</v>
      </c>
      <c r="CF2236" s="65"/>
      <c r="CG2236" s="65"/>
      <c r="DJ2236" s="139"/>
      <c r="DK2236" s="95"/>
      <c r="DL2236" s="141"/>
      <c r="DM2236" s="141"/>
      <c r="DN2236" s="141"/>
      <c r="DO2236" s="141"/>
      <c r="DP2236" s="91"/>
      <c r="DQ2236" s="72"/>
      <c r="DR2236" s="72"/>
      <c r="DS2236" s="72"/>
      <c r="DT2236" s="72"/>
      <c r="DZ2236" s="141"/>
      <c r="EA2236" s="141"/>
      <c r="EF2236" s="143"/>
      <c r="EU2236" s="72"/>
    </row>
    <row r="2237" spans="78:151">
      <c r="BZ2237"/>
      <c r="CA2237" s="278">
        <v>41431.594548611109</v>
      </c>
      <c r="CB2237" t="s">
        <v>906</v>
      </c>
      <c r="CF2237" s="65"/>
      <c r="CG2237" s="65"/>
      <c r="DJ2237" s="139"/>
      <c r="DK2237" s="95"/>
      <c r="DL2237" s="141"/>
      <c r="DM2237" s="141"/>
      <c r="DN2237" s="141"/>
      <c r="DO2237" s="141"/>
      <c r="DP2237" s="91"/>
      <c r="DQ2237" s="72"/>
      <c r="DR2237" s="72"/>
      <c r="DS2237" s="72"/>
      <c r="DT2237" s="72"/>
      <c r="DZ2237" s="141"/>
      <c r="EA2237" s="141"/>
      <c r="EF2237" s="143"/>
      <c r="EU2237" s="72"/>
    </row>
    <row r="2238" spans="78:151">
      <c r="BZ2238"/>
      <c r="CA2238" s="278">
        <v>41431.594571759262</v>
      </c>
      <c r="CB2238" t="s">
        <v>1969</v>
      </c>
      <c r="CF2238" s="65"/>
      <c r="CG2238" s="65"/>
      <c r="DJ2238" s="139"/>
      <c r="DK2238" s="95"/>
      <c r="DL2238" s="141"/>
      <c r="DM2238" s="141"/>
      <c r="DN2238" s="141"/>
      <c r="DO2238" s="141"/>
      <c r="DP2238" s="91"/>
      <c r="DQ2238" s="72"/>
      <c r="DR2238" s="72"/>
      <c r="DS2238" s="72"/>
      <c r="DT2238" s="72"/>
      <c r="DZ2238" s="141"/>
      <c r="EA2238" s="141"/>
      <c r="EF2238" s="143"/>
      <c r="EU2238" s="72"/>
    </row>
    <row r="2239" spans="78:151">
      <c r="BZ2239"/>
      <c r="CA2239" s="278">
        <v>41431.594571759262</v>
      </c>
      <c r="CB2239" t="s">
        <v>789</v>
      </c>
      <c r="CF2239" s="65"/>
      <c r="CG2239" s="65"/>
      <c r="DJ2239" s="139"/>
      <c r="DK2239" s="95"/>
      <c r="DL2239" s="141"/>
      <c r="DM2239" s="141"/>
      <c r="DN2239" s="141"/>
      <c r="DO2239" s="141"/>
      <c r="DP2239" s="91"/>
      <c r="DQ2239" s="72"/>
      <c r="DR2239" s="72"/>
      <c r="DS2239" s="72"/>
      <c r="DT2239" s="72"/>
      <c r="DZ2239" s="141"/>
      <c r="EA2239" s="141"/>
      <c r="EF2239" s="143"/>
      <c r="EU2239" s="72"/>
    </row>
    <row r="2240" spans="78:151">
      <c r="BZ2240"/>
      <c r="CA2240" s="278">
        <v>41431.594583333332</v>
      </c>
      <c r="CB2240" t="s">
        <v>1597</v>
      </c>
      <c r="CF2240" s="65"/>
      <c r="CG2240" s="65"/>
      <c r="DJ2240" s="139"/>
      <c r="DK2240" s="95"/>
      <c r="DL2240" s="141"/>
      <c r="DM2240" s="141"/>
      <c r="DN2240" s="141"/>
      <c r="DO2240" s="141"/>
      <c r="DP2240" s="91"/>
      <c r="DQ2240" s="72"/>
      <c r="DR2240" s="72"/>
      <c r="DS2240" s="72"/>
      <c r="DT2240" s="72"/>
      <c r="DZ2240" s="141"/>
      <c r="EA2240" s="141"/>
      <c r="EF2240" s="143"/>
      <c r="EU2240" s="72"/>
    </row>
    <row r="2241" spans="78:151">
      <c r="BZ2241"/>
      <c r="CA2241" s="278">
        <v>41431.604189814818</v>
      </c>
      <c r="CB2241" t="s">
        <v>789</v>
      </c>
      <c r="CF2241" s="65"/>
      <c r="CG2241" s="65"/>
      <c r="DJ2241" s="139"/>
      <c r="DK2241" s="95"/>
      <c r="DL2241" s="141"/>
      <c r="DM2241" s="141"/>
      <c r="DN2241" s="141"/>
      <c r="DO2241" s="141"/>
      <c r="DP2241" s="91"/>
      <c r="DQ2241" s="72"/>
      <c r="DR2241" s="72"/>
      <c r="DS2241" s="72"/>
      <c r="DT2241" s="72"/>
      <c r="DZ2241" s="141"/>
      <c r="EA2241" s="141"/>
      <c r="EF2241" s="143"/>
      <c r="EU2241" s="72"/>
    </row>
    <row r="2242" spans="78:151">
      <c r="BZ2242"/>
      <c r="CA2242" s="278">
        <v>41431.604201388887</v>
      </c>
      <c r="CB2242" t="s">
        <v>1597</v>
      </c>
      <c r="CF2242" s="65"/>
      <c r="CG2242" s="65"/>
      <c r="DJ2242" s="139"/>
      <c r="DK2242" s="95"/>
      <c r="DL2242" s="141"/>
      <c r="DM2242" s="141"/>
      <c r="DN2242" s="141"/>
      <c r="DO2242" s="141"/>
      <c r="DP2242" s="91"/>
      <c r="DQ2242" s="72"/>
      <c r="DR2242" s="72"/>
      <c r="DS2242" s="72"/>
      <c r="DT2242" s="72"/>
      <c r="DZ2242" s="141"/>
      <c r="EA2242" s="141"/>
      <c r="EF2242" s="143"/>
      <c r="EU2242" s="72"/>
    </row>
    <row r="2243" spans="78:151">
      <c r="BZ2243"/>
      <c r="CA2243" s="278">
        <v>41431.604201388887</v>
      </c>
      <c r="CB2243" t="s">
        <v>1976</v>
      </c>
      <c r="CF2243" s="65"/>
      <c r="CG2243" s="65"/>
      <c r="DJ2243" s="139"/>
      <c r="DK2243" s="95"/>
      <c r="DL2243" s="141"/>
      <c r="DM2243" s="141"/>
      <c r="DN2243" s="141"/>
      <c r="DO2243" s="141"/>
      <c r="DP2243" s="91"/>
      <c r="DQ2243" s="72"/>
      <c r="DR2243" s="72"/>
      <c r="DS2243" s="72"/>
      <c r="DT2243" s="72"/>
      <c r="DZ2243" s="141"/>
      <c r="EA2243" s="141"/>
      <c r="EF2243" s="143"/>
      <c r="EU2243" s="72"/>
    </row>
    <row r="2244" spans="78:151">
      <c r="BZ2244"/>
      <c r="CA2244" s="278">
        <v>41431.604247685187</v>
      </c>
      <c r="CB2244" t="s">
        <v>1969</v>
      </c>
      <c r="CF2244" s="65"/>
      <c r="CG2244" s="65"/>
      <c r="DJ2244" s="139"/>
      <c r="DK2244" s="95"/>
      <c r="DL2244" s="141"/>
      <c r="DM2244" s="141"/>
      <c r="DN2244" s="141"/>
      <c r="DO2244" s="141"/>
      <c r="DP2244" s="91"/>
      <c r="DQ2244" s="72"/>
      <c r="DR2244" s="72"/>
      <c r="DS2244" s="72"/>
      <c r="DT2244" s="72"/>
      <c r="DZ2244" s="141"/>
      <c r="EA2244" s="141"/>
      <c r="EF2244" s="143"/>
      <c r="EU2244" s="72"/>
    </row>
    <row r="2245" spans="78:151">
      <c r="BZ2245"/>
      <c r="CA2245" s="278">
        <v>41431.604363425926</v>
      </c>
      <c r="CB2245" t="s">
        <v>789</v>
      </c>
      <c r="CF2245" s="65"/>
      <c r="CG2245" s="65"/>
      <c r="DJ2245" s="139"/>
      <c r="DK2245" s="95"/>
      <c r="DL2245" s="141"/>
      <c r="DM2245" s="141"/>
      <c r="DN2245" s="141"/>
      <c r="DO2245" s="141"/>
      <c r="DP2245" s="91"/>
      <c r="DQ2245" s="72"/>
      <c r="DR2245" s="72"/>
      <c r="DS2245" s="72"/>
      <c r="DT2245" s="72"/>
      <c r="DZ2245" s="141"/>
      <c r="EA2245" s="141"/>
      <c r="EF2245" s="143"/>
      <c r="EU2245" s="72"/>
    </row>
    <row r="2246" spans="78:151">
      <c r="BZ2246"/>
      <c r="CA2246" s="278">
        <v>41431.604363425926</v>
      </c>
      <c r="CB2246" t="s">
        <v>1597</v>
      </c>
      <c r="CF2246" s="65"/>
      <c r="CG2246" s="65"/>
      <c r="DJ2246" s="139"/>
      <c r="DK2246" s="95"/>
      <c r="DL2246" s="141"/>
      <c r="DM2246" s="141"/>
      <c r="DN2246" s="141"/>
      <c r="DO2246" s="141"/>
      <c r="DP2246" s="91"/>
      <c r="DQ2246" s="72"/>
      <c r="DR2246" s="72"/>
      <c r="DS2246" s="72"/>
      <c r="DT2246" s="72"/>
      <c r="DZ2246" s="141"/>
      <c r="EA2246" s="141"/>
      <c r="EF2246" s="143"/>
      <c r="EU2246" s="72"/>
    </row>
    <row r="2247" spans="78:151">
      <c r="BZ2247"/>
      <c r="CA2247" s="278">
        <v>41431.604386574072</v>
      </c>
      <c r="CB2247" t="s">
        <v>1969</v>
      </c>
      <c r="CF2247" s="65"/>
      <c r="CG2247" s="65"/>
      <c r="DJ2247" s="139"/>
      <c r="DK2247" s="95"/>
      <c r="DL2247" s="141"/>
      <c r="DM2247" s="141"/>
      <c r="DN2247" s="141"/>
      <c r="DO2247" s="141"/>
      <c r="DP2247" s="91"/>
      <c r="DQ2247" s="72"/>
      <c r="DR2247" s="72"/>
      <c r="DS2247" s="72"/>
      <c r="DT2247" s="72"/>
      <c r="DZ2247" s="141"/>
      <c r="EA2247" s="141"/>
      <c r="EF2247" s="143"/>
      <c r="EU2247" s="72"/>
    </row>
    <row r="2248" spans="78:151">
      <c r="BZ2248"/>
      <c r="CA2248" s="278">
        <v>41431.604375000003</v>
      </c>
      <c r="CB2248" t="s">
        <v>907</v>
      </c>
      <c r="CF2248" s="65"/>
      <c r="CG2248" s="65"/>
      <c r="DJ2248" s="139"/>
      <c r="DK2248" s="95"/>
      <c r="DL2248" s="141"/>
      <c r="DM2248" s="141"/>
      <c r="DN2248" s="141"/>
      <c r="DO2248" s="141"/>
      <c r="DP2248" s="91"/>
      <c r="DQ2248" s="72"/>
      <c r="DR2248" s="72"/>
      <c r="DS2248" s="72"/>
      <c r="DT2248" s="72"/>
      <c r="DZ2248" s="141"/>
      <c r="EA2248" s="141"/>
      <c r="EF2248" s="143"/>
      <c r="EU2248" s="72"/>
    </row>
    <row r="2249" spans="78:151">
      <c r="BZ2249"/>
      <c r="CA2249" s="278">
        <v>41431.604386574072</v>
      </c>
      <c r="CB2249" t="s">
        <v>1597</v>
      </c>
      <c r="CF2249" s="65"/>
      <c r="CG2249" s="65"/>
      <c r="DJ2249" s="139"/>
      <c r="DK2249" s="95"/>
      <c r="DL2249" s="141"/>
      <c r="DM2249" s="141"/>
      <c r="DN2249" s="141"/>
      <c r="DO2249" s="141"/>
      <c r="DP2249" s="91"/>
      <c r="DQ2249" s="72"/>
      <c r="DR2249" s="72"/>
      <c r="DS2249" s="72"/>
      <c r="DT2249" s="72"/>
      <c r="DZ2249" s="141"/>
      <c r="EA2249" s="141"/>
      <c r="EF2249" s="143"/>
      <c r="EU2249" s="72"/>
    </row>
    <row r="2250" spans="78:151">
      <c r="BZ2250"/>
      <c r="CA2250" s="278">
        <v>41431.604386574072</v>
      </c>
      <c r="CB2250" t="s">
        <v>1969</v>
      </c>
      <c r="CF2250" s="65"/>
      <c r="CG2250" s="65"/>
      <c r="DJ2250" s="139"/>
      <c r="DK2250" s="95"/>
      <c r="DL2250" s="141"/>
      <c r="DM2250" s="141"/>
      <c r="DN2250" s="141"/>
      <c r="DO2250" s="141"/>
      <c r="DP2250" s="91"/>
      <c r="DQ2250" s="72"/>
      <c r="DR2250" s="72"/>
      <c r="DS2250" s="72"/>
      <c r="DT2250" s="72"/>
      <c r="DZ2250" s="141"/>
      <c r="EA2250" s="141"/>
      <c r="EF2250" s="143"/>
      <c r="EU2250" s="72"/>
    </row>
    <row r="2251" spans="78:151">
      <c r="BZ2251"/>
      <c r="CA2251" s="278">
        <v>41431.604421296295</v>
      </c>
      <c r="CB2251" t="s">
        <v>1969</v>
      </c>
      <c r="CF2251" s="65"/>
      <c r="CG2251" s="65"/>
      <c r="DJ2251" s="139"/>
      <c r="DK2251" s="95"/>
      <c r="DL2251" s="141"/>
      <c r="DM2251" s="141"/>
      <c r="DN2251" s="141"/>
      <c r="DO2251" s="141"/>
      <c r="DP2251" s="91"/>
      <c r="DQ2251" s="72"/>
      <c r="DR2251" s="72"/>
      <c r="DS2251" s="72"/>
      <c r="DT2251" s="72"/>
      <c r="DZ2251" s="141"/>
      <c r="EA2251" s="141"/>
      <c r="EF2251" s="143"/>
      <c r="EU2251" s="72"/>
    </row>
    <row r="2252" spans="78:151">
      <c r="BZ2252"/>
      <c r="CA2252" s="278">
        <v>41431.604456018518</v>
      </c>
      <c r="CB2252" t="s">
        <v>908</v>
      </c>
      <c r="CF2252" s="65"/>
      <c r="CG2252" s="65"/>
      <c r="DJ2252" s="139"/>
      <c r="DK2252" s="95"/>
      <c r="DL2252" s="141"/>
      <c r="DM2252" s="141"/>
      <c r="DN2252" s="141"/>
      <c r="DO2252" s="141"/>
      <c r="DP2252" s="91"/>
      <c r="DQ2252" s="72"/>
      <c r="DR2252" s="72"/>
      <c r="DS2252" s="72"/>
      <c r="DT2252" s="72"/>
      <c r="DZ2252" s="141"/>
      <c r="EA2252" s="141"/>
      <c r="EF2252" s="143"/>
      <c r="EU2252" s="72"/>
    </row>
    <row r="2253" spans="78:151">
      <c r="BZ2253"/>
      <c r="CA2253" s="278">
        <v>41431.604467592595</v>
      </c>
      <c r="CB2253" t="s">
        <v>1597</v>
      </c>
      <c r="CF2253" s="65"/>
      <c r="CG2253" s="65"/>
      <c r="DJ2253" s="139"/>
      <c r="DK2253" s="95"/>
      <c r="DL2253" s="141"/>
      <c r="DM2253" s="141"/>
      <c r="DN2253" s="141"/>
      <c r="DO2253" s="141"/>
      <c r="DP2253" s="91"/>
      <c r="DQ2253" s="72"/>
      <c r="DR2253" s="72"/>
      <c r="DS2253" s="72"/>
      <c r="DT2253" s="72"/>
      <c r="DZ2253" s="141"/>
      <c r="EA2253" s="141"/>
      <c r="EF2253" s="143"/>
      <c r="EU2253" s="72"/>
    </row>
    <row r="2254" spans="78:151">
      <c r="BZ2254"/>
      <c r="CA2254" s="278">
        <v>41431.604467592595</v>
      </c>
      <c r="CB2254" t="s">
        <v>1969</v>
      </c>
      <c r="CF2254" s="65"/>
      <c r="CG2254" s="65"/>
      <c r="DJ2254" s="139"/>
      <c r="DK2254" s="95"/>
      <c r="DL2254" s="141"/>
      <c r="DM2254" s="141"/>
      <c r="DN2254" s="141"/>
      <c r="DO2254" s="141"/>
      <c r="DP2254" s="91"/>
      <c r="DQ2254" s="72"/>
      <c r="DR2254" s="72"/>
      <c r="DS2254" s="72"/>
      <c r="DT2254" s="72"/>
      <c r="DZ2254" s="141"/>
      <c r="EA2254" s="141"/>
      <c r="EF2254" s="143"/>
      <c r="EU2254" s="72"/>
    </row>
    <row r="2255" spans="78:151">
      <c r="BZ2255"/>
      <c r="CA2255" s="278">
        <v>41431.604490740741</v>
      </c>
      <c r="CB2255" t="s">
        <v>1969</v>
      </c>
      <c r="CF2255" s="65"/>
      <c r="CG2255" s="65"/>
      <c r="DJ2255" s="139"/>
      <c r="DK2255" s="95"/>
      <c r="DL2255" s="141"/>
      <c r="DM2255" s="141"/>
      <c r="DN2255" s="141"/>
      <c r="DO2255" s="141"/>
      <c r="DP2255" s="91"/>
      <c r="DQ2255" s="72"/>
      <c r="DR2255" s="72"/>
      <c r="DS2255" s="72"/>
      <c r="DT2255" s="72"/>
      <c r="DZ2255" s="141"/>
      <c r="EA2255" s="141"/>
      <c r="EF2255" s="143"/>
      <c r="EU2255" s="72"/>
    </row>
    <row r="2256" spans="78:151">
      <c r="BZ2256"/>
      <c r="CA2256" s="278">
        <v>41431.604525462964</v>
      </c>
      <c r="CB2256" t="s">
        <v>909</v>
      </c>
      <c r="CF2256" s="65"/>
      <c r="CG2256" s="65"/>
      <c r="DJ2256" s="139"/>
      <c r="DK2256" s="95"/>
      <c r="DL2256" s="141"/>
      <c r="DM2256" s="141"/>
      <c r="DN2256" s="141"/>
      <c r="DO2256" s="141"/>
      <c r="DP2256" s="91"/>
      <c r="DQ2256" s="72"/>
      <c r="DR2256" s="72"/>
      <c r="DS2256" s="72"/>
      <c r="DT2256" s="72"/>
      <c r="DZ2256" s="141"/>
      <c r="EA2256" s="141"/>
      <c r="EF2256" s="143"/>
      <c r="EU2256" s="72"/>
    </row>
    <row r="2257" spans="78:151">
      <c r="BZ2257"/>
      <c r="CA2257" s="278">
        <v>41431.604537037034</v>
      </c>
      <c r="CB2257" t="s">
        <v>1597</v>
      </c>
      <c r="CF2257" s="65"/>
      <c r="CG2257" s="65"/>
      <c r="DJ2257" s="139"/>
      <c r="DK2257" s="95"/>
      <c r="DL2257" s="141"/>
      <c r="DM2257" s="141"/>
      <c r="DN2257" s="141"/>
      <c r="DO2257" s="141"/>
      <c r="DP2257" s="91"/>
      <c r="DQ2257" s="72"/>
      <c r="DR2257" s="72"/>
      <c r="DS2257" s="72"/>
      <c r="DT2257" s="72"/>
      <c r="DZ2257" s="141"/>
      <c r="EA2257" s="141"/>
      <c r="EF2257" s="143"/>
      <c r="EU2257" s="72"/>
    </row>
    <row r="2258" spans="78:151">
      <c r="BZ2258"/>
      <c r="CA2258" s="278">
        <v>41431.604537037034</v>
      </c>
      <c r="CB2258" t="s">
        <v>1976</v>
      </c>
      <c r="CF2258" s="65"/>
      <c r="CG2258" s="65"/>
      <c r="DJ2258" s="139"/>
      <c r="DK2258" s="95"/>
      <c r="DL2258" s="141"/>
      <c r="DM2258" s="141"/>
      <c r="DN2258" s="141"/>
      <c r="DO2258" s="141"/>
      <c r="DP2258" s="91"/>
      <c r="DQ2258" s="72"/>
      <c r="DR2258" s="72"/>
      <c r="DS2258" s="72"/>
      <c r="DT2258" s="72"/>
      <c r="DZ2258" s="141"/>
      <c r="EA2258" s="141"/>
      <c r="EF2258" s="143"/>
      <c r="EU2258" s="72"/>
    </row>
    <row r="2259" spans="78:151">
      <c r="BZ2259"/>
      <c r="CA2259" s="278">
        <v>41431.604594907411</v>
      </c>
      <c r="CB2259" t="s">
        <v>909</v>
      </c>
      <c r="CF2259" s="65"/>
      <c r="CG2259" s="65"/>
      <c r="DJ2259" s="139"/>
      <c r="DK2259" s="95"/>
      <c r="DL2259" s="141"/>
      <c r="DM2259" s="141"/>
      <c r="DN2259" s="141"/>
      <c r="DO2259" s="141"/>
      <c r="DP2259" s="91"/>
      <c r="DQ2259" s="72"/>
      <c r="DR2259" s="72"/>
      <c r="DS2259" s="72"/>
      <c r="DT2259" s="72"/>
      <c r="DZ2259" s="141"/>
      <c r="EA2259" s="141"/>
      <c r="EF2259" s="143"/>
      <c r="EU2259" s="72"/>
    </row>
    <row r="2260" spans="78:151">
      <c r="BZ2260"/>
      <c r="CA2260" s="278">
        <v>41431.604594907411</v>
      </c>
      <c r="CB2260" t="s">
        <v>1597</v>
      </c>
      <c r="CF2260" s="65"/>
      <c r="CG2260" s="65"/>
      <c r="DJ2260" s="139"/>
      <c r="DK2260" s="95"/>
      <c r="DL2260" s="141"/>
      <c r="DM2260" s="141"/>
      <c r="DN2260" s="141"/>
      <c r="DO2260" s="141"/>
      <c r="DP2260" s="91"/>
      <c r="DQ2260" s="72"/>
      <c r="DR2260" s="72"/>
      <c r="DS2260" s="72"/>
      <c r="DT2260" s="72"/>
      <c r="DZ2260" s="141"/>
      <c r="EA2260" s="141"/>
      <c r="EF2260" s="143"/>
      <c r="EU2260" s="72"/>
    </row>
    <row r="2261" spans="78:151">
      <c r="BZ2261"/>
      <c r="CA2261" s="278">
        <v>41431.60460648148</v>
      </c>
      <c r="CB2261" t="s">
        <v>1969</v>
      </c>
      <c r="CF2261" s="65"/>
      <c r="CG2261" s="65"/>
      <c r="DJ2261" s="139"/>
      <c r="DK2261" s="95"/>
      <c r="DL2261" s="141"/>
      <c r="DM2261" s="141"/>
      <c r="DN2261" s="141"/>
      <c r="DO2261" s="141"/>
      <c r="DP2261" s="91"/>
      <c r="DQ2261" s="72"/>
      <c r="DR2261" s="72"/>
      <c r="DS2261" s="72"/>
      <c r="DT2261" s="72"/>
      <c r="DZ2261" s="141"/>
      <c r="EA2261" s="141"/>
      <c r="EF2261" s="143"/>
      <c r="EU2261" s="72"/>
    </row>
    <row r="2262" spans="78:151">
      <c r="BZ2262"/>
      <c r="CA2262" s="278">
        <v>41431.604629629626</v>
      </c>
      <c r="CB2262" t="s">
        <v>1969</v>
      </c>
      <c r="CF2262" s="65"/>
      <c r="CG2262" s="65"/>
      <c r="DJ2262" s="139"/>
      <c r="DK2262" s="95"/>
      <c r="DL2262" s="141"/>
      <c r="DM2262" s="141"/>
      <c r="DN2262" s="141"/>
      <c r="DO2262" s="141"/>
      <c r="DP2262" s="91"/>
      <c r="DQ2262" s="72"/>
      <c r="DR2262" s="72"/>
      <c r="DS2262" s="72"/>
      <c r="DT2262" s="72"/>
      <c r="DZ2262" s="141"/>
      <c r="EA2262" s="141"/>
      <c r="EF2262" s="143"/>
      <c r="EU2262" s="72"/>
    </row>
    <row r="2263" spans="78:151">
      <c r="BZ2263"/>
      <c r="CA2263" s="278">
        <v>41431.60465277778</v>
      </c>
      <c r="CB2263" t="s">
        <v>910</v>
      </c>
      <c r="CF2263" s="65"/>
      <c r="CG2263" s="65"/>
      <c r="DJ2263" s="139"/>
      <c r="DK2263" s="95"/>
      <c r="DL2263" s="141"/>
      <c r="DM2263" s="141"/>
      <c r="DN2263" s="141"/>
      <c r="DO2263" s="141"/>
      <c r="DP2263" s="91"/>
      <c r="DQ2263" s="72"/>
      <c r="DR2263" s="72"/>
      <c r="DS2263" s="72"/>
      <c r="DT2263" s="72"/>
      <c r="DZ2263" s="141"/>
      <c r="EA2263" s="141"/>
      <c r="EF2263" s="143"/>
      <c r="EU2263" s="72"/>
    </row>
    <row r="2264" spans="78:151">
      <c r="BZ2264"/>
      <c r="CA2264" s="278">
        <v>41431.604675925926</v>
      </c>
      <c r="CB2264" t="s">
        <v>1597</v>
      </c>
      <c r="CF2264" s="65"/>
      <c r="CG2264" s="65"/>
      <c r="DJ2264" s="139"/>
      <c r="DK2264" s="95"/>
      <c r="DL2264" s="141"/>
      <c r="DM2264" s="141"/>
      <c r="DN2264" s="141"/>
      <c r="DO2264" s="141"/>
      <c r="DP2264" s="91"/>
      <c r="DQ2264" s="72"/>
      <c r="DR2264" s="72"/>
      <c r="DS2264" s="72"/>
      <c r="DT2264" s="72"/>
      <c r="DZ2264" s="141"/>
      <c r="EA2264" s="141"/>
      <c r="EF2264" s="143"/>
      <c r="EU2264" s="72"/>
    </row>
    <row r="2265" spans="78:151">
      <c r="BZ2265"/>
      <c r="CA2265" s="278">
        <v>41431.604675925926</v>
      </c>
      <c r="CB2265" t="s">
        <v>1976</v>
      </c>
      <c r="CF2265" s="65"/>
      <c r="CG2265" s="65"/>
      <c r="DJ2265" s="139"/>
      <c r="DK2265" s="95"/>
      <c r="DL2265" s="141"/>
      <c r="DM2265" s="141"/>
      <c r="DN2265" s="141"/>
      <c r="DO2265" s="141"/>
      <c r="DP2265" s="91"/>
      <c r="DQ2265" s="72"/>
      <c r="DR2265" s="72"/>
      <c r="DS2265" s="72"/>
      <c r="DT2265" s="72"/>
      <c r="DZ2265" s="141"/>
      <c r="EA2265" s="141"/>
      <c r="EF2265" s="143"/>
      <c r="EU2265" s="72"/>
    </row>
    <row r="2266" spans="78:151">
      <c r="BZ2266"/>
      <c r="CA2266" s="278">
        <v>41431.604988425926</v>
      </c>
      <c r="CB2266" t="s">
        <v>1969</v>
      </c>
      <c r="CF2266" s="65"/>
      <c r="CG2266" s="65"/>
      <c r="DJ2266" s="139"/>
      <c r="DK2266" s="95"/>
      <c r="DL2266" s="141"/>
      <c r="DM2266" s="141"/>
      <c r="DN2266" s="141"/>
      <c r="DO2266" s="141"/>
      <c r="DP2266" s="91"/>
      <c r="DQ2266" s="72"/>
      <c r="DR2266" s="72"/>
      <c r="DS2266" s="72"/>
      <c r="DT2266" s="72"/>
      <c r="DZ2266" s="141"/>
      <c r="EA2266" s="141"/>
      <c r="EF2266" s="143"/>
      <c r="EU2266" s="72"/>
    </row>
    <row r="2267" spans="78:151">
      <c r="BZ2267"/>
      <c r="CA2267" s="278">
        <v>41431.605092592596</v>
      </c>
      <c r="CB2267" t="s">
        <v>1969</v>
      </c>
      <c r="CF2267" s="65"/>
      <c r="CG2267" s="65"/>
      <c r="DJ2267" s="139"/>
      <c r="DK2267" s="95"/>
      <c r="DL2267" s="141"/>
      <c r="DM2267" s="141"/>
      <c r="DN2267" s="141"/>
      <c r="DO2267" s="141"/>
      <c r="DP2267" s="91"/>
      <c r="DQ2267" s="72"/>
      <c r="DR2267" s="72"/>
      <c r="DS2267" s="72"/>
      <c r="DT2267" s="72"/>
      <c r="DZ2267" s="141"/>
      <c r="EA2267" s="141"/>
      <c r="EF2267" s="143"/>
      <c r="EU2267" s="72"/>
    </row>
    <row r="2268" spans="78:151">
      <c r="BZ2268"/>
      <c r="CA2268" s="278">
        <v>41431.605104166665</v>
      </c>
      <c r="CB2268" t="s">
        <v>1969</v>
      </c>
      <c r="CF2268" s="65"/>
      <c r="CG2268" s="65"/>
      <c r="DJ2268" s="139"/>
      <c r="DK2268" s="95"/>
      <c r="DL2268" s="141"/>
      <c r="DM2268" s="141"/>
      <c r="DN2268" s="141"/>
      <c r="DO2268" s="141"/>
      <c r="DP2268" s="91"/>
      <c r="DQ2268" s="72"/>
      <c r="DR2268" s="72"/>
      <c r="DS2268" s="72"/>
      <c r="DT2268" s="72"/>
      <c r="DZ2268" s="141"/>
      <c r="EA2268" s="141"/>
      <c r="EF2268" s="143"/>
      <c r="EU2268" s="72"/>
    </row>
    <row r="2269" spans="78:151">
      <c r="BZ2269"/>
      <c r="CA2269" s="278">
        <v>41431.605405092596</v>
      </c>
      <c r="CB2269" t="s">
        <v>911</v>
      </c>
      <c r="CF2269" s="65"/>
      <c r="CG2269" s="65"/>
      <c r="DJ2269" s="139"/>
      <c r="DK2269" s="95"/>
      <c r="DL2269" s="141"/>
      <c r="DM2269" s="141"/>
      <c r="DN2269" s="141"/>
      <c r="DO2269" s="141"/>
      <c r="DP2269" s="91"/>
      <c r="DQ2269" s="72"/>
      <c r="DR2269" s="72"/>
      <c r="DS2269" s="72"/>
      <c r="DT2269" s="72"/>
      <c r="DZ2269" s="141"/>
      <c r="EA2269" s="141"/>
      <c r="EF2269" s="143"/>
      <c r="EU2269" s="72"/>
    </row>
    <row r="2270" spans="78:151">
      <c r="BZ2270"/>
      <c r="CA2270" s="278">
        <v>41431.605416666665</v>
      </c>
      <c r="CB2270" t="s">
        <v>1597</v>
      </c>
      <c r="CF2270" s="65"/>
      <c r="CG2270" s="65"/>
      <c r="DJ2270" s="139"/>
      <c r="DK2270" s="95"/>
      <c r="DL2270" s="141"/>
      <c r="DM2270" s="141"/>
      <c r="DN2270" s="141"/>
      <c r="DO2270" s="141"/>
      <c r="DP2270" s="91"/>
      <c r="DQ2270" s="72"/>
      <c r="DR2270" s="72"/>
      <c r="DS2270" s="72"/>
      <c r="DT2270" s="72"/>
      <c r="DZ2270" s="141"/>
      <c r="EA2270" s="141"/>
      <c r="EF2270" s="143"/>
      <c r="EU2270" s="72"/>
    </row>
    <row r="2271" spans="78:151">
      <c r="BZ2271"/>
      <c r="CA2271" s="278">
        <v>41431.605416666665</v>
      </c>
      <c r="CB2271" t="s">
        <v>1969</v>
      </c>
      <c r="CF2271" s="65"/>
      <c r="CG2271" s="65"/>
      <c r="DJ2271" s="139"/>
      <c r="DK2271" s="95"/>
      <c r="DL2271" s="141"/>
      <c r="DM2271" s="141"/>
      <c r="DN2271" s="141"/>
      <c r="DO2271" s="141"/>
      <c r="DP2271" s="91"/>
      <c r="DQ2271" s="72"/>
      <c r="DR2271" s="72"/>
      <c r="DS2271" s="72"/>
      <c r="DT2271" s="72"/>
      <c r="DZ2271" s="141"/>
      <c r="EA2271" s="141"/>
      <c r="EF2271" s="143"/>
      <c r="EU2271" s="72"/>
    </row>
    <row r="2272" spans="78:151">
      <c r="BZ2272"/>
      <c r="CA2272" s="278">
        <v>41431.605451388888</v>
      </c>
      <c r="CB2272" t="s">
        <v>912</v>
      </c>
      <c r="CF2272" s="65"/>
      <c r="CG2272" s="65"/>
      <c r="DJ2272" s="139"/>
      <c r="DK2272" s="95"/>
      <c r="DL2272" s="141"/>
      <c r="DM2272" s="141"/>
      <c r="DN2272" s="141"/>
      <c r="DO2272" s="141"/>
      <c r="DP2272" s="91"/>
      <c r="DQ2272" s="72"/>
      <c r="DR2272" s="72"/>
      <c r="DS2272" s="72"/>
      <c r="DT2272" s="72"/>
      <c r="DZ2272" s="141"/>
      <c r="EA2272" s="141"/>
      <c r="EF2272" s="143"/>
      <c r="EU2272" s="72"/>
    </row>
    <row r="2273" spans="78:151">
      <c r="BZ2273"/>
      <c r="CA2273" s="278">
        <v>41431.605451388888</v>
      </c>
      <c r="CB2273" t="s">
        <v>1597</v>
      </c>
      <c r="CF2273" s="65"/>
      <c r="CG2273" s="65"/>
      <c r="DJ2273" s="139"/>
      <c r="DK2273" s="95"/>
      <c r="DL2273" s="141"/>
      <c r="DM2273" s="141"/>
      <c r="DN2273" s="141"/>
      <c r="DO2273" s="141"/>
      <c r="DP2273" s="91"/>
      <c r="DQ2273" s="72"/>
      <c r="DR2273" s="72"/>
      <c r="DS2273" s="72"/>
      <c r="DT2273" s="72"/>
      <c r="DZ2273" s="141"/>
      <c r="EA2273" s="141"/>
      <c r="EF2273" s="143"/>
      <c r="EU2273" s="72"/>
    </row>
    <row r="2274" spans="78:151">
      <c r="BZ2274"/>
      <c r="CA2274" s="278">
        <v>41431.605462962965</v>
      </c>
      <c r="CB2274" t="s">
        <v>1969</v>
      </c>
      <c r="CF2274" s="65"/>
      <c r="CG2274" s="65"/>
      <c r="DJ2274" s="139"/>
      <c r="DK2274" s="95"/>
      <c r="DL2274" s="141"/>
      <c r="DM2274" s="141"/>
      <c r="DN2274" s="141"/>
      <c r="DO2274" s="141"/>
      <c r="DP2274" s="91"/>
      <c r="DQ2274" s="72"/>
      <c r="DR2274" s="72"/>
      <c r="DS2274" s="72"/>
      <c r="DT2274" s="72"/>
      <c r="DZ2274" s="141"/>
      <c r="EA2274" s="141"/>
      <c r="EF2274" s="143"/>
      <c r="EU2274" s="72"/>
    </row>
    <row r="2275" spans="78:151">
      <c r="BZ2275"/>
      <c r="CA2275" s="278">
        <v>41431.605486111112</v>
      </c>
      <c r="CB2275" t="s">
        <v>1969</v>
      </c>
      <c r="CF2275" s="65"/>
      <c r="CG2275" s="65"/>
      <c r="DJ2275" s="139"/>
      <c r="DK2275" s="95"/>
      <c r="DL2275" s="141"/>
      <c r="DM2275" s="141"/>
      <c r="DN2275" s="141"/>
      <c r="DO2275" s="141"/>
      <c r="DP2275" s="91"/>
      <c r="DQ2275" s="72"/>
      <c r="DR2275" s="72"/>
      <c r="DS2275" s="72"/>
      <c r="DT2275" s="72"/>
      <c r="DZ2275" s="141"/>
      <c r="EA2275" s="141"/>
      <c r="EF2275" s="143"/>
      <c r="EU2275" s="72"/>
    </row>
    <row r="2276" spans="78:151">
      <c r="BZ2276"/>
      <c r="CA2276" s="278">
        <v>41431.605520833335</v>
      </c>
      <c r="CB2276" t="s">
        <v>913</v>
      </c>
      <c r="CF2276" s="65"/>
      <c r="CG2276" s="65"/>
      <c r="DJ2276" s="139"/>
      <c r="DK2276" s="95"/>
      <c r="DL2276" s="141"/>
      <c r="DM2276" s="141"/>
      <c r="DN2276" s="141"/>
      <c r="DO2276" s="141"/>
      <c r="DP2276" s="91"/>
      <c r="DQ2276" s="72"/>
      <c r="DR2276" s="72"/>
      <c r="DS2276" s="72"/>
      <c r="DT2276" s="72"/>
      <c r="DZ2276" s="141"/>
      <c r="EA2276" s="141"/>
      <c r="EF2276" s="143"/>
      <c r="EU2276" s="72"/>
    </row>
    <row r="2277" spans="78:151">
      <c r="BZ2277"/>
      <c r="CA2277" s="278">
        <v>41431.605532407404</v>
      </c>
      <c r="CB2277" t="s">
        <v>1597</v>
      </c>
      <c r="CF2277" s="65"/>
      <c r="CG2277" s="65"/>
      <c r="DJ2277" s="139"/>
      <c r="DK2277" s="95"/>
      <c r="DL2277" s="141"/>
      <c r="DM2277" s="141"/>
      <c r="DN2277" s="141"/>
      <c r="DO2277" s="141"/>
      <c r="DP2277" s="91"/>
      <c r="DQ2277" s="72"/>
      <c r="DR2277" s="72"/>
      <c r="DS2277" s="72"/>
      <c r="DT2277" s="72"/>
      <c r="DZ2277" s="141"/>
      <c r="EA2277" s="141"/>
      <c r="EF2277" s="143"/>
      <c r="EU2277" s="72"/>
    </row>
    <row r="2278" spans="78:151">
      <c r="BZ2278"/>
      <c r="CA2278" s="278">
        <v>41431.605532407404</v>
      </c>
      <c r="CB2278" t="s">
        <v>1969</v>
      </c>
      <c r="CF2278" s="65"/>
      <c r="CG2278" s="65"/>
      <c r="DJ2278" s="139"/>
      <c r="DK2278" s="95"/>
      <c r="DL2278" s="141"/>
      <c r="DM2278" s="141"/>
      <c r="DN2278" s="141"/>
      <c r="DO2278" s="141"/>
      <c r="DP2278" s="91"/>
      <c r="DQ2278" s="72"/>
      <c r="DR2278" s="72"/>
      <c r="DS2278" s="72"/>
      <c r="DT2278" s="72"/>
      <c r="DZ2278" s="141"/>
      <c r="EA2278" s="141"/>
      <c r="EF2278" s="143"/>
      <c r="EU2278" s="72"/>
    </row>
    <row r="2279" spans="78:151">
      <c r="BZ2279"/>
      <c r="CA2279" s="278">
        <v>41431.605543981481</v>
      </c>
      <c r="CB2279" t="s">
        <v>973</v>
      </c>
      <c r="CF2279" s="65"/>
      <c r="CG2279" s="65"/>
      <c r="DJ2279" s="139"/>
      <c r="DK2279" s="95"/>
      <c r="DL2279" s="141"/>
      <c r="DM2279" s="141"/>
      <c r="DN2279" s="141"/>
      <c r="DO2279" s="141"/>
      <c r="DP2279" s="91"/>
      <c r="DQ2279" s="72"/>
      <c r="DR2279" s="72"/>
      <c r="DS2279" s="72"/>
      <c r="DT2279" s="72"/>
      <c r="DZ2279" s="141"/>
      <c r="EA2279" s="141"/>
      <c r="EF2279" s="143"/>
      <c r="EU2279" s="72"/>
    </row>
    <row r="2280" spans="78:151">
      <c r="BZ2280"/>
      <c r="CA2280" s="278">
        <v>41431.605555555558</v>
      </c>
      <c r="CB2280" t="s">
        <v>1597</v>
      </c>
      <c r="CF2280" s="65"/>
      <c r="CG2280" s="65"/>
      <c r="DJ2280" s="139"/>
      <c r="DK2280" s="95"/>
      <c r="DL2280" s="141"/>
      <c r="DM2280" s="141"/>
      <c r="DN2280" s="141"/>
      <c r="DO2280" s="141"/>
      <c r="DP2280" s="91"/>
      <c r="DQ2280" s="72"/>
      <c r="DR2280" s="72"/>
      <c r="DS2280" s="72"/>
      <c r="DT2280" s="72"/>
      <c r="DZ2280" s="141"/>
      <c r="EA2280" s="141"/>
      <c r="EF2280" s="143"/>
      <c r="EU2280" s="72"/>
    </row>
    <row r="2281" spans="78:151">
      <c r="BZ2281"/>
      <c r="CA2281" s="278">
        <v>41431.605555555558</v>
      </c>
      <c r="CB2281" t="s">
        <v>1969</v>
      </c>
      <c r="CF2281" s="65"/>
      <c r="CG2281" s="65"/>
      <c r="DJ2281" s="139"/>
      <c r="DK2281" s="95"/>
      <c r="DL2281" s="141"/>
      <c r="DM2281" s="141"/>
      <c r="DN2281" s="141"/>
      <c r="DO2281" s="141"/>
      <c r="DP2281" s="91"/>
      <c r="DQ2281" s="72"/>
      <c r="DR2281" s="72"/>
      <c r="DS2281" s="72"/>
      <c r="DT2281" s="72"/>
      <c r="DZ2281" s="141"/>
      <c r="EA2281" s="141"/>
      <c r="EF2281" s="143"/>
      <c r="EU2281" s="72"/>
    </row>
    <row r="2282" spans="78:151">
      <c r="BZ2282"/>
      <c r="CA2282" s="278">
        <v>41431.60560185185</v>
      </c>
      <c r="CB2282" t="s">
        <v>1969</v>
      </c>
      <c r="CF2282" s="65"/>
      <c r="CG2282" s="65"/>
      <c r="DJ2282" s="139"/>
      <c r="DK2282" s="95"/>
      <c r="DL2282" s="141"/>
      <c r="DM2282" s="141"/>
      <c r="DN2282" s="141"/>
      <c r="DO2282" s="141"/>
      <c r="DP2282" s="91"/>
      <c r="DQ2282" s="72"/>
      <c r="DR2282" s="72"/>
      <c r="DS2282" s="72"/>
      <c r="DT2282" s="72"/>
      <c r="DZ2282" s="141"/>
      <c r="EA2282" s="141"/>
      <c r="EF2282" s="143"/>
      <c r="EU2282" s="72"/>
    </row>
    <row r="2283" spans="78:151">
      <c r="BZ2283"/>
      <c r="CA2283" s="278">
        <v>41431.60565972222</v>
      </c>
      <c r="CB2283" t="s">
        <v>974</v>
      </c>
      <c r="CF2283" s="65"/>
      <c r="CG2283" s="65"/>
      <c r="DJ2283" s="139"/>
      <c r="DK2283" s="95"/>
      <c r="DL2283" s="141"/>
      <c r="DM2283" s="141"/>
      <c r="DN2283" s="141"/>
      <c r="DO2283" s="141"/>
      <c r="DP2283" s="91"/>
      <c r="DQ2283" s="72"/>
      <c r="DR2283" s="72"/>
      <c r="DS2283" s="72"/>
      <c r="DT2283" s="72"/>
      <c r="DZ2283" s="141"/>
      <c r="EA2283" s="141"/>
      <c r="EF2283" s="143"/>
      <c r="EU2283" s="72"/>
    </row>
    <row r="2284" spans="78:151">
      <c r="BZ2284"/>
      <c r="CA2284" s="278">
        <v>41431.60565972222</v>
      </c>
      <c r="CB2284" t="s">
        <v>1597</v>
      </c>
      <c r="CF2284" s="65"/>
      <c r="CG2284" s="65"/>
      <c r="DJ2284" s="139"/>
      <c r="DK2284" s="95"/>
      <c r="DL2284" s="141"/>
      <c r="DM2284" s="141"/>
      <c r="DN2284" s="141"/>
      <c r="DO2284" s="141"/>
      <c r="DP2284" s="91"/>
      <c r="DQ2284" s="72"/>
      <c r="DR2284" s="72"/>
      <c r="DS2284" s="72"/>
      <c r="DT2284" s="72"/>
      <c r="DZ2284" s="141"/>
      <c r="EA2284" s="141"/>
      <c r="EF2284" s="143"/>
      <c r="EU2284" s="72"/>
    </row>
    <row r="2285" spans="78:151">
      <c r="BZ2285"/>
      <c r="CA2285" s="278">
        <v>41431.60565972222</v>
      </c>
      <c r="CB2285" t="s">
        <v>1969</v>
      </c>
      <c r="CF2285" s="65"/>
      <c r="CG2285" s="65"/>
      <c r="DJ2285" s="139"/>
      <c r="DK2285" s="95"/>
      <c r="DL2285" s="141"/>
      <c r="DM2285" s="141"/>
      <c r="DN2285" s="141"/>
      <c r="DO2285" s="141"/>
      <c r="DP2285" s="91"/>
      <c r="DQ2285" s="72"/>
      <c r="DR2285" s="72"/>
      <c r="DS2285" s="72"/>
      <c r="DT2285" s="72"/>
      <c r="DZ2285" s="141"/>
      <c r="EA2285" s="141"/>
      <c r="EF2285" s="143"/>
      <c r="EU2285" s="72"/>
    </row>
    <row r="2286" spans="78:151">
      <c r="BZ2286"/>
      <c r="CA2286" s="278">
        <v>41431.60565972222</v>
      </c>
      <c r="CB2286" t="s">
        <v>975</v>
      </c>
      <c r="CF2286" s="65"/>
      <c r="CG2286" s="65"/>
      <c r="DJ2286" s="139"/>
      <c r="DK2286" s="95"/>
      <c r="DL2286" s="141"/>
      <c r="DM2286" s="141"/>
      <c r="DN2286" s="141"/>
      <c r="DO2286" s="141"/>
      <c r="DP2286" s="91"/>
      <c r="DQ2286" s="72"/>
      <c r="DR2286" s="72"/>
      <c r="DS2286" s="72"/>
      <c r="DT2286" s="72"/>
      <c r="DZ2286" s="141"/>
      <c r="EA2286" s="141"/>
      <c r="EF2286" s="143"/>
      <c r="EU2286" s="72"/>
    </row>
    <row r="2287" spans="78:151">
      <c r="BZ2287"/>
      <c r="CA2287" s="278">
        <v>41431.60565972222</v>
      </c>
      <c r="CB2287" t="s">
        <v>1969</v>
      </c>
      <c r="CF2287" s="65"/>
      <c r="CG2287" s="65"/>
      <c r="DJ2287" s="139"/>
      <c r="DK2287" s="95"/>
      <c r="DL2287" s="141"/>
      <c r="DM2287" s="141"/>
      <c r="DN2287" s="141"/>
      <c r="DO2287" s="141"/>
      <c r="DP2287" s="91"/>
      <c r="DQ2287" s="72"/>
      <c r="DR2287" s="72"/>
      <c r="DS2287" s="72"/>
      <c r="DT2287" s="72"/>
      <c r="DZ2287" s="141"/>
      <c r="EA2287" s="141"/>
      <c r="EF2287" s="143"/>
      <c r="EU2287" s="72"/>
    </row>
    <row r="2288" spans="78:151">
      <c r="BZ2288"/>
      <c r="CA2288" s="278">
        <v>41431.605682870373</v>
      </c>
      <c r="CB2288" t="s">
        <v>864</v>
      </c>
      <c r="CF2288" s="65"/>
      <c r="CG2288" s="65"/>
      <c r="DJ2288" s="139"/>
      <c r="DK2288" s="95"/>
      <c r="DL2288" s="141"/>
      <c r="DM2288" s="141"/>
      <c r="DN2288" s="141"/>
      <c r="DO2288" s="141"/>
      <c r="DP2288" s="91"/>
      <c r="DQ2288" s="72"/>
      <c r="DR2288" s="72"/>
      <c r="DS2288" s="72"/>
      <c r="DT2288" s="72"/>
      <c r="DZ2288" s="141"/>
      <c r="EA2288" s="141"/>
      <c r="EF2288" s="143"/>
      <c r="EU2288" s="72"/>
    </row>
    <row r="2289" spans="78:151">
      <c r="BZ2289"/>
      <c r="CA2289" s="278">
        <v>41431.605706018519</v>
      </c>
      <c r="CB2289" t="s">
        <v>1969</v>
      </c>
      <c r="CF2289" s="65"/>
      <c r="CG2289" s="65"/>
      <c r="DJ2289" s="139"/>
      <c r="DK2289" s="95"/>
      <c r="DL2289" s="141"/>
      <c r="DM2289" s="141"/>
      <c r="DN2289" s="141"/>
      <c r="DO2289" s="141"/>
      <c r="DP2289" s="91"/>
      <c r="DQ2289" s="72"/>
      <c r="DR2289" s="72"/>
      <c r="DS2289" s="72"/>
      <c r="DT2289" s="72"/>
      <c r="DZ2289" s="141"/>
      <c r="EA2289" s="141"/>
      <c r="EF2289" s="143"/>
      <c r="EU2289" s="72"/>
    </row>
    <row r="2290" spans="78:151">
      <c r="BZ2290"/>
      <c r="CA2290" s="278">
        <v>41431.605706018519</v>
      </c>
      <c r="CB2290" t="s">
        <v>974</v>
      </c>
      <c r="CF2290" s="65"/>
      <c r="CG2290" s="65"/>
      <c r="DJ2290" s="139"/>
      <c r="DK2290" s="95"/>
      <c r="DL2290" s="141"/>
      <c r="DM2290" s="141"/>
      <c r="DN2290" s="141"/>
      <c r="DO2290" s="141"/>
      <c r="DP2290" s="91"/>
      <c r="DQ2290" s="72"/>
      <c r="DR2290" s="72"/>
      <c r="DS2290" s="72"/>
      <c r="DT2290" s="72"/>
      <c r="DZ2290" s="141"/>
      <c r="EA2290" s="141"/>
      <c r="EF2290" s="143"/>
      <c r="EU2290" s="72"/>
    </row>
    <row r="2291" spans="78:151">
      <c r="BZ2291"/>
      <c r="CA2291" s="278">
        <v>41431.605717592596</v>
      </c>
      <c r="CB2291" t="s">
        <v>1597</v>
      </c>
      <c r="CF2291" s="65"/>
      <c r="CG2291" s="65"/>
      <c r="DJ2291" s="139"/>
      <c r="DK2291" s="95"/>
      <c r="DL2291" s="141"/>
      <c r="DM2291" s="141"/>
      <c r="DN2291" s="141"/>
      <c r="DO2291" s="141"/>
      <c r="DP2291" s="91"/>
      <c r="DQ2291" s="72"/>
      <c r="DR2291" s="72"/>
      <c r="DS2291" s="72"/>
      <c r="DT2291" s="72"/>
      <c r="DZ2291" s="141"/>
      <c r="EA2291" s="141"/>
      <c r="EF2291" s="143"/>
      <c r="EU2291" s="72"/>
    </row>
    <row r="2292" spans="78:151">
      <c r="BZ2292"/>
      <c r="CA2292" s="278">
        <v>41431.620949074073</v>
      </c>
      <c r="CB2292" t="s">
        <v>1969</v>
      </c>
      <c r="CF2292" s="65"/>
      <c r="CG2292" s="65"/>
      <c r="DJ2292" s="139"/>
      <c r="DK2292" s="95"/>
      <c r="DL2292" s="141"/>
      <c r="DM2292" s="141"/>
      <c r="DN2292" s="141"/>
      <c r="DO2292" s="141"/>
      <c r="DP2292" s="91"/>
      <c r="DQ2292" s="72"/>
      <c r="DR2292" s="72"/>
      <c r="DS2292" s="72"/>
      <c r="DT2292" s="72"/>
      <c r="DZ2292" s="141"/>
      <c r="EA2292" s="141"/>
      <c r="EF2292" s="143"/>
      <c r="EU2292" s="72"/>
    </row>
    <row r="2293" spans="78:151">
      <c r="BZ2293"/>
      <c r="CA2293" s="278">
        <v>41431.621064814812</v>
      </c>
      <c r="CB2293" t="s">
        <v>1969</v>
      </c>
      <c r="CF2293" s="65"/>
      <c r="CG2293" s="65"/>
      <c r="DJ2293" s="139"/>
      <c r="DK2293" s="95"/>
      <c r="DL2293" s="141"/>
      <c r="DM2293" s="141"/>
      <c r="DN2293" s="141"/>
      <c r="DO2293" s="141"/>
      <c r="DP2293" s="91"/>
      <c r="DQ2293" s="72"/>
      <c r="DR2293" s="72"/>
      <c r="DS2293" s="72"/>
      <c r="DT2293" s="72"/>
      <c r="DZ2293" s="141"/>
      <c r="EA2293" s="141"/>
      <c r="EF2293" s="143"/>
      <c r="EU2293" s="72"/>
    </row>
    <row r="2294" spans="78:151">
      <c r="BZ2294"/>
      <c r="CA2294" s="278">
        <v>41431.621064814812</v>
      </c>
      <c r="CB2294" t="s">
        <v>1969</v>
      </c>
      <c r="CF2294" s="65"/>
      <c r="CG2294" s="65"/>
      <c r="DJ2294" s="139"/>
      <c r="DK2294" s="95"/>
      <c r="DL2294" s="141"/>
      <c r="DM2294" s="141"/>
      <c r="DN2294" s="141"/>
      <c r="DO2294" s="141"/>
      <c r="DP2294" s="91"/>
      <c r="DQ2294" s="72"/>
      <c r="DR2294" s="72"/>
      <c r="DS2294" s="72"/>
      <c r="DT2294" s="72"/>
      <c r="DZ2294" s="141"/>
      <c r="EA2294" s="141"/>
      <c r="EF2294" s="143"/>
      <c r="EU2294" s="72"/>
    </row>
    <row r="2295" spans="78:151">
      <c r="BZ2295"/>
      <c r="CA2295" s="278">
        <v>41431.622766203705</v>
      </c>
      <c r="CB2295" t="s">
        <v>865</v>
      </c>
      <c r="CF2295" s="65"/>
      <c r="CG2295" s="65"/>
      <c r="DJ2295" s="139"/>
      <c r="DK2295" s="95"/>
      <c r="DL2295" s="141"/>
      <c r="DM2295" s="141"/>
      <c r="DN2295" s="141"/>
      <c r="DO2295" s="141"/>
      <c r="DP2295" s="91"/>
      <c r="DQ2295" s="72"/>
      <c r="DR2295" s="72"/>
      <c r="DS2295" s="72"/>
      <c r="DT2295" s="72"/>
      <c r="DZ2295" s="141"/>
      <c r="EA2295" s="141"/>
      <c r="EF2295" s="143"/>
      <c r="EU2295" s="72"/>
    </row>
    <row r="2296" spans="78:151">
      <c r="BZ2296"/>
      <c r="CA2296" s="278">
        <v>41431.622777777775</v>
      </c>
      <c r="CB2296" t="s">
        <v>1597</v>
      </c>
      <c r="CF2296" s="65"/>
      <c r="CG2296" s="65"/>
      <c r="DJ2296" s="139"/>
      <c r="DK2296" s="95"/>
      <c r="DL2296" s="141"/>
      <c r="DM2296" s="141"/>
      <c r="DN2296" s="141"/>
      <c r="DO2296" s="141"/>
      <c r="DP2296" s="91"/>
      <c r="DQ2296" s="72"/>
      <c r="DR2296" s="72"/>
      <c r="DS2296" s="72"/>
      <c r="DT2296" s="72"/>
      <c r="DZ2296" s="141"/>
      <c r="EA2296" s="141"/>
      <c r="EF2296" s="143"/>
      <c r="EU2296" s="72"/>
    </row>
    <row r="2297" spans="78:151">
      <c r="BZ2297"/>
      <c r="CA2297" s="278">
        <v>41431.622789351852</v>
      </c>
      <c r="CB2297" t="s">
        <v>1969</v>
      </c>
      <c r="CF2297" s="65"/>
      <c r="CG2297" s="65"/>
      <c r="DJ2297" s="139"/>
      <c r="DK2297" s="95"/>
      <c r="DL2297" s="141"/>
      <c r="DM2297" s="141"/>
      <c r="DN2297" s="141"/>
      <c r="DO2297" s="141"/>
      <c r="DP2297" s="91"/>
      <c r="DQ2297" s="72"/>
      <c r="DR2297" s="72"/>
      <c r="DS2297" s="72"/>
      <c r="DT2297" s="72"/>
      <c r="DZ2297" s="141"/>
      <c r="EA2297" s="141"/>
      <c r="EF2297" s="143"/>
      <c r="EU2297" s="72"/>
    </row>
    <row r="2298" spans="78:151">
      <c r="BZ2298"/>
      <c r="CA2298" s="278">
        <v>41431.622800925928</v>
      </c>
      <c r="CB2298" t="s">
        <v>866</v>
      </c>
      <c r="CF2298" s="65"/>
      <c r="CG2298" s="65"/>
      <c r="DJ2298" s="139"/>
      <c r="DK2298" s="95"/>
      <c r="DL2298" s="141"/>
      <c r="DM2298" s="141"/>
      <c r="DN2298" s="141"/>
      <c r="DO2298" s="141"/>
      <c r="DP2298" s="91"/>
      <c r="DQ2298" s="72"/>
      <c r="DR2298" s="72"/>
      <c r="DS2298" s="72"/>
      <c r="DT2298" s="72"/>
      <c r="DZ2298" s="141"/>
      <c r="EA2298" s="141"/>
      <c r="EF2298" s="143"/>
      <c r="EU2298" s="72"/>
    </row>
    <row r="2299" spans="78:151">
      <c r="BZ2299"/>
      <c r="CA2299" s="278">
        <v>41431.622800925928</v>
      </c>
      <c r="CB2299" t="s">
        <v>1597</v>
      </c>
      <c r="CF2299" s="65"/>
      <c r="CG2299" s="65"/>
      <c r="DJ2299" s="139"/>
      <c r="DK2299" s="95"/>
      <c r="DL2299" s="141"/>
      <c r="DM2299" s="141"/>
      <c r="DN2299" s="141"/>
      <c r="DO2299" s="141"/>
      <c r="DP2299" s="91"/>
      <c r="DQ2299" s="72"/>
      <c r="DR2299" s="72"/>
      <c r="DS2299" s="72"/>
      <c r="DT2299" s="72"/>
      <c r="DZ2299" s="141"/>
      <c r="EA2299" s="141"/>
      <c r="EF2299" s="143"/>
      <c r="EU2299" s="72"/>
    </row>
    <row r="2300" spans="78:151">
      <c r="BZ2300"/>
      <c r="CA2300" s="278">
        <v>41431.622812499998</v>
      </c>
      <c r="CB2300" t="s">
        <v>1969</v>
      </c>
      <c r="CF2300" s="65"/>
      <c r="CG2300" s="65"/>
      <c r="DJ2300" s="139"/>
      <c r="DK2300" s="95"/>
      <c r="DL2300" s="141"/>
      <c r="DM2300" s="141"/>
      <c r="DN2300" s="141"/>
      <c r="DO2300" s="141"/>
      <c r="DP2300" s="91"/>
      <c r="DQ2300" s="72"/>
      <c r="DR2300" s="72"/>
      <c r="DS2300" s="72"/>
      <c r="DT2300" s="72"/>
      <c r="DZ2300" s="141"/>
      <c r="EA2300" s="141"/>
      <c r="EF2300" s="143"/>
      <c r="EU2300" s="72"/>
    </row>
    <row r="2301" spans="78:151">
      <c r="BZ2301"/>
      <c r="CA2301" s="278">
        <v>41431.62290509259</v>
      </c>
      <c r="CB2301" t="s">
        <v>1969</v>
      </c>
      <c r="CF2301" s="65"/>
      <c r="CG2301" s="65"/>
      <c r="DJ2301" s="139"/>
      <c r="DK2301" s="95"/>
      <c r="DL2301" s="141"/>
      <c r="DM2301" s="141"/>
      <c r="DN2301" s="141"/>
      <c r="DO2301" s="141"/>
      <c r="DP2301" s="91"/>
      <c r="DQ2301" s="72"/>
      <c r="DR2301" s="72"/>
      <c r="DS2301" s="72"/>
      <c r="DT2301" s="72"/>
      <c r="DZ2301" s="141"/>
      <c r="EA2301" s="141"/>
      <c r="EF2301" s="143"/>
      <c r="EU2301" s="72"/>
    </row>
    <row r="2302" spans="78:151">
      <c r="BZ2302"/>
      <c r="CA2302" s="278">
        <v>41431.623703703706</v>
      </c>
      <c r="CB2302" t="s">
        <v>867</v>
      </c>
      <c r="CF2302" s="65"/>
      <c r="CG2302" s="65"/>
      <c r="DJ2302" s="139"/>
      <c r="DK2302" s="95"/>
      <c r="DL2302" s="141"/>
      <c r="DM2302" s="141"/>
      <c r="DN2302" s="141"/>
      <c r="DO2302" s="141"/>
      <c r="DP2302" s="91"/>
      <c r="DQ2302" s="72"/>
      <c r="DR2302" s="72"/>
      <c r="DS2302" s="72"/>
      <c r="DT2302" s="72"/>
      <c r="DZ2302" s="141"/>
      <c r="EA2302" s="141"/>
      <c r="EF2302" s="143"/>
      <c r="EU2302" s="72"/>
    </row>
    <row r="2303" spans="78:151">
      <c r="BZ2303"/>
      <c r="CA2303" s="278">
        <v>41431.623703703706</v>
      </c>
      <c r="CB2303" t="s">
        <v>1597</v>
      </c>
      <c r="CF2303" s="65"/>
      <c r="CG2303" s="65"/>
      <c r="DJ2303" s="139"/>
      <c r="DK2303" s="95"/>
      <c r="DL2303" s="141"/>
      <c r="DM2303" s="141"/>
      <c r="DN2303" s="141"/>
      <c r="DO2303" s="141"/>
      <c r="DP2303" s="91"/>
      <c r="DQ2303" s="72"/>
      <c r="DR2303" s="72"/>
      <c r="DS2303" s="72"/>
      <c r="DT2303" s="72"/>
      <c r="DZ2303" s="141"/>
      <c r="EA2303" s="141"/>
      <c r="EF2303" s="143"/>
      <c r="EU2303" s="72"/>
    </row>
    <row r="2304" spans="78:151">
      <c r="BZ2304"/>
      <c r="CA2304" s="278">
        <v>41431.623703703706</v>
      </c>
      <c r="CB2304" t="s">
        <v>1969</v>
      </c>
      <c r="CF2304" s="65"/>
      <c r="CG2304" s="65"/>
      <c r="DJ2304" s="139"/>
      <c r="DK2304" s="95"/>
      <c r="DL2304" s="141"/>
      <c r="DM2304" s="141"/>
      <c r="DN2304" s="141"/>
      <c r="DO2304" s="141"/>
      <c r="DP2304" s="91"/>
      <c r="DQ2304" s="72"/>
      <c r="DR2304" s="72"/>
      <c r="DS2304" s="72"/>
      <c r="DT2304" s="72"/>
      <c r="DZ2304" s="141"/>
      <c r="EA2304" s="141"/>
      <c r="EF2304" s="143"/>
      <c r="EU2304" s="72"/>
    </row>
    <row r="2305" spans="78:151">
      <c r="BZ2305"/>
      <c r="CA2305" s="278">
        <v>41431.623703703706</v>
      </c>
      <c r="CB2305" t="s">
        <v>868</v>
      </c>
      <c r="CF2305" s="65"/>
      <c r="CG2305" s="65"/>
      <c r="DJ2305" s="139"/>
      <c r="DK2305" s="95"/>
      <c r="DL2305" s="141"/>
      <c r="DM2305" s="141"/>
      <c r="DN2305" s="141"/>
      <c r="DO2305" s="141"/>
      <c r="DP2305" s="91"/>
      <c r="DQ2305" s="72"/>
      <c r="DR2305" s="72"/>
      <c r="DS2305" s="72"/>
      <c r="DT2305" s="72"/>
      <c r="DZ2305" s="141"/>
      <c r="EA2305" s="141"/>
      <c r="EF2305" s="143"/>
      <c r="EU2305" s="72"/>
    </row>
    <row r="2306" spans="78:151">
      <c r="BZ2306"/>
      <c r="CA2306" s="278">
        <v>41431.623703703706</v>
      </c>
      <c r="CB2306" t="s">
        <v>1969</v>
      </c>
      <c r="CF2306" s="65"/>
      <c r="CG2306" s="65"/>
      <c r="DJ2306" s="139"/>
      <c r="DK2306" s="95"/>
      <c r="DL2306" s="141"/>
      <c r="DM2306" s="141"/>
      <c r="DN2306" s="141"/>
      <c r="DO2306" s="141"/>
      <c r="DP2306" s="91"/>
      <c r="DQ2306" s="72"/>
      <c r="DR2306" s="72"/>
      <c r="DS2306" s="72"/>
      <c r="DT2306" s="72"/>
      <c r="DZ2306" s="141"/>
      <c r="EA2306" s="141"/>
      <c r="EF2306" s="143"/>
      <c r="EU2306" s="72"/>
    </row>
    <row r="2307" spans="78:151">
      <c r="BZ2307"/>
      <c r="CA2307" s="278">
        <v>41431.623726851853</v>
      </c>
      <c r="CB2307" t="s">
        <v>1030</v>
      </c>
      <c r="CF2307" s="65"/>
      <c r="CG2307" s="65"/>
      <c r="DJ2307" s="139"/>
      <c r="DK2307" s="95"/>
      <c r="DL2307" s="141"/>
      <c r="DM2307" s="141"/>
      <c r="DN2307" s="141"/>
      <c r="DO2307" s="141"/>
      <c r="DP2307" s="91"/>
      <c r="DQ2307" s="72"/>
      <c r="DR2307" s="72"/>
      <c r="DS2307" s="72"/>
      <c r="DT2307" s="72"/>
      <c r="DZ2307" s="141"/>
      <c r="EA2307" s="141"/>
      <c r="EF2307" s="143"/>
      <c r="EU2307" s="72"/>
    </row>
    <row r="2308" spans="78:151">
      <c r="BZ2308"/>
      <c r="CA2308" s="278">
        <v>41431.623749999999</v>
      </c>
      <c r="CB2308" t="s">
        <v>1969</v>
      </c>
      <c r="CF2308" s="65"/>
      <c r="CG2308" s="65"/>
      <c r="DJ2308" s="139"/>
      <c r="DK2308" s="95"/>
      <c r="DL2308" s="141"/>
      <c r="DM2308" s="141"/>
      <c r="DN2308" s="141"/>
      <c r="DO2308" s="141"/>
      <c r="DP2308" s="91"/>
      <c r="DQ2308" s="72"/>
      <c r="DR2308" s="72"/>
      <c r="DS2308" s="72"/>
      <c r="DT2308" s="72"/>
      <c r="DZ2308" s="141"/>
      <c r="EA2308" s="141"/>
      <c r="EF2308" s="143"/>
      <c r="EU2308" s="72"/>
    </row>
    <row r="2309" spans="78:151">
      <c r="BZ2309"/>
      <c r="CA2309" s="278">
        <v>41431.623749999999</v>
      </c>
      <c r="CB2309" t="s">
        <v>867</v>
      </c>
      <c r="CF2309" s="65"/>
      <c r="CG2309" s="65"/>
      <c r="DJ2309" s="139"/>
      <c r="DK2309" s="95"/>
      <c r="DL2309" s="141"/>
      <c r="DM2309" s="141"/>
      <c r="DN2309" s="141"/>
      <c r="DO2309" s="141"/>
      <c r="DP2309" s="91"/>
      <c r="DQ2309" s="72"/>
      <c r="DR2309" s="72"/>
      <c r="DS2309" s="72"/>
      <c r="DT2309" s="72"/>
      <c r="DZ2309" s="141"/>
      <c r="EA2309" s="141"/>
      <c r="EF2309" s="143"/>
      <c r="EU2309" s="72"/>
    </row>
    <row r="2310" spans="78:151">
      <c r="BZ2310"/>
      <c r="CA2310" s="278">
        <v>41431.623749999999</v>
      </c>
      <c r="CB2310" t="s">
        <v>1597</v>
      </c>
      <c r="CF2310" s="65"/>
      <c r="CG2310" s="65"/>
      <c r="DJ2310" s="139"/>
      <c r="DK2310" s="95"/>
      <c r="DL2310" s="141"/>
      <c r="DM2310" s="141"/>
      <c r="DN2310" s="141"/>
      <c r="DO2310" s="141"/>
      <c r="DP2310" s="91"/>
      <c r="DQ2310" s="72"/>
      <c r="DR2310" s="72"/>
      <c r="DS2310" s="72"/>
      <c r="DT2310" s="72"/>
      <c r="DZ2310" s="141"/>
      <c r="EA2310" s="141"/>
      <c r="EF2310" s="143"/>
      <c r="EU2310" s="72"/>
    </row>
    <row r="2311" spans="78:151">
      <c r="BZ2311"/>
      <c r="CA2311" s="278">
        <v>41431.645509259259</v>
      </c>
      <c r="CB2311" t="s">
        <v>1969</v>
      </c>
      <c r="CF2311" s="65"/>
      <c r="CG2311" s="65"/>
      <c r="DJ2311" s="139"/>
      <c r="DK2311" s="95"/>
      <c r="DL2311" s="141"/>
      <c r="DM2311" s="141"/>
      <c r="DN2311" s="141"/>
      <c r="DO2311" s="141"/>
      <c r="DP2311" s="91"/>
      <c r="DQ2311" s="72"/>
      <c r="DR2311" s="72"/>
      <c r="DS2311" s="72"/>
      <c r="DT2311" s="72"/>
      <c r="DZ2311" s="141"/>
      <c r="EA2311" s="141"/>
      <c r="EF2311" s="143"/>
      <c r="EU2311" s="72"/>
    </row>
    <row r="2312" spans="78:151">
      <c r="BZ2312"/>
      <c r="CA2312" s="278">
        <v>41431.645613425928</v>
      </c>
      <c r="CB2312" t="s">
        <v>1969</v>
      </c>
      <c r="CF2312" s="65"/>
      <c r="CG2312" s="65"/>
      <c r="DJ2312" s="139"/>
      <c r="DK2312" s="95"/>
      <c r="DL2312" s="141"/>
      <c r="DM2312" s="141"/>
      <c r="DN2312" s="141"/>
      <c r="DO2312" s="141"/>
      <c r="DP2312" s="91"/>
      <c r="DQ2312" s="72"/>
      <c r="DR2312" s="72"/>
      <c r="DS2312" s="72"/>
      <c r="DT2312" s="72"/>
      <c r="DZ2312" s="141"/>
      <c r="EA2312" s="141"/>
      <c r="EF2312" s="143"/>
      <c r="EU2312" s="72"/>
    </row>
    <row r="2313" spans="78:151">
      <c r="BZ2313"/>
      <c r="CA2313" s="278">
        <v>41431.645624999997</v>
      </c>
      <c r="CB2313" t="s">
        <v>1969</v>
      </c>
      <c r="CF2313" s="65"/>
      <c r="CG2313" s="65"/>
      <c r="DJ2313" s="139"/>
      <c r="DK2313" s="95"/>
      <c r="DL2313" s="141"/>
      <c r="DM2313" s="141"/>
      <c r="DN2313" s="141"/>
      <c r="DO2313" s="141"/>
      <c r="DP2313" s="91"/>
      <c r="DQ2313" s="72"/>
      <c r="DR2313" s="72"/>
      <c r="DS2313" s="72"/>
      <c r="DT2313" s="72"/>
      <c r="DZ2313" s="141"/>
      <c r="EA2313" s="141"/>
      <c r="EF2313" s="143"/>
      <c r="EU2313" s="72"/>
    </row>
    <row r="2314" spans="78:151">
      <c r="BZ2314"/>
      <c r="CA2314" s="278">
        <v>41431.645648148151</v>
      </c>
      <c r="CB2314" t="s">
        <v>1969</v>
      </c>
      <c r="CF2314" s="65"/>
      <c r="CG2314" s="65"/>
      <c r="DJ2314" s="139"/>
      <c r="DK2314" s="95"/>
      <c r="DL2314" s="141"/>
      <c r="DM2314" s="141"/>
      <c r="DN2314" s="141"/>
      <c r="DO2314" s="141"/>
      <c r="DP2314" s="91"/>
      <c r="DQ2314" s="72"/>
      <c r="DR2314" s="72"/>
      <c r="DS2314" s="72"/>
      <c r="DT2314" s="72"/>
      <c r="DZ2314" s="141"/>
      <c r="EA2314" s="141"/>
      <c r="EF2314" s="143"/>
      <c r="EU2314" s="72"/>
    </row>
    <row r="2315" spans="78:151">
      <c r="BZ2315"/>
      <c r="CA2315" s="278">
        <v>41431.645844907405</v>
      </c>
      <c r="CB2315" t="s">
        <v>1031</v>
      </c>
      <c r="CF2315" s="65"/>
      <c r="CG2315" s="65"/>
      <c r="DJ2315" s="139"/>
      <c r="DK2315" s="95"/>
      <c r="DL2315" s="141"/>
      <c r="DM2315" s="141"/>
      <c r="DN2315" s="141"/>
      <c r="DO2315" s="141"/>
      <c r="DP2315" s="91"/>
      <c r="DQ2315" s="72"/>
      <c r="DR2315" s="72"/>
      <c r="DS2315" s="72"/>
      <c r="DT2315" s="72"/>
      <c r="DZ2315" s="141"/>
      <c r="EA2315" s="141"/>
      <c r="EF2315" s="143"/>
      <c r="EU2315" s="72"/>
    </row>
    <row r="2316" spans="78:151">
      <c r="BZ2316"/>
      <c r="CA2316" s="278">
        <v>41431.645844907405</v>
      </c>
      <c r="CB2316" t="s">
        <v>1597</v>
      </c>
      <c r="CF2316" s="65"/>
      <c r="CG2316" s="65"/>
      <c r="DJ2316" s="139"/>
      <c r="DK2316" s="95"/>
      <c r="DL2316" s="141"/>
      <c r="DM2316" s="141"/>
      <c r="DN2316" s="141"/>
      <c r="DO2316" s="141"/>
      <c r="DP2316" s="91"/>
      <c r="DQ2316" s="72"/>
      <c r="DR2316" s="72"/>
      <c r="DS2316" s="72"/>
      <c r="DT2316" s="72"/>
      <c r="DZ2316" s="141"/>
      <c r="EA2316" s="141"/>
      <c r="EF2316" s="143"/>
      <c r="EU2316" s="72"/>
    </row>
    <row r="2317" spans="78:151">
      <c r="BZ2317"/>
      <c r="CA2317" s="278">
        <v>41431.645856481482</v>
      </c>
      <c r="CB2317" t="s">
        <v>1969</v>
      </c>
      <c r="CF2317" s="65"/>
      <c r="CG2317" s="65"/>
      <c r="DJ2317" s="139"/>
      <c r="DK2317" s="95"/>
      <c r="DL2317" s="141"/>
      <c r="DM2317" s="141"/>
      <c r="DN2317" s="141"/>
      <c r="DO2317" s="141"/>
      <c r="DP2317" s="91"/>
      <c r="DQ2317" s="72"/>
      <c r="DR2317" s="72"/>
      <c r="DS2317" s="72"/>
      <c r="DT2317" s="72"/>
      <c r="DZ2317" s="141"/>
      <c r="EA2317" s="141"/>
      <c r="EF2317" s="143"/>
      <c r="EU2317" s="72"/>
    </row>
    <row r="2318" spans="78:151">
      <c r="BZ2318"/>
      <c r="CA2318" s="278">
        <v>41431.645879629628</v>
      </c>
      <c r="CB2318" t="s">
        <v>1969</v>
      </c>
      <c r="CF2318" s="65"/>
      <c r="CG2318" s="65"/>
      <c r="DJ2318" s="139"/>
      <c r="DK2318" s="95"/>
      <c r="DL2318" s="141"/>
      <c r="DM2318" s="141"/>
      <c r="DN2318" s="141"/>
      <c r="DO2318" s="141"/>
      <c r="DP2318" s="91"/>
      <c r="DQ2318" s="72"/>
      <c r="DR2318" s="72"/>
      <c r="DS2318" s="72"/>
      <c r="DT2318" s="72"/>
      <c r="DZ2318" s="141"/>
      <c r="EA2318" s="141"/>
      <c r="EF2318" s="143"/>
      <c r="EU2318" s="72"/>
    </row>
    <row r="2319" spans="78:151">
      <c r="BZ2319"/>
      <c r="CA2319" s="278">
        <v>41431.646284722221</v>
      </c>
      <c r="CB2319" t="s">
        <v>1032</v>
      </c>
      <c r="CF2319" s="65"/>
      <c r="CG2319" s="65"/>
      <c r="DJ2319" s="139"/>
      <c r="DK2319" s="95"/>
      <c r="DL2319" s="141"/>
      <c r="DM2319" s="141"/>
      <c r="DN2319" s="141"/>
      <c r="DO2319" s="141"/>
      <c r="DP2319" s="91"/>
      <c r="DQ2319" s="72"/>
      <c r="DR2319" s="72"/>
      <c r="DS2319" s="72"/>
      <c r="DT2319" s="72"/>
      <c r="DZ2319" s="141"/>
      <c r="EA2319" s="141"/>
      <c r="EF2319" s="143"/>
      <c r="EU2319" s="72"/>
    </row>
    <row r="2320" spans="78:151">
      <c r="BZ2320"/>
      <c r="CA2320" s="278">
        <v>41431.646284722221</v>
      </c>
      <c r="CB2320" t="s">
        <v>1597</v>
      </c>
      <c r="CF2320" s="65"/>
      <c r="CG2320" s="65"/>
      <c r="DJ2320" s="139"/>
      <c r="DK2320" s="95"/>
      <c r="DL2320" s="141"/>
      <c r="DM2320" s="141"/>
      <c r="DN2320" s="141"/>
      <c r="DO2320" s="141"/>
      <c r="DP2320" s="91"/>
      <c r="DQ2320" s="72"/>
      <c r="DR2320" s="72"/>
      <c r="DS2320" s="72"/>
      <c r="DT2320" s="72"/>
      <c r="DZ2320" s="141"/>
      <c r="EA2320" s="141"/>
      <c r="EF2320" s="143"/>
      <c r="EU2320" s="72"/>
    </row>
    <row r="2321" spans="78:151">
      <c r="BZ2321"/>
      <c r="CA2321" s="278">
        <v>41431.646284722221</v>
      </c>
      <c r="CB2321" t="s">
        <v>1969</v>
      </c>
      <c r="CF2321" s="65"/>
      <c r="CG2321" s="65"/>
      <c r="DJ2321" s="139"/>
      <c r="DK2321" s="95"/>
      <c r="DL2321" s="141"/>
      <c r="DM2321" s="141"/>
      <c r="DN2321" s="141"/>
      <c r="DO2321" s="141"/>
      <c r="DP2321" s="91"/>
      <c r="DQ2321" s="72"/>
      <c r="DR2321" s="72"/>
      <c r="DS2321" s="72"/>
      <c r="DT2321" s="72"/>
      <c r="DZ2321" s="141"/>
      <c r="EA2321" s="141"/>
      <c r="EF2321" s="143"/>
      <c r="EU2321" s="72"/>
    </row>
    <row r="2322" spans="78:151">
      <c r="BZ2322"/>
      <c r="CA2322" s="278">
        <v>41431.646296296298</v>
      </c>
      <c r="CB2322" t="s">
        <v>1033</v>
      </c>
      <c r="CF2322" s="65"/>
      <c r="CG2322" s="65"/>
      <c r="DJ2322" s="139"/>
      <c r="DK2322" s="95"/>
      <c r="DL2322" s="141"/>
      <c r="DM2322" s="141"/>
      <c r="DN2322" s="141"/>
      <c r="DO2322" s="141"/>
      <c r="DP2322" s="91"/>
      <c r="DQ2322" s="72"/>
      <c r="DR2322" s="72"/>
      <c r="DS2322" s="72"/>
      <c r="DT2322" s="72"/>
      <c r="DZ2322" s="141"/>
      <c r="EA2322" s="141"/>
      <c r="EF2322" s="143"/>
      <c r="EU2322" s="72"/>
    </row>
    <row r="2323" spans="78:151">
      <c r="BZ2323"/>
      <c r="CA2323" s="278">
        <v>41431.646296296298</v>
      </c>
      <c r="CB2323" t="s">
        <v>1969</v>
      </c>
      <c r="CF2323" s="65"/>
      <c r="CG2323" s="65"/>
      <c r="DJ2323" s="139"/>
      <c r="DK2323" s="95"/>
      <c r="DL2323" s="141"/>
      <c r="DM2323" s="141"/>
      <c r="DN2323" s="141"/>
      <c r="DO2323" s="141"/>
      <c r="DP2323" s="91"/>
      <c r="DQ2323" s="72"/>
      <c r="DR2323" s="72"/>
      <c r="DS2323" s="72"/>
      <c r="DT2323" s="72"/>
      <c r="DZ2323" s="141"/>
      <c r="EA2323" s="141"/>
      <c r="EF2323" s="143"/>
      <c r="EU2323" s="72"/>
    </row>
    <row r="2324" spans="78:151">
      <c r="BZ2324"/>
      <c r="CA2324" s="278">
        <v>41431.646307870367</v>
      </c>
      <c r="CB2324" t="s">
        <v>978</v>
      </c>
      <c r="CF2324" s="65"/>
      <c r="CG2324" s="65"/>
      <c r="DJ2324" s="139"/>
      <c r="DK2324" s="95"/>
      <c r="DL2324" s="141"/>
      <c r="DM2324" s="141"/>
      <c r="DN2324" s="141"/>
      <c r="DO2324" s="141"/>
      <c r="DP2324" s="91"/>
      <c r="DQ2324" s="72"/>
      <c r="DR2324" s="72"/>
      <c r="DS2324" s="72"/>
      <c r="DT2324" s="72"/>
      <c r="DZ2324" s="141"/>
      <c r="EA2324" s="141"/>
      <c r="EF2324" s="143"/>
      <c r="EU2324" s="72"/>
    </row>
    <row r="2325" spans="78:151">
      <c r="BZ2325"/>
      <c r="CA2325" s="278">
        <v>41431.64634259259</v>
      </c>
      <c r="CB2325" t="s">
        <v>1969</v>
      </c>
      <c r="CF2325" s="65"/>
      <c r="CG2325" s="65"/>
      <c r="DJ2325" s="139"/>
      <c r="DK2325" s="95"/>
      <c r="DL2325" s="141"/>
      <c r="DM2325" s="141"/>
      <c r="DN2325" s="141"/>
      <c r="DO2325" s="141"/>
      <c r="DP2325" s="91"/>
      <c r="DQ2325" s="72"/>
      <c r="DR2325" s="72"/>
      <c r="DS2325" s="72"/>
      <c r="DT2325" s="72"/>
      <c r="DZ2325" s="141"/>
      <c r="EA2325" s="141"/>
      <c r="EF2325" s="143"/>
      <c r="EU2325" s="72"/>
    </row>
    <row r="2326" spans="78:151">
      <c r="BZ2326"/>
      <c r="CA2326" s="278">
        <v>41431.64634259259</v>
      </c>
      <c r="CB2326" t="s">
        <v>1032</v>
      </c>
      <c r="CF2326" s="65"/>
      <c r="CG2326" s="65"/>
      <c r="DJ2326" s="139"/>
      <c r="DK2326" s="95"/>
      <c r="DL2326" s="141"/>
      <c r="DM2326" s="141"/>
      <c r="DN2326" s="141"/>
      <c r="DO2326" s="141"/>
      <c r="DP2326" s="91"/>
      <c r="DQ2326" s="72"/>
      <c r="DR2326" s="72"/>
      <c r="DS2326" s="72"/>
      <c r="DT2326" s="72"/>
      <c r="DZ2326" s="141"/>
      <c r="EA2326" s="141"/>
      <c r="EF2326" s="143"/>
      <c r="EU2326" s="72"/>
    </row>
    <row r="2327" spans="78:151">
      <c r="BZ2327"/>
      <c r="CA2327" s="278">
        <v>41431.64634259259</v>
      </c>
      <c r="CB2327" t="s">
        <v>1597</v>
      </c>
      <c r="CF2327" s="65"/>
      <c r="CG2327" s="65"/>
      <c r="DJ2327" s="139"/>
      <c r="DK2327" s="95"/>
      <c r="DL2327" s="141"/>
      <c r="DM2327" s="141"/>
      <c r="DN2327" s="141"/>
      <c r="DO2327" s="141"/>
      <c r="DP2327" s="91"/>
      <c r="DQ2327" s="72"/>
      <c r="DR2327" s="72"/>
      <c r="DS2327" s="72"/>
      <c r="DT2327" s="72"/>
      <c r="DZ2327" s="141"/>
      <c r="EA2327" s="141"/>
      <c r="EF2327" s="143"/>
      <c r="EU2327" s="72"/>
    </row>
    <row r="2328" spans="78:151">
      <c r="BZ2328"/>
      <c r="CA2328" s="278">
        <v>41431.648599537039</v>
      </c>
      <c r="CB2328" t="s">
        <v>1032</v>
      </c>
      <c r="CF2328" s="65"/>
      <c r="CG2328" s="65"/>
      <c r="DJ2328" s="139"/>
      <c r="DK2328" s="95"/>
      <c r="DL2328" s="141"/>
      <c r="DM2328" s="141"/>
      <c r="DN2328" s="141"/>
      <c r="DO2328" s="141"/>
      <c r="DP2328" s="91"/>
      <c r="DQ2328" s="72"/>
      <c r="DR2328" s="72"/>
      <c r="DS2328" s="72"/>
      <c r="DT2328" s="72"/>
      <c r="DZ2328" s="141"/>
      <c r="EA2328" s="141"/>
      <c r="EF2328" s="143"/>
      <c r="EU2328" s="72"/>
    </row>
    <row r="2329" spans="78:151">
      <c r="BZ2329"/>
      <c r="CA2329" s="278">
        <v>41431.648611111108</v>
      </c>
      <c r="CB2329" t="s">
        <v>1597</v>
      </c>
      <c r="CF2329" s="65"/>
      <c r="CG2329" s="65"/>
      <c r="DJ2329" s="139"/>
      <c r="DK2329" s="95"/>
      <c r="DL2329" s="141"/>
      <c r="DM2329" s="141"/>
      <c r="DN2329" s="141"/>
      <c r="DO2329" s="141"/>
      <c r="DP2329" s="91"/>
      <c r="DQ2329" s="72"/>
      <c r="DR2329" s="72"/>
      <c r="DS2329" s="72"/>
      <c r="DT2329" s="72"/>
      <c r="DZ2329" s="141"/>
      <c r="EA2329" s="141"/>
      <c r="EF2329" s="143"/>
      <c r="EU2329" s="72"/>
    </row>
    <row r="2330" spans="78:151">
      <c r="BZ2330"/>
      <c r="CA2330" s="278">
        <v>41431.648622685185</v>
      </c>
      <c r="CB2330" t="s">
        <v>1976</v>
      </c>
      <c r="CF2330" s="65"/>
      <c r="CG2330" s="65"/>
      <c r="DJ2330" s="139"/>
      <c r="DK2330" s="95"/>
      <c r="DL2330" s="141"/>
      <c r="DM2330" s="141"/>
      <c r="DN2330" s="141"/>
      <c r="DO2330" s="141"/>
      <c r="DP2330" s="91"/>
      <c r="DQ2330" s="72"/>
      <c r="DR2330" s="72"/>
      <c r="DS2330" s="72"/>
      <c r="DT2330" s="72"/>
      <c r="DZ2330" s="141"/>
      <c r="EA2330" s="141"/>
      <c r="EF2330" s="143"/>
      <c r="EU2330" s="72"/>
    </row>
    <row r="2331" spans="78:151">
      <c r="BZ2331"/>
      <c r="CA2331" s="278">
        <v>41431.648981481485</v>
      </c>
      <c r="CB2331" t="s">
        <v>1969</v>
      </c>
      <c r="CF2331" s="65"/>
      <c r="CG2331" s="65"/>
      <c r="DJ2331" s="139"/>
      <c r="DK2331" s="95"/>
      <c r="DL2331" s="141"/>
      <c r="DM2331" s="141"/>
      <c r="DN2331" s="141"/>
      <c r="DO2331" s="141"/>
      <c r="DP2331" s="91"/>
      <c r="DQ2331" s="72"/>
      <c r="DR2331" s="72"/>
      <c r="DS2331" s="72"/>
      <c r="DT2331" s="72"/>
      <c r="DZ2331" s="141"/>
      <c r="EA2331" s="141"/>
      <c r="EF2331" s="143"/>
      <c r="EU2331" s="72"/>
    </row>
    <row r="2332" spans="78:151">
      <c r="BZ2332"/>
      <c r="CA2332" s="278">
        <v>41431.648981481485</v>
      </c>
      <c r="CB2332" t="s">
        <v>979</v>
      </c>
      <c r="CF2332" s="65"/>
      <c r="CG2332" s="65"/>
      <c r="DJ2332" s="139"/>
      <c r="DK2332" s="95"/>
      <c r="DL2332" s="141"/>
      <c r="DM2332" s="141"/>
      <c r="DN2332" s="141"/>
      <c r="DO2332" s="141"/>
      <c r="DP2332" s="91"/>
      <c r="DQ2332" s="72"/>
      <c r="DR2332" s="72"/>
      <c r="DS2332" s="72"/>
      <c r="DT2332" s="72"/>
      <c r="DZ2332" s="141"/>
      <c r="EA2332" s="141"/>
      <c r="EF2332" s="143"/>
      <c r="EU2332" s="72"/>
    </row>
    <row r="2333" spans="78:151">
      <c r="BZ2333"/>
      <c r="CA2333" s="278">
        <v>41431.648993055554</v>
      </c>
      <c r="CB2333" t="s">
        <v>979</v>
      </c>
      <c r="CF2333" s="65"/>
      <c r="CG2333" s="65"/>
      <c r="DJ2333" s="139"/>
      <c r="DK2333" s="95"/>
      <c r="DL2333" s="141"/>
      <c r="DM2333" s="141"/>
      <c r="DN2333" s="141"/>
      <c r="DO2333" s="141"/>
      <c r="DP2333" s="91"/>
      <c r="DQ2333" s="72"/>
      <c r="DR2333" s="72"/>
      <c r="DS2333" s="72"/>
      <c r="DT2333" s="72"/>
      <c r="DZ2333" s="141"/>
      <c r="EA2333" s="141"/>
      <c r="EF2333" s="143"/>
      <c r="EU2333" s="72"/>
    </row>
    <row r="2334" spans="78:151">
      <c r="BZ2334"/>
      <c r="CA2334" s="278">
        <v>41431.649004629631</v>
      </c>
      <c r="CB2334" t="s">
        <v>980</v>
      </c>
      <c r="CF2334" s="65"/>
      <c r="CG2334" s="65"/>
      <c r="DJ2334" s="139"/>
      <c r="DK2334" s="95"/>
      <c r="DL2334" s="141"/>
      <c r="DM2334" s="141"/>
      <c r="DN2334" s="141"/>
      <c r="DO2334" s="141"/>
      <c r="DP2334" s="91"/>
      <c r="DQ2334" s="72"/>
      <c r="DR2334" s="72"/>
      <c r="DS2334" s="72"/>
      <c r="DT2334" s="72"/>
      <c r="DZ2334" s="141"/>
      <c r="EA2334" s="141"/>
      <c r="EF2334" s="143"/>
      <c r="EU2334" s="72"/>
    </row>
    <row r="2335" spans="78:151">
      <c r="BZ2335"/>
      <c r="CA2335" s="278">
        <v>41431.649016203701</v>
      </c>
      <c r="CB2335" t="s">
        <v>1597</v>
      </c>
      <c r="CF2335" s="65"/>
      <c r="CG2335" s="65"/>
      <c r="DJ2335" s="139"/>
      <c r="DK2335" s="95"/>
      <c r="DL2335" s="141"/>
      <c r="DM2335" s="141"/>
      <c r="DN2335" s="141"/>
      <c r="DO2335" s="141"/>
      <c r="DP2335" s="91"/>
      <c r="DQ2335" s="72"/>
      <c r="DR2335" s="72"/>
      <c r="DS2335" s="72"/>
      <c r="DT2335" s="72"/>
      <c r="DZ2335" s="141"/>
      <c r="EA2335" s="141"/>
      <c r="EF2335" s="143"/>
      <c r="EU2335" s="72"/>
    </row>
    <row r="2336" spans="78:151">
      <c r="BZ2336"/>
      <c r="CA2336" s="278">
        <v>41431.64916666667</v>
      </c>
      <c r="CB2336" t="s">
        <v>980</v>
      </c>
      <c r="CF2336" s="65"/>
      <c r="CG2336" s="65"/>
      <c r="DJ2336" s="139"/>
      <c r="DK2336" s="95"/>
      <c r="DL2336" s="141"/>
      <c r="DM2336" s="141"/>
      <c r="DN2336" s="141"/>
      <c r="DO2336" s="141"/>
      <c r="DP2336" s="91"/>
      <c r="DQ2336" s="72"/>
      <c r="DR2336" s="72"/>
      <c r="DS2336" s="72"/>
      <c r="DT2336" s="72"/>
      <c r="DZ2336" s="141"/>
      <c r="EA2336" s="141"/>
      <c r="EF2336" s="143"/>
      <c r="EU2336" s="72"/>
    </row>
    <row r="2337" spans="78:151">
      <c r="BZ2337"/>
      <c r="CA2337" s="278">
        <v>41431.64916666667</v>
      </c>
      <c r="CB2337" t="s">
        <v>1597</v>
      </c>
      <c r="CF2337" s="65"/>
      <c r="CG2337" s="65"/>
      <c r="DJ2337" s="139"/>
      <c r="DK2337" s="95"/>
      <c r="DL2337" s="141"/>
      <c r="DM2337" s="141"/>
      <c r="DN2337" s="141"/>
      <c r="DO2337" s="141"/>
      <c r="DP2337" s="91"/>
      <c r="DQ2337" s="72"/>
      <c r="DR2337" s="72"/>
      <c r="DS2337" s="72"/>
      <c r="DT2337" s="72"/>
      <c r="DZ2337" s="141"/>
      <c r="EA2337" s="141"/>
      <c r="EF2337" s="143"/>
      <c r="EU2337" s="72"/>
    </row>
    <row r="2338" spans="78:151">
      <c r="BZ2338"/>
      <c r="CA2338" s="278">
        <v>41431.649409722224</v>
      </c>
      <c r="CB2338" t="s">
        <v>1969</v>
      </c>
      <c r="CF2338" s="65"/>
      <c r="CG2338" s="65"/>
      <c r="DJ2338" s="139"/>
      <c r="DK2338" s="95"/>
      <c r="DL2338" s="141"/>
      <c r="DM2338" s="141"/>
      <c r="DN2338" s="141"/>
      <c r="DO2338" s="141"/>
      <c r="DP2338" s="91"/>
      <c r="DQ2338" s="72"/>
      <c r="DR2338" s="72"/>
      <c r="DS2338" s="72"/>
      <c r="DT2338" s="72"/>
      <c r="DZ2338" s="141"/>
      <c r="EA2338" s="141"/>
      <c r="EF2338" s="143"/>
      <c r="EU2338" s="72"/>
    </row>
    <row r="2339" spans="78:151">
      <c r="BZ2339"/>
      <c r="CA2339" s="278">
        <v>41431.649444444447</v>
      </c>
      <c r="CB2339" t="s">
        <v>1969</v>
      </c>
      <c r="CF2339" s="65"/>
      <c r="CG2339" s="65"/>
      <c r="DJ2339" s="139"/>
      <c r="DK2339" s="95"/>
      <c r="DL2339" s="141"/>
      <c r="DM2339" s="141"/>
      <c r="DN2339" s="141"/>
      <c r="DO2339" s="141"/>
      <c r="DP2339" s="91"/>
      <c r="DQ2339" s="72"/>
      <c r="DR2339" s="72"/>
      <c r="DS2339" s="72"/>
      <c r="DT2339" s="72"/>
      <c r="DZ2339" s="141"/>
      <c r="EA2339" s="141"/>
      <c r="EF2339" s="143"/>
      <c r="EU2339" s="72"/>
    </row>
    <row r="2340" spans="78:151">
      <c r="BZ2340"/>
      <c r="CA2340" s="278">
        <v>41431.649456018517</v>
      </c>
      <c r="CB2340" t="s">
        <v>980</v>
      </c>
      <c r="CF2340" s="65"/>
      <c r="CG2340" s="65"/>
      <c r="DJ2340" s="139"/>
      <c r="DK2340" s="95"/>
      <c r="DL2340" s="141"/>
      <c r="DM2340" s="141"/>
      <c r="DN2340" s="141"/>
      <c r="DO2340" s="141"/>
      <c r="DP2340" s="91"/>
      <c r="DQ2340" s="72"/>
      <c r="DR2340" s="72"/>
      <c r="DS2340" s="72"/>
      <c r="DT2340" s="72"/>
      <c r="DZ2340" s="141"/>
      <c r="EA2340" s="141"/>
      <c r="EF2340" s="143"/>
      <c r="EU2340" s="72"/>
    </row>
    <row r="2341" spans="78:151">
      <c r="BZ2341"/>
      <c r="CA2341" s="278">
        <v>41431.649467592593</v>
      </c>
      <c r="CB2341" t="s">
        <v>1597</v>
      </c>
      <c r="CF2341" s="65"/>
      <c r="CG2341" s="65"/>
      <c r="DJ2341" s="139"/>
      <c r="DK2341" s="95"/>
      <c r="DL2341" s="141"/>
      <c r="DM2341" s="141"/>
      <c r="DN2341" s="141"/>
      <c r="DO2341" s="141"/>
      <c r="DP2341" s="91"/>
      <c r="DQ2341" s="72"/>
      <c r="DR2341" s="72"/>
      <c r="DS2341" s="72"/>
      <c r="DT2341" s="72"/>
      <c r="DZ2341" s="141"/>
      <c r="EA2341" s="141"/>
      <c r="EF2341" s="143"/>
      <c r="EU2341" s="72"/>
    </row>
    <row r="2342" spans="78:151">
      <c r="BZ2342"/>
      <c r="CA2342" s="278">
        <v>41431.649467592593</v>
      </c>
      <c r="CB2342" t="s">
        <v>1969</v>
      </c>
      <c r="CF2342" s="65"/>
      <c r="CG2342" s="65"/>
      <c r="DJ2342" s="139"/>
      <c r="DK2342" s="95"/>
      <c r="DL2342" s="141"/>
      <c r="DM2342" s="141"/>
      <c r="DN2342" s="141"/>
      <c r="DO2342" s="141"/>
      <c r="DP2342" s="91"/>
      <c r="DQ2342" s="72"/>
      <c r="DR2342" s="72"/>
      <c r="DS2342" s="72"/>
      <c r="DT2342" s="72"/>
      <c r="DZ2342" s="141"/>
      <c r="EA2342" s="141"/>
      <c r="EF2342" s="143"/>
      <c r="EU2342" s="72"/>
    </row>
    <row r="2343" spans="78:151">
      <c r="BZ2343"/>
      <c r="CA2343" s="278">
        <v>41431.649502314816</v>
      </c>
      <c r="CB2343" t="s">
        <v>1969</v>
      </c>
      <c r="CF2343" s="65"/>
      <c r="CG2343" s="65"/>
      <c r="DJ2343" s="139"/>
      <c r="DK2343" s="95"/>
      <c r="DL2343" s="141"/>
      <c r="DM2343" s="141"/>
      <c r="DN2343" s="141"/>
      <c r="DO2343" s="141"/>
      <c r="DP2343" s="91"/>
      <c r="DQ2343" s="72"/>
      <c r="DR2343" s="72"/>
      <c r="DS2343" s="72"/>
      <c r="DT2343" s="72"/>
      <c r="DZ2343" s="141"/>
      <c r="EA2343" s="141"/>
      <c r="EF2343" s="143"/>
      <c r="EU2343" s="72"/>
    </row>
    <row r="2344" spans="78:151">
      <c r="BZ2344"/>
      <c r="CA2344" s="278">
        <v>41431.649513888886</v>
      </c>
      <c r="CB2344" t="s">
        <v>980</v>
      </c>
      <c r="CF2344" s="65"/>
      <c r="CG2344" s="65"/>
      <c r="DJ2344" s="139"/>
      <c r="DK2344" s="95"/>
      <c r="DL2344" s="141"/>
      <c r="DM2344" s="141"/>
      <c r="DN2344" s="141"/>
      <c r="DO2344" s="141"/>
      <c r="DP2344" s="91"/>
      <c r="DQ2344" s="72"/>
      <c r="DR2344" s="72"/>
      <c r="DS2344" s="72"/>
      <c r="DT2344" s="72"/>
      <c r="DZ2344" s="141"/>
      <c r="EA2344" s="141"/>
      <c r="EF2344" s="143"/>
      <c r="EU2344" s="72"/>
    </row>
    <row r="2345" spans="78:151">
      <c r="BZ2345"/>
      <c r="CA2345" s="278">
        <v>41431.649525462963</v>
      </c>
      <c r="CB2345" t="s">
        <v>1597</v>
      </c>
      <c r="CF2345" s="65"/>
      <c r="CG2345" s="65"/>
      <c r="DJ2345" s="139"/>
      <c r="DK2345" s="95"/>
      <c r="DL2345" s="141"/>
      <c r="DM2345" s="141"/>
      <c r="DN2345" s="141"/>
      <c r="DO2345" s="141"/>
      <c r="DP2345" s="91"/>
      <c r="DQ2345" s="72"/>
      <c r="DR2345" s="72"/>
      <c r="DS2345" s="72"/>
      <c r="DT2345" s="72"/>
      <c r="DZ2345" s="141"/>
      <c r="EA2345" s="141"/>
      <c r="EF2345" s="143"/>
      <c r="EU2345" s="72"/>
    </row>
    <row r="2346" spans="78:151">
      <c r="BZ2346"/>
      <c r="CA2346" s="278">
        <v>41431.649780092594</v>
      </c>
      <c r="CB2346" t="s">
        <v>980</v>
      </c>
      <c r="CF2346" s="65"/>
      <c r="CG2346" s="65"/>
      <c r="DJ2346" s="139"/>
      <c r="DK2346" s="95"/>
      <c r="DL2346" s="141"/>
      <c r="DM2346" s="141"/>
      <c r="DN2346" s="141"/>
      <c r="DO2346" s="141"/>
      <c r="DP2346" s="91"/>
      <c r="DQ2346" s="72"/>
      <c r="DR2346" s="72"/>
      <c r="DS2346" s="72"/>
      <c r="DT2346" s="72"/>
      <c r="DZ2346" s="141"/>
      <c r="EA2346" s="141"/>
      <c r="EF2346" s="143"/>
      <c r="EU2346" s="72"/>
    </row>
    <row r="2347" spans="78:151">
      <c r="BZ2347"/>
      <c r="CA2347" s="278">
        <v>41431.649780092594</v>
      </c>
      <c r="CB2347" t="s">
        <v>1597</v>
      </c>
      <c r="CF2347" s="65"/>
      <c r="CG2347" s="65"/>
      <c r="DJ2347" s="139"/>
      <c r="DK2347" s="95"/>
      <c r="DL2347" s="141"/>
      <c r="DM2347" s="141"/>
      <c r="DN2347" s="141"/>
      <c r="DO2347" s="141"/>
      <c r="DP2347" s="91"/>
      <c r="DQ2347" s="72"/>
      <c r="DR2347" s="72"/>
      <c r="DS2347" s="72"/>
      <c r="DT2347" s="72"/>
      <c r="DZ2347" s="141"/>
      <c r="EA2347" s="141"/>
      <c r="EF2347" s="143"/>
      <c r="EU2347" s="72"/>
    </row>
    <row r="2348" spans="78:151">
      <c r="BZ2348"/>
      <c r="CA2348" s="278">
        <v>41431.649942129632</v>
      </c>
      <c r="CB2348" t="s">
        <v>1969</v>
      </c>
      <c r="CF2348" s="65"/>
      <c r="CG2348" s="65"/>
      <c r="DJ2348" s="139"/>
      <c r="DK2348" s="95"/>
      <c r="DL2348" s="141"/>
      <c r="DM2348" s="141"/>
      <c r="DN2348" s="141"/>
      <c r="DO2348" s="141"/>
      <c r="DP2348" s="91"/>
      <c r="DQ2348" s="72"/>
      <c r="DR2348" s="72"/>
      <c r="DS2348" s="72"/>
      <c r="DT2348" s="72"/>
      <c r="DZ2348" s="141"/>
      <c r="EA2348" s="141"/>
      <c r="EF2348" s="143"/>
      <c r="EU2348" s="72"/>
    </row>
    <row r="2349" spans="78:151">
      <c r="BZ2349"/>
      <c r="CA2349" s="278">
        <v>41431.649976851855</v>
      </c>
      <c r="CB2349" t="s">
        <v>1969</v>
      </c>
      <c r="CF2349" s="65"/>
      <c r="CG2349" s="65"/>
      <c r="DJ2349" s="139"/>
      <c r="DK2349" s="95"/>
      <c r="DL2349" s="141"/>
      <c r="DM2349" s="141"/>
      <c r="DN2349" s="141"/>
      <c r="DO2349" s="141"/>
      <c r="DP2349" s="91"/>
      <c r="DQ2349" s="72"/>
      <c r="DR2349" s="72"/>
      <c r="DS2349" s="72"/>
      <c r="DT2349" s="72"/>
      <c r="DZ2349" s="141"/>
      <c r="EA2349" s="141"/>
      <c r="EF2349" s="143"/>
      <c r="EU2349" s="72"/>
    </row>
    <row r="2350" spans="78:151">
      <c r="BZ2350"/>
      <c r="CA2350" s="278">
        <v>41431.649988425925</v>
      </c>
      <c r="CB2350" t="s">
        <v>980</v>
      </c>
      <c r="CF2350" s="65"/>
      <c r="CG2350" s="65"/>
      <c r="DJ2350" s="139"/>
      <c r="DK2350" s="95"/>
      <c r="DL2350" s="141"/>
      <c r="DM2350" s="141"/>
      <c r="DN2350" s="141"/>
      <c r="DO2350" s="141"/>
      <c r="DP2350" s="91"/>
      <c r="DQ2350" s="72"/>
      <c r="DR2350" s="72"/>
      <c r="DS2350" s="72"/>
      <c r="DT2350" s="72"/>
      <c r="DZ2350" s="141"/>
      <c r="EA2350" s="141"/>
      <c r="EF2350" s="143"/>
      <c r="EU2350" s="72"/>
    </row>
    <row r="2351" spans="78:151">
      <c r="BZ2351"/>
      <c r="CA2351" s="278">
        <v>41431.650023148148</v>
      </c>
      <c r="CB2351" t="s">
        <v>1597</v>
      </c>
      <c r="CF2351" s="65"/>
      <c r="CG2351" s="65"/>
      <c r="DJ2351" s="139"/>
      <c r="DK2351" s="95"/>
      <c r="DL2351" s="141"/>
      <c r="DM2351" s="141"/>
      <c r="DN2351" s="141"/>
      <c r="DO2351" s="141"/>
      <c r="DP2351" s="91"/>
      <c r="DQ2351" s="72"/>
      <c r="DR2351" s="72"/>
      <c r="DS2351" s="72"/>
      <c r="DT2351" s="72"/>
      <c r="DZ2351" s="141"/>
      <c r="EA2351" s="141"/>
      <c r="EF2351" s="143"/>
      <c r="EU2351" s="72"/>
    </row>
    <row r="2352" spans="78:151">
      <c r="BZ2352"/>
      <c r="CA2352" s="278">
        <v>41431.650046296294</v>
      </c>
      <c r="CB2352" t="s">
        <v>1969</v>
      </c>
      <c r="CF2352" s="65"/>
      <c r="CG2352" s="65"/>
      <c r="DJ2352" s="139"/>
      <c r="DK2352" s="95"/>
      <c r="DL2352" s="141"/>
      <c r="DM2352" s="141"/>
      <c r="DN2352" s="141"/>
      <c r="DO2352" s="141"/>
      <c r="DP2352" s="91"/>
      <c r="DQ2352" s="72"/>
      <c r="DR2352" s="72"/>
      <c r="DS2352" s="72"/>
      <c r="DT2352" s="72"/>
      <c r="DZ2352" s="141"/>
      <c r="EA2352" s="141"/>
      <c r="EF2352" s="143"/>
      <c r="EU2352" s="72"/>
    </row>
    <row r="2353" spans="78:151">
      <c r="BZ2353"/>
      <c r="CA2353" s="278">
        <v>41431.650081018517</v>
      </c>
      <c r="CB2353" t="s">
        <v>1969</v>
      </c>
      <c r="CF2353" s="65"/>
      <c r="CG2353" s="65"/>
      <c r="DJ2353" s="139"/>
      <c r="DK2353" s="95"/>
      <c r="DL2353" s="141"/>
      <c r="DM2353" s="141"/>
      <c r="DN2353" s="141"/>
      <c r="DO2353" s="141"/>
      <c r="DP2353" s="91"/>
      <c r="DQ2353" s="72"/>
      <c r="DR2353" s="72"/>
      <c r="DS2353" s="72"/>
      <c r="DT2353" s="72"/>
      <c r="DZ2353" s="141"/>
      <c r="EA2353" s="141"/>
      <c r="EF2353" s="143"/>
      <c r="EU2353" s="72"/>
    </row>
    <row r="2354" spans="78:151">
      <c r="BZ2354"/>
      <c r="CA2354" s="278">
        <v>41431.650092592594</v>
      </c>
      <c r="CB2354" t="s">
        <v>980</v>
      </c>
      <c r="CF2354" s="65"/>
      <c r="CG2354" s="65"/>
      <c r="DJ2354" s="139"/>
      <c r="DK2354" s="95"/>
      <c r="DL2354" s="141"/>
      <c r="DM2354" s="141"/>
      <c r="DN2354" s="141"/>
      <c r="DO2354" s="141"/>
      <c r="DP2354" s="91"/>
      <c r="DQ2354" s="72"/>
      <c r="DR2354" s="72"/>
      <c r="DS2354" s="72"/>
      <c r="DT2354" s="72"/>
      <c r="DZ2354" s="141"/>
      <c r="EA2354" s="141"/>
      <c r="EF2354" s="143"/>
      <c r="EU2354" s="72"/>
    </row>
    <row r="2355" spans="78:151">
      <c r="BZ2355"/>
      <c r="CA2355" s="278">
        <v>41431.650104166663</v>
      </c>
      <c r="CB2355" t="s">
        <v>980</v>
      </c>
      <c r="CF2355" s="65"/>
      <c r="CG2355" s="65"/>
      <c r="DJ2355" s="139"/>
      <c r="DK2355" s="95"/>
      <c r="DL2355" s="141"/>
      <c r="DM2355" s="141"/>
      <c r="DN2355" s="141"/>
      <c r="DO2355" s="141"/>
      <c r="DP2355" s="91"/>
      <c r="DQ2355" s="72"/>
      <c r="DR2355" s="72"/>
      <c r="DS2355" s="72"/>
      <c r="DT2355" s="72"/>
      <c r="DZ2355" s="141"/>
      <c r="EA2355" s="141"/>
      <c r="EF2355" s="143"/>
      <c r="EU2355" s="72"/>
    </row>
    <row r="2356" spans="78:151">
      <c r="BZ2356"/>
      <c r="CA2356" s="278">
        <v>41431.650104166663</v>
      </c>
      <c r="CB2356" t="s">
        <v>1597</v>
      </c>
      <c r="CF2356" s="65"/>
      <c r="CG2356" s="65"/>
      <c r="DJ2356" s="139"/>
      <c r="DK2356" s="95"/>
      <c r="DL2356" s="141"/>
      <c r="DM2356" s="141"/>
      <c r="DN2356" s="141"/>
      <c r="DO2356" s="141"/>
      <c r="DP2356" s="91"/>
      <c r="DQ2356" s="72"/>
      <c r="DR2356" s="72"/>
      <c r="DS2356" s="72"/>
      <c r="DT2356" s="72"/>
      <c r="DZ2356" s="141"/>
      <c r="EA2356" s="141"/>
      <c r="EF2356" s="143"/>
      <c r="EU2356" s="72"/>
    </row>
    <row r="2357" spans="78:151">
      <c r="BZ2357"/>
      <c r="CA2357" s="278">
        <v>41431.65011574074</v>
      </c>
      <c r="CB2357" t="s">
        <v>1969</v>
      </c>
      <c r="CF2357" s="65"/>
      <c r="CG2357" s="65"/>
      <c r="DJ2357" s="139"/>
      <c r="DK2357" s="95"/>
      <c r="DL2357" s="141"/>
      <c r="DM2357" s="141"/>
      <c r="DN2357" s="141"/>
      <c r="DO2357" s="141"/>
      <c r="DP2357" s="91"/>
      <c r="DQ2357" s="72"/>
      <c r="DR2357" s="72"/>
      <c r="DS2357" s="72"/>
      <c r="DT2357" s="72"/>
      <c r="DZ2357" s="141"/>
      <c r="EA2357" s="141"/>
      <c r="EF2357" s="143"/>
      <c r="EU2357" s="72"/>
    </row>
    <row r="2358" spans="78:151">
      <c r="BZ2358"/>
      <c r="CA2358" s="278">
        <v>41431.65011574074</v>
      </c>
      <c r="CB2358" t="s">
        <v>981</v>
      </c>
      <c r="CF2358" s="65"/>
      <c r="CG2358" s="65"/>
      <c r="DJ2358" s="139"/>
      <c r="DK2358" s="95"/>
      <c r="DL2358" s="141"/>
      <c r="DM2358" s="141"/>
      <c r="DN2358" s="141"/>
      <c r="DO2358" s="141"/>
      <c r="DP2358" s="91"/>
      <c r="DQ2358" s="72"/>
      <c r="DR2358" s="72"/>
      <c r="DS2358" s="72"/>
      <c r="DT2358" s="72"/>
      <c r="DZ2358" s="141"/>
      <c r="EA2358" s="141"/>
      <c r="EF2358" s="143"/>
      <c r="EU2358" s="72"/>
    </row>
    <row r="2359" spans="78:151">
      <c r="BZ2359"/>
      <c r="CA2359" s="278">
        <v>41431.65011574074</v>
      </c>
      <c r="CB2359" t="s">
        <v>1969</v>
      </c>
      <c r="CF2359" s="65"/>
      <c r="CG2359" s="65"/>
      <c r="DJ2359" s="139"/>
      <c r="DK2359" s="95"/>
      <c r="DL2359" s="141"/>
      <c r="DM2359" s="141"/>
      <c r="DN2359" s="141"/>
      <c r="DO2359" s="141"/>
      <c r="DP2359" s="91"/>
      <c r="DQ2359" s="72"/>
      <c r="DR2359" s="72"/>
      <c r="DS2359" s="72"/>
      <c r="DT2359" s="72"/>
      <c r="DZ2359" s="141"/>
      <c r="EA2359" s="141"/>
      <c r="EF2359" s="143"/>
      <c r="EU2359" s="72"/>
    </row>
    <row r="2360" spans="78:151">
      <c r="BZ2360"/>
      <c r="CA2360" s="278">
        <v>41431.650127314817</v>
      </c>
      <c r="CB2360" t="s">
        <v>1035</v>
      </c>
      <c r="CF2360" s="65"/>
      <c r="CG2360" s="65"/>
      <c r="DJ2360" s="139"/>
      <c r="DK2360" s="95"/>
      <c r="DL2360" s="141"/>
      <c r="DM2360" s="141"/>
      <c r="DN2360" s="141"/>
      <c r="DO2360" s="141"/>
      <c r="DP2360" s="91"/>
      <c r="DQ2360" s="72"/>
      <c r="DR2360" s="72"/>
      <c r="DS2360" s="72"/>
      <c r="DT2360" s="72"/>
      <c r="DZ2360" s="141"/>
      <c r="EA2360" s="141"/>
      <c r="EF2360" s="143"/>
      <c r="EU2360" s="72"/>
    </row>
    <row r="2361" spans="78:151">
      <c r="BZ2361"/>
      <c r="CA2361" s="278">
        <v>41431.650277777779</v>
      </c>
      <c r="CB2361" t="s">
        <v>1969</v>
      </c>
      <c r="CF2361" s="65"/>
      <c r="CG2361" s="65"/>
      <c r="DJ2361" s="139"/>
      <c r="DK2361" s="95"/>
      <c r="DL2361" s="141"/>
      <c r="DM2361" s="141"/>
      <c r="DN2361" s="141"/>
      <c r="DO2361" s="141"/>
      <c r="DP2361" s="91"/>
      <c r="DQ2361" s="72"/>
      <c r="DR2361" s="72"/>
      <c r="DS2361" s="72"/>
      <c r="DT2361" s="72"/>
      <c r="DZ2361" s="141"/>
      <c r="EA2361" s="141"/>
      <c r="EF2361" s="143"/>
      <c r="EU2361" s="72"/>
    </row>
    <row r="2362" spans="78:151">
      <c r="BZ2362"/>
      <c r="CA2362" s="278">
        <v>41431.650289351855</v>
      </c>
      <c r="CB2362" t="s">
        <v>980</v>
      </c>
      <c r="CF2362" s="65"/>
      <c r="CG2362" s="65"/>
      <c r="DJ2362" s="139"/>
      <c r="DK2362" s="95"/>
      <c r="DL2362" s="141"/>
      <c r="DM2362" s="141"/>
      <c r="DN2362" s="141"/>
      <c r="DO2362" s="141"/>
      <c r="DP2362" s="91"/>
      <c r="DQ2362" s="72"/>
      <c r="DR2362" s="72"/>
      <c r="DS2362" s="72"/>
      <c r="DT2362" s="72"/>
      <c r="DZ2362" s="141"/>
      <c r="EA2362" s="141"/>
      <c r="EF2362" s="143"/>
      <c r="EU2362" s="72"/>
    </row>
    <row r="2363" spans="78:151">
      <c r="BZ2363"/>
      <c r="CA2363" s="278">
        <v>41431.650289351855</v>
      </c>
      <c r="CB2363" t="s">
        <v>1597</v>
      </c>
      <c r="CF2363" s="65"/>
      <c r="CG2363" s="65"/>
      <c r="DJ2363" s="139"/>
      <c r="DK2363" s="95"/>
      <c r="DL2363" s="141"/>
      <c r="DM2363" s="141"/>
      <c r="DN2363" s="141"/>
      <c r="DO2363" s="141"/>
      <c r="DP2363" s="91"/>
      <c r="DQ2363" s="72"/>
      <c r="DR2363" s="72"/>
      <c r="DS2363" s="72"/>
      <c r="DT2363" s="72"/>
      <c r="DZ2363" s="141"/>
      <c r="EA2363" s="141"/>
      <c r="EF2363" s="143"/>
      <c r="EU2363" s="72"/>
    </row>
    <row r="2364" spans="78:151">
      <c r="BZ2364"/>
      <c r="CA2364" s="278">
        <v>41431.650289351855</v>
      </c>
      <c r="CB2364" t="s">
        <v>1597</v>
      </c>
      <c r="CF2364" s="65"/>
      <c r="CG2364" s="65"/>
      <c r="DJ2364" s="139"/>
      <c r="DK2364" s="95"/>
      <c r="DL2364" s="141"/>
      <c r="DM2364" s="141"/>
      <c r="DN2364" s="141"/>
      <c r="DO2364" s="141"/>
      <c r="DP2364" s="91"/>
      <c r="DQ2364" s="72"/>
      <c r="DR2364" s="72"/>
      <c r="DS2364" s="72"/>
      <c r="DT2364" s="72"/>
      <c r="DZ2364" s="141"/>
      <c r="EA2364" s="141"/>
      <c r="EF2364" s="143"/>
      <c r="EU2364" s="72"/>
    </row>
    <row r="2365" spans="78:151">
      <c r="BZ2365"/>
      <c r="CA2365" s="278">
        <v>41431.650405092594</v>
      </c>
      <c r="CB2365" t="s">
        <v>1969</v>
      </c>
      <c r="CF2365" s="65"/>
      <c r="CG2365" s="65"/>
      <c r="DJ2365" s="139"/>
      <c r="DK2365" s="95"/>
      <c r="DL2365" s="141"/>
      <c r="DM2365" s="141"/>
      <c r="DN2365" s="141"/>
      <c r="DO2365" s="141"/>
      <c r="DP2365" s="91"/>
      <c r="DQ2365" s="72"/>
      <c r="DR2365" s="72"/>
      <c r="DS2365" s="72"/>
      <c r="DT2365" s="72"/>
      <c r="DZ2365" s="141"/>
      <c r="EA2365" s="141"/>
      <c r="EF2365" s="143"/>
      <c r="EU2365" s="72"/>
    </row>
    <row r="2366" spans="78:151">
      <c r="BZ2366"/>
      <c r="CA2366" s="278">
        <v>41431.650439814817</v>
      </c>
      <c r="CB2366" t="s">
        <v>1969</v>
      </c>
      <c r="CF2366" s="65"/>
      <c r="CG2366" s="65"/>
      <c r="DJ2366" s="139"/>
      <c r="DK2366" s="95"/>
      <c r="DL2366" s="141"/>
      <c r="DM2366" s="141"/>
      <c r="DN2366" s="141"/>
      <c r="DO2366" s="141"/>
      <c r="DP2366" s="91"/>
      <c r="DQ2366" s="72"/>
      <c r="DR2366" s="72"/>
      <c r="DS2366" s="72"/>
      <c r="DT2366" s="72"/>
      <c r="DZ2366" s="141"/>
      <c r="EA2366" s="141"/>
      <c r="EF2366" s="143"/>
      <c r="EU2366" s="72"/>
    </row>
    <row r="2367" spans="78:151">
      <c r="BZ2367"/>
      <c r="CA2367" s="278">
        <v>41431.650439814817</v>
      </c>
      <c r="CB2367" t="s">
        <v>980</v>
      </c>
      <c r="CF2367" s="65"/>
      <c r="CG2367" s="65"/>
      <c r="DJ2367" s="139"/>
      <c r="DK2367" s="95"/>
      <c r="DL2367" s="141"/>
      <c r="DM2367" s="141"/>
      <c r="DN2367" s="141"/>
      <c r="DO2367" s="141"/>
      <c r="DP2367" s="91"/>
      <c r="DQ2367" s="72"/>
      <c r="DR2367" s="72"/>
      <c r="DS2367" s="72"/>
      <c r="DT2367" s="72"/>
      <c r="DZ2367" s="141"/>
      <c r="EA2367" s="141"/>
      <c r="EF2367" s="143"/>
      <c r="EU2367" s="72"/>
    </row>
    <row r="2368" spans="78:151">
      <c r="BZ2368"/>
      <c r="CA2368" s="278">
        <v>41431.650451388887</v>
      </c>
      <c r="CB2368" t="s">
        <v>1597</v>
      </c>
      <c r="CF2368" s="65"/>
      <c r="CG2368" s="65"/>
      <c r="DJ2368" s="139"/>
      <c r="DK2368" s="95"/>
      <c r="DL2368" s="141"/>
      <c r="DM2368" s="141"/>
      <c r="DN2368" s="141"/>
      <c r="DO2368" s="141"/>
      <c r="DP2368" s="91"/>
      <c r="DQ2368" s="72"/>
      <c r="DR2368" s="72"/>
      <c r="DS2368" s="72"/>
      <c r="DT2368" s="72"/>
      <c r="DZ2368" s="141"/>
      <c r="EA2368" s="141"/>
      <c r="EF2368" s="143"/>
      <c r="EU2368" s="72"/>
    </row>
    <row r="2369" spans="78:151">
      <c r="BZ2369"/>
      <c r="CA2369" s="278">
        <v>41431.65048611111</v>
      </c>
      <c r="CB2369" t="s">
        <v>980</v>
      </c>
      <c r="CF2369" s="65"/>
      <c r="CG2369" s="65"/>
      <c r="DJ2369" s="139"/>
      <c r="DK2369" s="95"/>
      <c r="DL2369" s="141"/>
      <c r="DM2369" s="141"/>
      <c r="DN2369" s="141"/>
      <c r="DO2369" s="141"/>
      <c r="DP2369" s="91"/>
      <c r="DQ2369" s="72"/>
      <c r="DR2369" s="72"/>
      <c r="DS2369" s="72"/>
      <c r="DT2369" s="72"/>
      <c r="DZ2369" s="141"/>
      <c r="EA2369" s="141"/>
      <c r="EF2369" s="143"/>
      <c r="EU2369" s="72"/>
    </row>
    <row r="2370" spans="78:151">
      <c r="BZ2370"/>
      <c r="CA2370" s="278">
        <v>41431.65048611111</v>
      </c>
      <c r="CB2370" t="s">
        <v>1597</v>
      </c>
      <c r="CF2370" s="65"/>
      <c r="CG2370" s="65"/>
      <c r="DJ2370" s="139"/>
      <c r="DK2370" s="95"/>
      <c r="DL2370" s="141"/>
      <c r="DM2370" s="141"/>
      <c r="DN2370" s="141"/>
      <c r="DO2370" s="141"/>
      <c r="DP2370" s="91"/>
      <c r="DQ2370" s="72"/>
      <c r="DR2370" s="72"/>
      <c r="DS2370" s="72"/>
      <c r="DT2370" s="72"/>
      <c r="DZ2370" s="141"/>
      <c r="EA2370" s="141"/>
      <c r="EF2370" s="143"/>
      <c r="EU2370" s="72"/>
    </row>
    <row r="2371" spans="78:151">
      <c r="BZ2371"/>
      <c r="CA2371" s="278">
        <v>41431.65048611111</v>
      </c>
      <c r="CB2371" t="s">
        <v>1969</v>
      </c>
      <c r="CF2371" s="65"/>
      <c r="CG2371" s="65"/>
      <c r="DJ2371" s="139"/>
      <c r="DK2371" s="95"/>
      <c r="DL2371" s="141"/>
      <c r="DM2371" s="141"/>
      <c r="DN2371" s="141"/>
      <c r="DO2371" s="141"/>
      <c r="DP2371" s="91"/>
      <c r="DQ2371" s="72"/>
      <c r="DR2371" s="72"/>
      <c r="DS2371" s="72"/>
      <c r="DT2371" s="72"/>
      <c r="DZ2371" s="141"/>
      <c r="EA2371" s="141"/>
      <c r="EF2371" s="143"/>
      <c r="EU2371" s="72"/>
    </row>
    <row r="2372" spans="78:151">
      <c r="BZ2372"/>
      <c r="CA2372" s="278">
        <v>41431.65048611111</v>
      </c>
      <c r="CB2372" t="s">
        <v>1036</v>
      </c>
      <c r="CF2372" s="65"/>
      <c r="CG2372" s="65"/>
      <c r="DJ2372" s="139"/>
      <c r="DK2372" s="95"/>
      <c r="DL2372" s="141"/>
      <c r="DM2372" s="141"/>
      <c r="DN2372" s="141"/>
      <c r="DO2372" s="141"/>
      <c r="DP2372" s="91"/>
      <c r="DQ2372" s="72"/>
      <c r="DR2372" s="72"/>
      <c r="DS2372" s="72"/>
      <c r="DT2372" s="72"/>
      <c r="DZ2372" s="141"/>
      <c r="EA2372" s="141"/>
      <c r="EF2372" s="143"/>
      <c r="EU2372" s="72"/>
    </row>
    <row r="2373" spans="78:151">
      <c r="BZ2373"/>
      <c r="CA2373" s="278">
        <v>41431.65048611111</v>
      </c>
      <c r="CB2373" t="s">
        <v>1969</v>
      </c>
      <c r="CF2373" s="65"/>
      <c r="CG2373" s="65"/>
      <c r="DJ2373" s="139"/>
      <c r="DK2373" s="95"/>
      <c r="DL2373" s="141"/>
      <c r="DM2373" s="141"/>
      <c r="DN2373" s="141"/>
      <c r="DO2373" s="141"/>
      <c r="DP2373" s="91"/>
      <c r="DQ2373" s="72"/>
      <c r="DR2373" s="72"/>
      <c r="DS2373" s="72"/>
      <c r="DT2373" s="72"/>
      <c r="DZ2373" s="141"/>
      <c r="EA2373" s="141"/>
      <c r="EF2373" s="143"/>
      <c r="EU2373" s="72"/>
    </row>
    <row r="2374" spans="78:151">
      <c r="BZ2374"/>
      <c r="CA2374" s="278">
        <v>41431.650509259256</v>
      </c>
      <c r="CB2374" t="s">
        <v>983</v>
      </c>
      <c r="CF2374" s="65"/>
      <c r="CG2374" s="65"/>
      <c r="DJ2374" s="139"/>
      <c r="DK2374" s="95"/>
      <c r="DL2374" s="141"/>
      <c r="DM2374" s="141"/>
      <c r="DN2374" s="141"/>
      <c r="DO2374" s="141"/>
      <c r="DP2374" s="91"/>
      <c r="DQ2374" s="72"/>
      <c r="DR2374" s="72"/>
      <c r="DS2374" s="72"/>
      <c r="DT2374" s="72"/>
      <c r="DZ2374" s="141"/>
      <c r="EA2374" s="141"/>
      <c r="EF2374" s="143"/>
      <c r="EU2374" s="72"/>
    </row>
    <row r="2375" spans="78:151">
      <c r="BZ2375"/>
      <c r="CA2375" s="278">
        <v>41431.65053240741</v>
      </c>
      <c r="CB2375" t="s">
        <v>1969</v>
      </c>
      <c r="CF2375" s="65"/>
      <c r="CG2375" s="65"/>
      <c r="DJ2375" s="139"/>
      <c r="DK2375" s="95"/>
      <c r="DL2375" s="141"/>
      <c r="DM2375" s="141"/>
      <c r="DN2375" s="141"/>
      <c r="DO2375" s="141"/>
      <c r="DP2375" s="91"/>
      <c r="DQ2375" s="72"/>
      <c r="DR2375" s="72"/>
      <c r="DS2375" s="72"/>
      <c r="DT2375" s="72"/>
      <c r="DZ2375" s="141"/>
      <c r="EA2375" s="141"/>
      <c r="EF2375" s="143"/>
      <c r="EU2375" s="72"/>
    </row>
    <row r="2376" spans="78:151">
      <c r="BZ2376"/>
      <c r="CA2376" s="278">
        <v>41431.65053240741</v>
      </c>
      <c r="CB2376" t="s">
        <v>980</v>
      </c>
      <c r="CF2376" s="65"/>
      <c r="CG2376" s="65"/>
      <c r="DJ2376" s="139"/>
      <c r="DK2376" s="95"/>
      <c r="DL2376" s="141"/>
      <c r="DM2376" s="141"/>
      <c r="DN2376" s="141"/>
      <c r="DO2376" s="141"/>
      <c r="DP2376" s="91"/>
      <c r="DQ2376" s="72"/>
      <c r="DR2376" s="72"/>
      <c r="DS2376" s="72"/>
      <c r="DT2376" s="72"/>
      <c r="DZ2376" s="141"/>
      <c r="EA2376" s="141"/>
      <c r="EF2376" s="143"/>
      <c r="EU2376" s="72"/>
    </row>
    <row r="2377" spans="78:151">
      <c r="BZ2377"/>
      <c r="CA2377" s="278">
        <v>41431.65053240741</v>
      </c>
      <c r="CB2377" t="s">
        <v>1597</v>
      </c>
      <c r="CF2377" s="65"/>
      <c r="CG2377" s="65"/>
      <c r="DJ2377" s="139"/>
      <c r="DK2377" s="95"/>
      <c r="DL2377" s="141"/>
      <c r="DM2377" s="141"/>
      <c r="DN2377" s="141"/>
      <c r="DO2377" s="141"/>
      <c r="DP2377" s="91"/>
      <c r="DQ2377" s="72"/>
      <c r="DR2377" s="72"/>
      <c r="DS2377" s="72"/>
      <c r="DT2377" s="72"/>
      <c r="DZ2377" s="141"/>
      <c r="EA2377" s="141"/>
      <c r="EF2377" s="143"/>
      <c r="EU2377" s="72"/>
    </row>
    <row r="2378" spans="78:151">
      <c r="BZ2378"/>
      <c r="CA2378" s="278">
        <v>41431.65084490741</v>
      </c>
      <c r="CB2378" t="s">
        <v>1969</v>
      </c>
      <c r="CF2378" s="65"/>
      <c r="CG2378" s="65"/>
      <c r="DJ2378" s="139"/>
      <c r="DK2378" s="95"/>
      <c r="DL2378" s="141"/>
      <c r="DM2378" s="141"/>
      <c r="DN2378" s="141"/>
      <c r="DO2378" s="141"/>
      <c r="DP2378" s="91"/>
      <c r="DQ2378" s="72"/>
      <c r="DR2378" s="72"/>
      <c r="DS2378" s="72"/>
      <c r="DT2378" s="72"/>
      <c r="DZ2378" s="141"/>
      <c r="EA2378" s="141"/>
      <c r="EF2378" s="143"/>
      <c r="EU2378" s="72"/>
    </row>
    <row r="2379" spans="78:151">
      <c r="BZ2379"/>
      <c r="CA2379" s="278">
        <v>41431.650891203702</v>
      </c>
      <c r="CB2379" t="s">
        <v>1969</v>
      </c>
      <c r="CF2379" s="65"/>
      <c r="CG2379" s="65"/>
      <c r="DJ2379" s="139"/>
      <c r="DK2379" s="95"/>
      <c r="DL2379" s="141"/>
      <c r="DM2379" s="141"/>
      <c r="DN2379" s="141"/>
      <c r="DO2379" s="141"/>
      <c r="DP2379" s="91"/>
      <c r="DQ2379" s="72"/>
      <c r="DR2379" s="72"/>
      <c r="DS2379" s="72"/>
      <c r="DT2379" s="72"/>
      <c r="DZ2379" s="141"/>
      <c r="EA2379" s="141"/>
      <c r="EF2379" s="143"/>
      <c r="EU2379" s="72"/>
    </row>
    <row r="2380" spans="78:151">
      <c r="BZ2380"/>
      <c r="CA2380" s="278">
        <v>41431.650891203702</v>
      </c>
      <c r="CB2380" t="s">
        <v>980</v>
      </c>
      <c r="CF2380" s="65"/>
      <c r="CG2380" s="65"/>
      <c r="DJ2380" s="139"/>
      <c r="DK2380" s="95"/>
      <c r="DL2380" s="141"/>
      <c r="DM2380" s="141"/>
      <c r="DN2380" s="141"/>
      <c r="DO2380" s="141"/>
      <c r="DP2380" s="91"/>
      <c r="DQ2380" s="72"/>
      <c r="DR2380" s="72"/>
      <c r="DS2380" s="72"/>
      <c r="DT2380" s="72"/>
      <c r="DZ2380" s="141"/>
      <c r="EA2380" s="141"/>
      <c r="EF2380" s="143"/>
      <c r="EU2380" s="72"/>
    </row>
    <row r="2381" spans="78:151">
      <c r="BZ2381"/>
      <c r="CA2381" s="278">
        <v>41431.650902777779</v>
      </c>
      <c r="CB2381" t="s">
        <v>1969</v>
      </c>
      <c r="CF2381" s="65"/>
      <c r="CG2381" s="65"/>
      <c r="DJ2381" s="139"/>
      <c r="DK2381" s="95"/>
      <c r="DL2381" s="141"/>
      <c r="DM2381" s="141"/>
      <c r="DN2381" s="141"/>
      <c r="DO2381" s="141"/>
      <c r="DP2381" s="91"/>
      <c r="DQ2381" s="72"/>
      <c r="DR2381" s="72"/>
      <c r="DS2381" s="72"/>
      <c r="DT2381" s="72"/>
      <c r="DZ2381" s="141"/>
      <c r="EA2381" s="141"/>
      <c r="EF2381" s="143"/>
      <c r="EU2381" s="72"/>
    </row>
    <row r="2382" spans="78:151">
      <c r="BZ2382"/>
      <c r="CA2382" s="278">
        <v>41431.650914351849</v>
      </c>
      <c r="CB2382" t="s">
        <v>1598</v>
      </c>
      <c r="CF2382" s="65"/>
      <c r="CG2382" s="65"/>
      <c r="DJ2382" s="139"/>
      <c r="DK2382" s="95"/>
      <c r="DL2382" s="141"/>
      <c r="DM2382" s="141"/>
      <c r="DN2382" s="141"/>
      <c r="DO2382" s="141"/>
      <c r="DP2382" s="91"/>
      <c r="DQ2382" s="72"/>
      <c r="DR2382" s="72"/>
      <c r="DS2382" s="72"/>
      <c r="DT2382" s="72"/>
      <c r="DZ2382" s="141"/>
      <c r="EA2382" s="141"/>
      <c r="EF2382" s="143"/>
      <c r="EU2382" s="72"/>
    </row>
    <row r="2383" spans="78:151">
      <c r="BZ2383"/>
      <c r="CA2383" s="278">
        <v>41431.650925925926</v>
      </c>
      <c r="CB2383" t="s">
        <v>1969</v>
      </c>
      <c r="CF2383" s="65"/>
      <c r="CG2383" s="65"/>
      <c r="DJ2383" s="139"/>
      <c r="DK2383" s="95"/>
      <c r="DL2383" s="141"/>
      <c r="DM2383" s="141"/>
      <c r="DN2383" s="141"/>
      <c r="DO2383" s="141"/>
      <c r="DP2383" s="91"/>
      <c r="DQ2383" s="72"/>
      <c r="DR2383" s="72"/>
      <c r="DS2383" s="72"/>
      <c r="DT2383" s="72"/>
      <c r="DZ2383" s="141"/>
      <c r="EA2383" s="141"/>
      <c r="EF2383" s="143"/>
      <c r="EU2383" s="72"/>
    </row>
    <row r="2384" spans="78:151">
      <c r="BZ2384"/>
      <c r="CA2384" s="278">
        <v>41431.650937500002</v>
      </c>
      <c r="CB2384" t="s">
        <v>980</v>
      </c>
      <c r="CF2384" s="65"/>
      <c r="CG2384" s="65"/>
      <c r="DJ2384" s="139"/>
      <c r="DK2384" s="95"/>
      <c r="DL2384" s="141"/>
      <c r="DM2384" s="141"/>
      <c r="DN2384" s="141"/>
      <c r="DO2384" s="141"/>
      <c r="DP2384" s="91"/>
      <c r="DQ2384" s="72"/>
      <c r="DR2384" s="72"/>
      <c r="DS2384" s="72"/>
      <c r="DT2384" s="72"/>
      <c r="DZ2384" s="141"/>
      <c r="EA2384" s="141"/>
      <c r="EF2384" s="143"/>
      <c r="EU2384" s="72"/>
    </row>
    <row r="2385" spans="78:151">
      <c r="BZ2385"/>
      <c r="CA2385" s="278">
        <v>41431.650949074072</v>
      </c>
      <c r="CB2385" t="s">
        <v>1597</v>
      </c>
      <c r="CF2385" s="65"/>
      <c r="CG2385" s="65"/>
      <c r="DJ2385" s="139"/>
      <c r="DK2385" s="95"/>
      <c r="DL2385" s="141"/>
      <c r="DM2385" s="141"/>
      <c r="DN2385" s="141"/>
      <c r="DO2385" s="141"/>
      <c r="DP2385" s="91"/>
      <c r="DQ2385" s="72"/>
      <c r="DR2385" s="72"/>
      <c r="DS2385" s="72"/>
      <c r="DT2385" s="72"/>
      <c r="DZ2385" s="141"/>
      <c r="EA2385" s="141"/>
      <c r="EF2385" s="143"/>
      <c r="EU2385" s="72"/>
    </row>
    <row r="2386" spans="78:151">
      <c r="BZ2386"/>
      <c r="CA2386" s="278">
        <v>41431.650960648149</v>
      </c>
      <c r="CB2386" t="s">
        <v>980</v>
      </c>
      <c r="CF2386" s="65"/>
      <c r="CG2386" s="65"/>
      <c r="DJ2386" s="139"/>
      <c r="DK2386" s="95"/>
      <c r="DL2386" s="141"/>
      <c r="DM2386" s="141"/>
      <c r="DN2386" s="141"/>
      <c r="DO2386" s="141"/>
      <c r="DP2386" s="91"/>
      <c r="DQ2386" s="72"/>
      <c r="DR2386" s="72"/>
      <c r="DS2386" s="72"/>
      <c r="DT2386" s="72"/>
      <c r="DZ2386" s="141"/>
      <c r="EA2386" s="141"/>
      <c r="EF2386" s="143"/>
      <c r="EU2386" s="72"/>
    </row>
    <row r="2387" spans="78:151">
      <c r="BZ2387"/>
      <c r="CA2387" s="278">
        <v>41431.650960648149</v>
      </c>
      <c r="CB2387" t="s">
        <v>1597</v>
      </c>
      <c r="CF2387" s="65"/>
      <c r="CG2387" s="65"/>
      <c r="DJ2387" s="139"/>
      <c r="DK2387" s="95"/>
      <c r="DL2387" s="141"/>
      <c r="DM2387" s="141"/>
      <c r="DN2387" s="141"/>
      <c r="DO2387" s="141"/>
      <c r="DP2387" s="91"/>
      <c r="DQ2387" s="72"/>
      <c r="DR2387" s="72"/>
      <c r="DS2387" s="72"/>
      <c r="DT2387" s="72"/>
      <c r="DZ2387" s="141"/>
      <c r="EA2387" s="141"/>
      <c r="EF2387" s="143"/>
      <c r="EU2387" s="72"/>
    </row>
    <row r="2388" spans="78:151">
      <c r="BZ2388"/>
      <c r="CA2388" s="278">
        <v>41431.650972222225</v>
      </c>
      <c r="CB2388" t="s">
        <v>1969</v>
      </c>
      <c r="CF2388" s="65"/>
      <c r="CG2388" s="65"/>
      <c r="DJ2388" s="139"/>
      <c r="DK2388" s="95"/>
      <c r="DL2388" s="141"/>
      <c r="DM2388" s="141"/>
      <c r="DN2388" s="141"/>
      <c r="DO2388" s="141"/>
      <c r="DP2388" s="91"/>
      <c r="DQ2388" s="72"/>
      <c r="DR2388" s="72"/>
      <c r="DS2388" s="72"/>
      <c r="DT2388" s="72"/>
      <c r="DZ2388" s="141"/>
      <c r="EA2388" s="141"/>
      <c r="EF2388" s="143"/>
      <c r="EU2388" s="72"/>
    </row>
    <row r="2389" spans="78:151">
      <c r="BZ2389"/>
      <c r="CA2389" s="278">
        <v>41431.650972222225</v>
      </c>
      <c r="CB2389" t="s">
        <v>984</v>
      </c>
      <c r="CF2389" s="65"/>
      <c r="CG2389" s="65"/>
      <c r="DJ2389" s="139"/>
      <c r="DK2389" s="95"/>
      <c r="DL2389" s="141"/>
      <c r="DM2389" s="141"/>
      <c r="DN2389" s="141"/>
      <c r="DO2389" s="141"/>
      <c r="DP2389" s="91"/>
      <c r="DQ2389" s="72"/>
      <c r="DR2389" s="72"/>
      <c r="DS2389" s="72"/>
      <c r="DT2389" s="72"/>
      <c r="DZ2389" s="141"/>
      <c r="EA2389" s="141"/>
      <c r="EF2389" s="143"/>
      <c r="EU2389" s="72"/>
    </row>
    <row r="2390" spans="78:151">
      <c r="BZ2390"/>
      <c r="CA2390" s="278">
        <v>41431.650972222225</v>
      </c>
      <c r="CB2390" t="s">
        <v>1969</v>
      </c>
      <c r="CF2390" s="65"/>
      <c r="CG2390" s="65"/>
      <c r="DJ2390" s="139"/>
      <c r="DK2390" s="95"/>
      <c r="DL2390" s="141"/>
      <c r="DM2390" s="141"/>
      <c r="DN2390" s="141"/>
      <c r="DO2390" s="141"/>
      <c r="DP2390" s="91"/>
      <c r="DQ2390" s="72"/>
      <c r="DR2390" s="72"/>
      <c r="DS2390" s="72"/>
      <c r="DT2390" s="72"/>
      <c r="DZ2390" s="141"/>
      <c r="EA2390" s="141"/>
      <c r="EF2390" s="143"/>
      <c r="EU2390" s="72"/>
    </row>
    <row r="2391" spans="78:151">
      <c r="BZ2391"/>
      <c r="CA2391" s="278">
        <v>41431.650983796295</v>
      </c>
      <c r="CB2391" t="s">
        <v>919</v>
      </c>
      <c r="CF2391" s="65"/>
      <c r="CG2391" s="65"/>
      <c r="DJ2391" s="139"/>
      <c r="DK2391" s="95"/>
      <c r="DL2391" s="141"/>
      <c r="DM2391" s="141"/>
      <c r="DN2391" s="141"/>
      <c r="DO2391" s="141"/>
      <c r="DP2391" s="91"/>
      <c r="DQ2391" s="72"/>
      <c r="DR2391" s="72"/>
      <c r="DS2391" s="72"/>
      <c r="DT2391" s="72"/>
      <c r="DZ2391" s="141"/>
      <c r="EA2391" s="141"/>
      <c r="EF2391" s="143"/>
      <c r="EU2391" s="72"/>
    </row>
    <row r="2392" spans="78:151">
      <c r="BZ2392"/>
      <c r="CA2392" s="278">
        <v>41431.651018518518</v>
      </c>
      <c r="CB2392" t="s">
        <v>1969</v>
      </c>
      <c r="CF2392" s="65"/>
      <c r="CG2392" s="65"/>
      <c r="DJ2392" s="139"/>
      <c r="DK2392" s="95"/>
      <c r="DL2392" s="141"/>
      <c r="DM2392" s="141"/>
      <c r="DN2392" s="141"/>
      <c r="DO2392" s="141"/>
      <c r="DP2392" s="91"/>
      <c r="DQ2392" s="72"/>
      <c r="DR2392" s="72"/>
      <c r="DS2392" s="72"/>
      <c r="DT2392" s="72"/>
      <c r="DZ2392" s="141"/>
      <c r="EA2392" s="141"/>
      <c r="EF2392" s="143"/>
      <c r="EU2392" s="72"/>
    </row>
    <row r="2393" spans="78:151">
      <c r="BZ2393"/>
      <c r="CA2393" s="278">
        <v>41431.651041666664</v>
      </c>
      <c r="CB2393" t="s">
        <v>980</v>
      </c>
      <c r="CF2393" s="65"/>
      <c r="CG2393" s="65"/>
      <c r="DJ2393" s="139"/>
      <c r="DK2393" s="95"/>
      <c r="DL2393" s="141"/>
      <c r="DM2393" s="141"/>
      <c r="DN2393" s="141"/>
      <c r="DO2393" s="141"/>
      <c r="DP2393" s="91"/>
      <c r="DQ2393" s="72"/>
      <c r="DR2393" s="72"/>
      <c r="DS2393" s="72"/>
      <c r="DT2393" s="72"/>
      <c r="DZ2393" s="141"/>
      <c r="EA2393" s="141"/>
      <c r="EF2393" s="143"/>
      <c r="EU2393" s="72"/>
    </row>
    <row r="2394" spans="78:151">
      <c r="BZ2394"/>
      <c r="CA2394" s="278">
        <v>41431.651041666664</v>
      </c>
      <c r="CB2394" t="s">
        <v>1597</v>
      </c>
      <c r="CF2394" s="65"/>
      <c r="CG2394" s="65"/>
      <c r="DJ2394" s="139"/>
      <c r="DK2394" s="95"/>
      <c r="DL2394" s="141"/>
      <c r="DM2394" s="141"/>
      <c r="DN2394" s="141"/>
      <c r="DO2394" s="141"/>
      <c r="DP2394" s="91"/>
      <c r="DQ2394" s="72"/>
      <c r="DR2394" s="72"/>
      <c r="DS2394" s="72"/>
      <c r="DT2394" s="72"/>
      <c r="DZ2394" s="141"/>
      <c r="EA2394" s="141"/>
      <c r="EF2394" s="143"/>
      <c r="EU2394" s="72"/>
    </row>
    <row r="2395" spans="78:151">
      <c r="BZ2395"/>
      <c r="CA2395" s="278">
        <v>41431.651817129627</v>
      </c>
      <c r="CB2395" t="s">
        <v>980</v>
      </c>
      <c r="CF2395" s="65"/>
      <c r="CG2395" s="65"/>
      <c r="DJ2395" s="139"/>
      <c r="DK2395" s="95"/>
      <c r="DL2395" s="141"/>
      <c r="DM2395" s="141"/>
      <c r="DN2395" s="141"/>
      <c r="DO2395" s="141"/>
      <c r="DP2395" s="91"/>
      <c r="DQ2395" s="72"/>
      <c r="DR2395" s="72"/>
      <c r="DS2395" s="72"/>
      <c r="DT2395" s="72"/>
      <c r="DZ2395" s="141"/>
      <c r="EA2395" s="141"/>
      <c r="EF2395" s="143"/>
      <c r="EU2395" s="72"/>
    </row>
    <row r="2396" spans="78:151">
      <c r="BZ2396"/>
      <c r="CA2396" s="278">
        <v>41431.651828703703</v>
      </c>
      <c r="CB2396" t="s">
        <v>1597</v>
      </c>
      <c r="CF2396" s="65"/>
      <c r="CG2396" s="65"/>
      <c r="DJ2396" s="139"/>
      <c r="DK2396" s="95"/>
      <c r="DL2396" s="141"/>
      <c r="DM2396" s="141"/>
      <c r="DN2396" s="141"/>
      <c r="DO2396" s="141"/>
      <c r="DP2396" s="91"/>
      <c r="DQ2396" s="72"/>
      <c r="DR2396" s="72"/>
      <c r="DS2396" s="72"/>
      <c r="DT2396" s="72"/>
      <c r="DZ2396" s="141"/>
      <c r="EA2396" s="141"/>
      <c r="EF2396" s="143"/>
      <c r="EU2396" s="72"/>
    </row>
    <row r="2397" spans="78:151">
      <c r="BZ2397"/>
      <c r="CA2397" s="278">
        <v>41431.651828703703</v>
      </c>
      <c r="CB2397" t="s">
        <v>1969</v>
      </c>
      <c r="CF2397" s="65"/>
      <c r="CG2397" s="65"/>
      <c r="DJ2397" s="139"/>
      <c r="DK2397" s="95"/>
      <c r="DL2397" s="141"/>
      <c r="DM2397" s="141"/>
      <c r="DN2397" s="141"/>
      <c r="DO2397" s="141"/>
      <c r="DP2397" s="91"/>
      <c r="DQ2397" s="72"/>
      <c r="DR2397" s="72"/>
      <c r="DS2397" s="72"/>
      <c r="DT2397" s="72"/>
      <c r="DZ2397" s="141"/>
      <c r="EA2397" s="141"/>
      <c r="EF2397" s="143"/>
      <c r="EU2397" s="72"/>
    </row>
    <row r="2398" spans="78:151">
      <c r="BZ2398"/>
      <c r="CA2398" s="278">
        <v>41431.65185185185</v>
      </c>
      <c r="CB2398" t="s">
        <v>920</v>
      </c>
      <c r="CF2398" s="65"/>
      <c r="CG2398" s="65"/>
      <c r="DJ2398" s="139"/>
      <c r="DK2398" s="95"/>
      <c r="DL2398" s="141"/>
      <c r="DM2398" s="141"/>
      <c r="DN2398" s="141"/>
      <c r="DO2398" s="141"/>
      <c r="DP2398" s="91"/>
      <c r="DQ2398" s="72"/>
      <c r="DR2398" s="72"/>
      <c r="DS2398" s="72"/>
      <c r="DT2398" s="72"/>
      <c r="DZ2398" s="141"/>
      <c r="EA2398" s="141"/>
      <c r="EF2398" s="143"/>
      <c r="EU2398" s="72"/>
    </row>
    <row r="2399" spans="78:151">
      <c r="BZ2399"/>
      <c r="CA2399" s="278">
        <v>41431.651863425926</v>
      </c>
      <c r="CB2399" t="s">
        <v>1597</v>
      </c>
      <c r="CF2399" s="65"/>
      <c r="CG2399" s="65"/>
      <c r="DJ2399" s="139"/>
      <c r="DK2399" s="95"/>
      <c r="DL2399" s="141"/>
      <c r="DM2399" s="141"/>
      <c r="DN2399" s="141"/>
      <c r="DO2399" s="141"/>
      <c r="DP2399" s="91"/>
      <c r="DQ2399" s="72"/>
      <c r="DR2399" s="72"/>
      <c r="DS2399" s="72"/>
      <c r="DT2399" s="72"/>
      <c r="DZ2399" s="141"/>
      <c r="EA2399" s="141"/>
      <c r="EF2399" s="143"/>
      <c r="EU2399" s="72"/>
    </row>
    <row r="2400" spans="78:151">
      <c r="BZ2400"/>
      <c r="CA2400" s="278">
        <v>41431.651863425926</v>
      </c>
      <c r="CB2400" t="s">
        <v>1969</v>
      </c>
      <c r="CF2400" s="65"/>
      <c r="CG2400" s="65"/>
      <c r="DJ2400" s="139"/>
      <c r="DK2400" s="95"/>
      <c r="DL2400" s="141"/>
      <c r="DM2400" s="141"/>
      <c r="DN2400" s="141"/>
      <c r="DO2400" s="141"/>
      <c r="DP2400" s="91"/>
      <c r="DQ2400" s="72"/>
      <c r="DR2400" s="72"/>
      <c r="DS2400" s="72"/>
      <c r="DT2400" s="72"/>
      <c r="DZ2400" s="141"/>
      <c r="EA2400" s="141"/>
      <c r="EF2400" s="143"/>
      <c r="EU2400" s="72"/>
    </row>
    <row r="2401" spans="78:151">
      <c r="BZ2401"/>
      <c r="CA2401" s="278">
        <v>41431.651875000003</v>
      </c>
      <c r="CB2401" t="s">
        <v>1969</v>
      </c>
      <c r="CF2401" s="65"/>
      <c r="CG2401" s="65"/>
      <c r="DJ2401" s="139"/>
      <c r="DK2401" s="95"/>
      <c r="DL2401" s="141"/>
      <c r="DM2401" s="141"/>
      <c r="DN2401" s="141"/>
      <c r="DO2401" s="141"/>
      <c r="DP2401" s="91"/>
      <c r="DQ2401" s="72"/>
      <c r="DR2401" s="72"/>
      <c r="DS2401" s="72"/>
      <c r="DT2401" s="72"/>
      <c r="DZ2401" s="141"/>
      <c r="EA2401" s="141"/>
      <c r="EF2401" s="143"/>
      <c r="EU2401" s="72"/>
    </row>
    <row r="2402" spans="78:151">
      <c r="BZ2402"/>
      <c r="CA2402" s="278">
        <v>41431.651932870373</v>
      </c>
      <c r="CB2402" t="s">
        <v>921</v>
      </c>
      <c r="CF2402" s="65"/>
      <c r="CG2402" s="65"/>
      <c r="DJ2402" s="139"/>
      <c r="DK2402" s="95"/>
      <c r="DL2402" s="141"/>
      <c r="DM2402" s="141"/>
      <c r="DN2402" s="141"/>
      <c r="DO2402" s="141"/>
      <c r="DP2402" s="91"/>
      <c r="DQ2402" s="72"/>
      <c r="DR2402" s="72"/>
      <c r="DS2402" s="72"/>
      <c r="DT2402" s="72"/>
      <c r="DZ2402" s="141"/>
      <c r="EA2402" s="141"/>
      <c r="EF2402" s="143"/>
      <c r="EU2402" s="72"/>
    </row>
    <row r="2403" spans="78:151">
      <c r="BZ2403"/>
      <c r="CA2403" s="278">
        <v>41431.651944444442</v>
      </c>
      <c r="CB2403" t="s">
        <v>1597</v>
      </c>
      <c r="CF2403" s="65"/>
      <c r="CG2403" s="65"/>
      <c r="DJ2403" s="139"/>
      <c r="DK2403" s="95"/>
      <c r="DL2403" s="141"/>
      <c r="DM2403" s="141"/>
      <c r="DN2403" s="141"/>
      <c r="DO2403" s="141"/>
      <c r="DP2403" s="91"/>
      <c r="DQ2403" s="72"/>
      <c r="DR2403" s="72"/>
      <c r="DS2403" s="72"/>
      <c r="DT2403" s="72"/>
      <c r="DZ2403" s="141"/>
      <c r="EA2403" s="141"/>
      <c r="EF2403" s="143"/>
      <c r="EU2403" s="72"/>
    </row>
    <row r="2404" spans="78:151">
      <c r="BZ2404"/>
      <c r="CA2404" s="278">
        <v>41431.651956018519</v>
      </c>
      <c r="CB2404" t="s">
        <v>1976</v>
      </c>
      <c r="CF2404" s="65"/>
      <c r="CG2404" s="65"/>
      <c r="DJ2404" s="139"/>
      <c r="DK2404" s="95"/>
      <c r="DL2404" s="141"/>
      <c r="DM2404" s="141"/>
      <c r="DN2404" s="141"/>
      <c r="DO2404" s="141"/>
      <c r="DP2404" s="91"/>
      <c r="DQ2404" s="72"/>
      <c r="DR2404" s="72"/>
      <c r="DS2404" s="72"/>
      <c r="DT2404" s="72"/>
      <c r="DZ2404" s="141"/>
      <c r="EA2404" s="141"/>
      <c r="EF2404" s="143"/>
      <c r="EU2404" s="72"/>
    </row>
    <row r="2405" spans="78:151">
      <c r="BZ2405"/>
      <c r="CA2405" s="278">
        <v>41431.652013888888</v>
      </c>
      <c r="CB2405" t="s">
        <v>921</v>
      </c>
      <c r="CF2405" s="65"/>
      <c r="CG2405" s="65"/>
      <c r="DJ2405" s="139"/>
      <c r="DK2405" s="95"/>
      <c r="DL2405" s="141"/>
      <c r="DM2405" s="141"/>
      <c r="DN2405" s="141"/>
      <c r="DO2405" s="141"/>
      <c r="DP2405" s="91"/>
      <c r="DQ2405" s="72"/>
      <c r="DR2405" s="72"/>
      <c r="DS2405" s="72"/>
      <c r="DT2405" s="72"/>
      <c r="DZ2405" s="141"/>
      <c r="EA2405" s="141"/>
      <c r="EF2405" s="143"/>
      <c r="EU2405" s="72"/>
    </row>
    <row r="2406" spans="78:151">
      <c r="BZ2406"/>
      <c r="CA2406" s="278">
        <v>41431.652025462965</v>
      </c>
      <c r="CB2406" t="s">
        <v>1597</v>
      </c>
      <c r="CF2406" s="65"/>
      <c r="CG2406" s="65"/>
      <c r="DJ2406" s="139"/>
      <c r="DK2406" s="95"/>
      <c r="DL2406" s="141"/>
      <c r="DM2406" s="141"/>
      <c r="DN2406" s="141"/>
      <c r="DO2406" s="141"/>
      <c r="DP2406" s="91"/>
      <c r="DQ2406" s="72"/>
      <c r="DR2406" s="72"/>
      <c r="DS2406" s="72"/>
      <c r="DT2406" s="72"/>
      <c r="DZ2406" s="141"/>
      <c r="EA2406" s="141"/>
      <c r="EF2406" s="143"/>
      <c r="EU2406" s="72"/>
    </row>
    <row r="2407" spans="78:151">
      <c r="BZ2407"/>
      <c r="CA2407" s="278">
        <v>41431.652025462965</v>
      </c>
      <c r="CB2407" t="s">
        <v>921</v>
      </c>
      <c r="CF2407" s="65"/>
      <c r="CG2407" s="65"/>
      <c r="DJ2407" s="139"/>
      <c r="DK2407" s="95"/>
      <c r="DL2407" s="141"/>
      <c r="DM2407" s="141"/>
      <c r="DN2407" s="141"/>
      <c r="DO2407" s="141"/>
      <c r="DP2407" s="91"/>
      <c r="DQ2407" s="72"/>
      <c r="DR2407" s="72"/>
      <c r="DS2407" s="72"/>
      <c r="DT2407" s="72"/>
      <c r="DZ2407" s="141"/>
      <c r="EA2407" s="141"/>
      <c r="EF2407" s="143"/>
      <c r="EU2407" s="72"/>
    </row>
    <row r="2408" spans="78:151">
      <c r="BZ2408"/>
      <c r="CA2408" s="278">
        <v>41431.652037037034</v>
      </c>
      <c r="CB2408" t="s">
        <v>1597</v>
      </c>
      <c r="CF2408" s="65"/>
      <c r="CG2408" s="65"/>
      <c r="DJ2408" s="139"/>
      <c r="DK2408" s="95"/>
      <c r="DL2408" s="141"/>
      <c r="DM2408" s="141"/>
      <c r="DN2408" s="141"/>
      <c r="DO2408" s="141"/>
      <c r="DP2408" s="91"/>
      <c r="DQ2408" s="72"/>
      <c r="DR2408" s="72"/>
      <c r="DS2408" s="72"/>
      <c r="DT2408" s="72"/>
      <c r="DZ2408" s="141"/>
      <c r="EA2408" s="141"/>
      <c r="EF2408" s="143"/>
      <c r="EU2408" s="72"/>
    </row>
    <row r="2409" spans="78:151">
      <c r="BZ2409"/>
      <c r="CA2409" s="278">
        <v>41431.652048611111</v>
      </c>
      <c r="CB2409" t="s">
        <v>1969</v>
      </c>
      <c r="CF2409" s="65"/>
      <c r="CG2409" s="65"/>
      <c r="DJ2409" s="139"/>
      <c r="DK2409" s="95"/>
      <c r="DL2409" s="141"/>
      <c r="DM2409" s="141"/>
      <c r="DN2409" s="141"/>
      <c r="DO2409" s="141"/>
      <c r="DP2409" s="91"/>
      <c r="DQ2409" s="72"/>
      <c r="DR2409" s="72"/>
      <c r="DS2409" s="72"/>
      <c r="DT2409" s="72"/>
      <c r="DZ2409" s="141"/>
      <c r="EA2409" s="141"/>
      <c r="EF2409" s="143"/>
      <c r="EU2409" s="72"/>
    </row>
    <row r="2410" spans="78:151">
      <c r="BZ2410"/>
      <c r="CA2410" s="278">
        <v>41431.652048611111</v>
      </c>
      <c r="CB2410" t="s">
        <v>1969</v>
      </c>
      <c r="CF2410" s="65"/>
      <c r="CG2410" s="65"/>
      <c r="DJ2410" s="139"/>
      <c r="DK2410" s="95"/>
      <c r="DL2410" s="141"/>
      <c r="DM2410" s="141"/>
      <c r="DN2410" s="141"/>
      <c r="DO2410" s="141"/>
      <c r="DP2410" s="91"/>
      <c r="DQ2410" s="72"/>
      <c r="DR2410" s="72"/>
      <c r="DS2410" s="72"/>
      <c r="DT2410" s="72"/>
      <c r="DZ2410" s="141"/>
      <c r="EA2410" s="141"/>
      <c r="EF2410" s="143"/>
      <c r="EU2410" s="72"/>
    </row>
    <row r="2411" spans="78:151">
      <c r="BZ2411"/>
      <c r="CA2411" s="278">
        <v>41431.652048611111</v>
      </c>
      <c r="CB2411" t="s">
        <v>1969</v>
      </c>
      <c r="CF2411" s="65"/>
      <c r="CG2411" s="65"/>
      <c r="DJ2411" s="139"/>
      <c r="DK2411" s="95"/>
      <c r="DL2411" s="141"/>
      <c r="DM2411" s="141"/>
      <c r="DN2411" s="141"/>
      <c r="DO2411" s="141"/>
      <c r="DP2411" s="91"/>
      <c r="DQ2411" s="72"/>
      <c r="DR2411" s="72"/>
      <c r="DS2411" s="72"/>
      <c r="DT2411" s="72"/>
      <c r="DZ2411" s="141"/>
      <c r="EA2411" s="141"/>
      <c r="EF2411" s="143"/>
      <c r="EU2411" s="72"/>
    </row>
    <row r="2412" spans="78:151">
      <c r="BZ2412"/>
      <c r="CA2412" s="278">
        <v>41431.652106481481</v>
      </c>
      <c r="CB2412" t="s">
        <v>922</v>
      </c>
      <c r="CF2412" s="65"/>
      <c r="CG2412" s="65"/>
      <c r="DJ2412" s="139"/>
      <c r="DK2412" s="95"/>
      <c r="DL2412" s="141"/>
      <c r="DM2412" s="141"/>
      <c r="DN2412" s="141"/>
      <c r="DO2412" s="141"/>
      <c r="DP2412" s="91"/>
      <c r="DQ2412" s="72"/>
      <c r="DR2412" s="72"/>
      <c r="DS2412" s="72"/>
      <c r="DT2412" s="72"/>
      <c r="DZ2412" s="141"/>
      <c r="EA2412" s="141"/>
      <c r="EF2412" s="143"/>
      <c r="EU2412" s="72"/>
    </row>
    <row r="2413" spans="78:151">
      <c r="BZ2413"/>
      <c r="CA2413" s="278">
        <v>41431.652118055557</v>
      </c>
      <c r="CB2413" t="s">
        <v>1597</v>
      </c>
      <c r="CF2413" s="65"/>
      <c r="CG2413" s="65"/>
      <c r="DJ2413" s="139"/>
      <c r="DK2413" s="95"/>
      <c r="DL2413" s="141"/>
      <c r="DM2413" s="141"/>
      <c r="DN2413" s="141"/>
      <c r="DO2413" s="141"/>
      <c r="DP2413" s="91"/>
      <c r="DQ2413" s="72"/>
      <c r="DR2413" s="72"/>
      <c r="DS2413" s="72"/>
      <c r="DT2413" s="72"/>
      <c r="DZ2413" s="141"/>
      <c r="EA2413" s="141"/>
      <c r="EF2413" s="143"/>
      <c r="EU2413" s="72"/>
    </row>
    <row r="2414" spans="78:151">
      <c r="BZ2414"/>
      <c r="CA2414" s="278">
        <v>41431.652118055557</v>
      </c>
      <c r="CB2414" t="s">
        <v>1976</v>
      </c>
      <c r="CF2414" s="65"/>
      <c r="CG2414" s="65"/>
      <c r="DJ2414" s="139"/>
      <c r="DK2414" s="95"/>
      <c r="DL2414" s="141"/>
      <c r="DM2414" s="141"/>
      <c r="DN2414" s="141"/>
      <c r="DO2414" s="141"/>
      <c r="DP2414" s="91"/>
      <c r="DQ2414" s="72"/>
      <c r="DR2414" s="72"/>
      <c r="DS2414" s="72"/>
      <c r="DT2414" s="72"/>
      <c r="DZ2414" s="141"/>
      <c r="EA2414" s="141"/>
      <c r="EF2414" s="143"/>
      <c r="EU2414" s="72"/>
    </row>
    <row r="2415" spans="78:151">
      <c r="BZ2415"/>
      <c r="CA2415" s="278">
        <v>41431.653506944444</v>
      </c>
      <c r="CB2415" t="s">
        <v>1969</v>
      </c>
      <c r="CF2415" s="65"/>
      <c r="CG2415" s="65"/>
      <c r="DJ2415" s="139"/>
      <c r="DK2415" s="95"/>
      <c r="DL2415" s="141"/>
      <c r="DM2415" s="141"/>
      <c r="DN2415" s="141"/>
      <c r="DO2415" s="141"/>
      <c r="DP2415" s="91"/>
      <c r="DQ2415" s="72"/>
      <c r="DR2415" s="72"/>
      <c r="DS2415" s="72"/>
      <c r="DT2415" s="72"/>
      <c r="DZ2415" s="141"/>
      <c r="EA2415" s="141"/>
      <c r="EF2415" s="143"/>
      <c r="EU2415" s="72"/>
    </row>
    <row r="2416" spans="78:151">
      <c r="BZ2416"/>
      <c r="CA2416" s="278">
        <v>41431.653611111113</v>
      </c>
      <c r="CB2416" t="s">
        <v>1969</v>
      </c>
      <c r="CF2416" s="65"/>
      <c r="CG2416" s="65"/>
      <c r="DJ2416" s="139"/>
      <c r="DK2416" s="95"/>
      <c r="DL2416" s="141"/>
      <c r="DM2416" s="141"/>
      <c r="DN2416" s="141"/>
      <c r="DO2416" s="141"/>
      <c r="DP2416" s="91"/>
      <c r="DQ2416" s="72"/>
      <c r="DR2416" s="72"/>
      <c r="DS2416" s="72"/>
      <c r="DT2416" s="72"/>
      <c r="DZ2416" s="141"/>
      <c r="EA2416" s="141"/>
      <c r="EF2416" s="143"/>
      <c r="EU2416" s="72"/>
    </row>
    <row r="2417" spans="78:151">
      <c r="BZ2417"/>
      <c r="CA2417" s="278">
        <v>41431.653622685182</v>
      </c>
      <c r="CB2417" t="s">
        <v>1969</v>
      </c>
      <c r="CF2417" s="65"/>
      <c r="CG2417" s="65"/>
      <c r="DJ2417" s="139"/>
      <c r="DK2417" s="95"/>
      <c r="DL2417" s="141"/>
      <c r="DM2417" s="141"/>
      <c r="DN2417" s="141"/>
      <c r="DO2417" s="141"/>
      <c r="DP2417" s="91"/>
      <c r="DQ2417" s="72"/>
      <c r="DR2417" s="72"/>
      <c r="DS2417" s="72"/>
      <c r="DT2417" s="72"/>
      <c r="DZ2417" s="141"/>
      <c r="EA2417" s="141"/>
      <c r="EF2417" s="143"/>
      <c r="EU2417" s="72"/>
    </row>
    <row r="2418" spans="78:151">
      <c r="BZ2418"/>
      <c r="CA2418" s="278">
        <v>41431.653645833336</v>
      </c>
      <c r="CB2418" t="s">
        <v>1969</v>
      </c>
      <c r="CF2418" s="65"/>
      <c r="CG2418" s="65"/>
      <c r="DJ2418" s="139"/>
      <c r="DK2418" s="95"/>
      <c r="DL2418" s="141"/>
      <c r="DM2418" s="141"/>
      <c r="DN2418" s="141"/>
      <c r="DO2418" s="141"/>
      <c r="DP2418" s="91"/>
      <c r="DQ2418" s="72"/>
      <c r="DR2418" s="72"/>
      <c r="DS2418" s="72"/>
      <c r="DT2418" s="72"/>
      <c r="DZ2418" s="141"/>
      <c r="EA2418" s="141"/>
      <c r="EF2418" s="143"/>
      <c r="EU2418" s="72"/>
    </row>
    <row r="2419" spans="78:151">
      <c r="BZ2419"/>
      <c r="CA2419" s="278">
        <v>41431.654918981483</v>
      </c>
      <c r="CB2419" t="s">
        <v>923</v>
      </c>
      <c r="CF2419" s="65"/>
      <c r="CG2419" s="65"/>
      <c r="DJ2419" s="139"/>
      <c r="DK2419" s="95"/>
      <c r="DL2419" s="141"/>
      <c r="DM2419" s="141"/>
      <c r="DN2419" s="141"/>
      <c r="DO2419" s="141"/>
      <c r="DP2419" s="91"/>
      <c r="DQ2419" s="72"/>
      <c r="DR2419" s="72"/>
      <c r="DS2419" s="72"/>
      <c r="DT2419" s="72"/>
      <c r="DZ2419" s="141"/>
      <c r="EA2419" s="141"/>
      <c r="EF2419" s="143"/>
      <c r="EU2419" s="72"/>
    </row>
    <row r="2420" spans="78:151">
      <c r="BZ2420"/>
      <c r="CA2420" s="278">
        <v>41431.654930555553</v>
      </c>
      <c r="CB2420" t="s">
        <v>1597</v>
      </c>
      <c r="CF2420" s="65"/>
      <c r="CG2420" s="65"/>
      <c r="DJ2420" s="139"/>
      <c r="DK2420" s="95"/>
      <c r="DL2420" s="141"/>
      <c r="DM2420" s="141"/>
      <c r="DN2420" s="141"/>
      <c r="DO2420" s="141"/>
      <c r="DP2420" s="91"/>
      <c r="DQ2420" s="72"/>
      <c r="DR2420" s="72"/>
      <c r="DS2420" s="72"/>
      <c r="DT2420" s="72"/>
      <c r="DZ2420" s="141"/>
      <c r="EA2420" s="141"/>
      <c r="EF2420" s="143"/>
      <c r="EU2420" s="72"/>
    </row>
    <row r="2421" spans="78:151">
      <c r="BZ2421"/>
      <c r="CA2421" s="278">
        <v>41431.654930555553</v>
      </c>
      <c r="CB2421" t="s">
        <v>1969</v>
      </c>
      <c r="CF2421" s="65"/>
      <c r="CG2421" s="65"/>
      <c r="DJ2421" s="139"/>
      <c r="DK2421" s="95"/>
      <c r="DL2421" s="141"/>
      <c r="DM2421" s="141"/>
      <c r="DN2421" s="141"/>
      <c r="DO2421" s="141"/>
      <c r="DP2421" s="91"/>
      <c r="DQ2421" s="72"/>
      <c r="DR2421" s="72"/>
      <c r="DS2421" s="72"/>
      <c r="DT2421" s="72"/>
      <c r="DZ2421" s="141"/>
      <c r="EA2421" s="141"/>
      <c r="EF2421" s="143"/>
      <c r="EU2421" s="72"/>
    </row>
    <row r="2422" spans="78:151">
      <c r="BZ2422"/>
      <c r="CA2422" s="278">
        <v>41431.654930555553</v>
      </c>
      <c r="CB2422" t="s">
        <v>924</v>
      </c>
      <c r="CF2422" s="65"/>
      <c r="CG2422" s="65"/>
      <c r="DJ2422" s="139"/>
      <c r="DK2422" s="95"/>
      <c r="DL2422" s="141"/>
      <c r="DM2422" s="141"/>
      <c r="DN2422" s="141"/>
      <c r="DO2422" s="141"/>
      <c r="DP2422" s="91"/>
      <c r="DQ2422" s="72"/>
      <c r="DR2422" s="72"/>
      <c r="DS2422" s="72"/>
      <c r="DT2422" s="72"/>
      <c r="DZ2422" s="141"/>
      <c r="EA2422" s="141"/>
      <c r="EF2422" s="143"/>
      <c r="EU2422" s="72"/>
    </row>
    <row r="2423" spans="78:151">
      <c r="BZ2423"/>
      <c r="CA2423" s="278">
        <v>41431.654930555553</v>
      </c>
      <c r="CB2423" t="s">
        <v>1969</v>
      </c>
      <c r="CF2423" s="65"/>
      <c r="CG2423" s="65"/>
      <c r="DJ2423" s="139"/>
      <c r="DK2423" s="95"/>
      <c r="DL2423" s="141"/>
      <c r="DM2423" s="141"/>
      <c r="DN2423" s="141"/>
      <c r="DO2423" s="141"/>
      <c r="DP2423" s="91"/>
      <c r="DQ2423" s="72"/>
      <c r="DR2423" s="72"/>
      <c r="DS2423" s="72"/>
      <c r="DT2423" s="72"/>
      <c r="DZ2423" s="141"/>
      <c r="EA2423" s="141"/>
      <c r="EF2423" s="143"/>
      <c r="EU2423" s="72"/>
    </row>
    <row r="2424" spans="78:151">
      <c r="BZ2424"/>
      <c r="CA2424" s="278">
        <v>41431.654942129629</v>
      </c>
      <c r="CB2424" t="s">
        <v>925</v>
      </c>
      <c r="CF2424" s="65"/>
      <c r="CG2424" s="65"/>
      <c r="DJ2424" s="139"/>
      <c r="DK2424" s="95"/>
      <c r="DL2424" s="141"/>
      <c r="DM2424" s="141"/>
      <c r="DN2424" s="141"/>
      <c r="DO2424" s="141"/>
      <c r="DP2424" s="91"/>
      <c r="DQ2424" s="72"/>
      <c r="DR2424" s="72"/>
      <c r="DS2424" s="72"/>
      <c r="DT2424" s="72"/>
      <c r="DZ2424" s="141"/>
      <c r="EA2424" s="141"/>
      <c r="EF2424" s="143"/>
      <c r="EU2424" s="72"/>
    </row>
    <row r="2425" spans="78:151">
      <c r="BZ2425"/>
      <c r="CA2425" s="278">
        <v>41431.655034722222</v>
      </c>
      <c r="CB2425" t="s">
        <v>1969</v>
      </c>
      <c r="CF2425" s="65"/>
      <c r="CG2425" s="65"/>
      <c r="DJ2425" s="139"/>
      <c r="DK2425" s="95"/>
      <c r="DL2425" s="141"/>
      <c r="DM2425" s="141"/>
      <c r="DN2425" s="141"/>
      <c r="DO2425" s="141"/>
      <c r="DP2425" s="91"/>
      <c r="DQ2425" s="72"/>
      <c r="DR2425" s="72"/>
      <c r="DS2425" s="72"/>
      <c r="DT2425" s="72"/>
      <c r="DZ2425" s="141"/>
      <c r="EA2425" s="141"/>
      <c r="EF2425" s="143"/>
      <c r="EU2425" s="72"/>
    </row>
    <row r="2426" spans="78:151">
      <c r="BZ2426"/>
      <c r="CA2426" s="278">
        <v>41431.655046296299</v>
      </c>
      <c r="CB2426" t="s">
        <v>923</v>
      </c>
      <c r="CF2426" s="65"/>
      <c r="CG2426" s="65"/>
      <c r="DJ2426" s="139"/>
      <c r="DK2426" s="95"/>
      <c r="DL2426" s="141"/>
      <c r="DM2426" s="141"/>
      <c r="DN2426" s="141"/>
      <c r="DO2426" s="141"/>
      <c r="DP2426" s="91"/>
      <c r="DQ2426" s="72"/>
      <c r="DR2426" s="72"/>
      <c r="DS2426" s="72"/>
      <c r="DT2426" s="72"/>
      <c r="DZ2426" s="141"/>
      <c r="EA2426" s="141"/>
      <c r="EF2426" s="143"/>
      <c r="EU2426" s="72"/>
    </row>
    <row r="2427" spans="78:151">
      <c r="BZ2427"/>
      <c r="CA2427" s="278">
        <v>41431.655046296299</v>
      </c>
      <c r="CB2427" t="s">
        <v>1598</v>
      </c>
      <c r="CF2427" s="65"/>
      <c r="CG2427" s="65"/>
      <c r="DJ2427" s="139"/>
      <c r="DK2427" s="95"/>
      <c r="DL2427" s="141"/>
      <c r="DM2427" s="141"/>
      <c r="DN2427" s="141"/>
      <c r="DO2427" s="141"/>
      <c r="DP2427" s="91"/>
      <c r="DQ2427" s="72"/>
      <c r="DR2427" s="72"/>
      <c r="DS2427" s="72"/>
      <c r="DT2427" s="72"/>
      <c r="DZ2427" s="141"/>
      <c r="EA2427" s="141"/>
      <c r="EF2427" s="143"/>
      <c r="EU2427" s="72"/>
    </row>
    <row r="2428" spans="78:151">
      <c r="BZ2428"/>
      <c r="CA2428" s="278">
        <v>41431.658703703702</v>
      </c>
      <c r="CB2428" t="s">
        <v>1969</v>
      </c>
      <c r="CF2428" s="65"/>
      <c r="CG2428" s="65"/>
      <c r="DJ2428" s="139"/>
      <c r="DK2428" s="95"/>
      <c r="DL2428" s="141"/>
      <c r="DM2428" s="141"/>
      <c r="DN2428" s="141"/>
      <c r="DO2428" s="141"/>
      <c r="DP2428" s="91"/>
      <c r="DQ2428" s="72"/>
      <c r="DR2428" s="72"/>
      <c r="DS2428" s="72"/>
      <c r="DT2428" s="72"/>
      <c r="DZ2428" s="141"/>
      <c r="EA2428" s="141"/>
      <c r="EF2428" s="143"/>
      <c r="EU2428" s="72"/>
    </row>
    <row r="2429" spans="78:151">
      <c r="BZ2429"/>
      <c r="CA2429" s="278">
        <v>41431.658807870372</v>
      </c>
      <c r="CB2429" t="s">
        <v>1969</v>
      </c>
      <c r="CF2429" s="65"/>
      <c r="CG2429" s="65"/>
      <c r="DJ2429" s="139"/>
      <c r="DK2429" s="95"/>
      <c r="DL2429" s="141"/>
      <c r="DM2429" s="141"/>
      <c r="DN2429" s="141"/>
      <c r="DO2429" s="141"/>
      <c r="DP2429" s="91"/>
      <c r="DQ2429" s="72"/>
      <c r="DR2429" s="72"/>
      <c r="DS2429" s="72"/>
      <c r="DT2429" s="72"/>
      <c r="DZ2429" s="141"/>
      <c r="EA2429" s="141"/>
      <c r="EF2429" s="143"/>
      <c r="EU2429" s="72"/>
    </row>
    <row r="2430" spans="78:151">
      <c r="BZ2430"/>
      <c r="CA2430" s="278">
        <v>41431.658819444441</v>
      </c>
      <c r="CB2430" t="s">
        <v>1969</v>
      </c>
      <c r="CF2430" s="65"/>
      <c r="CG2430" s="65"/>
      <c r="DJ2430" s="139"/>
      <c r="DK2430" s="95"/>
      <c r="DL2430" s="141"/>
      <c r="DM2430" s="141"/>
      <c r="DN2430" s="141"/>
      <c r="DO2430" s="141"/>
      <c r="DP2430" s="91"/>
      <c r="DQ2430" s="72"/>
      <c r="DR2430" s="72"/>
      <c r="DS2430" s="72"/>
      <c r="DT2430" s="72"/>
      <c r="DZ2430" s="141"/>
      <c r="EA2430" s="141"/>
      <c r="EF2430" s="143"/>
      <c r="EU2430" s="72"/>
    </row>
    <row r="2431" spans="78:151">
      <c r="BZ2431"/>
      <c r="CA2431" s="278">
        <v>41431.658842592595</v>
      </c>
      <c r="CB2431" t="s">
        <v>1969</v>
      </c>
      <c r="CF2431" s="65"/>
      <c r="CG2431" s="65"/>
      <c r="DJ2431" s="139"/>
      <c r="DK2431" s="95"/>
      <c r="DL2431" s="141"/>
      <c r="DM2431" s="141"/>
      <c r="DN2431" s="141"/>
      <c r="DO2431" s="141"/>
      <c r="DP2431" s="91"/>
      <c r="DQ2431" s="72"/>
      <c r="DR2431" s="72"/>
      <c r="DS2431" s="72"/>
      <c r="DT2431" s="72"/>
      <c r="DZ2431" s="141"/>
      <c r="EA2431" s="141"/>
      <c r="EF2431" s="143"/>
      <c r="EU2431" s="72"/>
    </row>
    <row r="2432" spans="78:151">
      <c r="BZ2432"/>
      <c r="CA2432" s="278">
        <v>41431.668425925927</v>
      </c>
      <c r="CB2432" t="s">
        <v>926</v>
      </c>
      <c r="CF2432" s="65"/>
      <c r="CG2432" s="65"/>
      <c r="DJ2432" s="139"/>
      <c r="DK2432" s="95"/>
      <c r="DL2432" s="141"/>
      <c r="DM2432" s="141"/>
      <c r="DN2432" s="141"/>
      <c r="DO2432" s="141"/>
      <c r="DP2432" s="91"/>
      <c r="DQ2432" s="72"/>
      <c r="DR2432" s="72"/>
      <c r="DS2432" s="72"/>
      <c r="DT2432" s="72"/>
      <c r="DZ2432" s="141"/>
      <c r="EA2432" s="141"/>
      <c r="EF2432" s="143"/>
      <c r="EU2432" s="72"/>
    </row>
    <row r="2433" spans="78:151">
      <c r="BZ2433"/>
      <c r="CA2433" s="278">
        <v>41431.668437499997</v>
      </c>
      <c r="CB2433" t="s">
        <v>1597</v>
      </c>
      <c r="CF2433" s="65"/>
      <c r="CG2433" s="65"/>
      <c r="DJ2433" s="139"/>
      <c r="DK2433" s="95"/>
      <c r="DL2433" s="141"/>
      <c r="DM2433" s="141"/>
      <c r="DN2433" s="141"/>
      <c r="DO2433" s="141"/>
      <c r="DP2433" s="91"/>
      <c r="DQ2433" s="72"/>
      <c r="DR2433" s="72"/>
      <c r="DS2433" s="72"/>
      <c r="DT2433" s="72"/>
      <c r="DZ2433" s="141"/>
      <c r="EA2433" s="141"/>
      <c r="EF2433" s="143"/>
      <c r="EU2433" s="72"/>
    </row>
    <row r="2434" spans="78:151">
      <c r="BZ2434"/>
      <c r="CA2434" s="278">
        <v>41431.668437499997</v>
      </c>
      <c r="CB2434" t="s">
        <v>1969</v>
      </c>
      <c r="CF2434" s="65"/>
      <c r="CG2434" s="65"/>
      <c r="DJ2434" s="139"/>
      <c r="DK2434" s="95"/>
      <c r="DL2434" s="141"/>
      <c r="DM2434" s="141"/>
      <c r="DN2434" s="141"/>
      <c r="DO2434" s="141"/>
      <c r="DP2434" s="91"/>
      <c r="DQ2434" s="72"/>
      <c r="DR2434" s="72"/>
      <c r="DS2434" s="72"/>
      <c r="DT2434" s="72"/>
      <c r="DZ2434" s="141"/>
      <c r="EA2434" s="141"/>
      <c r="EF2434" s="143"/>
      <c r="EU2434" s="72"/>
    </row>
    <row r="2435" spans="78:151">
      <c r="BZ2435"/>
      <c r="CA2435" s="278">
        <v>41431.66847222222</v>
      </c>
      <c r="CB2435" t="s">
        <v>1969</v>
      </c>
      <c r="CF2435" s="65"/>
      <c r="CG2435" s="65"/>
      <c r="DJ2435" s="139"/>
      <c r="DK2435" s="95"/>
      <c r="DL2435" s="141"/>
      <c r="DM2435" s="141"/>
      <c r="DN2435" s="141"/>
      <c r="DO2435" s="141"/>
      <c r="DP2435" s="91"/>
      <c r="DQ2435" s="72"/>
      <c r="DR2435" s="72"/>
      <c r="DS2435" s="72"/>
      <c r="DT2435" s="72"/>
      <c r="DZ2435" s="141"/>
      <c r="EA2435" s="141"/>
      <c r="EF2435" s="143"/>
      <c r="EU2435" s="72"/>
    </row>
    <row r="2436" spans="78:151">
      <c r="BZ2436"/>
      <c r="CA2436" s="278">
        <v>41431.668611111112</v>
      </c>
      <c r="CB2436" t="s">
        <v>1969</v>
      </c>
      <c r="CF2436" s="65"/>
      <c r="CG2436" s="65"/>
      <c r="DJ2436" s="139"/>
      <c r="DK2436" s="95"/>
      <c r="DL2436" s="141"/>
      <c r="DM2436" s="141"/>
      <c r="DN2436" s="141"/>
      <c r="DO2436" s="141"/>
      <c r="DP2436" s="91"/>
      <c r="DQ2436" s="72"/>
      <c r="DR2436" s="72"/>
      <c r="DS2436" s="72"/>
      <c r="DT2436" s="72"/>
      <c r="DZ2436" s="141"/>
      <c r="EA2436" s="141"/>
      <c r="EF2436" s="143"/>
      <c r="EU2436" s="72"/>
    </row>
    <row r="2437" spans="78:151">
      <c r="BZ2437"/>
      <c r="CA2437" s="278">
        <v>41431.668726851851</v>
      </c>
      <c r="CB2437" t="s">
        <v>1969</v>
      </c>
      <c r="CF2437" s="65"/>
      <c r="CG2437" s="65"/>
      <c r="DJ2437" s="139"/>
      <c r="DK2437" s="95"/>
      <c r="DL2437" s="141"/>
      <c r="DM2437" s="141"/>
      <c r="DN2437" s="141"/>
      <c r="DO2437" s="141"/>
      <c r="DP2437" s="91"/>
      <c r="DQ2437" s="72"/>
      <c r="DR2437" s="72"/>
      <c r="DS2437" s="72"/>
      <c r="DT2437" s="72"/>
      <c r="DZ2437" s="141"/>
      <c r="EA2437" s="141"/>
      <c r="EF2437" s="143"/>
      <c r="EU2437" s="72"/>
    </row>
    <row r="2438" spans="78:151">
      <c r="BZ2438"/>
      <c r="CA2438" s="278">
        <v>41431.668726851851</v>
      </c>
      <c r="CB2438" t="s">
        <v>927</v>
      </c>
      <c r="CF2438" s="65"/>
      <c r="CG2438" s="65"/>
      <c r="DJ2438" s="139"/>
      <c r="DK2438" s="95"/>
      <c r="DL2438" s="141"/>
      <c r="DM2438" s="141"/>
      <c r="DN2438" s="141"/>
      <c r="DO2438" s="141"/>
      <c r="DP2438" s="91"/>
      <c r="DQ2438" s="72"/>
      <c r="DR2438" s="72"/>
      <c r="DS2438" s="72"/>
      <c r="DT2438" s="72"/>
      <c r="DZ2438" s="141"/>
      <c r="EA2438" s="141"/>
      <c r="EF2438" s="143"/>
      <c r="EU2438" s="72"/>
    </row>
    <row r="2439" spans="78:151">
      <c r="BZ2439"/>
      <c r="CA2439" s="278">
        <v>41431.668738425928</v>
      </c>
      <c r="CB2439" t="s">
        <v>1597</v>
      </c>
      <c r="CF2439" s="65"/>
      <c r="CG2439" s="65"/>
      <c r="DJ2439" s="139"/>
      <c r="DK2439" s="95"/>
      <c r="DL2439" s="141"/>
      <c r="DM2439" s="141"/>
      <c r="DN2439" s="141"/>
      <c r="DO2439" s="141"/>
      <c r="DP2439" s="91"/>
      <c r="DQ2439" s="72"/>
      <c r="DR2439" s="72"/>
      <c r="DS2439" s="72"/>
      <c r="DT2439" s="72"/>
      <c r="DZ2439" s="141"/>
      <c r="EA2439" s="141"/>
      <c r="EF2439" s="143"/>
      <c r="EU2439" s="72"/>
    </row>
    <row r="2440" spans="78:151">
      <c r="BZ2440"/>
      <c r="CA2440" s="278">
        <v>41431.668749999997</v>
      </c>
      <c r="CB2440" t="s">
        <v>1969</v>
      </c>
      <c r="CF2440" s="65"/>
      <c r="CG2440" s="65"/>
      <c r="DJ2440" s="139"/>
      <c r="DK2440" s="95"/>
      <c r="DL2440" s="141"/>
      <c r="DM2440" s="141"/>
      <c r="DN2440" s="141"/>
      <c r="DO2440" s="141"/>
      <c r="DP2440" s="91"/>
      <c r="DQ2440" s="72"/>
      <c r="DR2440" s="72"/>
      <c r="DS2440" s="72"/>
      <c r="DT2440" s="72"/>
      <c r="DZ2440" s="141"/>
      <c r="EA2440" s="141"/>
      <c r="EF2440" s="143"/>
      <c r="EU2440" s="72"/>
    </row>
    <row r="2441" spans="78:151">
      <c r="BZ2441"/>
      <c r="CA2441" s="278">
        <v>41431.66878472222</v>
      </c>
      <c r="CB2441" t="s">
        <v>1969</v>
      </c>
      <c r="CF2441" s="65"/>
      <c r="CG2441" s="65"/>
      <c r="DJ2441" s="139"/>
      <c r="DK2441" s="95"/>
      <c r="DL2441" s="141"/>
      <c r="DM2441" s="141"/>
      <c r="DN2441" s="141"/>
      <c r="DO2441" s="141"/>
      <c r="DP2441" s="91"/>
      <c r="DQ2441" s="72"/>
      <c r="DR2441" s="72"/>
      <c r="DS2441" s="72"/>
      <c r="DT2441" s="72"/>
      <c r="DZ2441" s="141"/>
      <c r="EA2441" s="141"/>
      <c r="EF2441" s="143"/>
      <c r="EU2441" s="72"/>
    </row>
    <row r="2442" spans="78:151">
      <c r="BZ2442"/>
      <c r="CA2442" s="278">
        <v>41431.66878472222</v>
      </c>
      <c r="CB2442" t="s">
        <v>927</v>
      </c>
      <c r="CF2442" s="65"/>
      <c r="CG2442" s="65"/>
      <c r="DJ2442" s="139"/>
      <c r="DK2442" s="95"/>
      <c r="DL2442" s="141"/>
      <c r="DM2442" s="141"/>
      <c r="DN2442" s="141"/>
      <c r="DO2442" s="141"/>
      <c r="DP2442" s="91"/>
      <c r="DQ2442" s="72"/>
      <c r="DR2442" s="72"/>
      <c r="DS2442" s="72"/>
      <c r="DT2442" s="72"/>
      <c r="DZ2442" s="141"/>
      <c r="EA2442" s="141"/>
      <c r="EF2442" s="143"/>
      <c r="EU2442" s="72"/>
    </row>
    <row r="2443" spans="78:151">
      <c r="BZ2443"/>
      <c r="CA2443" s="278">
        <v>41431.668807870374</v>
      </c>
      <c r="CB2443" t="s">
        <v>1597</v>
      </c>
      <c r="CF2443" s="65"/>
      <c r="CG2443" s="65"/>
      <c r="DJ2443" s="139"/>
      <c r="DK2443" s="95"/>
      <c r="DL2443" s="141"/>
      <c r="DM2443" s="141"/>
      <c r="DN2443" s="141"/>
      <c r="DO2443" s="141"/>
      <c r="DP2443" s="91"/>
      <c r="DQ2443" s="72"/>
      <c r="DR2443" s="72"/>
      <c r="DS2443" s="72"/>
      <c r="DT2443" s="72"/>
      <c r="DZ2443" s="141"/>
      <c r="EA2443" s="141"/>
      <c r="EF2443" s="143"/>
      <c r="EU2443" s="72"/>
    </row>
    <row r="2444" spans="78:151">
      <c r="BZ2444"/>
      <c r="CA2444" s="278">
        <v>41431.668842592589</v>
      </c>
      <c r="CB2444" t="s">
        <v>1969</v>
      </c>
      <c r="CF2444" s="65"/>
      <c r="CG2444" s="65"/>
      <c r="DJ2444" s="139"/>
      <c r="DK2444" s="95"/>
      <c r="DL2444" s="141"/>
      <c r="DM2444" s="141"/>
      <c r="DN2444" s="141"/>
      <c r="DO2444" s="141"/>
      <c r="DP2444" s="91"/>
      <c r="DQ2444" s="72"/>
      <c r="DR2444" s="72"/>
      <c r="DS2444" s="72"/>
      <c r="DT2444" s="72"/>
      <c r="DZ2444" s="141"/>
      <c r="EA2444" s="141"/>
      <c r="EF2444" s="143"/>
      <c r="EU2444" s="72"/>
    </row>
    <row r="2445" spans="78:151">
      <c r="BZ2445"/>
      <c r="CA2445" s="278">
        <v>41431.668900462966</v>
      </c>
      <c r="CB2445" t="s">
        <v>1969</v>
      </c>
      <c r="CF2445" s="65"/>
      <c r="CG2445" s="65"/>
      <c r="DJ2445" s="139"/>
      <c r="DK2445" s="95"/>
      <c r="DL2445" s="141"/>
      <c r="DM2445" s="141"/>
      <c r="DN2445" s="141"/>
      <c r="DO2445" s="141"/>
      <c r="DP2445" s="91"/>
      <c r="DQ2445" s="72"/>
      <c r="DR2445" s="72"/>
      <c r="DS2445" s="72"/>
      <c r="DT2445" s="72"/>
      <c r="DZ2445" s="141"/>
      <c r="EA2445" s="141"/>
      <c r="EF2445" s="143"/>
      <c r="EU2445" s="72"/>
    </row>
    <row r="2446" spans="78:151">
      <c r="BZ2446"/>
      <c r="CA2446" s="278">
        <v>41431.668900462966</v>
      </c>
      <c r="CB2446" t="s">
        <v>927</v>
      </c>
      <c r="CF2446" s="65"/>
      <c r="CG2446" s="65"/>
      <c r="DJ2446" s="139"/>
      <c r="DK2446" s="95"/>
      <c r="DL2446" s="141"/>
      <c r="DM2446" s="141"/>
      <c r="DN2446" s="141"/>
      <c r="DO2446" s="141"/>
      <c r="DP2446" s="91"/>
      <c r="DQ2446" s="72"/>
      <c r="DR2446" s="72"/>
      <c r="DS2446" s="72"/>
      <c r="DT2446" s="72"/>
      <c r="DZ2446" s="141"/>
      <c r="EA2446" s="141"/>
      <c r="EF2446" s="143"/>
      <c r="EU2446" s="72"/>
    </row>
    <row r="2447" spans="78:151">
      <c r="BZ2447"/>
      <c r="CA2447" s="278">
        <v>41431.668912037036</v>
      </c>
      <c r="CB2447" t="s">
        <v>1969</v>
      </c>
      <c r="CF2447" s="65"/>
      <c r="CG2447" s="65"/>
      <c r="DJ2447" s="139"/>
      <c r="DK2447" s="95"/>
      <c r="DL2447" s="141"/>
      <c r="DM2447" s="141"/>
      <c r="DN2447" s="141"/>
      <c r="DO2447" s="141"/>
      <c r="DP2447" s="91"/>
      <c r="DQ2447" s="72"/>
      <c r="DR2447" s="72"/>
      <c r="DS2447" s="72"/>
      <c r="DT2447" s="72"/>
      <c r="DZ2447" s="141"/>
      <c r="EA2447" s="141"/>
      <c r="EF2447" s="143"/>
      <c r="EU2447" s="72"/>
    </row>
    <row r="2448" spans="78:151">
      <c r="BZ2448"/>
      <c r="CA2448" s="278">
        <v>41431.668923611112</v>
      </c>
      <c r="CB2448" t="s">
        <v>1597</v>
      </c>
      <c r="CF2448" s="65"/>
      <c r="CG2448" s="65"/>
      <c r="DJ2448" s="139"/>
      <c r="DK2448" s="95"/>
      <c r="DL2448" s="141"/>
      <c r="DM2448" s="141"/>
      <c r="DN2448" s="141"/>
      <c r="DO2448" s="141"/>
      <c r="DP2448" s="91"/>
      <c r="DQ2448" s="72"/>
      <c r="DR2448" s="72"/>
      <c r="DS2448" s="72"/>
      <c r="DT2448" s="72"/>
      <c r="DZ2448" s="141"/>
      <c r="EA2448" s="141"/>
      <c r="EF2448" s="143"/>
      <c r="EU2448" s="72"/>
    </row>
    <row r="2449" spans="78:151">
      <c r="BZ2449"/>
      <c r="CA2449" s="278">
        <v>41431.668946759259</v>
      </c>
      <c r="CB2449" t="s">
        <v>1969</v>
      </c>
      <c r="CF2449" s="65"/>
      <c r="CG2449" s="65"/>
      <c r="DJ2449" s="139"/>
      <c r="DK2449" s="95"/>
      <c r="DL2449" s="141"/>
      <c r="DM2449" s="141"/>
      <c r="DN2449" s="141"/>
      <c r="DO2449" s="141"/>
      <c r="DP2449" s="91"/>
      <c r="DQ2449" s="72"/>
      <c r="DR2449" s="72"/>
      <c r="DS2449" s="72"/>
      <c r="DT2449" s="72"/>
      <c r="DZ2449" s="141"/>
      <c r="EA2449" s="141"/>
      <c r="EF2449" s="143"/>
      <c r="EU2449" s="72"/>
    </row>
    <row r="2450" spans="78:151">
      <c r="BZ2450"/>
      <c r="CA2450" s="278">
        <v>41431.668946759259</v>
      </c>
      <c r="CB2450" t="s">
        <v>927</v>
      </c>
      <c r="CF2450" s="65"/>
      <c r="CG2450" s="65"/>
      <c r="DJ2450" s="139"/>
      <c r="DK2450" s="95"/>
      <c r="DL2450" s="141"/>
      <c r="DM2450" s="141"/>
      <c r="DN2450" s="141"/>
      <c r="DO2450" s="141"/>
      <c r="DP2450" s="91"/>
      <c r="DQ2450" s="72"/>
      <c r="DR2450" s="72"/>
      <c r="DS2450" s="72"/>
      <c r="DT2450" s="72"/>
      <c r="DZ2450" s="141"/>
      <c r="EA2450" s="141"/>
      <c r="EF2450" s="143"/>
      <c r="EU2450" s="72"/>
    </row>
    <row r="2451" spans="78:151">
      <c r="BZ2451"/>
      <c r="CA2451" s="278">
        <v>41431.668958333335</v>
      </c>
      <c r="CB2451" t="s">
        <v>1597</v>
      </c>
      <c r="CF2451" s="65"/>
      <c r="CG2451" s="65"/>
      <c r="DJ2451" s="139"/>
      <c r="DK2451" s="95"/>
      <c r="DL2451" s="141"/>
      <c r="DM2451" s="141"/>
      <c r="DN2451" s="141"/>
      <c r="DO2451" s="141"/>
      <c r="DP2451" s="91"/>
      <c r="DQ2451" s="72"/>
      <c r="DR2451" s="72"/>
      <c r="DS2451" s="72"/>
      <c r="DT2451" s="72"/>
      <c r="DZ2451" s="141"/>
      <c r="EA2451" s="141"/>
      <c r="EF2451" s="143"/>
      <c r="EU2451" s="72"/>
    </row>
    <row r="2452" spans="78:151">
      <c r="BZ2452"/>
      <c r="CA2452" s="278">
        <v>41431.668981481482</v>
      </c>
      <c r="CB2452" t="s">
        <v>927</v>
      </c>
      <c r="CF2452" s="65"/>
      <c r="CG2452" s="65"/>
      <c r="DJ2452" s="139"/>
      <c r="DK2452" s="95"/>
      <c r="DL2452" s="141"/>
      <c r="DM2452" s="141"/>
      <c r="DN2452" s="141"/>
      <c r="DO2452" s="141"/>
      <c r="DP2452" s="91"/>
      <c r="DQ2452" s="72"/>
      <c r="DR2452" s="72"/>
      <c r="DS2452" s="72"/>
      <c r="DT2452" s="72"/>
      <c r="DZ2452" s="141"/>
      <c r="EA2452" s="141"/>
      <c r="EF2452" s="143"/>
      <c r="EU2452" s="72"/>
    </row>
    <row r="2453" spans="78:151">
      <c r="BZ2453"/>
      <c r="CA2453" s="278">
        <v>41431.668981481482</v>
      </c>
      <c r="CB2453" t="s">
        <v>1597</v>
      </c>
      <c r="CF2453" s="65"/>
      <c r="CG2453" s="65"/>
      <c r="DJ2453" s="139"/>
      <c r="DK2453" s="95"/>
      <c r="DL2453" s="141"/>
      <c r="DM2453" s="141"/>
      <c r="DN2453" s="141"/>
      <c r="DO2453" s="141"/>
      <c r="DP2453" s="91"/>
      <c r="DQ2453" s="72"/>
      <c r="DR2453" s="72"/>
      <c r="DS2453" s="72"/>
      <c r="DT2453" s="72"/>
      <c r="DZ2453" s="141"/>
      <c r="EA2453" s="141"/>
      <c r="EF2453" s="143"/>
      <c r="EU2453" s="72"/>
    </row>
    <row r="2454" spans="78:151">
      <c r="BZ2454"/>
      <c r="CA2454" s="278">
        <v>41431.668981481482</v>
      </c>
      <c r="CB2454" t="s">
        <v>1969</v>
      </c>
      <c r="CF2454" s="65"/>
      <c r="CG2454" s="65"/>
      <c r="DJ2454" s="139"/>
      <c r="DK2454" s="95"/>
      <c r="DL2454" s="141"/>
      <c r="DM2454" s="141"/>
      <c r="DN2454" s="141"/>
      <c r="DO2454" s="141"/>
      <c r="DP2454" s="91"/>
      <c r="DQ2454" s="72"/>
      <c r="DR2454" s="72"/>
      <c r="DS2454" s="72"/>
      <c r="DT2454" s="72"/>
      <c r="DZ2454" s="141"/>
      <c r="EA2454" s="141"/>
      <c r="EF2454" s="143"/>
      <c r="EU2454" s="72"/>
    </row>
    <row r="2455" spans="78:151">
      <c r="BZ2455"/>
      <c r="CA2455" s="278">
        <v>41431.668981481482</v>
      </c>
      <c r="CB2455" t="s">
        <v>928</v>
      </c>
      <c r="CF2455" s="65"/>
      <c r="CG2455" s="65"/>
      <c r="DJ2455" s="139"/>
      <c r="DK2455" s="95"/>
      <c r="DL2455" s="141"/>
      <c r="DM2455" s="141"/>
      <c r="DN2455" s="141"/>
      <c r="DO2455" s="141"/>
      <c r="DP2455" s="91"/>
      <c r="DQ2455" s="72"/>
      <c r="DR2455" s="72"/>
      <c r="DS2455" s="72"/>
      <c r="DT2455" s="72"/>
      <c r="DZ2455" s="141"/>
      <c r="EA2455" s="141"/>
      <c r="EF2455" s="143"/>
      <c r="EU2455" s="72"/>
    </row>
    <row r="2456" spans="78:151">
      <c r="BZ2456"/>
      <c r="CA2456" s="278">
        <v>41431.668993055559</v>
      </c>
      <c r="CB2456" t="s">
        <v>1969</v>
      </c>
      <c r="CF2456" s="65"/>
      <c r="CG2456" s="65"/>
      <c r="DJ2456" s="139"/>
      <c r="DK2456" s="95"/>
      <c r="DL2456" s="141"/>
      <c r="DM2456" s="141"/>
      <c r="DN2456" s="141"/>
      <c r="DO2456" s="141"/>
      <c r="DP2456" s="91"/>
      <c r="DQ2456" s="72"/>
      <c r="DR2456" s="72"/>
      <c r="DS2456" s="72"/>
      <c r="DT2456" s="72"/>
      <c r="DZ2456" s="141"/>
      <c r="EA2456" s="141"/>
      <c r="EF2456" s="143"/>
      <c r="EU2456" s="72"/>
    </row>
    <row r="2457" spans="78:151">
      <c r="BZ2457"/>
      <c r="CA2457" s="278">
        <v>41431.669004629628</v>
      </c>
      <c r="CB2457" t="s">
        <v>929</v>
      </c>
      <c r="CF2457" s="65"/>
      <c r="CG2457" s="65"/>
      <c r="DJ2457" s="139"/>
      <c r="DK2457" s="95"/>
      <c r="DL2457" s="141"/>
      <c r="DM2457" s="141"/>
      <c r="DN2457" s="141"/>
      <c r="DO2457" s="141"/>
      <c r="DP2457" s="91"/>
      <c r="DQ2457" s="72"/>
      <c r="DR2457" s="72"/>
      <c r="DS2457" s="72"/>
      <c r="DT2457" s="72"/>
      <c r="DZ2457" s="141"/>
      <c r="EA2457" s="141"/>
      <c r="EF2457" s="143"/>
      <c r="EU2457" s="72"/>
    </row>
    <row r="2458" spans="78:151">
      <c r="BZ2458"/>
      <c r="CA2458" s="278">
        <v>41431.669027777774</v>
      </c>
      <c r="CB2458" t="s">
        <v>1969</v>
      </c>
      <c r="CF2458" s="65"/>
      <c r="CG2458" s="65"/>
      <c r="DJ2458" s="139"/>
      <c r="DK2458" s="95"/>
      <c r="DL2458" s="141"/>
      <c r="DM2458" s="141"/>
      <c r="DN2458" s="141"/>
      <c r="DO2458" s="141"/>
      <c r="DP2458" s="91"/>
      <c r="DQ2458" s="72"/>
      <c r="DR2458" s="72"/>
      <c r="DS2458" s="72"/>
      <c r="DT2458" s="72"/>
      <c r="DZ2458" s="141"/>
      <c r="EA2458" s="141"/>
      <c r="EF2458" s="143"/>
      <c r="EU2458" s="72"/>
    </row>
    <row r="2459" spans="78:151">
      <c r="BZ2459"/>
      <c r="CA2459" s="278">
        <v>41431.669039351851</v>
      </c>
      <c r="CB2459" t="s">
        <v>927</v>
      </c>
      <c r="CF2459" s="65"/>
      <c r="CG2459" s="65"/>
      <c r="DJ2459" s="139"/>
      <c r="DK2459" s="95"/>
      <c r="DL2459" s="141"/>
      <c r="DM2459" s="141"/>
      <c r="DN2459" s="141"/>
      <c r="DO2459" s="141"/>
      <c r="DP2459" s="91"/>
      <c r="DQ2459" s="72"/>
      <c r="DR2459" s="72"/>
      <c r="DS2459" s="72"/>
      <c r="DT2459" s="72"/>
      <c r="DZ2459" s="141"/>
      <c r="EA2459" s="141"/>
      <c r="EF2459" s="143"/>
      <c r="EU2459" s="72"/>
    </row>
    <row r="2460" spans="78:151">
      <c r="BZ2460"/>
      <c r="CA2460" s="278">
        <v>41431.669039351851</v>
      </c>
      <c r="CB2460" t="s">
        <v>1597</v>
      </c>
      <c r="CF2460" s="65"/>
      <c r="CG2460" s="65"/>
      <c r="DJ2460" s="139"/>
      <c r="DK2460" s="95"/>
      <c r="DL2460" s="141"/>
      <c r="DM2460" s="141"/>
      <c r="DN2460" s="141"/>
      <c r="DO2460" s="141"/>
      <c r="DP2460" s="91"/>
      <c r="DQ2460" s="72"/>
      <c r="DR2460" s="72"/>
      <c r="DS2460" s="72"/>
      <c r="DT2460" s="72"/>
      <c r="DZ2460" s="141"/>
      <c r="EA2460" s="141"/>
      <c r="EF2460" s="143"/>
      <c r="EU2460" s="72"/>
    </row>
    <row r="2461" spans="78:151">
      <c r="BZ2461"/>
      <c r="CA2461" s="278">
        <v>41431.669166666667</v>
      </c>
      <c r="CB2461" t="s">
        <v>1969</v>
      </c>
      <c r="CF2461" s="65"/>
      <c r="CG2461" s="65"/>
      <c r="DJ2461" s="139"/>
      <c r="DK2461" s="95"/>
      <c r="DL2461" s="141"/>
      <c r="DM2461" s="141"/>
      <c r="DN2461" s="141"/>
      <c r="DO2461" s="141"/>
      <c r="DP2461" s="91"/>
      <c r="DQ2461" s="72"/>
      <c r="DR2461" s="72"/>
      <c r="DS2461" s="72"/>
      <c r="DT2461" s="72"/>
      <c r="DZ2461" s="141"/>
      <c r="EA2461" s="141"/>
      <c r="EF2461" s="143"/>
      <c r="EU2461" s="72"/>
    </row>
    <row r="2462" spans="78:151">
      <c r="BZ2462"/>
      <c r="CA2462" s="278">
        <v>41431.66920138889</v>
      </c>
      <c r="CB2462" t="s">
        <v>1969</v>
      </c>
      <c r="CF2462" s="65"/>
      <c r="CG2462" s="65"/>
      <c r="DJ2462" s="139"/>
      <c r="DK2462" s="95"/>
      <c r="DL2462" s="141"/>
      <c r="DM2462" s="141"/>
      <c r="DN2462" s="141"/>
      <c r="DO2462" s="141"/>
      <c r="DP2462" s="91"/>
      <c r="DQ2462" s="72"/>
      <c r="DR2462" s="72"/>
      <c r="DS2462" s="72"/>
      <c r="DT2462" s="72"/>
      <c r="DZ2462" s="141"/>
      <c r="EA2462" s="141"/>
      <c r="EF2462" s="143"/>
      <c r="EU2462" s="72"/>
    </row>
    <row r="2463" spans="78:151">
      <c r="BZ2463"/>
      <c r="CA2463" s="278">
        <v>41431.66920138889</v>
      </c>
      <c r="CB2463" t="s">
        <v>927</v>
      </c>
      <c r="CF2463" s="65"/>
      <c r="CG2463" s="65"/>
      <c r="DJ2463" s="139"/>
      <c r="DK2463" s="95"/>
      <c r="DL2463" s="141"/>
      <c r="DM2463" s="141"/>
      <c r="DN2463" s="141"/>
      <c r="DO2463" s="141"/>
      <c r="DP2463" s="91"/>
      <c r="DQ2463" s="72"/>
      <c r="DR2463" s="72"/>
      <c r="DS2463" s="72"/>
      <c r="DT2463" s="72"/>
      <c r="DZ2463" s="141"/>
      <c r="EA2463" s="141"/>
      <c r="EF2463" s="143"/>
      <c r="EU2463" s="72"/>
    </row>
    <row r="2464" spans="78:151">
      <c r="BZ2464"/>
      <c r="CA2464" s="278">
        <v>41431.669224537036</v>
      </c>
      <c r="CB2464" t="s">
        <v>1597</v>
      </c>
      <c r="CF2464" s="65"/>
      <c r="CG2464" s="65"/>
      <c r="DJ2464" s="139"/>
      <c r="DK2464" s="95"/>
      <c r="DL2464" s="141"/>
      <c r="DM2464" s="141"/>
      <c r="DN2464" s="141"/>
      <c r="DO2464" s="141"/>
      <c r="DP2464" s="91"/>
      <c r="DQ2464" s="72"/>
      <c r="DR2464" s="72"/>
      <c r="DS2464" s="72"/>
      <c r="DT2464" s="72"/>
      <c r="DZ2464" s="141"/>
      <c r="EA2464" s="141"/>
      <c r="EF2464" s="143"/>
      <c r="EU2464" s="72"/>
    </row>
    <row r="2465" spans="78:151">
      <c r="BZ2465"/>
      <c r="CA2465" s="278">
        <v>41431.669236111113</v>
      </c>
      <c r="CB2465" t="s">
        <v>927</v>
      </c>
      <c r="CF2465" s="65"/>
      <c r="CG2465" s="65"/>
      <c r="DJ2465" s="139"/>
      <c r="DK2465" s="95"/>
      <c r="DL2465" s="141"/>
      <c r="DM2465" s="141"/>
      <c r="DN2465" s="141"/>
      <c r="DO2465" s="141"/>
      <c r="DP2465" s="91"/>
      <c r="DQ2465" s="72"/>
      <c r="DR2465" s="72"/>
      <c r="DS2465" s="72"/>
      <c r="DT2465" s="72"/>
      <c r="DZ2465" s="141"/>
      <c r="EA2465" s="141"/>
      <c r="EF2465" s="143"/>
      <c r="EU2465" s="72"/>
    </row>
    <row r="2466" spans="78:151">
      <c r="BZ2466"/>
      <c r="CA2466" s="278">
        <v>41431.669236111113</v>
      </c>
      <c r="CB2466" t="s">
        <v>1597</v>
      </c>
      <c r="CF2466" s="65"/>
      <c r="CG2466" s="65"/>
      <c r="DJ2466" s="139"/>
      <c r="DK2466" s="95"/>
      <c r="DL2466" s="141"/>
      <c r="DM2466" s="141"/>
      <c r="DN2466" s="141"/>
      <c r="DO2466" s="141"/>
      <c r="DP2466" s="91"/>
      <c r="DQ2466" s="72"/>
      <c r="DR2466" s="72"/>
      <c r="DS2466" s="72"/>
      <c r="DT2466" s="72"/>
      <c r="DZ2466" s="141"/>
      <c r="EA2466" s="141"/>
      <c r="EF2466" s="143"/>
      <c r="EU2466" s="72"/>
    </row>
    <row r="2467" spans="78:151">
      <c r="BZ2467"/>
      <c r="CA2467" s="278">
        <v>41431.669236111113</v>
      </c>
      <c r="CB2467" t="s">
        <v>1969</v>
      </c>
      <c r="CF2467" s="65"/>
      <c r="CG2467" s="65"/>
      <c r="DJ2467" s="139"/>
      <c r="DK2467" s="95"/>
      <c r="DL2467" s="141"/>
      <c r="DM2467" s="141"/>
      <c r="DN2467" s="141"/>
      <c r="DO2467" s="141"/>
      <c r="DP2467" s="91"/>
      <c r="DQ2467" s="72"/>
      <c r="DR2467" s="72"/>
      <c r="DS2467" s="72"/>
      <c r="DT2467" s="72"/>
      <c r="DZ2467" s="141"/>
      <c r="EA2467" s="141"/>
      <c r="EF2467" s="143"/>
      <c r="EU2467" s="72"/>
    </row>
    <row r="2468" spans="78:151">
      <c r="BZ2468"/>
      <c r="CA2468" s="278">
        <v>41431.669236111113</v>
      </c>
      <c r="CB2468" t="s">
        <v>930</v>
      </c>
      <c r="CF2468" s="65"/>
      <c r="CG2468" s="65"/>
      <c r="DJ2468" s="139"/>
      <c r="DK2468" s="95"/>
      <c r="DL2468" s="141"/>
      <c r="DM2468" s="141"/>
      <c r="DN2468" s="141"/>
      <c r="DO2468" s="141"/>
      <c r="DP2468" s="91"/>
      <c r="DQ2468" s="72"/>
      <c r="DR2468" s="72"/>
      <c r="DS2468" s="72"/>
      <c r="DT2468" s="72"/>
      <c r="DZ2468" s="141"/>
      <c r="EA2468" s="141"/>
      <c r="EF2468" s="143"/>
      <c r="EU2468" s="72"/>
    </row>
    <row r="2469" spans="78:151">
      <c r="BZ2469"/>
      <c r="CA2469" s="278">
        <v>41431.669247685182</v>
      </c>
      <c r="CB2469" t="s">
        <v>1969</v>
      </c>
      <c r="CF2469" s="65"/>
      <c r="CG2469" s="65"/>
      <c r="DJ2469" s="139"/>
      <c r="DK2469" s="95"/>
      <c r="DL2469" s="141"/>
      <c r="DM2469" s="141"/>
      <c r="DN2469" s="141"/>
      <c r="DO2469" s="141"/>
      <c r="DP2469" s="91"/>
      <c r="DQ2469" s="72"/>
      <c r="DR2469" s="72"/>
      <c r="DS2469" s="72"/>
      <c r="DT2469" s="72"/>
      <c r="DZ2469" s="141"/>
      <c r="EA2469" s="141"/>
      <c r="EF2469" s="143"/>
      <c r="EU2469" s="72"/>
    </row>
    <row r="2470" spans="78:151">
      <c r="BZ2470"/>
      <c r="CA2470" s="278">
        <v>41431.669259259259</v>
      </c>
      <c r="CB2470" t="s">
        <v>804</v>
      </c>
      <c r="CF2470" s="65"/>
      <c r="CG2470" s="65"/>
      <c r="DJ2470" s="139"/>
      <c r="DK2470" s="95"/>
      <c r="DL2470" s="141"/>
      <c r="DM2470" s="141"/>
      <c r="DN2470" s="141"/>
      <c r="DO2470" s="141"/>
      <c r="DP2470" s="91"/>
      <c r="DQ2470" s="72"/>
      <c r="DR2470" s="72"/>
      <c r="DS2470" s="72"/>
      <c r="DT2470" s="72"/>
      <c r="DZ2470" s="141"/>
      <c r="EA2470" s="141"/>
      <c r="EF2470" s="143"/>
      <c r="EU2470" s="72"/>
    </row>
    <row r="2471" spans="78:151">
      <c r="BZ2471"/>
      <c r="CA2471" s="278">
        <v>41431.669282407405</v>
      </c>
      <c r="CB2471" t="s">
        <v>1969</v>
      </c>
      <c r="CF2471" s="65"/>
      <c r="CG2471" s="65"/>
      <c r="DJ2471" s="139"/>
      <c r="DK2471" s="95"/>
      <c r="DL2471" s="141"/>
      <c r="DM2471" s="141"/>
      <c r="DN2471" s="141"/>
      <c r="DO2471" s="141"/>
      <c r="DP2471" s="91"/>
      <c r="DQ2471" s="72"/>
      <c r="DR2471" s="72"/>
      <c r="DS2471" s="72"/>
      <c r="DT2471" s="72"/>
      <c r="DZ2471" s="141"/>
      <c r="EA2471" s="141"/>
      <c r="EF2471" s="143"/>
      <c r="EU2471" s="72"/>
    </row>
    <row r="2472" spans="78:151">
      <c r="BZ2472"/>
      <c r="CA2472" s="278">
        <v>41431.669293981482</v>
      </c>
      <c r="CB2472" t="s">
        <v>927</v>
      </c>
      <c r="CF2472" s="65"/>
      <c r="CG2472" s="65"/>
      <c r="DJ2472" s="139"/>
      <c r="DK2472" s="95"/>
      <c r="DL2472" s="141"/>
      <c r="DM2472" s="141"/>
      <c r="DN2472" s="141"/>
      <c r="DO2472" s="141"/>
      <c r="DP2472" s="91"/>
      <c r="DQ2472" s="72"/>
      <c r="DR2472" s="72"/>
      <c r="DS2472" s="72"/>
      <c r="DT2472" s="72"/>
      <c r="DZ2472" s="141"/>
      <c r="EA2472" s="141"/>
      <c r="EF2472" s="143"/>
      <c r="EU2472" s="72"/>
    </row>
    <row r="2473" spans="78:151">
      <c r="BZ2473"/>
      <c r="CA2473" s="278">
        <v>41431.669293981482</v>
      </c>
      <c r="CB2473" t="s">
        <v>1597</v>
      </c>
      <c r="CF2473" s="65"/>
      <c r="CG2473" s="65"/>
      <c r="DJ2473" s="139"/>
      <c r="DK2473" s="95"/>
      <c r="DL2473" s="141"/>
      <c r="DM2473" s="141"/>
      <c r="DN2473" s="141"/>
      <c r="DO2473" s="141"/>
      <c r="DP2473" s="91"/>
      <c r="DQ2473" s="72"/>
      <c r="DR2473" s="72"/>
      <c r="DS2473" s="72"/>
      <c r="DT2473" s="72"/>
      <c r="DZ2473" s="141"/>
      <c r="EA2473" s="141"/>
      <c r="EF2473" s="143"/>
      <c r="EU2473" s="72"/>
    </row>
    <row r="2474" spans="78:151">
      <c r="BZ2474"/>
      <c r="CA2474" s="278">
        <v>41431.672268518516</v>
      </c>
      <c r="CB2474" t="s">
        <v>1969</v>
      </c>
      <c r="CF2474" s="65"/>
      <c r="CG2474" s="65"/>
      <c r="DJ2474" s="139"/>
      <c r="DK2474" s="95"/>
      <c r="DL2474" s="141"/>
      <c r="DM2474" s="141"/>
      <c r="DN2474" s="141"/>
      <c r="DO2474" s="141"/>
      <c r="DP2474" s="91"/>
      <c r="DQ2474" s="72"/>
      <c r="DR2474" s="72"/>
      <c r="DS2474" s="72"/>
      <c r="DT2474" s="72"/>
      <c r="DZ2474" s="141"/>
      <c r="EA2474" s="141"/>
      <c r="EF2474" s="143"/>
      <c r="EU2474" s="72"/>
    </row>
    <row r="2475" spans="78:151">
      <c r="BZ2475"/>
      <c r="CA2475" s="278">
        <v>41431.672372685185</v>
      </c>
      <c r="CB2475" t="s">
        <v>1969</v>
      </c>
      <c r="CF2475" s="65"/>
      <c r="CG2475" s="65"/>
      <c r="DJ2475" s="139"/>
      <c r="DK2475" s="95"/>
      <c r="DL2475" s="141"/>
      <c r="DM2475" s="141"/>
      <c r="DN2475" s="141"/>
      <c r="DO2475" s="141"/>
      <c r="DP2475" s="91"/>
      <c r="DQ2475" s="72"/>
      <c r="DR2475" s="72"/>
      <c r="DS2475" s="72"/>
      <c r="DT2475" s="72"/>
      <c r="DZ2475" s="141"/>
      <c r="EA2475" s="141"/>
      <c r="EF2475" s="143"/>
      <c r="EU2475" s="72"/>
    </row>
    <row r="2476" spans="78:151">
      <c r="BZ2476"/>
      <c r="CA2476" s="278">
        <v>41431.672384259262</v>
      </c>
      <c r="CB2476" t="s">
        <v>927</v>
      </c>
      <c r="CF2476" s="65"/>
      <c r="CG2476" s="65"/>
      <c r="DJ2476" s="139"/>
      <c r="DK2476" s="95"/>
      <c r="DL2476" s="141"/>
      <c r="DM2476" s="141"/>
      <c r="DN2476" s="141"/>
      <c r="DO2476" s="141"/>
      <c r="DP2476" s="91"/>
      <c r="DQ2476" s="72"/>
      <c r="DR2476" s="72"/>
      <c r="DS2476" s="72"/>
      <c r="DT2476" s="72"/>
      <c r="DZ2476" s="141"/>
      <c r="EA2476" s="141"/>
      <c r="EF2476" s="143"/>
      <c r="EU2476" s="72"/>
    </row>
    <row r="2477" spans="78:151">
      <c r="BZ2477"/>
      <c r="CA2477" s="278">
        <v>41431.672395833331</v>
      </c>
      <c r="CB2477" t="s">
        <v>1597</v>
      </c>
      <c r="CF2477" s="65"/>
      <c r="CG2477" s="65"/>
      <c r="DJ2477" s="139"/>
      <c r="DK2477" s="95"/>
      <c r="DL2477" s="141"/>
      <c r="DM2477" s="141"/>
      <c r="DN2477" s="141"/>
      <c r="DO2477" s="141"/>
      <c r="DP2477" s="91"/>
      <c r="DQ2477" s="72"/>
      <c r="DR2477" s="72"/>
      <c r="DS2477" s="72"/>
      <c r="DT2477" s="72"/>
      <c r="DZ2477" s="141"/>
      <c r="EA2477" s="141"/>
      <c r="EF2477" s="143"/>
      <c r="EU2477" s="72"/>
    </row>
    <row r="2478" spans="78:151">
      <c r="BZ2478"/>
      <c r="CA2478" s="278">
        <v>41431.672430555554</v>
      </c>
      <c r="CB2478" t="s">
        <v>927</v>
      </c>
      <c r="CF2478" s="65"/>
      <c r="CG2478" s="65"/>
      <c r="DJ2478" s="139"/>
      <c r="DK2478" s="95"/>
      <c r="DL2478" s="141"/>
      <c r="DM2478" s="141"/>
      <c r="DN2478" s="141"/>
      <c r="DO2478" s="141"/>
      <c r="DP2478" s="91"/>
      <c r="DQ2478" s="72"/>
      <c r="DR2478" s="72"/>
      <c r="DS2478" s="72"/>
      <c r="DT2478" s="72"/>
      <c r="DZ2478" s="141"/>
      <c r="EA2478" s="141"/>
      <c r="EF2478" s="143"/>
      <c r="EU2478" s="72"/>
    </row>
    <row r="2479" spans="78:151">
      <c r="BZ2479"/>
      <c r="CA2479" s="278">
        <v>41431.672430555554</v>
      </c>
      <c r="CB2479" t="s">
        <v>1598</v>
      </c>
      <c r="CF2479" s="65"/>
      <c r="CG2479" s="65"/>
      <c r="DJ2479" s="139"/>
      <c r="DK2479" s="95"/>
      <c r="DL2479" s="141"/>
      <c r="DM2479" s="141"/>
      <c r="DN2479" s="141"/>
      <c r="DO2479" s="141"/>
      <c r="DP2479" s="91"/>
      <c r="DQ2479" s="72"/>
      <c r="DR2479" s="72"/>
      <c r="DS2479" s="72"/>
      <c r="DT2479" s="72"/>
      <c r="DZ2479" s="141"/>
      <c r="EA2479" s="141"/>
      <c r="EF2479" s="143"/>
      <c r="EU2479" s="72"/>
    </row>
    <row r="2480" spans="78:151">
      <c r="BZ2480"/>
      <c r="CA2480" s="278">
        <v>41431.672430555554</v>
      </c>
      <c r="CB2480" t="s">
        <v>1969</v>
      </c>
      <c r="CF2480" s="65"/>
      <c r="CG2480" s="65"/>
      <c r="DJ2480" s="139"/>
      <c r="DK2480" s="95"/>
      <c r="DL2480" s="141"/>
      <c r="DM2480" s="141"/>
      <c r="DN2480" s="141"/>
      <c r="DO2480" s="141"/>
      <c r="DP2480" s="91"/>
      <c r="DQ2480" s="72"/>
      <c r="DR2480" s="72"/>
      <c r="DS2480" s="72"/>
      <c r="DT2480" s="72"/>
      <c r="DZ2480" s="141"/>
      <c r="EA2480" s="141"/>
      <c r="EF2480" s="143"/>
      <c r="EU2480" s="72"/>
    </row>
    <row r="2481" spans="78:151">
      <c r="BZ2481"/>
      <c r="CA2481" s="278">
        <v>41431.672430555554</v>
      </c>
      <c r="CB2481" t="s">
        <v>805</v>
      </c>
      <c r="CF2481" s="65"/>
      <c r="CG2481" s="65"/>
      <c r="DJ2481" s="139"/>
      <c r="DK2481" s="95"/>
      <c r="DL2481" s="141"/>
      <c r="DM2481" s="141"/>
      <c r="DN2481" s="141"/>
      <c r="DO2481" s="141"/>
      <c r="DP2481" s="91"/>
      <c r="DQ2481" s="72"/>
      <c r="DR2481" s="72"/>
      <c r="DS2481" s="72"/>
      <c r="DT2481" s="72"/>
      <c r="DZ2481" s="141"/>
      <c r="EA2481" s="141"/>
      <c r="EF2481" s="143"/>
      <c r="EU2481" s="72"/>
    </row>
    <row r="2482" spans="78:151">
      <c r="BZ2482"/>
      <c r="CA2482" s="278">
        <v>41431.672430555554</v>
      </c>
      <c r="CB2482" t="s">
        <v>1969</v>
      </c>
      <c r="CF2482" s="65"/>
      <c r="CG2482" s="65"/>
      <c r="DJ2482" s="139"/>
      <c r="DK2482" s="95"/>
      <c r="DL2482" s="141"/>
      <c r="DM2482" s="141"/>
      <c r="DN2482" s="141"/>
      <c r="DO2482" s="141"/>
      <c r="DP2482" s="91"/>
      <c r="DQ2482" s="72"/>
      <c r="DR2482" s="72"/>
      <c r="DS2482" s="72"/>
      <c r="DT2482" s="72"/>
      <c r="DZ2482" s="141"/>
      <c r="EA2482" s="141"/>
      <c r="EF2482" s="143"/>
      <c r="EU2482" s="72"/>
    </row>
    <row r="2483" spans="78:151">
      <c r="BZ2483"/>
      <c r="CA2483" s="278">
        <v>41431.672442129631</v>
      </c>
      <c r="CB2483" t="s">
        <v>806</v>
      </c>
      <c r="CF2483" s="65"/>
      <c r="CG2483" s="65"/>
      <c r="DJ2483" s="139"/>
      <c r="DK2483" s="95"/>
      <c r="DL2483" s="141"/>
      <c r="DM2483" s="141"/>
      <c r="DN2483" s="141"/>
      <c r="DO2483" s="141"/>
      <c r="DP2483" s="91"/>
      <c r="DQ2483" s="72"/>
      <c r="DR2483" s="72"/>
      <c r="DS2483" s="72"/>
      <c r="DT2483" s="72"/>
      <c r="DZ2483" s="141"/>
      <c r="EA2483" s="141"/>
      <c r="EF2483" s="143"/>
      <c r="EU2483" s="72"/>
    </row>
    <row r="2484" spans="78:151">
      <c r="BZ2484"/>
      <c r="CA2484" s="278">
        <v>41431.672476851854</v>
      </c>
      <c r="CB2484" t="s">
        <v>1969</v>
      </c>
      <c r="CF2484" s="65"/>
      <c r="CG2484" s="65"/>
      <c r="DJ2484" s="139"/>
      <c r="DK2484" s="95"/>
      <c r="DL2484" s="141"/>
      <c r="DM2484" s="141"/>
      <c r="DN2484" s="141"/>
      <c r="DO2484" s="141"/>
      <c r="DP2484" s="91"/>
      <c r="DQ2484" s="72"/>
      <c r="DR2484" s="72"/>
      <c r="DS2484" s="72"/>
      <c r="DT2484" s="72"/>
      <c r="DZ2484" s="141"/>
      <c r="EA2484" s="141"/>
      <c r="EF2484" s="143"/>
      <c r="EU2484" s="72"/>
    </row>
    <row r="2485" spans="78:151">
      <c r="BZ2485"/>
      <c r="CA2485" s="278">
        <v>41431.672476851854</v>
      </c>
      <c r="CB2485" t="s">
        <v>927</v>
      </c>
      <c r="CF2485" s="65"/>
      <c r="CG2485" s="65"/>
      <c r="DJ2485" s="139"/>
      <c r="DK2485" s="95"/>
      <c r="DL2485" s="141"/>
      <c r="DM2485" s="141"/>
      <c r="DN2485" s="141"/>
      <c r="DO2485" s="141"/>
      <c r="DP2485" s="91"/>
      <c r="DQ2485" s="72"/>
      <c r="DR2485" s="72"/>
      <c r="DS2485" s="72"/>
      <c r="DT2485" s="72"/>
      <c r="DZ2485" s="141"/>
      <c r="EA2485" s="141"/>
      <c r="EF2485" s="143"/>
      <c r="EU2485" s="72"/>
    </row>
    <row r="2486" spans="78:151">
      <c r="BZ2486"/>
      <c r="CA2486" s="278">
        <v>41431.672476851854</v>
      </c>
      <c r="CB2486" t="s">
        <v>1597</v>
      </c>
      <c r="CF2486" s="65"/>
      <c r="CG2486" s="65"/>
      <c r="DJ2486" s="139"/>
      <c r="DK2486" s="95"/>
      <c r="DL2486" s="141"/>
      <c r="DM2486" s="141"/>
      <c r="DN2486" s="141"/>
      <c r="DO2486" s="141"/>
      <c r="DP2486" s="91"/>
      <c r="DQ2486" s="72"/>
      <c r="DR2486" s="72"/>
      <c r="DS2486" s="72"/>
      <c r="DT2486" s="72"/>
      <c r="DZ2486" s="141"/>
      <c r="EA2486" s="141"/>
      <c r="EF2486" s="143"/>
      <c r="EU2486" s="72"/>
    </row>
    <row r="2487" spans="78:151">
      <c r="BZ2487"/>
      <c r="CA2487" s="278">
        <v>41431.680601851855</v>
      </c>
      <c r="CB2487" t="s">
        <v>1969</v>
      </c>
      <c r="CF2487" s="65"/>
      <c r="CG2487" s="65"/>
      <c r="DJ2487" s="139"/>
      <c r="DK2487" s="95"/>
      <c r="DL2487" s="141"/>
      <c r="DM2487" s="141"/>
      <c r="DN2487" s="141"/>
      <c r="DO2487" s="141"/>
      <c r="DP2487" s="91"/>
      <c r="DQ2487" s="72"/>
      <c r="DR2487" s="72"/>
      <c r="DS2487" s="72"/>
      <c r="DT2487" s="72"/>
      <c r="DZ2487" s="141"/>
      <c r="EA2487" s="141"/>
      <c r="EF2487" s="143"/>
      <c r="EU2487" s="72"/>
    </row>
    <row r="2488" spans="78:151">
      <c r="BZ2488"/>
      <c r="CA2488" s="278">
        <v>41431.680706018517</v>
      </c>
      <c r="CB2488" t="s">
        <v>1969</v>
      </c>
      <c r="CF2488" s="65"/>
      <c r="CG2488" s="65"/>
      <c r="DJ2488" s="139"/>
      <c r="DK2488" s="95"/>
      <c r="DL2488" s="141"/>
      <c r="DM2488" s="141"/>
      <c r="DN2488" s="141"/>
      <c r="DO2488" s="141"/>
      <c r="DP2488" s="91"/>
      <c r="DQ2488" s="72"/>
      <c r="DR2488" s="72"/>
      <c r="DS2488" s="72"/>
      <c r="DT2488" s="72"/>
      <c r="DZ2488" s="141"/>
      <c r="EA2488" s="141"/>
      <c r="EF2488" s="143"/>
      <c r="EU2488" s="72"/>
    </row>
    <row r="2489" spans="78:151">
      <c r="BZ2489"/>
      <c r="CA2489" s="278">
        <v>41431.681909722225</v>
      </c>
      <c r="CB2489" t="s">
        <v>1969</v>
      </c>
      <c r="CF2489" s="65"/>
      <c r="CG2489" s="65"/>
      <c r="DJ2489" s="139"/>
      <c r="DK2489" s="95"/>
      <c r="DL2489" s="141"/>
      <c r="DM2489" s="141"/>
      <c r="DN2489" s="141"/>
      <c r="DO2489" s="141"/>
      <c r="DP2489" s="91"/>
      <c r="DQ2489" s="72"/>
      <c r="DR2489" s="72"/>
      <c r="DS2489" s="72"/>
      <c r="DT2489" s="72"/>
      <c r="DZ2489" s="141"/>
      <c r="EA2489" s="141"/>
      <c r="EF2489" s="143"/>
      <c r="EU2489" s="72"/>
    </row>
    <row r="2490" spans="78:151">
      <c r="BZ2490"/>
      <c r="CA2490" s="278">
        <v>41431.681944444441</v>
      </c>
      <c r="CB2490" t="s">
        <v>1969</v>
      </c>
      <c r="CF2490" s="65"/>
      <c r="CG2490" s="65"/>
      <c r="DJ2490" s="139"/>
      <c r="DK2490" s="95"/>
      <c r="DL2490" s="141"/>
      <c r="DM2490" s="141"/>
      <c r="DN2490" s="141"/>
      <c r="DO2490" s="141"/>
      <c r="DP2490" s="91"/>
      <c r="DQ2490" s="72"/>
      <c r="DR2490" s="72"/>
      <c r="DS2490" s="72"/>
      <c r="DT2490" s="72"/>
      <c r="DZ2490" s="141"/>
      <c r="EA2490" s="141"/>
      <c r="EF2490" s="143"/>
      <c r="EU2490" s="72"/>
    </row>
    <row r="2491" spans="78:151">
      <c r="BZ2491"/>
      <c r="CA2491" s="278">
        <v>41431.682210648149</v>
      </c>
      <c r="CB2491" t="s">
        <v>807</v>
      </c>
      <c r="CF2491" s="65"/>
      <c r="CG2491" s="65"/>
      <c r="DJ2491" s="139"/>
      <c r="DK2491" s="95"/>
      <c r="DL2491" s="141"/>
      <c r="DM2491" s="141"/>
      <c r="DN2491" s="141"/>
      <c r="DO2491" s="141"/>
      <c r="DP2491" s="91"/>
      <c r="DQ2491" s="72"/>
      <c r="DR2491" s="72"/>
      <c r="DS2491" s="72"/>
      <c r="DT2491" s="72"/>
      <c r="DZ2491" s="141"/>
      <c r="EA2491" s="141"/>
      <c r="EF2491" s="143"/>
      <c r="EU2491" s="72"/>
    </row>
    <row r="2492" spans="78:151">
      <c r="BZ2492"/>
      <c r="CA2492" s="278">
        <v>41431.682210648149</v>
      </c>
      <c r="CB2492" t="s">
        <v>1597</v>
      </c>
      <c r="CF2492" s="65"/>
      <c r="CG2492" s="65"/>
      <c r="DJ2492" s="139"/>
      <c r="DK2492" s="95"/>
      <c r="DL2492" s="141"/>
      <c r="DM2492" s="141"/>
      <c r="DN2492" s="141"/>
      <c r="DO2492" s="141"/>
      <c r="DP2492" s="91"/>
      <c r="DQ2492" s="72"/>
      <c r="DR2492" s="72"/>
      <c r="DS2492" s="72"/>
      <c r="DT2492" s="72"/>
      <c r="DZ2492" s="141"/>
      <c r="EA2492" s="141"/>
      <c r="EF2492" s="143"/>
      <c r="EU2492" s="72"/>
    </row>
    <row r="2493" spans="78:151">
      <c r="BZ2493"/>
      <c r="CA2493" s="278">
        <v>41431.682210648149</v>
      </c>
      <c r="CB2493" t="s">
        <v>1969</v>
      </c>
      <c r="CF2493" s="65"/>
      <c r="CG2493" s="65"/>
      <c r="DJ2493" s="139"/>
      <c r="DK2493" s="95"/>
      <c r="DL2493" s="141"/>
      <c r="DM2493" s="141"/>
      <c r="DN2493" s="141"/>
      <c r="DO2493" s="141"/>
      <c r="DP2493" s="91"/>
      <c r="DQ2493" s="72"/>
      <c r="DR2493" s="72"/>
      <c r="DS2493" s="72"/>
      <c r="DT2493" s="72"/>
      <c r="DZ2493" s="141"/>
      <c r="EA2493" s="141"/>
      <c r="EF2493" s="143"/>
      <c r="EU2493" s="72"/>
    </row>
    <row r="2494" spans="78:151">
      <c r="BZ2494"/>
      <c r="CA2494" s="278">
        <v>41431.682222222225</v>
      </c>
      <c r="CB2494" t="s">
        <v>808</v>
      </c>
      <c r="CF2494" s="65"/>
      <c r="CG2494" s="65"/>
      <c r="DJ2494" s="139"/>
      <c r="DK2494" s="95"/>
      <c r="DL2494" s="141"/>
      <c r="DM2494" s="141"/>
      <c r="DN2494" s="141"/>
      <c r="DO2494" s="141"/>
      <c r="DP2494" s="91"/>
      <c r="DQ2494" s="72"/>
      <c r="DR2494" s="72"/>
      <c r="DS2494" s="72"/>
      <c r="DT2494" s="72"/>
      <c r="DZ2494" s="141"/>
      <c r="EA2494" s="141"/>
      <c r="EF2494" s="143"/>
      <c r="EU2494" s="72"/>
    </row>
    <row r="2495" spans="78:151">
      <c r="BZ2495"/>
      <c r="CA2495" s="278">
        <v>41431.682222222225</v>
      </c>
      <c r="CB2495" t="s">
        <v>1969</v>
      </c>
      <c r="CF2495" s="65"/>
      <c r="CG2495" s="65"/>
      <c r="DJ2495" s="139"/>
      <c r="DK2495" s="95"/>
      <c r="DL2495" s="141"/>
      <c r="DM2495" s="141"/>
      <c r="DN2495" s="141"/>
      <c r="DO2495" s="141"/>
      <c r="DP2495" s="91"/>
      <c r="DQ2495" s="72"/>
      <c r="DR2495" s="72"/>
      <c r="DS2495" s="72"/>
      <c r="DT2495" s="72"/>
      <c r="DZ2495" s="141"/>
      <c r="EA2495" s="141"/>
      <c r="EF2495" s="143"/>
      <c r="EU2495" s="72"/>
    </row>
    <row r="2496" spans="78:151">
      <c r="BZ2496"/>
      <c r="CA2496" s="278">
        <v>41431.682233796295</v>
      </c>
      <c r="CB2496" t="s">
        <v>729</v>
      </c>
      <c r="CF2496" s="65"/>
      <c r="CG2496" s="65"/>
      <c r="DJ2496" s="139"/>
      <c r="DK2496" s="95"/>
      <c r="DL2496" s="141"/>
      <c r="DM2496" s="141"/>
      <c r="DN2496" s="141"/>
      <c r="DO2496" s="141"/>
      <c r="DP2496" s="91"/>
      <c r="DQ2496" s="72"/>
      <c r="DR2496" s="72"/>
      <c r="DS2496" s="72"/>
      <c r="DT2496" s="72"/>
      <c r="DZ2496" s="141"/>
      <c r="EA2496" s="141"/>
      <c r="EF2496" s="143"/>
      <c r="EU2496" s="72"/>
    </row>
    <row r="2497" spans="78:151">
      <c r="BZ2497"/>
      <c r="CA2497" s="278">
        <v>41431.682268518518</v>
      </c>
      <c r="CB2497" t="s">
        <v>1969</v>
      </c>
      <c r="CF2497" s="65"/>
      <c r="CG2497" s="65"/>
      <c r="DJ2497" s="139"/>
      <c r="DK2497" s="95"/>
      <c r="DL2497" s="141"/>
      <c r="DM2497" s="141"/>
      <c r="DN2497" s="141"/>
      <c r="DO2497" s="141"/>
      <c r="DP2497" s="91"/>
      <c r="DQ2497" s="72"/>
      <c r="DR2497" s="72"/>
      <c r="DS2497" s="72"/>
      <c r="DT2497" s="72"/>
      <c r="DZ2497" s="141"/>
      <c r="EA2497" s="141"/>
      <c r="EF2497" s="143"/>
      <c r="EU2497" s="72"/>
    </row>
    <row r="2498" spans="78:151">
      <c r="BZ2498"/>
      <c r="CA2498" s="278">
        <v>41431.682268518518</v>
      </c>
      <c r="CB2498" t="s">
        <v>807</v>
      </c>
      <c r="CF2498" s="65"/>
      <c r="CG2498" s="65"/>
      <c r="DJ2498" s="139"/>
      <c r="DK2498" s="95"/>
      <c r="DL2498" s="141"/>
      <c r="DM2498" s="141"/>
      <c r="DN2498" s="141"/>
      <c r="DO2498" s="141"/>
      <c r="DP2498" s="91"/>
      <c r="DQ2498" s="72"/>
      <c r="DR2498" s="72"/>
      <c r="DS2498" s="72"/>
      <c r="DT2498" s="72"/>
      <c r="DZ2498" s="141"/>
      <c r="EA2498" s="141"/>
      <c r="EF2498" s="143"/>
      <c r="EU2498" s="72"/>
    </row>
    <row r="2499" spans="78:151">
      <c r="BZ2499"/>
      <c r="CA2499" s="278">
        <v>41431.682268518518</v>
      </c>
      <c r="CB2499" t="s">
        <v>1598</v>
      </c>
      <c r="CF2499" s="65"/>
      <c r="CG2499" s="65"/>
      <c r="DJ2499" s="139"/>
      <c r="DK2499" s="95"/>
      <c r="DL2499" s="141"/>
      <c r="DM2499" s="141"/>
      <c r="DN2499" s="141"/>
      <c r="DO2499" s="141"/>
      <c r="DP2499" s="91"/>
      <c r="DQ2499" s="72"/>
      <c r="DR2499" s="72"/>
      <c r="DS2499" s="72"/>
      <c r="DT2499" s="72"/>
      <c r="DZ2499" s="141"/>
      <c r="EA2499" s="141"/>
      <c r="EF2499" s="143"/>
      <c r="EU2499" s="72"/>
    </row>
    <row r="2500" spans="78:151">
      <c r="BZ2500"/>
      <c r="CA2500" s="278">
        <v>41431.692245370374</v>
      </c>
      <c r="CB2500" t="s">
        <v>807</v>
      </c>
      <c r="CF2500" s="65"/>
      <c r="CG2500" s="65"/>
      <c r="DJ2500" s="139"/>
      <c r="DK2500" s="95"/>
      <c r="DL2500" s="141"/>
      <c r="DM2500" s="141"/>
      <c r="DN2500" s="141"/>
      <c r="DO2500" s="141"/>
      <c r="DP2500" s="91"/>
      <c r="DQ2500" s="72"/>
      <c r="DR2500" s="72"/>
      <c r="DS2500" s="72"/>
      <c r="DT2500" s="72"/>
      <c r="DZ2500" s="141"/>
      <c r="EA2500" s="141"/>
      <c r="EF2500" s="143"/>
      <c r="EU2500" s="72"/>
    </row>
    <row r="2501" spans="78:151">
      <c r="BZ2501"/>
      <c r="CA2501" s="278">
        <v>41431.692256944443</v>
      </c>
      <c r="CB2501" t="s">
        <v>1597</v>
      </c>
      <c r="CF2501" s="65"/>
      <c r="CG2501" s="65"/>
      <c r="DJ2501" s="139"/>
      <c r="DK2501" s="95"/>
      <c r="DL2501" s="141"/>
      <c r="DM2501" s="141"/>
      <c r="DN2501" s="141"/>
      <c r="DO2501" s="141"/>
      <c r="DP2501" s="91"/>
      <c r="DQ2501" s="72"/>
      <c r="DR2501" s="72"/>
      <c r="DS2501" s="72"/>
      <c r="DT2501" s="72"/>
      <c r="DZ2501" s="141"/>
      <c r="EA2501" s="141"/>
      <c r="EF2501" s="143"/>
      <c r="EU2501" s="72"/>
    </row>
    <row r="2502" spans="78:151">
      <c r="BZ2502"/>
      <c r="CA2502" s="278">
        <v>41431.692280092589</v>
      </c>
      <c r="CB2502" t="s">
        <v>1969</v>
      </c>
      <c r="CF2502" s="65"/>
      <c r="CG2502" s="65"/>
      <c r="DJ2502" s="139"/>
      <c r="DK2502" s="95"/>
      <c r="DL2502" s="141"/>
      <c r="DM2502" s="141"/>
      <c r="DN2502" s="141"/>
      <c r="DO2502" s="141"/>
      <c r="DP2502" s="91"/>
      <c r="DQ2502" s="72"/>
      <c r="DR2502" s="72"/>
      <c r="DS2502" s="72"/>
      <c r="DT2502" s="72"/>
      <c r="DZ2502" s="141"/>
      <c r="EA2502" s="141"/>
      <c r="EF2502" s="143"/>
      <c r="EU2502" s="72"/>
    </row>
    <row r="2503" spans="78:151">
      <c r="BZ2503"/>
      <c r="CA2503" s="278">
        <v>41431.692256944443</v>
      </c>
      <c r="CB2503" t="s">
        <v>730</v>
      </c>
      <c r="CF2503" s="65"/>
      <c r="CG2503" s="65"/>
      <c r="DJ2503" s="139"/>
      <c r="DK2503" s="95"/>
      <c r="DL2503" s="141"/>
      <c r="DM2503" s="141"/>
      <c r="DN2503" s="141"/>
      <c r="DO2503" s="141"/>
      <c r="DP2503" s="91"/>
      <c r="DQ2503" s="72"/>
      <c r="DR2503" s="72"/>
      <c r="DS2503" s="72"/>
      <c r="DT2503" s="72"/>
      <c r="DZ2503" s="141"/>
      <c r="EA2503" s="141"/>
      <c r="EF2503" s="143"/>
      <c r="EU2503" s="72"/>
    </row>
    <row r="2504" spans="78:151">
      <c r="BZ2504"/>
      <c r="CA2504" s="278">
        <v>41431.69226851852</v>
      </c>
      <c r="CB2504" t="s">
        <v>1597</v>
      </c>
      <c r="CF2504" s="65"/>
      <c r="CG2504" s="65"/>
      <c r="DJ2504" s="139"/>
      <c r="DK2504" s="95"/>
      <c r="DL2504" s="141"/>
      <c r="DM2504" s="141"/>
      <c r="DN2504" s="141"/>
      <c r="DO2504" s="141"/>
      <c r="DP2504" s="91"/>
      <c r="DQ2504" s="72"/>
      <c r="DR2504" s="72"/>
      <c r="DS2504" s="72"/>
      <c r="DT2504" s="72"/>
      <c r="DZ2504" s="141"/>
      <c r="EA2504" s="141"/>
      <c r="EF2504" s="143"/>
      <c r="EU2504" s="72"/>
    </row>
    <row r="2505" spans="78:151">
      <c r="BZ2505"/>
      <c r="CA2505" s="278">
        <v>41431.69226851852</v>
      </c>
      <c r="CB2505" t="s">
        <v>1969</v>
      </c>
      <c r="CF2505" s="65"/>
      <c r="CG2505" s="65"/>
      <c r="DJ2505" s="139"/>
      <c r="DK2505" s="95"/>
      <c r="DL2505" s="141"/>
      <c r="DM2505" s="141"/>
      <c r="DN2505" s="141"/>
      <c r="DO2505" s="141"/>
      <c r="DP2505" s="91"/>
      <c r="DQ2505" s="72"/>
      <c r="DR2505" s="72"/>
      <c r="DS2505" s="72"/>
      <c r="DT2505" s="72"/>
      <c r="DZ2505" s="141"/>
      <c r="EA2505" s="141"/>
      <c r="EF2505" s="143"/>
      <c r="EU2505" s="72"/>
    </row>
    <row r="2506" spans="78:151">
      <c r="BZ2506"/>
      <c r="CA2506" s="278">
        <v>41431.692303240743</v>
      </c>
      <c r="CB2506" t="s">
        <v>1969</v>
      </c>
      <c r="CF2506" s="65"/>
      <c r="CG2506" s="65"/>
      <c r="DJ2506" s="139"/>
      <c r="DK2506" s="95"/>
      <c r="DL2506" s="141"/>
      <c r="DM2506" s="141"/>
      <c r="DN2506" s="141"/>
      <c r="DO2506" s="141"/>
      <c r="DP2506" s="91"/>
      <c r="DQ2506" s="72"/>
      <c r="DR2506" s="72"/>
      <c r="DS2506" s="72"/>
      <c r="DT2506" s="72"/>
      <c r="DZ2506" s="141"/>
      <c r="EA2506" s="141"/>
      <c r="EF2506" s="143"/>
      <c r="EU2506" s="72"/>
    </row>
    <row r="2507" spans="78:151">
      <c r="BZ2507"/>
      <c r="CA2507" s="278">
        <v>41431.692627314813</v>
      </c>
      <c r="CB2507" t="s">
        <v>1969</v>
      </c>
      <c r="CF2507" s="65"/>
      <c r="CG2507" s="65"/>
      <c r="DJ2507" s="139"/>
      <c r="DK2507" s="95"/>
      <c r="DL2507" s="141"/>
      <c r="DM2507" s="141"/>
      <c r="DN2507" s="141"/>
      <c r="DO2507" s="141"/>
      <c r="DP2507" s="91"/>
      <c r="DQ2507" s="72"/>
      <c r="DR2507" s="72"/>
      <c r="DS2507" s="72"/>
      <c r="DT2507" s="72"/>
      <c r="DZ2507" s="141"/>
      <c r="EA2507" s="141"/>
      <c r="EF2507" s="143"/>
      <c r="EU2507" s="72"/>
    </row>
    <row r="2508" spans="78:151">
      <c r="BZ2508"/>
      <c r="CA2508" s="278">
        <v>41431.692731481482</v>
      </c>
      <c r="CB2508" t="s">
        <v>1969</v>
      </c>
      <c r="CF2508" s="65"/>
      <c r="CG2508" s="65"/>
      <c r="DJ2508" s="139"/>
      <c r="DK2508" s="95"/>
      <c r="DL2508" s="141"/>
      <c r="DM2508" s="141"/>
      <c r="DN2508" s="141"/>
      <c r="DO2508" s="141"/>
      <c r="DP2508" s="91"/>
      <c r="DQ2508" s="72"/>
      <c r="DR2508" s="72"/>
      <c r="DS2508" s="72"/>
      <c r="DT2508" s="72"/>
      <c r="DZ2508" s="141"/>
      <c r="EA2508" s="141"/>
      <c r="EF2508" s="143"/>
      <c r="EU2508" s="72"/>
    </row>
    <row r="2509" spans="78:151">
      <c r="BZ2509"/>
      <c r="CA2509" s="278">
        <v>41431.692743055559</v>
      </c>
      <c r="CB2509" t="s">
        <v>1969</v>
      </c>
      <c r="CF2509" s="65"/>
      <c r="CG2509" s="65"/>
      <c r="DJ2509" s="139"/>
      <c r="DK2509" s="95"/>
      <c r="DL2509" s="141"/>
      <c r="DM2509" s="141"/>
      <c r="DN2509" s="141"/>
      <c r="DO2509" s="141"/>
      <c r="DP2509" s="91"/>
      <c r="DQ2509" s="72"/>
      <c r="DR2509" s="72"/>
      <c r="DS2509" s="72"/>
      <c r="DT2509" s="72"/>
      <c r="DZ2509" s="141"/>
      <c r="EA2509" s="141"/>
      <c r="EF2509" s="143"/>
      <c r="EU2509" s="72"/>
    </row>
    <row r="2510" spans="78:151">
      <c r="BZ2510"/>
      <c r="CA2510" s="278">
        <v>41431.692766203705</v>
      </c>
      <c r="CB2510" t="s">
        <v>1969</v>
      </c>
      <c r="CF2510" s="65"/>
      <c r="CG2510" s="65"/>
      <c r="DJ2510" s="139"/>
      <c r="DK2510" s="95"/>
      <c r="DL2510" s="141"/>
      <c r="DM2510" s="141"/>
      <c r="DN2510" s="141"/>
      <c r="DO2510" s="141"/>
      <c r="DP2510" s="91"/>
      <c r="DQ2510" s="72"/>
      <c r="DR2510" s="72"/>
      <c r="DS2510" s="72"/>
      <c r="DT2510" s="72"/>
      <c r="DZ2510" s="141"/>
      <c r="EA2510" s="141"/>
      <c r="EF2510" s="143"/>
      <c r="EU2510" s="72"/>
    </row>
    <row r="2511" spans="78:151">
      <c r="BZ2511"/>
      <c r="CA2511" s="278">
        <v>41431.694062499999</v>
      </c>
      <c r="CB2511" t="s">
        <v>1969</v>
      </c>
      <c r="CF2511" s="65"/>
      <c r="CG2511" s="65"/>
      <c r="DJ2511" s="139"/>
      <c r="DK2511" s="95"/>
      <c r="DL2511" s="141"/>
      <c r="DM2511" s="141"/>
      <c r="DN2511" s="141"/>
      <c r="DO2511" s="141"/>
      <c r="DP2511" s="91"/>
      <c r="DQ2511" s="72"/>
      <c r="DR2511" s="72"/>
      <c r="DS2511" s="72"/>
      <c r="DT2511" s="72"/>
      <c r="DZ2511" s="141"/>
      <c r="EA2511" s="141"/>
      <c r="EF2511" s="143"/>
      <c r="EU2511" s="72"/>
    </row>
    <row r="2512" spans="78:151">
      <c r="BZ2512"/>
      <c r="CA2512" s="278">
        <v>41431.694178240738</v>
      </c>
      <c r="CB2512" t="s">
        <v>1969</v>
      </c>
      <c r="CF2512" s="65"/>
      <c r="CG2512" s="65"/>
      <c r="DJ2512" s="139"/>
      <c r="DK2512" s="95"/>
      <c r="DL2512" s="141"/>
      <c r="DM2512" s="141"/>
      <c r="DN2512" s="141"/>
      <c r="DO2512" s="141"/>
      <c r="DP2512" s="91"/>
      <c r="DQ2512" s="72"/>
      <c r="DR2512" s="72"/>
      <c r="DS2512" s="72"/>
      <c r="DT2512" s="72"/>
      <c r="DZ2512" s="141"/>
      <c r="EA2512" s="141"/>
      <c r="EF2512" s="143"/>
      <c r="EU2512" s="72"/>
    </row>
    <row r="2513" spans="78:151">
      <c r="BZ2513"/>
      <c r="CA2513" s="278">
        <v>41431.694178240738</v>
      </c>
      <c r="CB2513" t="s">
        <v>1969</v>
      </c>
      <c r="CF2513" s="65"/>
      <c r="CG2513" s="65"/>
      <c r="DJ2513" s="139"/>
      <c r="DK2513" s="95"/>
      <c r="DL2513" s="141"/>
      <c r="DM2513" s="141"/>
      <c r="DN2513" s="141"/>
      <c r="DO2513" s="141"/>
      <c r="DP2513" s="91"/>
      <c r="DQ2513" s="72"/>
      <c r="DR2513" s="72"/>
      <c r="DS2513" s="72"/>
      <c r="DT2513" s="72"/>
      <c r="DZ2513" s="141"/>
      <c r="EA2513" s="141"/>
      <c r="EF2513" s="143"/>
      <c r="EU2513" s="72"/>
    </row>
    <row r="2514" spans="78:151">
      <c r="BZ2514"/>
      <c r="CA2514" s="278">
        <v>41431.694212962961</v>
      </c>
      <c r="CB2514" t="s">
        <v>1969</v>
      </c>
      <c r="CF2514" s="65"/>
      <c r="CG2514" s="65"/>
      <c r="DJ2514" s="139"/>
      <c r="DK2514" s="95"/>
      <c r="DL2514" s="141"/>
      <c r="DM2514" s="141"/>
      <c r="DN2514" s="141"/>
      <c r="DO2514" s="141"/>
      <c r="DP2514" s="91"/>
      <c r="DQ2514" s="72"/>
      <c r="DR2514" s="72"/>
      <c r="DS2514" s="72"/>
      <c r="DT2514" s="72"/>
      <c r="DZ2514" s="141"/>
      <c r="EA2514" s="141"/>
      <c r="EF2514" s="143"/>
      <c r="EU2514" s="72"/>
    </row>
    <row r="2515" spans="78:151">
      <c r="BZ2515"/>
      <c r="CA2515" s="278">
        <v>41431.694386574076</v>
      </c>
      <c r="CB2515" t="s">
        <v>731</v>
      </c>
      <c r="CF2515" s="65"/>
      <c r="CG2515" s="65"/>
      <c r="DJ2515" s="139"/>
      <c r="DK2515" s="95"/>
      <c r="DL2515" s="141"/>
      <c r="DM2515" s="141"/>
      <c r="DN2515" s="141"/>
      <c r="DO2515" s="141"/>
      <c r="DP2515" s="91"/>
      <c r="DQ2515" s="72"/>
      <c r="DR2515" s="72"/>
      <c r="DS2515" s="72"/>
      <c r="DT2515" s="72"/>
      <c r="DZ2515" s="141"/>
      <c r="EA2515" s="141"/>
      <c r="EF2515" s="143"/>
      <c r="EU2515" s="72"/>
    </row>
    <row r="2516" spans="78:151">
      <c r="BZ2516"/>
      <c r="CA2516" s="278">
        <v>41431.694386574076</v>
      </c>
      <c r="CB2516" t="s">
        <v>1598</v>
      </c>
      <c r="CF2516" s="65"/>
      <c r="CG2516" s="65"/>
      <c r="DJ2516" s="139"/>
      <c r="DK2516" s="95"/>
      <c r="DL2516" s="141"/>
      <c r="DM2516" s="141"/>
      <c r="DN2516" s="141"/>
      <c r="DO2516" s="141"/>
      <c r="DP2516" s="91"/>
      <c r="DQ2516" s="72"/>
      <c r="DR2516" s="72"/>
      <c r="DS2516" s="72"/>
      <c r="DT2516" s="72"/>
      <c r="DZ2516" s="141"/>
      <c r="EA2516" s="141"/>
      <c r="EF2516" s="143"/>
      <c r="EU2516" s="72"/>
    </row>
    <row r="2517" spans="78:151">
      <c r="BZ2517"/>
      <c r="CA2517" s="278">
        <v>41431.694386574076</v>
      </c>
      <c r="CB2517" t="s">
        <v>1969</v>
      </c>
      <c r="CF2517" s="65"/>
      <c r="CG2517" s="65"/>
      <c r="DJ2517" s="139"/>
      <c r="DK2517" s="95"/>
      <c r="DL2517" s="141"/>
      <c r="DM2517" s="141"/>
      <c r="DN2517" s="141"/>
      <c r="DO2517" s="141"/>
      <c r="DP2517" s="91"/>
      <c r="DQ2517" s="72"/>
      <c r="DR2517" s="72"/>
      <c r="DS2517" s="72"/>
      <c r="DT2517" s="72"/>
      <c r="DZ2517" s="141"/>
      <c r="EA2517" s="141"/>
      <c r="EF2517" s="143"/>
      <c r="EU2517" s="72"/>
    </row>
    <row r="2518" spans="78:151">
      <c r="BZ2518"/>
      <c r="CA2518" s="278">
        <v>41431.694386574076</v>
      </c>
      <c r="CB2518" t="s">
        <v>732</v>
      </c>
      <c r="CF2518" s="65"/>
      <c r="CG2518" s="65"/>
      <c r="DJ2518" s="139"/>
      <c r="DK2518" s="95"/>
      <c r="DL2518" s="141"/>
      <c r="DM2518" s="141"/>
      <c r="DN2518" s="141"/>
      <c r="DO2518" s="141"/>
      <c r="DP2518" s="91"/>
      <c r="DQ2518" s="72"/>
      <c r="DR2518" s="72"/>
      <c r="DS2518" s="72"/>
      <c r="DT2518" s="72"/>
      <c r="DZ2518" s="141"/>
      <c r="EA2518" s="141"/>
      <c r="EF2518" s="143"/>
      <c r="EU2518" s="72"/>
    </row>
    <row r="2519" spans="78:151">
      <c r="BZ2519"/>
      <c r="CA2519" s="278">
        <v>41431.694386574076</v>
      </c>
      <c r="CB2519" t="s">
        <v>1969</v>
      </c>
      <c r="CF2519" s="65"/>
      <c r="CG2519" s="65"/>
      <c r="DJ2519" s="139"/>
      <c r="DK2519" s="95"/>
      <c r="DL2519" s="141"/>
      <c r="DM2519" s="141"/>
      <c r="DN2519" s="141"/>
      <c r="DO2519" s="141"/>
      <c r="DP2519" s="91"/>
      <c r="DQ2519" s="72"/>
      <c r="DR2519" s="72"/>
      <c r="DS2519" s="72"/>
      <c r="DT2519" s="72"/>
      <c r="DZ2519" s="141"/>
      <c r="EA2519" s="141"/>
      <c r="EF2519" s="143"/>
      <c r="EU2519" s="72"/>
    </row>
    <row r="2520" spans="78:151">
      <c r="BZ2520"/>
      <c r="CA2520" s="278">
        <v>41431.694409722222</v>
      </c>
      <c r="CB2520" t="s">
        <v>810</v>
      </c>
      <c r="CF2520" s="65"/>
      <c r="CG2520" s="65"/>
      <c r="DJ2520" s="139"/>
      <c r="DK2520" s="95"/>
      <c r="DL2520" s="141"/>
      <c r="DM2520" s="141"/>
      <c r="DN2520" s="141"/>
      <c r="DO2520" s="141"/>
      <c r="DP2520" s="91"/>
      <c r="DQ2520" s="72"/>
      <c r="DR2520" s="72"/>
      <c r="DS2520" s="72"/>
      <c r="DT2520" s="72"/>
      <c r="DZ2520" s="141"/>
      <c r="EA2520" s="141"/>
      <c r="EF2520" s="143"/>
      <c r="EU2520" s="72"/>
    </row>
    <row r="2521" spans="78:151">
      <c r="BZ2521"/>
      <c r="CA2521" s="278">
        <v>41431.694432870368</v>
      </c>
      <c r="CB2521" t="s">
        <v>1969</v>
      </c>
      <c r="CF2521" s="65"/>
      <c r="CG2521" s="65"/>
      <c r="DJ2521" s="139"/>
      <c r="DK2521" s="95"/>
      <c r="DL2521" s="141"/>
      <c r="DM2521" s="141"/>
      <c r="DN2521" s="141"/>
      <c r="DO2521" s="141"/>
      <c r="DP2521" s="91"/>
      <c r="DQ2521" s="72"/>
      <c r="DR2521" s="72"/>
      <c r="DS2521" s="72"/>
      <c r="DT2521" s="72"/>
      <c r="DZ2521" s="141"/>
      <c r="EA2521" s="141"/>
      <c r="EF2521" s="143"/>
      <c r="EU2521" s="72"/>
    </row>
    <row r="2522" spans="78:151">
      <c r="BZ2522"/>
      <c r="CA2522" s="278">
        <v>41431.694432870368</v>
      </c>
      <c r="CB2522" t="s">
        <v>731</v>
      </c>
      <c r="CF2522" s="65"/>
      <c r="CG2522" s="65"/>
      <c r="DJ2522" s="139"/>
      <c r="DK2522" s="95"/>
      <c r="DL2522" s="141"/>
      <c r="DM2522" s="141"/>
      <c r="DN2522" s="141"/>
      <c r="DO2522" s="141"/>
      <c r="DP2522" s="91"/>
      <c r="DQ2522" s="72"/>
      <c r="DR2522" s="72"/>
      <c r="DS2522" s="72"/>
      <c r="DT2522" s="72"/>
      <c r="DZ2522" s="141"/>
      <c r="EA2522" s="141"/>
      <c r="EF2522" s="143"/>
      <c r="EU2522" s="72"/>
    </row>
    <row r="2523" spans="78:151">
      <c r="BZ2523"/>
      <c r="CA2523" s="278">
        <v>41431.694432870368</v>
      </c>
      <c r="CB2523" t="s">
        <v>1597</v>
      </c>
      <c r="CF2523" s="65"/>
      <c r="CG2523" s="65"/>
      <c r="DJ2523" s="139"/>
      <c r="DK2523" s="95"/>
      <c r="DL2523" s="141"/>
      <c r="DM2523" s="141"/>
      <c r="DN2523" s="141"/>
      <c r="DO2523" s="141"/>
      <c r="DP2523" s="91"/>
      <c r="DQ2523" s="72"/>
      <c r="DR2523" s="72"/>
      <c r="DS2523" s="72"/>
      <c r="DT2523" s="72"/>
      <c r="DZ2523" s="141"/>
      <c r="EA2523" s="141"/>
      <c r="EF2523" s="143"/>
      <c r="EU2523" s="72"/>
    </row>
    <row r="2524" spans="78:151">
      <c r="BZ2524"/>
      <c r="CA2524" s="278">
        <v>41431.707372685189</v>
      </c>
      <c r="CB2524" t="s">
        <v>1969</v>
      </c>
      <c r="CF2524" s="65"/>
      <c r="CG2524" s="65"/>
      <c r="DJ2524" s="139"/>
      <c r="DK2524" s="95"/>
      <c r="DL2524" s="141"/>
      <c r="DM2524" s="141"/>
      <c r="DN2524" s="141"/>
      <c r="DO2524" s="141"/>
      <c r="DP2524" s="91"/>
      <c r="DQ2524" s="72"/>
      <c r="DR2524" s="72"/>
      <c r="DS2524" s="72"/>
      <c r="DT2524" s="72"/>
      <c r="DZ2524" s="141"/>
      <c r="EA2524" s="141"/>
      <c r="EF2524" s="143"/>
      <c r="EU2524" s="72"/>
    </row>
    <row r="2525" spans="78:151">
      <c r="BZ2525"/>
      <c r="CA2525" s="278">
        <v>41431.707488425927</v>
      </c>
      <c r="CB2525" t="s">
        <v>1969</v>
      </c>
      <c r="CF2525" s="65"/>
      <c r="CG2525" s="65"/>
      <c r="DJ2525" s="139"/>
      <c r="DK2525" s="95"/>
      <c r="DL2525" s="141"/>
      <c r="DM2525" s="141"/>
      <c r="DN2525" s="141"/>
      <c r="DO2525" s="141"/>
      <c r="DP2525" s="91"/>
      <c r="DQ2525" s="72"/>
      <c r="DR2525" s="72"/>
      <c r="DS2525" s="72"/>
      <c r="DT2525" s="72"/>
      <c r="DZ2525" s="141"/>
      <c r="EA2525" s="141"/>
      <c r="EF2525" s="143"/>
      <c r="EU2525" s="72"/>
    </row>
    <row r="2526" spans="78:151">
      <c r="BZ2526"/>
      <c r="CA2526" s="278">
        <v>41431.707488425927</v>
      </c>
      <c r="CB2526" t="s">
        <v>1969</v>
      </c>
      <c r="CF2526" s="65"/>
      <c r="CG2526" s="65"/>
      <c r="DJ2526" s="139"/>
      <c r="DK2526" s="95"/>
      <c r="DL2526" s="141"/>
      <c r="DM2526" s="141"/>
      <c r="DN2526" s="141"/>
      <c r="DO2526" s="141"/>
      <c r="DP2526" s="91"/>
      <c r="DQ2526" s="72"/>
      <c r="DR2526" s="72"/>
      <c r="DS2526" s="72"/>
      <c r="DT2526" s="72"/>
      <c r="DZ2526" s="141"/>
      <c r="EA2526" s="141"/>
      <c r="EF2526" s="143"/>
      <c r="EU2526" s="72"/>
    </row>
    <row r="2527" spans="78:151">
      <c r="BZ2527"/>
      <c r="CA2527" s="278">
        <v>41431.70752314815</v>
      </c>
      <c r="CB2527" t="s">
        <v>1969</v>
      </c>
      <c r="CF2527" s="65"/>
      <c r="CG2527" s="65"/>
      <c r="DJ2527" s="139"/>
      <c r="DK2527" s="95"/>
      <c r="DL2527" s="141"/>
      <c r="DM2527" s="141"/>
      <c r="DN2527" s="141"/>
      <c r="DO2527" s="141"/>
      <c r="DP2527" s="91"/>
      <c r="DQ2527" s="72"/>
      <c r="DR2527" s="72"/>
      <c r="DS2527" s="72"/>
      <c r="DT2527" s="72"/>
      <c r="DZ2527" s="141"/>
      <c r="EA2527" s="141"/>
      <c r="EF2527" s="143"/>
      <c r="EU2527" s="72"/>
    </row>
    <row r="2528" spans="78:151">
      <c r="BZ2528"/>
      <c r="CA2528" s="278">
        <v>41431.712500000001</v>
      </c>
      <c r="CB2528" t="s">
        <v>811</v>
      </c>
      <c r="CF2528" s="65"/>
      <c r="CG2528" s="65"/>
      <c r="DJ2528" s="139"/>
      <c r="DK2528" s="95"/>
      <c r="DL2528" s="141"/>
      <c r="DM2528" s="141"/>
      <c r="DN2528" s="141"/>
      <c r="DO2528" s="141"/>
      <c r="DP2528" s="91"/>
      <c r="DQ2528" s="72"/>
      <c r="DR2528" s="72"/>
      <c r="DS2528" s="72"/>
      <c r="DT2528" s="72"/>
      <c r="DZ2528" s="141"/>
      <c r="EA2528" s="141"/>
      <c r="EF2528" s="143"/>
      <c r="EU2528" s="72"/>
    </row>
    <row r="2529" spans="78:151">
      <c r="BZ2529"/>
      <c r="CA2529" s="278">
        <v>41431.712500000001</v>
      </c>
      <c r="CB2529" t="s">
        <v>1597</v>
      </c>
      <c r="CF2529" s="65"/>
      <c r="CG2529" s="65"/>
      <c r="DJ2529" s="139"/>
      <c r="DK2529" s="95"/>
      <c r="DL2529" s="141"/>
      <c r="DM2529" s="141"/>
      <c r="DN2529" s="141"/>
      <c r="DO2529" s="141"/>
      <c r="DP2529" s="91"/>
      <c r="DQ2529" s="72"/>
      <c r="DR2529" s="72"/>
      <c r="DS2529" s="72"/>
      <c r="DT2529" s="72"/>
      <c r="DZ2529" s="141"/>
      <c r="EA2529" s="141"/>
      <c r="EF2529" s="143"/>
      <c r="EU2529" s="72"/>
    </row>
    <row r="2530" spans="78:151">
      <c r="BZ2530"/>
      <c r="CA2530" s="278">
        <v>41431.712500000001</v>
      </c>
      <c r="CB2530" t="s">
        <v>1969</v>
      </c>
      <c r="CF2530" s="65"/>
      <c r="CG2530" s="65"/>
      <c r="DJ2530" s="139"/>
      <c r="DK2530" s="95"/>
      <c r="DL2530" s="141"/>
      <c r="DM2530" s="141"/>
      <c r="DN2530" s="141"/>
      <c r="DO2530" s="141"/>
      <c r="DP2530" s="91"/>
      <c r="DQ2530" s="72"/>
      <c r="DR2530" s="72"/>
      <c r="DS2530" s="72"/>
      <c r="DT2530" s="72"/>
      <c r="DZ2530" s="141"/>
      <c r="EA2530" s="141"/>
      <c r="EF2530" s="143"/>
      <c r="EU2530" s="72"/>
    </row>
    <row r="2531" spans="78:151">
      <c r="BZ2531"/>
      <c r="CA2531" s="278">
        <v>41431.712500000001</v>
      </c>
      <c r="CB2531" t="s">
        <v>812</v>
      </c>
      <c r="CF2531" s="65"/>
      <c r="CG2531" s="65"/>
      <c r="DJ2531" s="139"/>
      <c r="DK2531" s="95"/>
      <c r="DL2531" s="141"/>
      <c r="DM2531" s="141"/>
      <c r="DN2531" s="141"/>
      <c r="DO2531" s="141"/>
      <c r="DP2531" s="91"/>
      <c r="DQ2531" s="72"/>
      <c r="DR2531" s="72"/>
      <c r="DS2531" s="72"/>
      <c r="DT2531" s="72"/>
      <c r="DZ2531" s="141"/>
      <c r="EA2531" s="141"/>
      <c r="EF2531" s="143"/>
      <c r="EU2531" s="72"/>
    </row>
    <row r="2532" spans="78:151">
      <c r="BZ2532"/>
      <c r="CA2532" s="278">
        <v>41431.712500000001</v>
      </c>
      <c r="CB2532" t="s">
        <v>1969</v>
      </c>
      <c r="CF2532" s="65"/>
      <c r="CG2532" s="65"/>
      <c r="DJ2532" s="139"/>
      <c r="DK2532" s="95"/>
      <c r="DL2532" s="141"/>
      <c r="DM2532" s="141"/>
      <c r="DN2532" s="141"/>
      <c r="DO2532" s="141"/>
      <c r="DP2532" s="91"/>
      <c r="DQ2532" s="72"/>
      <c r="DR2532" s="72"/>
      <c r="DS2532" s="72"/>
      <c r="DT2532" s="72"/>
      <c r="DZ2532" s="141"/>
      <c r="EA2532" s="141"/>
      <c r="EF2532" s="143"/>
      <c r="EU2532" s="72"/>
    </row>
    <row r="2533" spans="78:151">
      <c r="BZ2533"/>
      <c r="CA2533" s="278">
        <v>41431.712511574071</v>
      </c>
      <c r="CB2533" t="s">
        <v>734</v>
      </c>
      <c r="CF2533" s="65"/>
      <c r="CG2533" s="65"/>
      <c r="DJ2533" s="139"/>
      <c r="DK2533" s="95"/>
      <c r="DL2533" s="141"/>
      <c r="DM2533" s="141"/>
      <c r="DN2533" s="141"/>
      <c r="DO2533" s="141"/>
      <c r="DP2533" s="91"/>
      <c r="DQ2533" s="72"/>
      <c r="DR2533" s="72"/>
      <c r="DS2533" s="72"/>
      <c r="DT2533" s="72"/>
      <c r="DZ2533" s="141"/>
      <c r="EA2533" s="141"/>
      <c r="EF2533" s="143"/>
      <c r="EU2533" s="72"/>
    </row>
    <row r="2534" spans="78:151">
      <c r="BZ2534"/>
      <c r="CA2534" s="278">
        <v>41431.712546296294</v>
      </c>
      <c r="CB2534" t="s">
        <v>1969</v>
      </c>
      <c r="CF2534" s="65"/>
      <c r="CG2534" s="65"/>
      <c r="DJ2534" s="139"/>
      <c r="DK2534" s="95"/>
      <c r="DL2534" s="141"/>
      <c r="DM2534" s="141"/>
      <c r="DN2534" s="141"/>
      <c r="DO2534" s="141"/>
      <c r="DP2534" s="91"/>
      <c r="DQ2534" s="72"/>
      <c r="DR2534" s="72"/>
      <c r="DS2534" s="72"/>
      <c r="DT2534" s="72"/>
      <c r="DZ2534" s="141"/>
      <c r="EA2534" s="141"/>
      <c r="EF2534" s="143"/>
      <c r="EU2534" s="72"/>
    </row>
    <row r="2535" spans="78:151">
      <c r="BZ2535"/>
      <c r="CA2535" s="278">
        <v>41431.712546296294</v>
      </c>
      <c r="CB2535" t="s">
        <v>811</v>
      </c>
      <c r="CF2535" s="65"/>
      <c r="CG2535" s="65"/>
      <c r="DJ2535" s="139"/>
      <c r="DK2535" s="95"/>
      <c r="DL2535" s="141"/>
      <c r="DM2535" s="141"/>
      <c r="DN2535" s="141"/>
      <c r="DO2535" s="141"/>
      <c r="DP2535" s="91"/>
      <c r="DQ2535" s="72"/>
      <c r="DR2535" s="72"/>
      <c r="DS2535" s="72"/>
      <c r="DT2535" s="72"/>
      <c r="DZ2535" s="141"/>
      <c r="EA2535" s="141"/>
      <c r="EF2535" s="143"/>
      <c r="EU2535" s="72"/>
    </row>
    <row r="2536" spans="78:151">
      <c r="BZ2536"/>
      <c r="CA2536" s="278">
        <v>41431.712546296294</v>
      </c>
      <c r="CB2536" t="s">
        <v>1597</v>
      </c>
      <c r="CF2536" s="65"/>
      <c r="CG2536" s="65"/>
      <c r="DJ2536" s="139"/>
      <c r="DK2536" s="95"/>
      <c r="DL2536" s="141"/>
      <c r="DM2536" s="141"/>
      <c r="DN2536" s="141"/>
      <c r="DO2536" s="141"/>
      <c r="DP2536" s="91"/>
      <c r="DQ2536" s="72"/>
      <c r="DR2536" s="72"/>
      <c r="DS2536" s="72"/>
      <c r="DT2536" s="72"/>
      <c r="DZ2536" s="141"/>
      <c r="EA2536" s="141"/>
      <c r="EF2536" s="143"/>
      <c r="EU2536" s="72"/>
    </row>
    <row r="2537" spans="78:151">
      <c r="BZ2537"/>
      <c r="CA2537" s="278">
        <v>41431.723495370374</v>
      </c>
      <c r="CB2537" t="s">
        <v>1969</v>
      </c>
      <c r="CF2537" s="65"/>
      <c r="CG2537" s="65"/>
      <c r="DJ2537" s="139"/>
      <c r="DK2537" s="95"/>
      <c r="DL2537" s="141"/>
      <c r="DM2537" s="141"/>
      <c r="DN2537" s="141"/>
      <c r="DO2537" s="141"/>
      <c r="DP2537" s="91"/>
      <c r="DQ2537" s="72"/>
      <c r="DR2537" s="72"/>
      <c r="DS2537" s="72"/>
      <c r="DT2537" s="72"/>
      <c r="DZ2537" s="141"/>
      <c r="EA2537" s="141"/>
      <c r="EF2537" s="143"/>
      <c r="EU2537" s="72"/>
    </row>
    <row r="2538" spans="78:151">
      <c r="BZ2538"/>
      <c r="CA2538" s="278">
        <v>41431.723599537036</v>
      </c>
      <c r="CB2538" t="s">
        <v>1969</v>
      </c>
      <c r="CF2538" s="65"/>
      <c r="CG2538" s="65"/>
      <c r="DJ2538" s="139"/>
      <c r="DK2538" s="95"/>
      <c r="DL2538" s="141"/>
      <c r="DM2538" s="141"/>
      <c r="DN2538" s="141"/>
      <c r="DO2538" s="141"/>
      <c r="DP2538" s="91"/>
      <c r="DQ2538" s="72"/>
      <c r="DR2538" s="72"/>
      <c r="DS2538" s="72"/>
      <c r="DT2538" s="72"/>
      <c r="DZ2538" s="141"/>
      <c r="EA2538" s="141"/>
      <c r="EF2538" s="143"/>
      <c r="EU2538" s="72"/>
    </row>
    <row r="2539" spans="78:151">
      <c r="BZ2539"/>
      <c r="CA2539" s="278">
        <v>41431.723715277774</v>
      </c>
      <c r="CB2539" t="s">
        <v>1969</v>
      </c>
      <c r="CF2539" s="65"/>
      <c r="CG2539" s="65"/>
      <c r="DJ2539" s="139"/>
      <c r="DK2539" s="95"/>
      <c r="DL2539" s="141"/>
      <c r="DM2539" s="141"/>
      <c r="DN2539" s="141"/>
      <c r="DO2539" s="141"/>
      <c r="DP2539" s="91"/>
      <c r="DQ2539" s="72"/>
      <c r="DR2539" s="72"/>
      <c r="DS2539" s="72"/>
      <c r="DT2539" s="72"/>
      <c r="DZ2539" s="141"/>
      <c r="EA2539" s="141"/>
      <c r="EF2539" s="143"/>
      <c r="EU2539" s="72"/>
    </row>
    <row r="2540" spans="78:151">
      <c r="BZ2540"/>
      <c r="CA2540" s="278">
        <v>41431.723738425928</v>
      </c>
      <c r="CB2540" t="s">
        <v>814</v>
      </c>
      <c r="CF2540" s="65"/>
      <c r="CG2540" s="65"/>
      <c r="DJ2540" s="139"/>
      <c r="DK2540" s="95"/>
      <c r="DL2540" s="141"/>
      <c r="DM2540" s="141"/>
      <c r="DN2540" s="141"/>
      <c r="DO2540" s="141"/>
      <c r="DP2540" s="91"/>
      <c r="DQ2540" s="72"/>
      <c r="DR2540" s="72"/>
      <c r="DS2540" s="72"/>
      <c r="DT2540" s="72"/>
      <c r="DZ2540" s="141"/>
      <c r="EA2540" s="141"/>
      <c r="EF2540" s="143"/>
      <c r="EU2540" s="72"/>
    </row>
    <row r="2541" spans="78:151">
      <c r="BZ2541"/>
      <c r="CA2541" s="278">
        <v>41431.723738425928</v>
      </c>
      <c r="CB2541" t="s">
        <v>1969</v>
      </c>
      <c r="CF2541" s="65"/>
      <c r="CG2541" s="65"/>
      <c r="DJ2541" s="139"/>
      <c r="DK2541" s="95"/>
      <c r="DL2541" s="141"/>
      <c r="DM2541" s="141"/>
      <c r="DN2541" s="141"/>
      <c r="DO2541" s="141"/>
      <c r="DP2541" s="91"/>
      <c r="DQ2541" s="72"/>
      <c r="DR2541" s="72"/>
      <c r="DS2541" s="72"/>
      <c r="DT2541" s="72"/>
      <c r="DZ2541" s="141"/>
      <c r="EA2541" s="141"/>
      <c r="EF2541" s="143"/>
      <c r="EU2541" s="72"/>
    </row>
    <row r="2542" spans="78:151">
      <c r="BZ2542"/>
      <c r="CA2542" s="278">
        <v>41431.723749999997</v>
      </c>
      <c r="CB2542" t="s">
        <v>1969</v>
      </c>
      <c r="CF2542" s="65"/>
      <c r="CG2542" s="65"/>
      <c r="DJ2542" s="139"/>
      <c r="DK2542" s="95"/>
      <c r="DL2542" s="141"/>
      <c r="DM2542" s="141"/>
      <c r="DN2542" s="141"/>
      <c r="DO2542" s="141"/>
      <c r="DP2542" s="91"/>
      <c r="DQ2542" s="72"/>
      <c r="DR2542" s="72"/>
      <c r="DS2542" s="72"/>
      <c r="DT2542" s="72"/>
      <c r="DZ2542" s="141"/>
      <c r="EA2542" s="141"/>
      <c r="EF2542" s="143"/>
      <c r="EU2542" s="72"/>
    </row>
    <row r="2543" spans="78:151">
      <c r="BZ2543"/>
      <c r="CA2543" s="278">
        <v>41431.723749999997</v>
      </c>
      <c r="CB2543" t="s">
        <v>1969</v>
      </c>
      <c r="CF2543" s="65"/>
      <c r="CG2543" s="65"/>
      <c r="DJ2543" s="139"/>
      <c r="DK2543" s="95"/>
      <c r="DL2543" s="141"/>
      <c r="DM2543" s="141"/>
      <c r="DN2543" s="141"/>
      <c r="DO2543" s="141"/>
      <c r="DP2543" s="91"/>
      <c r="DQ2543" s="72"/>
      <c r="DR2543" s="72"/>
      <c r="DS2543" s="72"/>
      <c r="DT2543" s="72"/>
      <c r="DZ2543" s="141"/>
      <c r="EA2543" s="141"/>
      <c r="EF2543" s="143"/>
      <c r="EU2543" s="72"/>
    </row>
    <row r="2544" spans="78:151">
      <c r="BZ2544"/>
      <c r="CA2544" s="278">
        <v>41431.723761574074</v>
      </c>
      <c r="CB2544" t="s">
        <v>1969</v>
      </c>
      <c r="CF2544" s="65"/>
      <c r="CG2544" s="65"/>
      <c r="DJ2544" s="139"/>
      <c r="DK2544" s="95"/>
      <c r="DL2544" s="141"/>
      <c r="DM2544" s="141"/>
      <c r="DN2544" s="141"/>
      <c r="DO2544" s="141"/>
      <c r="DP2544" s="91"/>
      <c r="DQ2544" s="72"/>
      <c r="DR2544" s="72"/>
      <c r="DS2544" s="72"/>
      <c r="DT2544" s="72"/>
      <c r="DZ2544" s="141"/>
      <c r="EA2544" s="141"/>
      <c r="EF2544" s="143"/>
      <c r="EU2544" s="72"/>
    </row>
    <row r="2545" spans="78:151">
      <c r="BZ2545"/>
      <c r="CA2545" s="278">
        <v>41431.723761574074</v>
      </c>
      <c r="CB2545" t="s">
        <v>1969</v>
      </c>
      <c r="CF2545" s="65"/>
      <c r="CG2545" s="65"/>
      <c r="DJ2545" s="139"/>
      <c r="DK2545" s="95"/>
      <c r="DL2545" s="141"/>
      <c r="DM2545" s="141"/>
      <c r="DN2545" s="141"/>
      <c r="DO2545" s="141"/>
      <c r="DP2545" s="91"/>
      <c r="DQ2545" s="72"/>
      <c r="DR2545" s="72"/>
      <c r="DS2545" s="72"/>
      <c r="DT2545" s="72"/>
      <c r="DZ2545" s="141"/>
      <c r="EA2545" s="141"/>
      <c r="EF2545" s="143"/>
      <c r="EU2545" s="72"/>
    </row>
    <row r="2546" spans="78:151">
      <c r="BZ2546"/>
      <c r="CA2546" s="278">
        <v>41431.723796296297</v>
      </c>
      <c r="CB2546" t="s">
        <v>1969</v>
      </c>
      <c r="CF2546" s="65"/>
      <c r="CG2546" s="65"/>
      <c r="DJ2546" s="139"/>
      <c r="DK2546" s="95"/>
      <c r="DL2546" s="141"/>
      <c r="DM2546" s="141"/>
      <c r="DN2546" s="141"/>
      <c r="DO2546" s="141"/>
      <c r="DP2546" s="91"/>
      <c r="DQ2546" s="72"/>
      <c r="DR2546" s="72"/>
      <c r="DS2546" s="72"/>
      <c r="DT2546" s="72"/>
      <c r="DZ2546" s="141"/>
      <c r="EA2546" s="141"/>
      <c r="EF2546" s="143"/>
      <c r="EU2546" s="72"/>
    </row>
    <row r="2547" spans="78:151">
      <c r="BZ2547"/>
      <c r="CA2547" s="278">
        <v>41431.723807870374</v>
      </c>
      <c r="CB2547" t="s">
        <v>1969</v>
      </c>
      <c r="CF2547" s="65"/>
      <c r="CG2547" s="65"/>
      <c r="DJ2547" s="139"/>
      <c r="DK2547" s="95"/>
      <c r="DL2547" s="141"/>
      <c r="DM2547" s="141"/>
      <c r="DN2547" s="141"/>
      <c r="DO2547" s="141"/>
      <c r="DP2547" s="91"/>
      <c r="DQ2547" s="72"/>
      <c r="DR2547" s="72"/>
      <c r="DS2547" s="72"/>
      <c r="DT2547" s="72"/>
      <c r="DZ2547" s="141"/>
      <c r="EA2547" s="141"/>
      <c r="EF2547" s="143"/>
      <c r="EU2547" s="72"/>
    </row>
    <row r="2548" spans="78:151">
      <c r="BZ2548"/>
      <c r="CA2548" s="278">
        <v>41431.723819444444</v>
      </c>
      <c r="CB2548" t="s">
        <v>736</v>
      </c>
      <c r="CF2548" s="65"/>
      <c r="CG2548" s="65"/>
      <c r="DJ2548" s="139"/>
      <c r="DK2548" s="95"/>
      <c r="DL2548" s="141"/>
      <c r="DM2548" s="141"/>
      <c r="DN2548" s="141"/>
      <c r="DO2548" s="141"/>
      <c r="DP2548" s="91"/>
      <c r="DQ2548" s="72"/>
      <c r="DR2548" s="72"/>
      <c r="DS2548" s="72"/>
      <c r="DT2548" s="72"/>
      <c r="DZ2548" s="141"/>
      <c r="EA2548" s="141"/>
      <c r="EF2548" s="143"/>
      <c r="EU2548" s="72"/>
    </row>
    <row r="2549" spans="78:151">
      <c r="BZ2549"/>
      <c r="CA2549" s="278">
        <v>41431.723819444444</v>
      </c>
      <c r="CB2549" t="s">
        <v>1969</v>
      </c>
      <c r="CF2549" s="65"/>
      <c r="CG2549" s="65"/>
      <c r="DJ2549" s="139"/>
      <c r="DK2549" s="95"/>
      <c r="DL2549" s="141"/>
      <c r="DM2549" s="141"/>
      <c r="DN2549" s="141"/>
      <c r="DO2549" s="141"/>
      <c r="DP2549" s="91"/>
      <c r="DQ2549" s="72"/>
      <c r="DR2549" s="72"/>
      <c r="DS2549" s="72"/>
      <c r="DT2549" s="72"/>
      <c r="DZ2549" s="141"/>
      <c r="EA2549" s="141"/>
      <c r="EF2549" s="143"/>
      <c r="EU2549" s="72"/>
    </row>
    <row r="2550" spans="78:151">
      <c r="BZ2550"/>
      <c r="CA2550" s="278">
        <v>41431.729699074072</v>
      </c>
      <c r="CB2550" t="s">
        <v>737</v>
      </c>
      <c r="CF2550" s="65"/>
      <c r="CG2550" s="65"/>
      <c r="DJ2550" s="139"/>
      <c r="DK2550" s="95"/>
      <c r="DL2550" s="141"/>
      <c r="DM2550" s="141"/>
      <c r="DN2550" s="141"/>
      <c r="DO2550" s="141"/>
      <c r="DP2550" s="91"/>
      <c r="DQ2550" s="72"/>
      <c r="DR2550" s="72"/>
      <c r="DS2550" s="72"/>
      <c r="DT2550" s="72"/>
      <c r="DZ2550" s="141"/>
      <c r="EA2550" s="141"/>
      <c r="EF2550" s="143"/>
      <c r="EU2550" s="72"/>
    </row>
    <row r="2551" spans="78:151">
      <c r="BZ2551"/>
      <c r="CA2551" s="278">
        <v>41431.729699074072</v>
      </c>
      <c r="CB2551" t="s">
        <v>1597</v>
      </c>
      <c r="CF2551" s="65"/>
      <c r="CG2551" s="65"/>
      <c r="DJ2551" s="139"/>
      <c r="DK2551" s="95"/>
      <c r="DL2551" s="141"/>
      <c r="DM2551" s="141"/>
      <c r="DN2551" s="141"/>
      <c r="DO2551" s="141"/>
      <c r="DP2551" s="91"/>
      <c r="DQ2551" s="72"/>
      <c r="DR2551" s="72"/>
      <c r="DS2551" s="72"/>
      <c r="DT2551" s="72"/>
      <c r="DZ2551" s="141"/>
      <c r="EA2551" s="141"/>
      <c r="EF2551" s="143"/>
      <c r="EU2551" s="72"/>
    </row>
    <row r="2552" spans="78:151">
      <c r="BZ2552"/>
      <c r="CA2552" s="278">
        <v>41431.729710648149</v>
      </c>
      <c r="CB2552" t="s">
        <v>1969</v>
      </c>
      <c r="CF2552" s="65"/>
      <c r="CG2552" s="65"/>
      <c r="DJ2552" s="139"/>
      <c r="DK2552" s="95"/>
      <c r="DL2552" s="141"/>
      <c r="DM2552" s="141"/>
      <c r="DN2552" s="141"/>
      <c r="DO2552" s="141"/>
      <c r="DP2552" s="91"/>
      <c r="DQ2552" s="72"/>
      <c r="DR2552" s="72"/>
      <c r="DS2552" s="72"/>
      <c r="DT2552" s="72"/>
      <c r="DZ2552" s="141"/>
      <c r="EA2552" s="141"/>
      <c r="EF2552" s="143"/>
      <c r="EU2552" s="72"/>
    </row>
    <row r="2553" spans="78:151">
      <c r="BZ2553"/>
      <c r="CA2553" s="278">
        <v>41431.729756944442</v>
      </c>
      <c r="CB2553" t="s">
        <v>1969</v>
      </c>
      <c r="CF2553" s="65"/>
      <c r="CG2553" s="65"/>
      <c r="DJ2553" s="139"/>
      <c r="DK2553" s="95"/>
      <c r="DL2553" s="141"/>
      <c r="DM2553" s="141"/>
      <c r="DN2553" s="141"/>
      <c r="DO2553" s="141"/>
      <c r="DP2553" s="91"/>
      <c r="DQ2553" s="72"/>
      <c r="DR2553" s="72"/>
      <c r="DS2553" s="72"/>
      <c r="DT2553" s="72"/>
      <c r="DZ2553" s="141"/>
      <c r="EA2553" s="141"/>
      <c r="EF2553" s="143"/>
      <c r="EU2553" s="72"/>
    </row>
    <row r="2554" spans="78:151">
      <c r="BZ2554"/>
      <c r="CA2554" s="278">
        <v>41431.729780092595</v>
      </c>
      <c r="CB2554" t="s">
        <v>738</v>
      </c>
      <c r="CF2554" s="65"/>
      <c r="CG2554" s="65"/>
      <c r="DJ2554" s="139"/>
      <c r="DK2554" s="95"/>
      <c r="DL2554" s="141"/>
      <c r="DM2554" s="141"/>
      <c r="DN2554" s="141"/>
      <c r="DO2554" s="141"/>
      <c r="DP2554" s="91"/>
      <c r="DQ2554" s="72"/>
      <c r="DR2554" s="72"/>
      <c r="DS2554" s="72"/>
      <c r="DT2554" s="72"/>
      <c r="DZ2554" s="141"/>
      <c r="EA2554" s="141"/>
      <c r="EF2554" s="143"/>
      <c r="EU2554" s="72"/>
    </row>
    <row r="2555" spans="78:151">
      <c r="BZ2555"/>
      <c r="CA2555" s="278">
        <v>41431.729780092595</v>
      </c>
      <c r="CB2555" t="s">
        <v>1597</v>
      </c>
      <c r="CF2555" s="65"/>
      <c r="CG2555" s="65"/>
      <c r="DJ2555" s="139"/>
      <c r="DK2555" s="95"/>
      <c r="DL2555" s="141"/>
      <c r="DM2555" s="141"/>
      <c r="DN2555" s="141"/>
      <c r="DO2555" s="141"/>
      <c r="DP2555" s="91"/>
      <c r="DQ2555" s="72"/>
      <c r="DR2555" s="72"/>
      <c r="DS2555" s="72"/>
      <c r="DT2555" s="72"/>
      <c r="DZ2555" s="141"/>
      <c r="EA2555" s="141"/>
      <c r="EF2555" s="143"/>
      <c r="EU2555" s="72"/>
    </row>
    <row r="2556" spans="78:151">
      <c r="BZ2556"/>
      <c r="CA2556" s="278">
        <v>41431.729780092595</v>
      </c>
      <c r="CB2556" t="s">
        <v>1969</v>
      </c>
      <c r="CF2556" s="65"/>
      <c r="CG2556" s="65"/>
      <c r="DJ2556" s="139"/>
      <c r="DK2556" s="95"/>
      <c r="DL2556" s="141"/>
      <c r="DM2556" s="141"/>
      <c r="DN2556" s="141"/>
      <c r="DO2556" s="141"/>
      <c r="DP2556" s="91"/>
      <c r="DQ2556" s="72"/>
      <c r="DR2556" s="72"/>
      <c r="DS2556" s="72"/>
      <c r="DT2556" s="72"/>
      <c r="DZ2556" s="141"/>
      <c r="EA2556" s="141"/>
      <c r="EF2556" s="143"/>
      <c r="EU2556" s="72"/>
    </row>
    <row r="2557" spans="78:151">
      <c r="BZ2557"/>
      <c r="CA2557" s="278">
        <v>41431.729780092595</v>
      </c>
      <c r="CB2557" t="s">
        <v>739</v>
      </c>
      <c r="CF2557" s="65"/>
      <c r="CG2557" s="65"/>
      <c r="DJ2557" s="139"/>
      <c r="DK2557" s="95"/>
      <c r="DL2557" s="141"/>
      <c r="DM2557" s="141"/>
      <c r="DN2557" s="141"/>
      <c r="DO2557" s="141"/>
      <c r="DP2557" s="91"/>
      <c r="DQ2557" s="72"/>
      <c r="DR2557" s="72"/>
      <c r="DS2557" s="72"/>
      <c r="DT2557" s="72"/>
      <c r="DZ2557" s="141"/>
      <c r="EA2557" s="141"/>
      <c r="EF2557" s="143"/>
      <c r="EU2557" s="72"/>
    </row>
    <row r="2558" spans="78:151">
      <c r="BZ2558"/>
      <c r="CA2558" s="278">
        <v>41431.729791666665</v>
      </c>
      <c r="CB2558" t="s">
        <v>1969</v>
      </c>
      <c r="CF2558" s="65"/>
      <c r="CG2558" s="65"/>
      <c r="DJ2558" s="139"/>
      <c r="DK2558" s="95"/>
      <c r="DL2558" s="141"/>
      <c r="DM2558" s="141"/>
      <c r="DN2558" s="141"/>
      <c r="DO2558" s="141"/>
      <c r="DP2558" s="91"/>
      <c r="DQ2558" s="72"/>
      <c r="DR2558" s="72"/>
      <c r="DS2558" s="72"/>
      <c r="DT2558" s="72"/>
      <c r="DZ2558" s="141"/>
      <c r="EA2558" s="141"/>
      <c r="EF2558" s="143"/>
      <c r="EU2558" s="72"/>
    </row>
    <row r="2559" spans="78:151">
      <c r="BZ2559"/>
      <c r="CA2559" s="278">
        <v>41431.729803240742</v>
      </c>
      <c r="CB2559" t="s">
        <v>888</v>
      </c>
      <c r="CF2559" s="65"/>
      <c r="CG2559" s="65"/>
      <c r="DJ2559" s="139"/>
      <c r="DK2559" s="95"/>
      <c r="DL2559" s="141"/>
      <c r="DM2559" s="141"/>
      <c r="DN2559" s="141"/>
      <c r="DO2559" s="141"/>
      <c r="DP2559" s="91"/>
      <c r="DQ2559" s="72"/>
      <c r="DR2559" s="72"/>
      <c r="DS2559" s="72"/>
      <c r="DT2559" s="72"/>
      <c r="DZ2559" s="141"/>
      <c r="EA2559" s="141"/>
      <c r="EF2559" s="143"/>
      <c r="EU2559" s="72"/>
    </row>
    <row r="2560" spans="78:151">
      <c r="BZ2560"/>
      <c r="CA2560" s="278">
        <v>41431.729826388888</v>
      </c>
      <c r="CB2560" t="s">
        <v>1969</v>
      </c>
      <c r="CF2560" s="65"/>
      <c r="CG2560" s="65"/>
      <c r="DJ2560" s="139"/>
      <c r="DK2560" s="95"/>
      <c r="DL2560" s="141"/>
      <c r="DM2560" s="141"/>
      <c r="DN2560" s="141"/>
      <c r="DO2560" s="141"/>
      <c r="DP2560" s="91"/>
      <c r="DQ2560" s="72"/>
      <c r="DR2560" s="72"/>
      <c r="DS2560" s="72"/>
      <c r="DT2560" s="72"/>
      <c r="DZ2560" s="141"/>
      <c r="EA2560" s="141"/>
      <c r="EF2560" s="143"/>
      <c r="EU2560" s="72"/>
    </row>
    <row r="2561" spans="78:151">
      <c r="BZ2561"/>
      <c r="CA2561" s="278">
        <v>41431.729837962965</v>
      </c>
      <c r="CB2561" t="s">
        <v>738</v>
      </c>
      <c r="CF2561" s="65"/>
      <c r="CG2561" s="65"/>
      <c r="DJ2561" s="139"/>
      <c r="DK2561" s="95"/>
      <c r="DL2561" s="141"/>
      <c r="DM2561" s="141"/>
      <c r="DN2561" s="141"/>
      <c r="DO2561" s="141"/>
      <c r="DP2561" s="91"/>
      <c r="DQ2561" s="72"/>
      <c r="DR2561" s="72"/>
      <c r="DS2561" s="72"/>
      <c r="DT2561" s="72"/>
      <c r="DZ2561" s="141"/>
      <c r="EA2561" s="141"/>
      <c r="EF2561" s="143"/>
      <c r="EU2561" s="72"/>
    </row>
    <row r="2562" spans="78:151">
      <c r="BZ2562"/>
      <c r="CA2562" s="278">
        <v>41431.729837962965</v>
      </c>
      <c r="CB2562" t="s">
        <v>1597</v>
      </c>
      <c r="CF2562" s="65"/>
      <c r="CG2562" s="65"/>
      <c r="DJ2562" s="139"/>
      <c r="DK2562" s="95"/>
      <c r="DL2562" s="141"/>
      <c r="DM2562" s="141"/>
      <c r="DN2562" s="141"/>
      <c r="DO2562" s="141"/>
      <c r="DP2562" s="91"/>
      <c r="DQ2562" s="72"/>
      <c r="DR2562" s="72"/>
      <c r="DS2562" s="72"/>
      <c r="DT2562" s="72"/>
      <c r="DZ2562" s="141"/>
      <c r="EA2562" s="141"/>
      <c r="EF2562" s="143"/>
      <c r="EU2562" s="72"/>
    </row>
    <row r="2563" spans="78:151">
      <c r="BZ2563"/>
      <c r="CA2563" s="278">
        <v>41431.744189814817</v>
      </c>
      <c r="CB2563" t="s">
        <v>1969</v>
      </c>
      <c r="CF2563" s="65"/>
      <c r="CG2563" s="65"/>
      <c r="DJ2563" s="139"/>
      <c r="DK2563" s="95"/>
      <c r="DL2563" s="141"/>
      <c r="DM2563" s="141"/>
      <c r="DN2563" s="141"/>
      <c r="DO2563" s="141"/>
      <c r="DP2563" s="91"/>
      <c r="DQ2563" s="72"/>
      <c r="DR2563" s="72"/>
      <c r="DS2563" s="72"/>
      <c r="DT2563" s="72"/>
      <c r="DZ2563" s="141"/>
      <c r="EA2563" s="141"/>
      <c r="EF2563" s="143"/>
      <c r="EU2563" s="72"/>
    </row>
    <row r="2564" spans="78:151">
      <c r="BZ2564"/>
      <c r="CA2564" s="278">
        <v>41431.744305555556</v>
      </c>
      <c r="CB2564" t="s">
        <v>1969</v>
      </c>
      <c r="CF2564" s="65"/>
      <c r="CG2564" s="65"/>
      <c r="DJ2564" s="139"/>
      <c r="DK2564" s="95"/>
      <c r="DL2564" s="141"/>
      <c r="DM2564" s="141"/>
      <c r="DN2564" s="141"/>
      <c r="DO2564" s="141"/>
      <c r="DP2564" s="91"/>
      <c r="DQ2564" s="72"/>
      <c r="DR2564" s="72"/>
      <c r="DS2564" s="72"/>
      <c r="DT2564" s="72"/>
      <c r="DZ2564" s="141"/>
      <c r="EA2564" s="141"/>
      <c r="EF2564" s="143"/>
      <c r="EU2564" s="72"/>
    </row>
    <row r="2565" spans="78:151">
      <c r="BZ2565"/>
      <c r="CA2565" s="278">
        <v>41431.744317129633</v>
      </c>
      <c r="CB2565" t="s">
        <v>818</v>
      </c>
      <c r="CF2565" s="65"/>
      <c r="CG2565" s="65"/>
      <c r="DJ2565" s="139"/>
      <c r="DK2565" s="95"/>
      <c r="DL2565" s="141"/>
      <c r="DM2565" s="141"/>
      <c r="DN2565" s="141"/>
      <c r="DO2565" s="141"/>
      <c r="DP2565" s="91"/>
      <c r="DQ2565" s="72"/>
      <c r="DR2565" s="72"/>
      <c r="DS2565" s="72"/>
      <c r="DT2565" s="72"/>
      <c r="DZ2565" s="141"/>
      <c r="EA2565" s="141"/>
      <c r="EF2565" s="143"/>
      <c r="EU2565" s="72"/>
    </row>
    <row r="2566" spans="78:151">
      <c r="BZ2566"/>
      <c r="CA2566" s="278">
        <v>41431.744328703702</v>
      </c>
      <c r="CB2566" t="s">
        <v>1969</v>
      </c>
      <c r="CF2566" s="65"/>
      <c r="CG2566" s="65"/>
      <c r="DJ2566" s="139"/>
      <c r="DK2566" s="95"/>
      <c r="DL2566" s="141"/>
      <c r="DM2566" s="141"/>
      <c r="DN2566" s="141"/>
      <c r="DO2566" s="141"/>
      <c r="DP2566" s="91"/>
      <c r="DQ2566" s="72"/>
      <c r="DR2566" s="72"/>
      <c r="DS2566" s="72"/>
      <c r="DT2566" s="72"/>
      <c r="DZ2566" s="141"/>
      <c r="EA2566" s="141"/>
      <c r="EF2566" s="143"/>
      <c r="EU2566" s="72"/>
    </row>
    <row r="2567" spans="78:151">
      <c r="BZ2567"/>
      <c r="CA2567" s="278">
        <v>41431.744328703702</v>
      </c>
      <c r="CB2567" t="s">
        <v>1969</v>
      </c>
      <c r="CF2567" s="65"/>
      <c r="CG2567" s="65"/>
      <c r="DJ2567" s="139"/>
      <c r="DK2567" s="95"/>
      <c r="DL2567" s="141"/>
      <c r="DM2567" s="141"/>
      <c r="DN2567" s="141"/>
      <c r="DO2567" s="141"/>
      <c r="DP2567" s="91"/>
      <c r="DQ2567" s="72"/>
      <c r="DR2567" s="72"/>
      <c r="DS2567" s="72"/>
      <c r="DT2567" s="72"/>
      <c r="DZ2567" s="141"/>
      <c r="EA2567" s="141"/>
      <c r="EF2567" s="143"/>
      <c r="EU2567" s="72"/>
    </row>
    <row r="2568" spans="78:151">
      <c r="BZ2568"/>
      <c r="CA2568" s="278">
        <v>41431.744340277779</v>
      </c>
      <c r="CB2568" t="s">
        <v>1969</v>
      </c>
      <c r="CF2568" s="65"/>
      <c r="CG2568" s="65"/>
      <c r="DJ2568" s="139"/>
      <c r="DK2568" s="95"/>
      <c r="DL2568" s="141"/>
      <c r="DM2568" s="141"/>
      <c r="DN2568" s="141"/>
      <c r="DO2568" s="141"/>
      <c r="DP2568" s="91"/>
      <c r="DQ2568" s="72"/>
      <c r="DR2568" s="72"/>
      <c r="DS2568" s="72"/>
      <c r="DT2568" s="72"/>
      <c r="DZ2568" s="141"/>
      <c r="EA2568" s="141"/>
      <c r="EF2568" s="143"/>
      <c r="EU2568" s="72"/>
    </row>
    <row r="2569" spans="78:151">
      <c r="BZ2569"/>
      <c r="CA2569" s="278">
        <v>41431.744351851848</v>
      </c>
      <c r="CB2569" t="s">
        <v>1969</v>
      </c>
      <c r="CF2569" s="65"/>
      <c r="CG2569" s="65"/>
      <c r="DJ2569" s="139"/>
      <c r="DK2569" s="95"/>
      <c r="DL2569" s="141"/>
      <c r="DM2569" s="141"/>
      <c r="DN2569" s="141"/>
      <c r="DO2569" s="141"/>
      <c r="DP2569" s="91"/>
      <c r="DQ2569" s="72"/>
      <c r="DR2569" s="72"/>
      <c r="DS2569" s="72"/>
      <c r="DT2569" s="72"/>
      <c r="DZ2569" s="141"/>
      <c r="EA2569" s="141"/>
      <c r="EF2569" s="143"/>
      <c r="EU2569" s="72"/>
    </row>
    <row r="2570" spans="78:151">
      <c r="BZ2570"/>
      <c r="CA2570" s="278">
        <v>41431.744363425925</v>
      </c>
      <c r="CB2570" t="s">
        <v>1969</v>
      </c>
      <c r="CF2570" s="65"/>
      <c r="CG2570" s="65"/>
      <c r="DJ2570" s="139"/>
      <c r="DK2570" s="95"/>
      <c r="DL2570" s="141"/>
      <c r="DM2570" s="141"/>
      <c r="DN2570" s="141"/>
      <c r="DO2570" s="141"/>
      <c r="DP2570" s="91"/>
      <c r="DQ2570" s="72"/>
      <c r="DR2570" s="72"/>
      <c r="DS2570" s="72"/>
      <c r="DT2570" s="72"/>
      <c r="DZ2570" s="141"/>
      <c r="EA2570" s="141"/>
      <c r="EF2570" s="143"/>
      <c r="EU2570" s="72"/>
    </row>
    <row r="2571" spans="78:151">
      <c r="BZ2571"/>
      <c r="CA2571" s="278">
        <v>41431.744375000002</v>
      </c>
      <c r="CB2571" t="s">
        <v>1003</v>
      </c>
      <c r="CF2571" s="65"/>
      <c r="CG2571" s="65"/>
      <c r="DJ2571" s="139"/>
      <c r="DK2571" s="95"/>
      <c r="DL2571" s="141"/>
      <c r="DM2571" s="141"/>
      <c r="DN2571" s="141"/>
      <c r="DO2571" s="141"/>
      <c r="DP2571" s="91"/>
      <c r="DQ2571" s="72"/>
      <c r="DR2571" s="72"/>
      <c r="DS2571" s="72"/>
      <c r="DT2571" s="72"/>
      <c r="DZ2571" s="141"/>
      <c r="EA2571" s="141"/>
      <c r="EF2571" s="143"/>
      <c r="EU2571" s="72"/>
    </row>
    <row r="2572" spans="78:151">
      <c r="BZ2572"/>
      <c r="CA2572" s="278">
        <v>41431.744375000002</v>
      </c>
      <c r="CB2572" t="s">
        <v>1969</v>
      </c>
      <c r="CF2572" s="65"/>
      <c r="CG2572" s="65"/>
      <c r="DJ2572" s="139"/>
      <c r="DK2572" s="95"/>
      <c r="DL2572" s="141"/>
      <c r="DM2572" s="141"/>
      <c r="DN2572" s="141"/>
      <c r="DO2572" s="141"/>
      <c r="DP2572" s="91"/>
      <c r="DQ2572" s="72"/>
      <c r="DR2572" s="72"/>
      <c r="DS2572" s="72"/>
      <c r="DT2572" s="72"/>
      <c r="DZ2572" s="141"/>
      <c r="EA2572" s="141"/>
      <c r="EF2572" s="143"/>
      <c r="EU2572" s="72"/>
    </row>
    <row r="2573" spans="78:151">
      <c r="BZ2573"/>
      <c r="CA2573" s="278">
        <v>41431.744375000002</v>
      </c>
      <c r="CB2573" t="s">
        <v>1969</v>
      </c>
      <c r="CF2573" s="65"/>
      <c r="CG2573" s="65"/>
      <c r="DJ2573" s="139"/>
      <c r="DK2573" s="95"/>
      <c r="DL2573" s="141"/>
      <c r="DM2573" s="141"/>
      <c r="DN2573" s="141"/>
      <c r="DO2573" s="141"/>
      <c r="DP2573" s="91"/>
      <c r="DQ2573" s="72"/>
      <c r="DR2573" s="72"/>
      <c r="DS2573" s="72"/>
      <c r="DT2573" s="72"/>
      <c r="DZ2573" s="141"/>
      <c r="EA2573" s="141"/>
      <c r="EF2573" s="143"/>
      <c r="EU2573" s="72"/>
    </row>
    <row r="2574" spans="78:151">
      <c r="BZ2574"/>
      <c r="CA2574" s="278">
        <v>41431.744398148148</v>
      </c>
      <c r="CB2574" t="s">
        <v>1969</v>
      </c>
      <c r="CF2574" s="65"/>
      <c r="CG2574" s="65"/>
      <c r="DJ2574" s="139"/>
      <c r="DK2574" s="95"/>
      <c r="DL2574" s="141"/>
      <c r="DM2574" s="141"/>
      <c r="DN2574" s="141"/>
      <c r="DO2574" s="141"/>
      <c r="DP2574" s="91"/>
      <c r="DQ2574" s="72"/>
      <c r="DR2574" s="72"/>
      <c r="DS2574" s="72"/>
      <c r="DT2574" s="72"/>
      <c r="DZ2574" s="141"/>
      <c r="EA2574" s="141"/>
      <c r="EF2574" s="143"/>
      <c r="EU2574" s="72"/>
    </row>
    <row r="2575" spans="78:151">
      <c r="BZ2575"/>
      <c r="CA2575" s="278">
        <v>41431.744398148148</v>
      </c>
      <c r="CB2575" t="s">
        <v>1969</v>
      </c>
      <c r="CF2575" s="65"/>
      <c r="CG2575" s="65"/>
      <c r="DJ2575" s="139"/>
      <c r="DK2575" s="95"/>
      <c r="DL2575" s="141"/>
      <c r="DM2575" s="141"/>
      <c r="DN2575" s="141"/>
      <c r="DO2575" s="141"/>
      <c r="DP2575" s="91"/>
      <c r="DQ2575" s="72"/>
      <c r="DR2575" s="72"/>
      <c r="DS2575" s="72"/>
      <c r="DT2575" s="72"/>
      <c r="DZ2575" s="141"/>
      <c r="EA2575" s="141"/>
      <c r="EF2575" s="143"/>
      <c r="EU2575" s="72"/>
    </row>
    <row r="2576" spans="78:151">
      <c r="BZ2576"/>
      <c r="CA2576" s="278">
        <v>41431.744421296295</v>
      </c>
      <c r="CB2576" t="s">
        <v>1969</v>
      </c>
      <c r="CF2576" s="65"/>
      <c r="CG2576" s="65"/>
      <c r="DJ2576" s="139"/>
      <c r="DK2576" s="95"/>
      <c r="DL2576" s="141"/>
      <c r="DM2576" s="141"/>
      <c r="DN2576" s="141"/>
      <c r="DO2576" s="141"/>
      <c r="DP2576" s="91"/>
      <c r="DQ2576" s="72"/>
      <c r="DR2576" s="72"/>
      <c r="DS2576" s="72"/>
      <c r="DT2576" s="72"/>
      <c r="DZ2576" s="141"/>
      <c r="EA2576" s="141"/>
      <c r="EF2576" s="143"/>
      <c r="EU2576" s="72"/>
    </row>
    <row r="2577" spans="78:151">
      <c r="BZ2577"/>
      <c r="CA2577" s="278">
        <v>41431.744432870371</v>
      </c>
      <c r="CB2577" t="s">
        <v>944</v>
      </c>
      <c r="CF2577" s="65"/>
      <c r="CG2577" s="65"/>
      <c r="DJ2577" s="139"/>
      <c r="DK2577" s="95"/>
      <c r="DL2577" s="141"/>
      <c r="DM2577" s="141"/>
      <c r="DN2577" s="141"/>
      <c r="DO2577" s="141"/>
      <c r="DP2577" s="91"/>
      <c r="DQ2577" s="72"/>
      <c r="DR2577" s="72"/>
      <c r="DS2577" s="72"/>
      <c r="DT2577" s="72"/>
      <c r="DZ2577" s="141"/>
      <c r="EA2577" s="141"/>
      <c r="EF2577" s="143"/>
      <c r="EU2577" s="72"/>
    </row>
    <row r="2578" spans="78:151">
      <c r="BZ2578"/>
      <c r="CA2578" s="278">
        <v>41431.744432870371</v>
      </c>
      <c r="CB2578" t="s">
        <v>1969</v>
      </c>
      <c r="CF2578" s="65"/>
      <c r="CG2578" s="65"/>
      <c r="DJ2578" s="139"/>
      <c r="DK2578" s="95"/>
      <c r="DL2578" s="141"/>
      <c r="DM2578" s="141"/>
      <c r="DN2578" s="141"/>
      <c r="DO2578" s="141"/>
      <c r="DP2578" s="91"/>
      <c r="DQ2578" s="72"/>
      <c r="DR2578" s="72"/>
      <c r="DS2578" s="72"/>
      <c r="DT2578" s="72"/>
      <c r="DZ2578" s="141"/>
      <c r="EA2578" s="141"/>
      <c r="EF2578" s="143"/>
      <c r="EU2578" s="72"/>
    </row>
    <row r="2579" spans="78:151">
      <c r="BZ2579"/>
      <c r="CA2579" s="278">
        <v>41431.744444444441</v>
      </c>
      <c r="CB2579" t="s">
        <v>1969</v>
      </c>
      <c r="CF2579" s="65"/>
      <c r="CG2579" s="65"/>
      <c r="DJ2579" s="139"/>
      <c r="DK2579" s="95"/>
      <c r="DL2579" s="141"/>
      <c r="DM2579" s="141"/>
      <c r="DN2579" s="141"/>
      <c r="DO2579" s="141"/>
      <c r="DP2579" s="91"/>
      <c r="DQ2579" s="72"/>
      <c r="DR2579" s="72"/>
      <c r="DS2579" s="72"/>
      <c r="DT2579" s="72"/>
      <c r="DZ2579" s="141"/>
      <c r="EA2579" s="141"/>
      <c r="EF2579" s="143"/>
      <c r="EU2579" s="72"/>
    </row>
    <row r="2580" spans="78:151">
      <c r="BZ2580"/>
      <c r="CA2580" s="278">
        <v>41431.744444444441</v>
      </c>
      <c r="CB2580" t="s">
        <v>1969</v>
      </c>
      <c r="CF2580" s="65"/>
      <c r="CG2580" s="65"/>
      <c r="DJ2580" s="139"/>
      <c r="DK2580" s="95"/>
      <c r="DL2580" s="141"/>
      <c r="DM2580" s="141"/>
      <c r="DN2580" s="141"/>
      <c r="DO2580" s="141"/>
      <c r="DP2580" s="91"/>
      <c r="DQ2580" s="72"/>
      <c r="DR2580" s="72"/>
      <c r="DS2580" s="72"/>
      <c r="DT2580" s="72"/>
      <c r="DZ2580" s="141"/>
      <c r="EA2580" s="141"/>
      <c r="EF2580" s="143"/>
      <c r="EU2580" s="72"/>
    </row>
    <row r="2581" spans="78:151">
      <c r="BZ2581"/>
      <c r="CA2581" s="278">
        <v>41431.744456018518</v>
      </c>
      <c r="CB2581" t="s">
        <v>1969</v>
      </c>
      <c r="CF2581" s="65"/>
      <c r="CG2581" s="65"/>
      <c r="DJ2581" s="139"/>
      <c r="DK2581" s="95"/>
      <c r="DL2581" s="141"/>
      <c r="DM2581" s="141"/>
      <c r="DN2581" s="141"/>
      <c r="DO2581" s="141"/>
      <c r="DP2581" s="91"/>
      <c r="DQ2581" s="72"/>
      <c r="DR2581" s="72"/>
      <c r="DS2581" s="72"/>
      <c r="DT2581" s="72"/>
      <c r="DZ2581" s="141"/>
      <c r="EA2581" s="141"/>
      <c r="EF2581" s="143"/>
      <c r="EU2581" s="72"/>
    </row>
    <row r="2582" spans="78:151">
      <c r="BZ2582"/>
      <c r="CA2582" s="278">
        <v>41431.744467592594</v>
      </c>
      <c r="CB2582" t="s">
        <v>1969</v>
      </c>
      <c r="CF2582" s="65"/>
      <c r="CG2582" s="65"/>
      <c r="DJ2582" s="139"/>
      <c r="DK2582" s="95"/>
      <c r="DL2582" s="141"/>
      <c r="DM2582" s="141"/>
      <c r="DN2582" s="141"/>
      <c r="DO2582" s="141"/>
      <c r="DP2582" s="91"/>
      <c r="DQ2582" s="72"/>
      <c r="DR2582" s="72"/>
      <c r="DS2582" s="72"/>
      <c r="DT2582" s="72"/>
      <c r="DZ2582" s="141"/>
      <c r="EA2582" s="141"/>
      <c r="EF2582" s="143"/>
      <c r="EU2582" s="72"/>
    </row>
    <row r="2583" spans="78:151">
      <c r="BZ2583"/>
      <c r="CA2583" s="278">
        <v>41431.744490740741</v>
      </c>
      <c r="CB2583" t="s">
        <v>1969</v>
      </c>
      <c r="CF2583" s="65"/>
      <c r="CG2583" s="65"/>
      <c r="DJ2583" s="139"/>
      <c r="DK2583" s="95"/>
      <c r="DL2583" s="141"/>
      <c r="DM2583" s="141"/>
      <c r="DN2583" s="141"/>
      <c r="DO2583" s="141"/>
      <c r="DP2583" s="91"/>
      <c r="DQ2583" s="72"/>
      <c r="DR2583" s="72"/>
      <c r="DS2583" s="72"/>
      <c r="DT2583" s="72"/>
      <c r="DZ2583" s="141"/>
      <c r="EA2583" s="141"/>
      <c r="EF2583" s="143"/>
      <c r="EU2583" s="72"/>
    </row>
    <row r="2584" spans="78:151">
      <c r="BZ2584"/>
      <c r="CA2584" s="278">
        <v>41431.744502314818</v>
      </c>
      <c r="CB2584" t="s">
        <v>1969</v>
      </c>
      <c r="CF2584" s="65"/>
      <c r="CG2584" s="65"/>
      <c r="DJ2584" s="139"/>
      <c r="DK2584" s="95"/>
      <c r="DL2584" s="141"/>
      <c r="DM2584" s="141"/>
      <c r="DN2584" s="141"/>
      <c r="DO2584" s="141"/>
      <c r="DP2584" s="91"/>
      <c r="DQ2584" s="72"/>
      <c r="DR2584" s="72"/>
      <c r="DS2584" s="72"/>
      <c r="DT2584" s="72"/>
      <c r="DZ2584" s="141"/>
      <c r="EA2584" s="141"/>
      <c r="EF2584" s="143"/>
      <c r="EU2584" s="72"/>
    </row>
    <row r="2585" spans="78:151">
      <c r="BZ2585"/>
      <c r="CA2585" s="278">
        <v>41431.744513888887</v>
      </c>
      <c r="CB2585" t="s">
        <v>1005</v>
      </c>
      <c r="CF2585" s="65"/>
      <c r="CG2585" s="65"/>
      <c r="DJ2585" s="139"/>
      <c r="DK2585" s="95"/>
      <c r="DL2585" s="141"/>
      <c r="DM2585" s="141"/>
      <c r="DN2585" s="141"/>
      <c r="DO2585" s="141"/>
      <c r="DP2585" s="91"/>
      <c r="DQ2585" s="72"/>
      <c r="DR2585" s="72"/>
      <c r="DS2585" s="72"/>
      <c r="DT2585" s="72"/>
      <c r="DZ2585" s="141"/>
      <c r="EA2585" s="141"/>
      <c r="EF2585" s="143"/>
      <c r="EU2585" s="72"/>
    </row>
    <row r="2586" spans="78:151">
      <c r="BZ2586"/>
      <c r="CA2586" s="278">
        <v>41431.744513888887</v>
      </c>
      <c r="CB2586" t="s">
        <v>1969</v>
      </c>
      <c r="CF2586" s="65"/>
      <c r="CG2586" s="65"/>
      <c r="DJ2586" s="139"/>
      <c r="DK2586" s="95"/>
      <c r="DL2586" s="141"/>
      <c r="DM2586" s="141"/>
      <c r="DN2586" s="141"/>
      <c r="DO2586" s="141"/>
      <c r="DP2586" s="91"/>
      <c r="DQ2586" s="72"/>
      <c r="DR2586" s="72"/>
      <c r="DS2586" s="72"/>
      <c r="DT2586" s="72"/>
      <c r="DZ2586" s="141"/>
      <c r="EA2586" s="141"/>
      <c r="EF2586" s="143"/>
      <c r="EU2586" s="72"/>
    </row>
    <row r="2587" spans="78:151">
      <c r="BZ2587"/>
      <c r="CA2587" s="278">
        <v>41431.744513888887</v>
      </c>
      <c r="CB2587" t="s">
        <v>1969</v>
      </c>
      <c r="CF2587" s="65"/>
      <c r="CG2587" s="65"/>
      <c r="DJ2587" s="139"/>
      <c r="DK2587" s="95"/>
      <c r="DL2587" s="141"/>
      <c r="DM2587" s="141"/>
      <c r="DN2587" s="141"/>
      <c r="DO2587" s="141"/>
      <c r="DP2587" s="91"/>
      <c r="DQ2587" s="72"/>
      <c r="DR2587" s="72"/>
      <c r="DS2587" s="72"/>
      <c r="DT2587" s="72"/>
      <c r="DZ2587" s="141"/>
      <c r="EA2587" s="141"/>
      <c r="EF2587" s="143"/>
      <c r="EU2587" s="72"/>
    </row>
    <row r="2588" spans="78:151">
      <c r="BZ2588"/>
      <c r="CA2588" s="278">
        <v>41431.744537037041</v>
      </c>
      <c r="CB2588" t="s">
        <v>1969</v>
      </c>
      <c r="CF2588" s="65"/>
      <c r="CG2588" s="65"/>
      <c r="DJ2588" s="139"/>
      <c r="DK2588" s="95"/>
      <c r="DL2588" s="141"/>
      <c r="DM2588" s="141"/>
      <c r="DN2588" s="141"/>
      <c r="DO2588" s="141"/>
      <c r="DP2588" s="91"/>
      <c r="DQ2588" s="72"/>
      <c r="DR2588" s="72"/>
      <c r="DS2588" s="72"/>
      <c r="DT2588" s="72"/>
      <c r="DZ2588" s="141"/>
      <c r="EA2588" s="141"/>
      <c r="EF2588" s="143"/>
      <c r="EU2588" s="72"/>
    </row>
    <row r="2589" spans="78:151">
      <c r="BZ2589"/>
      <c r="CA2589" s="278">
        <v>41431.74454861111</v>
      </c>
      <c r="CB2589" t="s">
        <v>1969</v>
      </c>
      <c r="CF2589" s="65"/>
      <c r="CG2589" s="65"/>
      <c r="DJ2589" s="139"/>
      <c r="DK2589" s="95"/>
      <c r="DL2589" s="141"/>
      <c r="DM2589" s="141"/>
      <c r="DN2589" s="141"/>
      <c r="DO2589" s="141"/>
      <c r="DP2589" s="91"/>
      <c r="DQ2589" s="72"/>
      <c r="DR2589" s="72"/>
      <c r="DS2589" s="72"/>
      <c r="DT2589" s="72"/>
      <c r="DZ2589" s="141"/>
      <c r="EA2589" s="141"/>
      <c r="EF2589" s="143"/>
      <c r="EU2589" s="72"/>
    </row>
    <row r="2590" spans="78:151">
      <c r="BZ2590"/>
      <c r="CA2590" s="278">
        <v>41431.744560185187</v>
      </c>
      <c r="CB2590" t="s">
        <v>1969</v>
      </c>
      <c r="CF2590" s="65"/>
      <c r="CG2590" s="65"/>
      <c r="DJ2590" s="139"/>
      <c r="DK2590" s="95"/>
      <c r="DL2590" s="141"/>
      <c r="DM2590" s="141"/>
      <c r="DN2590" s="141"/>
      <c r="DO2590" s="141"/>
      <c r="DP2590" s="91"/>
      <c r="DQ2590" s="72"/>
      <c r="DR2590" s="72"/>
      <c r="DS2590" s="72"/>
      <c r="DT2590" s="72"/>
      <c r="DZ2590" s="141"/>
      <c r="EA2590" s="141"/>
      <c r="EF2590" s="143"/>
      <c r="EU2590" s="72"/>
    </row>
    <row r="2591" spans="78:151">
      <c r="BZ2591"/>
      <c r="CA2591" s="278">
        <v>41431.744571759256</v>
      </c>
      <c r="CB2591" t="s">
        <v>946</v>
      </c>
      <c r="CF2591" s="65"/>
      <c r="CG2591" s="65"/>
      <c r="DJ2591" s="139"/>
      <c r="DK2591" s="95"/>
      <c r="DL2591" s="141"/>
      <c r="DM2591" s="141"/>
      <c r="DN2591" s="141"/>
      <c r="DO2591" s="141"/>
      <c r="DP2591" s="91"/>
      <c r="DQ2591" s="72"/>
      <c r="DR2591" s="72"/>
      <c r="DS2591" s="72"/>
      <c r="DT2591" s="72"/>
      <c r="DZ2591" s="141"/>
      <c r="EA2591" s="141"/>
      <c r="EF2591" s="143"/>
      <c r="EU2591" s="72"/>
    </row>
    <row r="2592" spans="78:151">
      <c r="BZ2592"/>
      <c r="CA2592" s="278">
        <v>41431.744571759256</v>
      </c>
      <c r="CB2592" t="s">
        <v>1969</v>
      </c>
      <c r="CF2592" s="65"/>
      <c r="CG2592" s="65"/>
      <c r="DJ2592" s="139"/>
      <c r="DK2592" s="95"/>
      <c r="DL2592" s="141"/>
      <c r="DM2592" s="141"/>
      <c r="DN2592" s="141"/>
      <c r="DO2592" s="141"/>
      <c r="DP2592" s="91"/>
      <c r="DQ2592" s="72"/>
      <c r="DR2592" s="72"/>
      <c r="DS2592" s="72"/>
      <c r="DT2592" s="72"/>
      <c r="DZ2592" s="141"/>
      <c r="EA2592" s="141"/>
      <c r="EF2592" s="143"/>
      <c r="EU2592" s="72"/>
    </row>
    <row r="2593" spans="78:151">
      <c r="BZ2593"/>
      <c r="CA2593" s="278">
        <v>41431.744571759256</v>
      </c>
      <c r="CB2593" t="s">
        <v>1969</v>
      </c>
      <c r="CF2593" s="65"/>
      <c r="CG2593" s="65"/>
      <c r="DJ2593" s="139"/>
      <c r="DK2593" s="95"/>
      <c r="DL2593" s="141"/>
      <c r="DM2593" s="141"/>
      <c r="DN2593" s="141"/>
      <c r="DO2593" s="141"/>
      <c r="DP2593" s="91"/>
      <c r="DQ2593" s="72"/>
      <c r="DR2593" s="72"/>
      <c r="DS2593" s="72"/>
      <c r="DT2593" s="72"/>
      <c r="DZ2593" s="141"/>
      <c r="EA2593" s="141"/>
      <c r="EF2593" s="143"/>
      <c r="EU2593" s="72"/>
    </row>
    <row r="2594" spans="78:151">
      <c r="BZ2594"/>
      <c r="CA2594" s="278">
        <v>41431.744583333333</v>
      </c>
      <c r="CB2594" t="s">
        <v>1969</v>
      </c>
      <c r="CF2594" s="65"/>
      <c r="CG2594" s="65"/>
      <c r="DJ2594" s="139"/>
      <c r="DK2594" s="95"/>
      <c r="DL2594" s="141"/>
      <c r="DM2594" s="141"/>
      <c r="DN2594" s="141"/>
      <c r="DO2594" s="141"/>
      <c r="DP2594" s="91"/>
      <c r="DQ2594" s="72"/>
      <c r="DR2594" s="72"/>
      <c r="DS2594" s="72"/>
      <c r="DT2594" s="72"/>
      <c r="DZ2594" s="141"/>
      <c r="EA2594" s="141"/>
      <c r="EF2594" s="143"/>
      <c r="EU2594" s="72"/>
    </row>
    <row r="2595" spans="78:151">
      <c r="BZ2595"/>
      <c r="CA2595" s="278">
        <v>41431.74459490741</v>
      </c>
      <c r="CB2595" t="s">
        <v>1969</v>
      </c>
      <c r="CF2595" s="65"/>
      <c r="CG2595" s="65"/>
      <c r="DJ2595" s="139"/>
      <c r="DK2595" s="95"/>
      <c r="DL2595" s="141"/>
      <c r="DM2595" s="141"/>
      <c r="DN2595" s="141"/>
      <c r="DO2595" s="141"/>
      <c r="DP2595" s="91"/>
      <c r="DQ2595" s="72"/>
      <c r="DR2595" s="72"/>
      <c r="DS2595" s="72"/>
      <c r="DT2595" s="72"/>
      <c r="DZ2595" s="141"/>
      <c r="EA2595" s="141"/>
      <c r="EF2595" s="143"/>
      <c r="EU2595" s="72"/>
    </row>
    <row r="2596" spans="78:151">
      <c r="BZ2596"/>
      <c r="CA2596" s="278">
        <v>41431.744618055556</v>
      </c>
      <c r="CB2596" t="s">
        <v>1969</v>
      </c>
      <c r="CF2596" s="65"/>
      <c r="CG2596" s="65"/>
      <c r="DJ2596" s="139"/>
      <c r="DK2596" s="95"/>
      <c r="DL2596" s="141"/>
      <c r="DM2596" s="141"/>
      <c r="DN2596" s="141"/>
      <c r="DO2596" s="141"/>
      <c r="DP2596" s="91"/>
      <c r="DQ2596" s="72"/>
      <c r="DR2596" s="72"/>
      <c r="DS2596" s="72"/>
      <c r="DT2596" s="72"/>
      <c r="DZ2596" s="141"/>
      <c r="EA2596" s="141"/>
      <c r="EF2596" s="143"/>
      <c r="EU2596" s="72"/>
    </row>
    <row r="2597" spans="78:151">
      <c r="BZ2597"/>
      <c r="CA2597" s="278">
        <v>41431.744629629633</v>
      </c>
      <c r="CB2597" t="s">
        <v>895</v>
      </c>
      <c r="CF2597" s="65"/>
      <c r="CG2597" s="65"/>
      <c r="DJ2597" s="139"/>
      <c r="DK2597" s="95"/>
      <c r="DL2597" s="141"/>
      <c r="DM2597" s="141"/>
      <c r="DN2597" s="141"/>
      <c r="DO2597" s="141"/>
      <c r="DP2597" s="91"/>
      <c r="DQ2597" s="72"/>
      <c r="DR2597" s="72"/>
      <c r="DS2597" s="72"/>
      <c r="DT2597" s="72"/>
      <c r="DZ2597" s="141"/>
      <c r="EA2597" s="141"/>
      <c r="EF2597" s="143"/>
      <c r="EU2597" s="72"/>
    </row>
    <row r="2598" spans="78:151">
      <c r="BZ2598"/>
      <c r="CA2598" s="278">
        <v>41431.744629629633</v>
      </c>
      <c r="CB2598" t="s">
        <v>1969</v>
      </c>
      <c r="CF2598" s="65"/>
      <c r="CG2598" s="65"/>
      <c r="DJ2598" s="139"/>
      <c r="DK2598" s="95"/>
      <c r="DL2598" s="141"/>
      <c r="DM2598" s="141"/>
      <c r="DN2598" s="141"/>
      <c r="DO2598" s="141"/>
      <c r="DP2598" s="91"/>
      <c r="DQ2598" s="72"/>
      <c r="DR2598" s="72"/>
      <c r="DS2598" s="72"/>
      <c r="DT2598" s="72"/>
      <c r="DZ2598" s="141"/>
      <c r="EA2598" s="141"/>
      <c r="EF2598" s="143"/>
      <c r="EU2598" s="72"/>
    </row>
    <row r="2599" spans="78:151">
      <c r="BZ2599"/>
      <c r="CA2599" s="278">
        <v>41431.744629629633</v>
      </c>
      <c r="CB2599" t="s">
        <v>1969</v>
      </c>
      <c r="CF2599" s="65"/>
      <c r="CG2599" s="65"/>
      <c r="DJ2599" s="139"/>
      <c r="DK2599" s="95"/>
      <c r="DL2599" s="141"/>
      <c r="DM2599" s="141"/>
      <c r="DN2599" s="141"/>
      <c r="DO2599" s="141"/>
      <c r="DP2599" s="91"/>
      <c r="DQ2599" s="72"/>
      <c r="DR2599" s="72"/>
      <c r="DS2599" s="72"/>
      <c r="DT2599" s="72"/>
      <c r="DZ2599" s="141"/>
      <c r="EA2599" s="141"/>
      <c r="EF2599" s="143"/>
      <c r="EU2599" s="72"/>
    </row>
    <row r="2600" spans="78:151">
      <c r="BZ2600"/>
      <c r="CA2600" s="278">
        <v>41431.744641203702</v>
      </c>
      <c r="CB2600" t="s">
        <v>1969</v>
      </c>
      <c r="CF2600" s="65"/>
      <c r="CG2600" s="65"/>
      <c r="DJ2600" s="139"/>
      <c r="DK2600" s="95"/>
      <c r="DL2600" s="141"/>
      <c r="DM2600" s="141"/>
      <c r="DN2600" s="141"/>
      <c r="DO2600" s="141"/>
      <c r="DP2600" s="91"/>
      <c r="DQ2600" s="72"/>
      <c r="DR2600" s="72"/>
      <c r="DS2600" s="72"/>
      <c r="DT2600" s="72"/>
      <c r="DZ2600" s="141"/>
      <c r="EA2600" s="141"/>
      <c r="EF2600" s="143"/>
      <c r="EU2600" s="72"/>
    </row>
    <row r="2601" spans="78:151">
      <c r="BZ2601"/>
      <c r="CA2601" s="278">
        <v>41431.744652777779</v>
      </c>
      <c r="CB2601" t="s">
        <v>1969</v>
      </c>
      <c r="CF2601" s="65"/>
      <c r="CG2601" s="65"/>
      <c r="DJ2601" s="139"/>
      <c r="DK2601" s="95"/>
      <c r="DL2601" s="141"/>
      <c r="DM2601" s="141"/>
      <c r="DN2601" s="141"/>
      <c r="DO2601" s="141"/>
      <c r="DP2601" s="91"/>
      <c r="DQ2601" s="72"/>
      <c r="DR2601" s="72"/>
      <c r="DS2601" s="72"/>
      <c r="DT2601" s="72"/>
      <c r="DZ2601" s="141"/>
      <c r="EA2601" s="141"/>
      <c r="EF2601" s="143"/>
      <c r="EU2601" s="72"/>
    </row>
    <row r="2602" spans="78:151">
      <c r="BZ2602"/>
      <c r="CA2602" s="278">
        <v>41431.744664351849</v>
      </c>
      <c r="CB2602" t="s">
        <v>1969</v>
      </c>
      <c r="CF2602" s="65"/>
      <c r="CG2602" s="65"/>
      <c r="DJ2602" s="139"/>
      <c r="DK2602" s="95"/>
      <c r="DL2602" s="141"/>
      <c r="DM2602" s="141"/>
      <c r="DN2602" s="141"/>
      <c r="DO2602" s="141"/>
      <c r="DP2602" s="91"/>
      <c r="DQ2602" s="72"/>
      <c r="DR2602" s="72"/>
      <c r="DS2602" s="72"/>
      <c r="DT2602" s="72"/>
      <c r="DZ2602" s="141"/>
      <c r="EA2602" s="141"/>
      <c r="EF2602" s="143"/>
      <c r="EU2602" s="72"/>
    </row>
    <row r="2603" spans="78:151">
      <c r="BZ2603"/>
      <c r="CA2603" s="278">
        <v>41431.744687500002</v>
      </c>
      <c r="CB2603" t="s">
        <v>896</v>
      </c>
      <c r="CF2603" s="65"/>
      <c r="CG2603" s="65"/>
      <c r="DJ2603" s="139"/>
      <c r="DK2603" s="95"/>
      <c r="DL2603" s="141"/>
      <c r="DM2603" s="141"/>
      <c r="DN2603" s="141"/>
      <c r="DO2603" s="141"/>
      <c r="DP2603" s="91"/>
      <c r="DQ2603" s="72"/>
      <c r="DR2603" s="72"/>
      <c r="DS2603" s="72"/>
      <c r="DT2603" s="72"/>
      <c r="DZ2603" s="141"/>
      <c r="EA2603" s="141"/>
      <c r="EF2603" s="143"/>
      <c r="EU2603" s="72"/>
    </row>
    <row r="2604" spans="78:151">
      <c r="BZ2604"/>
      <c r="CA2604" s="278">
        <v>41431.744687500002</v>
      </c>
      <c r="CB2604" t="s">
        <v>1969</v>
      </c>
      <c r="CF2604" s="65"/>
      <c r="CG2604" s="65"/>
      <c r="DJ2604" s="139"/>
      <c r="DK2604" s="95"/>
      <c r="DL2604" s="141"/>
      <c r="DM2604" s="141"/>
      <c r="DN2604" s="141"/>
      <c r="DO2604" s="141"/>
      <c r="DP2604" s="91"/>
      <c r="DQ2604" s="72"/>
      <c r="DR2604" s="72"/>
      <c r="DS2604" s="72"/>
      <c r="DT2604" s="72"/>
      <c r="DZ2604" s="141"/>
      <c r="EA2604" s="141"/>
      <c r="EF2604" s="143"/>
      <c r="EU2604" s="72"/>
    </row>
    <row r="2605" spans="78:151">
      <c r="BZ2605"/>
      <c r="CA2605" s="278">
        <v>41431.744687500002</v>
      </c>
      <c r="CB2605" t="s">
        <v>1969</v>
      </c>
      <c r="CF2605" s="65"/>
      <c r="CG2605" s="65"/>
      <c r="DJ2605" s="139"/>
      <c r="DK2605" s="95"/>
      <c r="DL2605" s="141"/>
      <c r="DM2605" s="141"/>
      <c r="DN2605" s="141"/>
      <c r="DO2605" s="141"/>
      <c r="DP2605" s="91"/>
      <c r="DQ2605" s="72"/>
      <c r="DR2605" s="72"/>
      <c r="DS2605" s="72"/>
      <c r="DT2605" s="72"/>
      <c r="DZ2605" s="141"/>
      <c r="EA2605" s="141"/>
      <c r="EF2605" s="143"/>
      <c r="EU2605" s="72"/>
    </row>
    <row r="2606" spans="78:151">
      <c r="BZ2606"/>
      <c r="CA2606" s="278">
        <v>41431.744699074072</v>
      </c>
      <c r="CB2606" t="s">
        <v>1969</v>
      </c>
      <c r="CF2606" s="65"/>
      <c r="CG2606" s="65"/>
      <c r="DJ2606" s="139"/>
      <c r="DK2606" s="95"/>
      <c r="DL2606" s="141"/>
      <c r="DM2606" s="141"/>
      <c r="DN2606" s="141"/>
      <c r="DO2606" s="141"/>
      <c r="DP2606" s="91"/>
      <c r="DQ2606" s="72"/>
      <c r="DR2606" s="72"/>
      <c r="DS2606" s="72"/>
      <c r="DT2606" s="72"/>
      <c r="DZ2606" s="141"/>
      <c r="EA2606" s="141"/>
      <c r="EF2606" s="143"/>
      <c r="EU2606" s="72"/>
    </row>
    <row r="2607" spans="78:151">
      <c r="BZ2607"/>
      <c r="CA2607" s="278">
        <v>41431.744710648149</v>
      </c>
      <c r="CB2607" t="s">
        <v>1969</v>
      </c>
      <c r="CF2607" s="65"/>
      <c r="CG2607" s="65"/>
      <c r="DJ2607" s="139"/>
      <c r="DK2607" s="95"/>
      <c r="DL2607" s="141"/>
      <c r="DM2607" s="141"/>
      <c r="DN2607" s="141"/>
      <c r="DO2607" s="141"/>
      <c r="DP2607" s="91"/>
      <c r="DQ2607" s="72"/>
      <c r="DR2607" s="72"/>
      <c r="DS2607" s="72"/>
      <c r="DT2607" s="72"/>
      <c r="DZ2607" s="141"/>
      <c r="EA2607" s="141"/>
      <c r="EF2607" s="143"/>
      <c r="EU2607" s="72"/>
    </row>
    <row r="2608" spans="78:151">
      <c r="BZ2608"/>
      <c r="CA2608" s="278">
        <v>41431.744722222225</v>
      </c>
      <c r="CB2608" t="s">
        <v>1969</v>
      </c>
      <c r="CF2608" s="65"/>
      <c r="CG2608" s="65"/>
      <c r="DJ2608" s="139"/>
      <c r="DK2608" s="95"/>
      <c r="DL2608" s="141"/>
      <c r="DM2608" s="141"/>
      <c r="DN2608" s="141"/>
      <c r="DO2608" s="141"/>
      <c r="DP2608" s="91"/>
      <c r="DQ2608" s="72"/>
      <c r="DR2608" s="72"/>
      <c r="DS2608" s="72"/>
      <c r="DT2608" s="72"/>
      <c r="DZ2608" s="141"/>
      <c r="EA2608" s="141"/>
      <c r="EF2608" s="143"/>
      <c r="EU2608" s="72"/>
    </row>
    <row r="2609" spans="78:151">
      <c r="BZ2609"/>
      <c r="CA2609" s="278">
        <v>41431.744733796295</v>
      </c>
      <c r="CB2609" t="s">
        <v>897</v>
      </c>
      <c r="CF2609" s="65"/>
      <c r="CG2609" s="65"/>
      <c r="DJ2609" s="139"/>
      <c r="DK2609" s="95"/>
      <c r="DL2609" s="141"/>
      <c r="DM2609" s="141"/>
      <c r="DN2609" s="141"/>
      <c r="DO2609" s="141"/>
      <c r="DP2609" s="91"/>
      <c r="DQ2609" s="72"/>
      <c r="DR2609" s="72"/>
      <c r="DS2609" s="72"/>
      <c r="DT2609" s="72"/>
      <c r="DZ2609" s="141"/>
      <c r="EA2609" s="141"/>
      <c r="EF2609" s="143"/>
      <c r="EU2609" s="72"/>
    </row>
    <row r="2610" spans="78:151">
      <c r="BZ2610"/>
      <c r="CA2610" s="278">
        <v>41431.744745370372</v>
      </c>
      <c r="CB2610" t="s">
        <v>1969</v>
      </c>
      <c r="CF2610" s="65"/>
      <c r="CG2610" s="65"/>
      <c r="DJ2610" s="139"/>
      <c r="DK2610" s="95"/>
      <c r="DL2610" s="141"/>
      <c r="DM2610" s="141"/>
      <c r="DN2610" s="141"/>
      <c r="DO2610" s="141"/>
      <c r="DP2610" s="91"/>
      <c r="DQ2610" s="72"/>
      <c r="DR2610" s="72"/>
      <c r="DS2610" s="72"/>
      <c r="DT2610" s="72"/>
      <c r="DZ2610" s="141"/>
      <c r="EA2610" s="141"/>
      <c r="EF2610" s="143"/>
      <c r="EU2610" s="72"/>
    </row>
    <row r="2611" spans="78:151">
      <c r="BZ2611"/>
      <c r="CA2611" s="278">
        <v>41431.744745370372</v>
      </c>
      <c r="CB2611" t="s">
        <v>1969</v>
      </c>
      <c r="CF2611" s="65"/>
      <c r="CG2611" s="65"/>
      <c r="DJ2611" s="139"/>
      <c r="DK2611" s="95"/>
      <c r="DL2611" s="141"/>
      <c r="DM2611" s="141"/>
      <c r="DN2611" s="141"/>
      <c r="DO2611" s="141"/>
      <c r="DP2611" s="91"/>
      <c r="DQ2611" s="72"/>
      <c r="DR2611" s="72"/>
      <c r="DS2611" s="72"/>
      <c r="DT2611" s="72"/>
      <c r="DZ2611" s="141"/>
      <c r="EA2611" s="141"/>
      <c r="EF2611" s="143"/>
      <c r="EU2611" s="72"/>
    </row>
    <row r="2612" spans="78:151">
      <c r="BZ2612"/>
      <c r="CA2612" s="278">
        <v>41431.744756944441</v>
      </c>
      <c r="CB2612" t="s">
        <v>1969</v>
      </c>
      <c r="CF2612" s="65"/>
      <c r="CG2612" s="65"/>
      <c r="DJ2612" s="139"/>
      <c r="DK2612" s="95"/>
      <c r="DL2612" s="141"/>
      <c r="DM2612" s="141"/>
      <c r="DN2612" s="141"/>
      <c r="DO2612" s="141"/>
      <c r="DP2612" s="91"/>
      <c r="DQ2612" s="72"/>
      <c r="DR2612" s="72"/>
      <c r="DS2612" s="72"/>
      <c r="DT2612" s="72"/>
      <c r="DZ2612" s="141"/>
      <c r="EA2612" s="141"/>
      <c r="EF2612" s="143"/>
      <c r="EU2612" s="72"/>
    </row>
    <row r="2613" spans="78:151">
      <c r="BZ2613"/>
      <c r="CA2613" s="278">
        <v>41431.744768518518</v>
      </c>
      <c r="CB2613" t="s">
        <v>1969</v>
      </c>
      <c r="CF2613" s="65"/>
      <c r="CG2613" s="65"/>
      <c r="DJ2613" s="139"/>
      <c r="DK2613" s="95"/>
      <c r="DL2613" s="141"/>
      <c r="DM2613" s="141"/>
      <c r="DN2613" s="141"/>
      <c r="DO2613" s="141"/>
      <c r="DP2613" s="91"/>
      <c r="DQ2613" s="72"/>
      <c r="DR2613" s="72"/>
      <c r="DS2613" s="72"/>
      <c r="DT2613" s="72"/>
      <c r="DZ2613" s="141"/>
      <c r="EA2613" s="141"/>
      <c r="EF2613" s="143"/>
      <c r="EU2613" s="72"/>
    </row>
    <row r="2614" spans="78:151">
      <c r="BZ2614"/>
      <c r="CA2614" s="278">
        <v>41431.744780092595</v>
      </c>
      <c r="CB2614" t="s">
        <v>1969</v>
      </c>
      <c r="CF2614" s="65"/>
      <c r="CG2614" s="65"/>
      <c r="DJ2614" s="139"/>
      <c r="DK2614" s="95"/>
      <c r="DL2614" s="141"/>
      <c r="DM2614" s="141"/>
      <c r="DN2614" s="141"/>
      <c r="DO2614" s="141"/>
      <c r="DP2614" s="91"/>
      <c r="DQ2614" s="72"/>
      <c r="DR2614" s="72"/>
      <c r="DS2614" s="72"/>
      <c r="DT2614" s="72"/>
      <c r="DZ2614" s="141"/>
      <c r="EA2614" s="141"/>
      <c r="EF2614" s="143"/>
      <c r="EU2614" s="72"/>
    </row>
    <row r="2615" spans="78:151">
      <c r="BZ2615"/>
      <c r="CA2615" s="278">
        <v>41431.744791666664</v>
      </c>
      <c r="CB2615" t="s">
        <v>771</v>
      </c>
      <c r="CF2615" s="65"/>
      <c r="CG2615" s="65"/>
      <c r="DJ2615" s="139"/>
      <c r="DK2615" s="95"/>
      <c r="DL2615" s="141"/>
      <c r="DM2615" s="141"/>
      <c r="DN2615" s="141"/>
      <c r="DO2615" s="141"/>
      <c r="DP2615" s="91"/>
      <c r="DQ2615" s="72"/>
      <c r="DR2615" s="72"/>
      <c r="DS2615" s="72"/>
      <c r="DT2615" s="72"/>
      <c r="DZ2615" s="141"/>
      <c r="EA2615" s="141"/>
      <c r="EF2615" s="143"/>
      <c r="EU2615" s="72"/>
    </row>
    <row r="2616" spans="78:151">
      <c r="BZ2616"/>
      <c r="CA2616" s="278">
        <v>41431.744791666664</v>
      </c>
      <c r="CB2616" t="s">
        <v>1969</v>
      </c>
      <c r="CF2616" s="65"/>
      <c r="CG2616" s="65"/>
      <c r="DJ2616" s="139"/>
      <c r="DK2616" s="95"/>
      <c r="DL2616" s="141"/>
      <c r="DM2616" s="141"/>
      <c r="DN2616" s="141"/>
      <c r="DO2616" s="141"/>
      <c r="DP2616" s="91"/>
      <c r="DQ2616" s="72"/>
      <c r="DR2616" s="72"/>
      <c r="DS2616" s="72"/>
      <c r="DT2616" s="72"/>
      <c r="DZ2616" s="141"/>
      <c r="EA2616" s="141"/>
      <c r="EF2616" s="143"/>
      <c r="EU2616" s="72"/>
    </row>
    <row r="2617" spans="78:151">
      <c r="BZ2617"/>
      <c r="CA2617" s="278">
        <v>41431.744803240741</v>
      </c>
      <c r="CB2617" t="s">
        <v>1969</v>
      </c>
      <c r="CF2617" s="65"/>
      <c r="CG2617" s="65"/>
      <c r="DJ2617" s="139"/>
      <c r="DK2617" s="95"/>
      <c r="DL2617" s="141"/>
      <c r="DM2617" s="141"/>
      <c r="DN2617" s="141"/>
      <c r="DO2617" s="141"/>
      <c r="DP2617" s="91"/>
      <c r="DQ2617" s="72"/>
      <c r="DR2617" s="72"/>
      <c r="DS2617" s="72"/>
      <c r="DT2617" s="72"/>
      <c r="DZ2617" s="141"/>
      <c r="EA2617" s="141"/>
      <c r="EF2617" s="143"/>
      <c r="EU2617" s="72"/>
    </row>
    <row r="2618" spans="78:151">
      <c r="BZ2618"/>
      <c r="CA2618" s="278">
        <v>41431.744814814818</v>
      </c>
      <c r="CB2618" t="s">
        <v>1969</v>
      </c>
      <c r="CF2618" s="65"/>
      <c r="CG2618" s="65"/>
      <c r="DJ2618" s="139"/>
      <c r="DK2618" s="95"/>
      <c r="DL2618" s="141"/>
      <c r="DM2618" s="141"/>
      <c r="DN2618" s="141"/>
      <c r="DO2618" s="141"/>
      <c r="DP2618" s="91"/>
      <c r="DQ2618" s="72"/>
      <c r="DR2618" s="72"/>
      <c r="DS2618" s="72"/>
      <c r="DT2618" s="72"/>
      <c r="DZ2618" s="141"/>
      <c r="EA2618" s="141"/>
      <c r="EF2618" s="143"/>
      <c r="EU2618" s="72"/>
    </row>
    <row r="2619" spans="78:151">
      <c r="BZ2619"/>
      <c r="CA2619" s="278">
        <v>41431.744826388887</v>
      </c>
      <c r="CB2619" t="s">
        <v>1969</v>
      </c>
      <c r="CF2619" s="65"/>
      <c r="CG2619" s="65"/>
      <c r="DJ2619" s="139"/>
      <c r="DK2619" s="95"/>
      <c r="DL2619" s="141"/>
      <c r="DM2619" s="141"/>
      <c r="DN2619" s="141"/>
      <c r="DO2619" s="141"/>
      <c r="DP2619" s="91"/>
      <c r="DQ2619" s="72"/>
      <c r="DR2619" s="72"/>
      <c r="DS2619" s="72"/>
      <c r="DT2619" s="72"/>
      <c r="DZ2619" s="141"/>
      <c r="EA2619" s="141"/>
      <c r="EF2619" s="143"/>
      <c r="EU2619" s="72"/>
    </row>
    <row r="2620" spans="78:151">
      <c r="BZ2620"/>
      <c r="CA2620" s="278">
        <v>41431.744837962964</v>
      </c>
      <c r="CB2620" t="s">
        <v>1969</v>
      </c>
      <c r="CF2620" s="65"/>
      <c r="CG2620" s="65"/>
      <c r="DJ2620" s="139"/>
      <c r="DK2620" s="95"/>
      <c r="DL2620" s="141"/>
      <c r="DM2620" s="141"/>
      <c r="DN2620" s="141"/>
      <c r="DO2620" s="141"/>
      <c r="DP2620" s="91"/>
      <c r="DQ2620" s="72"/>
      <c r="DR2620" s="72"/>
      <c r="DS2620" s="72"/>
      <c r="DT2620" s="72"/>
      <c r="DZ2620" s="141"/>
      <c r="EA2620" s="141"/>
      <c r="EF2620" s="143"/>
      <c r="EU2620" s="72"/>
    </row>
    <row r="2621" spans="78:151">
      <c r="BZ2621"/>
      <c r="CA2621" s="278">
        <v>41431.744849537034</v>
      </c>
      <c r="CB2621" t="s">
        <v>773</v>
      </c>
      <c r="CF2621" s="65"/>
      <c r="CG2621" s="65"/>
      <c r="DJ2621" s="139"/>
      <c r="DK2621" s="95"/>
      <c r="DL2621" s="141"/>
      <c r="DM2621" s="141"/>
      <c r="DN2621" s="141"/>
      <c r="DO2621" s="141"/>
      <c r="DP2621" s="91"/>
      <c r="DQ2621" s="72"/>
      <c r="DR2621" s="72"/>
      <c r="DS2621" s="72"/>
      <c r="DT2621" s="72"/>
      <c r="DZ2621" s="141"/>
      <c r="EA2621" s="141"/>
      <c r="EF2621" s="143"/>
      <c r="EU2621" s="72"/>
    </row>
    <row r="2622" spans="78:151">
      <c r="BZ2622"/>
      <c r="CA2622" s="278">
        <v>41431.744849537034</v>
      </c>
      <c r="CB2622" t="s">
        <v>1969</v>
      </c>
      <c r="CF2622" s="65"/>
      <c r="CG2622" s="65"/>
      <c r="DJ2622" s="139"/>
      <c r="DK2622" s="95"/>
      <c r="DL2622" s="141"/>
      <c r="DM2622" s="141"/>
      <c r="DN2622" s="141"/>
      <c r="DO2622" s="141"/>
      <c r="DP2622" s="91"/>
      <c r="DQ2622" s="72"/>
      <c r="DR2622" s="72"/>
      <c r="DS2622" s="72"/>
      <c r="DT2622" s="72"/>
      <c r="DZ2622" s="141"/>
      <c r="EA2622" s="141"/>
      <c r="EF2622" s="143"/>
      <c r="EU2622" s="72"/>
    </row>
    <row r="2623" spans="78:151">
      <c r="BZ2623"/>
      <c r="CA2623" s="278">
        <v>41431.744849537034</v>
      </c>
      <c r="CB2623" t="s">
        <v>1969</v>
      </c>
      <c r="CF2623" s="65"/>
      <c r="CG2623" s="65"/>
      <c r="DJ2623" s="139"/>
      <c r="DK2623" s="95"/>
      <c r="DL2623" s="141"/>
      <c r="DM2623" s="141"/>
      <c r="DN2623" s="141"/>
      <c r="DO2623" s="141"/>
      <c r="DP2623" s="91"/>
      <c r="DQ2623" s="72"/>
      <c r="DR2623" s="72"/>
      <c r="DS2623" s="72"/>
      <c r="DT2623" s="72"/>
      <c r="DZ2623" s="141"/>
      <c r="EA2623" s="141"/>
      <c r="EF2623" s="143"/>
      <c r="EU2623" s="72"/>
    </row>
    <row r="2624" spans="78:151">
      <c r="BZ2624"/>
      <c r="CA2624" s="278">
        <v>41431.744872685187</v>
      </c>
      <c r="CB2624" t="s">
        <v>1969</v>
      </c>
      <c r="CF2624" s="65"/>
      <c r="CG2624" s="65"/>
      <c r="DJ2624" s="139"/>
      <c r="DK2624" s="95"/>
      <c r="DL2624" s="141"/>
      <c r="DM2624" s="141"/>
      <c r="DN2624" s="141"/>
      <c r="DO2624" s="141"/>
      <c r="DP2624" s="91"/>
      <c r="DQ2624" s="72"/>
      <c r="DR2624" s="72"/>
      <c r="DS2624" s="72"/>
      <c r="DT2624" s="72"/>
      <c r="DZ2624" s="141"/>
      <c r="EA2624" s="141"/>
      <c r="EF2624" s="143"/>
      <c r="EU2624" s="72"/>
    </row>
    <row r="2625" spans="78:151">
      <c r="BZ2625"/>
      <c r="CA2625" s="278">
        <v>41431.744884259257</v>
      </c>
      <c r="CB2625" t="s">
        <v>1969</v>
      </c>
      <c r="CF2625" s="65"/>
      <c r="CG2625" s="65"/>
      <c r="DJ2625" s="139"/>
      <c r="DK2625" s="95"/>
      <c r="DL2625" s="141"/>
      <c r="DM2625" s="141"/>
      <c r="DN2625" s="141"/>
      <c r="DO2625" s="141"/>
      <c r="DP2625" s="91"/>
      <c r="DQ2625" s="72"/>
      <c r="DR2625" s="72"/>
      <c r="DS2625" s="72"/>
      <c r="DT2625" s="72"/>
      <c r="DZ2625" s="141"/>
      <c r="EA2625" s="141"/>
      <c r="EF2625" s="143"/>
      <c r="EU2625" s="72"/>
    </row>
    <row r="2626" spans="78:151">
      <c r="BZ2626"/>
      <c r="CA2626" s="278">
        <v>41431.744895833333</v>
      </c>
      <c r="CB2626" t="s">
        <v>1969</v>
      </c>
      <c r="CF2626" s="65"/>
      <c r="CG2626" s="65"/>
      <c r="DJ2626" s="139"/>
      <c r="DK2626" s="95"/>
      <c r="DL2626" s="141"/>
      <c r="DM2626" s="141"/>
      <c r="DN2626" s="141"/>
      <c r="DO2626" s="141"/>
      <c r="DP2626" s="91"/>
      <c r="DQ2626" s="72"/>
      <c r="DR2626" s="72"/>
      <c r="DS2626" s="72"/>
      <c r="DT2626" s="72"/>
      <c r="DZ2626" s="141"/>
      <c r="EA2626" s="141"/>
      <c r="EF2626" s="143"/>
      <c r="EU2626" s="72"/>
    </row>
    <row r="2627" spans="78:151">
      <c r="BZ2627"/>
      <c r="CA2627" s="278">
        <v>41431.74490740741</v>
      </c>
      <c r="CB2627" t="s">
        <v>699</v>
      </c>
      <c r="CF2627" s="65"/>
      <c r="CG2627" s="65"/>
      <c r="DJ2627" s="139"/>
      <c r="DK2627" s="95"/>
      <c r="DL2627" s="141"/>
      <c r="DM2627" s="141"/>
      <c r="DN2627" s="141"/>
      <c r="DO2627" s="141"/>
      <c r="DP2627" s="91"/>
      <c r="DQ2627" s="72"/>
      <c r="DR2627" s="72"/>
      <c r="DS2627" s="72"/>
      <c r="DT2627" s="72"/>
      <c r="DZ2627" s="141"/>
      <c r="EA2627" s="141"/>
      <c r="EF2627" s="143"/>
      <c r="EU2627" s="72"/>
    </row>
    <row r="2628" spans="78:151">
      <c r="BZ2628"/>
      <c r="CA2628" s="278">
        <v>41431.74490740741</v>
      </c>
      <c r="CB2628" t="s">
        <v>1969</v>
      </c>
      <c r="CF2628" s="65"/>
      <c r="CG2628" s="65"/>
      <c r="DJ2628" s="139"/>
      <c r="DK2628" s="95"/>
      <c r="DL2628" s="141"/>
      <c r="DM2628" s="141"/>
      <c r="DN2628" s="141"/>
      <c r="DO2628" s="141"/>
      <c r="DP2628" s="91"/>
      <c r="DQ2628" s="72"/>
      <c r="DR2628" s="72"/>
      <c r="DS2628" s="72"/>
      <c r="DT2628" s="72"/>
      <c r="DZ2628" s="141"/>
      <c r="EA2628" s="141"/>
      <c r="EF2628" s="143"/>
      <c r="EU2628" s="72"/>
    </row>
    <row r="2629" spans="78:151">
      <c r="BZ2629"/>
      <c r="CA2629" s="278">
        <v>41431.74490740741</v>
      </c>
      <c r="CB2629" t="s">
        <v>1969</v>
      </c>
      <c r="CF2629" s="65"/>
      <c r="CG2629" s="65"/>
      <c r="DJ2629" s="139"/>
      <c r="DK2629" s="95"/>
      <c r="DL2629" s="141"/>
      <c r="DM2629" s="141"/>
      <c r="DN2629" s="141"/>
      <c r="DO2629" s="141"/>
      <c r="DP2629" s="91"/>
      <c r="DQ2629" s="72"/>
      <c r="DR2629" s="72"/>
      <c r="DS2629" s="72"/>
      <c r="DT2629" s="72"/>
      <c r="DZ2629" s="141"/>
      <c r="EA2629" s="141"/>
      <c r="EF2629" s="143"/>
      <c r="EU2629" s="72"/>
    </row>
    <row r="2630" spans="78:151">
      <c r="BZ2630"/>
      <c r="CA2630" s="278">
        <v>41431.74491898148</v>
      </c>
      <c r="CB2630" t="s">
        <v>1969</v>
      </c>
      <c r="CF2630" s="65"/>
      <c r="CG2630" s="65"/>
      <c r="DJ2630" s="139"/>
      <c r="DK2630" s="95"/>
      <c r="DL2630" s="141"/>
      <c r="DM2630" s="141"/>
      <c r="DN2630" s="141"/>
      <c r="DO2630" s="141"/>
      <c r="DP2630" s="91"/>
      <c r="DQ2630" s="72"/>
      <c r="DR2630" s="72"/>
      <c r="DS2630" s="72"/>
      <c r="DT2630" s="72"/>
      <c r="DZ2630" s="141"/>
      <c r="EA2630" s="141"/>
      <c r="EF2630" s="143"/>
      <c r="EU2630" s="72"/>
    </row>
    <row r="2631" spans="78:151">
      <c r="BZ2631"/>
      <c r="CA2631" s="278">
        <v>41431.744930555556</v>
      </c>
      <c r="CB2631" t="s">
        <v>1969</v>
      </c>
      <c r="CF2631" s="65"/>
      <c r="CG2631" s="65"/>
      <c r="DJ2631" s="139"/>
      <c r="DK2631" s="95"/>
      <c r="DL2631" s="141"/>
      <c r="DM2631" s="141"/>
      <c r="DN2631" s="141"/>
      <c r="DO2631" s="141"/>
      <c r="DP2631" s="91"/>
      <c r="DQ2631" s="72"/>
      <c r="DR2631" s="72"/>
      <c r="DS2631" s="72"/>
      <c r="DT2631" s="72"/>
      <c r="DZ2631" s="141"/>
      <c r="EA2631" s="141"/>
      <c r="EF2631" s="143"/>
      <c r="EU2631" s="72"/>
    </row>
    <row r="2632" spans="78:151">
      <c r="BZ2632"/>
      <c r="CA2632" s="278">
        <v>41431.744953703703</v>
      </c>
      <c r="CB2632" t="s">
        <v>1969</v>
      </c>
      <c r="CF2632" s="65"/>
      <c r="CG2632" s="65"/>
      <c r="DJ2632" s="139"/>
      <c r="DK2632" s="95"/>
      <c r="DL2632" s="141"/>
      <c r="DM2632" s="141"/>
      <c r="DN2632" s="141"/>
      <c r="DO2632" s="141"/>
      <c r="DP2632" s="91"/>
      <c r="DQ2632" s="72"/>
      <c r="DR2632" s="72"/>
      <c r="DS2632" s="72"/>
      <c r="DT2632" s="72"/>
      <c r="DZ2632" s="141"/>
      <c r="EA2632" s="141"/>
      <c r="EF2632" s="143"/>
      <c r="EU2632" s="72"/>
    </row>
    <row r="2633" spans="78:151">
      <c r="BZ2633"/>
      <c r="CA2633" s="278">
        <v>41431.74496527778</v>
      </c>
      <c r="CB2633" t="s">
        <v>779</v>
      </c>
      <c r="CF2633" s="65"/>
      <c r="CG2633" s="65"/>
      <c r="DJ2633" s="139"/>
      <c r="DK2633" s="95"/>
      <c r="DL2633" s="141"/>
      <c r="DM2633" s="141"/>
      <c r="DN2633" s="141"/>
      <c r="DO2633" s="141"/>
      <c r="DP2633" s="91"/>
      <c r="DQ2633" s="72"/>
      <c r="DR2633" s="72"/>
      <c r="DS2633" s="72"/>
      <c r="DT2633" s="72"/>
      <c r="DZ2633" s="141"/>
      <c r="EA2633" s="141"/>
      <c r="EF2633" s="143"/>
      <c r="EU2633" s="72"/>
    </row>
    <row r="2634" spans="78:151">
      <c r="BZ2634"/>
      <c r="CA2634" s="278">
        <v>41431.74496527778</v>
      </c>
      <c r="CB2634" t="s">
        <v>1969</v>
      </c>
      <c r="CF2634" s="65"/>
      <c r="CG2634" s="65"/>
      <c r="DJ2634" s="139"/>
      <c r="DK2634" s="95"/>
      <c r="DL2634" s="141"/>
      <c r="DM2634" s="141"/>
      <c r="DN2634" s="141"/>
      <c r="DO2634" s="141"/>
      <c r="DP2634" s="91"/>
      <c r="DQ2634" s="72"/>
      <c r="DR2634" s="72"/>
      <c r="DS2634" s="72"/>
      <c r="DT2634" s="72"/>
      <c r="DZ2634" s="141"/>
      <c r="EA2634" s="141"/>
      <c r="EF2634" s="143"/>
      <c r="EU2634" s="72"/>
    </row>
    <row r="2635" spans="78:151">
      <c r="BZ2635"/>
      <c r="CA2635" s="278">
        <v>41431.74496527778</v>
      </c>
      <c r="CB2635" t="s">
        <v>1969</v>
      </c>
      <c r="CF2635" s="65"/>
      <c r="CG2635" s="65"/>
      <c r="DJ2635" s="139"/>
      <c r="DK2635" s="95"/>
      <c r="DL2635" s="141"/>
      <c r="DM2635" s="141"/>
      <c r="DN2635" s="141"/>
      <c r="DO2635" s="141"/>
      <c r="DP2635" s="91"/>
      <c r="DQ2635" s="72"/>
      <c r="DR2635" s="72"/>
      <c r="DS2635" s="72"/>
      <c r="DT2635" s="72"/>
      <c r="DZ2635" s="141"/>
      <c r="EA2635" s="141"/>
      <c r="EF2635" s="143"/>
      <c r="EU2635" s="72"/>
    </row>
    <row r="2636" spans="78:151">
      <c r="BZ2636"/>
      <c r="CA2636" s="278">
        <v>41431.744976851849</v>
      </c>
      <c r="CB2636" t="s">
        <v>1969</v>
      </c>
      <c r="CF2636" s="65"/>
      <c r="CG2636" s="65"/>
      <c r="DJ2636" s="139"/>
      <c r="DK2636" s="95"/>
      <c r="DL2636" s="141"/>
      <c r="DM2636" s="141"/>
      <c r="DN2636" s="141"/>
      <c r="DO2636" s="141"/>
      <c r="DP2636" s="91"/>
      <c r="DQ2636" s="72"/>
      <c r="DR2636" s="72"/>
      <c r="DS2636" s="72"/>
      <c r="DT2636" s="72"/>
      <c r="DZ2636" s="141"/>
      <c r="EA2636" s="141"/>
      <c r="EF2636" s="143"/>
      <c r="EU2636" s="72"/>
    </row>
    <row r="2637" spans="78:151">
      <c r="BZ2637"/>
      <c r="CA2637" s="278">
        <v>41431.744988425926</v>
      </c>
      <c r="CB2637" t="s">
        <v>1969</v>
      </c>
      <c r="CF2637" s="65"/>
      <c r="CG2637" s="65"/>
      <c r="DJ2637" s="139"/>
      <c r="DK2637" s="95"/>
      <c r="DL2637" s="141"/>
      <c r="DM2637" s="141"/>
      <c r="DN2637" s="141"/>
      <c r="DO2637" s="141"/>
      <c r="DP2637" s="91"/>
      <c r="DQ2637" s="72"/>
      <c r="DR2637" s="72"/>
      <c r="DS2637" s="72"/>
      <c r="DT2637" s="72"/>
      <c r="DZ2637" s="141"/>
      <c r="EA2637" s="141"/>
      <c r="EF2637" s="143"/>
      <c r="EU2637" s="72"/>
    </row>
    <row r="2638" spans="78:151">
      <c r="BZ2638"/>
      <c r="CA2638" s="278">
        <v>41431.745000000003</v>
      </c>
      <c r="CB2638" t="s">
        <v>1969</v>
      </c>
      <c r="CF2638" s="65"/>
      <c r="CG2638" s="65"/>
      <c r="DJ2638" s="139"/>
      <c r="DK2638" s="95"/>
      <c r="DL2638" s="141"/>
      <c r="DM2638" s="141"/>
      <c r="DN2638" s="141"/>
      <c r="DO2638" s="141"/>
      <c r="DP2638" s="91"/>
      <c r="DQ2638" s="72"/>
      <c r="DR2638" s="72"/>
      <c r="DS2638" s="72"/>
      <c r="DT2638" s="72"/>
      <c r="DZ2638" s="141"/>
      <c r="EA2638" s="141"/>
      <c r="EF2638" s="143"/>
      <c r="EU2638" s="72"/>
    </row>
    <row r="2639" spans="78:151">
      <c r="BZ2639"/>
      <c r="CA2639" s="278">
        <v>41431.745023148149</v>
      </c>
      <c r="CB2639" t="s">
        <v>701</v>
      </c>
      <c r="CF2639" s="65"/>
      <c r="CG2639" s="65"/>
      <c r="DJ2639" s="139"/>
      <c r="DK2639" s="95"/>
      <c r="DL2639" s="141"/>
      <c r="DM2639" s="141"/>
      <c r="DN2639" s="141"/>
      <c r="DO2639" s="141"/>
      <c r="DP2639" s="91"/>
      <c r="DQ2639" s="72"/>
      <c r="DR2639" s="72"/>
      <c r="DS2639" s="72"/>
      <c r="DT2639" s="72"/>
      <c r="DZ2639" s="141"/>
      <c r="EA2639" s="141"/>
      <c r="EF2639" s="143"/>
      <c r="EU2639" s="72"/>
    </row>
    <row r="2640" spans="78:151">
      <c r="BZ2640"/>
      <c r="CA2640" s="278">
        <v>41431.745023148149</v>
      </c>
      <c r="CB2640" t="s">
        <v>1969</v>
      </c>
      <c r="CF2640" s="65"/>
      <c r="CG2640" s="65"/>
      <c r="DJ2640" s="139"/>
      <c r="DK2640" s="95"/>
      <c r="DL2640" s="141"/>
      <c r="DM2640" s="141"/>
      <c r="DN2640" s="141"/>
      <c r="DO2640" s="141"/>
      <c r="DP2640" s="91"/>
      <c r="DQ2640" s="72"/>
      <c r="DR2640" s="72"/>
      <c r="DS2640" s="72"/>
      <c r="DT2640" s="72"/>
      <c r="DZ2640" s="141"/>
      <c r="EA2640" s="141"/>
      <c r="EF2640" s="143"/>
      <c r="EU2640" s="72"/>
    </row>
    <row r="2641" spans="78:151">
      <c r="BZ2641"/>
      <c r="CA2641" s="278">
        <v>41431.745023148149</v>
      </c>
      <c r="CB2641" t="s">
        <v>1969</v>
      </c>
      <c r="CF2641" s="65"/>
      <c r="CG2641" s="65"/>
      <c r="DJ2641" s="139"/>
      <c r="DK2641" s="95"/>
      <c r="DL2641" s="141"/>
      <c r="DM2641" s="141"/>
      <c r="DN2641" s="141"/>
      <c r="DO2641" s="141"/>
      <c r="DP2641" s="91"/>
      <c r="DQ2641" s="72"/>
      <c r="DR2641" s="72"/>
      <c r="DS2641" s="72"/>
      <c r="DT2641" s="72"/>
      <c r="DZ2641" s="141"/>
      <c r="EA2641" s="141"/>
      <c r="EF2641" s="143"/>
      <c r="EU2641" s="72"/>
    </row>
    <row r="2642" spans="78:151">
      <c r="BZ2642"/>
      <c r="CA2642" s="278">
        <v>41431.745034722226</v>
      </c>
      <c r="CB2642" t="s">
        <v>1969</v>
      </c>
      <c r="CF2642" s="65"/>
      <c r="CG2642" s="65"/>
      <c r="DJ2642" s="139"/>
      <c r="DK2642" s="95"/>
      <c r="DL2642" s="141"/>
      <c r="DM2642" s="141"/>
      <c r="DN2642" s="141"/>
      <c r="DO2642" s="141"/>
      <c r="DP2642" s="91"/>
      <c r="DQ2642" s="72"/>
      <c r="DR2642" s="72"/>
      <c r="DS2642" s="72"/>
      <c r="DT2642" s="72"/>
      <c r="DZ2642" s="141"/>
      <c r="EA2642" s="141"/>
      <c r="EF2642" s="143"/>
      <c r="EU2642" s="72"/>
    </row>
    <row r="2643" spans="78:151">
      <c r="BZ2643"/>
      <c r="CA2643" s="278">
        <v>41431.745046296295</v>
      </c>
      <c r="CB2643" t="s">
        <v>1969</v>
      </c>
      <c r="CF2643" s="65"/>
      <c r="CG2643" s="65"/>
      <c r="DJ2643" s="139"/>
      <c r="DK2643" s="95"/>
      <c r="DL2643" s="141"/>
      <c r="DM2643" s="141"/>
      <c r="DN2643" s="141"/>
      <c r="DO2643" s="141"/>
      <c r="DP2643" s="91"/>
      <c r="DQ2643" s="72"/>
      <c r="DR2643" s="72"/>
      <c r="DS2643" s="72"/>
      <c r="DT2643" s="72"/>
      <c r="DZ2643" s="141"/>
      <c r="EA2643" s="141"/>
      <c r="EF2643" s="143"/>
      <c r="EU2643" s="72"/>
    </row>
    <row r="2644" spans="78:151">
      <c r="BZ2644"/>
      <c r="CA2644" s="278">
        <v>41431.745057870372</v>
      </c>
      <c r="CB2644" t="s">
        <v>1969</v>
      </c>
      <c r="CF2644" s="65"/>
      <c r="CG2644" s="65"/>
      <c r="DJ2644" s="139"/>
      <c r="DK2644" s="95"/>
      <c r="DL2644" s="141"/>
      <c r="DM2644" s="141"/>
      <c r="DN2644" s="141"/>
      <c r="DO2644" s="141"/>
      <c r="DP2644" s="91"/>
      <c r="DQ2644" s="72"/>
      <c r="DR2644" s="72"/>
      <c r="DS2644" s="72"/>
      <c r="DT2644" s="72"/>
      <c r="DZ2644" s="141"/>
      <c r="EA2644" s="141"/>
      <c r="EF2644" s="143"/>
      <c r="EU2644" s="72"/>
    </row>
    <row r="2645" spans="78:151">
      <c r="BZ2645"/>
      <c r="CA2645" s="278">
        <v>41431.745069444441</v>
      </c>
      <c r="CB2645" t="s">
        <v>785</v>
      </c>
      <c r="CF2645" s="65"/>
      <c r="CG2645" s="65"/>
      <c r="DJ2645" s="139"/>
      <c r="DK2645" s="95"/>
      <c r="DL2645" s="141"/>
      <c r="DM2645" s="141"/>
      <c r="DN2645" s="141"/>
      <c r="DO2645" s="141"/>
      <c r="DP2645" s="91"/>
      <c r="DQ2645" s="72"/>
      <c r="DR2645" s="72"/>
      <c r="DS2645" s="72"/>
      <c r="DT2645" s="72"/>
      <c r="DZ2645" s="141"/>
      <c r="EA2645" s="141"/>
      <c r="EF2645" s="143"/>
      <c r="EU2645" s="72"/>
    </row>
    <row r="2646" spans="78:151">
      <c r="BZ2646"/>
      <c r="CA2646" s="278">
        <v>41431.745081018518</v>
      </c>
      <c r="CB2646" t="s">
        <v>1969</v>
      </c>
      <c r="CF2646" s="65"/>
      <c r="CG2646" s="65"/>
      <c r="DJ2646" s="139"/>
      <c r="DK2646" s="95"/>
      <c r="DL2646" s="141"/>
      <c r="DM2646" s="141"/>
      <c r="DN2646" s="141"/>
      <c r="DO2646" s="141"/>
      <c r="DP2646" s="91"/>
      <c r="DQ2646" s="72"/>
      <c r="DR2646" s="72"/>
      <c r="DS2646" s="72"/>
      <c r="DT2646" s="72"/>
      <c r="DZ2646" s="141"/>
      <c r="EA2646" s="141"/>
      <c r="EF2646" s="143"/>
      <c r="EU2646" s="72"/>
    </row>
    <row r="2647" spans="78:151">
      <c r="BZ2647"/>
      <c r="CA2647" s="278">
        <v>41431.745081018518</v>
      </c>
      <c r="CB2647" t="s">
        <v>1969</v>
      </c>
      <c r="CF2647" s="65"/>
      <c r="CG2647" s="65"/>
      <c r="DJ2647" s="139"/>
      <c r="DK2647" s="95"/>
      <c r="DL2647" s="141"/>
      <c r="DM2647" s="141"/>
      <c r="DN2647" s="141"/>
      <c r="DO2647" s="141"/>
      <c r="DP2647" s="91"/>
      <c r="DQ2647" s="72"/>
      <c r="DR2647" s="72"/>
      <c r="DS2647" s="72"/>
      <c r="DT2647" s="72"/>
      <c r="DZ2647" s="141"/>
      <c r="EA2647" s="141"/>
      <c r="EF2647" s="143"/>
      <c r="EU2647" s="72"/>
    </row>
    <row r="2648" spans="78:151">
      <c r="BZ2648"/>
      <c r="CA2648" s="278">
        <v>41431.745092592595</v>
      </c>
      <c r="CB2648" t="s">
        <v>1969</v>
      </c>
      <c r="CF2648" s="65"/>
      <c r="CG2648" s="65"/>
      <c r="DJ2648" s="139"/>
      <c r="DK2648" s="95"/>
      <c r="DL2648" s="141"/>
      <c r="DM2648" s="141"/>
      <c r="DN2648" s="141"/>
      <c r="DO2648" s="141"/>
      <c r="DP2648" s="91"/>
      <c r="DQ2648" s="72"/>
      <c r="DR2648" s="72"/>
      <c r="DS2648" s="72"/>
      <c r="DT2648" s="72"/>
      <c r="DZ2648" s="141"/>
      <c r="EA2648" s="141"/>
      <c r="EF2648" s="143"/>
      <c r="EU2648" s="72"/>
    </row>
    <row r="2649" spans="78:151">
      <c r="BZ2649"/>
      <c r="CA2649" s="278">
        <v>41431.745104166665</v>
      </c>
      <c r="CB2649" t="s">
        <v>1969</v>
      </c>
      <c r="CF2649" s="65"/>
      <c r="CG2649" s="65"/>
      <c r="DJ2649" s="139"/>
      <c r="DK2649" s="95"/>
      <c r="DL2649" s="141"/>
      <c r="DM2649" s="141"/>
      <c r="DN2649" s="141"/>
      <c r="DO2649" s="141"/>
      <c r="DP2649" s="91"/>
      <c r="DQ2649" s="72"/>
      <c r="DR2649" s="72"/>
      <c r="DS2649" s="72"/>
      <c r="DT2649" s="72"/>
      <c r="DZ2649" s="141"/>
      <c r="EA2649" s="141"/>
      <c r="EF2649" s="143"/>
      <c r="EU2649" s="72"/>
    </row>
    <row r="2650" spans="78:151">
      <c r="BZ2650"/>
      <c r="CA2650" s="278">
        <v>41431.745115740741</v>
      </c>
      <c r="CB2650" t="s">
        <v>1969</v>
      </c>
      <c r="CF2650" s="65"/>
      <c r="CG2650" s="65"/>
      <c r="DJ2650" s="139"/>
      <c r="DK2650" s="95"/>
      <c r="DL2650" s="141"/>
      <c r="DM2650" s="141"/>
      <c r="DN2650" s="141"/>
      <c r="DO2650" s="141"/>
      <c r="DP2650" s="91"/>
      <c r="DQ2650" s="72"/>
      <c r="DR2650" s="72"/>
      <c r="DS2650" s="72"/>
      <c r="DT2650" s="72"/>
      <c r="DZ2650" s="141"/>
      <c r="EA2650" s="141"/>
      <c r="EF2650" s="143"/>
      <c r="EU2650" s="72"/>
    </row>
    <row r="2651" spans="78:151">
      <c r="BZ2651"/>
      <c r="CA2651" s="278">
        <v>41431.745127314818</v>
      </c>
      <c r="CB2651" t="s">
        <v>706</v>
      </c>
      <c r="CF2651" s="65"/>
      <c r="CG2651" s="65"/>
      <c r="DJ2651" s="139"/>
      <c r="DK2651" s="95"/>
      <c r="DL2651" s="141"/>
      <c r="DM2651" s="141"/>
      <c r="DN2651" s="141"/>
      <c r="DO2651" s="141"/>
      <c r="DP2651" s="91"/>
      <c r="DQ2651" s="72"/>
      <c r="DR2651" s="72"/>
      <c r="DS2651" s="72"/>
      <c r="DT2651" s="72"/>
      <c r="DZ2651" s="141"/>
      <c r="EA2651" s="141"/>
      <c r="EF2651" s="143"/>
      <c r="EU2651" s="72"/>
    </row>
    <row r="2652" spans="78:151">
      <c r="BZ2652"/>
      <c r="CA2652" s="278">
        <v>41431.745138888888</v>
      </c>
      <c r="CB2652" t="s">
        <v>1969</v>
      </c>
      <c r="CF2652" s="65"/>
      <c r="CG2652" s="65"/>
      <c r="DJ2652" s="139"/>
      <c r="DK2652" s="95"/>
      <c r="DL2652" s="141"/>
      <c r="DM2652" s="141"/>
      <c r="DN2652" s="141"/>
      <c r="DO2652" s="141"/>
      <c r="DP2652" s="91"/>
      <c r="DQ2652" s="72"/>
      <c r="DR2652" s="72"/>
      <c r="DS2652" s="72"/>
      <c r="DT2652" s="72"/>
      <c r="DZ2652" s="141"/>
      <c r="EA2652" s="141"/>
      <c r="EF2652" s="143"/>
      <c r="EU2652" s="72"/>
    </row>
    <row r="2653" spans="78:151">
      <c r="BZ2653"/>
      <c r="CA2653" s="278">
        <v>41431.745312500003</v>
      </c>
      <c r="CB2653" t="s">
        <v>707</v>
      </c>
      <c r="CF2653" s="65"/>
      <c r="CG2653" s="65"/>
      <c r="DJ2653" s="139"/>
      <c r="DK2653" s="95"/>
      <c r="DL2653" s="141"/>
      <c r="DM2653" s="141"/>
      <c r="DN2653" s="141"/>
      <c r="DO2653" s="141"/>
      <c r="DP2653" s="91"/>
      <c r="DQ2653" s="72"/>
      <c r="DR2653" s="72"/>
      <c r="DS2653" s="72"/>
      <c r="DT2653" s="72"/>
      <c r="DZ2653" s="141"/>
      <c r="EA2653" s="141"/>
      <c r="EF2653" s="143"/>
      <c r="EU2653" s="72"/>
    </row>
    <row r="2654" spans="78:151">
      <c r="BZ2654"/>
      <c r="CA2654" s="278">
        <v>41431.745324074072</v>
      </c>
      <c r="CB2654" t="s">
        <v>1597</v>
      </c>
      <c r="CF2654" s="65"/>
      <c r="CG2654" s="65"/>
      <c r="DJ2654" s="139"/>
      <c r="DK2654" s="95"/>
      <c r="DL2654" s="141"/>
      <c r="DM2654" s="141"/>
      <c r="DN2654" s="141"/>
      <c r="DO2654" s="141"/>
      <c r="DP2654" s="91"/>
      <c r="DQ2654" s="72"/>
      <c r="DR2654" s="72"/>
      <c r="DS2654" s="72"/>
      <c r="DT2654" s="72"/>
      <c r="DZ2654" s="141"/>
      <c r="EA2654" s="141"/>
      <c r="EF2654" s="143"/>
      <c r="EU2654" s="72"/>
    </row>
    <row r="2655" spans="78:151">
      <c r="BZ2655"/>
      <c r="CA2655" s="278">
        <v>41431.745335648149</v>
      </c>
      <c r="CB2655" t="s">
        <v>1976</v>
      </c>
      <c r="CF2655" s="65"/>
      <c r="CG2655" s="65"/>
      <c r="DJ2655" s="139"/>
      <c r="DK2655" s="95"/>
      <c r="DL2655" s="141"/>
      <c r="DM2655" s="141"/>
      <c r="DN2655" s="141"/>
      <c r="DO2655" s="141"/>
      <c r="DP2655" s="91"/>
      <c r="DQ2655" s="72"/>
      <c r="DR2655" s="72"/>
      <c r="DS2655" s="72"/>
      <c r="DT2655" s="72"/>
      <c r="DZ2655" s="141"/>
      <c r="EA2655" s="141"/>
      <c r="EF2655" s="143"/>
      <c r="EU2655" s="72"/>
    </row>
    <row r="2656" spans="78:151">
      <c r="BZ2656"/>
      <c r="CA2656" s="278">
        <v>41431.745439814818</v>
      </c>
      <c r="CB2656" t="s">
        <v>1969</v>
      </c>
      <c r="CF2656" s="65"/>
      <c r="CG2656" s="65"/>
      <c r="DJ2656" s="139"/>
      <c r="DK2656" s="95"/>
      <c r="DL2656" s="141"/>
      <c r="DM2656" s="141"/>
      <c r="DN2656" s="141"/>
      <c r="DO2656" s="141"/>
      <c r="DP2656" s="91"/>
      <c r="DQ2656" s="72"/>
      <c r="DR2656" s="72"/>
      <c r="DS2656" s="72"/>
      <c r="DT2656" s="72"/>
      <c r="DZ2656" s="141"/>
      <c r="EA2656" s="141"/>
      <c r="EF2656" s="143"/>
      <c r="EU2656" s="72"/>
    </row>
    <row r="2657" spans="78:151">
      <c r="BZ2657"/>
      <c r="CA2657" s="278">
        <v>41431.745439814818</v>
      </c>
      <c r="CB2657" t="s">
        <v>708</v>
      </c>
      <c r="CF2657" s="65"/>
      <c r="CG2657" s="65"/>
      <c r="DJ2657" s="139"/>
      <c r="DK2657" s="95"/>
      <c r="DL2657" s="141"/>
      <c r="DM2657" s="141"/>
      <c r="DN2657" s="141"/>
      <c r="DO2657" s="141"/>
      <c r="DP2657" s="91"/>
      <c r="DQ2657" s="72"/>
      <c r="DR2657" s="72"/>
      <c r="DS2657" s="72"/>
      <c r="DT2657" s="72"/>
      <c r="DZ2657" s="141"/>
      <c r="EA2657" s="141"/>
      <c r="EF2657" s="143"/>
      <c r="EU2657" s="72"/>
    </row>
    <row r="2658" spans="78:151">
      <c r="BZ2658"/>
      <c r="CA2658" s="278">
        <v>41431.745451388888</v>
      </c>
      <c r="CB2658" t="s">
        <v>709</v>
      </c>
      <c r="CF2658" s="65"/>
      <c r="CG2658" s="65"/>
      <c r="DJ2658" s="139"/>
      <c r="DK2658" s="95"/>
      <c r="DL2658" s="141"/>
      <c r="DM2658" s="141"/>
      <c r="DN2658" s="141"/>
      <c r="DO2658" s="141"/>
      <c r="DP2658" s="91"/>
      <c r="DQ2658" s="72"/>
      <c r="DR2658" s="72"/>
      <c r="DS2658" s="72"/>
      <c r="DT2658" s="72"/>
      <c r="DZ2658" s="141"/>
      <c r="EA2658" s="141"/>
      <c r="EF2658" s="143"/>
      <c r="EU2658" s="72"/>
    </row>
    <row r="2659" spans="78:151">
      <c r="BZ2659"/>
      <c r="CA2659" s="278">
        <v>41431.745451388888</v>
      </c>
      <c r="CB2659" t="s">
        <v>710</v>
      </c>
      <c r="CF2659" s="65"/>
      <c r="CG2659" s="65"/>
      <c r="DJ2659" s="139"/>
      <c r="DK2659" s="95"/>
      <c r="DL2659" s="141"/>
      <c r="DM2659" s="141"/>
      <c r="DN2659" s="141"/>
      <c r="DO2659" s="141"/>
      <c r="DP2659" s="91"/>
      <c r="DQ2659" s="72"/>
      <c r="DR2659" s="72"/>
      <c r="DS2659" s="72"/>
      <c r="DT2659" s="72"/>
      <c r="DZ2659" s="141"/>
      <c r="EA2659" s="141"/>
      <c r="EF2659" s="143"/>
      <c r="EU2659" s="72"/>
    </row>
    <row r="2660" spans="78:151">
      <c r="BZ2660"/>
      <c r="CA2660" s="278">
        <v>41431.745462962965</v>
      </c>
      <c r="CB2660" t="s">
        <v>711</v>
      </c>
      <c r="CF2660" s="65"/>
      <c r="CG2660" s="65"/>
      <c r="DJ2660" s="139"/>
      <c r="DK2660" s="95"/>
      <c r="DL2660" s="141"/>
      <c r="DM2660" s="141"/>
      <c r="DN2660" s="141"/>
      <c r="DO2660" s="141"/>
      <c r="DP2660" s="91"/>
      <c r="DQ2660" s="72"/>
      <c r="DR2660" s="72"/>
      <c r="DS2660" s="72"/>
      <c r="DT2660" s="72"/>
      <c r="DZ2660" s="141"/>
      <c r="EA2660" s="141"/>
      <c r="EF2660" s="143"/>
      <c r="EU2660" s="72"/>
    </row>
    <row r="2661" spans="78:151">
      <c r="BZ2661"/>
      <c r="CA2661" s="278">
        <v>41431.745474537034</v>
      </c>
      <c r="CB2661" t="s">
        <v>711</v>
      </c>
      <c r="CF2661" s="65"/>
      <c r="CG2661" s="65"/>
      <c r="DJ2661" s="139"/>
      <c r="DK2661" s="95"/>
      <c r="DL2661" s="141"/>
      <c r="DM2661" s="141"/>
      <c r="DN2661" s="141"/>
      <c r="DO2661" s="141"/>
      <c r="DP2661" s="91"/>
      <c r="DQ2661" s="72"/>
      <c r="DR2661" s="72"/>
      <c r="DS2661" s="72"/>
      <c r="DT2661" s="72"/>
      <c r="DZ2661" s="141"/>
      <c r="EA2661" s="141"/>
      <c r="EF2661" s="143"/>
      <c r="EU2661" s="72"/>
    </row>
    <row r="2662" spans="78:151">
      <c r="BZ2662"/>
      <c r="CA2662" s="278">
        <v>41431.745474537034</v>
      </c>
      <c r="CB2662" t="s">
        <v>712</v>
      </c>
      <c r="CF2662" s="65"/>
      <c r="CG2662" s="65"/>
      <c r="DJ2662" s="139"/>
      <c r="DK2662" s="95"/>
      <c r="DL2662" s="141"/>
      <c r="DM2662" s="141"/>
      <c r="DN2662" s="141"/>
      <c r="DO2662" s="141"/>
      <c r="DP2662" s="91"/>
      <c r="DQ2662" s="72"/>
      <c r="DR2662" s="72"/>
      <c r="DS2662" s="72"/>
      <c r="DT2662" s="72"/>
      <c r="DZ2662" s="141"/>
      <c r="EA2662" s="141"/>
      <c r="EF2662" s="143"/>
      <c r="EU2662" s="72"/>
    </row>
    <row r="2663" spans="78:151">
      <c r="BZ2663"/>
      <c r="CA2663" s="278">
        <v>41431.745486111111</v>
      </c>
      <c r="CB2663" t="s">
        <v>1597</v>
      </c>
      <c r="CF2663" s="65"/>
      <c r="CG2663" s="65"/>
      <c r="DJ2663" s="139"/>
      <c r="DK2663" s="95"/>
      <c r="DL2663" s="141"/>
      <c r="DM2663" s="141"/>
      <c r="DN2663" s="141"/>
      <c r="DO2663" s="141"/>
      <c r="DP2663" s="91"/>
      <c r="DQ2663" s="72"/>
      <c r="DR2663" s="72"/>
      <c r="DS2663" s="72"/>
      <c r="DT2663" s="72"/>
      <c r="DZ2663" s="141"/>
      <c r="EA2663" s="141"/>
      <c r="EF2663" s="143"/>
      <c r="EU2663" s="72"/>
    </row>
    <row r="2664" spans="78:151">
      <c r="BZ2664"/>
      <c r="CA2664" s="278">
        <v>41431.745497685188</v>
      </c>
      <c r="CB2664" t="s">
        <v>1969</v>
      </c>
      <c r="CF2664" s="65"/>
      <c r="CG2664" s="65"/>
      <c r="DJ2664" s="139"/>
      <c r="DK2664" s="95"/>
      <c r="DL2664" s="141"/>
      <c r="DM2664" s="141"/>
      <c r="DN2664" s="141"/>
      <c r="DO2664" s="141"/>
      <c r="DP2664" s="91"/>
      <c r="DQ2664" s="72"/>
      <c r="DR2664" s="72"/>
      <c r="DS2664" s="72"/>
      <c r="DT2664" s="72"/>
      <c r="DZ2664" s="141"/>
      <c r="EA2664" s="141"/>
      <c r="EF2664" s="143"/>
      <c r="EU2664" s="72"/>
    </row>
    <row r="2665" spans="78:151">
      <c r="BZ2665"/>
      <c r="CA2665" s="278">
        <v>41431.745497685188</v>
      </c>
      <c r="CB2665" t="s">
        <v>713</v>
      </c>
      <c r="CF2665" s="65"/>
      <c r="CG2665" s="65"/>
      <c r="DJ2665" s="139"/>
      <c r="DK2665" s="95"/>
      <c r="DL2665" s="141"/>
      <c r="DM2665" s="141"/>
      <c r="DN2665" s="141"/>
      <c r="DO2665" s="141"/>
      <c r="DP2665" s="91"/>
      <c r="DQ2665" s="72"/>
      <c r="DR2665" s="72"/>
      <c r="DS2665" s="72"/>
      <c r="DT2665" s="72"/>
      <c r="DZ2665" s="141"/>
      <c r="EA2665" s="141"/>
      <c r="EF2665" s="143"/>
      <c r="EU2665" s="72"/>
    </row>
    <row r="2666" spans="78:151">
      <c r="BZ2666"/>
      <c r="CA2666" s="278">
        <v>41431.745509259257</v>
      </c>
      <c r="CB2666" t="s">
        <v>714</v>
      </c>
      <c r="CF2666" s="65"/>
      <c r="CG2666" s="65"/>
      <c r="DJ2666" s="139"/>
      <c r="DK2666" s="95"/>
      <c r="DL2666" s="141"/>
      <c r="DM2666" s="141"/>
      <c r="DN2666" s="141"/>
      <c r="DO2666" s="141"/>
      <c r="DP2666" s="91"/>
      <c r="DQ2666" s="72"/>
      <c r="DR2666" s="72"/>
      <c r="DS2666" s="72"/>
      <c r="DT2666" s="72"/>
      <c r="DZ2666" s="141"/>
      <c r="EA2666" s="141"/>
      <c r="EF2666" s="143"/>
      <c r="EU2666" s="72"/>
    </row>
    <row r="2667" spans="78:151">
      <c r="BZ2667"/>
      <c r="CA2667" s="278">
        <v>41431.745520833334</v>
      </c>
      <c r="CB2667" t="s">
        <v>715</v>
      </c>
      <c r="CF2667" s="65"/>
      <c r="CG2667" s="65"/>
      <c r="DJ2667" s="139"/>
      <c r="DK2667" s="95"/>
      <c r="DL2667" s="141"/>
      <c r="DM2667" s="141"/>
      <c r="DN2667" s="141"/>
      <c r="DO2667" s="141"/>
      <c r="DP2667" s="91"/>
      <c r="DQ2667" s="72"/>
      <c r="DR2667" s="72"/>
      <c r="DS2667" s="72"/>
      <c r="DT2667" s="72"/>
      <c r="DZ2667" s="141"/>
      <c r="EA2667" s="141"/>
      <c r="EF2667" s="143"/>
      <c r="EU2667" s="72"/>
    </row>
    <row r="2668" spans="78:151">
      <c r="BZ2668"/>
      <c r="CA2668" s="278">
        <v>41431.745520833334</v>
      </c>
      <c r="CB2668" t="s">
        <v>715</v>
      </c>
      <c r="CF2668" s="65"/>
      <c r="CG2668" s="65"/>
      <c r="DJ2668" s="139"/>
      <c r="DK2668" s="95"/>
      <c r="DL2668" s="141"/>
      <c r="DM2668" s="141"/>
      <c r="DN2668" s="141"/>
      <c r="DO2668" s="141"/>
      <c r="DP2668" s="91"/>
      <c r="DQ2668" s="72"/>
      <c r="DR2668" s="72"/>
      <c r="DS2668" s="72"/>
      <c r="DT2668" s="72"/>
      <c r="DZ2668" s="141"/>
      <c r="EA2668" s="141"/>
      <c r="EF2668" s="143"/>
      <c r="EU2668" s="72"/>
    </row>
    <row r="2669" spans="78:151">
      <c r="BZ2669"/>
      <c r="CA2669" s="278">
        <v>41431.745532407411</v>
      </c>
      <c r="CB2669" t="s">
        <v>716</v>
      </c>
      <c r="CF2669" s="65"/>
      <c r="CG2669" s="65"/>
      <c r="DJ2669" s="139"/>
      <c r="DK2669" s="95"/>
      <c r="DL2669" s="141"/>
      <c r="DM2669" s="141"/>
      <c r="DN2669" s="141"/>
      <c r="DO2669" s="141"/>
      <c r="DP2669" s="91"/>
      <c r="DQ2669" s="72"/>
      <c r="DR2669" s="72"/>
      <c r="DS2669" s="72"/>
      <c r="DT2669" s="72"/>
      <c r="DZ2669" s="141"/>
      <c r="EA2669" s="141"/>
      <c r="EF2669" s="143"/>
      <c r="EU2669" s="72"/>
    </row>
    <row r="2670" spans="78:151">
      <c r="BZ2670"/>
      <c r="CA2670" s="278">
        <v>41431.74554398148</v>
      </c>
      <c r="CB2670" t="s">
        <v>1597</v>
      </c>
      <c r="CF2670" s="65"/>
      <c r="CG2670" s="65"/>
      <c r="DJ2670" s="139"/>
      <c r="DK2670" s="95"/>
      <c r="DL2670" s="141"/>
      <c r="DM2670" s="141"/>
      <c r="DN2670" s="141"/>
      <c r="DO2670" s="141"/>
      <c r="DP2670" s="91"/>
      <c r="DQ2670" s="72"/>
      <c r="DR2670" s="72"/>
      <c r="DS2670" s="72"/>
      <c r="DT2670" s="72"/>
      <c r="DZ2670" s="141"/>
      <c r="EA2670" s="141"/>
      <c r="EF2670" s="143"/>
      <c r="EU2670" s="72"/>
    </row>
    <row r="2671" spans="78:151">
      <c r="BZ2671"/>
      <c r="CA2671" s="278">
        <v>41431.745613425926</v>
      </c>
      <c r="CB2671" t="s">
        <v>716</v>
      </c>
      <c r="CF2671" s="65"/>
      <c r="CG2671" s="65"/>
      <c r="DJ2671" s="139"/>
      <c r="DK2671" s="95"/>
      <c r="DL2671" s="141"/>
      <c r="DM2671" s="141"/>
      <c r="DN2671" s="141"/>
      <c r="DO2671" s="141"/>
      <c r="DP2671" s="91"/>
      <c r="DQ2671" s="72"/>
      <c r="DR2671" s="72"/>
      <c r="DS2671" s="72"/>
      <c r="DT2671" s="72"/>
      <c r="DZ2671" s="141"/>
      <c r="EA2671" s="141"/>
      <c r="EF2671" s="143"/>
      <c r="EU2671" s="72"/>
    </row>
    <row r="2672" spans="78:151">
      <c r="BZ2672"/>
      <c r="CA2672" s="278">
        <v>41431.745625000003</v>
      </c>
      <c r="CB2672" t="s">
        <v>1597</v>
      </c>
      <c r="CF2672" s="65"/>
      <c r="CG2672" s="65"/>
      <c r="DJ2672" s="139"/>
      <c r="DK2672" s="95"/>
      <c r="DL2672" s="141"/>
      <c r="DM2672" s="141"/>
      <c r="DN2672" s="141"/>
      <c r="DO2672" s="141"/>
      <c r="DP2672" s="91"/>
      <c r="DQ2672" s="72"/>
      <c r="DR2672" s="72"/>
      <c r="DS2672" s="72"/>
      <c r="DT2672" s="72"/>
      <c r="DZ2672" s="141"/>
      <c r="EA2672" s="141"/>
      <c r="EF2672" s="143"/>
      <c r="EU2672" s="72"/>
    </row>
    <row r="2673" spans="78:151">
      <c r="BZ2673"/>
      <c r="CA2673" s="278">
        <v>41431.745625000003</v>
      </c>
      <c r="CB2673" t="s">
        <v>1969</v>
      </c>
      <c r="CF2673" s="65"/>
      <c r="CG2673" s="65"/>
      <c r="DJ2673" s="139"/>
      <c r="DK2673" s="95"/>
      <c r="DL2673" s="141"/>
      <c r="DM2673" s="141"/>
      <c r="DN2673" s="141"/>
      <c r="DO2673" s="141"/>
      <c r="DP2673" s="91"/>
      <c r="DQ2673" s="72"/>
      <c r="DR2673" s="72"/>
      <c r="DS2673" s="72"/>
      <c r="DT2673" s="72"/>
      <c r="DZ2673" s="141"/>
      <c r="EA2673" s="141"/>
      <c r="EF2673" s="143"/>
      <c r="EU2673" s="72"/>
    </row>
    <row r="2674" spans="78:151">
      <c r="BZ2674"/>
      <c r="CA2674" s="278">
        <v>41431.745625000003</v>
      </c>
      <c r="CB2674" t="s">
        <v>717</v>
      </c>
      <c r="CF2674" s="65"/>
      <c r="CG2674" s="65"/>
      <c r="DJ2674" s="139"/>
      <c r="DK2674" s="95"/>
      <c r="DL2674" s="141"/>
      <c r="DM2674" s="141"/>
      <c r="DN2674" s="141"/>
      <c r="DO2674" s="141"/>
      <c r="DP2674" s="91"/>
      <c r="DQ2674" s="72"/>
      <c r="DR2674" s="72"/>
      <c r="DS2674" s="72"/>
      <c r="DT2674" s="72"/>
      <c r="DZ2674" s="141"/>
      <c r="EA2674" s="141"/>
      <c r="EF2674" s="143"/>
      <c r="EU2674" s="72"/>
    </row>
    <row r="2675" spans="78:151">
      <c r="BZ2675"/>
      <c r="CA2675" s="278">
        <v>41431.745625000003</v>
      </c>
      <c r="CB2675" t="s">
        <v>1969</v>
      </c>
      <c r="CF2675" s="65"/>
      <c r="CG2675" s="65"/>
      <c r="DJ2675" s="139"/>
      <c r="DK2675" s="95"/>
      <c r="DL2675" s="141"/>
      <c r="DM2675" s="141"/>
      <c r="DN2675" s="141"/>
      <c r="DO2675" s="141"/>
      <c r="DP2675" s="91"/>
      <c r="DQ2675" s="72"/>
      <c r="DR2675" s="72"/>
      <c r="DS2675" s="72"/>
      <c r="DT2675" s="72"/>
      <c r="DZ2675" s="141"/>
      <c r="EA2675" s="141"/>
      <c r="EF2675" s="143"/>
      <c r="EU2675" s="72"/>
    </row>
    <row r="2676" spans="78:151">
      <c r="BZ2676"/>
      <c r="CA2676" s="278">
        <v>41431.745636574073</v>
      </c>
      <c r="CB2676" t="s">
        <v>863</v>
      </c>
      <c r="CF2676" s="65"/>
      <c r="CG2676" s="65"/>
      <c r="DJ2676" s="139"/>
      <c r="DK2676" s="95"/>
      <c r="DL2676" s="141"/>
      <c r="DM2676" s="141"/>
      <c r="DN2676" s="141"/>
      <c r="DO2676" s="141"/>
      <c r="DP2676" s="91"/>
      <c r="DQ2676" s="72"/>
      <c r="DR2676" s="72"/>
      <c r="DS2676" s="72"/>
      <c r="DT2676" s="72"/>
      <c r="DZ2676" s="141"/>
      <c r="EA2676" s="141"/>
      <c r="EF2676" s="143"/>
      <c r="EU2676" s="72"/>
    </row>
    <row r="2677" spans="78:151">
      <c r="BZ2677"/>
      <c r="CA2677" s="278">
        <v>41431.745671296296</v>
      </c>
      <c r="CB2677" t="s">
        <v>1969</v>
      </c>
      <c r="CF2677" s="65"/>
      <c r="CG2677" s="65"/>
      <c r="DJ2677" s="139"/>
      <c r="DK2677" s="95"/>
      <c r="DL2677" s="141"/>
      <c r="DM2677" s="141"/>
      <c r="DN2677" s="141"/>
      <c r="DO2677" s="141"/>
      <c r="DP2677" s="91"/>
      <c r="DQ2677" s="72"/>
      <c r="DR2677" s="72"/>
      <c r="DS2677" s="72"/>
      <c r="DT2677" s="72"/>
      <c r="DZ2677" s="141"/>
      <c r="EA2677" s="141"/>
      <c r="EF2677" s="143"/>
      <c r="EU2677" s="72"/>
    </row>
    <row r="2678" spans="78:151">
      <c r="BZ2678"/>
      <c r="CA2678" s="278">
        <v>41431.745671296296</v>
      </c>
      <c r="CB2678" t="s">
        <v>716</v>
      </c>
      <c r="CF2678" s="65"/>
      <c r="CG2678" s="65"/>
      <c r="DJ2678" s="139"/>
      <c r="DK2678" s="95"/>
      <c r="DL2678" s="141"/>
      <c r="DM2678" s="141"/>
      <c r="DN2678" s="141"/>
      <c r="DO2678" s="141"/>
      <c r="DP2678" s="91"/>
      <c r="DQ2678" s="72"/>
      <c r="DR2678" s="72"/>
      <c r="DS2678" s="72"/>
      <c r="DT2678" s="72"/>
      <c r="DZ2678" s="141"/>
      <c r="EA2678" s="141"/>
      <c r="EF2678" s="143"/>
      <c r="EU2678" s="72"/>
    </row>
    <row r="2679" spans="78:151">
      <c r="BZ2679"/>
      <c r="CA2679" s="278">
        <v>41431.745671296296</v>
      </c>
      <c r="CB2679" t="s">
        <v>1597</v>
      </c>
      <c r="CF2679" s="65"/>
      <c r="CG2679" s="65"/>
      <c r="DJ2679" s="139"/>
      <c r="DK2679" s="95"/>
      <c r="DL2679" s="141"/>
      <c r="DM2679" s="141"/>
      <c r="DN2679" s="141"/>
      <c r="DO2679" s="141"/>
      <c r="DP2679" s="91"/>
      <c r="DQ2679" s="72"/>
      <c r="DR2679" s="72"/>
      <c r="DS2679" s="72"/>
      <c r="DT2679" s="72"/>
      <c r="DZ2679" s="141"/>
      <c r="EA2679" s="141"/>
      <c r="EF2679" s="143"/>
      <c r="EU2679" s="72"/>
    </row>
    <row r="2680" spans="78:151">
      <c r="BZ2680"/>
      <c r="CA2680" s="278">
        <v>41431.750810185185</v>
      </c>
      <c r="CB2680" t="s">
        <v>1969</v>
      </c>
      <c r="CF2680" s="65"/>
      <c r="CG2680" s="65"/>
      <c r="DJ2680" s="139"/>
      <c r="DK2680" s="95"/>
      <c r="DL2680" s="141"/>
      <c r="DM2680" s="141"/>
      <c r="DN2680" s="141"/>
      <c r="DO2680" s="141"/>
      <c r="DP2680" s="91"/>
      <c r="DQ2680" s="72"/>
      <c r="DR2680" s="72"/>
      <c r="DS2680" s="72"/>
      <c r="DT2680" s="72"/>
      <c r="DZ2680" s="141"/>
      <c r="EA2680" s="141"/>
      <c r="EF2680" s="143"/>
      <c r="EU2680" s="72"/>
    </row>
    <row r="2681" spans="78:151">
      <c r="BZ2681"/>
      <c r="CA2681" s="278">
        <v>41431.750937500001</v>
      </c>
      <c r="CB2681" t="s">
        <v>1969</v>
      </c>
      <c r="CF2681" s="65"/>
      <c r="CG2681" s="65"/>
      <c r="DJ2681" s="139"/>
      <c r="DK2681" s="95"/>
      <c r="DL2681" s="141"/>
      <c r="DM2681" s="141"/>
      <c r="DN2681" s="141"/>
      <c r="DO2681" s="141"/>
      <c r="DP2681" s="91"/>
      <c r="DQ2681" s="72"/>
      <c r="DR2681" s="72"/>
      <c r="DS2681" s="72"/>
      <c r="DT2681" s="72"/>
      <c r="DZ2681" s="141"/>
      <c r="EA2681" s="141"/>
      <c r="EF2681" s="143"/>
      <c r="EU2681" s="72"/>
    </row>
    <row r="2682" spans="78:151">
      <c r="BZ2682"/>
      <c r="CA2682" s="278">
        <v>41431.750949074078</v>
      </c>
      <c r="CB2682" t="s">
        <v>792</v>
      </c>
      <c r="CF2682" s="65"/>
      <c r="CG2682" s="65"/>
      <c r="DJ2682" s="139"/>
      <c r="DK2682" s="95"/>
      <c r="DL2682" s="141"/>
      <c r="DM2682" s="141"/>
      <c r="DN2682" s="141"/>
      <c r="DO2682" s="141"/>
      <c r="DP2682" s="91"/>
      <c r="DQ2682" s="72"/>
      <c r="DR2682" s="72"/>
      <c r="DS2682" s="72"/>
      <c r="DT2682" s="72"/>
      <c r="DZ2682" s="141"/>
      <c r="EA2682" s="141"/>
      <c r="EF2682" s="143"/>
      <c r="EU2682" s="72"/>
    </row>
    <row r="2683" spans="78:151">
      <c r="BZ2683"/>
      <c r="CA2683" s="278">
        <v>41431.750949074078</v>
      </c>
      <c r="CB2683" t="s">
        <v>1969</v>
      </c>
      <c r="CF2683" s="65"/>
      <c r="CG2683" s="65"/>
      <c r="DJ2683" s="139"/>
      <c r="DK2683" s="95"/>
      <c r="DL2683" s="141"/>
      <c r="DM2683" s="141"/>
      <c r="DN2683" s="141"/>
      <c r="DO2683" s="141"/>
      <c r="DP2683" s="91"/>
      <c r="DQ2683" s="72"/>
      <c r="DR2683" s="72"/>
      <c r="DS2683" s="72"/>
      <c r="DT2683" s="72"/>
      <c r="DZ2683" s="141"/>
      <c r="EA2683" s="141"/>
      <c r="EF2683" s="143"/>
      <c r="EU2683" s="72"/>
    </row>
    <row r="2684" spans="78:151">
      <c r="BZ2684"/>
      <c r="CA2684" s="278">
        <v>41431.750949074078</v>
      </c>
      <c r="CB2684" t="s">
        <v>1969</v>
      </c>
      <c r="CF2684" s="65"/>
      <c r="CG2684" s="65"/>
      <c r="DJ2684" s="139"/>
      <c r="DK2684" s="95"/>
      <c r="DL2684" s="141"/>
      <c r="DM2684" s="141"/>
      <c r="DN2684" s="141"/>
      <c r="DO2684" s="141"/>
      <c r="DP2684" s="91"/>
      <c r="DQ2684" s="72"/>
      <c r="DR2684" s="72"/>
      <c r="DS2684" s="72"/>
      <c r="DT2684" s="72"/>
      <c r="DZ2684" s="141"/>
      <c r="EA2684" s="141"/>
      <c r="EF2684" s="143"/>
      <c r="EU2684" s="72"/>
    </row>
    <row r="2685" spans="78:151">
      <c r="BZ2685"/>
      <c r="CA2685" s="278">
        <v>41431.750972222224</v>
      </c>
      <c r="CB2685" t="s">
        <v>1969</v>
      </c>
      <c r="CF2685" s="65"/>
      <c r="CG2685" s="65"/>
      <c r="DJ2685" s="139"/>
      <c r="DK2685" s="95"/>
      <c r="DL2685" s="141"/>
      <c r="DM2685" s="141"/>
      <c r="DN2685" s="141"/>
      <c r="DO2685" s="141"/>
      <c r="DP2685" s="91"/>
      <c r="DQ2685" s="72"/>
      <c r="DR2685" s="72"/>
      <c r="DS2685" s="72"/>
      <c r="DT2685" s="72"/>
      <c r="DZ2685" s="141"/>
      <c r="EA2685" s="141"/>
      <c r="EF2685" s="143"/>
      <c r="EU2685" s="72"/>
    </row>
    <row r="2686" spans="78:151">
      <c r="BZ2686"/>
      <c r="CA2686" s="278">
        <v>41431.750972222224</v>
      </c>
      <c r="CB2686" t="s">
        <v>1969</v>
      </c>
      <c r="CF2686" s="65"/>
      <c r="CG2686" s="65"/>
      <c r="DJ2686" s="139"/>
      <c r="DK2686" s="95"/>
      <c r="DL2686" s="141"/>
      <c r="DM2686" s="141"/>
      <c r="DN2686" s="141"/>
      <c r="DO2686" s="141"/>
      <c r="DP2686" s="91"/>
      <c r="DQ2686" s="72"/>
      <c r="DR2686" s="72"/>
      <c r="DS2686" s="72"/>
      <c r="DT2686" s="72"/>
      <c r="DZ2686" s="141"/>
      <c r="EA2686" s="141"/>
      <c r="EF2686" s="143"/>
      <c r="EU2686" s="72"/>
    </row>
    <row r="2687" spans="78:151">
      <c r="BZ2687"/>
      <c r="CA2687" s="278">
        <v>41431.750983796293</v>
      </c>
      <c r="CB2687" t="s">
        <v>1969</v>
      </c>
      <c r="CF2687" s="65"/>
      <c r="CG2687" s="65"/>
      <c r="DJ2687" s="139"/>
      <c r="DK2687" s="95"/>
      <c r="DL2687" s="141"/>
      <c r="DM2687" s="141"/>
      <c r="DN2687" s="141"/>
      <c r="DO2687" s="141"/>
      <c r="DP2687" s="91"/>
      <c r="DQ2687" s="72"/>
      <c r="DR2687" s="72"/>
      <c r="DS2687" s="72"/>
      <c r="DT2687" s="72"/>
      <c r="DZ2687" s="141"/>
      <c r="EA2687" s="141"/>
      <c r="EF2687" s="143"/>
      <c r="EU2687" s="72"/>
    </row>
    <row r="2688" spans="78:151">
      <c r="BZ2688"/>
      <c r="CA2688" s="278">
        <v>41431.751006944447</v>
      </c>
      <c r="CB2688" t="s">
        <v>977</v>
      </c>
      <c r="CF2688" s="65"/>
      <c r="CG2688" s="65"/>
      <c r="DJ2688" s="139"/>
      <c r="DK2688" s="95"/>
      <c r="DL2688" s="141"/>
      <c r="DM2688" s="141"/>
      <c r="DN2688" s="141"/>
      <c r="DO2688" s="141"/>
      <c r="DP2688" s="91"/>
      <c r="DQ2688" s="72"/>
      <c r="DR2688" s="72"/>
      <c r="DS2688" s="72"/>
      <c r="DT2688" s="72"/>
      <c r="DZ2688" s="141"/>
      <c r="EA2688" s="141"/>
      <c r="EF2688" s="143"/>
      <c r="EU2688" s="72"/>
    </row>
    <row r="2689" spans="78:151">
      <c r="BZ2689"/>
      <c r="CA2689" s="278">
        <v>41431.751006944447</v>
      </c>
      <c r="CB2689" t="s">
        <v>1969</v>
      </c>
      <c r="CF2689" s="65"/>
      <c r="CG2689" s="65"/>
      <c r="DJ2689" s="139"/>
      <c r="DK2689" s="95"/>
      <c r="DL2689" s="141"/>
      <c r="DM2689" s="141"/>
      <c r="DN2689" s="141"/>
      <c r="DO2689" s="141"/>
      <c r="DP2689" s="91"/>
      <c r="DQ2689" s="72"/>
      <c r="DR2689" s="72"/>
      <c r="DS2689" s="72"/>
      <c r="DT2689" s="72"/>
      <c r="DZ2689" s="141"/>
      <c r="EA2689" s="141"/>
      <c r="EF2689" s="143"/>
      <c r="EU2689" s="72"/>
    </row>
    <row r="2690" spans="78:151">
      <c r="BZ2690"/>
      <c r="CA2690" s="278">
        <v>41431.751018518517</v>
      </c>
      <c r="CB2690" t="s">
        <v>1969</v>
      </c>
      <c r="CF2690" s="65"/>
      <c r="CG2690" s="65"/>
      <c r="DJ2690" s="139"/>
      <c r="DK2690" s="95"/>
      <c r="DL2690" s="141"/>
      <c r="DM2690" s="141"/>
      <c r="DN2690" s="141"/>
      <c r="DO2690" s="141"/>
      <c r="DP2690" s="91"/>
      <c r="DQ2690" s="72"/>
      <c r="DR2690" s="72"/>
      <c r="DS2690" s="72"/>
      <c r="DT2690" s="72"/>
      <c r="DZ2690" s="141"/>
      <c r="EA2690" s="141"/>
      <c r="EF2690" s="143"/>
      <c r="EU2690" s="72"/>
    </row>
    <row r="2691" spans="78:151">
      <c r="BZ2691"/>
      <c r="CA2691" s="278">
        <v>41431.751018518517</v>
      </c>
      <c r="CB2691" t="s">
        <v>1969</v>
      </c>
      <c r="CF2691" s="65"/>
      <c r="CG2691" s="65"/>
      <c r="DJ2691" s="139"/>
      <c r="DK2691" s="95"/>
      <c r="DL2691" s="141"/>
      <c r="DM2691" s="141"/>
      <c r="DN2691" s="141"/>
      <c r="DO2691" s="141"/>
      <c r="DP2691" s="91"/>
      <c r="DQ2691" s="72"/>
      <c r="DR2691" s="72"/>
      <c r="DS2691" s="72"/>
      <c r="DT2691" s="72"/>
      <c r="DZ2691" s="141"/>
      <c r="EA2691" s="141"/>
      <c r="EF2691" s="143"/>
      <c r="EU2691" s="72"/>
    </row>
    <row r="2692" spans="78:151">
      <c r="BZ2692"/>
      <c r="CA2692" s="278">
        <v>41431.751030092593</v>
      </c>
      <c r="CB2692" t="s">
        <v>1969</v>
      </c>
      <c r="CF2692" s="65"/>
      <c r="CG2692" s="65"/>
      <c r="DJ2692" s="139"/>
      <c r="DK2692" s="95"/>
      <c r="DL2692" s="141"/>
      <c r="DM2692" s="141"/>
      <c r="DN2692" s="141"/>
      <c r="DO2692" s="141"/>
      <c r="DP2692" s="91"/>
      <c r="DQ2692" s="72"/>
      <c r="DR2692" s="72"/>
      <c r="DS2692" s="72"/>
      <c r="DT2692" s="72"/>
      <c r="DZ2692" s="141"/>
      <c r="EA2692" s="141"/>
      <c r="EF2692" s="143"/>
      <c r="EU2692" s="72"/>
    </row>
    <row r="2693" spans="78:151">
      <c r="BZ2693"/>
      <c r="CA2693" s="278">
        <v>41431.751030092593</v>
      </c>
      <c r="CB2693" t="s">
        <v>1969</v>
      </c>
      <c r="CF2693" s="65"/>
      <c r="CG2693" s="65"/>
      <c r="DJ2693" s="139"/>
      <c r="DK2693" s="95"/>
      <c r="DL2693" s="141"/>
      <c r="DM2693" s="141"/>
      <c r="DN2693" s="141"/>
      <c r="DO2693" s="141"/>
      <c r="DP2693" s="91"/>
      <c r="DQ2693" s="72"/>
      <c r="DR2693" s="72"/>
      <c r="DS2693" s="72"/>
      <c r="DT2693" s="72"/>
      <c r="DZ2693" s="141"/>
      <c r="EA2693" s="141"/>
      <c r="EF2693" s="143"/>
      <c r="EU2693" s="72"/>
    </row>
    <row r="2694" spans="78:151">
      <c r="BZ2694"/>
      <c r="CA2694" s="278">
        <v>41431.751064814816</v>
      </c>
      <c r="CB2694" t="s">
        <v>1969</v>
      </c>
      <c r="CF2694" s="65"/>
      <c r="CG2694" s="65"/>
      <c r="DJ2694" s="139"/>
      <c r="DK2694" s="95"/>
      <c r="DL2694" s="141"/>
      <c r="DM2694" s="141"/>
      <c r="DN2694" s="141"/>
      <c r="DO2694" s="141"/>
      <c r="DP2694" s="91"/>
      <c r="DQ2694" s="72"/>
      <c r="DR2694" s="72"/>
      <c r="DS2694" s="72"/>
      <c r="DT2694" s="72"/>
      <c r="DZ2694" s="141"/>
      <c r="EA2694" s="141"/>
      <c r="EF2694" s="143"/>
      <c r="EU2694" s="72"/>
    </row>
    <row r="2695" spans="78:151">
      <c r="BZ2695"/>
      <c r="CA2695" s="278">
        <v>41431.751076388886</v>
      </c>
      <c r="CB2695" t="s">
        <v>1969</v>
      </c>
      <c r="CF2695" s="65"/>
      <c r="CG2695" s="65"/>
      <c r="DJ2695" s="139"/>
      <c r="DK2695" s="95"/>
      <c r="DL2695" s="141"/>
      <c r="DM2695" s="141"/>
      <c r="DN2695" s="141"/>
      <c r="DO2695" s="141"/>
      <c r="DP2695" s="91"/>
      <c r="DQ2695" s="72"/>
      <c r="DR2695" s="72"/>
      <c r="DS2695" s="72"/>
      <c r="DT2695" s="72"/>
      <c r="DZ2695" s="141"/>
      <c r="EA2695" s="141"/>
      <c r="EF2695" s="143"/>
      <c r="EU2695" s="72"/>
    </row>
    <row r="2696" spans="78:151">
      <c r="BZ2696"/>
      <c r="CA2696" s="278">
        <v>41431.751087962963</v>
      </c>
      <c r="CB2696" t="s">
        <v>916</v>
      </c>
      <c r="CF2696" s="65"/>
      <c r="CG2696" s="65"/>
      <c r="DJ2696" s="139"/>
      <c r="DK2696" s="95"/>
      <c r="DL2696" s="141"/>
      <c r="DM2696" s="141"/>
      <c r="DN2696" s="141"/>
      <c r="DO2696" s="141"/>
      <c r="DP2696" s="91"/>
      <c r="DQ2696" s="72"/>
      <c r="DR2696" s="72"/>
      <c r="DS2696" s="72"/>
      <c r="DT2696" s="72"/>
      <c r="DZ2696" s="141"/>
      <c r="EA2696" s="141"/>
      <c r="EF2696" s="143"/>
      <c r="EU2696" s="72"/>
    </row>
    <row r="2697" spans="78:151">
      <c r="BZ2697"/>
      <c r="CA2697" s="278">
        <v>41431.751087962963</v>
      </c>
      <c r="CB2697" t="s">
        <v>1969</v>
      </c>
      <c r="CF2697" s="65"/>
      <c r="CG2697" s="65"/>
      <c r="DJ2697" s="139"/>
      <c r="DK2697" s="95"/>
      <c r="DL2697" s="141"/>
      <c r="DM2697" s="141"/>
      <c r="DN2697" s="141"/>
      <c r="DO2697" s="141"/>
      <c r="DP2697" s="91"/>
      <c r="DQ2697" s="72"/>
      <c r="DR2697" s="72"/>
      <c r="DS2697" s="72"/>
      <c r="DT2697" s="72"/>
      <c r="DZ2697" s="141"/>
      <c r="EA2697" s="141"/>
      <c r="EF2697" s="143"/>
      <c r="EU2697" s="72"/>
    </row>
    <row r="2698" spans="78:151">
      <c r="BZ2698"/>
      <c r="CA2698" s="278">
        <v>41431.752592592595</v>
      </c>
      <c r="CB2698" t="s">
        <v>1969</v>
      </c>
      <c r="CF2698" s="65"/>
      <c r="CG2698" s="65"/>
      <c r="DJ2698" s="139"/>
      <c r="DK2698" s="95"/>
      <c r="DL2698" s="141"/>
      <c r="DM2698" s="141"/>
      <c r="DN2698" s="141"/>
      <c r="DO2698" s="141"/>
      <c r="DP2698" s="91"/>
      <c r="DQ2698" s="72"/>
      <c r="DR2698" s="72"/>
      <c r="DS2698" s="72"/>
      <c r="DT2698" s="72"/>
      <c r="DZ2698" s="141"/>
      <c r="EA2698" s="141"/>
      <c r="EF2698" s="143"/>
      <c r="EU2698" s="72"/>
    </row>
    <row r="2699" spans="78:151">
      <c r="BZ2699"/>
      <c r="CA2699" s="278">
        <v>41431.752708333333</v>
      </c>
      <c r="CB2699" t="s">
        <v>1969</v>
      </c>
      <c r="CF2699" s="65"/>
      <c r="CG2699" s="65"/>
      <c r="DJ2699" s="139"/>
      <c r="DK2699" s="95"/>
      <c r="DL2699" s="141"/>
      <c r="DM2699" s="141"/>
      <c r="DN2699" s="141"/>
      <c r="DO2699" s="141"/>
      <c r="DP2699" s="91"/>
      <c r="DQ2699" s="72"/>
      <c r="DR2699" s="72"/>
      <c r="DS2699" s="72"/>
      <c r="DT2699" s="72"/>
      <c r="DZ2699" s="141"/>
      <c r="EA2699" s="141"/>
      <c r="EF2699" s="143"/>
      <c r="EU2699" s="72"/>
    </row>
    <row r="2700" spans="78:151">
      <c r="BZ2700"/>
      <c r="CA2700" s="278">
        <v>41431.75271990741</v>
      </c>
      <c r="CB2700" t="s">
        <v>982</v>
      </c>
      <c r="CF2700" s="65"/>
      <c r="CG2700" s="65"/>
      <c r="DJ2700" s="139"/>
      <c r="DK2700" s="95"/>
      <c r="DL2700" s="141"/>
      <c r="DM2700" s="141"/>
      <c r="DN2700" s="141"/>
      <c r="DO2700" s="141"/>
      <c r="DP2700" s="91"/>
      <c r="DQ2700" s="72"/>
      <c r="DR2700" s="72"/>
      <c r="DS2700" s="72"/>
      <c r="DT2700" s="72"/>
      <c r="DZ2700" s="141"/>
      <c r="EA2700" s="141"/>
      <c r="EF2700" s="143"/>
      <c r="EU2700" s="72"/>
    </row>
    <row r="2701" spans="78:151">
      <c r="BZ2701"/>
      <c r="CA2701" s="278">
        <v>41431.75273148148</v>
      </c>
      <c r="CB2701" t="s">
        <v>1969</v>
      </c>
      <c r="CF2701" s="65"/>
      <c r="CG2701" s="65"/>
      <c r="DJ2701" s="139"/>
      <c r="DK2701" s="95"/>
      <c r="DL2701" s="141"/>
      <c r="DM2701" s="141"/>
      <c r="DN2701" s="141"/>
      <c r="DO2701" s="141"/>
      <c r="DP2701" s="91"/>
      <c r="DQ2701" s="72"/>
      <c r="DR2701" s="72"/>
      <c r="DS2701" s="72"/>
      <c r="DT2701" s="72"/>
      <c r="DZ2701" s="141"/>
      <c r="EA2701" s="141"/>
      <c r="EF2701" s="143"/>
      <c r="EU2701" s="72"/>
    </row>
    <row r="2702" spans="78:151">
      <c r="BZ2702"/>
      <c r="CA2702" s="278">
        <v>41431.75273148148</v>
      </c>
      <c r="CB2702" t="s">
        <v>1969</v>
      </c>
      <c r="CF2702" s="65"/>
      <c r="CG2702" s="65"/>
      <c r="DJ2702" s="139"/>
      <c r="DK2702" s="95"/>
      <c r="DL2702" s="141"/>
      <c r="DM2702" s="141"/>
      <c r="DN2702" s="141"/>
      <c r="DO2702" s="141"/>
      <c r="DP2702" s="91"/>
      <c r="DQ2702" s="72"/>
      <c r="DR2702" s="72"/>
      <c r="DS2702" s="72"/>
      <c r="DT2702" s="72"/>
      <c r="DZ2702" s="141"/>
      <c r="EA2702" s="141"/>
      <c r="EF2702" s="143"/>
      <c r="EU2702" s="72"/>
    </row>
    <row r="2703" spans="78:151">
      <c r="BZ2703"/>
      <c r="CA2703" s="278">
        <v>41431.752743055556</v>
      </c>
      <c r="CB2703" t="s">
        <v>1969</v>
      </c>
      <c r="CF2703" s="65"/>
      <c r="CG2703" s="65"/>
      <c r="DJ2703" s="139"/>
      <c r="DK2703" s="95"/>
      <c r="DL2703" s="141"/>
      <c r="DM2703" s="141"/>
      <c r="DN2703" s="141"/>
      <c r="DO2703" s="141"/>
      <c r="DP2703" s="91"/>
      <c r="DQ2703" s="72"/>
      <c r="DR2703" s="72"/>
      <c r="DS2703" s="72"/>
      <c r="DT2703" s="72"/>
      <c r="DZ2703" s="141"/>
      <c r="EA2703" s="141"/>
      <c r="EF2703" s="143"/>
      <c r="EU2703" s="72"/>
    </row>
    <row r="2704" spans="78:151">
      <c r="BZ2704"/>
      <c r="CA2704" s="278">
        <v>41431.752754629626</v>
      </c>
      <c r="CB2704" t="s">
        <v>1969</v>
      </c>
      <c r="CF2704" s="65"/>
      <c r="CG2704" s="65"/>
      <c r="DJ2704" s="139"/>
      <c r="DK2704" s="95"/>
      <c r="DL2704" s="141"/>
      <c r="DM2704" s="141"/>
      <c r="DN2704" s="141"/>
      <c r="DO2704" s="141"/>
      <c r="DP2704" s="91"/>
      <c r="DQ2704" s="72"/>
      <c r="DR2704" s="72"/>
      <c r="DS2704" s="72"/>
      <c r="DT2704" s="72"/>
      <c r="DZ2704" s="141"/>
      <c r="EA2704" s="141"/>
      <c r="EF2704" s="143"/>
      <c r="EU2704" s="72"/>
    </row>
    <row r="2705" spans="78:151">
      <c r="BZ2705"/>
      <c r="CA2705" s="278">
        <v>41431.752766203703</v>
      </c>
      <c r="CB2705" t="s">
        <v>1969</v>
      </c>
      <c r="CF2705" s="65"/>
      <c r="CG2705" s="65"/>
      <c r="DJ2705" s="139"/>
      <c r="DK2705" s="95"/>
      <c r="DL2705" s="141"/>
      <c r="DM2705" s="141"/>
      <c r="DN2705" s="141"/>
      <c r="DO2705" s="141"/>
      <c r="DP2705" s="91"/>
      <c r="DQ2705" s="72"/>
      <c r="DR2705" s="72"/>
      <c r="DS2705" s="72"/>
      <c r="DT2705" s="72"/>
      <c r="DZ2705" s="141"/>
      <c r="EA2705" s="141"/>
      <c r="EF2705" s="143"/>
      <c r="EU2705" s="72"/>
    </row>
    <row r="2706" spans="78:151">
      <c r="BZ2706"/>
      <c r="CA2706" s="278">
        <v>41431.75277777778</v>
      </c>
      <c r="CB2706" t="s">
        <v>918</v>
      </c>
      <c r="CF2706" s="65"/>
      <c r="CG2706" s="65"/>
      <c r="DJ2706" s="139"/>
      <c r="DK2706" s="95"/>
      <c r="DL2706" s="141"/>
      <c r="DM2706" s="141"/>
      <c r="DN2706" s="141"/>
      <c r="DO2706" s="141"/>
      <c r="DP2706" s="91"/>
      <c r="DQ2706" s="72"/>
      <c r="DR2706" s="72"/>
      <c r="DS2706" s="72"/>
      <c r="DT2706" s="72"/>
      <c r="DZ2706" s="141"/>
      <c r="EA2706" s="141"/>
      <c r="EF2706" s="143"/>
      <c r="EU2706" s="72"/>
    </row>
    <row r="2707" spans="78:151">
      <c r="BZ2707"/>
      <c r="CA2707" s="278">
        <v>41431.75277777778</v>
      </c>
      <c r="CB2707" t="s">
        <v>1969</v>
      </c>
      <c r="CF2707" s="65"/>
      <c r="CG2707" s="65"/>
      <c r="DJ2707" s="139"/>
      <c r="DK2707" s="95"/>
      <c r="DL2707" s="141"/>
      <c r="DM2707" s="141"/>
      <c r="DN2707" s="141"/>
      <c r="DO2707" s="141"/>
      <c r="DP2707" s="91"/>
      <c r="DQ2707" s="72"/>
      <c r="DR2707" s="72"/>
      <c r="DS2707" s="72"/>
      <c r="DT2707" s="72"/>
      <c r="DZ2707" s="141"/>
      <c r="EA2707" s="141"/>
      <c r="EF2707" s="143"/>
      <c r="EU2707" s="72"/>
    </row>
    <row r="2708" spans="78:151">
      <c r="BZ2708"/>
      <c r="CA2708" s="278">
        <v>41431.75277777778</v>
      </c>
      <c r="CB2708" t="s">
        <v>1969</v>
      </c>
      <c r="CF2708" s="65"/>
      <c r="CG2708" s="65"/>
      <c r="DJ2708" s="139"/>
      <c r="DK2708" s="95"/>
      <c r="DL2708" s="141"/>
      <c r="DM2708" s="141"/>
      <c r="DN2708" s="141"/>
      <c r="DO2708" s="141"/>
      <c r="DP2708" s="91"/>
      <c r="DQ2708" s="72"/>
      <c r="DR2708" s="72"/>
      <c r="DS2708" s="72"/>
      <c r="DT2708" s="72"/>
      <c r="DZ2708" s="141"/>
      <c r="EA2708" s="141"/>
      <c r="EF2708" s="143"/>
      <c r="EU2708" s="72"/>
    </row>
    <row r="2709" spans="78:151">
      <c r="BZ2709"/>
      <c r="CA2709" s="278">
        <v>41431.752800925926</v>
      </c>
      <c r="CB2709" t="s">
        <v>1969</v>
      </c>
      <c r="CF2709" s="65"/>
      <c r="CG2709" s="65"/>
      <c r="DJ2709" s="139"/>
      <c r="DK2709" s="95"/>
      <c r="DL2709" s="141"/>
      <c r="DM2709" s="141"/>
      <c r="DN2709" s="141"/>
      <c r="DO2709" s="141"/>
      <c r="DP2709" s="91"/>
      <c r="DQ2709" s="72"/>
      <c r="DR2709" s="72"/>
      <c r="DS2709" s="72"/>
      <c r="DT2709" s="72"/>
      <c r="DZ2709" s="141"/>
      <c r="EA2709" s="141"/>
      <c r="EF2709" s="143"/>
      <c r="EU2709" s="72"/>
    </row>
    <row r="2710" spans="78:151">
      <c r="BZ2710"/>
      <c r="CA2710" s="278">
        <v>41431.752800925926</v>
      </c>
      <c r="CB2710" t="s">
        <v>1969</v>
      </c>
      <c r="CF2710" s="65"/>
      <c r="CG2710" s="65"/>
      <c r="DJ2710" s="139"/>
      <c r="DK2710" s="95"/>
      <c r="DL2710" s="141"/>
      <c r="DM2710" s="141"/>
      <c r="DN2710" s="141"/>
      <c r="DO2710" s="141"/>
      <c r="DP2710" s="91"/>
      <c r="DQ2710" s="72"/>
      <c r="DR2710" s="72"/>
      <c r="DS2710" s="72"/>
      <c r="DT2710" s="72"/>
      <c r="DZ2710" s="141"/>
      <c r="EA2710" s="141"/>
      <c r="EF2710" s="143"/>
      <c r="EU2710" s="72"/>
    </row>
    <row r="2711" spans="78:151">
      <c r="BZ2711"/>
      <c r="CA2711" s="278">
        <v>41431.752812500003</v>
      </c>
      <c r="CB2711" t="s">
        <v>1969</v>
      </c>
      <c r="CF2711" s="65"/>
      <c r="CG2711" s="65"/>
      <c r="DJ2711" s="139"/>
      <c r="DK2711" s="95"/>
      <c r="DL2711" s="141"/>
      <c r="DM2711" s="141"/>
      <c r="DN2711" s="141"/>
      <c r="DO2711" s="141"/>
      <c r="DP2711" s="91"/>
      <c r="DQ2711" s="72"/>
      <c r="DR2711" s="72"/>
      <c r="DS2711" s="72"/>
      <c r="DT2711" s="72"/>
      <c r="DZ2711" s="141"/>
      <c r="EA2711" s="141"/>
      <c r="EF2711" s="143"/>
      <c r="EU2711" s="72"/>
    </row>
    <row r="2712" spans="78:151">
      <c r="BZ2712"/>
      <c r="CA2712" s="278">
        <v>41431.752835648149</v>
      </c>
      <c r="CB2712" t="s">
        <v>874</v>
      </c>
      <c r="CF2712" s="65"/>
      <c r="CG2712" s="65"/>
      <c r="DJ2712" s="139"/>
      <c r="DK2712" s="95"/>
      <c r="DL2712" s="141"/>
      <c r="DM2712" s="141"/>
      <c r="DN2712" s="141"/>
      <c r="DO2712" s="141"/>
      <c r="DP2712" s="91"/>
      <c r="DQ2712" s="72"/>
      <c r="DR2712" s="72"/>
      <c r="DS2712" s="72"/>
      <c r="DT2712" s="72"/>
      <c r="DZ2712" s="141"/>
      <c r="EA2712" s="141"/>
      <c r="EF2712" s="143"/>
      <c r="EU2712" s="72"/>
    </row>
    <row r="2713" spans="78:151">
      <c r="BZ2713"/>
      <c r="CA2713" s="278">
        <v>41431.752835648149</v>
      </c>
      <c r="CB2713" t="s">
        <v>1969</v>
      </c>
      <c r="CF2713" s="65"/>
      <c r="CG2713" s="65"/>
      <c r="DJ2713" s="139"/>
      <c r="DK2713" s="95"/>
      <c r="DL2713" s="141"/>
      <c r="DM2713" s="141"/>
      <c r="DN2713" s="141"/>
      <c r="DO2713" s="141"/>
      <c r="DP2713" s="91"/>
      <c r="DQ2713" s="72"/>
      <c r="DR2713" s="72"/>
      <c r="DS2713" s="72"/>
      <c r="DT2713" s="72"/>
      <c r="DZ2713" s="141"/>
      <c r="EA2713" s="141"/>
      <c r="EF2713" s="143"/>
      <c r="EU2713" s="72"/>
    </row>
    <row r="2714" spans="78:151">
      <c r="BZ2714"/>
      <c r="CA2714" s="278">
        <v>41431.752847222226</v>
      </c>
      <c r="CB2714" t="s">
        <v>1969</v>
      </c>
      <c r="CF2714" s="65"/>
      <c r="CG2714" s="65"/>
      <c r="DJ2714" s="139"/>
      <c r="DK2714" s="95"/>
      <c r="DL2714" s="141"/>
      <c r="DM2714" s="141"/>
      <c r="DN2714" s="141"/>
      <c r="DO2714" s="141"/>
      <c r="DP2714" s="91"/>
      <c r="DQ2714" s="72"/>
      <c r="DR2714" s="72"/>
      <c r="DS2714" s="72"/>
      <c r="DT2714" s="72"/>
      <c r="DZ2714" s="141"/>
      <c r="EA2714" s="141"/>
      <c r="EF2714" s="143"/>
      <c r="EU2714" s="72"/>
    </row>
    <row r="2715" spans="78:151">
      <c r="BZ2715"/>
      <c r="CA2715" s="278">
        <v>41431.752847222226</v>
      </c>
      <c r="CB2715" t="s">
        <v>1969</v>
      </c>
      <c r="CF2715" s="65"/>
      <c r="CG2715" s="65"/>
      <c r="DJ2715" s="139"/>
      <c r="DK2715" s="95"/>
      <c r="DL2715" s="141"/>
      <c r="DM2715" s="141"/>
      <c r="DN2715" s="141"/>
      <c r="DO2715" s="141"/>
      <c r="DP2715" s="91"/>
      <c r="DQ2715" s="72"/>
      <c r="DR2715" s="72"/>
      <c r="DS2715" s="72"/>
      <c r="DT2715" s="72"/>
      <c r="DZ2715" s="141"/>
      <c r="EA2715" s="141"/>
      <c r="EF2715" s="143"/>
      <c r="EU2715" s="72"/>
    </row>
    <row r="2716" spans="78:151">
      <c r="BZ2716"/>
      <c r="CA2716" s="278">
        <v>41431.752858796295</v>
      </c>
      <c r="CB2716" t="s">
        <v>1969</v>
      </c>
      <c r="CF2716" s="65"/>
      <c r="CG2716" s="65"/>
      <c r="DJ2716" s="139"/>
      <c r="DK2716" s="95"/>
      <c r="DL2716" s="141"/>
      <c r="DM2716" s="141"/>
      <c r="DN2716" s="141"/>
      <c r="DO2716" s="141"/>
      <c r="DP2716" s="91"/>
      <c r="DQ2716" s="72"/>
      <c r="DR2716" s="72"/>
      <c r="DS2716" s="72"/>
      <c r="DT2716" s="72"/>
      <c r="DZ2716" s="141"/>
      <c r="EA2716" s="141"/>
      <c r="EF2716" s="143"/>
      <c r="EU2716" s="72"/>
    </row>
    <row r="2717" spans="78:151">
      <c r="BZ2717"/>
      <c r="CA2717" s="278">
        <v>41431.752858796295</v>
      </c>
      <c r="CB2717" t="s">
        <v>1969</v>
      </c>
      <c r="CF2717" s="65"/>
      <c r="CG2717" s="65"/>
      <c r="DJ2717" s="139"/>
      <c r="DK2717" s="95"/>
      <c r="DL2717" s="141"/>
      <c r="DM2717" s="141"/>
      <c r="DN2717" s="141"/>
      <c r="DO2717" s="141"/>
      <c r="DP2717" s="91"/>
      <c r="DQ2717" s="72"/>
      <c r="DR2717" s="72"/>
      <c r="DS2717" s="72"/>
      <c r="DT2717" s="72"/>
      <c r="DZ2717" s="141"/>
      <c r="EA2717" s="141"/>
      <c r="EF2717" s="143"/>
      <c r="EU2717" s="72"/>
    </row>
    <row r="2718" spans="78:151">
      <c r="BZ2718"/>
      <c r="CA2718" s="278">
        <v>41431.752893518518</v>
      </c>
      <c r="CB2718" t="s">
        <v>1969</v>
      </c>
      <c r="CF2718" s="65"/>
      <c r="CG2718" s="65"/>
      <c r="DJ2718" s="139"/>
      <c r="DK2718" s="95"/>
      <c r="DL2718" s="141"/>
      <c r="DM2718" s="141"/>
      <c r="DN2718" s="141"/>
      <c r="DO2718" s="141"/>
      <c r="DP2718" s="91"/>
      <c r="DQ2718" s="72"/>
      <c r="DR2718" s="72"/>
      <c r="DS2718" s="72"/>
      <c r="DT2718" s="72"/>
      <c r="DZ2718" s="141"/>
      <c r="EA2718" s="141"/>
      <c r="EF2718" s="143"/>
      <c r="EU2718" s="72"/>
    </row>
    <row r="2719" spans="78:151">
      <c r="BZ2719"/>
      <c r="CA2719" s="278">
        <v>41431.752905092595</v>
      </c>
      <c r="CB2719" t="s">
        <v>1969</v>
      </c>
      <c r="CF2719" s="65"/>
      <c r="CG2719" s="65"/>
      <c r="DJ2719" s="139"/>
      <c r="DK2719" s="95"/>
      <c r="DL2719" s="141"/>
      <c r="DM2719" s="141"/>
      <c r="DN2719" s="141"/>
      <c r="DO2719" s="141"/>
      <c r="DP2719" s="91"/>
      <c r="DQ2719" s="72"/>
      <c r="DR2719" s="72"/>
      <c r="DS2719" s="72"/>
      <c r="DT2719" s="72"/>
      <c r="DZ2719" s="141"/>
      <c r="EA2719" s="141"/>
      <c r="EF2719" s="143"/>
      <c r="EU2719" s="72"/>
    </row>
    <row r="2720" spans="78:151">
      <c r="BZ2720"/>
      <c r="CA2720" s="278">
        <v>41431.752916666665</v>
      </c>
      <c r="CB2720" t="s">
        <v>875</v>
      </c>
      <c r="CF2720" s="65"/>
      <c r="CG2720" s="65"/>
      <c r="DJ2720" s="139"/>
      <c r="DK2720" s="95"/>
      <c r="DL2720" s="141"/>
      <c r="DM2720" s="141"/>
      <c r="DN2720" s="141"/>
      <c r="DO2720" s="141"/>
      <c r="DP2720" s="91"/>
      <c r="DQ2720" s="72"/>
      <c r="DR2720" s="72"/>
      <c r="DS2720" s="72"/>
      <c r="DT2720" s="72"/>
      <c r="DZ2720" s="141"/>
      <c r="EA2720" s="141"/>
      <c r="EF2720" s="143"/>
      <c r="EU2720" s="72"/>
    </row>
    <row r="2721" spans="78:151">
      <c r="BZ2721"/>
      <c r="CA2721" s="278">
        <v>41431.752916666665</v>
      </c>
      <c r="CB2721" t="s">
        <v>1969</v>
      </c>
      <c r="CF2721" s="65"/>
      <c r="CG2721" s="65"/>
      <c r="DJ2721" s="139"/>
      <c r="DK2721" s="95"/>
      <c r="DL2721" s="141"/>
      <c r="DM2721" s="141"/>
      <c r="DN2721" s="141"/>
      <c r="DO2721" s="141"/>
      <c r="DP2721" s="91"/>
      <c r="DQ2721" s="72"/>
      <c r="DR2721" s="72"/>
      <c r="DS2721" s="72"/>
      <c r="DT2721" s="72"/>
      <c r="DZ2721" s="141"/>
      <c r="EA2721" s="141"/>
      <c r="EF2721" s="143"/>
      <c r="EU2721" s="72"/>
    </row>
    <row r="2722" spans="78:151">
      <c r="BZ2722"/>
      <c r="CA2722" s="278">
        <v>41431.753194444442</v>
      </c>
      <c r="CB2722" t="s">
        <v>876</v>
      </c>
      <c r="CF2722" s="65"/>
      <c r="CG2722" s="65"/>
      <c r="DJ2722" s="139"/>
      <c r="DK2722" s="95"/>
      <c r="DL2722" s="141"/>
      <c r="DM2722" s="141"/>
      <c r="DN2722" s="141"/>
      <c r="DO2722" s="141"/>
      <c r="DP2722" s="91"/>
      <c r="DQ2722" s="72"/>
      <c r="DR2722" s="72"/>
      <c r="DS2722" s="72"/>
      <c r="DT2722" s="72"/>
      <c r="DZ2722" s="141"/>
      <c r="EA2722" s="141"/>
      <c r="EF2722" s="143"/>
      <c r="EU2722" s="72"/>
    </row>
    <row r="2723" spans="78:151">
      <c r="BZ2723"/>
      <c r="CA2723" s="278">
        <v>41431.753194444442</v>
      </c>
      <c r="CB2723" t="s">
        <v>1597</v>
      </c>
      <c r="CF2723" s="65"/>
      <c r="CG2723" s="65"/>
      <c r="DJ2723" s="139"/>
      <c r="DK2723" s="95"/>
      <c r="DL2723" s="141"/>
      <c r="DM2723" s="141"/>
      <c r="DN2723" s="141"/>
      <c r="DO2723" s="141"/>
      <c r="DP2723" s="91"/>
      <c r="DQ2723" s="72"/>
      <c r="DR2723" s="72"/>
      <c r="DS2723" s="72"/>
      <c r="DT2723" s="72"/>
      <c r="DZ2723" s="141"/>
      <c r="EA2723" s="141"/>
      <c r="EF2723" s="143"/>
      <c r="EU2723" s="72"/>
    </row>
    <row r="2724" spans="78:151">
      <c r="BZ2724"/>
      <c r="CA2724" s="278">
        <v>41431.753206018519</v>
      </c>
      <c r="CB2724" t="s">
        <v>1969</v>
      </c>
      <c r="CF2724" s="65"/>
      <c r="CG2724" s="65"/>
      <c r="DJ2724" s="139"/>
      <c r="DK2724" s="95"/>
      <c r="DL2724" s="141"/>
      <c r="DM2724" s="141"/>
      <c r="DN2724" s="141"/>
      <c r="DO2724" s="141"/>
      <c r="DP2724" s="91"/>
      <c r="DQ2724" s="72"/>
      <c r="DR2724" s="72"/>
      <c r="DS2724" s="72"/>
      <c r="DT2724" s="72"/>
      <c r="DZ2724" s="141"/>
      <c r="EA2724" s="141"/>
      <c r="EF2724" s="143"/>
      <c r="EU2724" s="72"/>
    </row>
    <row r="2725" spans="78:151">
      <c r="BZ2725"/>
      <c r="CA2725" s="278">
        <v>41431.753263888888</v>
      </c>
      <c r="CB2725" t="s">
        <v>1969</v>
      </c>
      <c r="CF2725" s="65"/>
      <c r="CG2725" s="65"/>
      <c r="DJ2725" s="139"/>
      <c r="DK2725" s="95"/>
      <c r="DL2725" s="141"/>
      <c r="DM2725" s="141"/>
      <c r="DN2725" s="141"/>
      <c r="DO2725" s="141"/>
      <c r="DP2725" s="91"/>
      <c r="DQ2725" s="72"/>
      <c r="DR2725" s="72"/>
      <c r="DS2725" s="72"/>
      <c r="DT2725" s="72"/>
      <c r="DZ2725" s="141"/>
      <c r="EA2725" s="141"/>
      <c r="EF2725" s="143"/>
      <c r="EU2725" s="72"/>
    </row>
    <row r="2726" spans="78:151">
      <c r="BZ2726"/>
      <c r="CA2726" s="278">
        <v>41431.753287037034</v>
      </c>
      <c r="CB2726" t="s">
        <v>877</v>
      </c>
      <c r="CF2726" s="65"/>
      <c r="CG2726" s="65"/>
      <c r="DJ2726" s="139"/>
      <c r="DK2726" s="95"/>
      <c r="DL2726" s="141"/>
      <c r="DM2726" s="141"/>
      <c r="DN2726" s="141"/>
      <c r="DO2726" s="141"/>
      <c r="DP2726" s="91"/>
      <c r="DQ2726" s="72"/>
      <c r="DR2726" s="72"/>
      <c r="DS2726" s="72"/>
      <c r="DT2726" s="72"/>
      <c r="DZ2726" s="141"/>
      <c r="EA2726" s="141"/>
      <c r="EF2726" s="143"/>
      <c r="EU2726" s="72"/>
    </row>
    <row r="2727" spans="78:151">
      <c r="BZ2727"/>
      <c r="CA2727" s="278">
        <v>41431.753287037034</v>
      </c>
      <c r="CB2727" t="s">
        <v>1597</v>
      </c>
      <c r="CF2727" s="65"/>
      <c r="CG2727" s="65"/>
      <c r="DJ2727" s="139"/>
      <c r="DK2727" s="95"/>
      <c r="DL2727" s="141"/>
      <c r="DM2727" s="141"/>
      <c r="DN2727" s="141"/>
      <c r="DO2727" s="141"/>
      <c r="DP2727" s="91"/>
      <c r="DQ2727" s="72"/>
      <c r="DR2727" s="72"/>
      <c r="DS2727" s="72"/>
      <c r="DT2727" s="72"/>
      <c r="DZ2727" s="141"/>
      <c r="EA2727" s="141"/>
      <c r="EF2727" s="143"/>
      <c r="EU2727" s="72"/>
    </row>
    <row r="2728" spans="78:151">
      <c r="BZ2728"/>
      <c r="CA2728" s="278">
        <v>41431.753287037034</v>
      </c>
      <c r="CB2728" t="s">
        <v>1969</v>
      </c>
      <c r="CF2728" s="65"/>
      <c r="CG2728" s="65"/>
      <c r="DJ2728" s="139"/>
      <c r="DK2728" s="95"/>
      <c r="DL2728" s="141"/>
      <c r="DM2728" s="141"/>
      <c r="DN2728" s="141"/>
      <c r="DO2728" s="141"/>
      <c r="DP2728" s="91"/>
      <c r="DQ2728" s="72"/>
      <c r="DR2728" s="72"/>
      <c r="DS2728" s="72"/>
      <c r="DT2728" s="72"/>
      <c r="DZ2728" s="141"/>
      <c r="EA2728" s="141"/>
      <c r="EF2728" s="143"/>
      <c r="EU2728" s="72"/>
    </row>
    <row r="2729" spans="78:151">
      <c r="BZ2729"/>
      <c r="CA2729" s="278">
        <v>41431.753287037034</v>
      </c>
      <c r="CB2729" t="s">
        <v>878</v>
      </c>
      <c r="CF2729" s="65"/>
      <c r="CG2729" s="65"/>
      <c r="DJ2729" s="139"/>
      <c r="DK2729" s="95"/>
      <c r="DL2729" s="141"/>
      <c r="DM2729" s="141"/>
      <c r="DN2729" s="141"/>
      <c r="DO2729" s="141"/>
      <c r="DP2729" s="91"/>
      <c r="DQ2729" s="72"/>
      <c r="DR2729" s="72"/>
      <c r="DS2729" s="72"/>
      <c r="DT2729" s="72"/>
      <c r="DZ2729" s="141"/>
      <c r="EA2729" s="141"/>
      <c r="EF2729" s="143"/>
      <c r="EU2729" s="72"/>
    </row>
    <row r="2730" spans="78:151">
      <c r="BZ2730"/>
      <c r="CA2730" s="278">
        <v>41431.753298611111</v>
      </c>
      <c r="CB2730" t="s">
        <v>1969</v>
      </c>
      <c r="CF2730" s="65"/>
      <c r="CG2730" s="65"/>
      <c r="DJ2730" s="139"/>
      <c r="DK2730" s="95"/>
      <c r="DL2730" s="141"/>
      <c r="DM2730" s="141"/>
      <c r="DN2730" s="141"/>
      <c r="DO2730" s="141"/>
      <c r="DP2730" s="91"/>
      <c r="DQ2730" s="72"/>
      <c r="DR2730" s="72"/>
      <c r="DS2730" s="72"/>
      <c r="DT2730" s="72"/>
      <c r="DZ2730" s="141"/>
      <c r="EA2730" s="141"/>
      <c r="EF2730" s="143"/>
      <c r="EU2730" s="72"/>
    </row>
    <row r="2731" spans="78:151">
      <c r="BZ2731"/>
      <c r="CA2731" s="278">
        <v>41431.753310185188</v>
      </c>
      <c r="CB2731" t="s">
        <v>879</v>
      </c>
      <c r="CF2731" s="65"/>
      <c r="CG2731" s="65"/>
      <c r="DJ2731" s="139"/>
      <c r="DK2731" s="95"/>
      <c r="DL2731" s="141"/>
      <c r="DM2731" s="141"/>
      <c r="DN2731" s="141"/>
      <c r="DO2731" s="141"/>
      <c r="DP2731" s="91"/>
      <c r="DQ2731" s="72"/>
      <c r="DR2731" s="72"/>
      <c r="DS2731" s="72"/>
      <c r="DT2731" s="72"/>
      <c r="DZ2731" s="141"/>
      <c r="EA2731" s="141"/>
      <c r="EF2731" s="143"/>
      <c r="EU2731" s="72"/>
    </row>
    <row r="2732" spans="78:151">
      <c r="BZ2732"/>
      <c r="CA2732" s="278">
        <v>41431.753333333334</v>
      </c>
      <c r="CB2732" t="s">
        <v>1969</v>
      </c>
      <c r="CF2732" s="65"/>
      <c r="CG2732" s="65"/>
      <c r="DJ2732" s="139"/>
      <c r="DK2732" s="95"/>
      <c r="DL2732" s="141"/>
      <c r="DM2732" s="141"/>
      <c r="DN2732" s="141"/>
      <c r="DO2732" s="141"/>
      <c r="DP2732" s="91"/>
      <c r="DQ2732" s="72"/>
      <c r="DR2732" s="72"/>
      <c r="DS2732" s="72"/>
      <c r="DT2732" s="72"/>
      <c r="DZ2732" s="141"/>
      <c r="EA2732" s="141"/>
      <c r="EF2732" s="143"/>
      <c r="EU2732" s="72"/>
    </row>
    <row r="2733" spans="78:151">
      <c r="BZ2733"/>
      <c r="CA2733" s="278">
        <v>41431.753344907411</v>
      </c>
      <c r="CB2733" t="s">
        <v>877</v>
      </c>
      <c r="CF2733" s="65"/>
      <c r="CG2733" s="65"/>
      <c r="DJ2733" s="139"/>
      <c r="DK2733" s="95"/>
      <c r="DL2733" s="141"/>
      <c r="DM2733" s="141"/>
      <c r="DN2733" s="141"/>
      <c r="DO2733" s="141"/>
      <c r="DP2733" s="91"/>
      <c r="DQ2733" s="72"/>
      <c r="DR2733" s="72"/>
      <c r="DS2733" s="72"/>
      <c r="DT2733" s="72"/>
      <c r="DZ2733" s="141"/>
      <c r="EA2733" s="141"/>
      <c r="EF2733" s="143"/>
      <c r="EU2733" s="72"/>
    </row>
    <row r="2734" spans="78:151">
      <c r="BZ2734"/>
      <c r="CA2734" s="278">
        <v>41431.753344907411</v>
      </c>
      <c r="CB2734" t="s">
        <v>1597</v>
      </c>
      <c r="CF2734" s="65"/>
      <c r="CG2734" s="65"/>
      <c r="DJ2734" s="139"/>
      <c r="DK2734" s="95"/>
      <c r="DL2734" s="141"/>
      <c r="DM2734" s="141"/>
      <c r="DN2734" s="141"/>
      <c r="DO2734" s="141"/>
      <c r="DP2734" s="91"/>
      <c r="DQ2734" s="72"/>
      <c r="DR2734" s="72"/>
      <c r="DS2734" s="72"/>
      <c r="DT2734" s="72"/>
      <c r="DZ2734" s="141"/>
      <c r="EA2734" s="141"/>
      <c r="EF2734" s="143"/>
      <c r="EU2734" s="72"/>
    </row>
    <row r="2735" spans="78:151">
      <c r="BZ2735"/>
      <c r="CA2735" s="278">
        <v>41431.757835648146</v>
      </c>
      <c r="CB2735" t="s">
        <v>1969</v>
      </c>
      <c r="CF2735" s="65"/>
      <c r="CG2735" s="65"/>
      <c r="DJ2735" s="139"/>
      <c r="DK2735" s="95"/>
      <c r="DL2735" s="141"/>
      <c r="DM2735" s="141"/>
      <c r="DN2735" s="141"/>
      <c r="DO2735" s="141"/>
      <c r="DP2735" s="91"/>
      <c r="DQ2735" s="72"/>
      <c r="DR2735" s="72"/>
      <c r="DS2735" s="72"/>
      <c r="DT2735" s="72"/>
      <c r="DZ2735" s="141"/>
      <c r="EA2735" s="141"/>
      <c r="EF2735" s="143"/>
      <c r="EU2735" s="72"/>
    </row>
    <row r="2736" spans="78:151">
      <c r="BZ2736"/>
      <c r="CA2736" s="278">
        <v>41431.757951388892</v>
      </c>
      <c r="CB2736" t="s">
        <v>1969</v>
      </c>
      <c r="CF2736" s="65"/>
      <c r="CG2736" s="65"/>
      <c r="DJ2736" s="139"/>
      <c r="DK2736" s="95"/>
      <c r="DL2736" s="141"/>
      <c r="DM2736" s="141"/>
      <c r="DN2736" s="141"/>
      <c r="DO2736" s="141"/>
      <c r="DP2736" s="91"/>
      <c r="DQ2736" s="72"/>
      <c r="DR2736" s="72"/>
      <c r="DS2736" s="72"/>
      <c r="DT2736" s="72"/>
      <c r="DZ2736" s="141"/>
      <c r="EA2736" s="141"/>
      <c r="EF2736" s="143"/>
      <c r="EU2736" s="72"/>
    </row>
    <row r="2737" spans="78:151">
      <c r="BZ2737"/>
      <c r="CA2737" s="278">
        <v>41431.757974537039</v>
      </c>
      <c r="CB2737" t="s">
        <v>727</v>
      </c>
      <c r="CF2737" s="65"/>
      <c r="CG2737" s="65"/>
      <c r="DJ2737" s="139"/>
      <c r="DK2737" s="95"/>
      <c r="DL2737" s="141"/>
      <c r="DM2737" s="141"/>
      <c r="DN2737" s="141"/>
      <c r="DO2737" s="141"/>
      <c r="DP2737" s="91"/>
      <c r="DQ2737" s="72"/>
      <c r="DR2737" s="72"/>
      <c r="DS2737" s="72"/>
      <c r="DT2737" s="72"/>
      <c r="DZ2737" s="141"/>
      <c r="EA2737" s="141"/>
      <c r="EF2737" s="143"/>
      <c r="EU2737" s="72"/>
    </row>
    <row r="2738" spans="78:151">
      <c r="BZ2738"/>
      <c r="CA2738" s="278">
        <v>41431.757974537039</v>
      </c>
      <c r="CB2738" t="s">
        <v>1969</v>
      </c>
      <c r="CF2738" s="65"/>
      <c r="CG2738" s="65"/>
      <c r="DJ2738" s="139"/>
      <c r="DK2738" s="95"/>
      <c r="DL2738" s="141"/>
      <c r="DM2738" s="141"/>
      <c r="DN2738" s="141"/>
      <c r="DO2738" s="141"/>
      <c r="DP2738" s="91"/>
      <c r="DQ2738" s="72"/>
      <c r="DR2738" s="72"/>
      <c r="DS2738" s="72"/>
      <c r="DT2738" s="72"/>
      <c r="DZ2738" s="141"/>
      <c r="EA2738" s="141"/>
      <c r="EF2738" s="143"/>
      <c r="EU2738" s="72"/>
    </row>
    <row r="2739" spans="78:151">
      <c r="BZ2739"/>
      <c r="CA2739" s="278">
        <v>41431.757974537039</v>
      </c>
      <c r="CB2739" t="s">
        <v>1969</v>
      </c>
      <c r="CF2739" s="65"/>
      <c r="CG2739" s="65"/>
      <c r="DJ2739" s="139"/>
      <c r="DK2739" s="95"/>
      <c r="DL2739" s="141"/>
      <c r="DM2739" s="141"/>
      <c r="DN2739" s="141"/>
      <c r="DO2739" s="141"/>
      <c r="DP2739" s="91"/>
      <c r="DQ2739" s="72"/>
      <c r="DR2739" s="72"/>
      <c r="DS2739" s="72"/>
      <c r="DT2739" s="72"/>
      <c r="DZ2739" s="141"/>
      <c r="EA2739" s="141"/>
      <c r="EF2739" s="143"/>
      <c r="EU2739" s="72"/>
    </row>
    <row r="2740" spans="78:151">
      <c r="BZ2740"/>
      <c r="CA2740" s="278">
        <v>41431.757986111108</v>
      </c>
      <c r="CB2740" t="s">
        <v>1969</v>
      </c>
      <c r="CF2740" s="65"/>
      <c r="CG2740" s="65"/>
      <c r="DJ2740" s="139"/>
      <c r="DK2740" s="95"/>
      <c r="DL2740" s="141"/>
      <c r="DM2740" s="141"/>
      <c r="DN2740" s="141"/>
      <c r="DO2740" s="141"/>
      <c r="DP2740" s="91"/>
      <c r="DQ2740" s="72"/>
      <c r="DR2740" s="72"/>
      <c r="DS2740" s="72"/>
      <c r="DT2740" s="72"/>
      <c r="DZ2740" s="141"/>
      <c r="EA2740" s="141"/>
      <c r="EF2740" s="143"/>
      <c r="EU2740" s="72"/>
    </row>
    <row r="2741" spans="78:151">
      <c r="BZ2741"/>
      <c r="CA2741" s="278">
        <v>41431.757997685185</v>
      </c>
      <c r="CB2741" t="s">
        <v>1969</v>
      </c>
      <c r="CF2741" s="65"/>
      <c r="CG2741" s="65"/>
      <c r="DJ2741" s="139"/>
      <c r="DK2741" s="95"/>
      <c r="DL2741" s="141"/>
      <c r="DM2741" s="141"/>
      <c r="DN2741" s="141"/>
      <c r="DO2741" s="141"/>
      <c r="DP2741" s="91"/>
      <c r="DQ2741" s="72"/>
      <c r="DR2741" s="72"/>
      <c r="DS2741" s="72"/>
      <c r="DT2741" s="72"/>
      <c r="DZ2741" s="141"/>
      <c r="EA2741" s="141"/>
      <c r="EF2741" s="143"/>
      <c r="EU2741" s="72"/>
    </row>
    <row r="2742" spans="78:151">
      <c r="BZ2742"/>
      <c r="CA2742" s="278">
        <v>41431.758009259262</v>
      </c>
      <c r="CB2742" t="s">
        <v>1969</v>
      </c>
      <c r="CF2742" s="65"/>
      <c r="CG2742" s="65"/>
      <c r="DJ2742" s="139"/>
      <c r="DK2742" s="95"/>
      <c r="DL2742" s="141"/>
      <c r="DM2742" s="141"/>
      <c r="DN2742" s="141"/>
      <c r="DO2742" s="141"/>
      <c r="DP2742" s="91"/>
      <c r="DQ2742" s="72"/>
      <c r="DR2742" s="72"/>
      <c r="DS2742" s="72"/>
      <c r="DT2742" s="72"/>
      <c r="DZ2742" s="141"/>
      <c r="EA2742" s="141"/>
      <c r="EF2742" s="143"/>
      <c r="EU2742" s="72"/>
    </row>
    <row r="2743" spans="78:151">
      <c r="BZ2743"/>
      <c r="CA2743" s="278">
        <v>41431.758020833331</v>
      </c>
      <c r="CB2743" t="s">
        <v>728</v>
      </c>
      <c r="CF2743" s="65"/>
      <c r="CG2743" s="65"/>
      <c r="DJ2743" s="139"/>
      <c r="DK2743" s="95"/>
      <c r="DL2743" s="141"/>
      <c r="DM2743" s="141"/>
      <c r="DN2743" s="141"/>
      <c r="DO2743" s="141"/>
      <c r="DP2743" s="91"/>
      <c r="DQ2743" s="72"/>
      <c r="DR2743" s="72"/>
      <c r="DS2743" s="72"/>
      <c r="DT2743" s="72"/>
      <c r="DZ2743" s="141"/>
      <c r="EA2743" s="141"/>
      <c r="EF2743" s="143"/>
      <c r="EU2743" s="72"/>
    </row>
    <row r="2744" spans="78:151">
      <c r="BZ2744"/>
      <c r="CA2744" s="278">
        <v>41431.758032407408</v>
      </c>
      <c r="CB2744" t="s">
        <v>1969</v>
      </c>
      <c r="CF2744" s="65"/>
      <c r="CG2744" s="65"/>
      <c r="DJ2744" s="139"/>
      <c r="DK2744" s="95"/>
      <c r="DL2744" s="141"/>
      <c r="DM2744" s="141"/>
      <c r="DN2744" s="141"/>
      <c r="DO2744" s="141"/>
      <c r="DP2744" s="91"/>
      <c r="DQ2744" s="72"/>
      <c r="DR2744" s="72"/>
      <c r="DS2744" s="72"/>
      <c r="DT2744" s="72"/>
      <c r="DZ2744" s="141"/>
      <c r="EA2744" s="141"/>
      <c r="EF2744" s="143"/>
      <c r="EU2744" s="72"/>
    </row>
    <row r="2745" spans="78:151">
      <c r="BZ2745"/>
      <c r="CA2745" s="278">
        <v>41431.758032407408</v>
      </c>
      <c r="CB2745" t="s">
        <v>1969</v>
      </c>
      <c r="CF2745" s="65"/>
      <c r="CG2745" s="65"/>
      <c r="DJ2745" s="139"/>
      <c r="DK2745" s="95"/>
      <c r="DL2745" s="141"/>
      <c r="DM2745" s="141"/>
      <c r="DN2745" s="141"/>
      <c r="DO2745" s="141"/>
      <c r="DP2745" s="91"/>
      <c r="DQ2745" s="72"/>
      <c r="DR2745" s="72"/>
      <c r="DS2745" s="72"/>
      <c r="DT2745" s="72"/>
      <c r="DZ2745" s="141"/>
      <c r="EA2745" s="141"/>
      <c r="EF2745" s="143"/>
      <c r="EU2745" s="72"/>
    </row>
    <row r="2746" spans="78:151">
      <c r="BZ2746"/>
      <c r="CA2746" s="278">
        <v>41431.758043981485</v>
      </c>
      <c r="CB2746" t="s">
        <v>1969</v>
      </c>
      <c r="CF2746" s="65"/>
      <c r="CG2746" s="65"/>
      <c r="DJ2746" s="139"/>
      <c r="DK2746" s="95"/>
      <c r="DL2746" s="141"/>
      <c r="DM2746" s="141"/>
      <c r="DN2746" s="141"/>
      <c r="DO2746" s="141"/>
      <c r="DP2746" s="91"/>
      <c r="DQ2746" s="72"/>
      <c r="DR2746" s="72"/>
      <c r="DS2746" s="72"/>
      <c r="DT2746" s="72"/>
      <c r="DZ2746" s="141"/>
      <c r="EA2746" s="141"/>
      <c r="EF2746" s="143"/>
      <c r="EU2746" s="72"/>
    </row>
    <row r="2747" spans="78:151">
      <c r="BZ2747"/>
      <c r="CA2747" s="278">
        <v>41431.758055555554</v>
      </c>
      <c r="CB2747" t="s">
        <v>1969</v>
      </c>
      <c r="CF2747" s="65"/>
      <c r="CG2747" s="65"/>
      <c r="DJ2747" s="139"/>
      <c r="DK2747" s="95"/>
      <c r="DL2747" s="141"/>
      <c r="DM2747" s="141"/>
      <c r="DN2747" s="141"/>
      <c r="DO2747" s="141"/>
      <c r="DP2747" s="91"/>
      <c r="DQ2747" s="72"/>
      <c r="DR2747" s="72"/>
      <c r="DS2747" s="72"/>
      <c r="DT2747" s="72"/>
      <c r="DZ2747" s="141"/>
      <c r="EA2747" s="141"/>
      <c r="EF2747" s="143"/>
      <c r="EU2747" s="72"/>
    </row>
    <row r="2748" spans="78:151">
      <c r="BZ2748"/>
      <c r="CA2748" s="278">
        <v>41431.758067129631</v>
      </c>
      <c r="CB2748" t="s">
        <v>1969</v>
      </c>
      <c r="CF2748" s="65"/>
      <c r="CG2748" s="65"/>
      <c r="DJ2748" s="139"/>
      <c r="DK2748" s="95"/>
      <c r="DL2748" s="141"/>
      <c r="DM2748" s="141"/>
      <c r="DN2748" s="141"/>
      <c r="DO2748" s="141"/>
      <c r="DP2748" s="91"/>
      <c r="DQ2748" s="72"/>
      <c r="DR2748" s="72"/>
      <c r="DS2748" s="72"/>
      <c r="DT2748" s="72"/>
      <c r="DZ2748" s="141"/>
      <c r="EA2748" s="141"/>
      <c r="EF2748" s="143"/>
      <c r="EU2748" s="72"/>
    </row>
    <row r="2749" spans="78:151">
      <c r="BZ2749"/>
      <c r="CA2749" s="278">
        <v>41431.7580787037</v>
      </c>
      <c r="CB2749" t="s">
        <v>678</v>
      </c>
      <c r="CF2749" s="65"/>
      <c r="CG2749" s="65"/>
      <c r="DJ2749" s="139"/>
      <c r="DK2749" s="95"/>
      <c r="DL2749" s="141"/>
      <c r="DM2749" s="141"/>
      <c r="DN2749" s="141"/>
      <c r="DO2749" s="141"/>
      <c r="DP2749" s="91"/>
      <c r="DQ2749" s="72"/>
      <c r="DR2749" s="72"/>
      <c r="DS2749" s="72"/>
      <c r="DT2749" s="72"/>
      <c r="DZ2749" s="141"/>
      <c r="EA2749" s="141"/>
      <c r="EF2749" s="143"/>
      <c r="EU2749" s="72"/>
    </row>
    <row r="2750" spans="78:151">
      <c r="BZ2750"/>
      <c r="CA2750" s="278">
        <v>41431.7580787037</v>
      </c>
      <c r="CB2750" t="s">
        <v>1969</v>
      </c>
      <c r="CF2750" s="65"/>
      <c r="CG2750" s="65"/>
      <c r="DJ2750" s="139"/>
      <c r="DK2750" s="95"/>
      <c r="DL2750" s="141"/>
      <c r="DM2750" s="141"/>
      <c r="DN2750" s="141"/>
      <c r="DO2750" s="141"/>
      <c r="DP2750" s="91"/>
      <c r="DQ2750" s="72"/>
      <c r="DR2750" s="72"/>
      <c r="DS2750" s="72"/>
      <c r="DT2750" s="72"/>
      <c r="DZ2750" s="141"/>
      <c r="EA2750" s="141"/>
      <c r="EF2750" s="143"/>
      <c r="EU2750" s="72"/>
    </row>
    <row r="2751" spans="78:151">
      <c r="BZ2751"/>
      <c r="CA2751" s="278">
        <v>41431.7580787037</v>
      </c>
      <c r="CB2751" t="s">
        <v>1969</v>
      </c>
      <c r="CF2751" s="65"/>
      <c r="CG2751" s="65"/>
      <c r="DJ2751" s="139"/>
      <c r="DK2751" s="95"/>
      <c r="DL2751" s="141"/>
      <c r="DM2751" s="141"/>
      <c r="DN2751" s="141"/>
      <c r="DO2751" s="141"/>
      <c r="DP2751" s="91"/>
      <c r="DQ2751" s="72"/>
      <c r="DR2751" s="72"/>
      <c r="DS2751" s="72"/>
      <c r="DT2751" s="72"/>
      <c r="DZ2751" s="141"/>
      <c r="EA2751" s="141"/>
      <c r="EF2751" s="143"/>
      <c r="EU2751" s="72"/>
    </row>
    <row r="2752" spans="78:151">
      <c r="BZ2752"/>
      <c r="CA2752" s="278">
        <v>41431.758101851854</v>
      </c>
      <c r="CB2752" t="s">
        <v>1969</v>
      </c>
      <c r="CF2752" s="65"/>
      <c r="CG2752" s="65"/>
      <c r="DJ2752" s="139"/>
      <c r="DK2752" s="95"/>
      <c r="DL2752" s="141"/>
      <c r="DM2752" s="141"/>
      <c r="DN2752" s="141"/>
      <c r="DO2752" s="141"/>
      <c r="DP2752" s="91"/>
      <c r="DQ2752" s="72"/>
      <c r="DR2752" s="72"/>
      <c r="DS2752" s="72"/>
      <c r="DT2752" s="72"/>
      <c r="DZ2752" s="141"/>
      <c r="EA2752" s="141"/>
      <c r="EF2752" s="143"/>
      <c r="EU2752" s="72"/>
    </row>
    <row r="2753" spans="78:151">
      <c r="BZ2753"/>
      <c r="CA2753" s="278">
        <v>41431.758101851854</v>
      </c>
      <c r="CB2753" t="s">
        <v>1969</v>
      </c>
      <c r="CF2753" s="65"/>
      <c r="CG2753" s="65"/>
      <c r="DJ2753" s="139"/>
      <c r="DK2753" s="95"/>
      <c r="DL2753" s="141"/>
      <c r="DM2753" s="141"/>
      <c r="DN2753" s="141"/>
      <c r="DO2753" s="141"/>
      <c r="DP2753" s="91"/>
      <c r="DQ2753" s="72"/>
      <c r="DR2753" s="72"/>
      <c r="DS2753" s="72"/>
      <c r="DT2753" s="72"/>
      <c r="DZ2753" s="141"/>
      <c r="EA2753" s="141"/>
      <c r="EF2753" s="143"/>
      <c r="EU2753" s="72"/>
    </row>
    <row r="2754" spans="78:151">
      <c r="BZ2754"/>
      <c r="CA2754" s="278">
        <v>41431.758125</v>
      </c>
      <c r="CB2754" t="s">
        <v>1969</v>
      </c>
      <c r="CF2754" s="65"/>
      <c r="CG2754" s="65"/>
      <c r="DJ2754" s="139"/>
      <c r="DK2754" s="95"/>
      <c r="DL2754" s="141"/>
      <c r="DM2754" s="141"/>
      <c r="DN2754" s="141"/>
      <c r="DO2754" s="141"/>
      <c r="DP2754" s="91"/>
      <c r="DQ2754" s="72"/>
      <c r="DR2754" s="72"/>
      <c r="DS2754" s="72"/>
      <c r="DT2754" s="72"/>
      <c r="DZ2754" s="141"/>
      <c r="EA2754" s="141"/>
      <c r="EF2754" s="143"/>
      <c r="EU2754" s="72"/>
    </row>
    <row r="2755" spans="78:151">
      <c r="BZ2755"/>
      <c r="CA2755" s="278">
        <v>41431.758136574077</v>
      </c>
      <c r="CB2755" t="s">
        <v>733</v>
      </c>
      <c r="CF2755" s="65"/>
      <c r="CG2755" s="65"/>
      <c r="DJ2755" s="139"/>
      <c r="DK2755" s="95"/>
      <c r="DL2755" s="141"/>
      <c r="DM2755" s="141"/>
      <c r="DN2755" s="141"/>
      <c r="DO2755" s="141"/>
      <c r="DP2755" s="91"/>
      <c r="DQ2755" s="72"/>
      <c r="DR2755" s="72"/>
      <c r="DS2755" s="72"/>
      <c r="DT2755" s="72"/>
      <c r="DZ2755" s="141"/>
      <c r="EA2755" s="141"/>
      <c r="EF2755" s="143"/>
      <c r="EU2755" s="72"/>
    </row>
    <row r="2756" spans="78:151">
      <c r="BZ2756"/>
      <c r="CA2756" s="278">
        <v>41431.758136574077</v>
      </c>
      <c r="CB2756" t="s">
        <v>1969</v>
      </c>
      <c r="CF2756" s="65"/>
      <c r="CG2756" s="65"/>
      <c r="DJ2756" s="139"/>
      <c r="DK2756" s="95"/>
      <c r="DL2756" s="141"/>
      <c r="DM2756" s="141"/>
      <c r="DN2756" s="141"/>
      <c r="DO2756" s="141"/>
      <c r="DP2756" s="91"/>
      <c r="DQ2756" s="72"/>
      <c r="DR2756" s="72"/>
      <c r="DS2756" s="72"/>
      <c r="DT2756" s="72"/>
      <c r="DZ2756" s="141"/>
      <c r="EA2756" s="141"/>
      <c r="EF2756" s="143"/>
      <c r="EU2756" s="72"/>
    </row>
    <row r="2757" spans="78:151">
      <c r="BZ2757"/>
      <c r="CA2757" s="278">
        <v>41431.758148148147</v>
      </c>
      <c r="CB2757" t="s">
        <v>1969</v>
      </c>
      <c r="CF2757" s="65"/>
      <c r="CG2757" s="65"/>
      <c r="DJ2757" s="139"/>
      <c r="DK2757" s="95"/>
      <c r="DL2757" s="141"/>
      <c r="DM2757" s="141"/>
      <c r="DN2757" s="141"/>
      <c r="DO2757" s="141"/>
      <c r="DP2757" s="91"/>
      <c r="DQ2757" s="72"/>
      <c r="DR2757" s="72"/>
      <c r="DS2757" s="72"/>
      <c r="DT2757" s="72"/>
      <c r="DZ2757" s="141"/>
      <c r="EA2757" s="141"/>
      <c r="EF2757" s="143"/>
      <c r="EU2757" s="72"/>
    </row>
    <row r="2758" spans="78:151">
      <c r="BZ2758"/>
      <c r="CA2758" s="278">
        <v>41431.758148148147</v>
      </c>
      <c r="CB2758" t="s">
        <v>1969</v>
      </c>
      <c r="CF2758" s="65"/>
      <c r="CG2758" s="65"/>
      <c r="DJ2758" s="139"/>
      <c r="DK2758" s="95"/>
      <c r="DL2758" s="141"/>
      <c r="DM2758" s="141"/>
      <c r="DN2758" s="141"/>
      <c r="DO2758" s="141"/>
      <c r="DP2758" s="91"/>
      <c r="DQ2758" s="72"/>
      <c r="DR2758" s="72"/>
      <c r="DS2758" s="72"/>
      <c r="DT2758" s="72"/>
      <c r="DZ2758" s="141"/>
      <c r="EA2758" s="141"/>
      <c r="EF2758" s="143"/>
      <c r="EU2758" s="72"/>
    </row>
    <row r="2759" spans="78:151">
      <c r="BZ2759"/>
      <c r="CA2759" s="278">
        <v>41431.758159722223</v>
      </c>
      <c r="CB2759" t="s">
        <v>1969</v>
      </c>
      <c r="CF2759" s="65"/>
      <c r="CG2759" s="65"/>
      <c r="DJ2759" s="139"/>
      <c r="DK2759" s="95"/>
      <c r="DL2759" s="141"/>
      <c r="DM2759" s="141"/>
      <c r="DN2759" s="141"/>
      <c r="DO2759" s="141"/>
      <c r="DP2759" s="91"/>
      <c r="DQ2759" s="72"/>
      <c r="DR2759" s="72"/>
      <c r="DS2759" s="72"/>
      <c r="DT2759" s="72"/>
      <c r="DZ2759" s="141"/>
      <c r="EA2759" s="141"/>
      <c r="EF2759" s="143"/>
      <c r="EU2759" s="72"/>
    </row>
    <row r="2760" spans="78:151">
      <c r="BZ2760"/>
      <c r="CA2760" s="278">
        <v>41431.758159722223</v>
      </c>
      <c r="CB2760" t="s">
        <v>1969</v>
      </c>
      <c r="CF2760" s="65"/>
      <c r="CG2760" s="65"/>
      <c r="DJ2760" s="139"/>
      <c r="DK2760" s="95"/>
      <c r="DL2760" s="141"/>
      <c r="DM2760" s="141"/>
      <c r="DN2760" s="141"/>
      <c r="DO2760" s="141"/>
      <c r="DP2760" s="91"/>
      <c r="DQ2760" s="72"/>
      <c r="DR2760" s="72"/>
      <c r="DS2760" s="72"/>
      <c r="DT2760" s="72"/>
      <c r="DZ2760" s="141"/>
      <c r="EA2760" s="141"/>
      <c r="EF2760" s="143"/>
      <c r="EU2760" s="72"/>
    </row>
    <row r="2761" spans="78:151">
      <c r="BZ2761"/>
      <c r="CA2761" s="278">
        <v>41431.758194444446</v>
      </c>
      <c r="CB2761" t="s">
        <v>1969</v>
      </c>
      <c r="CF2761" s="65"/>
      <c r="CG2761" s="65"/>
      <c r="DJ2761" s="139"/>
      <c r="DK2761" s="95"/>
      <c r="DL2761" s="141"/>
      <c r="DM2761" s="141"/>
      <c r="DN2761" s="141"/>
      <c r="DO2761" s="141"/>
      <c r="DP2761" s="91"/>
      <c r="DQ2761" s="72"/>
      <c r="DR2761" s="72"/>
      <c r="DS2761" s="72"/>
      <c r="DT2761" s="72"/>
      <c r="DZ2761" s="141"/>
      <c r="EA2761" s="141"/>
      <c r="EF2761" s="143"/>
      <c r="EU2761" s="72"/>
    </row>
    <row r="2762" spans="78:151">
      <c r="BZ2762"/>
      <c r="CA2762" s="278">
        <v>41431.758206018516</v>
      </c>
      <c r="CB2762" t="s">
        <v>1969</v>
      </c>
      <c r="CF2762" s="65"/>
      <c r="CG2762" s="65"/>
      <c r="DJ2762" s="139"/>
      <c r="DK2762" s="95"/>
      <c r="DL2762" s="141"/>
      <c r="DM2762" s="141"/>
      <c r="DN2762" s="141"/>
      <c r="DO2762" s="141"/>
      <c r="DP2762" s="91"/>
      <c r="DQ2762" s="72"/>
      <c r="DR2762" s="72"/>
      <c r="DS2762" s="72"/>
      <c r="DT2762" s="72"/>
      <c r="DZ2762" s="141"/>
      <c r="EA2762" s="141"/>
      <c r="EF2762" s="143"/>
      <c r="EU2762" s="72"/>
    </row>
    <row r="2763" spans="78:151">
      <c r="BZ2763"/>
      <c r="CA2763" s="278">
        <v>41431.758217592593</v>
      </c>
      <c r="CB2763" t="s">
        <v>680</v>
      </c>
      <c r="CF2763" s="65"/>
      <c r="CG2763" s="65"/>
      <c r="DJ2763" s="139"/>
      <c r="DK2763" s="95"/>
      <c r="DL2763" s="141"/>
      <c r="DM2763" s="141"/>
      <c r="DN2763" s="141"/>
      <c r="DO2763" s="141"/>
      <c r="DP2763" s="91"/>
      <c r="DQ2763" s="72"/>
      <c r="DR2763" s="72"/>
      <c r="DS2763" s="72"/>
      <c r="DT2763" s="72"/>
      <c r="DZ2763" s="141"/>
      <c r="EA2763" s="141"/>
      <c r="EF2763" s="143"/>
      <c r="EU2763" s="72"/>
    </row>
    <row r="2764" spans="78:151">
      <c r="BZ2764"/>
      <c r="CA2764" s="278">
        <v>41431.758217592593</v>
      </c>
      <c r="CB2764" t="s">
        <v>1969</v>
      </c>
      <c r="CF2764" s="65"/>
      <c r="CG2764" s="65"/>
      <c r="DJ2764" s="139"/>
      <c r="DK2764" s="95"/>
      <c r="DL2764" s="141"/>
      <c r="DM2764" s="141"/>
      <c r="DN2764" s="141"/>
      <c r="DO2764" s="141"/>
      <c r="DP2764" s="91"/>
      <c r="DQ2764" s="72"/>
      <c r="DR2764" s="72"/>
      <c r="DS2764" s="72"/>
      <c r="DT2764" s="72"/>
      <c r="DZ2764" s="141"/>
      <c r="EA2764" s="141"/>
      <c r="EF2764" s="143"/>
      <c r="EU2764" s="72"/>
    </row>
    <row r="2765" spans="78:151">
      <c r="BZ2765"/>
      <c r="CA2765" s="278">
        <v>41431.758402777778</v>
      </c>
      <c r="CB2765" t="s">
        <v>681</v>
      </c>
      <c r="CF2765" s="65"/>
      <c r="CG2765" s="65"/>
      <c r="DJ2765" s="139"/>
      <c r="DK2765" s="95"/>
      <c r="DL2765" s="141"/>
      <c r="DM2765" s="141"/>
      <c r="DN2765" s="141"/>
      <c r="DO2765" s="141"/>
      <c r="DP2765" s="91"/>
      <c r="DQ2765" s="72"/>
      <c r="DR2765" s="72"/>
      <c r="DS2765" s="72"/>
      <c r="DT2765" s="72"/>
      <c r="DZ2765" s="141"/>
      <c r="EA2765" s="141"/>
      <c r="EF2765" s="143"/>
      <c r="EU2765" s="72"/>
    </row>
    <row r="2766" spans="78:151">
      <c r="BZ2766"/>
      <c r="CA2766" s="278">
        <v>41431.758414351854</v>
      </c>
      <c r="CB2766" t="s">
        <v>1597</v>
      </c>
      <c r="CF2766" s="65"/>
      <c r="CG2766" s="65"/>
      <c r="DJ2766" s="139"/>
      <c r="DK2766" s="95"/>
      <c r="DL2766" s="141"/>
      <c r="DM2766" s="141"/>
      <c r="DN2766" s="141"/>
      <c r="DO2766" s="141"/>
      <c r="DP2766" s="91"/>
      <c r="DQ2766" s="72"/>
      <c r="DR2766" s="72"/>
      <c r="DS2766" s="72"/>
      <c r="DT2766" s="72"/>
      <c r="DZ2766" s="141"/>
      <c r="EA2766" s="141"/>
      <c r="EF2766" s="143"/>
      <c r="EU2766" s="72"/>
    </row>
    <row r="2767" spans="78:151">
      <c r="BZ2767"/>
      <c r="CA2767" s="278">
        <v>41431.758414351854</v>
      </c>
      <c r="CB2767" t="s">
        <v>1969</v>
      </c>
      <c r="CF2767" s="65"/>
      <c r="CG2767" s="65"/>
      <c r="DJ2767" s="139"/>
      <c r="DK2767" s="95"/>
      <c r="DL2767" s="141"/>
      <c r="DM2767" s="141"/>
      <c r="DN2767" s="141"/>
      <c r="DO2767" s="141"/>
      <c r="DP2767" s="91"/>
      <c r="DQ2767" s="72"/>
      <c r="DR2767" s="72"/>
      <c r="DS2767" s="72"/>
      <c r="DT2767" s="72"/>
      <c r="DZ2767" s="141"/>
      <c r="EA2767" s="141"/>
      <c r="EF2767" s="143"/>
      <c r="EU2767" s="72"/>
    </row>
    <row r="2768" spans="78:151">
      <c r="BZ2768"/>
      <c r="CA2768" s="278">
        <v>41431.758472222224</v>
      </c>
      <c r="CB2768" t="s">
        <v>1969</v>
      </c>
      <c r="CF2768" s="65"/>
      <c r="CG2768" s="65"/>
      <c r="DJ2768" s="139"/>
      <c r="DK2768" s="95"/>
      <c r="DL2768" s="141"/>
      <c r="DM2768" s="141"/>
      <c r="DN2768" s="141"/>
      <c r="DO2768" s="141"/>
      <c r="DP2768" s="91"/>
      <c r="DQ2768" s="72"/>
      <c r="DR2768" s="72"/>
      <c r="DS2768" s="72"/>
      <c r="DT2768" s="72"/>
      <c r="DZ2768" s="141"/>
      <c r="EA2768" s="141"/>
      <c r="EF2768" s="143"/>
      <c r="EU2768" s="72"/>
    </row>
    <row r="2769" spans="78:151">
      <c r="BZ2769"/>
      <c r="CA2769" s="278">
        <v>41431.758506944447</v>
      </c>
      <c r="CB2769" t="s">
        <v>682</v>
      </c>
      <c r="CF2769" s="65"/>
      <c r="CG2769" s="65"/>
      <c r="DJ2769" s="139"/>
      <c r="DK2769" s="95"/>
      <c r="DL2769" s="141"/>
      <c r="DM2769" s="141"/>
      <c r="DN2769" s="141"/>
      <c r="DO2769" s="141"/>
      <c r="DP2769" s="91"/>
      <c r="DQ2769" s="72"/>
      <c r="DR2769" s="72"/>
      <c r="DS2769" s="72"/>
      <c r="DT2769" s="72"/>
      <c r="DZ2769" s="141"/>
      <c r="EA2769" s="141"/>
      <c r="EF2769" s="143"/>
      <c r="EU2769" s="72"/>
    </row>
    <row r="2770" spans="78:151">
      <c r="BZ2770"/>
      <c r="CA2770" s="278">
        <v>41431.758506944447</v>
      </c>
      <c r="CB2770" t="s">
        <v>1597</v>
      </c>
      <c r="CF2770" s="65"/>
      <c r="CG2770" s="65"/>
      <c r="DJ2770" s="139"/>
      <c r="DK2770" s="95"/>
      <c r="DL2770" s="141"/>
      <c r="DM2770" s="141"/>
      <c r="DN2770" s="141"/>
      <c r="DO2770" s="141"/>
      <c r="DP2770" s="91"/>
      <c r="DQ2770" s="72"/>
      <c r="DR2770" s="72"/>
      <c r="DS2770" s="72"/>
      <c r="DT2770" s="72"/>
      <c r="DZ2770" s="141"/>
      <c r="EA2770" s="141"/>
      <c r="EF2770" s="143"/>
      <c r="EU2770" s="72"/>
    </row>
    <row r="2771" spans="78:151">
      <c r="BZ2771"/>
      <c r="CA2771" s="278">
        <v>41431.758506944447</v>
      </c>
      <c r="CB2771" t="s">
        <v>1969</v>
      </c>
      <c r="CF2771" s="65"/>
      <c r="CG2771" s="65"/>
      <c r="DJ2771" s="139"/>
      <c r="DK2771" s="95"/>
      <c r="DL2771" s="141"/>
      <c r="DM2771" s="141"/>
      <c r="DN2771" s="141"/>
      <c r="DO2771" s="141"/>
      <c r="DP2771" s="91"/>
      <c r="DQ2771" s="72"/>
      <c r="DR2771" s="72"/>
      <c r="DS2771" s="72"/>
      <c r="DT2771" s="72"/>
      <c r="DZ2771" s="141"/>
      <c r="EA2771" s="141"/>
      <c r="EF2771" s="143"/>
      <c r="EU2771" s="72"/>
    </row>
    <row r="2772" spans="78:151">
      <c r="BZ2772"/>
      <c r="CA2772" s="278">
        <v>41431.758506944447</v>
      </c>
      <c r="CB2772" t="s">
        <v>683</v>
      </c>
      <c r="CF2772" s="65"/>
      <c r="CG2772" s="65"/>
      <c r="DJ2772" s="139"/>
      <c r="DK2772" s="95"/>
      <c r="DL2772" s="141"/>
      <c r="DM2772" s="141"/>
      <c r="DN2772" s="141"/>
      <c r="DO2772" s="141"/>
      <c r="DP2772" s="91"/>
      <c r="DQ2772" s="72"/>
      <c r="DR2772" s="72"/>
      <c r="DS2772" s="72"/>
      <c r="DT2772" s="72"/>
      <c r="DZ2772" s="141"/>
      <c r="EA2772" s="141"/>
      <c r="EF2772" s="143"/>
      <c r="EU2772" s="72"/>
    </row>
    <row r="2773" spans="78:151">
      <c r="BZ2773"/>
      <c r="CA2773" s="278">
        <v>41431.758506944447</v>
      </c>
      <c r="CB2773" t="s">
        <v>1969</v>
      </c>
      <c r="CF2773" s="65"/>
      <c r="CG2773" s="65"/>
      <c r="DJ2773" s="139"/>
      <c r="DK2773" s="95"/>
      <c r="DL2773" s="141"/>
      <c r="DM2773" s="141"/>
      <c r="DN2773" s="141"/>
      <c r="DO2773" s="141"/>
      <c r="DP2773" s="91"/>
      <c r="DQ2773" s="72"/>
      <c r="DR2773" s="72"/>
      <c r="DS2773" s="72"/>
      <c r="DT2773" s="72"/>
      <c r="DZ2773" s="141"/>
      <c r="EA2773" s="141"/>
      <c r="EF2773" s="143"/>
      <c r="EU2773" s="72"/>
    </row>
    <row r="2774" spans="78:151">
      <c r="BZ2774"/>
      <c r="CA2774" s="278">
        <v>41431.758518518516</v>
      </c>
      <c r="CB2774" t="s">
        <v>735</v>
      </c>
      <c r="CF2774" s="65"/>
      <c r="CG2774" s="65"/>
      <c r="DJ2774" s="139"/>
      <c r="DK2774" s="95"/>
      <c r="DL2774" s="141"/>
      <c r="DM2774" s="141"/>
      <c r="DN2774" s="141"/>
      <c r="DO2774" s="141"/>
      <c r="DP2774" s="91"/>
      <c r="DQ2774" s="72"/>
      <c r="DR2774" s="72"/>
      <c r="DS2774" s="72"/>
      <c r="DT2774" s="72"/>
      <c r="DZ2774" s="141"/>
      <c r="EA2774" s="141"/>
      <c r="EF2774" s="143"/>
      <c r="EU2774" s="72"/>
    </row>
    <row r="2775" spans="78:151">
      <c r="BZ2775"/>
      <c r="CA2775" s="278">
        <v>41431.758553240739</v>
      </c>
      <c r="CB2775" t="s">
        <v>1969</v>
      </c>
      <c r="CF2775" s="65"/>
      <c r="CG2775" s="65"/>
      <c r="DJ2775" s="139"/>
      <c r="DK2775" s="95"/>
      <c r="DL2775" s="141"/>
      <c r="DM2775" s="141"/>
      <c r="DN2775" s="141"/>
      <c r="DO2775" s="141"/>
      <c r="DP2775" s="91"/>
      <c r="DQ2775" s="72"/>
      <c r="DR2775" s="72"/>
      <c r="DS2775" s="72"/>
      <c r="DT2775" s="72"/>
      <c r="DZ2775" s="141"/>
      <c r="EA2775" s="141"/>
      <c r="EF2775" s="143"/>
      <c r="EU2775" s="72"/>
    </row>
    <row r="2776" spans="78:151">
      <c r="BZ2776"/>
      <c r="CA2776" s="278">
        <v>41431.758553240739</v>
      </c>
      <c r="CB2776" t="s">
        <v>682</v>
      </c>
      <c r="CF2776" s="65"/>
      <c r="CG2776" s="65"/>
      <c r="DJ2776" s="139"/>
      <c r="DK2776" s="95"/>
      <c r="DL2776" s="141"/>
      <c r="DM2776" s="141"/>
      <c r="DN2776" s="141"/>
      <c r="DO2776" s="141"/>
      <c r="DP2776" s="91"/>
      <c r="DQ2776" s="72"/>
      <c r="DR2776" s="72"/>
      <c r="DS2776" s="72"/>
      <c r="DT2776" s="72"/>
      <c r="DZ2776" s="141"/>
      <c r="EA2776" s="141"/>
      <c r="EF2776" s="143"/>
      <c r="EU2776" s="72"/>
    </row>
    <row r="2777" spans="78:151">
      <c r="BZ2777"/>
      <c r="CA2777" s="278">
        <v>41431.758553240739</v>
      </c>
      <c r="CB2777" t="s">
        <v>1597</v>
      </c>
      <c r="CF2777" s="65"/>
      <c r="CG2777" s="65"/>
      <c r="DJ2777" s="139"/>
      <c r="DK2777" s="95"/>
      <c r="DL2777" s="141"/>
      <c r="DM2777" s="141"/>
      <c r="DN2777" s="141"/>
      <c r="DO2777" s="141"/>
      <c r="DP2777" s="91"/>
      <c r="DQ2777" s="72"/>
      <c r="DR2777" s="72"/>
      <c r="DS2777" s="72"/>
      <c r="DT2777" s="72"/>
      <c r="DZ2777" s="141"/>
      <c r="EA2777" s="141"/>
      <c r="EF2777" s="143"/>
      <c r="EU2777" s="72"/>
    </row>
    <row r="2778" spans="78:151">
      <c r="BZ2778"/>
      <c r="CA2778" s="278">
        <v>41431.761886574073</v>
      </c>
      <c r="CB2778" t="s">
        <v>1969</v>
      </c>
      <c r="CF2778" s="65"/>
      <c r="CG2778" s="65"/>
      <c r="DJ2778" s="139"/>
      <c r="DK2778" s="95"/>
      <c r="DL2778" s="141"/>
      <c r="DM2778" s="141"/>
      <c r="DN2778" s="141"/>
      <c r="DO2778" s="141"/>
      <c r="DP2778" s="91"/>
      <c r="DQ2778" s="72"/>
      <c r="DR2778" s="72"/>
      <c r="DS2778" s="72"/>
      <c r="DT2778" s="72"/>
      <c r="DZ2778" s="141"/>
      <c r="EA2778" s="141"/>
      <c r="EF2778" s="143"/>
      <c r="EU2778" s="72"/>
    </row>
    <row r="2779" spans="78:151">
      <c r="BZ2779"/>
      <c r="CA2779" s="278">
        <v>41431.762013888889</v>
      </c>
      <c r="CB2779" t="s">
        <v>1969</v>
      </c>
      <c r="CF2779" s="65"/>
      <c r="CG2779" s="65"/>
      <c r="DJ2779" s="139"/>
      <c r="DK2779" s="95"/>
      <c r="DL2779" s="141"/>
      <c r="DM2779" s="141"/>
      <c r="DN2779" s="141"/>
      <c r="DO2779" s="141"/>
      <c r="DP2779" s="91"/>
      <c r="DQ2779" s="72"/>
      <c r="DR2779" s="72"/>
      <c r="DS2779" s="72"/>
      <c r="DT2779" s="72"/>
      <c r="DZ2779" s="141"/>
      <c r="EA2779" s="141"/>
      <c r="EF2779" s="143"/>
      <c r="EU2779" s="72"/>
    </row>
    <row r="2780" spans="78:151">
      <c r="BZ2780"/>
      <c r="CA2780" s="278">
        <v>41431.762025462966</v>
      </c>
      <c r="CB2780" t="s">
        <v>685</v>
      </c>
      <c r="CF2780" s="65"/>
      <c r="CG2780" s="65"/>
      <c r="DJ2780" s="139"/>
      <c r="DK2780" s="95"/>
      <c r="DL2780" s="141"/>
      <c r="DM2780" s="141"/>
      <c r="DN2780" s="141"/>
      <c r="DO2780" s="141"/>
      <c r="DP2780" s="91"/>
      <c r="DQ2780" s="72"/>
      <c r="DR2780" s="72"/>
      <c r="DS2780" s="72"/>
      <c r="DT2780" s="72"/>
      <c r="DZ2780" s="141"/>
      <c r="EA2780" s="141"/>
      <c r="EF2780" s="143"/>
      <c r="EU2780" s="72"/>
    </row>
    <row r="2781" spans="78:151">
      <c r="BZ2781"/>
      <c r="CA2781" s="278">
        <v>41431.762025462966</v>
      </c>
      <c r="CB2781" t="s">
        <v>1969</v>
      </c>
      <c r="CF2781" s="65"/>
      <c r="CG2781" s="65"/>
      <c r="DJ2781" s="139"/>
      <c r="DK2781" s="95"/>
      <c r="DL2781" s="141"/>
      <c r="DM2781" s="141"/>
      <c r="DN2781" s="141"/>
      <c r="DO2781" s="141"/>
      <c r="DP2781" s="91"/>
      <c r="DQ2781" s="72"/>
      <c r="DR2781" s="72"/>
      <c r="DS2781" s="72"/>
      <c r="DT2781" s="72"/>
      <c r="DZ2781" s="141"/>
      <c r="EA2781" s="141"/>
      <c r="EF2781" s="143"/>
      <c r="EU2781" s="72"/>
    </row>
    <row r="2782" spans="78:151">
      <c r="BZ2782"/>
      <c r="CA2782" s="278">
        <v>41431.762025462966</v>
      </c>
      <c r="CB2782" t="s">
        <v>1969</v>
      </c>
      <c r="CF2782" s="65"/>
      <c r="CG2782" s="65"/>
      <c r="DJ2782" s="139"/>
      <c r="DK2782" s="95"/>
      <c r="DL2782" s="141"/>
      <c r="DM2782" s="141"/>
      <c r="DN2782" s="141"/>
      <c r="DO2782" s="141"/>
      <c r="DP2782" s="91"/>
      <c r="DQ2782" s="72"/>
      <c r="DR2782" s="72"/>
      <c r="DS2782" s="72"/>
      <c r="DT2782" s="72"/>
      <c r="DZ2782" s="141"/>
      <c r="EA2782" s="141"/>
      <c r="EF2782" s="143"/>
      <c r="EU2782" s="72"/>
    </row>
    <row r="2783" spans="78:151">
      <c r="BZ2783"/>
      <c r="CA2783" s="278">
        <v>41431.762048611112</v>
      </c>
      <c r="CB2783" t="s">
        <v>1969</v>
      </c>
      <c r="CF2783" s="65"/>
      <c r="CG2783" s="65"/>
      <c r="DJ2783" s="139"/>
      <c r="DK2783" s="95"/>
      <c r="DL2783" s="141"/>
      <c r="DM2783" s="141"/>
      <c r="DN2783" s="141"/>
      <c r="DO2783" s="141"/>
      <c r="DP2783" s="91"/>
      <c r="DQ2783" s="72"/>
      <c r="DR2783" s="72"/>
      <c r="DS2783" s="72"/>
      <c r="DT2783" s="72"/>
      <c r="DZ2783" s="141"/>
      <c r="EA2783" s="141"/>
      <c r="EF2783" s="143"/>
      <c r="EU2783" s="72"/>
    </row>
    <row r="2784" spans="78:151">
      <c r="BZ2784"/>
      <c r="CA2784" s="278">
        <v>41431.762048611112</v>
      </c>
      <c r="CB2784" t="s">
        <v>1969</v>
      </c>
      <c r="CF2784" s="65"/>
      <c r="CG2784" s="65"/>
      <c r="DJ2784" s="139"/>
      <c r="DK2784" s="95"/>
      <c r="DL2784" s="141"/>
      <c r="DM2784" s="141"/>
      <c r="DN2784" s="141"/>
      <c r="DO2784" s="141"/>
      <c r="DP2784" s="91"/>
      <c r="DQ2784" s="72"/>
      <c r="DR2784" s="72"/>
      <c r="DS2784" s="72"/>
      <c r="DT2784" s="72"/>
      <c r="DZ2784" s="141"/>
      <c r="EA2784" s="141"/>
      <c r="EF2784" s="143"/>
      <c r="EU2784" s="72"/>
    </row>
    <row r="2785" spans="78:151">
      <c r="BZ2785"/>
      <c r="CA2785" s="278">
        <v>41431.762060185189</v>
      </c>
      <c r="CB2785" t="s">
        <v>1969</v>
      </c>
      <c r="CF2785" s="65"/>
      <c r="CG2785" s="65"/>
      <c r="DJ2785" s="139"/>
      <c r="DK2785" s="95"/>
      <c r="DL2785" s="141"/>
      <c r="DM2785" s="141"/>
      <c r="DN2785" s="141"/>
      <c r="DO2785" s="141"/>
      <c r="DP2785" s="91"/>
      <c r="DQ2785" s="72"/>
      <c r="DR2785" s="72"/>
      <c r="DS2785" s="72"/>
      <c r="DT2785" s="72"/>
      <c r="DZ2785" s="141"/>
      <c r="EA2785" s="141"/>
      <c r="EF2785" s="143"/>
      <c r="EU2785" s="72"/>
    </row>
    <row r="2786" spans="78:151">
      <c r="BZ2786"/>
      <c r="CA2786" s="278">
        <v>41431.762083333335</v>
      </c>
      <c r="CB2786" t="s">
        <v>817</v>
      </c>
      <c r="CF2786" s="65"/>
      <c r="CG2786" s="65"/>
      <c r="DJ2786" s="139"/>
      <c r="DK2786" s="95"/>
      <c r="DL2786" s="141"/>
      <c r="DM2786" s="141"/>
      <c r="DN2786" s="141"/>
      <c r="DO2786" s="141"/>
      <c r="DP2786" s="91"/>
      <c r="DQ2786" s="72"/>
      <c r="DR2786" s="72"/>
      <c r="DS2786" s="72"/>
      <c r="DT2786" s="72"/>
      <c r="DZ2786" s="141"/>
      <c r="EA2786" s="141"/>
      <c r="EF2786" s="143"/>
      <c r="EU2786" s="72"/>
    </row>
    <row r="2787" spans="78:151">
      <c r="BZ2787"/>
      <c r="CA2787" s="278">
        <v>41431.762083333335</v>
      </c>
      <c r="CB2787" t="s">
        <v>1969</v>
      </c>
      <c r="CF2787" s="65"/>
      <c r="CG2787" s="65"/>
      <c r="DJ2787" s="139"/>
      <c r="DK2787" s="95"/>
      <c r="DL2787" s="141"/>
      <c r="DM2787" s="141"/>
      <c r="DN2787" s="141"/>
      <c r="DO2787" s="141"/>
      <c r="DP2787" s="91"/>
      <c r="DQ2787" s="72"/>
      <c r="DR2787" s="72"/>
      <c r="DS2787" s="72"/>
      <c r="DT2787" s="72"/>
      <c r="DZ2787" s="141"/>
      <c r="EA2787" s="141"/>
      <c r="EF2787" s="143"/>
      <c r="EU2787" s="72"/>
    </row>
    <row r="2788" spans="78:151">
      <c r="BZ2788"/>
      <c r="CA2788" s="278">
        <v>41431.762083333335</v>
      </c>
      <c r="CB2788" t="s">
        <v>1969</v>
      </c>
      <c r="CF2788" s="65"/>
      <c r="CG2788" s="65"/>
      <c r="DJ2788" s="139"/>
      <c r="DK2788" s="95"/>
      <c r="DL2788" s="141"/>
      <c r="DM2788" s="141"/>
      <c r="DN2788" s="141"/>
      <c r="DO2788" s="141"/>
      <c r="DP2788" s="91"/>
      <c r="DQ2788" s="72"/>
      <c r="DR2788" s="72"/>
      <c r="DS2788" s="72"/>
      <c r="DT2788" s="72"/>
      <c r="DZ2788" s="141"/>
      <c r="EA2788" s="141"/>
      <c r="EF2788" s="143"/>
      <c r="EU2788" s="72"/>
    </row>
    <row r="2789" spans="78:151">
      <c r="BZ2789"/>
      <c r="CA2789" s="278">
        <v>41431.762094907404</v>
      </c>
      <c r="CB2789" t="s">
        <v>1969</v>
      </c>
      <c r="CF2789" s="65"/>
      <c r="CG2789" s="65"/>
      <c r="DJ2789" s="139"/>
      <c r="DK2789" s="95"/>
      <c r="DL2789" s="141"/>
      <c r="DM2789" s="141"/>
      <c r="DN2789" s="141"/>
      <c r="DO2789" s="141"/>
      <c r="DP2789" s="91"/>
      <c r="DQ2789" s="72"/>
      <c r="DR2789" s="72"/>
      <c r="DS2789" s="72"/>
      <c r="DT2789" s="72"/>
      <c r="DZ2789" s="141"/>
      <c r="EA2789" s="141"/>
      <c r="EF2789" s="143"/>
      <c r="EU2789" s="72"/>
    </row>
    <row r="2790" spans="78:151">
      <c r="BZ2790"/>
      <c r="CA2790" s="278">
        <v>41431.762106481481</v>
      </c>
      <c r="CB2790" t="s">
        <v>1969</v>
      </c>
      <c r="CF2790" s="65"/>
      <c r="CG2790" s="65"/>
      <c r="DJ2790" s="139"/>
      <c r="DK2790" s="95"/>
      <c r="DL2790" s="141"/>
      <c r="DM2790" s="141"/>
      <c r="DN2790" s="141"/>
      <c r="DO2790" s="141"/>
      <c r="DP2790" s="91"/>
      <c r="DQ2790" s="72"/>
      <c r="DR2790" s="72"/>
      <c r="DS2790" s="72"/>
      <c r="DT2790" s="72"/>
      <c r="DZ2790" s="141"/>
      <c r="EA2790" s="141"/>
      <c r="EF2790" s="143"/>
      <c r="EU2790" s="72"/>
    </row>
    <row r="2791" spans="78:151">
      <c r="BZ2791"/>
      <c r="CA2791" s="278">
        <v>41431.762118055558</v>
      </c>
      <c r="CB2791" t="s">
        <v>1969</v>
      </c>
      <c r="CF2791" s="65"/>
      <c r="CG2791" s="65"/>
      <c r="DJ2791" s="139"/>
      <c r="DK2791" s="95"/>
      <c r="DL2791" s="141"/>
      <c r="DM2791" s="141"/>
      <c r="DN2791" s="141"/>
      <c r="DO2791" s="141"/>
      <c r="DP2791" s="91"/>
      <c r="DQ2791" s="72"/>
      <c r="DR2791" s="72"/>
      <c r="DS2791" s="72"/>
      <c r="DT2791" s="72"/>
      <c r="DZ2791" s="141"/>
      <c r="EA2791" s="141"/>
      <c r="EF2791" s="143"/>
      <c r="EU2791" s="72"/>
    </row>
    <row r="2792" spans="78:151">
      <c r="BZ2792"/>
      <c r="CA2792" s="278">
        <v>41431.762129629627</v>
      </c>
      <c r="CB2792" t="s">
        <v>744</v>
      </c>
      <c r="CF2792" s="65"/>
      <c r="CG2792" s="65"/>
      <c r="DJ2792" s="139"/>
      <c r="DK2792" s="95"/>
      <c r="DL2792" s="141"/>
      <c r="DM2792" s="141"/>
      <c r="DN2792" s="141"/>
      <c r="DO2792" s="141"/>
      <c r="DP2792" s="91"/>
      <c r="DQ2792" s="72"/>
      <c r="DR2792" s="72"/>
      <c r="DS2792" s="72"/>
      <c r="DT2792" s="72"/>
      <c r="DZ2792" s="141"/>
      <c r="EA2792" s="141"/>
      <c r="EF2792" s="143"/>
      <c r="EU2792" s="72"/>
    </row>
    <row r="2793" spans="78:151">
      <c r="BZ2793"/>
      <c r="CA2793" s="278">
        <v>41431.762141203704</v>
      </c>
      <c r="CB2793" t="s">
        <v>1969</v>
      </c>
      <c r="CF2793" s="65"/>
      <c r="CG2793" s="65"/>
      <c r="DJ2793" s="139"/>
      <c r="DK2793" s="95"/>
      <c r="DL2793" s="141"/>
      <c r="DM2793" s="141"/>
      <c r="DN2793" s="141"/>
      <c r="DO2793" s="141"/>
      <c r="DP2793" s="91"/>
      <c r="DQ2793" s="72"/>
      <c r="DR2793" s="72"/>
      <c r="DS2793" s="72"/>
      <c r="DT2793" s="72"/>
      <c r="DZ2793" s="141"/>
      <c r="EA2793" s="141"/>
      <c r="EF2793" s="143"/>
      <c r="EU2793" s="72"/>
    </row>
    <row r="2794" spans="78:151">
      <c r="BZ2794"/>
      <c r="CA2794" s="278">
        <v>41431.762141203704</v>
      </c>
      <c r="CB2794" t="s">
        <v>1969</v>
      </c>
      <c r="CF2794" s="65"/>
      <c r="CG2794" s="65"/>
      <c r="DJ2794" s="139"/>
      <c r="DK2794" s="95"/>
      <c r="DL2794" s="141"/>
      <c r="DM2794" s="141"/>
      <c r="DN2794" s="141"/>
      <c r="DO2794" s="141"/>
      <c r="DP2794" s="91"/>
      <c r="DQ2794" s="72"/>
      <c r="DR2794" s="72"/>
      <c r="DS2794" s="72"/>
      <c r="DT2794" s="72"/>
      <c r="DZ2794" s="141"/>
      <c r="EA2794" s="141"/>
      <c r="EF2794" s="143"/>
      <c r="EU2794" s="72"/>
    </row>
    <row r="2795" spans="78:151">
      <c r="BZ2795"/>
      <c r="CA2795" s="278">
        <v>41431.762152777781</v>
      </c>
      <c r="CB2795" t="s">
        <v>1969</v>
      </c>
      <c r="CF2795" s="65"/>
      <c r="CG2795" s="65"/>
      <c r="DJ2795" s="139"/>
      <c r="DK2795" s="95"/>
      <c r="DL2795" s="141"/>
      <c r="DM2795" s="141"/>
      <c r="DN2795" s="141"/>
      <c r="DO2795" s="141"/>
      <c r="DP2795" s="91"/>
      <c r="DQ2795" s="72"/>
      <c r="DR2795" s="72"/>
      <c r="DS2795" s="72"/>
      <c r="DT2795" s="72"/>
      <c r="DZ2795" s="141"/>
      <c r="EA2795" s="141"/>
      <c r="EF2795" s="143"/>
      <c r="EU2795" s="72"/>
    </row>
    <row r="2796" spans="78:151">
      <c r="BZ2796"/>
      <c r="CA2796" s="278">
        <v>41431.762164351851</v>
      </c>
      <c r="CB2796" t="s">
        <v>1969</v>
      </c>
      <c r="CF2796" s="65"/>
      <c r="CG2796" s="65"/>
      <c r="DJ2796" s="139"/>
      <c r="DK2796" s="95"/>
      <c r="DL2796" s="141"/>
      <c r="DM2796" s="141"/>
      <c r="DN2796" s="141"/>
      <c r="DO2796" s="141"/>
      <c r="DP2796" s="91"/>
      <c r="DQ2796" s="72"/>
      <c r="DR2796" s="72"/>
      <c r="DS2796" s="72"/>
      <c r="DT2796" s="72"/>
      <c r="DZ2796" s="141"/>
      <c r="EA2796" s="141"/>
      <c r="EF2796" s="143"/>
      <c r="EU2796" s="72"/>
    </row>
    <row r="2797" spans="78:151">
      <c r="BZ2797"/>
      <c r="CA2797" s="278">
        <v>41431.762164351851</v>
      </c>
      <c r="CB2797" t="s">
        <v>1969</v>
      </c>
      <c r="CF2797" s="65"/>
      <c r="CG2797" s="65"/>
      <c r="DJ2797" s="139"/>
      <c r="DK2797" s="95"/>
      <c r="DL2797" s="141"/>
      <c r="DM2797" s="141"/>
      <c r="DN2797" s="141"/>
      <c r="DO2797" s="141"/>
      <c r="DP2797" s="91"/>
      <c r="DQ2797" s="72"/>
      <c r="DR2797" s="72"/>
      <c r="DS2797" s="72"/>
      <c r="DT2797" s="72"/>
      <c r="DZ2797" s="141"/>
      <c r="EA2797" s="141"/>
      <c r="EF2797" s="143"/>
      <c r="EU2797" s="72"/>
    </row>
    <row r="2798" spans="78:151">
      <c r="BZ2798"/>
      <c r="CA2798" s="278">
        <v>41431.762187499997</v>
      </c>
      <c r="CB2798" t="s">
        <v>1969</v>
      </c>
      <c r="CF2798" s="65"/>
      <c r="CG2798" s="65"/>
      <c r="DJ2798" s="139"/>
      <c r="DK2798" s="95"/>
      <c r="DL2798" s="141"/>
      <c r="DM2798" s="141"/>
      <c r="DN2798" s="141"/>
      <c r="DO2798" s="141"/>
      <c r="DP2798" s="91"/>
      <c r="DQ2798" s="72"/>
      <c r="DR2798" s="72"/>
      <c r="DS2798" s="72"/>
      <c r="DT2798" s="72"/>
      <c r="DZ2798" s="141"/>
      <c r="EA2798" s="141"/>
      <c r="EF2798" s="143"/>
      <c r="EU2798" s="72"/>
    </row>
    <row r="2799" spans="78:151">
      <c r="BZ2799"/>
      <c r="CA2799" s="278">
        <v>41431.76221064815</v>
      </c>
      <c r="CB2799" t="s">
        <v>1969</v>
      </c>
      <c r="CF2799" s="65"/>
      <c r="CG2799" s="65"/>
      <c r="DJ2799" s="139"/>
      <c r="DK2799" s="95"/>
      <c r="DL2799" s="141"/>
      <c r="DM2799" s="141"/>
      <c r="DN2799" s="141"/>
      <c r="DO2799" s="141"/>
      <c r="DP2799" s="91"/>
      <c r="DQ2799" s="72"/>
      <c r="DR2799" s="72"/>
      <c r="DS2799" s="72"/>
      <c r="DT2799" s="72"/>
      <c r="DZ2799" s="141"/>
      <c r="EA2799" s="141"/>
      <c r="EF2799" s="143"/>
      <c r="EU2799" s="72"/>
    </row>
    <row r="2800" spans="78:151">
      <c r="BZ2800"/>
      <c r="CA2800" s="278">
        <v>41431.76222222222</v>
      </c>
      <c r="CB2800" t="s">
        <v>940</v>
      </c>
      <c r="CF2800" s="65"/>
      <c r="CG2800" s="65"/>
      <c r="DJ2800" s="139"/>
      <c r="DK2800" s="95"/>
      <c r="DL2800" s="141"/>
      <c r="DM2800" s="141"/>
      <c r="DN2800" s="141"/>
      <c r="DO2800" s="141"/>
      <c r="DP2800" s="91"/>
      <c r="DQ2800" s="72"/>
      <c r="DR2800" s="72"/>
      <c r="DS2800" s="72"/>
      <c r="DT2800" s="72"/>
      <c r="DZ2800" s="141"/>
      <c r="EA2800" s="141"/>
      <c r="EF2800" s="143"/>
      <c r="EU2800" s="72"/>
    </row>
    <row r="2801" spans="78:151">
      <c r="BZ2801"/>
      <c r="CA2801" s="278">
        <v>41431.76222222222</v>
      </c>
      <c r="CB2801" t="s">
        <v>1969</v>
      </c>
      <c r="CF2801" s="65"/>
      <c r="CG2801" s="65"/>
      <c r="DJ2801" s="139"/>
      <c r="DK2801" s="95"/>
      <c r="DL2801" s="141"/>
      <c r="DM2801" s="141"/>
      <c r="DN2801" s="141"/>
      <c r="DO2801" s="141"/>
      <c r="DP2801" s="91"/>
      <c r="DQ2801" s="72"/>
      <c r="DR2801" s="72"/>
      <c r="DS2801" s="72"/>
      <c r="DT2801" s="72"/>
      <c r="DZ2801" s="141"/>
      <c r="EA2801" s="141"/>
      <c r="EF2801" s="143"/>
      <c r="EU2801" s="72"/>
    </row>
    <row r="2802" spans="78:151">
      <c r="BZ2802"/>
      <c r="CA2802" s="278">
        <v>41431.762488425928</v>
      </c>
      <c r="CB2802" t="s">
        <v>941</v>
      </c>
      <c r="CF2802" s="65"/>
      <c r="CG2802" s="65"/>
      <c r="DJ2802" s="139"/>
      <c r="DK2802" s="95"/>
      <c r="DL2802" s="141"/>
      <c r="DM2802" s="141"/>
      <c r="DN2802" s="141"/>
      <c r="DO2802" s="141"/>
      <c r="DP2802" s="91"/>
      <c r="DQ2802" s="72"/>
      <c r="DR2802" s="72"/>
      <c r="DS2802" s="72"/>
      <c r="DT2802" s="72"/>
      <c r="DZ2802" s="141"/>
      <c r="EA2802" s="141"/>
      <c r="EF2802" s="143"/>
      <c r="EU2802" s="72"/>
    </row>
    <row r="2803" spans="78:151">
      <c r="BZ2803"/>
      <c r="CA2803" s="278">
        <v>41431.762499999997</v>
      </c>
      <c r="CB2803" t="s">
        <v>1597</v>
      </c>
      <c r="CF2803" s="65"/>
      <c r="CG2803" s="65"/>
      <c r="DJ2803" s="139"/>
      <c r="DK2803" s="95"/>
      <c r="DL2803" s="141"/>
      <c r="DM2803" s="141"/>
      <c r="DN2803" s="141"/>
      <c r="DO2803" s="141"/>
      <c r="DP2803" s="91"/>
      <c r="DQ2803" s="72"/>
      <c r="DR2803" s="72"/>
      <c r="DS2803" s="72"/>
      <c r="DT2803" s="72"/>
      <c r="DZ2803" s="141"/>
      <c r="EA2803" s="141"/>
      <c r="EF2803" s="143"/>
      <c r="EU2803" s="72"/>
    </row>
    <row r="2804" spans="78:151">
      <c r="BZ2804"/>
      <c r="CA2804" s="278">
        <v>41431.762499999997</v>
      </c>
      <c r="CB2804" t="s">
        <v>1969</v>
      </c>
      <c r="CF2804" s="65"/>
      <c r="CG2804" s="65"/>
      <c r="DJ2804" s="139"/>
      <c r="DK2804" s="95"/>
      <c r="DL2804" s="141"/>
      <c r="DM2804" s="141"/>
      <c r="DN2804" s="141"/>
      <c r="DO2804" s="141"/>
      <c r="DP2804" s="91"/>
      <c r="DQ2804" s="72"/>
      <c r="DR2804" s="72"/>
      <c r="DS2804" s="72"/>
      <c r="DT2804" s="72"/>
      <c r="DZ2804" s="141"/>
      <c r="EA2804" s="141"/>
      <c r="EF2804" s="143"/>
      <c r="EU2804" s="72"/>
    </row>
    <row r="2805" spans="78:151">
      <c r="BZ2805"/>
      <c r="CA2805" s="278">
        <v>41431.762557870374</v>
      </c>
      <c r="CB2805" t="s">
        <v>1969</v>
      </c>
      <c r="CF2805" s="65"/>
      <c r="CG2805" s="65"/>
      <c r="DJ2805" s="139"/>
      <c r="DK2805" s="95"/>
      <c r="DL2805" s="141"/>
      <c r="DM2805" s="141"/>
      <c r="DN2805" s="141"/>
      <c r="DO2805" s="141"/>
      <c r="DP2805" s="91"/>
      <c r="DQ2805" s="72"/>
      <c r="DR2805" s="72"/>
      <c r="DS2805" s="72"/>
      <c r="DT2805" s="72"/>
      <c r="DZ2805" s="141"/>
      <c r="EA2805" s="141"/>
      <c r="EF2805" s="143"/>
      <c r="EU2805" s="72"/>
    </row>
    <row r="2806" spans="78:151">
      <c r="BZ2806"/>
      <c r="CA2806" s="278">
        <v>41431.762592592589</v>
      </c>
      <c r="CB2806" t="s">
        <v>942</v>
      </c>
      <c r="CF2806" s="65"/>
      <c r="CG2806" s="65"/>
      <c r="DJ2806" s="139"/>
      <c r="DK2806" s="95"/>
      <c r="DL2806" s="141"/>
      <c r="DM2806" s="141"/>
      <c r="DN2806" s="141"/>
      <c r="DO2806" s="141"/>
      <c r="DP2806" s="91"/>
      <c r="DQ2806" s="72"/>
      <c r="DR2806" s="72"/>
      <c r="DS2806" s="72"/>
      <c r="DT2806" s="72"/>
      <c r="DZ2806" s="141"/>
      <c r="EA2806" s="141"/>
      <c r="EF2806" s="143"/>
      <c r="EU2806" s="72"/>
    </row>
    <row r="2807" spans="78:151">
      <c r="BZ2807"/>
      <c r="CA2807" s="278">
        <v>41431.762604166666</v>
      </c>
      <c r="CB2807" t="s">
        <v>1597</v>
      </c>
      <c r="CF2807" s="65"/>
      <c r="CG2807" s="65"/>
      <c r="DJ2807" s="139"/>
      <c r="DK2807" s="95"/>
      <c r="DL2807" s="141"/>
      <c r="DM2807" s="141"/>
      <c r="DN2807" s="141"/>
      <c r="DO2807" s="141"/>
      <c r="DP2807" s="91"/>
      <c r="DQ2807" s="72"/>
      <c r="DR2807" s="72"/>
      <c r="DS2807" s="72"/>
      <c r="DT2807" s="72"/>
      <c r="DZ2807" s="141"/>
      <c r="EA2807" s="141"/>
      <c r="EF2807" s="143"/>
      <c r="EU2807" s="72"/>
    </row>
    <row r="2808" spans="78:151">
      <c r="BZ2808"/>
      <c r="CA2808" s="278">
        <v>41431.762604166666</v>
      </c>
      <c r="CB2808" t="s">
        <v>1969</v>
      </c>
      <c r="CF2808" s="65"/>
      <c r="CG2808" s="65"/>
      <c r="DJ2808" s="139"/>
      <c r="DK2808" s="95"/>
      <c r="DL2808" s="141"/>
      <c r="DM2808" s="141"/>
      <c r="DN2808" s="141"/>
      <c r="DO2808" s="141"/>
      <c r="DP2808" s="91"/>
      <c r="DQ2808" s="72"/>
      <c r="DR2808" s="72"/>
      <c r="DS2808" s="72"/>
      <c r="DT2808" s="72"/>
      <c r="DZ2808" s="141"/>
      <c r="EA2808" s="141"/>
      <c r="EF2808" s="143"/>
      <c r="EU2808" s="72"/>
    </row>
    <row r="2809" spans="78:151">
      <c r="BZ2809"/>
      <c r="CA2809" s="278">
        <v>41431.762604166666</v>
      </c>
      <c r="CB2809" t="s">
        <v>943</v>
      </c>
      <c r="CF2809" s="65"/>
      <c r="CG2809" s="65"/>
      <c r="DJ2809" s="139"/>
      <c r="DK2809" s="95"/>
      <c r="DL2809" s="141"/>
      <c r="DM2809" s="141"/>
      <c r="DN2809" s="141"/>
      <c r="DO2809" s="141"/>
      <c r="DP2809" s="91"/>
      <c r="DQ2809" s="72"/>
      <c r="DR2809" s="72"/>
      <c r="DS2809" s="72"/>
      <c r="DT2809" s="72"/>
      <c r="DZ2809" s="141"/>
      <c r="EA2809" s="141"/>
      <c r="EF2809" s="143"/>
      <c r="EU2809" s="72"/>
    </row>
    <row r="2810" spans="78:151">
      <c r="BZ2810"/>
      <c r="CA2810" s="278">
        <v>41431.762604166666</v>
      </c>
      <c r="CB2810" t="s">
        <v>1969</v>
      </c>
      <c r="CF2810" s="65"/>
      <c r="CG2810" s="65"/>
      <c r="DJ2810" s="139"/>
      <c r="DK2810" s="95"/>
      <c r="DL2810" s="141"/>
      <c r="DM2810" s="141"/>
      <c r="DN2810" s="141"/>
      <c r="DO2810" s="141"/>
      <c r="DP2810" s="91"/>
      <c r="DQ2810" s="72"/>
      <c r="DR2810" s="72"/>
      <c r="DS2810" s="72"/>
      <c r="DT2810" s="72"/>
      <c r="DZ2810" s="141"/>
      <c r="EA2810" s="141"/>
      <c r="EF2810" s="143"/>
      <c r="EU2810" s="72"/>
    </row>
    <row r="2811" spans="78:151">
      <c r="BZ2811"/>
      <c r="CA2811" s="278">
        <v>41431.762615740743</v>
      </c>
      <c r="CB2811" t="s">
        <v>892</v>
      </c>
      <c r="CF2811" s="65"/>
      <c r="CG2811" s="65"/>
      <c r="DJ2811" s="139"/>
      <c r="DK2811" s="95"/>
      <c r="DL2811" s="141"/>
      <c r="DM2811" s="141"/>
      <c r="DN2811" s="141"/>
      <c r="DO2811" s="141"/>
      <c r="DP2811" s="91"/>
      <c r="DQ2811" s="72"/>
      <c r="DR2811" s="72"/>
      <c r="DS2811" s="72"/>
      <c r="DT2811" s="72"/>
      <c r="DZ2811" s="141"/>
      <c r="EA2811" s="141"/>
      <c r="EF2811" s="143"/>
      <c r="EU2811" s="72"/>
    </row>
    <row r="2812" spans="78:151">
      <c r="BZ2812"/>
      <c r="CA2812" s="278">
        <v>41431.762650462966</v>
      </c>
      <c r="CB2812" t="s">
        <v>1969</v>
      </c>
      <c r="CF2812" s="65"/>
      <c r="CG2812" s="65"/>
      <c r="DJ2812" s="139"/>
      <c r="DK2812" s="95"/>
      <c r="DL2812" s="141"/>
      <c r="DM2812" s="141"/>
      <c r="DN2812" s="141"/>
      <c r="DO2812" s="141"/>
      <c r="DP2812" s="91"/>
      <c r="DQ2812" s="72"/>
      <c r="DR2812" s="72"/>
      <c r="DS2812" s="72"/>
      <c r="DT2812" s="72"/>
      <c r="DZ2812" s="141"/>
      <c r="EA2812" s="141"/>
      <c r="EF2812" s="143"/>
      <c r="EU2812" s="72"/>
    </row>
    <row r="2813" spans="78:151">
      <c r="BZ2813"/>
      <c r="CA2813" s="278">
        <v>41431.762650462966</v>
      </c>
      <c r="CB2813" t="s">
        <v>942</v>
      </c>
      <c r="CF2813" s="65"/>
      <c r="CG2813" s="65"/>
      <c r="DJ2813" s="139"/>
      <c r="DK2813" s="95"/>
      <c r="DL2813" s="141"/>
      <c r="DM2813" s="141"/>
      <c r="DN2813" s="141"/>
      <c r="DO2813" s="141"/>
      <c r="DP2813" s="91"/>
      <c r="DQ2813" s="72"/>
      <c r="DR2813" s="72"/>
      <c r="DS2813" s="72"/>
      <c r="DT2813" s="72"/>
      <c r="DZ2813" s="141"/>
      <c r="EA2813" s="141"/>
      <c r="EF2813" s="143"/>
      <c r="EU2813" s="72"/>
    </row>
    <row r="2814" spans="78:151">
      <c r="BZ2814"/>
      <c r="CA2814" s="278">
        <v>41431.762650462966</v>
      </c>
      <c r="CB2814" t="s">
        <v>1597</v>
      </c>
      <c r="CF2814" s="65"/>
      <c r="CG2814" s="65"/>
      <c r="DJ2814" s="139"/>
      <c r="DK2814" s="95"/>
      <c r="DL2814" s="141"/>
      <c r="DM2814" s="141"/>
      <c r="DN2814" s="141"/>
      <c r="DO2814" s="141"/>
      <c r="DP2814" s="91"/>
      <c r="DQ2814" s="72"/>
      <c r="DR2814" s="72"/>
      <c r="DS2814" s="72"/>
      <c r="DT2814" s="72"/>
      <c r="DZ2814" s="141"/>
      <c r="EA2814" s="141"/>
      <c r="EF2814" s="143"/>
      <c r="EU2814" s="72"/>
    </row>
    <row r="2815" spans="78:151">
      <c r="BZ2815"/>
      <c r="CA2815" s="278">
        <v>41431.767442129632</v>
      </c>
      <c r="CB2815" t="s">
        <v>1969</v>
      </c>
      <c r="CF2815" s="65"/>
      <c r="CG2815" s="65"/>
      <c r="DJ2815" s="139"/>
      <c r="DK2815" s="95"/>
      <c r="DL2815" s="141"/>
      <c r="DM2815" s="141"/>
      <c r="DN2815" s="141"/>
      <c r="DO2815" s="141"/>
      <c r="DP2815" s="91"/>
      <c r="DQ2815" s="72"/>
      <c r="DR2815" s="72"/>
      <c r="DS2815" s="72"/>
      <c r="DT2815" s="72"/>
      <c r="DZ2815" s="141"/>
      <c r="EA2815" s="141"/>
      <c r="EF2815" s="143"/>
      <c r="EU2815" s="72"/>
    </row>
    <row r="2816" spans="78:151">
      <c r="BZ2816"/>
      <c r="CA2816" s="278">
        <v>41431.767557870371</v>
      </c>
      <c r="CB2816" t="s">
        <v>1969</v>
      </c>
      <c r="CF2816" s="65"/>
      <c r="CG2816" s="65"/>
      <c r="DJ2816" s="139"/>
      <c r="DK2816" s="95"/>
      <c r="DL2816" s="141"/>
      <c r="DM2816" s="141"/>
      <c r="DN2816" s="141"/>
      <c r="DO2816" s="141"/>
      <c r="DP2816" s="91"/>
      <c r="DQ2816" s="72"/>
      <c r="DR2816" s="72"/>
      <c r="DS2816" s="72"/>
      <c r="DT2816" s="72"/>
      <c r="DZ2816" s="141"/>
      <c r="EA2816" s="141"/>
      <c r="EF2816" s="143"/>
      <c r="EU2816" s="72"/>
    </row>
    <row r="2817" spans="78:151">
      <c r="BZ2817"/>
      <c r="CA2817" s="278">
        <v>41431.767569444448</v>
      </c>
      <c r="CB2817" t="s">
        <v>945</v>
      </c>
      <c r="CF2817" s="65"/>
      <c r="CG2817" s="65"/>
      <c r="DJ2817" s="139"/>
      <c r="DK2817" s="95"/>
      <c r="DL2817" s="141"/>
      <c r="DM2817" s="141"/>
      <c r="DN2817" s="141"/>
      <c r="DO2817" s="141"/>
      <c r="DP2817" s="91"/>
      <c r="DQ2817" s="72"/>
      <c r="DR2817" s="72"/>
      <c r="DS2817" s="72"/>
      <c r="DT2817" s="72"/>
      <c r="DZ2817" s="141"/>
      <c r="EA2817" s="141"/>
      <c r="EF2817" s="143"/>
      <c r="EU2817" s="72"/>
    </row>
    <row r="2818" spans="78:151">
      <c r="BZ2818"/>
      <c r="CA2818" s="278">
        <v>41431.767581018517</v>
      </c>
      <c r="CB2818" t="s">
        <v>1969</v>
      </c>
      <c r="CF2818" s="65"/>
      <c r="CG2818" s="65"/>
      <c r="DJ2818" s="139"/>
      <c r="DK2818" s="95"/>
      <c r="DL2818" s="141"/>
      <c r="DM2818" s="141"/>
      <c r="DN2818" s="141"/>
      <c r="DO2818" s="141"/>
      <c r="DP2818" s="91"/>
      <c r="DQ2818" s="72"/>
      <c r="DR2818" s="72"/>
      <c r="DS2818" s="72"/>
      <c r="DT2818" s="72"/>
      <c r="DZ2818" s="141"/>
      <c r="EA2818" s="141"/>
      <c r="EF2818" s="143"/>
      <c r="EU2818" s="72"/>
    </row>
    <row r="2819" spans="78:151">
      <c r="BZ2819"/>
      <c r="CA2819" s="278">
        <v>41431.767581018517</v>
      </c>
      <c r="CB2819" t="s">
        <v>1969</v>
      </c>
      <c r="CF2819" s="65"/>
      <c r="CG2819" s="65"/>
      <c r="DJ2819" s="139"/>
      <c r="DK2819" s="95"/>
      <c r="DL2819" s="141"/>
      <c r="DM2819" s="141"/>
      <c r="DN2819" s="141"/>
      <c r="DO2819" s="141"/>
      <c r="DP2819" s="91"/>
      <c r="DQ2819" s="72"/>
      <c r="DR2819" s="72"/>
      <c r="DS2819" s="72"/>
      <c r="DT2819" s="72"/>
      <c r="DZ2819" s="141"/>
      <c r="EA2819" s="141"/>
      <c r="EF2819" s="143"/>
      <c r="EU2819" s="72"/>
    </row>
    <row r="2820" spans="78:151">
      <c r="BZ2820"/>
      <c r="CA2820" s="278">
        <v>41431.767592592594</v>
      </c>
      <c r="CB2820" t="s">
        <v>1969</v>
      </c>
      <c r="CF2820" s="65"/>
      <c r="CG2820" s="65"/>
      <c r="DJ2820" s="139"/>
      <c r="DK2820" s="95"/>
      <c r="DL2820" s="141"/>
      <c r="DM2820" s="141"/>
      <c r="DN2820" s="141"/>
      <c r="DO2820" s="141"/>
      <c r="DP2820" s="91"/>
      <c r="DQ2820" s="72"/>
      <c r="DR2820" s="72"/>
      <c r="DS2820" s="72"/>
      <c r="DT2820" s="72"/>
      <c r="DZ2820" s="141"/>
      <c r="EA2820" s="141"/>
      <c r="EF2820" s="143"/>
      <c r="EU2820" s="72"/>
    </row>
    <row r="2821" spans="78:151">
      <c r="BZ2821"/>
      <c r="CA2821" s="278">
        <v>41431.767604166664</v>
      </c>
      <c r="CB2821" t="s">
        <v>1969</v>
      </c>
      <c r="CF2821" s="65"/>
      <c r="CG2821" s="65"/>
      <c r="DJ2821" s="139"/>
      <c r="DK2821" s="95"/>
      <c r="DL2821" s="141"/>
      <c r="DM2821" s="141"/>
      <c r="DN2821" s="141"/>
      <c r="DO2821" s="141"/>
      <c r="DP2821" s="91"/>
      <c r="DQ2821" s="72"/>
      <c r="DR2821" s="72"/>
      <c r="DS2821" s="72"/>
      <c r="DT2821" s="72"/>
      <c r="DZ2821" s="141"/>
      <c r="EA2821" s="141"/>
      <c r="EF2821" s="143"/>
      <c r="EU2821" s="72"/>
    </row>
    <row r="2822" spans="78:151">
      <c r="BZ2822"/>
      <c r="CA2822" s="278">
        <v>41431.76761574074</v>
      </c>
      <c r="CB2822" t="s">
        <v>1969</v>
      </c>
      <c r="CF2822" s="65"/>
      <c r="CG2822" s="65"/>
      <c r="DJ2822" s="139"/>
      <c r="DK2822" s="95"/>
      <c r="DL2822" s="141"/>
      <c r="DM2822" s="141"/>
      <c r="DN2822" s="141"/>
      <c r="DO2822" s="141"/>
      <c r="DP2822" s="91"/>
      <c r="DQ2822" s="72"/>
      <c r="DR2822" s="72"/>
      <c r="DS2822" s="72"/>
      <c r="DT2822" s="72"/>
      <c r="DZ2822" s="141"/>
      <c r="EA2822" s="141"/>
      <c r="EF2822" s="143"/>
      <c r="EU2822" s="72"/>
    </row>
    <row r="2823" spans="78:151">
      <c r="BZ2823"/>
      <c r="CA2823" s="278">
        <v>41431.767627314817</v>
      </c>
      <c r="CB2823" t="s">
        <v>894</v>
      </c>
      <c r="CF2823" s="65"/>
      <c r="CG2823" s="65"/>
      <c r="DJ2823" s="139"/>
      <c r="DK2823" s="95"/>
      <c r="DL2823" s="141"/>
      <c r="DM2823" s="141"/>
      <c r="DN2823" s="141"/>
      <c r="DO2823" s="141"/>
      <c r="DP2823" s="91"/>
      <c r="DQ2823" s="72"/>
      <c r="DR2823" s="72"/>
      <c r="DS2823" s="72"/>
      <c r="DT2823" s="72"/>
      <c r="DZ2823" s="141"/>
      <c r="EA2823" s="141"/>
      <c r="EF2823" s="143"/>
      <c r="EU2823" s="72"/>
    </row>
    <row r="2824" spans="78:151">
      <c r="BZ2824"/>
      <c r="CA2824" s="278">
        <v>41431.767627314817</v>
      </c>
      <c r="CB2824" t="s">
        <v>1969</v>
      </c>
      <c r="CF2824" s="65"/>
      <c r="CG2824" s="65"/>
      <c r="DJ2824" s="139"/>
      <c r="DK2824" s="95"/>
      <c r="DL2824" s="141"/>
      <c r="DM2824" s="141"/>
      <c r="DN2824" s="141"/>
      <c r="DO2824" s="141"/>
      <c r="DP2824" s="91"/>
      <c r="DQ2824" s="72"/>
      <c r="DR2824" s="72"/>
      <c r="DS2824" s="72"/>
      <c r="DT2824" s="72"/>
      <c r="DZ2824" s="141"/>
      <c r="EA2824" s="141"/>
      <c r="EF2824" s="143"/>
      <c r="EU2824" s="72"/>
    </row>
    <row r="2825" spans="78:151">
      <c r="BZ2825"/>
      <c r="CA2825" s="278">
        <v>41431.767627314817</v>
      </c>
      <c r="CB2825" t="s">
        <v>1969</v>
      </c>
      <c r="CF2825" s="65"/>
      <c r="CG2825" s="65"/>
      <c r="DJ2825" s="139"/>
      <c r="DK2825" s="95"/>
      <c r="DL2825" s="141"/>
      <c r="DM2825" s="141"/>
      <c r="DN2825" s="141"/>
      <c r="DO2825" s="141"/>
      <c r="DP2825" s="91"/>
      <c r="DQ2825" s="72"/>
      <c r="DR2825" s="72"/>
      <c r="DS2825" s="72"/>
      <c r="DT2825" s="72"/>
      <c r="DZ2825" s="141"/>
      <c r="EA2825" s="141"/>
      <c r="EF2825" s="143"/>
      <c r="EU2825" s="72"/>
    </row>
    <row r="2826" spans="78:151">
      <c r="BZ2826"/>
      <c r="CA2826" s="278">
        <v>41431.767638888887</v>
      </c>
      <c r="CB2826" t="s">
        <v>1969</v>
      </c>
      <c r="CF2826" s="65"/>
      <c r="CG2826" s="65"/>
      <c r="DJ2826" s="139"/>
      <c r="DK2826" s="95"/>
      <c r="DL2826" s="141"/>
      <c r="DM2826" s="141"/>
      <c r="DN2826" s="141"/>
      <c r="DO2826" s="141"/>
      <c r="DP2826" s="91"/>
      <c r="DQ2826" s="72"/>
      <c r="DR2826" s="72"/>
      <c r="DS2826" s="72"/>
      <c r="DT2826" s="72"/>
      <c r="DZ2826" s="141"/>
      <c r="EA2826" s="141"/>
      <c r="EF2826" s="143"/>
      <c r="EU2826" s="72"/>
    </row>
    <row r="2827" spans="78:151">
      <c r="BZ2827"/>
      <c r="CA2827" s="278">
        <v>41431.767650462964</v>
      </c>
      <c r="CB2827" t="s">
        <v>1969</v>
      </c>
      <c r="CF2827" s="65"/>
      <c r="CG2827" s="65"/>
      <c r="DJ2827" s="139"/>
      <c r="DK2827" s="95"/>
      <c r="DL2827" s="141"/>
      <c r="DM2827" s="141"/>
      <c r="DN2827" s="141"/>
      <c r="DO2827" s="141"/>
      <c r="DP2827" s="91"/>
      <c r="DQ2827" s="72"/>
      <c r="DR2827" s="72"/>
      <c r="DS2827" s="72"/>
      <c r="DT2827" s="72"/>
      <c r="DZ2827" s="141"/>
      <c r="EA2827" s="141"/>
      <c r="EF2827" s="143"/>
      <c r="EU2827" s="72"/>
    </row>
    <row r="2828" spans="78:151">
      <c r="BZ2828"/>
      <c r="CA2828" s="278">
        <v>41431.76766203704</v>
      </c>
      <c r="CB2828" t="s">
        <v>1969</v>
      </c>
      <c r="CF2828" s="65"/>
      <c r="CG2828" s="65"/>
      <c r="DJ2828" s="139"/>
      <c r="DK2828" s="95"/>
      <c r="DL2828" s="141"/>
      <c r="DM2828" s="141"/>
      <c r="DN2828" s="141"/>
      <c r="DO2828" s="141"/>
      <c r="DP2828" s="91"/>
      <c r="DQ2828" s="72"/>
      <c r="DR2828" s="72"/>
      <c r="DS2828" s="72"/>
      <c r="DT2828" s="72"/>
      <c r="DZ2828" s="141"/>
      <c r="EA2828" s="141"/>
      <c r="EF2828" s="143"/>
      <c r="EU2828" s="72"/>
    </row>
    <row r="2829" spans="78:151">
      <c r="BZ2829"/>
      <c r="CA2829" s="278">
        <v>41431.767685185187</v>
      </c>
      <c r="CB2829" t="s">
        <v>833</v>
      </c>
      <c r="CF2829" s="65"/>
      <c r="CG2829" s="65"/>
      <c r="DJ2829" s="139"/>
      <c r="DK2829" s="95"/>
      <c r="DL2829" s="141"/>
      <c r="DM2829" s="141"/>
      <c r="DN2829" s="141"/>
      <c r="DO2829" s="141"/>
      <c r="DP2829" s="91"/>
      <c r="DQ2829" s="72"/>
      <c r="DR2829" s="72"/>
      <c r="DS2829" s="72"/>
      <c r="DT2829" s="72"/>
      <c r="DZ2829" s="141"/>
      <c r="EA2829" s="141"/>
      <c r="EF2829" s="143"/>
      <c r="EU2829" s="72"/>
    </row>
    <row r="2830" spans="78:151">
      <c r="BZ2830"/>
      <c r="CA2830" s="278">
        <v>41431.767685185187</v>
      </c>
      <c r="CB2830" t="s">
        <v>1969</v>
      </c>
      <c r="CF2830" s="65"/>
      <c r="CG2830" s="65"/>
      <c r="DJ2830" s="139"/>
      <c r="DK2830" s="95"/>
      <c r="DL2830" s="141"/>
      <c r="DM2830" s="141"/>
      <c r="DN2830" s="141"/>
      <c r="DO2830" s="141"/>
      <c r="DP2830" s="91"/>
      <c r="DQ2830" s="72"/>
      <c r="DR2830" s="72"/>
      <c r="DS2830" s="72"/>
      <c r="DT2830" s="72"/>
      <c r="DZ2830" s="141"/>
      <c r="EA2830" s="141"/>
      <c r="EF2830" s="143"/>
      <c r="EU2830" s="72"/>
    </row>
    <row r="2831" spans="78:151">
      <c r="BZ2831"/>
      <c r="CA2831" s="278">
        <v>41431.767696759256</v>
      </c>
      <c r="CB2831" t="s">
        <v>1969</v>
      </c>
      <c r="CF2831" s="65"/>
      <c r="CG2831" s="65"/>
      <c r="DJ2831" s="139"/>
      <c r="DK2831" s="95"/>
      <c r="DL2831" s="141"/>
      <c r="DM2831" s="141"/>
      <c r="DN2831" s="141"/>
      <c r="DO2831" s="141"/>
      <c r="DP2831" s="91"/>
      <c r="DQ2831" s="72"/>
      <c r="DR2831" s="72"/>
      <c r="DS2831" s="72"/>
      <c r="DT2831" s="72"/>
      <c r="DZ2831" s="141"/>
      <c r="EA2831" s="141"/>
      <c r="EF2831" s="143"/>
      <c r="EU2831" s="72"/>
    </row>
    <row r="2832" spans="78:151">
      <c r="BZ2832"/>
      <c r="CA2832" s="278">
        <v>41431.767696759256</v>
      </c>
      <c r="CB2832" t="s">
        <v>1969</v>
      </c>
      <c r="CF2832" s="65"/>
      <c r="CG2832" s="65"/>
      <c r="DJ2832" s="139"/>
      <c r="DK2832" s="95"/>
      <c r="DL2832" s="141"/>
      <c r="DM2832" s="141"/>
      <c r="DN2832" s="141"/>
      <c r="DO2832" s="141"/>
      <c r="DP2832" s="91"/>
      <c r="DQ2832" s="72"/>
      <c r="DR2832" s="72"/>
      <c r="DS2832" s="72"/>
      <c r="DT2832" s="72"/>
      <c r="DZ2832" s="141"/>
      <c r="EA2832" s="141"/>
      <c r="EF2832" s="143"/>
      <c r="EU2832" s="72"/>
    </row>
    <row r="2833" spans="78:151">
      <c r="BZ2833"/>
      <c r="CA2833" s="278">
        <v>41431.767708333333</v>
      </c>
      <c r="CB2833" t="s">
        <v>1969</v>
      </c>
      <c r="CF2833" s="65"/>
      <c r="CG2833" s="65"/>
      <c r="DJ2833" s="139"/>
      <c r="DK2833" s="95"/>
      <c r="DL2833" s="141"/>
      <c r="DM2833" s="141"/>
      <c r="DN2833" s="141"/>
      <c r="DO2833" s="141"/>
      <c r="DP2833" s="91"/>
      <c r="DQ2833" s="72"/>
      <c r="DR2833" s="72"/>
      <c r="DS2833" s="72"/>
      <c r="DT2833" s="72"/>
      <c r="DZ2833" s="141"/>
      <c r="EA2833" s="141"/>
      <c r="EF2833" s="143"/>
      <c r="EU2833" s="72"/>
    </row>
    <row r="2834" spans="78:151">
      <c r="BZ2834"/>
      <c r="CA2834" s="278">
        <v>41431.767708333333</v>
      </c>
      <c r="CB2834" t="s">
        <v>1969</v>
      </c>
      <c r="CF2834" s="65"/>
      <c r="CG2834" s="65"/>
      <c r="DJ2834" s="139"/>
      <c r="DK2834" s="95"/>
      <c r="DL2834" s="141"/>
      <c r="DM2834" s="141"/>
      <c r="DN2834" s="141"/>
      <c r="DO2834" s="141"/>
      <c r="DP2834" s="91"/>
      <c r="DQ2834" s="72"/>
      <c r="DR2834" s="72"/>
      <c r="DS2834" s="72"/>
      <c r="DT2834" s="72"/>
      <c r="DZ2834" s="141"/>
      <c r="EA2834" s="141"/>
      <c r="EF2834" s="143"/>
      <c r="EU2834" s="72"/>
    </row>
    <row r="2835" spans="78:151">
      <c r="BZ2835"/>
      <c r="CA2835" s="278">
        <v>41431.767731481479</v>
      </c>
      <c r="CB2835" t="s">
        <v>1969</v>
      </c>
      <c r="CF2835" s="65"/>
      <c r="CG2835" s="65"/>
      <c r="DJ2835" s="139"/>
      <c r="DK2835" s="95"/>
      <c r="DL2835" s="141"/>
      <c r="DM2835" s="141"/>
      <c r="DN2835" s="141"/>
      <c r="DO2835" s="141"/>
      <c r="DP2835" s="91"/>
      <c r="DQ2835" s="72"/>
      <c r="DR2835" s="72"/>
      <c r="DS2835" s="72"/>
      <c r="DT2835" s="72"/>
      <c r="DZ2835" s="141"/>
      <c r="EA2835" s="141"/>
      <c r="EF2835" s="143"/>
      <c r="EU2835" s="72"/>
    </row>
    <row r="2836" spans="78:151">
      <c r="BZ2836"/>
      <c r="CA2836" s="278">
        <v>41431.767754629633</v>
      </c>
      <c r="CB2836" t="s">
        <v>1969</v>
      </c>
      <c r="CF2836" s="65"/>
      <c r="CG2836" s="65"/>
      <c r="DJ2836" s="139"/>
      <c r="DK2836" s="95"/>
      <c r="DL2836" s="141"/>
      <c r="DM2836" s="141"/>
      <c r="DN2836" s="141"/>
      <c r="DO2836" s="141"/>
      <c r="DP2836" s="91"/>
      <c r="DQ2836" s="72"/>
      <c r="DR2836" s="72"/>
      <c r="DS2836" s="72"/>
      <c r="DT2836" s="72"/>
      <c r="DZ2836" s="141"/>
      <c r="EA2836" s="141"/>
      <c r="EF2836" s="143"/>
      <c r="EU2836" s="72"/>
    </row>
    <row r="2837" spans="78:151">
      <c r="BZ2837"/>
      <c r="CA2837" s="278">
        <v>41431.767766203702</v>
      </c>
      <c r="CB2837" t="s">
        <v>834</v>
      </c>
      <c r="CF2837" s="65"/>
      <c r="CG2837" s="65"/>
      <c r="DJ2837" s="139"/>
      <c r="DK2837" s="95"/>
      <c r="DL2837" s="141"/>
      <c r="DM2837" s="141"/>
      <c r="DN2837" s="141"/>
      <c r="DO2837" s="141"/>
      <c r="DP2837" s="91"/>
      <c r="DQ2837" s="72"/>
      <c r="DR2837" s="72"/>
      <c r="DS2837" s="72"/>
      <c r="DT2837" s="72"/>
      <c r="DZ2837" s="141"/>
      <c r="EA2837" s="141"/>
      <c r="EF2837" s="143"/>
      <c r="EU2837" s="72"/>
    </row>
    <row r="2838" spans="78:151">
      <c r="BZ2838"/>
      <c r="CA2838" s="278">
        <v>41431.767766203702</v>
      </c>
      <c r="CB2838" t="s">
        <v>1969</v>
      </c>
      <c r="CF2838" s="65"/>
      <c r="CG2838" s="65"/>
      <c r="DJ2838" s="139"/>
      <c r="DK2838" s="95"/>
      <c r="DL2838" s="141"/>
      <c r="DM2838" s="141"/>
      <c r="DN2838" s="141"/>
      <c r="DO2838" s="141"/>
      <c r="DP2838" s="91"/>
      <c r="DQ2838" s="72"/>
      <c r="DR2838" s="72"/>
      <c r="DS2838" s="72"/>
      <c r="DT2838" s="72"/>
      <c r="DZ2838" s="141"/>
      <c r="EA2838" s="141"/>
      <c r="EF2838" s="143"/>
      <c r="EU2838" s="72"/>
    </row>
    <row r="2839" spans="78:151">
      <c r="BZ2839"/>
      <c r="CA2839" s="278">
        <v>41431.767893518518</v>
      </c>
      <c r="CB2839" t="s">
        <v>835</v>
      </c>
      <c r="CF2839" s="65"/>
      <c r="CG2839" s="65"/>
      <c r="DJ2839" s="139"/>
      <c r="DK2839" s="95"/>
      <c r="DL2839" s="141"/>
      <c r="DM2839" s="141"/>
      <c r="DN2839" s="141"/>
      <c r="DO2839" s="141"/>
      <c r="DP2839" s="91"/>
      <c r="DQ2839" s="72"/>
      <c r="DR2839" s="72"/>
      <c r="DS2839" s="72"/>
      <c r="DT2839" s="72"/>
      <c r="DZ2839" s="141"/>
      <c r="EA2839" s="141"/>
      <c r="EF2839" s="143"/>
      <c r="EU2839" s="72"/>
    </row>
    <row r="2840" spans="78:151">
      <c r="BZ2840"/>
      <c r="CA2840" s="278">
        <v>41431.767893518518</v>
      </c>
      <c r="CB2840" t="s">
        <v>1597</v>
      </c>
      <c r="CF2840" s="65"/>
      <c r="CG2840" s="65"/>
      <c r="DJ2840" s="139"/>
      <c r="DK2840" s="95"/>
      <c r="DL2840" s="141"/>
      <c r="DM2840" s="141"/>
      <c r="DN2840" s="141"/>
      <c r="DO2840" s="141"/>
      <c r="DP2840" s="91"/>
      <c r="DQ2840" s="72"/>
      <c r="DR2840" s="72"/>
      <c r="DS2840" s="72"/>
      <c r="DT2840" s="72"/>
      <c r="DZ2840" s="141"/>
      <c r="EA2840" s="141"/>
      <c r="EF2840" s="143"/>
      <c r="EU2840" s="72"/>
    </row>
    <row r="2841" spans="78:151">
      <c r="BZ2841"/>
      <c r="CA2841" s="278">
        <v>41431.767905092594</v>
      </c>
      <c r="CB2841" t="s">
        <v>1969</v>
      </c>
      <c r="CF2841" s="65"/>
      <c r="CG2841" s="65"/>
      <c r="DJ2841" s="139"/>
      <c r="DK2841" s="95"/>
      <c r="DL2841" s="141"/>
      <c r="DM2841" s="141"/>
      <c r="DN2841" s="141"/>
      <c r="DO2841" s="141"/>
      <c r="DP2841" s="91"/>
      <c r="DQ2841" s="72"/>
      <c r="DR2841" s="72"/>
      <c r="DS2841" s="72"/>
      <c r="DT2841" s="72"/>
      <c r="DZ2841" s="141"/>
      <c r="EA2841" s="141"/>
      <c r="EF2841" s="143"/>
      <c r="EU2841" s="72"/>
    </row>
    <row r="2842" spans="78:151">
      <c r="BZ2842"/>
      <c r="CA2842" s="278">
        <v>41431.767951388887</v>
      </c>
      <c r="CB2842" t="s">
        <v>1969</v>
      </c>
      <c r="CF2842" s="65"/>
      <c r="CG2842" s="65"/>
      <c r="DJ2842" s="139"/>
      <c r="DK2842" s="95"/>
      <c r="DL2842" s="141"/>
      <c r="DM2842" s="141"/>
      <c r="DN2842" s="141"/>
      <c r="DO2842" s="141"/>
      <c r="DP2842" s="91"/>
      <c r="DQ2842" s="72"/>
      <c r="DR2842" s="72"/>
      <c r="DS2842" s="72"/>
      <c r="DT2842" s="72"/>
      <c r="DZ2842" s="141"/>
      <c r="EA2842" s="141"/>
      <c r="EF2842" s="143"/>
      <c r="EU2842" s="72"/>
    </row>
    <row r="2843" spans="78:151">
      <c r="BZ2843"/>
      <c r="CA2843" s="278">
        <v>41431.767997685187</v>
      </c>
      <c r="CB2843" t="s">
        <v>836</v>
      </c>
      <c r="CF2843" s="65"/>
      <c r="CG2843" s="65"/>
      <c r="DJ2843" s="139"/>
      <c r="DK2843" s="95"/>
      <c r="DL2843" s="141"/>
      <c r="DM2843" s="141"/>
      <c r="DN2843" s="141"/>
      <c r="DO2843" s="141"/>
      <c r="DP2843" s="91"/>
      <c r="DQ2843" s="72"/>
      <c r="DR2843" s="72"/>
      <c r="DS2843" s="72"/>
      <c r="DT2843" s="72"/>
      <c r="DZ2843" s="141"/>
      <c r="EA2843" s="141"/>
      <c r="EF2843" s="143"/>
      <c r="EU2843" s="72"/>
    </row>
    <row r="2844" spans="78:151">
      <c r="BZ2844"/>
      <c r="CA2844" s="278">
        <v>41431.767997685187</v>
      </c>
      <c r="CB2844" t="s">
        <v>1597</v>
      </c>
      <c r="CF2844" s="65"/>
      <c r="CG2844" s="65"/>
      <c r="DJ2844" s="139"/>
      <c r="DK2844" s="95"/>
      <c r="DL2844" s="141"/>
      <c r="DM2844" s="141"/>
      <c r="DN2844" s="141"/>
      <c r="DO2844" s="141"/>
      <c r="DP2844" s="91"/>
      <c r="DQ2844" s="72"/>
      <c r="DR2844" s="72"/>
      <c r="DS2844" s="72"/>
      <c r="DT2844" s="72"/>
      <c r="DZ2844" s="141"/>
      <c r="EA2844" s="141"/>
      <c r="EF2844" s="143"/>
      <c r="EU2844" s="72"/>
    </row>
    <row r="2845" spans="78:151">
      <c r="BZ2845"/>
      <c r="CA2845" s="278">
        <v>41431.767997685187</v>
      </c>
      <c r="CB2845" t="s">
        <v>1969</v>
      </c>
      <c r="CF2845" s="65"/>
      <c r="CG2845" s="65"/>
      <c r="DJ2845" s="139"/>
      <c r="DK2845" s="95"/>
      <c r="DL2845" s="141"/>
      <c r="DM2845" s="141"/>
      <c r="DN2845" s="141"/>
      <c r="DO2845" s="141"/>
      <c r="DP2845" s="91"/>
      <c r="DQ2845" s="72"/>
      <c r="DR2845" s="72"/>
      <c r="DS2845" s="72"/>
      <c r="DT2845" s="72"/>
      <c r="DZ2845" s="141"/>
      <c r="EA2845" s="141"/>
      <c r="EF2845" s="143"/>
      <c r="EU2845" s="72"/>
    </row>
    <row r="2846" spans="78:151">
      <c r="BZ2846"/>
      <c r="CA2846" s="278">
        <v>41431.767997685187</v>
      </c>
      <c r="CB2846" t="s">
        <v>837</v>
      </c>
      <c r="CF2846" s="65"/>
      <c r="CG2846" s="65"/>
      <c r="DJ2846" s="139"/>
      <c r="DK2846" s="95"/>
      <c r="DL2846" s="141"/>
      <c r="DM2846" s="141"/>
      <c r="DN2846" s="141"/>
      <c r="DO2846" s="141"/>
      <c r="DP2846" s="91"/>
      <c r="DQ2846" s="72"/>
      <c r="DR2846" s="72"/>
      <c r="DS2846" s="72"/>
      <c r="DT2846" s="72"/>
      <c r="DZ2846" s="141"/>
      <c r="EA2846" s="141"/>
      <c r="EF2846" s="143"/>
      <c r="EU2846" s="72"/>
    </row>
    <row r="2847" spans="78:151">
      <c r="BZ2847"/>
      <c r="CA2847" s="278">
        <v>41431.767997685187</v>
      </c>
      <c r="CB2847" t="s">
        <v>1969</v>
      </c>
      <c r="CF2847" s="65"/>
      <c r="CG2847" s="65"/>
      <c r="DJ2847" s="139"/>
      <c r="DK2847" s="95"/>
      <c r="DL2847" s="141"/>
      <c r="DM2847" s="141"/>
      <c r="DN2847" s="141"/>
      <c r="DO2847" s="141"/>
      <c r="DP2847" s="91"/>
      <c r="DQ2847" s="72"/>
      <c r="DR2847" s="72"/>
      <c r="DS2847" s="72"/>
      <c r="DT2847" s="72"/>
      <c r="DZ2847" s="141"/>
      <c r="EA2847" s="141"/>
      <c r="EF2847" s="143"/>
      <c r="EU2847" s="72"/>
    </row>
    <row r="2848" spans="78:151">
      <c r="BZ2848"/>
      <c r="CA2848" s="278">
        <v>41431.768020833333</v>
      </c>
      <c r="CB2848" t="s">
        <v>838</v>
      </c>
      <c r="CF2848" s="65"/>
      <c r="CG2848" s="65"/>
      <c r="DJ2848" s="139"/>
      <c r="DK2848" s="95"/>
      <c r="DL2848" s="141"/>
      <c r="DM2848" s="141"/>
      <c r="DN2848" s="141"/>
      <c r="DO2848" s="141"/>
      <c r="DP2848" s="91"/>
      <c r="DQ2848" s="72"/>
      <c r="DR2848" s="72"/>
      <c r="DS2848" s="72"/>
      <c r="DT2848" s="72"/>
      <c r="DZ2848" s="141"/>
      <c r="EA2848" s="141"/>
      <c r="EF2848" s="143"/>
      <c r="EU2848" s="72"/>
    </row>
    <row r="2849" spans="78:151">
      <c r="BZ2849"/>
      <c r="CA2849" s="278">
        <v>41431.768043981479</v>
      </c>
      <c r="CB2849" t="s">
        <v>1969</v>
      </c>
      <c r="CF2849" s="65"/>
      <c r="CG2849" s="65"/>
      <c r="DJ2849" s="139"/>
      <c r="DK2849" s="95"/>
      <c r="DL2849" s="141"/>
      <c r="DM2849" s="141"/>
      <c r="DN2849" s="141"/>
      <c r="DO2849" s="141"/>
      <c r="DP2849" s="91"/>
      <c r="DQ2849" s="72"/>
      <c r="DR2849" s="72"/>
      <c r="DS2849" s="72"/>
      <c r="DT2849" s="72"/>
      <c r="DZ2849" s="141"/>
      <c r="EA2849" s="141"/>
      <c r="EF2849" s="143"/>
      <c r="EU2849" s="72"/>
    </row>
    <row r="2850" spans="78:151">
      <c r="BZ2850"/>
      <c r="CA2850" s="278">
        <v>41431.768043981479</v>
      </c>
      <c r="CB2850" t="s">
        <v>836</v>
      </c>
      <c r="CF2850" s="65"/>
      <c r="CG2850" s="65"/>
      <c r="DJ2850" s="139"/>
      <c r="DK2850" s="95"/>
      <c r="DL2850" s="141"/>
      <c r="DM2850" s="141"/>
      <c r="DN2850" s="141"/>
      <c r="DO2850" s="141"/>
      <c r="DP2850" s="91"/>
      <c r="DQ2850" s="72"/>
      <c r="DR2850" s="72"/>
      <c r="DS2850" s="72"/>
      <c r="DT2850" s="72"/>
      <c r="DZ2850" s="141"/>
      <c r="EA2850" s="141"/>
      <c r="EF2850" s="143"/>
      <c r="EU2850" s="72"/>
    </row>
    <row r="2851" spans="78:151">
      <c r="BZ2851"/>
      <c r="CA2851" s="278">
        <v>41431.768043981479</v>
      </c>
      <c r="CB2851" t="s">
        <v>1598</v>
      </c>
      <c r="CF2851" s="65"/>
      <c r="CG2851" s="65"/>
      <c r="DJ2851" s="139"/>
      <c r="DK2851" s="95"/>
      <c r="DL2851" s="141"/>
      <c r="DM2851" s="141"/>
      <c r="DN2851" s="141"/>
      <c r="DO2851" s="141"/>
      <c r="DP2851" s="91"/>
      <c r="DQ2851" s="72"/>
      <c r="DR2851" s="72"/>
      <c r="DS2851" s="72"/>
      <c r="DT2851" s="72"/>
      <c r="DZ2851" s="141"/>
      <c r="EA2851" s="141"/>
      <c r="EF2851" s="143"/>
      <c r="EU2851" s="72"/>
    </row>
    <row r="2852" spans="78:151">
      <c r="BZ2852"/>
      <c r="CA2852" s="278">
        <v>41431.770219907405</v>
      </c>
      <c r="CB2852" t="s">
        <v>1969</v>
      </c>
      <c r="CF2852" s="65"/>
      <c r="CG2852" s="65"/>
      <c r="DJ2852" s="139"/>
      <c r="DK2852" s="95"/>
      <c r="DL2852" s="141"/>
      <c r="DM2852" s="141"/>
      <c r="DN2852" s="141"/>
      <c r="DO2852" s="141"/>
      <c r="DP2852" s="91"/>
      <c r="DQ2852" s="72"/>
      <c r="DR2852" s="72"/>
      <c r="DS2852" s="72"/>
      <c r="DT2852" s="72"/>
      <c r="DZ2852" s="141"/>
      <c r="EA2852" s="141"/>
      <c r="EF2852" s="143"/>
      <c r="EU2852" s="72"/>
    </row>
    <row r="2853" spans="78:151">
      <c r="BZ2853"/>
      <c r="CA2853" s="278">
        <v>41431.770289351851</v>
      </c>
      <c r="CB2853" t="s">
        <v>1969</v>
      </c>
      <c r="CF2853" s="65"/>
      <c r="CG2853" s="65"/>
      <c r="DJ2853" s="139"/>
      <c r="DK2853" s="95"/>
      <c r="DL2853" s="141"/>
      <c r="DM2853" s="141"/>
      <c r="DN2853" s="141"/>
      <c r="DO2853" s="141"/>
      <c r="DP2853" s="91"/>
      <c r="DQ2853" s="72"/>
      <c r="DR2853" s="72"/>
      <c r="DS2853" s="72"/>
      <c r="DT2853" s="72"/>
      <c r="DZ2853" s="141"/>
      <c r="EA2853" s="141"/>
      <c r="EF2853" s="143"/>
      <c r="EU2853" s="72"/>
    </row>
    <row r="2854" spans="78:151">
      <c r="BZ2854"/>
      <c r="CA2854" s="278">
        <v>41431.770300925928</v>
      </c>
      <c r="CB2854" t="s">
        <v>836</v>
      </c>
      <c r="CF2854" s="65"/>
      <c r="CG2854" s="65"/>
      <c r="DJ2854" s="139"/>
      <c r="DK2854" s="95"/>
      <c r="DL2854" s="141"/>
      <c r="DM2854" s="141"/>
      <c r="DN2854" s="141"/>
      <c r="DO2854" s="141"/>
      <c r="DP2854" s="91"/>
      <c r="DQ2854" s="72"/>
      <c r="DR2854" s="72"/>
      <c r="DS2854" s="72"/>
      <c r="DT2854" s="72"/>
      <c r="DZ2854" s="141"/>
      <c r="EA2854" s="141"/>
      <c r="EF2854" s="143"/>
      <c r="EU2854" s="72"/>
    </row>
    <row r="2855" spans="78:151">
      <c r="BZ2855"/>
      <c r="CA2855" s="278">
        <v>41431.770324074074</v>
      </c>
      <c r="CB2855" t="s">
        <v>1969</v>
      </c>
      <c r="CF2855" s="65"/>
      <c r="CG2855" s="65"/>
      <c r="DJ2855" s="139"/>
      <c r="DK2855" s="95"/>
      <c r="DL2855" s="141"/>
      <c r="DM2855" s="141"/>
      <c r="DN2855" s="141"/>
      <c r="DO2855" s="141"/>
      <c r="DP2855" s="91"/>
      <c r="DQ2855" s="72"/>
      <c r="DR2855" s="72"/>
      <c r="DS2855" s="72"/>
      <c r="DT2855" s="72"/>
      <c r="DZ2855" s="141"/>
      <c r="EA2855" s="141"/>
      <c r="EF2855" s="143"/>
      <c r="EU2855" s="72"/>
    </row>
    <row r="2856" spans="78:151">
      <c r="BZ2856"/>
      <c r="CA2856" s="278">
        <v>41431.770324074074</v>
      </c>
      <c r="CB2856" t="s">
        <v>1597</v>
      </c>
      <c r="CF2856" s="65"/>
      <c r="CG2856" s="65"/>
      <c r="DJ2856" s="139"/>
      <c r="DK2856" s="95"/>
      <c r="DL2856" s="141"/>
      <c r="DM2856" s="141"/>
      <c r="DN2856" s="141"/>
      <c r="DO2856" s="141"/>
      <c r="DP2856" s="91"/>
      <c r="DQ2856" s="72"/>
      <c r="DR2856" s="72"/>
      <c r="DS2856" s="72"/>
      <c r="DT2856" s="72"/>
      <c r="DZ2856" s="141"/>
      <c r="EA2856" s="141"/>
      <c r="EF2856" s="143"/>
      <c r="EU2856" s="72"/>
    </row>
    <row r="2857" spans="78:151">
      <c r="BZ2857"/>
      <c r="CA2857" s="278">
        <v>41431.770358796297</v>
      </c>
      <c r="CB2857" t="s">
        <v>1969</v>
      </c>
      <c r="CF2857" s="65"/>
      <c r="CG2857" s="65"/>
      <c r="DJ2857" s="139"/>
      <c r="DK2857" s="95"/>
      <c r="DL2857" s="141"/>
      <c r="DM2857" s="141"/>
      <c r="DN2857" s="141"/>
      <c r="DO2857" s="141"/>
      <c r="DP2857" s="91"/>
      <c r="DQ2857" s="72"/>
      <c r="DR2857" s="72"/>
      <c r="DS2857" s="72"/>
      <c r="DT2857" s="72"/>
      <c r="DZ2857" s="141"/>
      <c r="EA2857" s="141"/>
      <c r="EF2857" s="143"/>
      <c r="EU2857" s="72"/>
    </row>
    <row r="2858" spans="78:151">
      <c r="BZ2858"/>
      <c r="CA2858" s="278">
        <v>41431.770370370374</v>
      </c>
      <c r="CB2858" t="s">
        <v>836</v>
      </c>
      <c r="CF2858" s="65"/>
      <c r="CG2858" s="65"/>
      <c r="DJ2858" s="139"/>
      <c r="DK2858" s="95"/>
      <c r="DL2858" s="141"/>
      <c r="DM2858" s="141"/>
      <c r="DN2858" s="141"/>
      <c r="DO2858" s="141"/>
      <c r="DP2858" s="91"/>
      <c r="DQ2858" s="72"/>
      <c r="DR2858" s="72"/>
      <c r="DS2858" s="72"/>
      <c r="DT2858" s="72"/>
      <c r="DZ2858" s="141"/>
      <c r="EA2858" s="141"/>
      <c r="EF2858" s="143"/>
      <c r="EU2858" s="72"/>
    </row>
    <row r="2859" spans="78:151">
      <c r="BZ2859"/>
      <c r="CA2859" s="278">
        <v>41431.77039351852</v>
      </c>
      <c r="CB2859" t="s">
        <v>836</v>
      </c>
      <c r="CF2859" s="65"/>
      <c r="CG2859" s="65"/>
      <c r="DJ2859" s="139"/>
      <c r="DK2859" s="95"/>
      <c r="DL2859" s="141"/>
      <c r="DM2859" s="141"/>
      <c r="DN2859" s="141"/>
      <c r="DO2859" s="141"/>
      <c r="DP2859" s="91"/>
      <c r="DQ2859" s="72"/>
      <c r="DR2859" s="72"/>
      <c r="DS2859" s="72"/>
      <c r="DT2859" s="72"/>
      <c r="DZ2859" s="141"/>
      <c r="EA2859" s="141"/>
      <c r="EF2859" s="143"/>
      <c r="EU2859" s="72"/>
    </row>
    <row r="2860" spans="78:151">
      <c r="BZ2860"/>
      <c r="CA2860" s="278">
        <v>41431.77039351852</v>
      </c>
      <c r="CB2860" t="s">
        <v>1598</v>
      </c>
      <c r="CF2860" s="65"/>
      <c r="CG2860" s="65"/>
      <c r="DJ2860" s="139"/>
      <c r="DK2860" s="95"/>
      <c r="DL2860" s="141"/>
      <c r="DM2860" s="141"/>
      <c r="DN2860" s="141"/>
      <c r="DO2860" s="141"/>
      <c r="DP2860" s="91"/>
      <c r="DQ2860" s="72"/>
      <c r="DR2860" s="72"/>
      <c r="DS2860" s="72"/>
      <c r="DT2860" s="72"/>
      <c r="DZ2860" s="141"/>
      <c r="EA2860" s="141"/>
      <c r="EF2860" s="143"/>
      <c r="EU2860" s="72"/>
    </row>
    <row r="2861" spans="78:151">
      <c r="BZ2861"/>
      <c r="CA2861" s="278">
        <v>41431.77039351852</v>
      </c>
      <c r="CB2861" t="s">
        <v>1969</v>
      </c>
      <c r="CF2861" s="65"/>
      <c r="CG2861" s="65"/>
      <c r="DJ2861" s="139"/>
      <c r="DK2861" s="95"/>
      <c r="DL2861" s="141"/>
      <c r="DM2861" s="141"/>
      <c r="DN2861" s="141"/>
      <c r="DO2861" s="141"/>
      <c r="DP2861" s="91"/>
      <c r="DQ2861" s="72"/>
      <c r="DR2861" s="72"/>
      <c r="DS2861" s="72"/>
      <c r="DT2861" s="72"/>
      <c r="DZ2861" s="141"/>
      <c r="EA2861" s="141"/>
      <c r="EF2861" s="143"/>
      <c r="EU2861" s="72"/>
    </row>
    <row r="2862" spans="78:151">
      <c r="BZ2862"/>
      <c r="CA2862" s="278">
        <v>41431.77039351852</v>
      </c>
      <c r="CB2862" t="s">
        <v>839</v>
      </c>
      <c r="CF2862" s="65"/>
      <c r="CG2862" s="65"/>
      <c r="DJ2862" s="139"/>
      <c r="DK2862" s="95"/>
      <c r="DL2862" s="141"/>
      <c r="DM2862" s="141"/>
      <c r="DN2862" s="141"/>
      <c r="DO2862" s="141"/>
      <c r="DP2862" s="91"/>
      <c r="DQ2862" s="72"/>
      <c r="DR2862" s="72"/>
      <c r="DS2862" s="72"/>
      <c r="DT2862" s="72"/>
      <c r="DZ2862" s="141"/>
      <c r="EA2862" s="141"/>
      <c r="EF2862" s="143"/>
      <c r="EU2862" s="72"/>
    </row>
    <row r="2863" spans="78:151">
      <c r="BZ2863"/>
      <c r="CA2863" s="278">
        <v>41431.77039351852</v>
      </c>
      <c r="CB2863" t="s">
        <v>1969</v>
      </c>
      <c r="CF2863" s="65"/>
      <c r="CG2863" s="65"/>
      <c r="DJ2863" s="139"/>
      <c r="DK2863" s="95"/>
      <c r="DL2863" s="141"/>
      <c r="DM2863" s="141"/>
      <c r="DN2863" s="141"/>
      <c r="DO2863" s="141"/>
      <c r="DP2863" s="91"/>
      <c r="DQ2863" s="72"/>
      <c r="DR2863" s="72"/>
      <c r="DS2863" s="72"/>
      <c r="DT2863" s="72"/>
      <c r="DZ2863" s="141"/>
      <c r="EA2863" s="141"/>
      <c r="EF2863" s="143"/>
      <c r="EU2863" s="72"/>
    </row>
    <row r="2864" spans="78:151">
      <c r="BZ2864"/>
      <c r="CA2864" s="278">
        <v>41431.770405092589</v>
      </c>
      <c r="CB2864" t="s">
        <v>697</v>
      </c>
      <c r="CF2864" s="65"/>
      <c r="CG2864" s="65"/>
      <c r="DJ2864" s="139"/>
      <c r="DK2864" s="95"/>
      <c r="DL2864" s="141"/>
      <c r="DM2864" s="141"/>
      <c r="DN2864" s="141"/>
      <c r="DO2864" s="141"/>
      <c r="DP2864" s="91"/>
      <c r="DQ2864" s="72"/>
      <c r="DR2864" s="72"/>
      <c r="DS2864" s="72"/>
      <c r="DT2864" s="72"/>
      <c r="DZ2864" s="141"/>
      <c r="EA2864" s="141"/>
      <c r="EF2864" s="143"/>
      <c r="EU2864" s="72"/>
    </row>
    <row r="2865" spans="78:151">
      <c r="BZ2865"/>
      <c r="CA2865" s="278">
        <v>41431.770439814813</v>
      </c>
      <c r="CB2865" t="s">
        <v>1969</v>
      </c>
      <c r="CF2865" s="65"/>
      <c r="CG2865" s="65"/>
      <c r="DJ2865" s="139"/>
      <c r="DK2865" s="95"/>
      <c r="DL2865" s="141"/>
      <c r="DM2865" s="141"/>
      <c r="DN2865" s="141"/>
      <c r="DO2865" s="141"/>
      <c r="DP2865" s="91"/>
      <c r="DQ2865" s="72"/>
      <c r="DR2865" s="72"/>
      <c r="DS2865" s="72"/>
      <c r="DT2865" s="72"/>
      <c r="DZ2865" s="141"/>
      <c r="EA2865" s="141"/>
      <c r="EF2865" s="143"/>
      <c r="EU2865" s="72"/>
    </row>
    <row r="2866" spans="78:151">
      <c r="BZ2866"/>
      <c r="CA2866" s="278">
        <v>41431.770439814813</v>
      </c>
      <c r="CB2866" t="s">
        <v>836</v>
      </c>
      <c r="CF2866" s="65"/>
      <c r="CG2866" s="65"/>
      <c r="DJ2866" s="139"/>
      <c r="DK2866" s="95"/>
      <c r="DL2866" s="141"/>
      <c r="DM2866" s="141"/>
      <c r="DN2866" s="141"/>
      <c r="DO2866" s="141"/>
      <c r="DP2866" s="91"/>
      <c r="DQ2866" s="72"/>
      <c r="DR2866" s="72"/>
      <c r="DS2866" s="72"/>
      <c r="DT2866" s="72"/>
      <c r="DZ2866" s="141"/>
      <c r="EA2866" s="141"/>
      <c r="EF2866" s="143"/>
      <c r="EU2866" s="72"/>
    </row>
    <row r="2867" spans="78:151">
      <c r="BZ2867"/>
      <c r="CA2867" s="278">
        <v>41431.770439814813</v>
      </c>
      <c r="CB2867" t="s">
        <v>1597</v>
      </c>
      <c r="CF2867" s="65"/>
      <c r="CG2867" s="65"/>
      <c r="DJ2867" s="139"/>
      <c r="DK2867" s="95"/>
      <c r="DL2867" s="141"/>
      <c r="DM2867" s="141"/>
      <c r="DN2867" s="141"/>
      <c r="DO2867" s="141"/>
      <c r="DP2867" s="91"/>
      <c r="DQ2867" s="72"/>
      <c r="DR2867" s="72"/>
      <c r="DS2867" s="72"/>
      <c r="DT2867" s="72"/>
      <c r="DZ2867" s="141"/>
      <c r="EA2867" s="141"/>
      <c r="EF2867" s="143"/>
      <c r="EU2867" s="72"/>
    </row>
    <row r="2868" spans="78:151">
      <c r="BZ2868"/>
      <c r="CA2868" s="278">
        <v>41431.770451388889</v>
      </c>
      <c r="CB2868" t="s">
        <v>1597</v>
      </c>
      <c r="CF2868" s="65"/>
      <c r="CG2868" s="65"/>
      <c r="DJ2868" s="139"/>
      <c r="DK2868" s="95"/>
      <c r="DL2868" s="141"/>
      <c r="DM2868" s="141"/>
      <c r="DN2868" s="141"/>
      <c r="DO2868" s="141"/>
      <c r="DP2868" s="91"/>
      <c r="DQ2868" s="72"/>
      <c r="DR2868" s="72"/>
      <c r="DS2868" s="72"/>
      <c r="DT2868" s="72"/>
      <c r="DZ2868" s="141"/>
      <c r="EA2868" s="141"/>
      <c r="EF2868" s="143"/>
      <c r="EU2868" s="72"/>
    </row>
    <row r="2869" spans="78:151">
      <c r="BZ2869"/>
      <c r="CA2869" s="278">
        <v>41431.773344907408</v>
      </c>
      <c r="CB2869" t="s">
        <v>1969</v>
      </c>
      <c r="CF2869" s="65"/>
      <c r="CG2869" s="65"/>
      <c r="DJ2869" s="139"/>
      <c r="DK2869" s="95"/>
      <c r="DL2869" s="141"/>
      <c r="DM2869" s="141"/>
      <c r="DN2869" s="141"/>
      <c r="DO2869" s="141"/>
      <c r="DP2869" s="91"/>
      <c r="DQ2869" s="72"/>
      <c r="DR2869" s="72"/>
      <c r="DS2869" s="72"/>
      <c r="DT2869" s="72"/>
      <c r="DZ2869" s="141"/>
      <c r="EA2869" s="141"/>
      <c r="EF2869" s="143"/>
      <c r="EU2869" s="72"/>
    </row>
    <row r="2870" spans="78:151">
      <c r="BZ2870"/>
      <c r="CA2870" s="278">
        <v>41431.773472222223</v>
      </c>
      <c r="CB2870" t="s">
        <v>1969</v>
      </c>
      <c r="CF2870" s="65"/>
      <c r="CG2870" s="65"/>
      <c r="DJ2870" s="139"/>
      <c r="DK2870" s="95"/>
      <c r="DL2870" s="141"/>
      <c r="DM2870" s="141"/>
      <c r="DN2870" s="141"/>
      <c r="DO2870" s="141"/>
      <c r="DP2870" s="91"/>
      <c r="DQ2870" s="72"/>
      <c r="DR2870" s="72"/>
      <c r="DS2870" s="72"/>
      <c r="DT2870" s="72"/>
      <c r="DZ2870" s="141"/>
      <c r="EA2870" s="141"/>
      <c r="EF2870" s="143"/>
      <c r="EU2870" s="72"/>
    </row>
    <row r="2871" spans="78:151">
      <c r="BZ2871"/>
      <c r="CA2871" s="278">
        <v>41431.7734837963</v>
      </c>
      <c r="CB2871" t="s">
        <v>698</v>
      </c>
      <c r="CF2871" s="65"/>
      <c r="CG2871" s="65"/>
      <c r="DJ2871" s="139"/>
      <c r="DK2871" s="95"/>
      <c r="DL2871" s="141"/>
      <c r="DM2871" s="141"/>
      <c r="DN2871" s="141"/>
      <c r="DO2871" s="141"/>
      <c r="DP2871" s="91"/>
      <c r="DQ2871" s="72"/>
      <c r="DR2871" s="72"/>
      <c r="DS2871" s="72"/>
      <c r="DT2871" s="72"/>
      <c r="DZ2871" s="141"/>
      <c r="EA2871" s="141"/>
      <c r="EF2871" s="143"/>
      <c r="EU2871" s="72"/>
    </row>
    <row r="2872" spans="78:151">
      <c r="BZ2872"/>
      <c r="CA2872" s="278">
        <v>41431.7734837963</v>
      </c>
      <c r="CB2872" t="s">
        <v>1969</v>
      </c>
      <c r="CF2872" s="65"/>
      <c r="CG2872" s="65"/>
      <c r="DJ2872" s="139"/>
      <c r="DK2872" s="95"/>
      <c r="DL2872" s="141"/>
      <c r="DM2872" s="141"/>
      <c r="DN2872" s="141"/>
      <c r="DO2872" s="141"/>
      <c r="DP2872" s="91"/>
      <c r="DQ2872" s="72"/>
      <c r="DR2872" s="72"/>
      <c r="DS2872" s="72"/>
      <c r="DT2872" s="72"/>
      <c r="DZ2872" s="141"/>
      <c r="EA2872" s="141"/>
      <c r="EF2872" s="143"/>
      <c r="EU2872" s="72"/>
    </row>
    <row r="2873" spans="78:151">
      <c r="BZ2873"/>
      <c r="CA2873" s="278">
        <v>41431.7734837963</v>
      </c>
      <c r="CB2873" t="s">
        <v>1969</v>
      </c>
      <c r="CF2873" s="65"/>
      <c r="CG2873" s="65"/>
      <c r="DJ2873" s="139"/>
      <c r="DK2873" s="95"/>
      <c r="DL2873" s="141"/>
      <c r="DM2873" s="141"/>
      <c r="DN2873" s="141"/>
      <c r="DO2873" s="141"/>
      <c r="DP2873" s="91"/>
      <c r="DQ2873" s="72"/>
      <c r="DR2873" s="72"/>
      <c r="DS2873" s="72"/>
      <c r="DT2873" s="72"/>
      <c r="DZ2873" s="141"/>
      <c r="EA2873" s="141"/>
      <c r="EF2873" s="143"/>
      <c r="EU2873" s="72"/>
    </row>
    <row r="2874" spans="78:151">
      <c r="BZ2874"/>
      <c r="CA2874" s="278">
        <v>41431.773506944446</v>
      </c>
      <c r="CB2874" t="s">
        <v>1969</v>
      </c>
      <c r="CF2874" s="65"/>
      <c r="CG2874" s="65"/>
      <c r="DJ2874" s="139"/>
      <c r="DK2874" s="95"/>
      <c r="DL2874" s="141"/>
      <c r="DM2874" s="141"/>
      <c r="DN2874" s="141"/>
      <c r="DO2874" s="141"/>
      <c r="DP2874" s="91"/>
      <c r="DQ2874" s="72"/>
      <c r="DR2874" s="72"/>
      <c r="DS2874" s="72"/>
      <c r="DT2874" s="72"/>
      <c r="DZ2874" s="141"/>
      <c r="EA2874" s="141"/>
      <c r="EF2874" s="143"/>
      <c r="EU2874" s="72"/>
    </row>
    <row r="2875" spans="78:151">
      <c r="BZ2875"/>
      <c r="CA2875" s="278">
        <v>41431.773506944446</v>
      </c>
      <c r="CB2875" t="s">
        <v>1969</v>
      </c>
      <c r="CF2875" s="65"/>
      <c r="CG2875" s="65"/>
      <c r="DJ2875" s="139"/>
      <c r="DK2875" s="95"/>
      <c r="DL2875" s="141"/>
      <c r="DM2875" s="141"/>
      <c r="DN2875" s="141"/>
      <c r="DO2875" s="141"/>
      <c r="DP2875" s="91"/>
      <c r="DQ2875" s="72"/>
      <c r="DR2875" s="72"/>
      <c r="DS2875" s="72"/>
      <c r="DT2875" s="72"/>
      <c r="DZ2875" s="141"/>
      <c r="EA2875" s="141"/>
      <c r="EF2875" s="143"/>
      <c r="EU2875" s="72"/>
    </row>
    <row r="2876" spans="78:151">
      <c r="BZ2876"/>
      <c r="CA2876" s="278">
        <v>41431.773530092592</v>
      </c>
      <c r="CB2876" t="s">
        <v>1969</v>
      </c>
      <c r="CF2876" s="65"/>
      <c r="CG2876" s="65"/>
      <c r="DJ2876" s="139"/>
      <c r="DK2876" s="95"/>
      <c r="DL2876" s="141"/>
      <c r="DM2876" s="141"/>
      <c r="DN2876" s="141"/>
      <c r="DO2876" s="141"/>
      <c r="DP2876" s="91"/>
      <c r="DQ2876" s="72"/>
      <c r="DR2876" s="72"/>
      <c r="DS2876" s="72"/>
      <c r="DT2876" s="72"/>
      <c r="DZ2876" s="141"/>
      <c r="EA2876" s="141"/>
      <c r="EF2876" s="143"/>
      <c r="EU2876" s="72"/>
    </row>
    <row r="2877" spans="78:151">
      <c r="BZ2877"/>
      <c r="CA2877" s="278">
        <v>41431.773541666669</v>
      </c>
      <c r="CB2877" t="s">
        <v>654</v>
      </c>
      <c r="CF2877" s="65"/>
      <c r="CG2877" s="65"/>
      <c r="DJ2877" s="139"/>
      <c r="DK2877" s="95"/>
      <c r="DL2877" s="141"/>
      <c r="DM2877" s="141"/>
      <c r="DN2877" s="141"/>
      <c r="DO2877" s="141"/>
      <c r="DP2877" s="91"/>
      <c r="DQ2877" s="72"/>
      <c r="DR2877" s="72"/>
      <c r="DS2877" s="72"/>
      <c r="DT2877" s="72"/>
      <c r="DZ2877" s="141"/>
      <c r="EA2877" s="141"/>
      <c r="EF2877" s="143"/>
      <c r="EU2877" s="72"/>
    </row>
    <row r="2878" spans="78:151">
      <c r="BZ2878"/>
      <c r="CA2878" s="278">
        <v>41431.773541666669</v>
      </c>
      <c r="CB2878" t="s">
        <v>1969</v>
      </c>
      <c r="CF2878" s="65"/>
      <c r="CG2878" s="65"/>
      <c r="DJ2878" s="139"/>
      <c r="DK2878" s="95"/>
      <c r="DL2878" s="141"/>
      <c r="DM2878" s="141"/>
      <c r="DN2878" s="141"/>
      <c r="DO2878" s="141"/>
      <c r="DP2878" s="91"/>
      <c r="DQ2878" s="72"/>
      <c r="DR2878" s="72"/>
      <c r="DS2878" s="72"/>
      <c r="DT2878" s="72"/>
      <c r="DZ2878" s="141"/>
      <c r="EA2878" s="141"/>
      <c r="EF2878" s="143"/>
      <c r="EU2878" s="72"/>
    </row>
    <row r="2879" spans="78:151">
      <c r="BZ2879"/>
      <c r="CA2879" s="278">
        <v>41431.773541666669</v>
      </c>
      <c r="CB2879" t="s">
        <v>1969</v>
      </c>
      <c r="CF2879" s="65"/>
      <c r="CG2879" s="65"/>
      <c r="DJ2879" s="139"/>
      <c r="DK2879" s="95"/>
      <c r="DL2879" s="141"/>
      <c r="DM2879" s="141"/>
      <c r="DN2879" s="141"/>
      <c r="DO2879" s="141"/>
      <c r="DP2879" s="91"/>
      <c r="DQ2879" s="72"/>
      <c r="DR2879" s="72"/>
      <c r="DS2879" s="72"/>
      <c r="DT2879" s="72"/>
      <c r="DZ2879" s="141"/>
      <c r="EA2879" s="141"/>
      <c r="EF2879" s="143"/>
      <c r="EU2879" s="72"/>
    </row>
    <row r="2880" spans="78:151">
      <c r="BZ2880"/>
      <c r="CA2880" s="278">
        <v>41431.773553240739</v>
      </c>
      <c r="CB2880" t="s">
        <v>1969</v>
      </c>
      <c r="CF2880" s="65"/>
      <c r="CG2880" s="65"/>
      <c r="DJ2880" s="139"/>
      <c r="DK2880" s="95"/>
      <c r="DL2880" s="141"/>
      <c r="DM2880" s="141"/>
      <c r="DN2880" s="141"/>
      <c r="DO2880" s="141"/>
      <c r="DP2880" s="91"/>
      <c r="DQ2880" s="72"/>
      <c r="DR2880" s="72"/>
      <c r="DS2880" s="72"/>
      <c r="DT2880" s="72"/>
      <c r="DZ2880" s="141"/>
      <c r="EA2880" s="141"/>
      <c r="EF2880" s="143"/>
      <c r="EU2880" s="72"/>
    </row>
    <row r="2881" spans="78:151">
      <c r="BZ2881"/>
      <c r="CA2881" s="278">
        <v>41431.773564814815</v>
      </c>
      <c r="CB2881" t="s">
        <v>1969</v>
      </c>
      <c r="CF2881" s="65"/>
      <c r="CG2881" s="65"/>
      <c r="DJ2881" s="139"/>
      <c r="DK2881" s="95"/>
      <c r="DL2881" s="141"/>
      <c r="DM2881" s="141"/>
      <c r="DN2881" s="141"/>
      <c r="DO2881" s="141"/>
      <c r="DP2881" s="91"/>
      <c r="DQ2881" s="72"/>
      <c r="DR2881" s="72"/>
      <c r="DS2881" s="72"/>
      <c r="DT2881" s="72"/>
      <c r="DZ2881" s="141"/>
      <c r="EA2881" s="141"/>
      <c r="EF2881" s="143"/>
      <c r="EU2881" s="72"/>
    </row>
    <row r="2882" spans="78:151">
      <c r="BZ2882"/>
      <c r="CA2882" s="278">
        <v>41431.773576388892</v>
      </c>
      <c r="CB2882" t="s">
        <v>1969</v>
      </c>
      <c r="CF2882" s="65"/>
      <c r="CG2882" s="65"/>
      <c r="DJ2882" s="139"/>
      <c r="DK2882" s="95"/>
      <c r="DL2882" s="141"/>
      <c r="DM2882" s="141"/>
      <c r="DN2882" s="141"/>
      <c r="DO2882" s="141"/>
      <c r="DP2882" s="91"/>
      <c r="DQ2882" s="72"/>
      <c r="DR2882" s="72"/>
      <c r="DS2882" s="72"/>
      <c r="DT2882" s="72"/>
      <c r="DZ2882" s="141"/>
      <c r="EA2882" s="141"/>
      <c r="EF2882" s="143"/>
      <c r="EU2882" s="72"/>
    </row>
    <row r="2883" spans="78:151">
      <c r="BZ2883"/>
      <c r="CA2883" s="278">
        <v>41431.773599537039</v>
      </c>
      <c r="CB2883" t="s">
        <v>700</v>
      </c>
      <c r="CF2883" s="65"/>
      <c r="CG2883" s="65"/>
      <c r="DJ2883" s="139"/>
      <c r="DK2883" s="95"/>
      <c r="DL2883" s="141"/>
      <c r="DM2883" s="141"/>
      <c r="DN2883" s="141"/>
      <c r="DO2883" s="141"/>
      <c r="DP2883" s="91"/>
      <c r="DQ2883" s="72"/>
      <c r="DR2883" s="72"/>
      <c r="DS2883" s="72"/>
      <c r="DT2883" s="72"/>
      <c r="DZ2883" s="141"/>
      <c r="EA2883" s="141"/>
      <c r="EF2883" s="143"/>
      <c r="EU2883" s="72"/>
    </row>
    <row r="2884" spans="78:151">
      <c r="BZ2884"/>
      <c r="CA2884" s="278">
        <v>41431.773599537039</v>
      </c>
      <c r="CB2884" t="s">
        <v>1969</v>
      </c>
      <c r="CF2884" s="65"/>
      <c r="CG2884" s="65"/>
      <c r="DJ2884" s="139"/>
      <c r="DK2884" s="95"/>
      <c r="DL2884" s="141"/>
      <c r="DM2884" s="141"/>
      <c r="DN2884" s="141"/>
      <c r="DO2884" s="141"/>
      <c r="DP2884" s="91"/>
      <c r="DQ2884" s="72"/>
      <c r="DR2884" s="72"/>
      <c r="DS2884" s="72"/>
      <c r="DT2884" s="72"/>
      <c r="DZ2884" s="141"/>
      <c r="EA2884" s="141"/>
      <c r="EF2884" s="143"/>
      <c r="EU2884" s="72"/>
    </row>
    <row r="2885" spans="78:151">
      <c r="BZ2885"/>
      <c r="CA2885" s="278">
        <v>41431.773599537039</v>
      </c>
      <c r="CB2885" t="s">
        <v>1969</v>
      </c>
      <c r="CF2885" s="65"/>
      <c r="CG2885" s="65"/>
      <c r="DJ2885" s="139"/>
      <c r="DK2885" s="95"/>
      <c r="DL2885" s="141"/>
      <c r="DM2885" s="141"/>
      <c r="DN2885" s="141"/>
      <c r="DO2885" s="141"/>
      <c r="DP2885" s="91"/>
      <c r="DQ2885" s="72"/>
      <c r="DR2885" s="72"/>
      <c r="DS2885" s="72"/>
      <c r="DT2885" s="72"/>
      <c r="DZ2885" s="141"/>
      <c r="EA2885" s="141"/>
      <c r="EF2885" s="143"/>
      <c r="EU2885" s="72"/>
    </row>
    <row r="2886" spans="78:151">
      <c r="BZ2886"/>
      <c r="CA2886" s="278">
        <v>41431.773611111108</v>
      </c>
      <c r="CB2886" t="s">
        <v>1969</v>
      </c>
      <c r="CF2886" s="65"/>
      <c r="CG2886" s="65"/>
      <c r="DJ2886" s="139"/>
      <c r="DK2886" s="95"/>
      <c r="DL2886" s="141"/>
      <c r="DM2886" s="141"/>
      <c r="DN2886" s="141"/>
      <c r="DO2886" s="141"/>
      <c r="DP2886" s="91"/>
      <c r="DQ2886" s="72"/>
      <c r="DR2886" s="72"/>
      <c r="DS2886" s="72"/>
      <c r="DT2886" s="72"/>
      <c r="DZ2886" s="141"/>
      <c r="EA2886" s="141"/>
      <c r="EF2886" s="143"/>
      <c r="EU2886" s="72"/>
    </row>
    <row r="2887" spans="78:151">
      <c r="BZ2887"/>
      <c r="CA2887" s="278">
        <v>41431.773622685185</v>
      </c>
      <c r="CB2887" t="s">
        <v>1969</v>
      </c>
      <c r="CF2887" s="65"/>
      <c r="CG2887" s="65"/>
      <c r="DJ2887" s="139"/>
      <c r="DK2887" s="95"/>
      <c r="DL2887" s="141"/>
      <c r="DM2887" s="141"/>
      <c r="DN2887" s="141"/>
      <c r="DO2887" s="141"/>
      <c r="DP2887" s="91"/>
      <c r="DQ2887" s="72"/>
      <c r="DR2887" s="72"/>
      <c r="DS2887" s="72"/>
      <c r="DT2887" s="72"/>
      <c r="DZ2887" s="141"/>
      <c r="EA2887" s="141"/>
      <c r="EF2887" s="143"/>
      <c r="EU2887" s="72"/>
    </row>
    <row r="2888" spans="78:151">
      <c r="BZ2888"/>
      <c r="CA2888" s="278">
        <v>41431.773634259262</v>
      </c>
      <c r="CB2888" t="s">
        <v>1969</v>
      </c>
      <c r="CF2888" s="65"/>
      <c r="CG2888" s="65"/>
      <c r="DJ2888" s="139"/>
      <c r="DK2888" s="95"/>
      <c r="DL2888" s="141"/>
      <c r="DM2888" s="141"/>
      <c r="DN2888" s="141"/>
      <c r="DO2888" s="141"/>
      <c r="DP2888" s="91"/>
      <c r="DQ2888" s="72"/>
      <c r="DR2888" s="72"/>
      <c r="DS2888" s="72"/>
      <c r="DT2888" s="72"/>
      <c r="DZ2888" s="141"/>
      <c r="EA2888" s="141"/>
      <c r="EF2888" s="143"/>
      <c r="EU2888" s="72"/>
    </row>
    <row r="2889" spans="78:151">
      <c r="BZ2889"/>
      <c r="CA2889" s="278">
        <v>41431.773645833331</v>
      </c>
      <c r="CB2889" t="s">
        <v>659</v>
      </c>
      <c r="CF2889" s="65"/>
      <c r="CG2889" s="65"/>
      <c r="DJ2889" s="139"/>
      <c r="DK2889" s="95"/>
      <c r="DL2889" s="141"/>
      <c r="DM2889" s="141"/>
      <c r="DN2889" s="141"/>
      <c r="DO2889" s="141"/>
      <c r="DP2889" s="91"/>
      <c r="DQ2889" s="72"/>
      <c r="DR2889" s="72"/>
      <c r="DS2889" s="72"/>
      <c r="DT2889" s="72"/>
      <c r="DZ2889" s="141"/>
      <c r="EA2889" s="141"/>
      <c r="EF2889" s="143"/>
      <c r="EU2889" s="72"/>
    </row>
    <row r="2890" spans="78:151">
      <c r="BZ2890"/>
      <c r="CA2890" s="278">
        <v>41431.773657407408</v>
      </c>
      <c r="CB2890" t="s">
        <v>1969</v>
      </c>
      <c r="CF2890" s="65"/>
      <c r="CG2890" s="65"/>
      <c r="DJ2890" s="139"/>
      <c r="DK2890" s="95"/>
      <c r="DL2890" s="141"/>
      <c r="DM2890" s="141"/>
      <c r="DN2890" s="141"/>
      <c r="DO2890" s="141"/>
      <c r="DP2890" s="91"/>
      <c r="DQ2890" s="72"/>
      <c r="DR2890" s="72"/>
      <c r="DS2890" s="72"/>
      <c r="DT2890" s="72"/>
      <c r="DZ2890" s="141"/>
      <c r="EA2890" s="141"/>
      <c r="EF2890" s="143"/>
      <c r="EU2890" s="72"/>
    </row>
    <row r="2891" spans="78:151">
      <c r="BZ2891"/>
      <c r="CA2891" s="278">
        <v>41431.773657407408</v>
      </c>
      <c r="CB2891" t="s">
        <v>1969</v>
      </c>
      <c r="CF2891" s="65"/>
      <c r="CG2891" s="65"/>
      <c r="DJ2891" s="139"/>
      <c r="DK2891" s="95"/>
      <c r="DL2891" s="141"/>
      <c r="DM2891" s="141"/>
      <c r="DN2891" s="141"/>
      <c r="DO2891" s="141"/>
      <c r="DP2891" s="91"/>
      <c r="DQ2891" s="72"/>
      <c r="DR2891" s="72"/>
      <c r="DS2891" s="72"/>
      <c r="DT2891" s="72"/>
      <c r="DZ2891" s="141"/>
      <c r="EA2891" s="141"/>
      <c r="EF2891" s="143"/>
      <c r="EU2891" s="72"/>
    </row>
    <row r="2892" spans="78:151">
      <c r="BZ2892"/>
      <c r="CA2892" s="278">
        <v>41431.773657407408</v>
      </c>
      <c r="CB2892" t="s">
        <v>1969</v>
      </c>
      <c r="CF2892" s="65"/>
      <c r="CG2892" s="65"/>
      <c r="DJ2892" s="139"/>
      <c r="DK2892" s="95"/>
      <c r="DL2892" s="141"/>
      <c r="DM2892" s="141"/>
      <c r="DN2892" s="141"/>
      <c r="DO2892" s="141"/>
      <c r="DP2892" s="91"/>
      <c r="DQ2892" s="72"/>
      <c r="DR2892" s="72"/>
      <c r="DS2892" s="72"/>
      <c r="DT2892" s="72"/>
      <c r="DZ2892" s="141"/>
      <c r="EA2892" s="141"/>
      <c r="EF2892" s="143"/>
      <c r="EU2892" s="72"/>
    </row>
    <row r="2893" spans="78:151">
      <c r="BZ2893"/>
      <c r="CA2893" s="278">
        <v>41431.773680555554</v>
      </c>
      <c r="CB2893" t="s">
        <v>1969</v>
      </c>
      <c r="CF2893" s="65"/>
      <c r="CG2893" s="65"/>
      <c r="DJ2893" s="139"/>
      <c r="DK2893" s="95"/>
      <c r="DL2893" s="141"/>
      <c r="DM2893" s="141"/>
      <c r="DN2893" s="141"/>
      <c r="DO2893" s="141"/>
      <c r="DP2893" s="91"/>
      <c r="DQ2893" s="72"/>
      <c r="DR2893" s="72"/>
      <c r="DS2893" s="72"/>
      <c r="DT2893" s="72"/>
      <c r="DZ2893" s="141"/>
      <c r="EA2893" s="141"/>
      <c r="EF2893" s="143"/>
      <c r="EU2893" s="72"/>
    </row>
    <row r="2894" spans="78:151">
      <c r="BZ2894"/>
      <c r="CA2894" s="278">
        <v>41431.773680555554</v>
      </c>
      <c r="CB2894" t="s">
        <v>1969</v>
      </c>
      <c r="CF2894" s="65"/>
      <c r="CG2894" s="65"/>
      <c r="DJ2894" s="139"/>
      <c r="DK2894" s="95"/>
      <c r="DL2894" s="141"/>
      <c r="DM2894" s="141"/>
      <c r="DN2894" s="141"/>
      <c r="DO2894" s="141"/>
      <c r="DP2894" s="91"/>
      <c r="DQ2894" s="72"/>
      <c r="DR2894" s="72"/>
      <c r="DS2894" s="72"/>
      <c r="DT2894" s="72"/>
      <c r="DZ2894" s="141"/>
      <c r="EA2894" s="141"/>
      <c r="EF2894" s="143"/>
      <c r="EU2894" s="72"/>
    </row>
    <row r="2895" spans="78:151">
      <c r="BZ2895"/>
      <c r="CA2895" s="278">
        <v>41431.7737037037</v>
      </c>
      <c r="CB2895" t="s">
        <v>1969</v>
      </c>
      <c r="CF2895" s="65"/>
      <c r="CG2895" s="65"/>
      <c r="DJ2895" s="139"/>
      <c r="DK2895" s="95"/>
      <c r="DL2895" s="141"/>
      <c r="DM2895" s="141"/>
      <c r="DN2895" s="141"/>
      <c r="DO2895" s="141"/>
      <c r="DP2895" s="91"/>
      <c r="DQ2895" s="72"/>
      <c r="DR2895" s="72"/>
      <c r="DS2895" s="72"/>
      <c r="DT2895" s="72"/>
      <c r="DZ2895" s="141"/>
      <c r="EA2895" s="141"/>
      <c r="EF2895" s="143"/>
      <c r="EU2895" s="72"/>
    </row>
    <row r="2896" spans="78:151">
      <c r="BZ2896"/>
      <c r="CA2896" s="278">
        <v>41431.773726851854</v>
      </c>
      <c r="CB2896" t="s">
        <v>1969</v>
      </c>
      <c r="CF2896" s="65"/>
      <c r="CG2896" s="65"/>
      <c r="DJ2896" s="139"/>
      <c r="DK2896" s="95"/>
      <c r="DL2896" s="141"/>
      <c r="DM2896" s="141"/>
      <c r="DN2896" s="141"/>
      <c r="DO2896" s="141"/>
      <c r="DP2896" s="91"/>
      <c r="DQ2896" s="72"/>
      <c r="DR2896" s="72"/>
      <c r="DS2896" s="72"/>
      <c r="DT2896" s="72"/>
      <c r="DZ2896" s="141"/>
      <c r="EA2896" s="141"/>
      <c r="EF2896" s="143"/>
      <c r="EU2896" s="72"/>
    </row>
    <row r="2897" spans="78:151">
      <c r="BZ2897"/>
      <c r="CA2897" s="278">
        <v>41431.773738425924</v>
      </c>
      <c r="CB2897" t="s">
        <v>702</v>
      </c>
      <c r="CF2897" s="65"/>
      <c r="CG2897" s="65"/>
      <c r="DJ2897" s="139"/>
      <c r="DK2897" s="95"/>
      <c r="DL2897" s="141"/>
      <c r="DM2897" s="141"/>
      <c r="DN2897" s="141"/>
      <c r="DO2897" s="141"/>
      <c r="DP2897" s="91"/>
      <c r="DQ2897" s="72"/>
      <c r="DR2897" s="72"/>
      <c r="DS2897" s="72"/>
      <c r="DT2897" s="72"/>
      <c r="DZ2897" s="141"/>
      <c r="EA2897" s="141"/>
      <c r="EF2897" s="143"/>
      <c r="EU2897" s="72"/>
    </row>
    <row r="2898" spans="78:151">
      <c r="BZ2898"/>
      <c r="CA2898" s="278">
        <v>41431.773738425924</v>
      </c>
      <c r="CB2898" t="s">
        <v>1969</v>
      </c>
      <c r="CF2898" s="65"/>
      <c r="CG2898" s="65"/>
      <c r="DJ2898" s="139"/>
      <c r="DK2898" s="95"/>
      <c r="DL2898" s="141"/>
      <c r="DM2898" s="141"/>
      <c r="DN2898" s="141"/>
      <c r="DO2898" s="141"/>
      <c r="DP2898" s="91"/>
      <c r="DQ2898" s="72"/>
      <c r="DR2898" s="72"/>
      <c r="DS2898" s="72"/>
      <c r="DT2898" s="72"/>
      <c r="DZ2898" s="141"/>
      <c r="EA2898" s="141"/>
      <c r="EF2898" s="143"/>
      <c r="EU2898" s="72"/>
    </row>
    <row r="2899" spans="78:151">
      <c r="BZ2899"/>
      <c r="CA2899" s="278">
        <v>41431.773993055554</v>
      </c>
      <c r="CB2899" t="s">
        <v>703</v>
      </c>
      <c r="CF2899" s="65"/>
      <c r="CG2899" s="65"/>
      <c r="DJ2899" s="139"/>
      <c r="DK2899" s="95"/>
      <c r="DL2899" s="141"/>
      <c r="DM2899" s="141"/>
      <c r="DN2899" s="141"/>
      <c r="DO2899" s="141"/>
      <c r="DP2899" s="91"/>
      <c r="DQ2899" s="72"/>
      <c r="DR2899" s="72"/>
      <c r="DS2899" s="72"/>
      <c r="DT2899" s="72"/>
      <c r="DZ2899" s="141"/>
      <c r="EA2899" s="141"/>
      <c r="EF2899" s="143"/>
      <c r="EU2899" s="72"/>
    </row>
    <row r="2900" spans="78:151">
      <c r="BZ2900"/>
      <c r="CA2900" s="278">
        <v>41431.774004629631</v>
      </c>
      <c r="CB2900" t="s">
        <v>1597</v>
      </c>
      <c r="CF2900" s="65"/>
      <c r="CG2900" s="65"/>
      <c r="DJ2900" s="139"/>
      <c r="DK2900" s="95"/>
      <c r="DL2900" s="141"/>
      <c r="DM2900" s="141"/>
      <c r="DN2900" s="141"/>
      <c r="DO2900" s="141"/>
      <c r="DP2900" s="91"/>
      <c r="DQ2900" s="72"/>
      <c r="DR2900" s="72"/>
      <c r="DS2900" s="72"/>
      <c r="DT2900" s="72"/>
      <c r="DZ2900" s="141"/>
      <c r="EA2900" s="141"/>
      <c r="EF2900" s="143"/>
      <c r="EU2900" s="72"/>
    </row>
    <row r="2901" spans="78:151">
      <c r="BZ2901"/>
      <c r="CA2901" s="278">
        <v>41431.774004629631</v>
      </c>
      <c r="CB2901" t="s">
        <v>1969</v>
      </c>
      <c r="CF2901" s="65"/>
      <c r="CG2901" s="65"/>
      <c r="DJ2901" s="139"/>
      <c r="DK2901" s="95"/>
      <c r="DL2901" s="141"/>
      <c r="DM2901" s="141"/>
      <c r="DN2901" s="141"/>
      <c r="DO2901" s="141"/>
      <c r="DP2901" s="91"/>
      <c r="DQ2901" s="72"/>
      <c r="DR2901" s="72"/>
      <c r="DS2901" s="72"/>
      <c r="DT2901" s="72"/>
      <c r="DZ2901" s="141"/>
      <c r="EA2901" s="141"/>
      <c r="EF2901" s="143"/>
      <c r="EU2901" s="72"/>
    </row>
    <row r="2902" spans="78:151">
      <c r="BZ2902"/>
      <c r="CA2902" s="278">
        <v>41431.774062500001</v>
      </c>
      <c r="CB2902" t="s">
        <v>1969</v>
      </c>
      <c r="CF2902" s="65"/>
      <c r="CG2902" s="65"/>
      <c r="DJ2902" s="139"/>
      <c r="DK2902" s="95"/>
      <c r="DL2902" s="141"/>
      <c r="DM2902" s="141"/>
      <c r="DN2902" s="141"/>
      <c r="DO2902" s="141"/>
      <c r="DP2902" s="91"/>
      <c r="DQ2902" s="72"/>
      <c r="DR2902" s="72"/>
      <c r="DS2902" s="72"/>
      <c r="DT2902" s="72"/>
      <c r="DZ2902" s="141"/>
      <c r="EA2902" s="141"/>
      <c r="EF2902" s="143"/>
      <c r="EU2902" s="72"/>
    </row>
    <row r="2903" spans="78:151">
      <c r="BZ2903"/>
      <c r="CA2903" s="278">
        <v>41431.774108796293</v>
      </c>
      <c r="CB2903" t="s">
        <v>704</v>
      </c>
      <c r="CF2903" s="65"/>
      <c r="CG2903" s="65"/>
      <c r="DJ2903" s="139"/>
      <c r="DK2903" s="95"/>
      <c r="DL2903" s="141"/>
      <c r="DM2903" s="141"/>
      <c r="DN2903" s="141"/>
      <c r="DO2903" s="141"/>
      <c r="DP2903" s="91"/>
      <c r="DQ2903" s="72"/>
      <c r="DR2903" s="72"/>
      <c r="DS2903" s="72"/>
      <c r="DT2903" s="72"/>
      <c r="DZ2903" s="141"/>
      <c r="EA2903" s="141"/>
      <c r="EF2903" s="143"/>
      <c r="EU2903" s="72"/>
    </row>
    <row r="2904" spans="78:151">
      <c r="BZ2904"/>
      <c r="CA2904" s="278">
        <v>41431.774108796293</v>
      </c>
      <c r="CB2904" t="s">
        <v>1597</v>
      </c>
      <c r="CF2904" s="65"/>
      <c r="CG2904" s="65"/>
      <c r="DJ2904" s="139"/>
      <c r="DK2904" s="95"/>
      <c r="DL2904" s="141"/>
      <c r="DM2904" s="141"/>
      <c r="DN2904" s="141"/>
      <c r="DO2904" s="141"/>
      <c r="DP2904" s="91"/>
      <c r="DQ2904" s="72"/>
      <c r="DR2904" s="72"/>
      <c r="DS2904" s="72"/>
      <c r="DT2904" s="72"/>
      <c r="DZ2904" s="141"/>
      <c r="EA2904" s="141"/>
      <c r="EF2904" s="143"/>
      <c r="EU2904" s="72"/>
    </row>
    <row r="2905" spans="78:151">
      <c r="BZ2905"/>
      <c r="CA2905" s="278">
        <v>41431.774108796293</v>
      </c>
      <c r="CB2905" t="s">
        <v>1969</v>
      </c>
      <c r="CF2905" s="65"/>
      <c r="CG2905" s="65"/>
      <c r="DJ2905" s="139"/>
      <c r="DK2905" s="95"/>
      <c r="DL2905" s="141"/>
      <c r="DM2905" s="141"/>
      <c r="DN2905" s="141"/>
      <c r="DO2905" s="141"/>
      <c r="DP2905" s="91"/>
      <c r="DQ2905" s="72"/>
      <c r="DR2905" s="72"/>
      <c r="DS2905" s="72"/>
      <c r="DT2905" s="72"/>
      <c r="DZ2905" s="141"/>
      <c r="EA2905" s="141"/>
      <c r="EF2905" s="143"/>
      <c r="EU2905" s="72"/>
    </row>
    <row r="2906" spans="78:151">
      <c r="BZ2906"/>
      <c r="CA2906" s="278">
        <v>41431.774108796293</v>
      </c>
      <c r="CB2906" t="s">
        <v>705</v>
      </c>
      <c r="CF2906" s="65"/>
      <c r="CG2906" s="65"/>
      <c r="DJ2906" s="139"/>
      <c r="DK2906" s="95"/>
      <c r="DL2906" s="141"/>
      <c r="DM2906" s="141"/>
      <c r="DN2906" s="141"/>
      <c r="DO2906" s="141"/>
      <c r="DP2906" s="91"/>
      <c r="DQ2906" s="72"/>
      <c r="DR2906" s="72"/>
      <c r="DS2906" s="72"/>
      <c r="DT2906" s="72"/>
      <c r="DZ2906" s="141"/>
      <c r="EA2906" s="141"/>
      <c r="EF2906" s="143"/>
      <c r="EU2906" s="72"/>
    </row>
    <row r="2907" spans="78:151">
      <c r="BZ2907"/>
      <c r="CA2907" s="278">
        <v>41431.774108796293</v>
      </c>
      <c r="CB2907" t="s">
        <v>1969</v>
      </c>
      <c r="CF2907" s="65"/>
      <c r="CG2907" s="65"/>
      <c r="DJ2907" s="139"/>
      <c r="DK2907" s="95"/>
      <c r="DL2907" s="141"/>
      <c r="DM2907" s="141"/>
      <c r="DN2907" s="141"/>
      <c r="DO2907" s="141"/>
      <c r="DP2907" s="91"/>
      <c r="DQ2907" s="72"/>
      <c r="DR2907" s="72"/>
      <c r="DS2907" s="72"/>
      <c r="DT2907" s="72"/>
      <c r="DZ2907" s="141"/>
      <c r="EA2907" s="141"/>
      <c r="EF2907" s="143"/>
      <c r="EU2907" s="72"/>
    </row>
    <row r="2908" spans="78:151">
      <c r="BZ2908"/>
      <c r="CA2908" s="278">
        <v>41431.77412037037</v>
      </c>
      <c r="CB2908" t="s">
        <v>665</v>
      </c>
      <c r="CF2908" s="65"/>
      <c r="CG2908" s="65"/>
      <c r="DJ2908" s="139"/>
      <c r="DK2908" s="95"/>
      <c r="DL2908" s="141"/>
      <c r="DM2908" s="141"/>
      <c r="DN2908" s="141"/>
      <c r="DO2908" s="141"/>
      <c r="DP2908" s="91"/>
      <c r="DQ2908" s="72"/>
      <c r="DR2908" s="72"/>
      <c r="DS2908" s="72"/>
      <c r="DT2908" s="72"/>
      <c r="DZ2908" s="141"/>
      <c r="EA2908" s="141"/>
      <c r="EF2908" s="143"/>
      <c r="EU2908" s="72"/>
    </row>
    <row r="2909" spans="78:151">
      <c r="BZ2909"/>
      <c r="CA2909" s="278">
        <v>41431.774155092593</v>
      </c>
      <c r="CB2909" t="s">
        <v>1969</v>
      </c>
      <c r="CF2909" s="65"/>
      <c r="CG2909" s="65"/>
      <c r="DJ2909" s="139"/>
      <c r="DK2909" s="95"/>
      <c r="DL2909" s="141"/>
      <c r="DM2909" s="141"/>
      <c r="DN2909" s="141"/>
      <c r="DO2909" s="141"/>
      <c r="DP2909" s="91"/>
      <c r="DQ2909" s="72"/>
      <c r="DR2909" s="72"/>
      <c r="DS2909" s="72"/>
      <c r="DT2909" s="72"/>
      <c r="DZ2909" s="141"/>
      <c r="EA2909" s="141"/>
      <c r="EF2909" s="143"/>
      <c r="EU2909" s="72"/>
    </row>
    <row r="2910" spans="78:151">
      <c r="BZ2910"/>
      <c r="CA2910" s="278">
        <v>41431.774155092593</v>
      </c>
      <c r="CB2910" t="s">
        <v>704</v>
      </c>
      <c r="CF2910" s="65"/>
      <c r="CG2910" s="65"/>
      <c r="DJ2910" s="139"/>
      <c r="DK2910" s="95"/>
      <c r="DL2910" s="141"/>
      <c r="DM2910" s="141"/>
      <c r="DN2910" s="141"/>
      <c r="DO2910" s="141"/>
      <c r="DP2910" s="91"/>
      <c r="DQ2910" s="72"/>
      <c r="DR2910" s="72"/>
      <c r="DS2910" s="72"/>
      <c r="DT2910" s="72"/>
      <c r="DZ2910" s="141"/>
      <c r="EA2910" s="141"/>
      <c r="EF2910" s="143"/>
      <c r="EU2910" s="72"/>
    </row>
    <row r="2911" spans="78:151">
      <c r="BZ2911"/>
      <c r="CA2911" s="278">
        <v>41431.774155092593</v>
      </c>
      <c r="CB2911" t="s">
        <v>1597</v>
      </c>
      <c r="CF2911" s="65"/>
      <c r="CG2911" s="65"/>
      <c r="DJ2911" s="139"/>
      <c r="DK2911" s="95"/>
      <c r="DL2911" s="141"/>
      <c r="DM2911" s="141"/>
      <c r="DN2911" s="141"/>
      <c r="DO2911" s="141"/>
      <c r="DP2911" s="91"/>
      <c r="DQ2911" s="72"/>
      <c r="DR2911" s="72"/>
      <c r="DS2911" s="72"/>
      <c r="DT2911" s="72"/>
      <c r="DZ2911" s="141"/>
      <c r="EA2911" s="141"/>
      <c r="EF2911" s="143"/>
      <c r="EU2911" s="72"/>
    </row>
    <row r="2912" spans="78:151">
      <c r="BZ2912"/>
      <c r="CA2912" s="278">
        <v>41431.779016203705</v>
      </c>
      <c r="CB2912" t="s">
        <v>1969</v>
      </c>
      <c r="CF2912" s="65"/>
      <c r="CG2912" s="65"/>
      <c r="DJ2912" s="139"/>
      <c r="DK2912" s="95"/>
      <c r="DL2912" s="141"/>
      <c r="DM2912" s="141"/>
      <c r="DN2912" s="141"/>
      <c r="DO2912" s="141"/>
      <c r="DP2912" s="91"/>
      <c r="DQ2912" s="72"/>
      <c r="DR2912" s="72"/>
      <c r="DS2912" s="72"/>
      <c r="DT2912" s="72"/>
      <c r="DZ2912" s="141"/>
      <c r="EA2912" s="141"/>
      <c r="EF2912" s="143"/>
      <c r="EU2912" s="72"/>
    </row>
    <row r="2913" spans="78:151">
      <c r="BZ2913"/>
      <c r="CA2913" s="278">
        <v>41431.779062499998</v>
      </c>
      <c r="CB2913" t="s">
        <v>1969</v>
      </c>
      <c r="CF2913" s="65"/>
      <c r="CG2913" s="65"/>
      <c r="DJ2913" s="139"/>
      <c r="DK2913" s="95"/>
      <c r="DL2913" s="141"/>
      <c r="DM2913" s="141"/>
      <c r="DN2913" s="141"/>
      <c r="DO2913" s="141"/>
      <c r="DP2913" s="91"/>
      <c r="DQ2913" s="72"/>
      <c r="DR2913" s="72"/>
      <c r="DS2913" s="72"/>
      <c r="DT2913" s="72"/>
      <c r="DZ2913" s="141"/>
      <c r="EA2913" s="141"/>
      <c r="EF2913" s="143"/>
      <c r="EU2913" s="72"/>
    </row>
    <row r="2914" spans="78:151">
      <c r="BZ2914"/>
      <c r="CA2914" s="278">
        <v>41431.779062499998</v>
      </c>
      <c r="CB2914" t="s">
        <v>704</v>
      </c>
      <c r="CF2914" s="65"/>
      <c r="CG2914" s="65"/>
      <c r="DJ2914" s="139"/>
      <c r="DK2914" s="95"/>
      <c r="DL2914" s="141"/>
      <c r="DM2914" s="141"/>
      <c r="DN2914" s="141"/>
      <c r="DO2914" s="141"/>
      <c r="DP2914" s="91"/>
      <c r="DQ2914" s="72"/>
      <c r="DR2914" s="72"/>
      <c r="DS2914" s="72"/>
      <c r="DT2914" s="72"/>
      <c r="DZ2914" s="141"/>
      <c r="EA2914" s="141"/>
      <c r="EF2914" s="143"/>
    </row>
    <row r="2915" spans="78:151">
      <c r="BZ2915"/>
      <c r="CA2915" s="278">
        <v>41431.779085648152</v>
      </c>
      <c r="CB2915" t="s">
        <v>1969</v>
      </c>
      <c r="CF2915" s="65"/>
      <c r="CG2915" s="65"/>
      <c r="DJ2915" s="139"/>
      <c r="DK2915" s="95"/>
      <c r="DL2915" s="141"/>
      <c r="DM2915" s="141"/>
      <c r="DN2915" s="141"/>
      <c r="DO2915" s="141"/>
      <c r="DP2915" s="91"/>
      <c r="DQ2915" s="72"/>
      <c r="DR2915" s="72"/>
      <c r="DS2915" s="72"/>
      <c r="DT2915" s="72"/>
      <c r="DZ2915" s="141"/>
      <c r="EA2915" s="141"/>
      <c r="EF2915" s="143"/>
    </row>
    <row r="2916" spans="78:151">
      <c r="BZ2916"/>
      <c r="CA2916" s="278">
        <v>41431.779085648152</v>
      </c>
      <c r="CB2916" t="s">
        <v>1598</v>
      </c>
      <c r="CF2916" s="65"/>
      <c r="CG2916" s="65"/>
      <c r="DJ2916" s="139"/>
      <c r="DK2916" s="95"/>
      <c r="DL2916" s="141"/>
      <c r="DM2916" s="141"/>
      <c r="DN2916" s="141"/>
      <c r="DO2916" s="141"/>
      <c r="DP2916" s="91"/>
      <c r="DQ2916" s="72"/>
      <c r="DR2916" s="72"/>
      <c r="DS2916" s="72"/>
      <c r="DT2916" s="72"/>
      <c r="DZ2916" s="141"/>
      <c r="EA2916" s="141"/>
      <c r="EF2916" s="143"/>
    </row>
    <row r="2917" spans="78:151">
      <c r="BZ2917"/>
      <c r="CA2917" s="278">
        <v>41431.779108796298</v>
      </c>
      <c r="CB2917" t="s">
        <v>1969</v>
      </c>
      <c r="CF2917" s="65"/>
      <c r="CG2917" s="65"/>
      <c r="DJ2917" s="139"/>
      <c r="DK2917" s="95"/>
      <c r="DL2917" s="141"/>
      <c r="DM2917" s="141"/>
      <c r="DN2917" s="141"/>
      <c r="DO2917" s="141"/>
      <c r="DP2917" s="91"/>
      <c r="DQ2917" s="72"/>
      <c r="DR2917" s="72"/>
      <c r="DS2917" s="72"/>
      <c r="DT2917" s="72"/>
      <c r="DZ2917" s="141"/>
      <c r="EA2917" s="141"/>
      <c r="EF2917" s="143"/>
    </row>
    <row r="2918" spans="78:151">
      <c r="BZ2918"/>
      <c r="CA2918" s="278">
        <v>41431.779108796298</v>
      </c>
      <c r="CB2918" t="s">
        <v>704</v>
      </c>
      <c r="CF2918" s="65"/>
      <c r="CG2918" s="65"/>
      <c r="DJ2918" s="139"/>
      <c r="DK2918" s="95"/>
      <c r="DL2918" s="141"/>
      <c r="DM2918" s="141"/>
      <c r="DN2918" s="141"/>
      <c r="DO2918" s="141"/>
      <c r="DP2918" s="91"/>
      <c r="DQ2918" s="72"/>
      <c r="DR2918" s="72"/>
      <c r="DS2918" s="72"/>
      <c r="DT2918" s="72"/>
      <c r="DZ2918" s="141"/>
      <c r="EA2918" s="141"/>
      <c r="EF2918" s="143"/>
    </row>
    <row r="2919" spans="78:151">
      <c r="BZ2919"/>
      <c r="CA2919" s="278">
        <v>41431.779131944444</v>
      </c>
      <c r="CB2919" t="s">
        <v>1598</v>
      </c>
      <c r="CF2919" s="65"/>
      <c r="CG2919" s="65"/>
      <c r="DJ2919" s="139"/>
      <c r="DK2919" s="95"/>
      <c r="DL2919" s="141"/>
      <c r="DM2919" s="141"/>
      <c r="DN2919" s="141"/>
      <c r="DO2919" s="141"/>
      <c r="DP2919" s="91"/>
      <c r="DQ2919" s="72"/>
      <c r="DR2919" s="72"/>
      <c r="DS2919" s="72"/>
      <c r="DT2919" s="72"/>
      <c r="DZ2919" s="141"/>
      <c r="EA2919" s="141"/>
      <c r="EF2919" s="143"/>
    </row>
    <row r="2920" spans="78:151">
      <c r="BZ2920"/>
      <c r="CA2920" s="278">
        <v>41431.77915509259</v>
      </c>
      <c r="CB2920" t="s">
        <v>704</v>
      </c>
      <c r="CF2920" s="65"/>
      <c r="CG2920" s="65"/>
      <c r="DJ2920" s="139"/>
      <c r="DK2920" s="95"/>
      <c r="DL2920" s="141"/>
      <c r="DM2920" s="141"/>
      <c r="DN2920" s="141"/>
      <c r="DO2920" s="141"/>
      <c r="DP2920" s="91"/>
      <c r="DQ2920" s="72"/>
      <c r="DR2920" s="72"/>
      <c r="DS2920" s="72"/>
      <c r="DT2920" s="72"/>
      <c r="DZ2920" s="141"/>
      <c r="EA2920" s="141"/>
      <c r="EF2920" s="143"/>
    </row>
    <row r="2921" spans="78:151">
      <c r="BZ2921"/>
      <c r="CA2921" s="278">
        <v>41431.77915509259</v>
      </c>
      <c r="CB2921" t="s">
        <v>1597</v>
      </c>
      <c r="CF2921" s="65"/>
      <c r="CG2921" s="65"/>
      <c r="DJ2921" s="139"/>
      <c r="DK2921" s="95"/>
      <c r="DL2921" s="141"/>
      <c r="DM2921" s="141"/>
      <c r="DN2921" s="141"/>
      <c r="DO2921" s="141"/>
      <c r="DP2921" s="91"/>
      <c r="DQ2921" s="72"/>
      <c r="DR2921" s="72"/>
      <c r="DS2921" s="72"/>
      <c r="DT2921" s="72"/>
      <c r="DZ2921" s="141"/>
      <c r="EA2921" s="141"/>
      <c r="EF2921" s="143"/>
    </row>
    <row r="2922" spans="78:151">
      <c r="BZ2922"/>
      <c r="CA2922" s="278">
        <v>41431.77915509259</v>
      </c>
      <c r="CB2922" t="s">
        <v>1969</v>
      </c>
      <c r="CF2922" s="65"/>
      <c r="CG2922" s="65"/>
      <c r="DJ2922" s="139"/>
      <c r="DK2922" s="95"/>
      <c r="DL2922" s="141"/>
      <c r="DM2922" s="141"/>
      <c r="DN2922" s="141"/>
      <c r="DO2922" s="141"/>
      <c r="DP2922" s="91"/>
      <c r="DQ2922" s="72"/>
      <c r="DR2922" s="72"/>
      <c r="DS2922" s="72"/>
      <c r="DT2922" s="72"/>
      <c r="DZ2922" s="141"/>
      <c r="EA2922" s="141"/>
      <c r="EF2922" s="143"/>
    </row>
    <row r="2923" spans="78:151">
      <c r="BZ2923"/>
      <c r="CA2923" s="278">
        <v>41431.77915509259</v>
      </c>
      <c r="CB2923" t="s">
        <v>666</v>
      </c>
      <c r="CF2923" s="65"/>
      <c r="CG2923" s="65"/>
      <c r="DJ2923" s="139"/>
      <c r="DK2923" s="95"/>
      <c r="DL2923" s="141"/>
      <c r="DM2923" s="141"/>
      <c r="DN2923" s="141"/>
      <c r="DO2923" s="141"/>
      <c r="DP2923" s="91"/>
      <c r="DQ2923" s="72"/>
      <c r="DR2923" s="72"/>
      <c r="DS2923" s="72"/>
      <c r="DT2923" s="72"/>
      <c r="DZ2923" s="141"/>
      <c r="EA2923" s="141"/>
      <c r="EF2923" s="143"/>
    </row>
    <row r="2924" spans="78:151">
      <c r="BZ2924"/>
      <c r="CA2924" s="278">
        <v>41431.77915509259</v>
      </c>
      <c r="CB2924" t="s">
        <v>1969</v>
      </c>
      <c r="CF2924" s="65"/>
      <c r="CG2924" s="65"/>
      <c r="DJ2924" s="139"/>
      <c r="DK2924" s="95"/>
      <c r="DL2924" s="141"/>
      <c r="DM2924" s="141"/>
      <c r="DN2924" s="141"/>
      <c r="DO2924" s="141"/>
      <c r="DP2924" s="91"/>
      <c r="DQ2924" s="72"/>
      <c r="DR2924" s="72"/>
      <c r="DS2924" s="72"/>
      <c r="DT2924" s="72"/>
      <c r="DZ2924" s="141"/>
      <c r="EA2924" s="141"/>
      <c r="EF2924" s="143"/>
    </row>
    <row r="2925" spans="78:151">
      <c r="BZ2925"/>
      <c r="CA2925" s="278">
        <v>41431.779178240744</v>
      </c>
      <c r="CB2925" t="s">
        <v>791</v>
      </c>
      <c r="CF2925" s="65"/>
      <c r="CG2925" s="65"/>
      <c r="DJ2925" s="139"/>
      <c r="DK2925" s="95"/>
      <c r="DL2925" s="141"/>
      <c r="DM2925" s="141"/>
      <c r="DN2925" s="141"/>
      <c r="DO2925" s="141"/>
      <c r="DP2925" s="91"/>
      <c r="DQ2925" s="72"/>
      <c r="DR2925" s="72"/>
      <c r="DS2925" s="72"/>
      <c r="DT2925" s="72"/>
      <c r="DZ2925" s="141"/>
      <c r="EA2925" s="141"/>
      <c r="EF2925" s="143"/>
    </row>
    <row r="2926" spans="78:151">
      <c r="BZ2926"/>
      <c r="CA2926" s="278">
        <v>41431.77920138889</v>
      </c>
      <c r="CB2926" t="s">
        <v>1969</v>
      </c>
      <c r="CF2926" s="65"/>
      <c r="CG2926" s="65"/>
      <c r="DJ2926" s="139"/>
      <c r="DK2926" s="95"/>
      <c r="DL2926" s="141"/>
      <c r="DM2926" s="141"/>
      <c r="DN2926" s="141"/>
      <c r="DO2926" s="141"/>
      <c r="DP2926" s="91"/>
      <c r="DQ2926" s="72"/>
      <c r="DR2926" s="72"/>
      <c r="DS2926" s="72"/>
      <c r="DT2926" s="72"/>
      <c r="DZ2926" s="141"/>
      <c r="EA2926" s="141"/>
      <c r="EF2926" s="143"/>
    </row>
    <row r="2927" spans="78:151">
      <c r="BZ2927"/>
      <c r="CA2927" s="278">
        <v>41431.77921296296</v>
      </c>
      <c r="CB2927" t="s">
        <v>704</v>
      </c>
      <c r="CF2927" s="65"/>
      <c r="CG2927" s="65"/>
      <c r="DJ2927" s="139"/>
      <c r="DK2927" s="95"/>
      <c r="DL2927" s="141"/>
      <c r="DM2927" s="141"/>
      <c r="DN2927" s="141"/>
      <c r="DO2927" s="141"/>
      <c r="DP2927" s="91"/>
      <c r="DQ2927" s="72"/>
      <c r="DR2927" s="72"/>
      <c r="DS2927" s="72"/>
      <c r="DT2927" s="72"/>
      <c r="DZ2927" s="141"/>
      <c r="EA2927" s="141"/>
      <c r="EF2927" s="143"/>
    </row>
    <row r="2928" spans="78:151">
      <c r="BZ2928"/>
      <c r="CA2928" s="278">
        <v>41431.77921296296</v>
      </c>
      <c r="CB2928" t="s">
        <v>1597</v>
      </c>
      <c r="CF2928" s="65"/>
      <c r="CG2928" s="65"/>
      <c r="DJ2928" s="139"/>
      <c r="DK2928" s="95"/>
      <c r="DL2928" s="141"/>
      <c r="DM2928" s="141"/>
      <c r="DN2928" s="141"/>
      <c r="DO2928" s="141"/>
      <c r="DP2928" s="91"/>
      <c r="DQ2928" s="72"/>
      <c r="DR2928" s="72"/>
      <c r="DS2928" s="72"/>
      <c r="DT2928" s="72"/>
      <c r="DZ2928" s="141"/>
      <c r="EA2928" s="141"/>
      <c r="EF2928" s="143"/>
    </row>
    <row r="2929" spans="78:136">
      <c r="BZ2929"/>
      <c r="CA2929" s="278">
        <v>41431.780347222222</v>
      </c>
      <c r="CB2929" t="s">
        <v>1969</v>
      </c>
      <c r="CF2929" s="65"/>
      <c r="CG2929" s="65"/>
      <c r="DJ2929" s="139"/>
      <c r="DK2929" s="95"/>
      <c r="DL2929" s="141"/>
      <c r="DM2929" s="141"/>
      <c r="DN2929" s="141"/>
      <c r="DO2929" s="141"/>
      <c r="DP2929" s="91"/>
      <c r="DQ2929" s="72"/>
      <c r="DR2929" s="72"/>
      <c r="DS2929" s="72"/>
      <c r="DT2929" s="72"/>
      <c r="DZ2929" s="141"/>
      <c r="EA2929" s="141"/>
      <c r="EF2929" s="143"/>
    </row>
    <row r="2930" spans="78:136">
      <c r="BZ2930"/>
      <c r="CA2930" s="278">
        <v>41431.780462962961</v>
      </c>
      <c r="CB2930" t="s">
        <v>1969</v>
      </c>
      <c r="CF2930" s="65"/>
      <c r="CG2930" s="65"/>
      <c r="DJ2930" s="139"/>
      <c r="DK2930" s="95"/>
      <c r="DL2930" s="141"/>
      <c r="DM2930" s="141"/>
      <c r="DN2930" s="141"/>
      <c r="DO2930" s="141"/>
      <c r="DP2930" s="91"/>
      <c r="DQ2930" s="72"/>
      <c r="DR2930" s="72"/>
      <c r="DS2930" s="72"/>
      <c r="DT2930" s="72"/>
      <c r="DZ2930" s="141"/>
      <c r="EA2930" s="141"/>
      <c r="EF2930" s="143"/>
    </row>
    <row r="2931" spans="78:136">
      <c r="BZ2931"/>
      <c r="CA2931" s="278">
        <v>41431.780474537038</v>
      </c>
      <c r="CB2931" t="s">
        <v>719</v>
      </c>
      <c r="CF2931" s="65"/>
      <c r="CG2931" s="65"/>
      <c r="DJ2931" s="139"/>
      <c r="DK2931" s="95"/>
      <c r="DL2931" s="141"/>
      <c r="DM2931" s="141"/>
      <c r="DN2931" s="141"/>
      <c r="DO2931" s="141"/>
      <c r="DP2931" s="91"/>
      <c r="DQ2931" s="72"/>
      <c r="DR2931" s="72"/>
      <c r="DS2931" s="72"/>
      <c r="DT2931" s="72"/>
      <c r="DZ2931" s="141"/>
      <c r="EA2931" s="141"/>
      <c r="EF2931" s="143"/>
    </row>
    <row r="2932" spans="78:136">
      <c r="BZ2932"/>
      <c r="CA2932" s="278">
        <v>41431.780486111114</v>
      </c>
      <c r="CB2932" t="s">
        <v>1969</v>
      </c>
      <c r="CF2932" s="65"/>
      <c r="CG2932" s="65"/>
      <c r="DJ2932" s="139"/>
      <c r="DK2932" s="95"/>
      <c r="DL2932" s="141"/>
      <c r="DM2932" s="141"/>
      <c r="DN2932" s="141"/>
      <c r="DO2932" s="141"/>
      <c r="DP2932" s="91"/>
      <c r="DQ2932" s="72"/>
      <c r="DR2932" s="72"/>
      <c r="DS2932" s="72"/>
      <c r="DT2932" s="72"/>
      <c r="DZ2932" s="141"/>
      <c r="EA2932" s="141"/>
      <c r="EF2932" s="143"/>
    </row>
    <row r="2933" spans="78:136">
      <c r="BZ2933"/>
      <c r="CA2933" s="278">
        <v>41431.780486111114</v>
      </c>
      <c r="CB2933" t="s">
        <v>1969</v>
      </c>
      <c r="CF2933" s="65"/>
      <c r="CG2933" s="65"/>
      <c r="DJ2933" s="139"/>
      <c r="DK2933" s="95"/>
      <c r="DL2933" s="141"/>
      <c r="DM2933" s="141"/>
      <c r="DN2933" s="141"/>
      <c r="DO2933" s="141"/>
      <c r="DP2933" s="91"/>
      <c r="DQ2933" s="72"/>
      <c r="DR2933" s="72"/>
      <c r="DS2933" s="72"/>
      <c r="DT2933" s="72"/>
      <c r="DZ2933" s="141"/>
      <c r="EA2933" s="141"/>
      <c r="EF2933" s="143"/>
    </row>
    <row r="2934" spans="78:136">
      <c r="BZ2934"/>
      <c r="CA2934" s="278">
        <v>41431.780497685184</v>
      </c>
      <c r="CB2934" t="s">
        <v>1969</v>
      </c>
      <c r="CF2934" s="65"/>
      <c r="CG2934" s="65"/>
      <c r="DJ2934" s="139"/>
      <c r="DK2934" s="95"/>
      <c r="DL2934" s="141"/>
      <c r="DM2934" s="141"/>
      <c r="DN2934" s="141"/>
      <c r="DO2934" s="141"/>
      <c r="DP2934" s="91"/>
      <c r="DQ2934" s="72"/>
      <c r="DR2934" s="72"/>
      <c r="DS2934" s="72"/>
      <c r="DT2934" s="72"/>
      <c r="DZ2934" s="141"/>
      <c r="EA2934" s="141"/>
      <c r="EF2934" s="143"/>
    </row>
    <row r="2935" spans="78:136">
      <c r="BZ2935"/>
      <c r="CA2935" s="278">
        <v>41431.780509259261</v>
      </c>
      <c r="CB2935" t="s">
        <v>1969</v>
      </c>
      <c r="CF2935" s="65"/>
      <c r="CG2935" s="65"/>
      <c r="DJ2935" s="139"/>
      <c r="DK2935" s="95"/>
      <c r="DL2935" s="141"/>
      <c r="DM2935" s="141"/>
      <c r="DN2935" s="141"/>
      <c r="DO2935" s="141"/>
      <c r="DP2935" s="91"/>
      <c r="DQ2935" s="72"/>
      <c r="DR2935" s="72"/>
      <c r="DS2935" s="72"/>
      <c r="DT2935" s="72"/>
      <c r="DZ2935" s="141"/>
      <c r="EA2935" s="141"/>
      <c r="EF2935" s="143"/>
    </row>
    <row r="2936" spans="78:136">
      <c r="BZ2936"/>
      <c r="CA2936" s="278">
        <v>41431.78052083333</v>
      </c>
      <c r="CB2936" t="s">
        <v>1969</v>
      </c>
      <c r="CF2936" s="65"/>
      <c r="CG2936" s="65"/>
      <c r="DJ2936" s="139"/>
      <c r="DK2936" s="95"/>
      <c r="DL2936" s="141"/>
      <c r="DM2936" s="141"/>
      <c r="DN2936" s="141"/>
      <c r="DO2936" s="141"/>
      <c r="DP2936" s="91"/>
      <c r="DQ2936" s="72"/>
      <c r="DR2936" s="72"/>
      <c r="DS2936" s="72"/>
      <c r="DT2936" s="72"/>
      <c r="DZ2936" s="141"/>
      <c r="EA2936" s="141"/>
      <c r="EF2936" s="143"/>
    </row>
    <row r="2937" spans="78:136">
      <c r="BZ2937"/>
      <c r="CA2937" s="278">
        <v>41431.780532407407</v>
      </c>
      <c r="CB2937" t="s">
        <v>915</v>
      </c>
      <c r="CF2937" s="65"/>
      <c r="CG2937" s="65"/>
      <c r="DJ2937" s="139"/>
      <c r="DK2937" s="95"/>
      <c r="DL2937" s="141"/>
      <c r="DM2937" s="141"/>
      <c r="DN2937" s="141"/>
      <c r="DO2937" s="141"/>
      <c r="DP2937" s="91"/>
      <c r="DQ2937" s="72"/>
      <c r="DR2937" s="72"/>
      <c r="DS2937" s="72"/>
      <c r="DT2937" s="72"/>
      <c r="DZ2937" s="141"/>
      <c r="EA2937" s="141"/>
      <c r="EF2937" s="143"/>
    </row>
    <row r="2938" spans="78:136">
      <c r="BZ2938"/>
      <c r="CA2938" s="278">
        <v>41431.780532407407</v>
      </c>
      <c r="CB2938" t="s">
        <v>1969</v>
      </c>
      <c r="CF2938" s="65"/>
      <c r="CG2938" s="65"/>
      <c r="DJ2938" s="139"/>
      <c r="DK2938" s="95"/>
      <c r="DL2938" s="141"/>
      <c r="DM2938" s="141"/>
      <c r="DN2938" s="141"/>
      <c r="DO2938" s="141"/>
      <c r="DP2938" s="91"/>
      <c r="DQ2938" s="72"/>
      <c r="DR2938" s="72"/>
      <c r="DS2938" s="72"/>
      <c r="DT2938" s="72"/>
      <c r="DZ2938" s="141"/>
      <c r="EA2938" s="141"/>
      <c r="EF2938" s="143"/>
    </row>
    <row r="2939" spans="78:136">
      <c r="BZ2939"/>
      <c r="CA2939" s="278">
        <v>41431.780543981484</v>
      </c>
      <c r="CB2939" t="s">
        <v>1969</v>
      </c>
      <c r="CF2939" s="65"/>
      <c r="CG2939" s="65"/>
      <c r="DJ2939" s="139"/>
      <c r="DK2939" s="95"/>
      <c r="DL2939" s="141"/>
      <c r="DM2939" s="141"/>
      <c r="DN2939" s="141"/>
      <c r="DO2939" s="141"/>
      <c r="DP2939" s="91"/>
      <c r="DQ2939" s="72"/>
      <c r="DR2939" s="72"/>
      <c r="DS2939" s="72"/>
      <c r="DT2939" s="72"/>
      <c r="DZ2939" s="141"/>
      <c r="EA2939" s="141"/>
      <c r="EF2939" s="143"/>
    </row>
    <row r="2940" spans="78:136">
      <c r="BZ2940"/>
      <c r="CA2940" s="278">
        <v>41431.780543981484</v>
      </c>
      <c r="CB2940" t="s">
        <v>1969</v>
      </c>
      <c r="CF2940" s="65"/>
      <c r="CG2940" s="65"/>
      <c r="DJ2940" s="139"/>
      <c r="DK2940" s="95"/>
      <c r="DL2940" s="141"/>
      <c r="DM2940" s="141"/>
      <c r="DN2940" s="141"/>
      <c r="DO2940" s="141"/>
      <c r="DP2940" s="91"/>
      <c r="DQ2940" s="72"/>
      <c r="DR2940" s="72"/>
      <c r="DS2940" s="72"/>
      <c r="DT2940" s="72"/>
      <c r="DZ2940" s="141"/>
      <c r="EA2940" s="141"/>
      <c r="EF2940" s="143"/>
    </row>
    <row r="2941" spans="78:136">
      <c r="BZ2941"/>
      <c r="CA2941" s="278">
        <v>41431.780555555553</v>
      </c>
      <c r="CB2941" t="s">
        <v>1969</v>
      </c>
      <c r="CF2941" s="65"/>
      <c r="CG2941" s="65"/>
      <c r="DJ2941" s="139"/>
      <c r="DK2941" s="95"/>
      <c r="DL2941" s="141"/>
      <c r="DM2941" s="141"/>
      <c r="DN2941" s="141"/>
      <c r="DO2941" s="141"/>
      <c r="DP2941" s="91"/>
      <c r="DQ2941" s="72"/>
      <c r="DR2941" s="72"/>
      <c r="DS2941" s="72"/>
      <c r="DT2941" s="72"/>
      <c r="DZ2941" s="141"/>
      <c r="EA2941" s="141"/>
      <c r="EF2941" s="143"/>
    </row>
    <row r="2942" spans="78:136">
      <c r="BZ2942"/>
      <c r="CA2942" s="278">
        <v>41431.78056712963</v>
      </c>
      <c r="CB2942" t="s">
        <v>1969</v>
      </c>
      <c r="CF2942" s="65"/>
      <c r="CG2942" s="65"/>
      <c r="DJ2942" s="139"/>
      <c r="DK2942" s="95"/>
      <c r="DL2942" s="141"/>
      <c r="DM2942" s="141"/>
      <c r="DN2942" s="141"/>
      <c r="DO2942" s="141"/>
      <c r="DP2942" s="91"/>
      <c r="DQ2942" s="72"/>
      <c r="DR2942" s="72"/>
      <c r="DS2942" s="72"/>
      <c r="DT2942" s="72"/>
      <c r="DZ2942" s="141"/>
      <c r="EA2942" s="141"/>
      <c r="EF2942" s="143"/>
    </row>
    <row r="2943" spans="78:136">
      <c r="BZ2943"/>
      <c r="CA2943" s="278">
        <v>41431.780590277776</v>
      </c>
      <c r="CB2943" t="s">
        <v>1969</v>
      </c>
      <c r="CF2943" s="65"/>
      <c r="CG2943" s="65"/>
      <c r="DJ2943" s="139"/>
      <c r="DK2943" s="95"/>
      <c r="DL2943" s="141"/>
      <c r="DM2943" s="141"/>
      <c r="DN2943" s="141"/>
      <c r="DO2943" s="141"/>
      <c r="DP2943" s="91"/>
      <c r="DQ2943" s="72"/>
      <c r="DR2943" s="72"/>
      <c r="DS2943" s="72"/>
      <c r="DT2943" s="72"/>
      <c r="DZ2943" s="141"/>
      <c r="EA2943" s="141"/>
      <c r="EF2943" s="143"/>
    </row>
    <row r="2944" spans="78:136">
      <c r="BZ2944"/>
      <c r="CA2944" s="278">
        <v>41431.780601851853</v>
      </c>
      <c r="CB2944" t="s">
        <v>1969</v>
      </c>
      <c r="CF2944" s="65"/>
      <c r="CG2944" s="65"/>
      <c r="DJ2944" s="139"/>
      <c r="DK2944" s="95"/>
      <c r="DL2944" s="141"/>
      <c r="DM2944" s="141"/>
      <c r="DN2944" s="141"/>
      <c r="DO2944" s="141"/>
      <c r="DP2944" s="91"/>
      <c r="DQ2944" s="72"/>
      <c r="DR2944" s="72"/>
      <c r="DS2944" s="72"/>
      <c r="DT2944" s="72"/>
      <c r="DZ2944" s="141"/>
      <c r="EA2944" s="141"/>
      <c r="EF2944" s="143"/>
    </row>
    <row r="2945" spans="78:136">
      <c r="BZ2945"/>
      <c r="CA2945" s="278">
        <v>41431.780613425923</v>
      </c>
      <c r="CB2945" t="s">
        <v>870</v>
      </c>
      <c r="CF2945" s="65"/>
      <c r="CG2945" s="65"/>
      <c r="DJ2945" s="139"/>
      <c r="DK2945" s="95"/>
      <c r="DL2945" s="141"/>
      <c r="DM2945" s="141"/>
      <c r="DN2945" s="141"/>
      <c r="DO2945" s="141"/>
      <c r="DP2945" s="91"/>
      <c r="DQ2945" s="72"/>
      <c r="DR2945" s="72"/>
      <c r="DS2945" s="72"/>
      <c r="DT2945" s="72"/>
      <c r="DZ2945" s="141"/>
      <c r="EA2945" s="141"/>
      <c r="EF2945" s="143"/>
    </row>
    <row r="2946" spans="78:136">
      <c r="BZ2946"/>
      <c r="CA2946" s="278">
        <v>41431.780624999999</v>
      </c>
      <c r="CB2946" t="s">
        <v>1969</v>
      </c>
      <c r="CF2946" s="65"/>
      <c r="CG2946" s="65"/>
      <c r="DJ2946" s="139"/>
      <c r="DK2946" s="95"/>
      <c r="DL2946" s="141"/>
      <c r="DM2946" s="141"/>
      <c r="DN2946" s="141"/>
      <c r="DO2946" s="141"/>
      <c r="DP2946" s="91"/>
      <c r="DQ2946" s="72"/>
      <c r="DR2946" s="72"/>
      <c r="DS2946" s="72"/>
      <c r="DT2946" s="72"/>
      <c r="DZ2946" s="141"/>
      <c r="EA2946" s="141"/>
      <c r="EF2946" s="143"/>
    </row>
    <row r="2947" spans="78:136">
      <c r="BZ2947"/>
      <c r="CA2947" s="278">
        <v>41431.780624999999</v>
      </c>
      <c r="CB2947" t="s">
        <v>1969</v>
      </c>
      <c r="CF2947" s="65"/>
      <c r="CG2947" s="65"/>
      <c r="DJ2947" s="139"/>
      <c r="DK2947" s="95"/>
      <c r="DL2947" s="141"/>
      <c r="DM2947" s="141"/>
      <c r="DN2947" s="141"/>
      <c r="DO2947" s="141"/>
      <c r="DP2947" s="91"/>
      <c r="DQ2947" s="72"/>
      <c r="DR2947" s="72"/>
      <c r="DS2947" s="72"/>
      <c r="DT2947" s="72"/>
      <c r="DZ2947" s="141"/>
      <c r="EA2947" s="141"/>
      <c r="EF2947" s="143"/>
    </row>
    <row r="2948" spans="78:136">
      <c r="BZ2948"/>
      <c r="CA2948" s="278">
        <v>41431.780636574076</v>
      </c>
      <c r="CB2948" t="s">
        <v>1969</v>
      </c>
      <c r="CF2948" s="65"/>
      <c r="CG2948" s="65"/>
      <c r="DJ2948" s="139"/>
      <c r="DK2948" s="95"/>
      <c r="DL2948" s="141"/>
      <c r="DM2948" s="141"/>
      <c r="DN2948" s="141"/>
      <c r="DO2948" s="141"/>
      <c r="DP2948" s="91"/>
      <c r="DQ2948" s="72"/>
      <c r="DR2948" s="72"/>
      <c r="DS2948" s="72"/>
      <c r="DT2948" s="72"/>
      <c r="DZ2948" s="141"/>
      <c r="EA2948" s="141"/>
      <c r="EF2948" s="143"/>
    </row>
    <row r="2949" spans="78:136">
      <c r="BZ2949"/>
      <c r="CA2949" s="278">
        <v>41431.780648148146</v>
      </c>
      <c r="CB2949" t="s">
        <v>1969</v>
      </c>
      <c r="CF2949" s="65"/>
      <c r="CG2949" s="65"/>
      <c r="DJ2949" s="139"/>
      <c r="DK2949" s="95"/>
      <c r="DL2949" s="141"/>
      <c r="DM2949" s="141"/>
      <c r="DN2949" s="141"/>
      <c r="DO2949" s="141"/>
      <c r="DP2949" s="91"/>
      <c r="DQ2949" s="72"/>
      <c r="DR2949" s="72"/>
      <c r="DS2949" s="72"/>
      <c r="DT2949" s="72"/>
      <c r="DZ2949" s="141"/>
      <c r="EA2949" s="141"/>
      <c r="EF2949" s="143"/>
    </row>
    <row r="2950" spans="78:136">
      <c r="BZ2950"/>
      <c r="CA2950" s="278">
        <v>41431.780659722222</v>
      </c>
      <c r="CB2950" t="s">
        <v>1969</v>
      </c>
      <c r="CF2950" s="65"/>
      <c r="CG2950" s="65"/>
      <c r="DJ2950" s="139"/>
      <c r="DK2950" s="95"/>
      <c r="DL2950" s="141"/>
      <c r="DM2950" s="141"/>
      <c r="DN2950" s="141"/>
      <c r="DO2950" s="141"/>
      <c r="DP2950" s="91"/>
      <c r="DQ2950" s="72"/>
      <c r="DR2950" s="72"/>
      <c r="DS2950" s="72"/>
      <c r="DT2950" s="72"/>
      <c r="DZ2950" s="141"/>
      <c r="EA2950" s="141"/>
      <c r="EF2950" s="143"/>
    </row>
    <row r="2951" spans="78:136">
      <c r="BZ2951"/>
      <c r="CA2951" s="278">
        <v>41431.780671296299</v>
      </c>
      <c r="CB2951" t="s">
        <v>917</v>
      </c>
      <c r="CF2951" s="65"/>
      <c r="CG2951" s="65"/>
      <c r="DJ2951" s="139"/>
      <c r="DK2951" s="95"/>
      <c r="DL2951" s="141"/>
      <c r="DM2951" s="141"/>
      <c r="DN2951" s="141"/>
      <c r="DO2951" s="141"/>
      <c r="DP2951" s="91"/>
      <c r="DQ2951" s="72"/>
      <c r="DR2951" s="72"/>
      <c r="DS2951" s="72"/>
      <c r="DT2951" s="72"/>
      <c r="DZ2951" s="141"/>
      <c r="EA2951" s="141"/>
      <c r="EF2951" s="143"/>
    </row>
    <row r="2952" spans="78:136">
      <c r="BZ2952"/>
      <c r="CA2952" s="278">
        <v>41431.780682870369</v>
      </c>
      <c r="CB2952" t="s">
        <v>1969</v>
      </c>
      <c r="CF2952" s="65"/>
      <c r="CG2952" s="65"/>
      <c r="DJ2952" s="139"/>
      <c r="DK2952" s="95"/>
      <c r="DL2952" s="141"/>
      <c r="DM2952" s="141"/>
      <c r="DN2952" s="141"/>
      <c r="DO2952" s="141"/>
      <c r="DP2952" s="91"/>
      <c r="DQ2952" s="72"/>
      <c r="DR2952" s="72"/>
      <c r="DS2952" s="72"/>
      <c r="DT2952" s="72"/>
      <c r="DZ2952" s="141"/>
      <c r="EA2952" s="141"/>
      <c r="EF2952" s="143"/>
    </row>
    <row r="2953" spans="78:136">
      <c r="BZ2953"/>
      <c r="CA2953" s="278">
        <v>41431.780682870369</v>
      </c>
      <c r="CB2953" t="s">
        <v>1969</v>
      </c>
      <c r="CF2953" s="65"/>
      <c r="CG2953" s="65"/>
      <c r="DJ2953" s="139"/>
      <c r="DK2953" s="95"/>
      <c r="DL2953" s="141"/>
      <c r="DM2953" s="141"/>
      <c r="DN2953" s="141"/>
      <c r="DO2953" s="141"/>
      <c r="DP2953" s="91"/>
      <c r="DQ2953" s="72"/>
      <c r="DR2953" s="72"/>
      <c r="DS2953" s="72"/>
      <c r="DT2953" s="72"/>
      <c r="DZ2953" s="141"/>
      <c r="EA2953" s="141"/>
      <c r="EF2953" s="143"/>
    </row>
    <row r="2954" spans="78:136">
      <c r="BZ2954"/>
      <c r="CA2954" s="278">
        <v>41431.780694444446</v>
      </c>
      <c r="CB2954" t="s">
        <v>1969</v>
      </c>
      <c r="CF2954" s="65"/>
      <c r="CG2954" s="65"/>
      <c r="DJ2954" s="139"/>
      <c r="DK2954" s="95"/>
      <c r="DL2954" s="141"/>
      <c r="DM2954" s="141"/>
      <c r="DN2954" s="141"/>
      <c r="DO2954" s="141"/>
      <c r="DP2954" s="91"/>
      <c r="DQ2954" s="72"/>
      <c r="DR2954" s="72"/>
      <c r="DS2954" s="72"/>
      <c r="DT2954" s="72"/>
      <c r="DZ2954" s="141"/>
      <c r="EA2954" s="141"/>
      <c r="EF2954" s="143"/>
    </row>
    <row r="2955" spans="78:136">
      <c r="BZ2955"/>
      <c r="CA2955" s="278">
        <v>41431.780706018515</v>
      </c>
      <c r="CB2955" t="s">
        <v>1969</v>
      </c>
      <c r="CF2955" s="65"/>
      <c r="CG2955" s="65"/>
      <c r="DJ2955" s="139"/>
      <c r="DK2955" s="95"/>
      <c r="DL2955" s="141"/>
      <c r="DM2955" s="141"/>
      <c r="DN2955" s="141"/>
      <c r="DO2955" s="141"/>
      <c r="DP2955" s="91"/>
      <c r="DQ2955" s="72"/>
      <c r="DR2955" s="72"/>
      <c r="DS2955" s="72"/>
      <c r="DT2955" s="72"/>
      <c r="DZ2955" s="141"/>
      <c r="EA2955" s="141"/>
      <c r="EF2955" s="143"/>
    </row>
    <row r="2956" spans="78:136">
      <c r="BZ2956"/>
      <c r="CA2956" s="278">
        <v>41431.780717592592</v>
      </c>
      <c r="CB2956" t="s">
        <v>1969</v>
      </c>
      <c r="CF2956" s="65"/>
      <c r="CG2956" s="65"/>
      <c r="DJ2956" s="139"/>
      <c r="DK2956" s="95"/>
      <c r="DL2956" s="141"/>
      <c r="DM2956" s="141"/>
      <c r="DN2956" s="141"/>
      <c r="DO2956" s="141"/>
      <c r="DP2956" s="91"/>
      <c r="DQ2956" s="72"/>
      <c r="DR2956" s="72"/>
      <c r="DS2956" s="72"/>
      <c r="DT2956" s="72"/>
      <c r="DZ2956" s="141"/>
      <c r="EA2956" s="141"/>
      <c r="EF2956" s="143"/>
    </row>
    <row r="2957" spans="78:136">
      <c r="BZ2957"/>
      <c r="CA2957" s="278">
        <v>41431.780729166669</v>
      </c>
      <c r="CB2957" t="s">
        <v>802</v>
      </c>
      <c r="CF2957" s="65"/>
      <c r="CG2957" s="65"/>
      <c r="DJ2957" s="139"/>
      <c r="DK2957" s="95"/>
      <c r="DL2957" s="141"/>
      <c r="DM2957" s="141"/>
      <c r="DN2957" s="141"/>
      <c r="DO2957" s="141"/>
      <c r="DP2957" s="91"/>
      <c r="DQ2957" s="72"/>
      <c r="DR2957" s="72"/>
      <c r="DS2957" s="72"/>
      <c r="DT2957" s="72"/>
      <c r="DZ2957" s="141"/>
      <c r="EA2957" s="141"/>
      <c r="EF2957" s="143"/>
    </row>
    <row r="2958" spans="78:136">
      <c r="BZ2958"/>
      <c r="CA2958" s="278">
        <v>41431.780729166669</v>
      </c>
      <c r="CB2958" t="s">
        <v>1969</v>
      </c>
      <c r="CF2958" s="65"/>
      <c r="CG2958" s="65"/>
      <c r="DJ2958" s="139"/>
      <c r="DK2958" s="95"/>
      <c r="DL2958" s="141"/>
      <c r="DM2958" s="141"/>
      <c r="DN2958" s="141"/>
      <c r="DO2958" s="141"/>
      <c r="DP2958" s="91"/>
      <c r="DQ2958" s="72"/>
      <c r="DR2958" s="72"/>
      <c r="DS2958" s="72"/>
      <c r="DT2958" s="72"/>
      <c r="DZ2958" s="141"/>
      <c r="EA2958" s="141"/>
      <c r="EF2958" s="143"/>
    </row>
    <row r="2959" spans="78:136">
      <c r="BZ2959"/>
      <c r="CA2959" s="278">
        <v>41431.780740740738</v>
      </c>
      <c r="CB2959" t="s">
        <v>1969</v>
      </c>
      <c r="CF2959" s="65"/>
      <c r="CG2959" s="65"/>
      <c r="DJ2959" s="139"/>
      <c r="DK2959" s="95"/>
      <c r="DL2959" s="141"/>
      <c r="DM2959" s="141"/>
      <c r="DN2959" s="141"/>
      <c r="DO2959" s="141"/>
      <c r="DP2959" s="91"/>
      <c r="DQ2959" s="72"/>
      <c r="DR2959" s="72"/>
      <c r="DS2959" s="72"/>
      <c r="DT2959" s="72"/>
      <c r="DZ2959" s="141"/>
      <c r="EA2959" s="141"/>
      <c r="EF2959" s="143"/>
    </row>
    <row r="2960" spans="78:136">
      <c r="BZ2960"/>
      <c r="CA2960" s="278">
        <v>41431.780752314815</v>
      </c>
      <c r="CB2960" t="s">
        <v>1969</v>
      </c>
      <c r="CF2960" s="65"/>
      <c r="CG2960" s="65"/>
      <c r="DJ2960" s="139"/>
      <c r="DK2960" s="95"/>
      <c r="DL2960" s="141"/>
      <c r="DM2960" s="141"/>
      <c r="DN2960" s="141"/>
      <c r="DO2960" s="141"/>
      <c r="DP2960" s="91"/>
      <c r="DQ2960" s="72"/>
      <c r="DR2960" s="72"/>
      <c r="DS2960" s="72"/>
      <c r="DT2960" s="72"/>
      <c r="DZ2960" s="141"/>
      <c r="EA2960" s="141"/>
      <c r="EF2960" s="143"/>
    </row>
    <row r="2961" spans="78:136">
      <c r="BZ2961"/>
      <c r="CA2961" s="278">
        <v>41431.780763888892</v>
      </c>
      <c r="CB2961" t="s">
        <v>1969</v>
      </c>
      <c r="CF2961" s="65"/>
      <c r="CG2961" s="65"/>
      <c r="DJ2961" s="139"/>
      <c r="DK2961" s="95"/>
      <c r="DL2961" s="141"/>
      <c r="DM2961" s="141"/>
      <c r="DN2961" s="141"/>
      <c r="DO2961" s="141"/>
      <c r="DP2961" s="91"/>
      <c r="DQ2961" s="72"/>
      <c r="DR2961" s="72"/>
      <c r="DS2961" s="72"/>
      <c r="DT2961" s="72"/>
      <c r="DZ2961" s="141"/>
      <c r="EA2961" s="141"/>
      <c r="EF2961" s="143"/>
    </row>
    <row r="2962" spans="78:136">
      <c r="BZ2962"/>
      <c r="CA2962" s="278">
        <v>41431.780775462961</v>
      </c>
      <c r="CB2962" t="s">
        <v>1969</v>
      </c>
      <c r="CF2962" s="65"/>
      <c r="CG2962" s="65"/>
      <c r="DJ2962" s="139"/>
      <c r="DK2962" s="95"/>
      <c r="DL2962" s="141"/>
      <c r="DM2962" s="141"/>
      <c r="DN2962" s="141"/>
      <c r="DO2962" s="141"/>
      <c r="DP2962" s="91"/>
      <c r="DQ2962" s="72"/>
      <c r="DR2962" s="72"/>
      <c r="DS2962" s="72"/>
      <c r="DT2962" s="72"/>
      <c r="DZ2962" s="141"/>
      <c r="EA2962" s="141"/>
      <c r="EF2962" s="143"/>
    </row>
    <row r="2963" spans="78:136">
      <c r="BZ2963"/>
      <c r="CA2963" s="278">
        <v>41431.780787037038</v>
      </c>
      <c r="CB2963" t="s">
        <v>803</v>
      </c>
      <c r="CF2963" s="65"/>
      <c r="CG2963" s="65"/>
      <c r="DJ2963" s="139"/>
      <c r="DK2963" s="95"/>
      <c r="DL2963" s="141"/>
      <c r="DM2963" s="141"/>
      <c r="DN2963" s="141"/>
      <c r="DO2963" s="141"/>
      <c r="DP2963" s="91"/>
      <c r="DQ2963" s="72"/>
      <c r="DR2963" s="72"/>
      <c r="DS2963" s="72"/>
      <c r="DT2963" s="72"/>
      <c r="DZ2963" s="141"/>
      <c r="EA2963" s="141"/>
      <c r="EF2963" s="143"/>
    </row>
    <row r="2964" spans="78:136">
      <c r="BZ2964"/>
      <c r="CA2964" s="278">
        <v>41431.780787037038</v>
      </c>
      <c r="CB2964" t="s">
        <v>1969</v>
      </c>
      <c r="CF2964" s="65"/>
      <c r="CG2964" s="65"/>
      <c r="DJ2964" s="139"/>
      <c r="DK2964" s="95"/>
      <c r="DL2964" s="141"/>
      <c r="DM2964" s="141"/>
      <c r="DN2964" s="141"/>
      <c r="DO2964" s="141"/>
      <c r="DP2964" s="91"/>
      <c r="DQ2964" s="72"/>
      <c r="DR2964" s="72"/>
      <c r="DS2964" s="72"/>
      <c r="DT2964" s="72"/>
      <c r="DZ2964" s="141"/>
      <c r="EA2964" s="141"/>
      <c r="EF2964" s="143"/>
    </row>
    <row r="2965" spans="78:136">
      <c r="BZ2965"/>
      <c r="CA2965" s="278">
        <v>41431.780787037038</v>
      </c>
      <c r="CB2965" t="s">
        <v>1969</v>
      </c>
      <c r="CF2965" s="65"/>
      <c r="CG2965" s="65"/>
      <c r="DJ2965" s="139"/>
      <c r="DK2965" s="95"/>
      <c r="DL2965" s="141"/>
      <c r="DM2965" s="141"/>
      <c r="DN2965" s="141"/>
      <c r="DO2965" s="141"/>
      <c r="DP2965" s="91"/>
      <c r="DQ2965" s="72"/>
      <c r="DR2965" s="72"/>
      <c r="DS2965" s="72"/>
      <c r="DT2965" s="72"/>
      <c r="DZ2965" s="141"/>
      <c r="EA2965" s="141"/>
      <c r="EF2965" s="143"/>
    </row>
    <row r="2966" spans="78:136">
      <c r="BZ2966"/>
      <c r="CA2966" s="278">
        <v>41431.780798611115</v>
      </c>
      <c r="CB2966" t="s">
        <v>1969</v>
      </c>
      <c r="CF2966" s="65"/>
      <c r="CG2966" s="65"/>
      <c r="DJ2966" s="139"/>
      <c r="DK2966" s="95"/>
      <c r="DL2966" s="141"/>
      <c r="DM2966" s="141"/>
      <c r="DN2966" s="141"/>
      <c r="DO2966" s="141"/>
      <c r="DP2966" s="91"/>
      <c r="DQ2966" s="72"/>
      <c r="DR2966" s="72"/>
      <c r="DS2966" s="72"/>
      <c r="DT2966" s="72"/>
      <c r="DZ2966" s="141"/>
      <c r="EA2966" s="141"/>
      <c r="EF2966" s="143"/>
    </row>
    <row r="2967" spans="78:136">
      <c r="BZ2967"/>
      <c r="CA2967" s="278">
        <v>41431.780810185184</v>
      </c>
      <c r="CB2967" t="s">
        <v>1969</v>
      </c>
      <c r="CF2967" s="65"/>
      <c r="CG2967" s="65"/>
      <c r="DJ2967" s="139"/>
      <c r="DK2967" s="95"/>
      <c r="DL2967" s="141"/>
      <c r="DM2967" s="141"/>
      <c r="DN2967" s="141"/>
      <c r="DO2967" s="141"/>
      <c r="DP2967" s="91"/>
      <c r="DQ2967" s="72"/>
      <c r="DR2967" s="72"/>
      <c r="DS2967" s="72"/>
      <c r="DT2967" s="72"/>
      <c r="DZ2967" s="141"/>
      <c r="EA2967" s="141"/>
      <c r="EF2967" s="143"/>
    </row>
    <row r="2968" spans="78:136">
      <c r="BZ2968"/>
      <c r="CA2968" s="278">
        <v>41431.780833333331</v>
      </c>
      <c r="CB2968" t="s">
        <v>1969</v>
      </c>
      <c r="CF2968" s="65"/>
      <c r="CG2968" s="65"/>
      <c r="DJ2968" s="139"/>
      <c r="DK2968" s="95"/>
      <c r="DL2968" s="141"/>
      <c r="DM2968" s="141"/>
      <c r="DN2968" s="141"/>
      <c r="DO2968" s="141"/>
      <c r="DP2968" s="91"/>
      <c r="DQ2968" s="72"/>
      <c r="DR2968" s="72"/>
      <c r="DS2968" s="72"/>
      <c r="DT2968" s="72"/>
      <c r="DZ2968" s="141"/>
      <c r="EA2968" s="141"/>
      <c r="EF2968" s="143"/>
    </row>
    <row r="2969" spans="78:136">
      <c r="BZ2969"/>
      <c r="CA2969" s="278">
        <v>41431.780844907407</v>
      </c>
      <c r="CB2969" t="s">
        <v>676</v>
      </c>
      <c r="CF2969" s="65"/>
      <c r="CG2969" s="65"/>
      <c r="DJ2969" s="139"/>
      <c r="DK2969" s="95"/>
      <c r="DL2969" s="141"/>
      <c r="DM2969" s="141"/>
      <c r="DN2969" s="141"/>
      <c r="DO2969" s="141"/>
      <c r="DP2969" s="91"/>
      <c r="DQ2969" s="72"/>
      <c r="DR2969" s="72"/>
      <c r="DS2969" s="72"/>
      <c r="DT2969" s="72"/>
      <c r="DZ2969" s="141"/>
      <c r="EA2969" s="141"/>
      <c r="EF2969" s="143"/>
    </row>
    <row r="2970" spans="78:136">
      <c r="BZ2970"/>
      <c r="CA2970" s="278">
        <v>41431.780844907407</v>
      </c>
      <c r="CB2970" t="s">
        <v>1969</v>
      </c>
      <c r="CF2970" s="65"/>
      <c r="CG2970" s="65"/>
      <c r="DJ2970" s="139"/>
      <c r="DK2970" s="95"/>
      <c r="DL2970" s="141"/>
      <c r="DM2970" s="141"/>
      <c r="DN2970" s="141"/>
      <c r="DO2970" s="141"/>
      <c r="DP2970" s="91"/>
      <c r="DQ2970" s="72"/>
      <c r="DR2970" s="72"/>
      <c r="DS2970" s="72"/>
      <c r="DT2970" s="72"/>
      <c r="DZ2970" s="141"/>
      <c r="EA2970" s="141"/>
      <c r="EF2970" s="143"/>
    </row>
    <row r="2971" spans="78:136">
      <c r="BZ2971"/>
      <c r="CA2971" s="278">
        <v>41431.780844907407</v>
      </c>
      <c r="CB2971" t="s">
        <v>1969</v>
      </c>
      <c r="CF2971" s="65"/>
      <c r="CG2971" s="65"/>
      <c r="DJ2971" s="139"/>
      <c r="DK2971" s="95"/>
      <c r="DL2971" s="141"/>
      <c r="DM2971" s="141"/>
      <c r="DN2971" s="141"/>
      <c r="DO2971" s="141"/>
      <c r="DP2971" s="91"/>
      <c r="DQ2971" s="72"/>
      <c r="DR2971" s="72"/>
      <c r="DS2971" s="72"/>
      <c r="DT2971" s="72"/>
      <c r="DZ2971" s="141"/>
      <c r="EA2971" s="141"/>
      <c r="EF2971" s="143"/>
    </row>
    <row r="2972" spans="78:136">
      <c r="BZ2972"/>
      <c r="CA2972" s="278">
        <v>41431.780856481484</v>
      </c>
      <c r="CB2972" t="s">
        <v>1969</v>
      </c>
      <c r="CF2972" s="65"/>
      <c r="CG2972" s="65"/>
      <c r="DJ2972" s="139"/>
      <c r="DK2972" s="95"/>
      <c r="DL2972" s="141"/>
      <c r="DM2972" s="141"/>
      <c r="DN2972" s="141"/>
      <c r="DO2972" s="141"/>
      <c r="DP2972" s="91"/>
      <c r="DQ2972" s="72"/>
      <c r="DR2972" s="72"/>
      <c r="DS2972" s="72"/>
      <c r="DT2972" s="72"/>
      <c r="DZ2972" s="141"/>
      <c r="EA2972" s="141"/>
      <c r="EF2972" s="143"/>
    </row>
    <row r="2973" spans="78:136">
      <c r="BZ2973"/>
      <c r="CA2973" s="278">
        <v>41431.780868055554</v>
      </c>
      <c r="CB2973" t="s">
        <v>1969</v>
      </c>
      <c r="CF2973" s="65"/>
      <c r="CG2973" s="65"/>
      <c r="DJ2973" s="139"/>
      <c r="DK2973" s="95"/>
      <c r="DL2973" s="141"/>
      <c r="DM2973" s="141"/>
      <c r="DN2973" s="141"/>
      <c r="DO2973" s="141"/>
      <c r="DP2973" s="91"/>
      <c r="DQ2973" s="72"/>
      <c r="DR2973" s="72"/>
      <c r="DS2973" s="72"/>
      <c r="DT2973" s="72"/>
      <c r="DZ2973" s="141"/>
      <c r="EA2973" s="141"/>
      <c r="EF2973" s="143"/>
    </row>
    <row r="2974" spans="78:136">
      <c r="BZ2974"/>
      <c r="CA2974" s="278">
        <v>41431.78087962963</v>
      </c>
      <c r="CB2974" t="s">
        <v>1969</v>
      </c>
      <c r="CF2974" s="65"/>
      <c r="CG2974" s="65"/>
      <c r="DJ2974" s="139"/>
      <c r="DK2974" s="95"/>
      <c r="DL2974" s="141"/>
      <c r="DM2974" s="141"/>
      <c r="DN2974" s="141"/>
      <c r="DO2974" s="141"/>
      <c r="DP2974" s="91"/>
      <c r="DQ2974" s="72"/>
      <c r="DR2974" s="72"/>
      <c r="DS2974" s="72"/>
      <c r="DT2974" s="72"/>
      <c r="DZ2974" s="141"/>
      <c r="EA2974" s="141"/>
      <c r="EF2974" s="143"/>
    </row>
    <row r="2975" spans="78:136">
      <c r="BZ2975"/>
      <c r="CA2975" s="278">
        <v>41431.780902777777</v>
      </c>
      <c r="CB2975" t="s">
        <v>677</v>
      </c>
      <c r="CF2975" s="65"/>
      <c r="CG2975" s="65"/>
      <c r="DJ2975" s="139"/>
      <c r="DK2975" s="95"/>
      <c r="DL2975" s="141"/>
      <c r="DM2975" s="141"/>
      <c r="DN2975" s="141"/>
      <c r="DO2975" s="141"/>
      <c r="DP2975" s="91"/>
      <c r="DQ2975" s="72"/>
      <c r="DR2975" s="72"/>
      <c r="DS2975" s="72"/>
      <c r="DT2975" s="72"/>
      <c r="DZ2975" s="141"/>
      <c r="EA2975" s="141"/>
      <c r="EF2975" s="143"/>
    </row>
    <row r="2976" spans="78:136">
      <c r="BZ2976"/>
      <c r="CA2976" s="278">
        <v>41431.780902777777</v>
      </c>
      <c r="CB2976" t="s">
        <v>1969</v>
      </c>
      <c r="CF2976" s="65"/>
      <c r="CG2976" s="65"/>
      <c r="DJ2976" s="139"/>
      <c r="DK2976" s="95"/>
      <c r="DL2976" s="141"/>
      <c r="DM2976" s="141"/>
      <c r="DN2976" s="141"/>
      <c r="DO2976" s="141"/>
      <c r="DP2976" s="91"/>
      <c r="DQ2976" s="72"/>
      <c r="DR2976" s="72"/>
      <c r="DS2976" s="72"/>
      <c r="DT2976" s="72"/>
      <c r="DZ2976" s="141"/>
      <c r="EA2976" s="141"/>
      <c r="EF2976" s="143"/>
    </row>
    <row r="2977" spans="78:136">
      <c r="BZ2977"/>
      <c r="CA2977" s="278">
        <v>41431.780902777777</v>
      </c>
      <c r="CB2977" t="s">
        <v>1969</v>
      </c>
      <c r="CF2977" s="65"/>
      <c r="CG2977" s="65"/>
      <c r="DJ2977" s="139"/>
      <c r="DK2977" s="95"/>
      <c r="DL2977" s="141"/>
      <c r="DM2977" s="141"/>
      <c r="DN2977" s="141"/>
      <c r="DO2977" s="141"/>
      <c r="DP2977" s="91"/>
      <c r="DQ2977" s="72"/>
      <c r="DR2977" s="72"/>
      <c r="DS2977" s="72"/>
      <c r="DT2977" s="72"/>
      <c r="DZ2977" s="141"/>
      <c r="EA2977" s="141"/>
      <c r="EF2977" s="143"/>
    </row>
    <row r="2978" spans="78:136">
      <c r="BZ2978"/>
      <c r="CA2978" s="278">
        <v>41431.780914351853</v>
      </c>
      <c r="CB2978" t="s">
        <v>1969</v>
      </c>
      <c r="CF2978" s="65"/>
      <c r="CG2978" s="65"/>
      <c r="DJ2978" s="139"/>
      <c r="DK2978" s="95"/>
      <c r="DL2978" s="141"/>
      <c r="DM2978" s="141"/>
      <c r="DN2978" s="141"/>
      <c r="DO2978" s="141"/>
      <c r="DP2978" s="91"/>
      <c r="DQ2978" s="72"/>
      <c r="DR2978" s="72"/>
      <c r="DS2978" s="72"/>
      <c r="DT2978" s="72"/>
      <c r="DZ2978" s="141"/>
      <c r="EA2978" s="141"/>
      <c r="EF2978" s="143"/>
    </row>
    <row r="2979" spans="78:136">
      <c r="BZ2979"/>
      <c r="CA2979" s="278">
        <v>41431.780925925923</v>
      </c>
      <c r="CB2979" t="s">
        <v>1969</v>
      </c>
      <c r="CF2979" s="65"/>
      <c r="CG2979" s="65"/>
      <c r="DJ2979" s="139"/>
      <c r="DK2979" s="95"/>
      <c r="DL2979" s="141"/>
      <c r="DM2979" s="141"/>
      <c r="DN2979" s="141"/>
      <c r="DO2979" s="141"/>
      <c r="DP2979" s="91"/>
      <c r="DQ2979" s="72"/>
      <c r="DR2979" s="72"/>
      <c r="DS2979" s="72"/>
      <c r="DT2979" s="72"/>
      <c r="DZ2979" s="141"/>
      <c r="EA2979" s="141"/>
      <c r="EF2979" s="143"/>
    </row>
    <row r="2980" spans="78:136">
      <c r="BZ2980"/>
      <c r="CA2980" s="278">
        <v>41431.7809375</v>
      </c>
      <c r="CB2980" t="s">
        <v>1969</v>
      </c>
      <c r="CF2980" s="65"/>
      <c r="CG2980" s="65"/>
      <c r="DJ2980" s="139"/>
      <c r="DK2980" s="95"/>
      <c r="DL2980" s="141"/>
      <c r="DM2980" s="141"/>
      <c r="DN2980" s="141"/>
      <c r="DO2980" s="141"/>
      <c r="DP2980" s="91"/>
      <c r="DQ2980" s="72"/>
      <c r="DR2980" s="72"/>
      <c r="DS2980" s="72"/>
      <c r="DT2980" s="72"/>
      <c r="DZ2980" s="141"/>
      <c r="EA2980" s="141"/>
      <c r="EF2980" s="143"/>
    </row>
    <row r="2981" spans="78:136">
      <c r="BZ2981"/>
      <c r="CA2981" s="278">
        <v>41431.780949074076</v>
      </c>
      <c r="CB2981" t="s">
        <v>624</v>
      </c>
      <c r="CF2981" s="65"/>
      <c r="CG2981" s="65"/>
      <c r="DJ2981" s="139"/>
      <c r="DK2981" s="95"/>
      <c r="DL2981" s="141"/>
      <c r="DM2981" s="141"/>
      <c r="DN2981" s="141"/>
      <c r="DO2981" s="141"/>
      <c r="DP2981" s="91"/>
      <c r="DQ2981" s="72"/>
      <c r="DR2981" s="72"/>
      <c r="DS2981" s="72"/>
      <c r="DT2981" s="72"/>
      <c r="DZ2981" s="141"/>
      <c r="EA2981" s="141"/>
      <c r="EF2981" s="143"/>
    </row>
    <row r="2982" spans="78:136">
      <c r="BZ2982"/>
      <c r="CA2982" s="278">
        <v>41431.780960648146</v>
      </c>
      <c r="CB2982" t="s">
        <v>1969</v>
      </c>
      <c r="CF2982" s="65"/>
      <c r="CG2982" s="65"/>
      <c r="DJ2982" s="139"/>
      <c r="DK2982" s="95"/>
      <c r="DL2982" s="141"/>
      <c r="DM2982" s="141"/>
      <c r="DN2982" s="141"/>
      <c r="DO2982" s="141"/>
      <c r="DP2982" s="91"/>
      <c r="DQ2982" s="72"/>
      <c r="DR2982" s="72"/>
      <c r="DS2982" s="72"/>
      <c r="DT2982" s="72"/>
      <c r="DZ2982" s="141"/>
      <c r="EA2982" s="141"/>
      <c r="EF2982" s="143"/>
    </row>
    <row r="2983" spans="78:136">
      <c r="BZ2983"/>
      <c r="CA2983" s="278">
        <v>41431.787465277775</v>
      </c>
      <c r="CB2983" t="s">
        <v>1969</v>
      </c>
      <c r="CF2983" s="65"/>
      <c r="CG2983" s="65"/>
      <c r="DJ2983" s="139"/>
      <c r="DK2983" s="95"/>
      <c r="DL2983" s="141"/>
      <c r="DM2983" s="141"/>
      <c r="DN2983" s="141"/>
      <c r="DO2983" s="141"/>
      <c r="DP2983" s="91"/>
      <c r="DQ2983" s="72"/>
      <c r="DR2983" s="72"/>
      <c r="DS2983" s="72"/>
      <c r="DT2983" s="72"/>
      <c r="DZ2983" s="141"/>
      <c r="EA2983" s="141"/>
      <c r="EF2983" s="143"/>
    </row>
    <row r="2984" spans="78:136">
      <c r="BZ2984"/>
      <c r="CA2984" s="278">
        <v>41431.787581018521</v>
      </c>
      <c r="CB2984" t="s">
        <v>1969</v>
      </c>
      <c r="CF2984" s="65"/>
      <c r="CG2984" s="65"/>
      <c r="DJ2984" s="139"/>
      <c r="DK2984" s="95"/>
      <c r="DL2984" s="141"/>
      <c r="DM2984" s="141"/>
      <c r="DN2984" s="141"/>
      <c r="DO2984" s="141"/>
      <c r="DP2984" s="91"/>
      <c r="DQ2984" s="72"/>
      <c r="DR2984" s="72"/>
      <c r="DS2984" s="72"/>
      <c r="DT2984" s="72"/>
      <c r="DZ2984" s="141"/>
      <c r="EA2984" s="141"/>
      <c r="EF2984" s="143"/>
    </row>
    <row r="2985" spans="78:136">
      <c r="BZ2985"/>
      <c r="CA2985" s="278">
        <v>41431.787592592591</v>
      </c>
      <c r="CB2985" t="s">
        <v>679</v>
      </c>
      <c r="CF2985" s="65"/>
      <c r="CG2985" s="65"/>
      <c r="DJ2985" s="139"/>
      <c r="DK2985" s="95"/>
      <c r="DL2985" s="141"/>
      <c r="DM2985" s="141"/>
      <c r="DN2985" s="141"/>
      <c r="DO2985" s="141"/>
      <c r="DP2985" s="91"/>
      <c r="DQ2985" s="72"/>
      <c r="DR2985" s="72"/>
      <c r="DS2985" s="72"/>
      <c r="DT2985" s="72"/>
      <c r="DZ2985" s="141"/>
      <c r="EA2985" s="141"/>
      <c r="EF2985" s="143"/>
    </row>
    <row r="2986" spans="78:136">
      <c r="BZ2986"/>
      <c r="CA2986" s="278">
        <v>41431.787604166668</v>
      </c>
      <c r="CB2986" t="s">
        <v>1969</v>
      </c>
      <c r="CF2986" s="65"/>
      <c r="CG2986" s="65"/>
      <c r="DJ2986" s="139"/>
      <c r="DK2986" s="95"/>
      <c r="DL2986" s="141"/>
      <c r="DM2986" s="141"/>
      <c r="DN2986" s="141"/>
      <c r="DO2986" s="141"/>
      <c r="DP2986" s="91"/>
      <c r="DQ2986" s="72"/>
      <c r="DR2986" s="72"/>
      <c r="DS2986" s="72"/>
      <c r="DT2986" s="72"/>
      <c r="DZ2986" s="141"/>
      <c r="EA2986" s="141"/>
      <c r="EF2986" s="143"/>
    </row>
    <row r="2987" spans="78:136">
      <c r="BZ2987"/>
      <c r="CA2987" s="278">
        <v>41431.787604166668</v>
      </c>
      <c r="CB2987" t="s">
        <v>1969</v>
      </c>
      <c r="CF2987" s="65"/>
      <c r="CG2987" s="65"/>
      <c r="DJ2987" s="139"/>
      <c r="DK2987" s="95"/>
      <c r="DL2987" s="141"/>
      <c r="DM2987" s="141"/>
      <c r="DN2987" s="141"/>
      <c r="DO2987" s="141"/>
      <c r="DP2987" s="91"/>
      <c r="DQ2987" s="72"/>
      <c r="DR2987" s="72"/>
      <c r="DS2987" s="72"/>
      <c r="DT2987" s="72"/>
      <c r="DZ2987" s="141"/>
      <c r="EA2987" s="141"/>
      <c r="EF2987" s="143"/>
    </row>
    <row r="2988" spans="78:136">
      <c r="BZ2988"/>
      <c r="CA2988" s="278">
        <v>41431.787615740737</v>
      </c>
      <c r="CB2988" t="s">
        <v>1969</v>
      </c>
      <c r="CF2988" s="65"/>
      <c r="CG2988" s="65"/>
      <c r="DJ2988" s="139"/>
      <c r="DK2988" s="95"/>
      <c r="DL2988" s="141"/>
      <c r="DM2988" s="141"/>
      <c r="DN2988" s="141"/>
      <c r="DO2988" s="141"/>
      <c r="DP2988" s="91"/>
      <c r="DQ2988" s="72"/>
      <c r="DR2988" s="72"/>
      <c r="DS2988" s="72"/>
      <c r="DT2988" s="72"/>
      <c r="DZ2988" s="141"/>
      <c r="EA2988" s="141"/>
      <c r="EF2988" s="143"/>
    </row>
    <row r="2989" spans="78:136">
      <c r="BZ2989"/>
      <c r="CA2989" s="278">
        <v>41431.787627314814</v>
      </c>
      <c r="CB2989" t="s">
        <v>1969</v>
      </c>
      <c r="CF2989" s="65"/>
      <c r="CG2989" s="65"/>
      <c r="DJ2989" s="139"/>
      <c r="DK2989" s="95"/>
      <c r="DL2989" s="141"/>
      <c r="DM2989" s="141"/>
      <c r="DN2989" s="141"/>
      <c r="DO2989" s="141"/>
      <c r="DP2989" s="91"/>
      <c r="DQ2989" s="72"/>
      <c r="DR2989" s="72"/>
      <c r="DS2989" s="72"/>
      <c r="DT2989" s="72"/>
      <c r="DZ2989" s="141"/>
      <c r="EA2989" s="141"/>
      <c r="EF2989" s="143"/>
    </row>
    <row r="2990" spans="78:136">
      <c r="BZ2990"/>
      <c r="CA2990" s="278">
        <v>41431.787638888891</v>
      </c>
      <c r="CB2990" t="s">
        <v>1969</v>
      </c>
      <c r="CF2990" s="65"/>
      <c r="CG2990" s="65"/>
      <c r="DJ2990" s="139"/>
      <c r="DK2990" s="95"/>
      <c r="DL2990" s="141"/>
      <c r="DM2990" s="141"/>
      <c r="DN2990" s="141"/>
      <c r="DO2990" s="141"/>
      <c r="DP2990" s="91"/>
      <c r="DQ2990" s="72"/>
      <c r="DR2990" s="72"/>
      <c r="DS2990" s="72"/>
      <c r="DT2990" s="72"/>
      <c r="DZ2990" s="141"/>
      <c r="EA2990" s="141"/>
      <c r="EF2990" s="143"/>
    </row>
    <row r="2991" spans="78:136">
      <c r="BZ2991"/>
      <c r="CA2991" s="278">
        <v>41431.78765046296</v>
      </c>
      <c r="CB2991" t="s">
        <v>627</v>
      </c>
      <c r="CF2991" s="65"/>
      <c r="CG2991" s="65"/>
      <c r="DJ2991" s="139"/>
      <c r="DK2991" s="95"/>
      <c r="DL2991" s="141"/>
      <c r="DM2991" s="141"/>
      <c r="DN2991" s="141"/>
      <c r="DO2991" s="141"/>
      <c r="DP2991" s="91"/>
      <c r="DQ2991" s="72"/>
      <c r="DR2991" s="72"/>
      <c r="DS2991" s="72"/>
      <c r="DT2991" s="72"/>
      <c r="DZ2991" s="141"/>
      <c r="EA2991" s="141"/>
      <c r="EF2991" s="143"/>
    </row>
    <row r="2992" spans="78:136">
      <c r="BZ2992"/>
      <c r="CA2992" s="278">
        <v>41431.787662037037</v>
      </c>
      <c r="CB2992" t="s">
        <v>1969</v>
      </c>
      <c r="CF2992" s="65"/>
      <c r="CG2992" s="65"/>
      <c r="DJ2992" s="139"/>
      <c r="DK2992" s="95"/>
      <c r="DL2992" s="141"/>
      <c r="DM2992" s="141"/>
      <c r="DN2992" s="141"/>
      <c r="DO2992" s="141"/>
      <c r="DP2992" s="91"/>
      <c r="DQ2992" s="72"/>
      <c r="DR2992" s="72"/>
      <c r="DS2992" s="72"/>
      <c r="DT2992" s="72"/>
      <c r="DZ2992" s="141"/>
      <c r="EA2992" s="141"/>
      <c r="EF2992" s="143"/>
    </row>
    <row r="2993" spans="78:136">
      <c r="BZ2993"/>
      <c r="CA2993" s="278">
        <v>41431.787662037037</v>
      </c>
      <c r="CB2993" t="s">
        <v>1969</v>
      </c>
      <c r="CF2993" s="65"/>
      <c r="CG2993" s="65"/>
      <c r="DJ2993" s="139"/>
      <c r="DK2993" s="95"/>
      <c r="DL2993" s="141"/>
      <c r="DM2993" s="141"/>
      <c r="DN2993" s="141"/>
      <c r="DO2993" s="141"/>
      <c r="DP2993" s="91"/>
      <c r="DQ2993" s="72"/>
      <c r="DR2993" s="72"/>
      <c r="DS2993" s="72"/>
      <c r="DT2993" s="72"/>
      <c r="DZ2993" s="141"/>
      <c r="EA2993" s="141"/>
      <c r="EF2993" s="143"/>
    </row>
    <row r="2994" spans="78:136">
      <c r="BZ2994"/>
      <c r="CA2994" s="278">
        <v>41431.787662037037</v>
      </c>
      <c r="CB2994" t="s">
        <v>1969</v>
      </c>
      <c r="CF2994" s="65"/>
      <c r="CG2994" s="65"/>
      <c r="DJ2994" s="139"/>
      <c r="DK2994" s="95"/>
      <c r="DL2994" s="141"/>
      <c r="DM2994" s="141"/>
      <c r="DN2994" s="141"/>
      <c r="DO2994" s="141"/>
      <c r="DP2994" s="91"/>
      <c r="DQ2994" s="72"/>
      <c r="DR2994" s="72"/>
      <c r="DS2994" s="72"/>
      <c r="DT2994" s="72"/>
      <c r="DZ2994" s="141"/>
      <c r="EA2994" s="141"/>
      <c r="EF2994" s="143"/>
    </row>
    <row r="2995" spans="78:136">
      <c r="BZ2995"/>
      <c r="CA2995" s="278">
        <v>41431.787673611114</v>
      </c>
      <c r="CB2995" t="s">
        <v>1969</v>
      </c>
      <c r="CF2995" s="65"/>
      <c r="CG2995" s="65"/>
      <c r="DJ2995" s="139"/>
      <c r="DK2995" s="95"/>
      <c r="DL2995" s="141"/>
      <c r="DM2995" s="141"/>
      <c r="DN2995" s="141"/>
      <c r="DO2995" s="141"/>
      <c r="DP2995" s="91"/>
      <c r="DQ2995" s="72"/>
      <c r="DR2995" s="72"/>
      <c r="DS2995" s="72"/>
      <c r="DT2995" s="72"/>
      <c r="DZ2995" s="141"/>
      <c r="EA2995" s="141"/>
      <c r="EF2995" s="143"/>
    </row>
    <row r="2996" spans="78:136">
      <c r="BZ2996"/>
      <c r="CA2996" s="278">
        <v>41431.787685185183</v>
      </c>
      <c r="CB2996" t="s">
        <v>1969</v>
      </c>
      <c r="CF2996" s="65"/>
      <c r="CG2996" s="65"/>
      <c r="DJ2996" s="139"/>
      <c r="DK2996" s="95"/>
      <c r="DL2996" s="141"/>
      <c r="DM2996" s="141"/>
      <c r="DN2996" s="141"/>
      <c r="DO2996" s="141"/>
      <c r="DP2996" s="91"/>
      <c r="DQ2996" s="72"/>
      <c r="DR2996" s="72"/>
      <c r="DS2996" s="72"/>
      <c r="DT2996" s="72"/>
      <c r="DZ2996" s="141"/>
      <c r="EA2996" s="141"/>
      <c r="EF2996" s="143"/>
    </row>
    <row r="2997" spans="78:136">
      <c r="BZ2997"/>
      <c r="CA2997" s="278">
        <v>41431.787708333337</v>
      </c>
      <c r="CB2997" t="s">
        <v>1969</v>
      </c>
      <c r="CF2997" s="65"/>
      <c r="CG2997" s="65"/>
      <c r="DJ2997" s="139"/>
      <c r="DK2997" s="95"/>
      <c r="DL2997" s="141"/>
      <c r="DM2997" s="141"/>
      <c r="DN2997" s="141"/>
      <c r="DO2997" s="141"/>
      <c r="DP2997" s="91"/>
      <c r="DQ2997" s="72"/>
      <c r="DR2997" s="72"/>
      <c r="DS2997" s="72"/>
      <c r="DT2997" s="72"/>
      <c r="DZ2997" s="141"/>
      <c r="EA2997" s="141"/>
      <c r="EF2997" s="143"/>
    </row>
    <row r="2998" spans="78:136">
      <c r="BZ2998"/>
      <c r="CA2998" s="278">
        <v>41431.787719907406</v>
      </c>
      <c r="CB2998" t="s">
        <v>1969</v>
      </c>
      <c r="CF2998" s="65"/>
      <c r="CG2998" s="65"/>
      <c r="DJ2998" s="139"/>
      <c r="DK2998" s="95"/>
      <c r="DL2998" s="141"/>
      <c r="DM2998" s="141"/>
      <c r="DN2998" s="141"/>
      <c r="DO2998" s="141"/>
      <c r="DP2998" s="91"/>
      <c r="DQ2998" s="72"/>
      <c r="DR2998" s="72"/>
      <c r="DS2998" s="72"/>
      <c r="DT2998" s="72"/>
      <c r="DZ2998" s="141"/>
      <c r="EA2998" s="141"/>
      <c r="EF2998" s="143"/>
    </row>
    <row r="2999" spans="78:136">
      <c r="BZ2999"/>
      <c r="CA2999" s="278">
        <v>41431.787743055553</v>
      </c>
      <c r="CB2999" t="s">
        <v>629</v>
      </c>
      <c r="CF2999" s="65"/>
      <c r="CG2999" s="65"/>
      <c r="DJ2999" s="139"/>
      <c r="DK2999" s="95"/>
      <c r="DL2999" s="141"/>
      <c r="DM2999" s="141"/>
      <c r="DN2999" s="141"/>
      <c r="DO2999" s="141"/>
      <c r="DP2999" s="91"/>
      <c r="DQ2999" s="72"/>
      <c r="DR2999" s="72"/>
      <c r="DS2999" s="72"/>
      <c r="DT2999" s="72"/>
      <c r="DZ2999" s="141"/>
      <c r="EA2999" s="141"/>
      <c r="EF2999" s="143"/>
    </row>
    <row r="3000" spans="78:136">
      <c r="BZ3000"/>
      <c r="CA3000" s="278">
        <v>41431.787743055553</v>
      </c>
      <c r="CB3000" t="s">
        <v>1969</v>
      </c>
      <c r="CF3000" s="65"/>
      <c r="CG3000" s="65"/>
      <c r="DJ3000" s="139"/>
      <c r="DK3000" s="95"/>
      <c r="DL3000" s="141"/>
      <c r="DM3000" s="141"/>
      <c r="DN3000" s="141"/>
      <c r="DO3000" s="141"/>
      <c r="DP3000" s="91"/>
      <c r="DQ3000" s="72"/>
      <c r="DR3000" s="72"/>
      <c r="DS3000" s="72"/>
      <c r="DT3000" s="72"/>
      <c r="DZ3000" s="141"/>
      <c r="EA3000" s="141"/>
      <c r="EF3000" s="143"/>
    </row>
    <row r="3001" spans="78:136">
      <c r="BZ3001"/>
      <c r="CA3001" s="278">
        <v>41431.787743055553</v>
      </c>
      <c r="CB3001" t="s">
        <v>1969</v>
      </c>
      <c r="CF3001" s="65"/>
      <c r="CG3001" s="65"/>
      <c r="DJ3001" s="139"/>
      <c r="DK3001" s="95"/>
      <c r="DL3001" s="141"/>
      <c r="DM3001" s="141"/>
      <c r="DN3001" s="141"/>
      <c r="DO3001" s="141"/>
      <c r="DP3001" s="91"/>
      <c r="DQ3001" s="72"/>
      <c r="DR3001" s="72"/>
      <c r="DS3001" s="72"/>
      <c r="DT3001" s="72"/>
      <c r="DZ3001" s="141"/>
      <c r="EA3001" s="141"/>
      <c r="EF3001" s="143"/>
    </row>
    <row r="3002" spans="78:136">
      <c r="BZ3002"/>
      <c r="CA3002" s="278">
        <v>41431.787754629629</v>
      </c>
      <c r="CB3002" t="s">
        <v>1969</v>
      </c>
      <c r="CF3002" s="65"/>
      <c r="CG3002" s="65"/>
      <c r="DJ3002" s="139"/>
      <c r="DK3002" s="95"/>
      <c r="DL3002" s="141"/>
      <c r="DM3002" s="141"/>
      <c r="DN3002" s="141"/>
      <c r="DO3002" s="141"/>
      <c r="DP3002" s="91"/>
      <c r="DQ3002" s="72"/>
      <c r="DR3002" s="72"/>
      <c r="DS3002" s="72"/>
      <c r="DT3002" s="72"/>
      <c r="DZ3002" s="141"/>
      <c r="EA3002" s="141"/>
      <c r="EF3002" s="143"/>
    </row>
    <row r="3003" spans="78:136">
      <c r="BZ3003"/>
      <c r="CA3003" s="278">
        <v>41431.787766203706</v>
      </c>
      <c r="CB3003" t="s">
        <v>1969</v>
      </c>
      <c r="CF3003" s="65"/>
      <c r="CG3003" s="65"/>
      <c r="DJ3003" s="139"/>
      <c r="DK3003" s="95"/>
      <c r="DL3003" s="141"/>
      <c r="DM3003" s="141"/>
      <c r="DN3003" s="141"/>
      <c r="DO3003" s="141"/>
      <c r="DP3003" s="91"/>
      <c r="DQ3003" s="72"/>
      <c r="DR3003" s="72"/>
      <c r="DS3003" s="72"/>
      <c r="DT3003" s="72"/>
      <c r="DZ3003" s="141"/>
      <c r="EA3003" s="141"/>
      <c r="EF3003" s="143"/>
    </row>
    <row r="3004" spans="78:136">
      <c r="BZ3004"/>
      <c r="CA3004" s="278">
        <v>41431.787777777776</v>
      </c>
      <c r="CB3004" t="s">
        <v>1969</v>
      </c>
      <c r="CF3004" s="65"/>
      <c r="CG3004" s="65"/>
      <c r="DJ3004" s="139"/>
      <c r="DK3004" s="95"/>
      <c r="DL3004" s="141"/>
      <c r="DM3004" s="141"/>
      <c r="DN3004" s="141"/>
      <c r="DO3004" s="141"/>
      <c r="DP3004" s="91"/>
      <c r="DQ3004" s="72"/>
      <c r="DR3004" s="72"/>
      <c r="DS3004" s="72"/>
      <c r="DT3004" s="72"/>
      <c r="DZ3004" s="141"/>
      <c r="EA3004" s="141"/>
      <c r="EF3004" s="143"/>
    </row>
    <row r="3005" spans="78:136">
      <c r="BZ3005"/>
      <c r="CA3005" s="278">
        <v>41431.787789351853</v>
      </c>
      <c r="CB3005" t="s">
        <v>740</v>
      </c>
      <c r="CF3005" s="65"/>
      <c r="CG3005" s="65"/>
      <c r="DJ3005" s="139"/>
      <c r="DK3005" s="95"/>
      <c r="DL3005" s="141"/>
      <c r="DM3005" s="141"/>
      <c r="DN3005" s="141"/>
      <c r="DO3005" s="141"/>
      <c r="DP3005" s="91"/>
      <c r="DQ3005" s="72"/>
      <c r="DR3005" s="72"/>
      <c r="DS3005" s="72"/>
      <c r="DT3005" s="72"/>
      <c r="DZ3005" s="141"/>
      <c r="EA3005" s="141"/>
      <c r="EF3005" s="143"/>
    </row>
    <row r="3006" spans="78:136">
      <c r="BZ3006"/>
      <c r="CA3006" s="278">
        <v>41431.787800925929</v>
      </c>
      <c r="CB3006" t="s">
        <v>1969</v>
      </c>
      <c r="CF3006" s="65"/>
      <c r="CG3006" s="65"/>
      <c r="DJ3006" s="139"/>
      <c r="DK3006" s="95"/>
      <c r="DL3006" s="141"/>
      <c r="DM3006" s="141"/>
      <c r="DN3006" s="141"/>
      <c r="DO3006" s="141"/>
      <c r="DP3006" s="91"/>
      <c r="DQ3006" s="72"/>
      <c r="DR3006" s="72"/>
      <c r="DS3006" s="72"/>
      <c r="DT3006" s="72"/>
      <c r="DZ3006" s="141"/>
      <c r="EA3006" s="141"/>
      <c r="EF3006" s="143"/>
    </row>
    <row r="3007" spans="78:136">
      <c r="BZ3007"/>
      <c r="CA3007" s="278">
        <v>41431.787916666668</v>
      </c>
      <c r="CB3007" t="s">
        <v>741</v>
      </c>
      <c r="CF3007" s="65"/>
      <c r="CG3007" s="65"/>
      <c r="DJ3007" s="139"/>
      <c r="DK3007" s="95"/>
      <c r="DL3007" s="141"/>
      <c r="DM3007" s="141"/>
      <c r="DN3007" s="141"/>
      <c r="DO3007" s="141"/>
      <c r="DP3007" s="91"/>
      <c r="DQ3007" s="72"/>
      <c r="DR3007" s="72"/>
      <c r="DS3007" s="72"/>
      <c r="DT3007" s="72"/>
      <c r="DZ3007" s="141"/>
      <c r="EA3007" s="141"/>
      <c r="EF3007" s="143"/>
    </row>
    <row r="3008" spans="78:136">
      <c r="BZ3008"/>
      <c r="CA3008" s="278">
        <v>41431.787916666668</v>
      </c>
      <c r="CB3008" t="s">
        <v>1597</v>
      </c>
      <c r="CF3008" s="65"/>
      <c r="CG3008" s="65"/>
      <c r="DJ3008" s="139"/>
      <c r="DK3008" s="95"/>
      <c r="DL3008" s="141"/>
      <c r="DM3008" s="141"/>
      <c r="DN3008" s="141"/>
      <c r="DO3008" s="141"/>
      <c r="DP3008" s="91"/>
      <c r="DQ3008" s="72"/>
      <c r="DR3008" s="72"/>
      <c r="DS3008" s="72"/>
      <c r="DT3008" s="72"/>
      <c r="DZ3008" s="141"/>
      <c r="EA3008" s="141"/>
      <c r="EF3008" s="143"/>
    </row>
    <row r="3009" spans="78:136">
      <c r="BZ3009"/>
      <c r="CA3009" s="278">
        <v>41431.787928240738</v>
      </c>
      <c r="CB3009" t="s">
        <v>1969</v>
      </c>
      <c r="CF3009" s="65"/>
      <c r="CG3009" s="65"/>
      <c r="DJ3009" s="139"/>
      <c r="DK3009" s="95"/>
      <c r="DL3009" s="141"/>
      <c r="DM3009" s="141"/>
      <c r="DN3009" s="141"/>
      <c r="DO3009" s="141"/>
      <c r="DP3009" s="91"/>
      <c r="DQ3009" s="72"/>
      <c r="DR3009" s="72"/>
      <c r="DS3009" s="72"/>
      <c r="DT3009" s="72"/>
      <c r="DZ3009" s="141"/>
      <c r="EA3009" s="141"/>
      <c r="EF3009" s="143"/>
    </row>
    <row r="3010" spans="78:136">
      <c r="BZ3010"/>
      <c r="CA3010" s="278">
        <v>41431.787974537037</v>
      </c>
      <c r="CB3010" t="s">
        <v>1969</v>
      </c>
      <c r="CF3010" s="65"/>
      <c r="CG3010" s="65"/>
      <c r="DJ3010" s="139"/>
      <c r="DK3010" s="95"/>
      <c r="DL3010" s="141"/>
      <c r="DM3010" s="141"/>
      <c r="DN3010" s="141"/>
      <c r="DO3010" s="141"/>
      <c r="DP3010" s="91"/>
      <c r="DQ3010" s="72"/>
      <c r="DR3010" s="72"/>
      <c r="DS3010" s="72"/>
      <c r="DT3010" s="72"/>
      <c r="DZ3010" s="141"/>
      <c r="EA3010" s="141"/>
      <c r="EF3010" s="143"/>
    </row>
    <row r="3011" spans="78:136">
      <c r="BZ3011"/>
      <c r="CA3011" s="278">
        <v>41431.787997685184</v>
      </c>
      <c r="CB3011" t="s">
        <v>742</v>
      </c>
      <c r="CF3011" s="65"/>
      <c r="CG3011" s="65"/>
      <c r="DJ3011" s="139"/>
      <c r="DK3011" s="95"/>
      <c r="DL3011" s="141"/>
      <c r="DM3011" s="141"/>
      <c r="DN3011" s="141"/>
      <c r="DO3011" s="141"/>
      <c r="DP3011" s="91"/>
      <c r="DQ3011" s="72"/>
      <c r="DR3011" s="72"/>
      <c r="DS3011" s="72"/>
      <c r="DT3011" s="72"/>
      <c r="DZ3011" s="141"/>
      <c r="EA3011" s="141"/>
      <c r="EF3011" s="143"/>
    </row>
    <row r="3012" spans="78:136">
      <c r="BZ3012"/>
      <c r="CA3012" s="278">
        <v>41431.78800925926</v>
      </c>
      <c r="CB3012" t="s">
        <v>1597</v>
      </c>
      <c r="CF3012" s="65"/>
      <c r="CG3012" s="65"/>
      <c r="DJ3012" s="139"/>
      <c r="DK3012" s="95"/>
      <c r="DL3012" s="141"/>
      <c r="DM3012" s="141"/>
      <c r="DN3012" s="141"/>
      <c r="DO3012" s="141"/>
      <c r="DP3012" s="91"/>
      <c r="DQ3012" s="72"/>
      <c r="DR3012" s="72"/>
      <c r="DS3012" s="72"/>
      <c r="DT3012" s="72"/>
      <c r="DZ3012" s="141"/>
      <c r="EA3012" s="141"/>
      <c r="EF3012" s="143"/>
    </row>
    <row r="3013" spans="78:136">
      <c r="BZ3013"/>
      <c r="CA3013" s="278">
        <v>41431.78800925926</v>
      </c>
      <c r="CB3013" t="s">
        <v>1969</v>
      </c>
      <c r="CF3013" s="65"/>
      <c r="CG3013" s="65"/>
      <c r="DJ3013" s="139"/>
      <c r="DK3013" s="95"/>
      <c r="DL3013" s="141"/>
      <c r="DM3013" s="141"/>
      <c r="DN3013" s="141"/>
      <c r="DO3013" s="141"/>
      <c r="DP3013" s="91"/>
      <c r="DQ3013" s="72"/>
      <c r="DR3013" s="72"/>
      <c r="DS3013" s="72"/>
      <c r="DT3013" s="72"/>
      <c r="DZ3013" s="141"/>
      <c r="EA3013" s="141"/>
      <c r="EF3013" s="143"/>
    </row>
    <row r="3014" spans="78:136">
      <c r="BZ3014"/>
      <c r="CA3014" s="278">
        <v>41431.78800925926</v>
      </c>
      <c r="CB3014" t="s">
        <v>743</v>
      </c>
      <c r="CF3014" s="65"/>
      <c r="CG3014" s="65"/>
      <c r="DJ3014" s="139"/>
      <c r="DK3014" s="95"/>
      <c r="DL3014" s="141"/>
      <c r="DM3014" s="141"/>
      <c r="DN3014" s="141"/>
      <c r="DO3014" s="141"/>
      <c r="DP3014" s="91"/>
      <c r="DQ3014" s="72"/>
      <c r="DR3014" s="72"/>
      <c r="DS3014" s="72"/>
      <c r="DT3014" s="72"/>
      <c r="DZ3014" s="141"/>
      <c r="EA3014" s="141"/>
      <c r="EF3014" s="143"/>
    </row>
    <row r="3015" spans="78:136">
      <c r="BZ3015"/>
      <c r="CA3015" s="278">
        <v>41431.78800925926</v>
      </c>
      <c r="CB3015" t="s">
        <v>1969</v>
      </c>
      <c r="CF3015" s="65"/>
      <c r="CG3015" s="65"/>
      <c r="DJ3015" s="139"/>
      <c r="DK3015" s="95"/>
      <c r="DL3015" s="141"/>
      <c r="DM3015" s="141"/>
      <c r="DN3015" s="141"/>
      <c r="DO3015" s="141"/>
      <c r="DP3015" s="91"/>
      <c r="DQ3015" s="72"/>
      <c r="DR3015" s="72"/>
      <c r="DS3015" s="72"/>
      <c r="DT3015" s="72"/>
      <c r="DZ3015" s="141"/>
      <c r="EA3015" s="141"/>
      <c r="EF3015" s="143"/>
    </row>
    <row r="3016" spans="78:136">
      <c r="BZ3016"/>
      <c r="CA3016" s="278">
        <v>41431.78802083333</v>
      </c>
      <c r="CB3016" t="s">
        <v>631</v>
      </c>
      <c r="CF3016" s="65"/>
      <c r="CG3016" s="65"/>
      <c r="DJ3016" s="139"/>
      <c r="DK3016" s="95"/>
      <c r="DL3016" s="141"/>
      <c r="DM3016" s="141"/>
      <c r="DN3016" s="141"/>
      <c r="DO3016" s="141"/>
      <c r="DP3016" s="91"/>
      <c r="DQ3016" s="72"/>
      <c r="DR3016" s="72"/>
      <c r="DS3016" s="72"/>
      <c r="DT3016" s="72"/>
      <c r="DZ3016" s="141"/>
      <c r="EA3016" s="141"/>
      <c r="EF3016" s="143"/>
    </row>
    <row r="3017" spans="78:136">
      <c r="BZ3017"/>
      <c r="CA3017" s="278">
        <v>41431.788055555553</v>
      </c>
      <c r="CB3017" t="s">
        <v>1969</v>
      </c>
      <c r="CF3017" s="65"/>
      <c r="CG3017" s="65"/>
      <c r="DJ3017" s="139"/>
      <c r="DK3017" s="95"/>
      <c r="DL3017" s="141"/>
      <c r="DM3017" s="141"/>
      <c r="DN3017" s="141"/>
      <c r="DO3017" s="141"/>
      <c r="DP3017" s="91"/>
      <c r="DQ3017" s="72"/>
      <c r="DR3017" s="72"/>
      <c r="DS3017" s="72"/>
      <c r="DT3017" s="72"/>
      <c r="DZ3017" s="141"/>
      <c r="EA3017" s="141"/>
      <c r="EF3017" s="143"/>
    </row>
    <row r="3018" spans="78:136">
      <c r="BZ3018"/>
      <c r="CA3018" s="278">
        <v>41431.788055555553</v>
      </c>
      <c r="CB3018" t="s">
        <v>742</v>
      </c>
      <c r="CF3018" s="65"/>
      <c r="CG3018" s="65"/>
      <c r="DJ3018" s="139"/>
      <c r="DK3018" s="95"/>
      <c r="DL3018" s="141"/>
      <c r="DM3018" s="141"/>
      <c r="DN3018" s="141"/>
      <c r="DO3018" s="141"/>
      <c r="DP3018" s="91"/>
      <c r="DQ3018" s="72"/>
      <c r="DR3018" s="72"/>
      <c r="DS3018" s="72"/>
      <c r="DT3018" s="72"/>
      <c r="DZ3018" s="141"/>
      <c r="EA3018" s="141"/>
      <c r="EF3018" s="143"/>
    </row>
    <row r="3019" spans="78:136">
      <c r="BZ3019"/>
      <c r="CA3019" s="278">
        <v>41431.788055555553</v>
      </c>
      <c r="CB3019" t="s">
        <v>1597</v>
      </c>
      <c r="CF3019" s="65"/>
      <c r="CG3019" s="65"/>
      <c r="DJ3019" s="139"/>
      <c r="DK3019" s="95"/>
      <c r="DL3019" s="141"/>
      <c r="DM3019" s="141"/>
      <c r="DN3019" s="141"/>
      <c r="DO3019" s="141"/>
      <c r="DP3019" s="91"/>
      <c r="DQ3019" s="72"/>
      <c r="DR3019" s="72"/>
      <c r="DS3019" s="72"/>
      <c r="DT3019" s="72"/>
      <c r="DZ3019" s="141"/>
      <c r="EA3019" s="141"/>
      <c r="EF3019" s="143"/>
    </row>
    <row r="3020" spans="78:136">
      <c r="BZ3020"/>
      <c r="CA3020" s="278">
        <v>41431.789155092592</v>
      </c>
      <c r="CB3020" t="s">
        <v>1969</v>
      </c>
      <c r="CF3020" s="65"/>
      <c r="CG3020" s="65"/>
      <c r="DJ3020" s="139"/>
      <c r="DK3020" s="95"/>
      <c r="DL3020" s="141"/>
      <c r="DM3020" s="141"/>
      <c r="DN3020" s="141"/>
      <c r="DO3020" s="141"/>
      <c r="DP3020" s="91"/>
      <c r="DQ3020" s="72"/>
      <c r="DR3020" s="72"/>
      <c r="DS3020" s="72"/>
      <c r="DT3020" s="72"/>
      <c r="DZ3020" s="141"/>
      <c r="EA3020" s="141"/>
      <c r="EF3020" s="143"/>
    </row>
    <row r="3021" spans="78:136">
      <c r="BZ3021"/>
      <c r="CA3021" s="278">
        <v>41431.789189814815</v>
      </c>
      <c r="CB3021" t="s">
        <v>1969</v>
      </c>
      <c r="CF3021" s="65"/>
      <c r="CG3021" s="65"/>
      <c r="DJ3021" s="139"/>
      <c r="DK3021" s="95"/>
      <c r="DL3021" s="141"/>
      <c r="DM3021" s="141"/>
      <c r="DN3021" s="141"/>
      <c r="DO3021" s="141"/>
      <c r="DP3021" s="91"/>
      <c r="DQ3021" s="72"/>
      <c r="DR3021" s="72"/>
      <c r="DS3021" s="72"/>
      <c r="DT3021" s="72"/>
      <c r="DZ3021" s="141"/>
      <c r="EA3021" s="141"/>
      <c r="EF3021" s="143"/>
    </row>
    <row r="3022" spans="78:136">
      <c r="BZ3022"/>
      <c r="CA3022" s="278">
        <v>41431.789201388892</v>
      </c>
      <c r="CB3022" t="s">
        <v>742</v>
      </c>
      <c r="CF3022" s="65"/>
      <c r="CG3022" s="65"/>
      <c r="DJ3022" s="139"/>
      <c r="DK3022" s="95"/>
      <c r="DL3022" s="141"/>
      <c r="DM3022" s="141"/>
      <c r="DN3022" s="141"/>
      <c r="DO3022" s="141"/>
      <c r="DP3022" s="91"/>
      <c r="DQ3022" s="72"/>
      <c r="DR3022" s="72"/>
      <c r="DS3022" s="72"/>
      <c r="DT3022" s="72"/>
      <c r="DZ3022" s="141"/>
      <c r="EA3022" s="141"/>
      <c r="EF3022" s="143"/>
    </row>
    <row r="3023" spans="78:136">
      <c r="BZ3023"/>
      <c r="CA3023" s="278">
        <v>41431.789212962962</v>
      </c>
      <c r="CB3023" t="s">
        <v>1597</v>
      </c>
      <c r="CF3023" s="65"/>
      <c r="CG3023" s="65"/>
      <c r="DJ3023" s="139"/>
      <c r="DK3023" s="95"/>
      <c r="DL3023" s="141"/>
      <c r="DM3023" s="141"/>
      <c r="DN3023" s="141"/>
      <c r="DO3023" s="141"/>
      <c r="DP3023" s="91"/>
      <c r="DQ3023" s="72"/>
      <c r="DR3023" s="72"/>
      <c r="DS3023" s="72"/>
      <c r="DT3023" s="72"/>
      <c r="DZ3023" s="141"/>
      <c r="EA3023" s="141"/>
      <c r="EF3023" s="143"/>
    </row>
    <row r="3024" spans="78:136">
      <c r="BZ3024"/>
      <c r="CA3024" s="278">
        <v>41431.789236111108</v>
      </c>
      <c r="CB3024" t="s">
        <v>742</v>
      </c>
      <c r="CF3024" s="65"/>
      <c r="CG3024" s="65"/>
      <c r="DJ3024" s="139"/>
      <c r="DK3024" s="95"/>
      <c r="DL3024" s="141"/>
      <c r="DM3024" s="141"/>
      <c r="DN3024" s="141"/>
      <c r="DO3024" s="141"/>
      <c r="DP3024" s="91"/>
      <c r="DQ3024" s="72"/>
      <c r="DR3024" s="72"/>
      <c r="DS3024" s="72"/>
      <c r="DT3024" s="72"/>
      <c r="DZ3024" s="141"/>
      <c r="EA3024" s="141"/>
      <c r="EF3024" s="143"/>
    </row>
    <row r="3025" spans="78:136">
      <c r="BZ3025"/>
      <c r="CA3025" s="278">
        <v>41431.789247685185</v>
      </c>
      <c r="CB3025" t="s">
        <v>1597</v>
      </c>
      <c r="CF3025" s="65"/>
      <c r="CG3025" s="65"/>
      <c r="DJ3025" s="139"/>
      <c r="DK3025" s="95"/>
      <c r="DL3025" s="141"/>
      <c r="DM3025" s="141"/>
      <c r="DN3025" s="141"/>
      <c r="DO3025" s="141"/>
      <c r="DP3025" s="91"/>
      <c r="DQ3025" s="72"/>
      <c r="DR3025" s="72"/>
      <c r="DS3025" s="72"/>
      <c r="DT3025" s="72"/>
      <c r="DZ3025" s="141"/>
      <c r="EA3025" s="141"/>
      <c r="EF3025" s="143"/>
    </row>
    <row r="3026" spans="78:136">
      <c r="BZ3026"/>
      <c r="CA3026" s="278">
        <v>41431.789247685185</v>
      </c>
      <c r="CB3026" t="s">
        <v>1969</v>
      </c>
      <c r="CF3026" s="65"/>
      <c r="CG3026" s="65"/>
      <c r="DJ3026" s="139"/>
      <c r="DK3026" s="95"/>
      <c r="DL3026" s="141"/>
      <c r="DM3026" s="141"/>
      <c r="DN3026" s="141"/>
      <c r="DO3026" s="141"/>
      <c r="DP3026" s="91"/>
      <c r="DQ3026" s="72"/>
      <c r="DR3026" s="72"/>
      <c r="DS3026" s="72"/>
      <c r="DT3026" s="72"/>
      <c r="DZ3026" s="141"/>
      <c r="EA3026" s="141"/>
      <c r="EF3026" s="143"/>
    </row>
    <row r="3027" spans="78:136">
      <c r="BZ3027"/>
      <c r="CA3027" s="278">
        <v>41431.789247685185</v>
      </c>
      <c r="CB3027" t="s">
        <v>632</v>
      </c>
      <c r="CF3027" s="65"/>
      <c r="CG3027" s="65"/>
      <c r="DJ3027" s="139"/>
      <c r="DK3027" s="95"/>
      <c r="DL3027" s="141"/>
      <c r="DM3027" s="141"/>
      <c r="DN3027" s="141"/>
      <c r="DO3027" s="141"/>
      <c r="DP3027" s="91"/>
      <c r="DQ3027" s="72"/>
      <c r="DR3027" s="72"/>
      <c r="DS3027" s="72"/>
      <c r="DT3027" s="72"/>
      <c r="DZ3027" s="141"/>
      <c r="EA3027" s="141"/>
      <c r="EF3027" s="143"/>
    </row>
    <row r="3028" spans="78:136">
      <c r="BZ3028"/>
      <c r="CA3028" s="278">
        <v>41431.789247685185</v>
      </c>
      <c r="CB3028" t="s">
        <v>1969</v>
      </c>
      <c r="CF3028" s="65"/>
      <c r="CG3028" s="65"/>
      <c r="DJ3028" s="139"/>
      <c r="DK3028" s="95"/>
      <c r="DL3028" s="141"/>
      <c r="DM3028" s="141"/>
      <c r="DN3028" s="141"/>
      <c r="DO3028" s="141"/>
      <c r="DP3028" s="91"/>
      <c r="DQ3028" s="72"/>
      <c r="DR3028" s="72"/>
      <c r="DS3028" s="72"/>
      <c r="DT3028" s="72"/>
      <c r="DZ3028" s="141"/>
      <c r="EA3028" s="141"/>
      <c r="EF3028" s="143"/>
    </row>
    <row r="3029" spans="78:136">
      <c r="BZ3029"/>
      <c r="CA3029" s="278">
        <v>41431.789259259262</v>
      </c>
      <c r="CB3029" t="s">
        <v>687</v>
      </c>
      <c r="CF3029" s="65"/>
      <c r="CG3029" s="65"/>
      <c r="DJ3029" s="139"/>
      <c r="DK3029" s="95"/>
      <c r="DL3029" s="141"/>
      <c r="DM3029" s="141"/>
      <c r="DN3029" s="141"/>
      <c r="DO3029" s="141"/>
      <c r="DP3029" s="91"/>
      <c r="DQ3029" s="72"/>
      <c r="DR3029" s="72"/>
      <c r="DS3029" s="72"/>
      <c r="DT3029" s="72"/>
      <c r="DZ3029" s="141"/>
      <c r="EA3029" s="141"/>
      <c r="EF3029" s="143"/>
    </row>
    <row r="3030" spans="78:136">
      <c r="BZ3030"/>
      <c r="CA3030" s="278">
        <v>41431.789293981485</v>
      </c>
      <c r="CB3030" t="s">
        <v>1969</v>
      </c>
      <c r="CF3030" s="65"/>
      <c r="CG3030" s="65"/>
      <c r="DJ3030" s="139"/>
      <c r="DK3030" s="95"/>
      <c r="DL3030" s="141"/>
      <c r="DM3030" s="141"/>
      <c r="DN3030" s="141"/>
      <c r="DO3030" s="141"/>
      <c r="DP3030" s="91"/>
      <c r="DQ3030" s="72"/>
      <c r="DR3030" s="72"/>
      <c r="DS3030" s="72"/>
      <c r="DT3030" s="72"/>
      <c r="DZ3030" s="141"/>
      <c r="EA3030" s="141"/>
      <c r="EF3030" s="143"/>
    </row>
    <row r="3031" spans="78:136">
      <c r="BZ3031"/>
      <c r="CA3031" s="278">
        <v>41431.789293981485</v>
      </c>
      <c r="CB3031" t="s">
        <v>742</v>
      </c>
      <c r="CF3031" s="65"/>
      <c r="CG3031" s="65"/>
      <c r="DJ3031" s="139"/>
      <c r="DK3031" s="95"/>
      <c r="DL3031" s="141"/>
      <c r="DM3031" s="141"/>
      <c r="DN3031" s="141"/>
      <c r="DO3031" s="141"/>
      <c r="DP3031" s="91"/>
      <c r="DQ3031" s="72"/>
      <c r="DR3031" s="72"/>
      <c r="DS3031" s="72"/>
      <c r="DT3031" s="72"/>
      <c r="DZ3031" s="141"/>
      <c r="EA3031" s="141"/>
      <c r="EF3031" s="143"/>
    </row>
    <row r="3032" spans="78:136">
      <c r="BZ3032"/>
      <c r="CA3032" s="278">
        <v>41431.789293981485</v>
      </c>
      <c r="CB3032" t="s">
        <v>1597</v>
      </c>
      <c r="CF3032" s="65"/>
      <c r="CG3032" s="65"/>
      <c r="DJ3032" s="139"/>
      <c r="DK3032" s="95"/>
      <c r="DL3032" s="141"/>
      <c r="DM3032" s="141"/>
      <c r="DN3032" s="141"/>
      <c r="DO3032" s="141"/>
      <c r="DP3032" s="91"/>
      <c r="DQ3032" s="72"/>
      <c r="DR3032" s="72"/>
      <c r="DS3032" s="72"/>
      <c r="DT3032" s="72"/>
      <c r="DZ3032" s="141"/>
      <c r="EA3032" s="141"/>
      <c r="EF3032" s="143"/>
    </row>
    <row r="3033" spans="78:136">
      <c r="BZ3033"/>
      <c r="CA3033" s="278">
        <v>41431.79</v>
      </c>
      <c r="CB3033" t="s">
        <v>1969</v>
      </c>
      <c r="CF3033" s="65"/>
      <c r="CG3033" s="65"/>
      <c r="DJ3033" s="139"/>
      <c r="DK3033" s="95"/>
      <c r="DL3033" s="141"/>
      <c r="DM3033" s="141"/>
      <c r="DN3033" s="141"/>
      <c r="DO3033" s="141"/>
      <c r="DP3033" s="91"/>
      <c r="DQ3033" s="72"/>
      <c r="DR3033" s="72"/>
      <c r="DS3033" s="72"/>
      <c r="DT3033" s="72"/>
      <c r="DZ3033" s="141"/>
      <c r="EA3033" s="141"/>
      <c r="EF3033" s="143"/>
    </row>
    <row r="3034" spans="78:136">
      <c r="BZ3034"/>
      <c r="CA3034" s="278">
        <v>41431.790034722224</v>
      </c>
      <c r="CB3034" t="s">
        <v>1969</v>
      </c>
      <c r="CF3034" s="65"/>
      <c r="CG3034" s="65"/>
      <c r="DJ3034" s="139"/>
      <c r="DK3034" s="95"/>
      <c r="DL3034" s="141"/>
      <c r="DM3034" s="141"/>
      <c r="DN3034" s="141"/>
      <c r="DO3034" s="141"/>
      <c r="DP3034" s="91"/>
      <c r="DQ3034" s="72"/>
      <c r="DR3034" s="72"/>
      <c r="DS3034" s="72"/>
      <c r="DT3034" s="72"/>
      <c r="DZ3034" s="141"/>
      <c r="EA3034" s="141"/>
      <c r="EF3034" s="143"/>
    </row>
    <row r="3035" spans="78:136">
      <c r="BZ3035"/>
      <c r="CA3035" s="278">
        <v>41431.790034722224</v>
      </c>
      <c r="CB3035" t="s">
        <v>742</v>
      </c>
      <c r="CF3035" s="65"/>
      <c r="CG3035" s="65"/>
      <c r="DJ3035" s="139"/>
      <c r="DK3035" s="95"/>
      <c r="DL3035" s="141"/>
      <c r="DM3035" s="141"/>
      <c r="DN3035" s="141"/>
      <c r="DO3035" s="141"/>
      <c r="DP3035" s="91"/>
      <c r="DQ3035" s="72"/>
      <c r="DR3035" s="72"/>
      <c r="DS3035" s="72"/>
      <c r="DT3035" s="72"/>
      <c r="DZ3035" s="141"/>
      <c r="EA3035" s="141"/>
      <c r="EF3035" s="143"/>
    </row>
    <row r="3036" spans="78:136">
      <c r="BZ3036"/>
      <c r="CA3036" s="278">
        <v>41431.790046296293</v>
      </c>
      <c r="CB3036" t="s">
        <v>1597</v>
      </c>
      <c r="CF3036" s="65"/>
      <c r="CG3036" s="65"/>
      <c r="DJ3036" s="139"/>
      <c r="DK3036" s="95"/>
      <c r="DL3036" s="141"/>
      <c r="DM3036" s="141"/>
      <c r="DN3036" s="141"/>
      <c r="DO3036" s="141"/>
      <c r="DP3036" s="91"/>
      <c r="DQ3036" s="72"/>
      <c r="DR3036" s="72"/>
      <c r="DS3036" s="72"/>
      <c r="DT3036" s="72"/>
      <c r="DZ3036" s="141"/>
      <c r="EA3036" s="141"/>
      <c r="EF3036" s="143"/>
    </row>
    <row r="3037" spans="78:136">
      <c r="BZ3037"/>
      <c r="CA3037" s="278">
        <v>41431.79005787037</v>
      </c>
      <c r="CB3037" t="s">
        <v>742</v>
      </c>
      <c r="CF3037" s="65"/>
      <c r="CG3037" s="65"/>
      <c r="DJ3037" s="139"/>
      <c r="DK3037" s="95"/>
      <c r="DL3037" s="141"/>
      <c r="DM3037" s="141"/>
      <c r="DN3037" s="141"/>
      <c r="DO3037" s="141"/>
      <c r="DP3037" s="91"/>
      <c r="DQ3037" s="72"/>
      <c r="DR3037" s="72"/>
      <c r="DS3037" s="72"/>
      <c r="DT3037" s="72"/>
      <c r="DZ3037" s="141"/>
      <c r="EA3037" s="141"/>
      <c r="EF3037" s="143"/>
    </row>
    <row r="3038" spans="78:136">
      <c r="BZ3038"/>
      <c r="CA3038" s="278">
        <v>41431.79005787037</v>
      </c>
      <c r="CB3038" t="s">
        <v>1597</v>
      </c>
      <c r="CF3038" s="65"/>
      <c r="CG3038" s="65"/>
      <c r="DJ3038" s="139"/>
      <c r="DK3038" s="95"/>
      <c r="DL3038" s="141"/>
      <c r="DM3038" s="141"/>
      <c r="DN3038" s="141"/>
      <c r="DO3038" s="141"/>
      <c r="DP3038" s="91"/>
      <c r="DQ3038" s="72"/>
      <c r="DR3038" s="72"/>
      <c r="DS3038" s="72"/>
      <c r="DT3038" s="72"/>
      <c r="DZ3038" s="141"/>
      <c r="EA3038" s="141"/>
      <c r="EF3038" s="143"/>
    </row>
    <row r="3039" spans="78:136">
      <c r="BZ3039"/>
      <c r="CA3039" s="278">
        <v>41431.790069444447</v>
      </c>
      <c r="CB3039" t="s">
        <v>1969</v>
      </c>
      <c r="CF3039" s="65"/>
      <c r="CG3039" s="65"/>
      <c r="DJ3039" s="139"/>
      <c r="DK3039" s="95"/>
      <c r="DL3039" s="141"/>
      <c r="DM3039" s="141"/>
      <c r="DN3039" s="141"/>
      <c r="DO3039" s="141"/>
      <c r="DP3039" s="91"/>
      <c r="DQ3039" s="72"/>
      <c r="DR3039" s="72"/>
      <c r="DS3039" s="72"/>
      <c r="DT3039" s="72"/>
      <c r="DZ3039" s="141"/>
      <c r="EA3039" s="141"/>
      <c r="EF3039" s="143"/>
    </row>
    <row r="3040" spans="78:136">
      <c r="BZ3040"/>
      <c r="CA3040" s="278">
        <v>41431.790069444447</v>
      </c>
      <c r="CB3040" t="s">
        <v>688</v>
      </c>
      <c r="CF3040" s="65"/>
      <c r="CG3040" s="65"/>
      <c r="DJ3040" s="139"/>
      <c r="DK3040" s="95"/>
      <c r="DL3040" s="141"/>
      <c r="DM3040" s="141"/>
      <c r="DN3040" s="141"/>
      <c r="DO3040" s="141"/>
      <c r="DP3040" s="91"/>
      <c r="DQ3040" s="72"/>
      <c r="DR3040" s="72"/>
      <c r="DS3040" s="72"/>
      <c r="DT3040" s="72"/>
      <c r="DZ3040" s="141"/>
      <c r="EA3040" s="141"/>
      <c r="EF3040" s="143"/>
    </row>
    <row r="3041" spans="78:136">
      <c r="BZ3041"/>
      <c r="CA3041" s="278">
        <v>41431.790069444447</v>
      </c>
      <c r="CB3041" t="s">
        <v>1969</v>
      </c>
      <c r="CF3041" s="65"/>
      <c r="CG3041" s="65"/>
      <c r="DJ3041" s="139"/>
      <c r="DK3041" s="95"/>
      <c r="DL3041" s="141"/>
      <c r="DM3041" s="141"/>
      <c r="DN3041" s="141"/>
      <c r="DO3041" s="141"/>
      <c r="DP3041" s="91"/>
      <c r="DQ3041" s="72"/>
      <c r="DR3041" s="72"/>
      <c r="DS3041" s="72"/>
      <c r="DT3041" s="72"/>
      <c r="DZ3041" s="141"/>
      <c r="EA3041" s="141"/>
      <c r="EF3041" s="143"/>
    </row>
    <row r="3042" spans="78:136">
      <c r="BZ3042"/>
      <c r="CA3042" s="278">
        <v>41431.790081018517</v>
      </c>
      <c r="CB3042" t="s">
        <v>890</v>
      </c>
      <c r="CF3042" s="65"/>
      <c r="CG3042" s="65"/>
      <c r="DJ3042" s="139"/>
      <c r="DK3042" s="95"/>
      <c r="DL3042" s="141"/>
      <c r="DM3042" s="141"/>
      <c r="DN3042" s="141"/>
      <c r="DO3042" s="141"/>
      <c r="DP3042" s="91"/>
      <c r="DQ3042" s="72"/>
      <c r="DR3042" s="72"/>
      <c r="DS3042" s="72"/>
      <c r="DT3042" s="72"/>
      <c r="DZ3042" s="141"/>
      <c r="EA3042" s="141"/>
      <c r="EF3042" s="143"/>
    </row>
    <row r="3043" spans="78:136">
      <c r="BZ3043"/>
      <c r="CA3043" s="278">
        <v>41431.79011574074</v>
      </c>
      <c r="CB3043" t="s">
        <v>1969</v>
      </c>
      <c r="CF3043" s="65"/>
      <c r="CG3043" s="65"/>
      <c r="DJ3043" s="139"/>
      <c r="DK3043" s="95"/>
      <c r="DL3043" s="141"/>
      <c r="DM3043" s="141"/>
      <c r="DN3043" s="141"/>
      <c r="DO3043" s="141"/>
      <c r="DP3043" s="91"/>
      <c r="DQ3043" s="72"/>
      <c r="DR3043" s="72"/>
      <c r="DS3043" s="72"/>
      <c r="DT3043" s="72"/>
      <c r="DZ3043" s="141"/>
      <c r="EA3043" s="141"/>
      <c r="EF3043" s="143"/>
    </row>
    <row r="3044" spans="78:136">
      <c r="BZ3044"/>
      <c r="CA3044" s="278">
        <v>41431.79011574074</v>
      </c>
      <c r="CB3044" t="s">
        <v>742</v>
      </c>
      <c r="CF3044" s="65"/>
      <c r="CG3044" s="65"/>
      <c r="DJ3044" s="139"/>
      <c r="DK3044" s="95"/>
      <c r="DL3044" s="141"/>
      <c r="DM3044" s="141"/>
      <c r="DN3044" s="141"/>
      <c r="DO3044" s="141"/>
      <c r="DP3044" s="91"/>
      <c r="DQ3044" s="72"/>
      <c r="DR3044" s="72"/>
      <c r="DS3044" s="72"/>
      <c r="DT3044" s="72"/>
      <c r="DZ3044" s="141"/>
      <c r="EA3044" s="141"/>
      <c r="EF3044" s="143"/>
    </row>
    <row r="3045" spans="78:136">
      <c r="BZ3045"/>
      <c r="CA3045" s="278">
        <v>41431.79011574074</v>
      </c>
      <c r="CB3045" t="s">
        <v>1597</v>
      </c>
      <c r="CF3045" s="65"/>
      <c r="CG3045" s="65"/>
      <c r="DJ3045" s="139"/>
      <c r="DK3045" s="95"/>
      <c r="DL3045" s="141"/>
      <c r="DM3045" s="141"/>
      <c r="DN3045" s="141"/>
      <c r="DO3045" s="141"/>
      <c r="DP3045" s="91"/>
      <c r="DQ3045" s="72"/>
      <c r="DR3045" s="72"/>
      <c r="DS3045" s="72"/>
      <c r="DT3045" s="72"/>
      <c r="DZ3045" s="141"/>
      <c r="EA3045" s="141"/>
      <c r="EF3045" s="143"/>
    </row>
    <row r="3046" spans="78:136">
      <c r="BZ3046"/>
      <c r="CA3046" s="278">
        <v>41431.790185185186</v>
      </c>
      <c r="CB3046" t="s">
        <v>1969</v>
      </c>
      <c r="CF3046" s="65"/>
      <c r="CG3046" s="65"/>
      <c r="DJ3046" s="139"/>
      <c r="DK3046" s="95"/>
      <c r="DL3046" s="141"/>
      <c r="DM3046" s="141"/>
      <c r="DN3046" s="141"/>
      <c r="DO3046" s="141"/>
      <c r="DP3046" s="91"/>
      <c r="DQ3046" s="72"/>
      <c r="DR3046" s="72"/>
      <c r="DS3046" s="72"/>
      <c r="DT3046" s="72"/>
      <c r="DZ3046" s="141"/>
      <c r="EA3046" s="141"/>
      <c r="EF3046" s="143"/>
    </row>
    <row r="3047" spans="78:136">
      <c r="BZ3047"/>
      <c r="CA3047" s="278">
        <v>41431.790219907409</v>
      </c>
      <c r="CB3047" t="s">
        <v>1969</v>
      </c>
      <c r="CF3047" s="65"/>
      <c r="CG3047" s="65"/>
      <c r="DJ3047" s="139"/>
      <c r="DK3047" s="95"/>
      <c r="DL3047" s="141"/>
      <c r="DM3047" s="141"/>
      <c r="DN3047" s="141"/>
      <c r="DO3047" s="141"/>
      <c r="DP3047" s="91"/>
      <c r="DQ3047" s="72"/>
      <c r="DR3047" s="72"/>
      <c r="DS3047" s="72"/>
      <c r="DT3047" s="72"/>
      <c r="DZ3047" s="141"/>
      <c r="EA3047" s="141"/>
      <c r="EF3047" s="143"/>
    </row>
    <row r="3048" spans="78:136">
      <c r="BZ3048"/>
      <c r="CA3048" s="278">
        <v>41431.790219907409</v>
      </c>
      <c r="CB3048" t="s">
        <v>742</v>
      </c>
      <c r="CF3048" s="65"/>
      <c r="CG3048" s="65"/>
      <c r="DJ3048" s="139"/>
      <c r="DK3048" s="95"/>
      <c r="DL3048" s="141"/>
      <c r="DM3048" s="141"/>
      <c r="DN3048" s="141"/>
      <c r="DO3048" s="141"/>
      <c r="DP3048" s="91"/>
      <c r="DQ3048" s="72"/>
      <c r="DR3048" s="72"/>
      <c r="DS3048" s="72"/>
      <c r="DT3048" s="72"/>
      <c r="DZ3048" s="141"/>
      <c r="EA3048" s="141"/>
      <c r="EF3048" s="143"/>
    </row>
    <row r="3049" spans="78:136">
      <c r="BZ3049"/>
      <c r="CA3049" s="278">
        <v>41431.790243055555</v>
      </c>
      <c r="CB3049" t="s">
        <v>1597</v>
      </c>
      <c r="CF3049" s="65"/>
      <c r="CG3049" s="65"/>
      <c r="DJ3049" s="139"/>
      <c r="DK3049" s="95"/>
      <c r="DL3049" s="141"/>
      <c r="DM3049" s="141"/>
      <c r="DN3049" s="141"/>
      <c r="DO3049" s="141"/>
      <c r="DP3049" s="91"/>
      <c r="DQ3049" s="72"/>
      <c r="DR3049" s="72"/>
      <c r="DS3049" s="72"/>
      <c r="DT3049" s="72"/>
      <c r="DZ3049" s="141"/>
      <c r="EA3049" s="141"/>
      <c r="EF3049" s="143"/>
    </row>
    <row r="3050" spans="78:136">
      <c r="BZ3050"/>
      <c r="CA3050" s="278">
        <v>41431.790254629632</v>
      </c>
      <c r="CB3050" t="s">
        <v>742</v>
      </c>
      <c r="CF3050" s="65"/>
      <c r="CG3050" s="65"/>
      <c r="DJ3050" s="139"/>
      <c r="DK3050" s="95"/>
      <c r="DL3050" s="141"/>
      <c r="DM3050" s="141"/>
      <c r="DN3050" s="141"/>
      <c r="DO3050" s="141"/>
      <c r="DP3050" s="91"/>
      <c r="DQ3050" s="72"/>
      <c r="DR3050" s="72"/>
      <c r="DS3050" s="72"/>
      <c r="DT3050" s="72"/>
      <c r="DZ3050" s="141"/>
      <c r="EA3050" s="141"/>
      <c r="EF3050" s="143"/>
    </row>
    <row r="3051" spans="78:136">
      <c r="BZ3051"/>
      <c r="CA3051" s="278">
        <v>41431.790266203701</v>
      </c>
      <c r="CB3051" t="s">
        <v>1597</v>
      </c>
      <c r="CF3051" s="65"/>
      <c r="CG3051" s="65"/>
      <c r="DJ3051" s="139"/>
      <c r="DK3051" s="95"/>
      <c r="DL3051" s="141"/>
      <c r="DM3051" s="141"/>
      <c r="DN3051" s="141"/>
      <c r="DO3051" s="141"/>
      <c r="DP3051" s="91"/>
      <c r="DQ3051" s="72"/>
      <c r="DR3051" s="72"/>
      <c r="DS3051" s="72"/>
      <c r="DT3051" s="72"/>
      <c r="DZ3051" s="141"/>
      <c r="EA3051" s="141"/>
      <c r="EF3051" s="143"/>
    </row>
    <row r="3052" spans="78:136">
      <c r="BZ3052"/>
      <c r="CA3052" s="278">
        <v>41431.790266203701</v>
      </c>
      <c r="CB3052" t="s">
        <v>1969</v>
      </c>
      <c r="CF3052" s="65"/>
      <c r="CG3052" s="65"/>
      <c r="DJ3052" s="139"/>
      <c r="DK3052" s="95"/>
      <c r="DL3052" s="141"/>
      <c r="DM3052" s="141"/>
      <c r="DN3052" s="141"/>
      <c r="DO3052" s="141"/>
      <c r="DP3052" s="91"/>
      <c r="DQ3052" s="72"/>
      <c r="DR3052" s="72"/>
      <c r="DS3052" s="72"/>
      <c r="DT3052" s="72"/>
      <c r="DZ3052" s="141"/>
      <c r="EA3052" s="141"/>
      <c r="EF3052" s="143"/>
    </row>
    <row r="3053" spans="78:136">
      <c r="BZ3053"/>
      <c r="CA3053" s="278">
        <v>41431.790266203701</v>
      </c>
      <c r="CB3053" t="s">
        <v>891</v>
      </c>
      <c r="CF3053" s="65"/>
      <c r="CG3053" s="65"/>
      <c r="DJ3053" s="139"/>
      <c r="DK3053" s="95"/>
      <c r="DL3053" s="141"/>
      <c r="DM3053" s="141"/>
      <c r="DN3053" s="141"/>
      <c r="DO3053" s="141"/>
      <c r="DP3053" s="91"/>
      <c r="DQ3053" s="72"/>
      <c r="DR3053" s="72"/>
      <c r="DS3053" s="72"/>
      <c r="DT3053" s="72"/>
      <c r="DZ3053" s="141"/>
      <c r="EA3053" s="141"/>
      <c r="EF3053" s="143"/>
    </row>
    <row r="3054" spans="78:136">
      <c r="BZ3054"/>
      <c r="CA3054" s="278">
        <v>41431.790266203701</v>
      </c>
      <c r="CB3054" t="s">
        <v>1969</v>
      </c>
      <c r="CF3054" s="65"/>
      <c r="CG3054" s="65"/>
      <c r="DJ3054" s="139"/>
      <c r="DK3054" s="95"/>
      <c r="DL3054" s="141"/>
      <c r="DM3054" s="141"/>
      <c r="DN3054" s="141"/>
      <c r="DO3054" s="141"/>
      <c r="DP3054" s="91"/>
      <c r="DQ3054" s="72"/>
      <c r="DR3054" s="72"/>
      <c r="DS3054" s="72"/>
      <c r="DT3054" s="72"/>
      <c r="DZ3054" s="141"/>
      <c r="EA3054" s="141"/>
      <c r="EF3054" s="143"/>
    </row>
    <row r="3055" spans="78:136">
      <c r="BZ3055"/>
      <c r="CA3055" s="278">
        <v>41431.790277777778</v>
      </c>
      <c r="CB3055" t="s">
        <v>823</v>
      </c>
      <c r="CF3055" s="65"/>
      <c r="CG3055" s="65"/>
      <c r="DJ3055" s="139"/>
      <c r="DK3055" s="95"/>
      <c r="DL3055" s="141"/>
      <c r="DM3055" s="141"/>
      <c r="DN3055" s="141"/>
      <c r="DO3055" s="141"/>
      <c r="DP3055" s="91"/>
      <c r="DQ3055" s="72"/>
      <c r="DR3055" s="72"/>
      <c r="DS3055" s="72"/>
      <c r="DT3055" s="72"/>
      <c r="DZ3055" s="141"/>
      <c r="EA3055" s="141"/>
      <c r="EF3055" s="143"/>
    </row>
    <row r="3056" spans="78:136">
      <c r="BZ3056"/>
      <c r="CA3056" s="278">
        <v>41431.790312500001</v>
      </c>
      <c r="CB3056" t="s">
        <v>1969</v>
      </c>
      <c r="CF3056" s="65"/>
      <c r="CG3056" s="65"/>
      <c r="DJ3056" s="139"/>
      <c r="DK3056" s="95"/>
      <c r="DL3056" s="141"/>
      <c r="DM3056" s="141"/>
      <c r="DN3056" s="141"/>
      <c r="DO3056" s="141"/>
      <c r="DP3056" s="91"/>
      <c r="DQ3056" s="72"/>
      <c r="DR3056" s="72"/>
      <c r="DS3056" s="72"/>
      <c r="DT3056" s="72"/>
      <c r="DZ3056" s="141"/>
      <c r="EA3056" s="141"/>
      <c r="EF3056" s="143"/>
    </row>
    <row r="3057" spans="78:136">
      <c r="BZ3057"/>
      <c r="CA3057" s="278">
        <v>41431.790312500001</v>
      </c>
      <c r="CB3057" t="s">
        <v>742</v>
      </c>
      <c r="CF3057" s="65"/>
      <c r="CG3057" s="65"/>
      <c r="DJ3057" s="139"/>
      <c r="DK3057" s="95"/>
      <c r="DL3057" s="141"/>
      <c r="DM3057" s="141"/>
      <c r="DN3057" s="141"/>
      <c r="DO3057" s="141"/>
      <c r="DP3057" s="91"/>
      <c r="DQ3057" s="72"/>
      <c r="DR3057" s="72"/>
      <c r="DS3057" s="72"/>
      <c r="DT3057" s="72"/>
      <c r="DZ3057" s="141"/>
      <c r="EA3057" s="141"/>
      <c r="EF3057" s="143"/>
    </row>
    <row r="3058" spans="78:136">
      <c r="BZ3058"/>
      <c r="CA3058" s="278">
        <v>41431.790312500001</v>
      </c>
      <c r="CB3058" t="s">
        <v>1597</v>
      </c>
      <c r="CF3058" s="65"/>
      <c r="CG3058" s="65"/>
      <c r="DJ3058" s="139"/>
      <c r="DK3058" s="95"/>
      <c r="DL3058" s="141"/>
      <c r="DM3058" s="141"/>
      <c r="DN3058" s="141"/>
      <c r="DO3058" s="141"/>
      <c r="DP3058" s="91"/>
      <c r="DQ3058" s="72"/>
      <c r="DR3058" s="72"/>
      <c r="DS3058" s="72"/>
      <c r="DT3058" s="72"/>
      <c r="DZ3058" s="141"/>
      <c r="EA3058" s="141"/>
      <c r="EF3058" s="143"/>
    </row>
    <row r="3059" spans="78:136">
      <c r="BZ3059"/>
      <c r="CA3059" s="278">
        <v>41431.791458333333</v>
      </c>
      <c r="CB3059" t="s">
        <v>1969</v>
      </c>
      <c r="CF3059" s="65"/>
      <c r="CG3059" s="65"/>
      <c r="DJ3059" s="139"/>
      <c r="DK3059" s="95"/>
      <c r="DL3059" s="141"/>
      <c r="DM3059" s="141"/>
      <c r="DN3059" s="141"/>
      <c r="DO3059" s="141"/>
      <c r="DP3059" s="91"/>
      <c r="DQ3059" s="72"/>
      <c r="DR3059" s="72"/>
      <c r="DS3059" s="72"/>
      <c r="DT3059" s="72"/>
      <c r="DZ3059" s="141"/>
      <c r="EA3059" s="141"/>
      <c r="EF3059" s="143"/>
    </row>
    <row r="3060" spans="78:136">
      <c r="BZ3060"/>
      <c r="CA3060" s="278">
        <v>41431.791493055556</v>
      </c>
      <c r="CB3060" t="s">
        <v>1969</v>
      </c>
      <c r="CF3060" s="65"/>
      <c r="CG3060" s="65"/>
      <c r="DJ3060" s="139"/>
      <c r="DK3060" s="95"/>
      <c r="DL3060" s="141"/>
      <c r="DM3060" s="141"/>
      <c r="DN3060" s="141"/>
      <c r="DO3060" s="141"/>
      <c r="DP3060" s="91"/>
      <c r="DQ3060" s="72"/>
      <c r="DR3060" s="72"/>
      <c r="DS3060" s="72"/>
      <c r="DT3060" s="72"/>
      <c r="DZ3060" s="141"/>
      <c r="EA3060" s="141"/>
      <c r="EF3060" s="143"/>
    </row>
    <row r="3061" spans="78:136">
      <c r="BZ3061"/>
      <c r="CA3061" s="278">
        <v>41431.791493055556</v>
      </c>
      <c r="CB3061" t="s">
        <v>742</v>
      </c>
      <c r="CF3061" s="65"/>
      <c r="CG3061" s="65"/>
      <c r="DJ3061" s="139"/>
      <c r="DK3061" s="95"/>
      <c r="DL3061" s="141"/>
      <c r="DM3061" s="141"/>
      <c r="DN3061" s="141"/>
      <c r="DO3061" s="141"/>
      <c r="DP3061" s="91"/>
      <c r="DQ3061" s="72"/>
      <c r="DR3061" s="72"/>
      <c r="DS3061" s="72"/>
      <c r="DT3061" s="72"/>
      <c r="DZ3061" s="141"/>
      <c r="EA3061" s="141"/>
      <c r="EF3061" s="143"/>
    </row>
    <row r="3062" spans="78:136">
      <c r="BZ3062"/>
      <c r="CA3062" s="278">
        <v>41431.791516203702</v>
      </c>
      <c r="CB3062" t="s">
        <v>1597</v>
      </c>
      <c r="CF3062" s="65"/>
      <c r="CG3062" s="65"/>
      <c r="DJ3062" s="139"/>
      <c r="DK3062" s="95"/>
      <c r="DL3062" s="141"/>
      <c r="DM3062" s="141"/>
      <c r="DN3062" s="141"/>
      <c r="DO3062" s="141"/>
      <c r="DP3062" s="91"/>
      <c r="DQ3062" s="72"/>
      <c r="DR3062" s="72"/>
      <c r="DS3062" s="72"/>
      <c r="DT3062" s="72"/>
      <c r="DZ3062" s="141"/>
      <c r="EA3062" s="141"/>
      <c r="EF3062" s="143"/>
    </row>
    <row r="3063" spans="78:136">
      <c r="BZ3063"/>
      <c r="CA3063" s="278">
        <v>41431.791527777779</v>
      </c>
      <c r="CB3063" t="s">
        <v>742</v>
      </c>
      <c r="CF3063" s="65"/>
      <c r="CG3063" s="65"/>
      <c r="DJ3063" s="139"/>
      <c r="DK3063" s="95"/>
      <c r="DL3063" s="141"/>
      <c r="DM3063" s="141"/>
      <c r="DN3063" s="141"/>
      <c r="DO3063" s="141"/>
      <c r="DP3063" s="91"/>
      <c r="DQ3063" s="72"/>
      <c r="DR3063" s="72"/>
      <c r="DS3063" s="72"/>
      <c r="DT3063" s="72"/>
      <c r="DZ3063" s="141"/>
      <c r="EA3063" s="141"/>
      <c r="EF3063" s="143"/>
    </row>
    <row r="3064" spans="78:136">
      <c r="BZ3064"/>
      <c r="CA3064" s="278">
        <v>41431.791527777779</v>
      </c>
      <c r="CB3064" t="s">
        <v>1597</v>
      </c>
      <c r="CF3064" s="65"/>
      <c r="CG3064" s="65"/>
      <c r="DJ3064" s="139"/>
      <c r="DK3064" s="95"/>
      <c r="DL3064" s="141"/>
      <c r="DM3064" s="141"/>
      <c r="DN3064" s="141"/>
      <c r="DO3064" s="141"/>
      <c r="DP3064" s="91"/>
      <c r="DQ3064" s="72"/>
      <c r="DR3064" s="72"/>
      <c r="DS3064" s="72"/>
      <c r="DT3064" s="72"/>
      <c r="DZ3064" s="141"/>
      <c r="EA3064" s="141"/>
      <c r="EF3064" s="143"/>
    </row>
    <row r="3065" spans="78:136">
      <c r="BZ3065"/>
      <c r="CA3065" s="278">
        <v>41431.791527777779</v>
      </c>
      <c r="CB3065" t="s">
        <v>1969</v>
      </c>
      <c r="CF3065" s="65"/>
      <c r="CG3065" s="65"/>
      <c r="DJ3065" s="139"/>
      <c r="DK3065" s="95"/>
      <c r="DL3065" s="141"/>
      <c r="DM3065" s="141"/>
      <c r="DN3065" s="141"/>
      <c r="DO3065" s="141"/>
      <c r="DP3065" s="91"/>
      <c r="DQ3065" s="72"/>
      <c r="DR3065" s="72"/>
      <c r="DS3065" s="72"/>
      <c r="DT3065" s="72"/>
      <c r="DZ3065" s="141"/>
      <c r="EA3065" s="141"/>
      <c r="EF3065" s="143"/>
    </row>
    <row r="3066" spans="78:136">
      <c r="BZ3066"/>
      <c r="CA3066" s="278">
        <v>41431.791527777779</v>
      </c>
      <c r="CB3066" t="s">
        <v>824</v>
      </c>
      <c r="CF3066" s="65"/>
      <c r="CG3066" s="65"/>
      <c r="DJ3066" s="139"/>
      <c r="DK3066" s="95"/>
      <c r="DL3066" s="141"/>
      <c r="DM3066" s="141"/>
      <c r="DN3066" s="141"/>
      <c r="DO3066" s="141"/>
      <c r="DP3066" s="91"/>
      <c r="DQ3066" s="72"/>
      <c r="DR3066" s="72"/>
      <c r="DS3066" s="72"/>
      <c r="DT3066" s="72"/>
      <c r="DZ3066" s="141"/>
      <c r="EA3066" s="141"/>
      <c r="EF3066" s="143"/>
    </row>
    <row r="3067" spans="78:136">
      <c r="BZ3067"/>
      <c r="CA3067" s="278">
        <v>41431.791527777779</v>
      </c>
      <c r="CB3067" t="s">
        <v>1969</v>
      </c>
      <c r="CF3067" s="65"/>
      <c r="CG3067" s="65"/>
      <c r="DJ3067" s="139"/>
      <c r="DK3067" s="95"/>
      <c r="DL3067" s="141"/>
      <c r="DM3067" s="141"/>
      <c r="DN3067" s="141"/>
      <c r="DO3067" s="141"/>
      <c r="DP3067" s="91"/>
      <c r="DQ3067" s="72"/>
      <c r="DR3067" s="72"/>
      <c r="DS3067" s="72"/>
      <c r="DT3067" s="72"/>
      <c r="DZ3067" s="141"/>
      <c r="EA3067" s="141"/>
      <c r="EF3067" s="143"/>
    </row>
    <row r="3068" spans="78:136">
      <c r="BZ3068"/>
      <c r="CA3068" s="278">
        <v>41431.791539351849</v>
      </c>
      <c r="CB3068" t="s">
        <v>893</v>
      </c>
      <c r="CF3068" s="65"/>
      <c r="CG3068" s="65"/>
      <c r="DJ3068" s="139"/>
      <c r="DK3068" s="95"/>
      <c r="DL3068" s="141"/>
      <c r="DM3068" s="141"/>
      <c r="DN3068" s="141"/>
      <c r="DO3068" s="141"/>
      <c r="DP3068" s="91"/>
      <c r="DQ3068" s="72"/>
      <c r="DR3068" s="72"/>
      <c r="DS3068" s="72"/>
      <c r="DT3068" s="72"/>
      <c r="DZ3068" s="141"/>
      <c r="EA3068" s="141"/>
      <c r="EF3068" s="143"/>
    </row>
    <row r="3069" spans="78:136">
      <c r="BZ3069"/>
      <c r="CA3069" s="278">
        <v>41431.791574074072</v>
      </c>
      <c r="CB3069" t="s">
        <v>1969</v>
      </c>
      <c r="CF3069" s="65"/>
      <c r="CG3069" s="65"/>
      <c r="DJ3069" s="139"/>
      <c r="DK3069" s="95"/>
      <c r="DL3069" s="141"/>
      <c r="DM3069" s="141"/>
      <c r="DN3069" s="141"/>
      <c r="DO3069" s="141"/>
      <c r="DP3069" s="91"/>
      <c r="DQ3069" s="72"/>
      <c r="DR3069" s="72"/>
      <c r="DS3069" s="72"/>
      <c r="DT3069" s="72"/>
      <c r="DZ3069" s="141"/>
      <c r="EA3069" s="141"/>
      <c r="EF3069" s="143"/>
    </row>
    <row r="3070" spans="78:136">
      <c r="BZ3070"/>
      <c r="CA3070" s="278">
        <v>41431.791574074072</v>
      </c>
      <c r="CB3070" t="s">
        <v>742</v>
      </c>
      <c r="CF3070" s="65"/>
      <c r="CG3070" s="65"/>
      <c r="DJ3070" s="139"/>
      <c r="DK3070" s="95"/>
      <c r="DL3070" s="141"/>
      <c r="DM3070" s="141"/>
      <c r="DN3070" s="141"/>
      <c r="DO3070" s="141"/>
      <c r="DP3070" s="91"/>
      <c r="DQ3070" s="72"/>
      <c r="DR3070" s="72"/>
      <c r="DS3070" s="72"/>
      <c r="DT3070" s="72"/>
      <c r="DZ3070" s="141"/>
      <c r="EA3070" s="141"/>
      <c r="EF3070" s="143"/>
    </row>
    <row r="3071" spans="78:136">
      <c r="BZ3071"/>
      <c r="CA3071" s="278">
        <v>41431.791585648149</v>
      </c>
      <c r="CB3071" t="s">
        <v>1597</v>
      </c>
      <c r="CF3071" s="65"/>
      <c r="CG3071" s="65"/>
      <c r="DJ3071" s="139"/>
      <c r="DK3071" s="95"/>
      <c r="DL3071" s="141"/>
      <c r="DM3071" s="141"/>
      <c r="DN3071" s="141"/>
      <c r="DO3071" s="141"/>
      <c r="DP3071" s="91"/>
      <c r="DQ3071" s="72"/>
      <c r="DR3071" s="72"/>
      <c r="DS3071" s="72"/>
      <c r="DT3071" s="72"/>
      <c r="DZ3071" s="141"/>
      <c r="EA3071" s="141"/>
      <c r="EF3071" s="143"/>
    </row>
    <row r="3072" spans="78:136">
      <c r="BZ3072"/>
      <c r="CA3072" s="278">
        <v>41432.385833333334</v>
      </c>
      <c r="CB3072" t="s">
        <v>1666</v>
      </c>
      <c r="CF3072" s="65"/>
      <c r="CG3072" s="65"/>
      <c r="DJ3072" s="139"/>
      <c r="DK3072" s="95"/>
      <c r="DL3072" s="141"/>
      <c r="DM3072" s="141"/>
      <c r="DN3072" s="141"/>
      <c r="DO3072" s="141"/>
      <c r="DP3072" s="91"/>
      <c r="DQ3072" s="72"/>
      <c r="DR3072" s="72"/>
      <c r="DS3072" s="72"/>
      <c r="DT3072" s="72"/>
      <c r="DZ3072" s="141"/>
      <c r="EA3072" s="141"/>
      <c r="EF3072" s="143"/>
    </row>
    <row r="3073" spans="78:136">
      <c r="BZ3073"/>
      <c r="CA3073" s="278">
        <v>41432.385844907411</v>
      </c>
      <c r="CB3073" t="s">
        <v>1667</v>
      </c>
      <c r="CF3073" s="65"/>
      <c r="CG3073" s="65"/>
      <c r="DJ3073" s="139"/>
      <c r="DK3073" s="95"/>
      <c r="DL3073" s="141"/>
      <c r="DM3073" s="141"/>
      <c r="DN3073" s="141"/>
      <c r="DO3073" s="141"/>
      <c r="DP3073" s="91"/>
      <c r="DQ3073" s="72"/>
      <c r="DR3073" s="72"/>
      <c r="DS3073" s="72"/>
      <c r="DT3073" s="72"/>
      <c r="DZ3073" s="141"/>
      <c r="EA3073" s="141"/>
      <c r="EF3073" s="143"/>
    </row>
    <row r="3074" spans="78:136">
      <c r="BZ3074"/>
      <c r="CA3074" s="278">
        <v>41432.38585648148</v>
      </c>
      <c r="CB3074" t="s">
        <v>1668</v>
      </c>
      <c r="CF3074" s="65"/>
      <c r="CG3074" s="65"/>
      <c r="DJ3074" s="139"/>
      <c r="DK3074" s="95"/>
      <c r="DL3074" s="141"/>
      <c r="DM3074" s="141"/>
      <c r="DN3074" s="141"/>
      <c r="DO3074" s="141"/>
      <c r="DP3074" s="91"/>
      <c r="DQ3074" s="72"/>
      <c r="DR3074" s="72"/>
      <c r="DS3074" s="72"/>
      <c r="DT3074" s="72"/>
      <c r="DZ3074" s="141"/>
      <c r="EA3074" s="141"/>
      <c r="EF3074" s="143"/>
    </row>
    <row r="3075" spans="78:136">
      <c r="BZ3075"/>
      <c r="CA3075" s="278">
        <v>41432.386817129627</v>
      </c>
      <c r="CB3075" t="s">
        <v>1047</v>
      </c>
      <c r="CF3075" s="65"/>
      <c r="CG3075" s="65"/>
      <c r="DJ3075" s="139"/>
      <c r="DK3075" s="95"/>
      <c r="DL3075" s="141"/>
      <c r="DM3075" s="141"/>
      <c r="DN3075" s="141"/>
      <c r="DO3075" s="141"/>
      <c r="DP3075" s="91"/>
      <c r="DQ3075" s="72"/>
      <c r="DR3075" s="72"/>
      <c r="DS3075" s="72"/>
      <c r="DT3075" s="72"/>
      <c r="DZ3075" s="141"/>
      <c r="EA3075" s="141"/>
      <c r="EF3075" s="143"/>
    </row>
    <row r="3076" spans="78:136">
      <c r="BZ3076"/>
      <c r="CA3076" s="278">
        <v>41432.386828703704</v>
      </c>
      <c r="CB3076" t="s">
        <v>1597</v>
      </c>
      <c r="CF3076" s="65"/>
      <c r="CG3076" s="65"/>
      <c r="DJ3076" s="139"/>
      <c r="DK3076" s="95"/>
      <c r="DL3076" s="141"/>
      <c r="DM3076" s="141"/>
      <c r="DN3076" s="141"/>
      <c r="DO3076" s="141"/>
      <c r="DP3076" s="91"/>
      <c r="DQ3076" s="72"/>
      <c r="DR3076" s="72"/>
      <c r="DS3076" s="72"/>
      <c r="DT3076" s="72"/>
      <c r="DZ3076" s="141"/>
      <c r="EA3076" s="141"/>
      <c r="EF3076" s="143"/>
    </row>
    <row r="3077" spans="78:136">
      <c r="BZ3077"/>
      <c r="CA3077" s="278">
        <v>41432.386828703704</v>
      </c>
      <c r="CB3077" t="s">
        <v>1976</v>
      </c>
      <c r="CF3077" s="65"/>
      <c r="CG3077" s="65"/>
      <c r="DJ3077" s="139"/>
      <c r="DK3077" s="95"/>
      <c r="DL3077" s="141"/>
      <c r="DM3077" s="141"/>
      <c r="DN3077" s="141"/>
      <c r="DO3077" s="141"/>
      <c r="DP3077" s="91"/>
      <c r="DQ3077" s="72"/>
      <c r="DR3077" s="72"/>
      <c r="DS3077" s="72"/>
      <c r="DT3077" s="72"/>
      <c r="DZ3077" s="141"/>
      <c r="EA3077" s="141"/>
      <c r="EF3077" s="143"/>
    </row>
    <row r="3078" spans="78:136">
      <c r="BZ3078"/>
      <c r="CA3078" s="278">
        <v>41432.386863425927</v>
      </c>
      <c r="CB3078" t="s">
        <v>1969</v>
      </c>
      <c r="CF3078" s="65"/>
      <c r="CG3078" s="65"/>
      <c r="DJ3078" s="139"/>
      <c r="DK3078" s="95"/>
      <c r="DL3078" s="141"/>
      <c r="DM3078" s="141"/>
      <c r="DN3078" s="141"/>
      <c r="DO3078" s="141"/>
      <c r="DP3078" s="91"/>
      <c r="DQ3078" s="72"/>
      <c r="DR3078" s="72"/>
      <c r="DS3078" s="72"/>
      <c r="DT3078" s="72"/>
      <c r="DZ3078" s="141"/>
      <c r="EA3078" s="141"/>
      <c r="EF3078" s="143"/>
    </row>
    <row r="3079" spans="78:136">
      <c r="BZ3079"/>
      <c r="CA3079" s="278">
        <v>41432.386979166666</v>
      </c>
      <c r="CB3079" t="s">
        <v>1969</v>
      </c>
      <c r="CF3079" s="65"/>
      <c r="CG3079" s="65"/>
      <c r="DJ3079" s="139"/>
      <c r="DK3079" s="95"/>
      <c r="DL3079" s="141"/>
      <c r="DM3079" s="141"/>
      <c r="DN3079" s="141"/>
      <c r="DO3079" s="141"/>
      <c r="DP3079" s="91"/>
      <c r="DQ3079" s="72"/>
      <c r="DR3079" s="72"/>
      <c r="DS3079" s="72"/>
      <c r="DT3079" s="72"/>
      <c r="DZ3079" s="141"/>
      <c r="EA3079" s="141"/>
      <c r="EF3079" s="143"/>
    </row>
    <row r="3080" spans="78:136">
      <c r="BZ3080"/>
      <c r="CA3080" s="278">
        <v>41432.386990740742</v>
      </c>
      <c r="CB3080" t="s">
        <v>998</v>
      </c>
      <c r="CF3080" s="65"/>
      <c r="CG3080" s="65"/>
      <c r="DJ3080" s="139"/>
      <c r="DK3080" s="95"/>
      <c r="DL3080" s="141"/>
      <c r="DM3080" s="141"/>
      <c r="DN3080" s="141"/>
      <c r="DO3080" s="141"/>
      <c r="DP3080" s="91"/>
      <c r="DQ3080" s="72"/>
      <c r="DR3080" s="72"/>
      <c r="DS3080" s="72"/>
      <c r="DT3080" s="72"/>
      <c r="DZ3080" s="141"/>
      <c r="EA3080" s="141"/>
      <c r="EF3080" s="143"/>
    </row>
    <row r="3081" spans="78:136">
      <c r="BZ3081"/>
      <c r="CA3081" s="278">
        <v>41432.387002314812</v>
      </c>
      <c r="CB3081" t="s">
        <v>1969</v>
      </c>
      <c r="CF3081" s="65"/>
      <c r="CG3081" s="65"/>
      <c r="DJ3081" s="139"/>
      <c r="DK3081" s="95"/>
      <c r="DL3081" s="141"/>
      <c r="DM3081" s="141"/>
      <c r="DN3081" s="141"/>
      <c r="DO3081" s="141"/>
      <c r="DP3081" s="91"/>
      <c r="DQ3081" s="72"/>
      <c r="DR3081" s="72"/>
      <c r="DS3081" s="72"/>
      <c r="DT3081" s="72"/>
      <c r="DZ3081" s="141"/>
      <c r="EA3081" s="141"/>
      <c r="EF3081" s="143"/>
    </row>
    <row r="3082" spans="78:136">
      <c r="BZ3082"/>
      <c r="CA3082" s="278">
        <v>41432.387002314812</v>
      </c>
      <c r="CB3082" t="s">
        <v>1969</v>
      </c>
      <c r="CF3082" s="65"/>
      <c r="CG3082" s="65"/>
      <c r="DJ3082" s="139"/>
      <c r="DK3082" s="95"/>
      <c r="DL3082" s="141"/>
      <c r="DM3082" s="141"/>
      <c r="DN3082" s="141"/>
      <c r="DO3082" s="141"/>
      <c r="DP3082" s="91"/>
      <c r="DQ3082" s="72"/>
      <c r="DR3082" s="72"/>
      <c r="DS3082" s="72"/>
      <c r="DT3082" s="72"/>
      <c r="DZ3082" s="141"/>
      <c r="EA3082" s="141"/>
      <c r="EF3082" s="143"/>
    </row>
    <row r="3083" spans="78:136">
      <c r="BZ3083"/>
      <c r="CA3083" s="278">
        <v>41432.387002314812</v>
      </c>
      <c r="CB3083" t="s">
        <v>1969</v>
      </c>
      <c r="CF3083" s="65"/>
      <c r="CG3083" s="65"/>
      <c r="DJ3083" s="139"/>
      <c r="DK3083" s="95"/>
      <c r="DL3083" s="141"/>
      <c r="DM3083" s="141"/>
      <c r="DN3083" s="141"/>
      <c r="DO3083" s="141"/>
      <c r="DP3083" s="91"/>
      <c r="DQ3083" s="72"/>
      <c r="DR3083" s="72"/>
      <c r="DS3083" s="72"/>
      <c r="DT3083" s="72"/>
      <c r="DZ3083" s="141"/>
      <c r="EA3083" s="141"/>
      <c r="EF3083" s="143"/>
    </row>
    <row r="3084" spans="78:136">
      <c r="BZ3084"/>
      <c r="CA3084" s="278">
        <v>41432.387013888889</v>
      </c>
      <c r="CB3084" t="s">
        <v>1969</v>
      </c>
      <c r="CF3084" s="65"/>
      <c r="CG3084" s="65"/>
      <c r="DJ3084" s="139"/>
      <c r="DK3084" s="95"/>
      <c r="DL3084" s="141"/>
      <c r="DM3084" s="141"/>
      <c r="DN3084" s="141"/>
      <c r="DO3084" s="141"/>
      <c r="DP3084" s="91"/>
      <c r="DQ3084" s="72"/>
      <c r="DR3084" s="72"/>
      <c r="DS3084" s="72"/>
      <c r="DT3084" s="72"/>
      <c r="DZ3084" s="141"/>
      <c r="EA3084" s="141"/>
      <c r="EF3084" s="143"/>
    </row>
    <row r="3085" spans="78:136">
      <c r="BZ3085"/>
      <c r="CA3085" s="278">
        <v>41432.387025462966</v>
      </c>
      <c r="CB3085" t="s">
        <v>1969</v>
      </c>
      <c r="CF3085" s="65"/>
      <c r="CG3085" s="65"/>
      <c r="DJ3085" s="139"/>
      <c r="DK3085" s="95"/>
      <c r="DL3085" s="141"/>
      <c r="DM3085" s="141"/>
      <c r="DN3085" s="141"/>
      <c r="DO3085" s="141"/>
      <c r="DP3085" s="91"/>
      <c r="DQ3085" s="72"/>
      <c r="DR3085" s="72"/>
      <c r="DS3085" s="72"/>
      <c r="DT3085" s="72"/>
      <c r="DZ3085" s="141"/>
      <c r="EA3085" s="141"/>
      <c r="EF3085" s="143"/>
    </row>
    <row r="3086" spans="78:136">
      <c r="BZ3086"/>
      <c r="CA3086" s="278">
        <v>41432.387048611112</v>
      </c>
      <c r="CB3086" t="s">
        <v>1969</v>
      </c>
      <c r="CF3086" s="65"/>
      <c r="CG3086" s="65"/>
      <c r="DJ3086" s="139"/>
      <c r="DK3086" s="95"/>
      <c r="DL3086" s="141"/>
      <c r="DM3086" s="141"/>
      <c r="DN3086" s="141"/>
      <c r="DO3086" s="141"/>
      <c r="DP3086" s="91"/>
      <c r="DQ3086" s="72"/>
      <c r="DR3086" s="72"/>
      <c r="DS3086" s="72"/>
      <c r="DT3086" s="72"/>
      <c r="DZ3086" s="141"/>
      <c r="EA3086" s="141"/>
      <c r="EF3086" s="143"/>
    </row>
    <row r="3087" spans="78:136">
      <c r="BZ3087"/>
      <c r="CA3087" s="278">
        <v>41432.387060185189</v>
      </c>
      <c r="CB3087" t="s">
        <v>1969</v>
      </c>
      <c r="CF3087" s="65"/>
      <c r="CG3087" s="65"/>
      <c r="DJ3087" s="139"/>
      <c r="DK3087" s="95"/>
      <c r="DL3087" s="141"/>
      <c r="DM3087" s="141"/>
      <c r="DN3087" s="141"/>
      <c r="DO3087" s="141"/>
      <c r="DP3087" s="91"/>
      <c r="DQ3087" s="72"/>
      <c r="DR3087" s="72"/>
      <c r="DS3087" s="72"/>
      <c r="DT3087" s="72"/>
      <c r="DZ3087" s="141"/>
      <c r="EA3087" s="141"/>
      <c r="EF3087" s="143"/>
    </row>
    <row r="3088" spans="78:136">
      <c r="BZ3088"/>
      <c r="CA3088" s="278">
        <v>41432.387071759258</v>
      </c>
      <c r="CB3088" t="s">
        <v>998</v>
      </c>
      <c r="CF3088" s="65"/>
      <c r="CG3088" s="65"/>
      <c r="DJ3088" s="139"/>
      <c r="DK3088" s="95"/>
      <c r="DL3088" s="141"/>
      <c r="DM3088" s="141"/>
      <c r="DN3088" s="141"/>
      <c r="DO3088" s="141"/>
      <c r="DP3088" s="91"/>
      <c r="DQ3088" s="72"/>
      <c r="DR3088" s="72"/>
      <c r="DS3088" s="72"/>
      <c r="DT3088" s="72"/>
      <c r="DZ3088" s="141"/>
      <c r="EA3088" s="141"/>
      <c r="EF3088" s="143"/>
    </row>
    <row r="3089" spans="78:136">
      <c r="BZ3089"/>
      <c r="CA3089" s="278">
        <v>41432.387812499997</v>
      </c>
      <c r="CB3089" t="s">
        <v>1969</v>
      </c>
      <c r="CF3089" s="65"/>
      <c r="CG3089" s="65"/>
      <c r="DJ3089" s="139"/>
      <c r="DK3089" s="95"/>
      <c r="DL3089" s="141"/>
      <c r="DM3089" s="141"/>
      <c r="DN3089" s="141"/>
      <c r="DO3089" s="141"/>
      <c r="DP3089" s="91"/>
      <c r="DQ3089" s="72"/>
      <c r="DR3089" s="72"/>
      <c r="DS3089" s="72"/>
      <c r="DT3089" s="72"/>
      <c r="DZ3089" s="141"/>
      <c r="EA3089" s="141"/>
      <c r="EF3089" s="143"/>
    </row>
    <row r="3090" spans="78:136">
      <c r="BZ3090"/>
      <c r="CA3090" s="278">
        <v>41432.387928240743</v>
      </c>
      <c r="CB3090" t="s">
        <v>1969</v>
      </c>
      <c r="CF3090" s="65"/>
      <c r="CG3090" s="65"/>
      <c r="DJ3090" s="139"/>
      <c r="DK3090" s="95"/>
      <c r="DL3090" s="141"/>
      <c r="DM3090" s="141"/>
      <c r="DN3090" s="141"/>
      <c r="DO3090" s="141"/>
      <c r="DP3090" s="91"/>
      <c r="DQ3090" s="72"/>
      <c r="DR3090" s="72"/>
      <c r="DS3090" s="72"/>
      <c r="DT3090" s="72"/>
      <c r="DZ3090" s="141"/>
      <c r="EA3090" s="141"/>
      <c r="EF3090" s="143"/>
    </row>
    <row r="3091" spans="78:136">
      <c r="BZ3091"/>
      <c r="CA3091" s="278">
        <v>41432.387939814813</v>
      </c>
      <c r="CB3091" t="s">
        <v>998</v>
      </c>
      <c r="CF3091" s="65"/>
      <c r="CG3091" s="65"/>
      <c r="DJ3091" s="139"/>
      <c r="DK3091" s="95"/>
      <c r="DL3091" s="141"/>
      <c r="DM3091" s="141"/>
      <c r="DN3091" s="141"/>
      <c r="DO3091" s="141"/>
      <c r="DP3091" s="91"/>
      <c r="DQ3091" s="72"/>
      <c r="DR3091" s="72"/>
      <c r="DS3091" s="72"/>
      <c r="DT3091" s="72"/>
      <c r="DZ3091" s="141"/>
      <c r="EA3091" s="141"/>
      <c r="EF3091" s="143"/>
    </row>
    <row r="3092" spans="78:136">
      <c r="BZ3092"/>
      <c r="CA3092" s="278">
        <v>41432.387939814813</v>
      </c>
      <c r="CB3092" t="s">
        <v>1969</v>
      </c>
      <c r="CF3092" s="65"/>
      <c r="CG3092" s="65"/>
      <c r="DJ3092" s="139"/>
      <c r="DK3092" s="95"/>
      <c r="DL3092" s="141"/>
      <c r="DM3092" s="141"/>
      <c r="DN3092" s="141"/>
      <c r="DO3092" s="141"/>
      <c r="DP3092" s="91"/>
      <c r="DQ3092" s="72"/>
      <c r="DR3092" s="72"/>
      <c r="DS3092" s="72"/>
      <c r="DT3092" s="72"/>
      <c r="DZ3092" s="141"/>
      <c r="EA3092" s="141"/>
      <c r="EF3092" s="143"/>
    </row>
    <row r="3093" spans="78:136">
      <c r="BZ3093"/>
      <c r="CA3093" s="278">
        <v>41432.38795138889</v>
      </c>
      <c r="CB3093" t="s">
        <v>1969</v>
      </c>
      <c r="CF3093" s="65"/>
      <c r="CG3093" s="65"/>
      <c r="DJ3093" s="139"/>
      <c r="DK3093" s="95"/>
      <c r="DL3093" s="141"/>
      <c r="DM3093" s="141"/>
      <c r="DN3093" s="141"/>
      <c r="DO3093" s="141"/>
      <c r="DP3093" s="91"/>
      <c r="DQ3093" s="72"/>
      <c r="DR3093" s="72"/>
      <c r="DS3093" s="72"/>
      <c r="DT3093" s="72"/>
      <c r="DZ3093" s="141"/>
      <c r="EA3093" s="141"/>
      <c r="EF3093" s="143"/>
    </row>
    <row r="3094" spans="78:136">
      <c r="BZ3094"/>
      <c r="CA3094" s="278">
        <v>41432.38795138889</v>
      </c>
      <c r="CB3094" t="s">
        <v>1969</v>
      </c>
      <c r="CF3094" s="65"/>
      <c r="CG3094" s="65"/>
      <c r="DJ3094" s="139"/>
      <c r="DK3094" s="95"/>
      <c r="DL3094" s="141"/>
      <c r="DM3094" s="141"/>
      <c r="DN3094" s="141"/>
      <c r="DO3094" s="141"/>
      <c r="DP3094" s="91"/>
      <c r="DQ3094" s="72"/>
      <c r="DR3094" s="72"/>
      <c r="DS3094" s="72"/>
      <c r="DT3094" s="72"/>
      <c r="DZ3094" s="141"/>
      <c r="EA3094" s="141"/>
      <c r="EF3094" s="143"/>
    </row>
    <row r="3095" spans="78:136">
      <c r="BZ3095"/>
      <c r="CA3095" s="278">
        <v>41432.387962962966</v>
      </c>
      <c r="CB3095" t="s">
        <v>1969</v>
      </c>
      <c r="CF3095" s="65"/>
      <c r="CG3095" s="65"/>
      <c r="DJ3095" s="139"/>
      <c r="DK3095" s="95"/>
      <c r="DL3095" s="141"/>
      <c r="DM3095" s="141"/>
      <c r="DN3095" s="141"/>
      <c r="DO3095" s="141"/>
      <c r="DP3095" s="91"/>
      <c r="DQ3095" s="72"/>
      <c r="DR3095" s="72"/>
      <c r="DS3095" s="72"/>
      <c r="DT3095" s="72"/>
      <c r="DZ3095" s="141"/>
      <c r="EA3095" s="141"/>
      <c r="EF3095" s="143"/>
    </row>
    <row r="3096" spans="78:136">
      <c r="BZ3096"/>
      <c r="CA3096" s="278">
        <v>41432.387974537036</v>
      </c>
      <c r="CB3096" t="s">
        <v>1969</v>
      </c>
      <c r="CF3096" s="65"/>
      <c r="CG3096" s="65"/>
      <c r="DJ3096" s="139"/>
      <c r="DK3096" s="95"/>
      <c r="DL3096" s="141"/>
      <c r="DM3096" s="141"/>
      <c r="DN3096" s="141"/>
      <c r="DO3096" s="141"/>
      <c r="DP3096" s="91"/>
      <c r="DQ3096" s="72"/>
      <c r="DR3096" s="72"/>
      <c r="DS3096" s="72"/>
      <c r="DT3096" s="72"/>
      <c r="DZ3096" s="141"/>
      <c r="EA3096" s="141"/>
      <c r="EF3096" s="143"/>
    </row>
    <row r="3097" spans="78:136">
      <c r="BZ3097"/>
      <c r="CA3097" s="278">
        <v>41432.387997685182</v>
      </c>
      <c r="CB3097" t="s">
        <v>1969</v>
      </c>
      <c r="CF3097" s="65"/>
      <c r="CG3097" s="65"/>
      <c r="DJ3097" s="139"/>
      <c r="DK3097" s="95"/>
      <c r="DL3097" s="141"/>
      <c r="DM3097" s="141"/>
      <c r="DN3097" s="141"/>
      <c r="DO3097" s="141"/>
      <c r="DP3097" s="91"/>
      <c r="DQ3097" s="72"/>
      <c r="DR3097" s="72"/>
      <c r="DS3097" s="72"/>
      <c r="DT3097" s="72"/>
      <c r="DZ3097" s="141"/>
      <c r="EA3097" s="141"/>
      <c r="EF3097" s="143"/>
    </row>
    <row r="3098" spans="78:136">
      <c r="BZ3098"/>
      <c r="CA3098" s="278">
        <v>41432.388009259259</v>
      </c>
      <c r="CB3098" t="s">
        <v>1969</v>
      </c>
      <c r="CF3098" s="65"/>
      <c r="CG3098" s="65"/>
      <c r="DJ3098" s="139"/>
      <c r="DK3098" s="95"/>
      <c r="DL3098" s="141"/>
      <c r="DM3098" s="141"/>
      <c r="DN3098" s="141"/>
      <c r="DO3098" s="141"/>
      <c r="DP3098" s="91"/>
      <c r="DQ3098" s="72"/>
      <c r="DR3098" s="72"/>
      <c r="DS3098" s="72"/>
      <c r="DT3098" s="72"/>
      <c r="DZ3098" s="141"/>
      <c r="EA3098" s="141"/>
      <c r="EF3098" s="143"/>
    </row>
    <row r="3099" spans="78:136">
      <c r="BZ3099"/>
      <c r="CA3099" s="278">
        <v>41432.388020833336</v>
      </c>
      <c r="CB3099" t="s">
        <v>998</v>
      </c>
      <c r="CF3099" s="65"/>
      <c r="CG3099" s="65"/>
      <c r="DJ3099" s="139"/>
      <c r="DK3099" s="95"/>
      <c r="DL3099" s="141"/>
      <c r="DM3099" s="141"/>
      <c r="DN3099" s="141"/>
      <c r="DO3099" s="141"/>
      <c r="DP3099" s="91"/>
      <c r="DQ3099" s="72"/>
      <c r="DR3099" s="72"/>
      <c r="DS3099" s="72"/>
      <c r="DT3099" s="72"/>
      <c r="DZ3099" s="141"/>
      <c r="EA3099" s="141"/>
      <c r="EF3099" s="143"/>
    </row>
    <row r="3100" spans="78:136">
      <c r="BZ3100"/>
      <c r="CA3100" s="278">
        <v>41432.389537037037</v>
      </c>
      <c r="CB3100" t="s">
        <v>1969</v>
      </c>
      <c r="CF3100" s="65"/>
      <c r="CG3100" s="65"/>
      <c r="DJ3100" s="139"/>
      <c r="DK3100" s="95"/>
      <c r="DL3100" s="141"/>
      <c r="DM3100" s="141"/>
      <c r="DN3100" s="141"/>
      <c r="DO3100" s="141"/>
      <c r="DP3100" s="91"/>
      <c r="DQ3100" s="72"/>
      <c r="DR3100" s="72"/>
      <c r="DS3100" s="72"/>
      <c r="DT3100" s="72"/>
      <c r="DZ3100" s="141"/>
      <c r="EA3100" s="141"/>
      <c r="EF3100" s="143"/>
    </row>
    <row r="3101" spans="78:136">
      <c r="BZ3101"/>
      <c r="CA3101" s="278">
        <v>41432.389652777776</v>
      </c>
      <c r="CB3101" t="s">
        <v>1969</v>
      </c>
      <c r="CF3101" s="65"/>
      <c r="CG3101" s="65"/>
      <c r="DJ3101" s="139"/>
      <c r="DK3101" s="95"/>
      <c r="DL3101" s="141"/>
      <c r="DM3101" s="141"/>
      <c r="DN3101" s="141"/>
      <c r="DO3101" s="141"/>
      <c r="DP3101" s="91"/>
      <c r="DQ3101" s="72"/>
      <c r="DR3101" s="72"/>
      <c r="DS3101" s="72"/>
      <c r="DT3101" s="72"/>
      <c r="DZ3101" s="141"/>
      <c r="EA3101" s="141"/>
      <c r="EF3101" s="143"/>
    </row>
    <row r="3102" spans="78:136">
      <c r="BZ3102"/>
      <c r="CA3102" s="278">
        <v>41432.389675925922</v>
      </c>
      <c r="CB3102" t="s">
        <v>998</v>
      </c>
      <c r="CF3102" s="65"/>
      <c r="CG3102" s="65"/>
      <c r="DJ3102" s="139"/>
      <c r="DK3102" s="95"/>
      <c r="DL3102" s="141"/>
      <c r="DM3102" s="141"/>
      <c r="DN3102" s="141"/>
      <c r="DO3102" s="141"/>
      <c r="DP3102" s="91"/>
      <c r="DQ3102" s="72"/>
      <c r="DR3102" s="72"/>
      <c r="DS3102" s="72"/>
      <c r="DT3102" s="72"/>
      <c r="DZ3102" s="141"/>
      <c r="EA3102" s="141"/>
      <c r="EF3102" s="143"/>
    </row>
    <row r="3103" spans="78:136">
      <c r="BZ3103"/>
      <c r="CA3103" s="278">
        <v>41432.389675925922</v>
      </c>
      <c r="CB3103" t="s">
        <v>1969</v>
      </c>
      <c r="CF3103" s="65"/>
      <c r="CG3103" s="65"/>
      <c r="DJ3103" s="139"/>
      <c r="DK3103" s="95"/>
      <c r="DL3103" s="141"/>
      <c r="DM3103" s="141"/>
      <c r="DN3103" s="141"/>
      <c r="DO3103" s="141"/>
      <c r="DP3103" s="91"/>
      <c r="DQ3103" s="72"/>
      <c r="DR3103" s="72"/>
      <c r="DS3103" s="72"/>
      <c r="DT3103" s="72"/>
      <c r="DZ3103" s="141"/>
      <c r="EA3103" s="141"/>
      <c r="EF3103" s="143"/>
    </row>
    <row r="3104" spans="78:136">
      <c r="BZ3104"/>
      <c r="CA3104" s="278">
        <v>41432.389687499999</v>
      </c>
      <c r="CB3104" t="s">
        <v>1969</v>
      </c>
      <c r="CF3104" s="65"/>
      <c r="CG3104" s="65"/>
      <c r="DJ3104" s="139"/>
      <c r="DK3104" s="95"/>
      <c r="DL3104" s="141"/>
      <c r="DM3104" s="141"/>
      <c r="DN3104" s="141"/>
      <c r="DO3104" s="141"/>
      <c r="DP3104" s="91"/>
      <c r="DQ3104" s="72"/>
      <c r="DR3104" s="72"/>
      <c r="DS3104" s="72"/>
      <c r="DT3104" s="72"/>
      <c r="DZ3104" s="141"/>
      <c r="EA3104" s="141"/>
      <c r="EF3104" s="143"/>
    </row>
    <row r="3105" spans="78:136">
      <c r="BZ3105"/>
      <c r="CA3105" s="278">
        <v>41432.389687499999</v>
      </c>
      <c r="CB3105" t="s">
        <v>1969</v>
      </c>
      <c r="CF3105" s="65"/>
      <c r="CG3105" s="65"/>
      <c r="DJ3105" s="139"/>
      <c r="DK3105" s="95"/>
      <c r="DL3105" s="141"/>
      <c r="DM3105" s="141"/>
      <c r="DN3105" s="141"/>
      <c r="DO3105" s="141"/>
      <c r="DP3105" s="91"/>
      <c r="DQ3105" s="72"/>
      <c r="DR3105" s="72"/>
      <c r="DS3105" s="72"/>
      <c r="DT3105" s="72"/>
      <c r="DZ3105" s="141"/>
      <c r="EA3105" s="141"/>
      <c r="EF3105" s="143"/>
    </row>
    <row r="3106" spans="78:136">
      <c r="BZ3106"/>
      <c r="CA3106" s="278">
        <v>41432.389699074076</v>
      </c>
      <c r="CB3106" t="s">
        <v>1969</v>
      </c>
      <c r="CF3106" s="65"/>
      <c r="CG3106" s="65"/>
      <c r="DJ3106" s="139"/>
      <c r="DK3106" s="95"/>
      <c r="DL3106" s="141"/>
      <c r="DM3106" s="141"/>
      <c r="DN3106" s="141"/>
      <c r="DO3106" s="141"/>
      <c r="DP3106" s="91"/>
      <c r="DQ3106" s="72"/>
      <c r="DR3106" s="72"/>
      <c r="DS3106" s="72"/>
      <c r="DT3106" s="72"/>
      <c r="DZ3106" s="141"/>
      <c r="EA3106" s="141"/>
      <c r="EF3106" s="143"/>
    </row>
    <row r="3107" spans="78:136">
      <c r="BZ3107"/>
      <c r="CA3107" s="278">
        <v>41432.389699074076</v>
      </c>
      <c r="CB3107" t="s">
        <v>1969</v>
      </c>
      <c r="CF3107" s="65"/>
      <c r="CG3107" s="65"/>
      <c r="DJ3107" s="139"/>
      <c r="DK3107" s="95"/>
      <c r="DL3107" s="141"/>
      <c r="DM3107" s="141"/>
      <c r="DN3107" s="141"/>
      <c r="DO3107" s="141"/>
      <c r="DP3107" s="91"/>
      <c r="DQ3107" s="72"/>
      <c r="DR3107" s="72"/>
      <c r="DS3107" s="72"/>
      <c r="DT3107" s="72"/>
      <c r="DZ3107" s="141"/>
      <c r="EA3107" s="141"/>
      <c r="EF3107" s="143"/>
    </row>
    <row r="3108" spans="78:136">
      <c r="BZ3108"/>
      <c r="CA3108" s="278">
        <v>41432.389733796299</v>
      </c>
      <c r="CB3108" t="s">
        <v>1969</v>
      </c>
      <c r="CF3108" s="65"/>
      <c r="CG3108" s="65"/>
      <c r="DJ3108" s="139"/>
      <c r="DK3108" s="95"/>
      <c r="DL3108" s="141"/>
      <c r="DM3108" s="141"/>
      <c r="DN3108" s="141"/>
      <c r="DO3108" s="141"/>
      <c r="DP3108" s="91"/>
      <c r="DQ3108" s="72"/>
      <c r="DR3108" s="72"/>
      <c r="DS3108" s="72"/>
      <c r="DT3108" s="72"/>
      <c r="DZ3108" s="141"/>
      <c r="EA3108" s="141"/>
      <c r="EF3108" s="143"/>
    </row>
    <row r="3109" spans="78:136">
      <c r="BZ3109"/>
      <c r="CA3109" s="278">
        <v>41432.389745370368</v>
      </c>
      <c r="CB3109" t="s">
        <v>1969</v>
      </c>
      <c r="CF3109" s="65"/>
      <c r="CG3109" s="65"/>
      <c r="DJ3109" s="139"/>
      <c r="DK3109" s="95"/>
      <c r="DL3109" s="141"/>
      <c r="DM3109" s="141"/>
      <c r="DN3109" s="141"/>
      <c r="DO3109" s="141"/>
      <c r="DP3109" s="91"/>
      <c r="DQ3109" s="72"/>
      <c r="DR3109" s="72"/>
      <c r="DS3109" s="72"/>
      <c r="DT3109" s="72"/>
      <c r="DZ3109" s="141"/>
      <c r="EA3109" s="141"/>
      <c r="EF3109" s="143"/>
    </row>
    <row r="3110" spans="78:136">
      <c r="BZ3110"/>
      <c r="CA3110" s="278">
        <v>41432.389756944445</v>
      </c>
      <c r="CB3110" t="s">
        <v>998</v>
      </c>
      <c r="CF3110" s="65"/>
      <c r="CG3110" s="65"/>
      <c r="DJ3110" s="139"/>
      <c r="DK3110" s="95"/>
      <c r="DL3110" s="141"/>
      <c r="DM3110" s="141"/>
      <c r="DN3110" s="141"/>
      <c r="DO3110" s="141"/>
      <c r="DP3110" s="91"/>
      <c r="DQ3110" s="72"/>
      <c r="DR3110" s="72"/>
      <c r="DS3110" s="72"/>
      <c r="DT3110" s="72"/>
      <c r="DZ3110" s="141"/>
      <c r="EA3110" s="141"/>
      <c r="EF3110" s="143"/>
    </row>
    <row r="3111" spans="78:136">
      <c r="BZ3111"/>
      <c r="CA3111" s="278">
        <v>41432.389814814815</v>
      </c>
      <c r="CB3111" t="s">
        <v>1606</v>
      </c>
      <c r="CF3111" s="65"/>
      <c r="CG3111" s="65"/>
      <c r="DJ3111" s="139"/>
      <c r="DK3111" s="95"/>
      <c r="DL3111" s="141"/>
      <c r="DM3111" s="141"/>
      <c r="DN3111" s="141"/>
      <c r="DO3111" s="141"/>
      <c r="DP3111" s="91"/>
      <c r="DQ3111" s="72"/>
      <c r="DR3111" s="72"/>
      <c r="DS3111" s="72"/>
      <c r="DT3111" s="72"/>
      <c r="DZ3111" s="141"/>
      <c r="EA3111" s="141"/>
      <c r="EF3111" s="143"/>
    </row>
    <row r="3112" spans="78:136">
      <c r="BZ3112"/>
      <c r="CA3112" s="278">
        <v>41432.389814814815</v>
      </c>
      <c r="CB3112" t="s">
        <v>1597</v>
      </c>
      <c r="CF3112" s="65"/>
      <c r="CG3112" s="65"/>
      <c r="DJ3112" s="139"/>
      <c r="DK3112" s="95"/>
      <c r="DL3112" s="141"/>
      <c r="DM3112" s="141"/>
      <c r="DN3112" s="141"/>
      <c r="DO3112" s="141"/>
      <c r="DP3112" s="91"/>
      <c r="DQ3112" s="72"/>
      <c r="DR3112" s="72"/>
      <c r="DS3112" s="72"/>
      <c r="DT3112" s="72"/>
      <c r="DZ3112" s="141"/>
      <c r="EA3112" s="141"/>
      <c r="EF3112" s="143"/>
    </row>
    <row r="3113" spans="78:136">
      <c r="BZ3113"/>
      <c r="CA3113" s="278">
        <v>41432.389814814815</v>
      </c>
      <c r="CB3113" t="s">
        <v>1976</v>
      </c>
      <c r="CF3113" s="65"/>
      <c r="CG3113" s="65"/>
      <c r="DJ3113" s="139"/>
      <c r="DK3113" s="95"/>
      <c r="DL3113" s="141"/>
      <c r="DM3113" s="141"/>
      <c r="DN3113" s="141"/>
      <c r="DO3113" s="141"/>
      <c r="DP3113" s="91"/>
      <c r="DQ3113" s="72"/>
      <c r="DR3113" s="72"/>
      <c r="DS3113" s="72"/>
      <c r="DT3113" s="72"/>
      <c r="DZ3113" s="141"/>
      <c r="EA3113" s="141"/>
      <c r="EF3113" s="143"/>
    </row>
    <row r="3114" spans="78:136">
      <c r="BZ3114"/>
      <c r="CA3114" s="278">
        <v>41432.389872685184</v>
      </c>
      <c r="CB3114" t="s">
        <v>1606</v>
      </c>
      <c r="CF3114" s="65"/>
      <c r="CG3114" s="65"/>
      <c r="DJ3114" s="139"/>
      <c r="DK3114" s="95"/>
      <c r="DL3114" s="141"/>
      <c r="DM3114" s="141"/>
      <c r="DN3114" s="141"/>
      <c r="DO3114" s="141"/>
      <c r="DP3114" s="91"/>
      <c r="DQ3114" s="72"/>
      <c r="DR3114" s="72"/>
      <c r="DS3114" s="72"/>
      <c r="DT3114" s="72"/>
      <c r="DZ3114" s="141"/>
      <c r="EA3114" s="141"/>
      <c r="EF3114" s="143"/>
    </row>
    <row r="3115" spans="78:136">
      <c r="BZ3115"/>
      <c r="CA3115" s="278">
        <v>41432.389872685184</v>
      </c>
      <c r="CB3115" t="s">
        <v>1597</v>
      </c>
      <c r="CF3115" s="65"/>
      <c r="CG3115" s="65"/>
      <c r="DJ3115" s="139"/>
      <c r="DK3115" s="95"/>
      <c r="DL3115" s="141"/>
      <c r="DM3115" s="141"/>
      <c r="DN3115" s="141"/>
      <c r="DO3115" s="141"/>
      <c r="DP3115" s="91"/>
      <c r="DQ3115" s="72"/>
      <c r="DR3115" s="72"/>
      <c r="DS3115" s="72"/>
      <c r="DT3115" s="72"/>
      <c r="DZ3115" s="141"/>
      <c r="EA3115" s="141"/>
      <c r="EF3115" s="143"/>
    </row>
    <row r="3116" spans="78:136">
      <c r="BZ3116"/>
      <c r="CA3116" s="278">
        <v>41432.389884259261</v>
      </c>
      <c r="CB3116" t="s">
        <v>1976</v>
      </c>
      <c r="CF3116" s="65"/>
      <c r="CG3116" s="65"/>
      <c r="DJ3116" s="139"/>
      <c r="DK3116" s="95"/>
      <c r="DL3116" s="141"/>
      <c r="DM3116" s="141"/>
      <c r="DN3116" s="141"/>
      <c r="DO3116" s="141"/>
      <c r="DP3116" s="91"/>
      <c r="DQ3116" s="72"/>
      <c r="DR3116" s="72"/>
      <c r="DS3116" s="72"/>
      <c r="DT3116" s="72"/>
      <c r="DZ3116" s="141"/>
      <c r="EA3116" s="141"/>
      <c r="EF3116" s="143"/>
    </row>
    <row r="3117" spans="78:136">
      <c r="BZ3117"/>
      <c r="CA3117" s="278">
        <v>41432.38989583333</v>
      </c>
      <c r="CB3117" t="s">
        <v>1606</v>
      </c>
      <c r="CF3117" s="65"/>
      <c r="CG3117" s="65"/>
      <c r="DJ3117" s="139"/>
      <c r="DK3117" s="95"/>
      <c r="DL3117" s="141"/>
      <c r="DM3117" s="141"/>
      <c r="DN3117" s="141"/>
      <c r="DO3117" s="141"/>
      <c r="DP3117" s="91"/>
      <c r="DQ3117" s="72"/>
      <c r="DR3117" s="72"/>
      <c r="DS3117" s="72"/>
      <c r="DT3117" s="72"/>
      <c r="DZ3117" s="141"/>
      <c r="EA3117" s="141"/>
      <c r="EF3117" s="143"/>
    </row>
    <row r="3118" spans="78:136">
      <c r="BZ3118"/>
      <c r="CA3118" s="278">
        <v>41432.38989583333</v>
      </c>
      <c r="CB3118" t="s">
        <v>1597</v>
      </c>
      <c r="CF3118" s="65"/>
      <c r="CG3118" s="65"/>
      <c r="DJ3118" s="139"/>
      <c r="DK3118" s="95"/>
      <c r="DL3118" s="141"/>
      <c r="DM3118" s="141"/>
      <c r="DN3118" s="141"/>
      <c r="DO3118" s="141"/>
      <c r="DP3118" s="91"/>
      <c r="DQ3118" s="72"/>
      <c r="DR3118" s="72"/>
      <c r="DS3118" s="72"/>
      <c r="DT3118" s="72"/>
      <c r="DZ3118" s="141"/>
      <c r="EA3118" s="141"/>
      <c r="EF3118" s="143"/>
    </row>
    <row r="3119" spans="78:136">
      <c r="BZ3119"/>
      <c r="CA3119" s="278">
        <v>41432.389907407407</v>
      </c>
      <c r="CB3119" t="s">
        <v>1976</v>
      </c>
      <c r="CF3119" s="65"/>
      <c r="CG3119" s="65"/>
      <c r="DJ3119" s="139"/>
      <c r="DK3119" s="95"/>
      <c r="DL3119" s="141"/>
      <c r="DM3119" s="141"/>
      <c r="DN3119" s="141"/>
      <c r="DO3119" s="141"/>
      <c r="DP3119" s="91"/>
      <c r="DQ3119" s="72"/>
      <c r="DR3119" s="72"/>
      <c r="DS3119" s="72"/>
      <c r="DT3119" s="72"/>
      <c r="DZ3119" s="141"/>
      <c r="EA3119" s="141"/>
      <c r="EF3119" s="143"/>
    </row>
    <row r="3120" spans="78:136">
      <c r="BZ3120"/>
      <c r="CA3120" s="278">
        <v>41432.38994212963</v>
      </c>
      <c r="CB3120" t="s">
        <v>1606</v>
      </c>
      <c r="CF3120" s="65"/>
      <c r="CG3120" s="65"/>
      <c r="DJ3120" s="139"/>
      <c r="DK3120" s="95"/>
      <c r="DL3120" s="141"/>
      <c r="DM3120" s="141"/>
      <c r="DN3120" s="141"/>
      <c r="DO3120" s="141"/>
      <c r="DP3120" s="91"/>
      <c r="DQ3120" s="72"/>
      <c r="DR3120" s="72"/>
      <c r="DS3120" s="72"/>
      <c r="DT3120" s="72"/>
      <c r="DZ3120" s="141"/>
      <c r="EA3120" s="141"/>
      <c r="EF3120" s="143"/>
    </row>
    <row r="3121" spans="78:136">
      <c r="BZ3121"/>
      <c r="CA3121" s="278">
        <v>41432.38994212963</v>
      </c>
      <c r="CB3121" t="s">
        <v>1597</v>
      </c>
      <c r="CF3121" s="65"/>
      <c r="CG3121" s="65"/>
      <c r="DJ3121" s="139"/>
      <c r="DK3121" s="95"/>
      <c r="DL3121" s="141"/>
      <c r="DM3121" s="141"/>
      <c r="DN3121" s="141"/>
      <c r="DO3121" s="141"/>
      <c r="DP3121" s="91"/>
      <c r="DQ3121" s="72"/>
      <c r="DR3121" s="72"/>
      <c r="DS3121" s="72"/>
      <c r="DT3121" s="72"/>
      <c r="DZ3121" s="141"/>
      <c r="EA3121" s="141"/>
      <c r="EF3121" s="143"/>
    </row>
    <row r="3122" spans="78:136">
      <c r="BZ3122"/>
      <c r="CA3122" s="278">
        <v>41432.38994212963</v>
      </c>
      <c r="CB3122" t="s">
        <v>1976</v>
      </c>
      <c r="CF3122" s="65"/>
      <c r="CG3122" s="65"/>
      <c r="DJ3122" s="139"/>
      <c r="DK3122" s="95"/>
      <c r="DL3122" s="141"/>
      <c r="DM3122" s="141"/>
      <c r="DN3122" s="141"/>
      <c r="DO3122" s="141"/>
      <c r="DP3122" s="91"/>
      <c r="DQ3122" s="72"/>
      <c r="DR3122" s="72"/>
      <c r="DS3122" s="72"/>
      <c r="DT3122" s="72"/>
      <c r="DZ3122" s="141"/>
      <c r="EA3122" s="141"/>
      <c r="EF3122" s="143"/>
    </row>
    <row r="3123" spans="78:136">
      <c r="BZ3123"/>
      <c r="CA3123" s="278">
        <v>41432.406122685185</v>
      </c>
      <c r="CB3123" t="s">
        <v>1969</v>
      </c>
      <c r="CF3123" s="65"/>
      <c r="CG3123" s="65"/>
      <c r="DJ3123" s="139"/>
      <c r="DK3123" s="95"/>
      <c r="DL3123" s="141"/>
      <c r="DM3123" s="141"/>
      <c r="DN3123" s="141"/>
      <c r="DO3123" s="141"/>
      <c r="DP3123" s="91"/>
      <c r="DQ3123" s="72"/>
      <c r="DR3123" s="72"/>
      <c r="DS3123" s="72"/>
      <c r="DT3123" s="72"/>
      <c r="DZ3123" s="141"/>
      <c r="EA3123" s="141"/>
      <c r="EF3123" s="143"/>
    </row>
    <row r="3124" spans="78:136">
      <c r="BZ3124"/>
      <c r="CA3124" s="278">
        <v>41432.40625</v>
      </c>
      <c r="CB3124" t="s">
        <v>1969</v>
      </c>
      <c r="CF3124" s="65"/>
      <c r="CG3124" s="65"/>
      <c r="DJ3124" s="139"/>
      <c r="DK3124" s="95"/>
      <c r="DL3124" s="141"/>
      <c r="DM3124" s="141"/>
      <c r="DN3124" s="141"/>
      <c r="DO3124" s="141"/>
      <c r="DP3124" s="91"/>
      <c r="DQ3124" s="72"/>
      <c r="DR3124" s="72"/>
      <c r="DS3124" s="72"/>
      <c r="DT3124" s="72"/>
      <c r="DZ3124" s="141"/>
      <c r="EA3124" s="141"/>
      <c r="EF3124" s="143"/>
    </row>
    <row r="3125" spans="78:136">
      <c r="BZ3125"/>
      <c r="CA3125" s="278">
        <v>41432.406261574077</v>
      </c>
      <c r="CB3125" t="s">
        <v>3239</v>
      </c>
      <c r="CF3125" s="65"/>
      <c r="CG3125" s="65"/>
      <c r="DJ3125" s="139"/>
      <c r="DK3125" s="95"/>
      <c r="DL3125" s="141"/>
      <c r="DM3125" s="141"/>
      <c r="DN3125" s="141"/>
      <c r="DO3125" s="141"/>
      <c r="DP3125" s="91"/>
      <c r="DQ3125" s="72"/>
      <c r="DR3125" s="72"/>
      <c r="DS3125" s="72"/>
      <c r="DT3125" s="72"/>
      <c r="DZ3125" s="141"/>
      <c r="EA3125" s="141"/>
      <c r="EF3125" s="143"/>
    </row>
    <row r="3126" spans="78:136">
      <c r="BZ3126"/>
      <c r="CA3126" s="278">
        <v>41432.406273148146</v>
      </c>
      <c r="CB3126" t="s">
        <v>1969</v>
      </c>
      <c r="CF3126" s="65"/>
      <c r="CG3126" s="65"/>
      <c r="DJ3126" s="139"/>
      <c r="DK3126" s="95"/>
      <c r="DL3126" s="141"/>
      <c r="DM3126" s="141"/>
      <c r="DN3126" s="141"/>
      <c r="DO3126" s="141"/>
      <c r="DP3126" s="91"/>
      <c r="DQ3126" s="72"/>
      <c r="DR3126" s="72"/>
      <c r="DS3126" s="72"/>
      <c r="DT3126" s="72"/>
      <c r="DZ3126" s="141"/>
      <c r="EA3126" s="141"/>
      <c r="EF3126" s="143"/>
    </row>
    <row r="3127" spans="78:136">
      <c r="BZ3127"/>
      <c r="CA3127" s="278">
        <v>41432.406273148146</v>
      </c>
      <c r="CB3127" t="s">
        <v>1969</v>
      </c>
      <c r="CF3127" s="65"/>
      <c r="CG3127" s="65"/>
      <c r="DJ3127" s="139"/>
      <c r="DK3127" s="95"/>
      <c r="DL3127" s="141"/>
      <c r="DM3127" s="141"/>
      <c r="DN3127" s="141"/>
      <c r="DO3127" s="141"/>
      <c r="DP3127" s="91"/>
      <c r="DQ3127" s="72"/>
      <c r="DR3127" s="72"/>
      <c r="DS3127" s="72"/>
      <c r="DT3127" s="72"/>
      <c r="DZ3127" s="141"/>
      <c r="EA3127" s="141"/>
      <c r="EF3127" s="143"/>
    </row>
    <row r="3128" spans="78:136">
      <c r="BZ3128"/>
      <c r="CA3128" s="278">
        <v>41432.406284722223</v>
      </c>
      <c r="CB3128" t="s">
        <v>1969</v>
      </c>
      <c r="CF3128" s="65"/>
      <c r="CG3128" s="65"/>
      <c r="DJ3128" s="139"/>
      <c r="DK3128" s="95"/>
      <c r="DL3128" s="141"/>
      <c r="DM3128" s="141"/>
      <c r="DN3128" s="141"/>
      <c r="DO3128" s="141"/>
      <c r="DP3128" s="91"/>
      <c r="DQ3128" s="72"/>
      <c r="DR3128" s="72"/>
      <c r="DS3128" s="72"/>
      <c r="DT3128" s="72"/>
      <c r="DZ3128" s="141"/>
      <c r="EA3128" s="141"/>
      <c r="EF3128" s="143"/>
    </row>
    <row r="3129" spans="78:136">
      <c r="BZ3129"/>
      <c r="CA3129" s="278">
        <v>41432.4062962963</v>
      </c>
      <c r="CB3129" t="s">
        <v>1969</v>
      </c>
      <c r="CF3129" s="65"/>
      <c r="CG3129" s="65"/>
      <c r="DJ3129" s="139"/>
      <c r="DK3129" s="95"/>
      <c r="DL3129" s="141"/>
      <c r="DM3129" s="141"/>
      <c r="DN3129" s="141"/>
      <c r="DO3129" s="141"/>
      <c r="DP3129" s="91"/>
      <c r="DQ3129" s="72"/>
      <c r="DR3129" s="72"/>
      <c r="DS3129" s="72"/>
      <c r="DT3129" s="72"/>
      <c r="DZ3129" s="141"/>
      <c r="EA3129" s="141"/>
      <c r="EF3129" s="143"/>
    </row>
    <row r="3130" spans="78:136">
      <c r="BZ3130"/>
      <c r="CA3130" s="278">
        <v>41432.4062962963</v>
      </c>
      <c r="CB3130" t="s">
        <v>1969</v>
      </c>
      <c r="CF3130" s="65"/>
      <c r="CG3130" s="65"/>
      <c r="DJ3130" s="139"/>
      <c r="DK3130" s="95"/>
      <c r="DL3130" s="141"/>
      <c r="DM3130" s="141"/>
      <c r="DN3130" s="141"/>
      <c r="DO3130" s="141"/>
      <c r="DP3130" s="91"/>
      <c r="DQ3130" s="72"/>
      <c r="DR3130" s="72"/>
      <c r="DS3130" s="72"/>
      <c r="DT3130" s="72"/>
      <c r="DZ3130" s="141"/>
      <c r="EA3130" s="141"/>
      <c r="EF3130" s="143"/>
    </row>
    <row r="3131" spans="78:136">
      <c r="BZ3131"/>
      <c r="CA3131" s="278">
        <v>41432.406319444446</v>
      </c>
      <c r="CB3131" t="s">
        <v>1969</v>
      </c>
      <c r="CF3131" s="65"/>
      <c r="CG3131" s="65"/>
      <c r="DJ3131" s="139"/>
      <c r="DK3131" s="95"/>
      <c r="DL3131" s="141"/>
      <c r="DM3131" s="141"/>
      <c r="DN3131" s="141"/>
      <c r="DO3131" s="141"/>
      <c r="DP3131" s="91"/>
      <c r="DQ3131" s="72"/>
      <c r="DR3131" s="72"/>
      <c r="DS3131" s="72"/>
      <c r="DT3131" s="72"/>
      <c r="DZ3131" s="141"/>
      <c r="EA3131" s="141"/>
      <c r="EF3131" s="143"/>
    </row>
    <row r="3132" spans="78:136">
      <c r="BZ3132"/>
      <c r="CA3132" s="278">
        <v>41432.406342592592</v>
      </c>
      <c r="CB3132" t="s">
        <v>1969</v>
      </c>
      <c r="CF3132" s="65"/>
      <c r="CG3132" s="65"/>
      <c r="DJ3132" s="139"/>
      <c r="DK3132" s="95"/>
      <c r="DL3132" s="141"/>
      <c r="DM3132" s="141"/>
      <c r="DN3132" s="141"/>
      <c r="DO3132" s="141"/>
      <c r="DP3132" s="91"/>
      <c r="DQ3132" s="72"/>
      <c r="DR3132" s="72"/>
      <c r="DS3132" s="72"/>
      <c r="DT3132" s="72"/>
      <c r="DZ3132" s="141"/>
      <c r="EA3132" s="141"/>
      <c r="EF3132" s="143"/>
    </row>
    <row r="3133" spans="78:136">
      <c r="BZ3133"/>
      <c r="CA3133" s="278">
        <v>41432.406354166669</v>
      </c>
      <c r="CB3133" t="s">
        <v>3358</v>
      </c>
      <c r="CF3133" s="65"/>
      <c r="CG3133" s="65"/>
      <c r="DJ3133" s="139"/>
      <c r="DK3133" s="95"/>
      <c r="DL3133" s="141"/>
      <c r="DM3133" s="141"/>
      <c r="DN3133" s="141"/>
      <c r="DO3133" s="141"/>
      <c r="DP3133" s="91"/>
      <c r="DQ3133" s="72"/>
      <c r="DR3133" s="72"/>
      <c r="DS3133" s="72"/>
      <c r="DT3133" s="72"/>
      <c r="DZ3133" s="141"/>
      <c r="EA3133" s="141"/>
      <c r="EF3133" s="143"/>
    </row>
    <row r="3134" spans="78:136">
      <c r="BZ3134"/>
      <c r="CA3134" s="278">
        <v>41432.406354166669</v>
      </c>
      <c r="CB3134" t="s">
        <v>1969</v>
      </c>
      <c r="CF3134" s="65"/>
      <c r="CG3134" s="65"/>
      <c r="DJ3134" s="139"/>
      <c r="DK3134" s="95"/>
      <c r="DL3134" s="141"/>
      <c r="DM3134" s="141"/>
      <c r="DN3134" s="141"/>
      <c r="DO3134" s="141"/>
      <c r="DP3134" s="91"/>
      <c r="DQ3134" s="72"/>
      <c r="DR3134" s="72"/>
      <c r="DS3134" s="72"/>
      <c r="DT3134" s="72"/>
      <c r="DZ3134" s="141"/>
      <c r="EA3134" s="141"/>
      <c r="EF3134" s="143"/>
    </row>
    <row r="3135" spans="78:136">
      <c r="BZ3135"/>
      <c r="CA3135" s="278">
        <v>41432.406354166669</v>
      </c>
      <c r="CB3135" t="s">
        <v>1969</v>
      </c>
      <c r="CF3135" s="65"/>
      <c r="CG3135" s="65"/>
      <c r="DJ3135" s="139"/>
      <c r="DK3135" s="95"/>
      <c r="DL3135" s="141"/>
      <c r="DM3135" s="141"/>
      <c r="DN3135" s="141"/>
      <c r="DO3135" s="141"/>
      <c r="DP3135" s="91"/>
      <c r="DQ3135" s="72"/>
      <c r="DR3135" s="72"/>
      <c r="DS3135" s="72"/>
      <c r="DT3135" s="72"/>
      <c r="DZ3135" s="141"/>
      <c r="EA3135" s="141"/>
      <c r="EF3135" s="143"/>
    </row>
    <row r="3136" spans="78:136">
      <c r="BZ3136"/>
      <c r="CA3136" s="278">
        <v>41432.406377314815</v>
      </c>
      <c r="CB3136" t="s">
        <v>1969</v>
      </c>
      <c r="CF3136" s="65"/>
      <c r="CG3136" s="65"/>
      <c r="DJ3136" s="139"/>
      <c r="DK3136" s="95"/>
      <c r="DL3136" s="141"/>
      <c r="DM3136" s="141"/>
      <c r="DN3136" s="141"/>
      <c r="DO3136" s="141"/>
      <c r="DP3136" s="91"/>
      <c r="DQ3136" s="72"/>
      <c r="DR3136" s="72"/>
      <c r="DS3136" s="72"/>
      <c r="DT3136" s="72"/>
      <c r="DZ3136" s="141"/>
      <c r="EA3136" s="141"/>
      <c r="EF3136" s="143"/>
    </row>
    <row r="3137" spans="78:136">
      <c r="BZ3137"/>
      <c r="CA3137" s="278">
        <v>41432.406377314815</v>
      </c>
      <c r="CB3137" t="s">
        <v>1969</v>
      </c>
      <c r="CF3137" s="65"/>
      <c r="CG3137" s="65"/>
      <c r="DJ3137" s="139"/>
      <c r="DK3137" s="95"/>
      <c r="DL3137" s="141"/>
      <c r="DM3137" s="141"/>
      <c r="DN3137" s="141"/>
      <c r="DO3137" s="141"/>
      <c r="DP3137" s="91"/>
      <c r="DQ3137" s="72"/>
      <c r="DR3137" s="72"/>
      <c r="DS3137" s="72"/>
      <c r="DT3137" s="72"/>
      <c r="DZ3137" s="141"/>
      <c r="EA3137" s="141"/>
      <c r="EF3137" s="143"/>
    </row>
    <row r="3138" spans="78:136">
      <c r="BZ3138"/>
      <c r="CA3138" s="278">
        <v>41432.406400462962</v>
      </c>
      <c r="CB3138" t="s">
        <v>1969</v>
      </c>
      <c r="CF3138" s="65"/>
      <c r="CG3138" s="65"/>
      <c r="DJ3138" s="139"/>
      <c r="DK3138" s="95"/>
      <c r="DL3138" s="141"/>
      <c r="DM3138" s="141"/>
      <c r="DN3138" s="141"/>
      <c r="DO3138" s="141"/>
      <c r="DP3138" s="91"/>
      <c r="DQ3138" s="72"/>
      <c r="DR3138" s="72"/>
      <c r="DS3138" s="72"/>
      <c r="DT3138" s="72"/>
      <c r="DZ3138" s="141"/>
      <c r="EA3138" s="141"/>
      <c r="EC3138" s="141"/>
      <c r="EF3138" s="143"/>
    </row>
    <row r="3139" spans="78:136">
      <c r="BZ3139"/>
      <c r="CA3139" s="278">
        <v>41432.406412037039</v>
      </c>
      <c r="CB3139" t="s">
        <v>1735</v>
      </c>
      <c r="CF3139" s="65"/>
      <c r="CG3139" s="65"/>
      <c r="DJ3139" s="139"/>
      <c r="DK3139" s="95"/>
      <c r="DL3139" s="141"/>
      <c r="DM3139" s="141"/>
      <c r="DN3139" s="141"/>
      <c r="DO3139" s="141"/>
      <c r="DP3139" s="91"/>
      <c r="DQ3139" s="72"/>
      <c r="DR3139" s="72"/>
      <c r="DS3139" s="72"/>
      <c r="DT3139" s="72"/>
      <c r="DZ3139" s="141"/>
      <c r="EA3139" s="141"/>
      <c r="EC3139" s="141"/>
      <c r="EF3139" s="143"/>
    </row>
    <row r="3140" spans="78:136">
      <c r="BZ3140"/>
      <c r="CA3140" s="278">
        <v>41432.406412037039</v>
      </c>
      <c r="CB3140" t="s">
        <v>1969</v>
      </c>
      <c r="CF3140" s="65"/>
      <c r="CG3140" s="65"/>
      <c r="DJ3140" s="139"/>
      <c r="DK3140" s="95"/>
      <c r="DL3140" s="141"/>
      <c r="DM3140" s="141"/>
      <c r="DN3140" s="141"/>
      <c r="DO3140" s="141"/>
      <c r="DP3140" s="91"/>
      <c r="DQ3140" s="72"/>
      <c r="DR3140" s="72"/>
      <c r="DS3140" s="72"/>
      <c r="DT3140" s="72"/>
      <c r="DZ3140" s="141"/>
      <c r="EA3140" s="141"/>
      <c r="EC3140" s="141"/>
      <c r="EF3140" s="143"/>
    </row>
    <row r="3141" spans="78:136">
      <c r="BZ3141"/>
      <c r="CA3141" s="278">
        <v>41432.406412037039</v>
      </c>
      <c r="CB3141" t="s">
        <v>1969</v>
      </c>
      <c r="CF3141" s="65"/>
      <c r="CG3141" s="65"/>
      <c r="DJ3141" s="139"/>
      <c r="DK3141" s="95"/>
      <c r="DL3141" s="141"/>
      <c r="DM3141" s="141"/>
      <c r="DN3141" s="141"/>
      <c r="DO3141" s="141"/>
      <c r="DP3141" s="91"/>
      <c r="DQ3141" s="72"/>
      <c r="DR3141" s="72"/>
      <c r="DS3141" s="72"/>
      <c r="DT3141" s="72"/>
      <c r="DZ3141" s="141"/>
      <c r="EA3141" s="141"/>
      <c r="EC3141" s="141"/>
      <c r="EF3141" s="143"/>
    </row>
    <row r="3142" spans="78:136">
      <c r="BZ3142"/>
      <c r="CA3142" s="278">
        <v>41432.406423611108</v>
      </c>
      <c r="CB3142" t="s">
        <v>1969</v>
      </c>
      <c r="CF3142" s="65"/>
      <c r="CG3142" s="65"/>
      <c r="DJ3142" s="139"/>
      <c r="DK3142" s="95"/>
      <c r="DL3142" s="141"/>
      <c r="DM3142" s="141"/>
      <c r="DN3142" s="141"/>
      <c r="DO3142" s="141"/>
      <c r="DP3142" s="91"/>
      <c r="DQ3142" s="72"/>
      <c r="DR3142" s="72"/>
      <c r="DS3142" s="72"/>
      <c r="DT3142" s="72"/>
      <c r="DZ3142" s="141"/>
      <c r="EA3142" s="141"/>
      <c r="EC3142" s="141"/>
      <c r="EF3142" s="143"/>
    </row>
    <row r="3143" spans="78:136">
      <c r="BZ3143"/>
      <c r="CA3143" s="278">
        <v>41432.406435185185</v>
      </c>
      <c r="CB3143" t="s">
        <v>1969</v>
      </c>
      <c r="CF3143" s="65"/>
      <c r="CG3143" s="65"/>
      <c r="DJ3143" s="139"/>
      <c r="DK3143" s="95"/>
      <c r="DL3143" s="141"/>
      <c r="DM3143" s="141"/>
      <c r="DN3143" s="141"/>
      <c r="DO3143" s="141"/>
      <c r="DP3143" s="91"/>
      <c r="DQ3143" s="72"/>
      <c r="DR3143" s="72"/>
      <c r="DS3143" s="72"/>
      <c r="DT3143" s="72"/>
      <c r="DZ3143" s="141"/>
      <c r="EA3143" s="141"/>
      <c r="EC3143" s="141"/>
      <c r="EF3143" s="143"/>
    </row>
    <row r="3144" spans="78:136">
      <c r="BZ3144"/>
      <c r="CA3144" s="278">
        <v>41432.406458333331</v>
      </c>
      <c r="CB3144" t="s">
        <v>1969</v>
      </c>
      <c r="CF3144" s="65"/>
      <c r="CG3144" s="65"/>
      <c r="DJ3144" s="139"/>
      <c r="DK3144" s="95"/>
      <c r="DL3144" s="141"/>
      <c r="DM3144" s="141"/>
      <c r="DN3144" s="141"/>
      <c r="DO3144" s="141"/>
      <c r="DP3144" s="91"/>
      <c r="DQ3144" s="72"/>
      <c r="DR3144" s="72"/>
      <c r="DS3144" s="72"/>
      <c r="DT3144" s="72"/>
      <c r="DZ3144" s="141"/>
      <c r="EA3144" s="141"/>
      <c r="EC3144" s="141"/>
      <c r="EF3144" s="143"/>
    </row>
    <row r="3145" spans="78:136">
      <c r="BZ3145"/>
      <c r="CA3145" s="278">
        <v>41432.406469907408</v>
      </c>
      <c r="CB3145" t="s">
        <v>2440</v>
      </c>
      <c r="CF3145" s="65"/>
      <c r="CG3145" s="65"/>
      <c r="DJ3145" s="139"/>
      <c r="DK3145" s="95"/>
      <c r="DL3145" s="141"/>
      <c r="DM3145" s="141"/>
      <c r="DN3145" s="141"/>
      <c r="DO3145" s="141"/>
      <c r="DP3145" s="91"/>
      <c r="DQ3145" s="72"/>
      <c r="DR3145" s="72"/>
      <c r="DS3145" s="72"/>
      <c r="DT3145" s="72"/>
      <c r="DZ3145" s="141"/>
      <c r="EA3145" s="141"/>
      <c r="EC3145" s="141"/>
      <c r="EF3145" s="143"/>
    </row>
    <row r="3146" spans="78:136">
      <c r="BZ3146"/>
      <c r="CA3146" s="278">
        <v>41432.406469907408</v>
      </c>
      <c r="CB3146" t="s">
        <v>1969</v>
      </c>
      <c r="CF3146" s="65"/>
      <c r="CG3146" s="65"/>
      <c r="DJ3146" s="139"/>
      <c r="DK3146" s="95"/>
      <c r="DL3146" s="141"/>
      <c r="DM3146" s="141"/>
      <c r="DN3146" s="141"/>
      <c r="DO3146" s="141"/>
      <c r="DP3146" s="91"/>
      <c r="DQ3146" s="72"/>
      <c r="DR3146" s="72"/>
      <c r="DS3146" s="72"/>
      <c r="DT3146" s="72"/>
      <c r="DZ3146" s="141"/>
      <c r="EA3146" s="141"/>
      <c r="EC3146" s="141"/>
      <c r="EF3146" s="143"/>
    </row>
    <row r="3147" spans="78:136">
      <c r="BZ3147"/>
      <c r="CA3147" s="278">
        <v>41432.406469907408</v>
      </c>
      <c r="CB3147" t="s">
        <v>1969</v>
      </c>
      <c r="CF3147" s="65"/>
      <c r="CG3147" s="65"/>
      <c r="DJ3147" s="139"/>
      <c r="DK3147" s="95"/>
      <c r="DL3147" s="141"/>
      <c r="DM3147" s="141"/>
      <c r="DN3147" s="141"/>
      <c r="DO3147" s="141"/>
      <c r="DP3147" s="91"/>
      <c r="DQ3147" s="72"/>
      <c r="DR3147" s="72"/>
      <c r="DS3147" s="72"/>
      <c r="DT3147" s="72"/>
      <c r="DZ3147" s="141"/>
      <c r="EA3147" s="141"/>
      <c r="EC3147" s="141"/>
      <c r="EF3147" s="143"/>
    </row>
    <row r="3148" spans="78:136">
      <c r="BZ3148"/>
      <c r="CA3148" s="278">
        <v>41432.406481481485</v>
      </c>
      <c r="CB3148" t="s">
        <v>1969</v>
      </c>
      <c r="CF3148" s="65"/>
      <c r="CG3148" s="65"/>
      <c r="DJ3148" s="139"/>
      <c r="DK3148" s="95"/>
      <c r="DL3148" s="141"/>
      <c r="DM3148" s="141"/>
      <c r="DN3148" s="141"/>
      <c r="DO3148" s="141"/>
      <c r="DP3148" s="91"/>
      <c r="DQ3148" s="72"/>
      <c r="DR3148" s="72"/>
      <c r="DS3148" s="72"/>
      <c r="DT3148" s="72"/>
      <c r="DZ3148" s="141"/>
      <c r="EA3148" s="141"/>
      <c r="EC3148" s="141"/>
      <c r="EF3148" s="143"/>
    </row>
    <row r="3149" spans="78:136">
      <c r="BZ3149"/>
      <c r="CA3149" s="278">
        <v>41432.406493055554</v>
      </c>
      <c r="CB3149" t="s">
        <v>1969</v>
      </c>
      <c r="CF3149" s="65"/>
      <c r="CG3149" s="65"/>
      <c r="DJ3149" s="139"/>
      <c r="DK3149" s="95"/>
      <c r="DL3149" s="141"/>
      <c r="DM3149" s="141"/>
      <c r="DN3149" s="141"/>
      <c r="DO3149" s="141"/>
      <c r="DP3149" s="91"/>
      <c r="DQ3149" s="72"/>
      <c r="DR3149" s="72"/>
      <c r="DS3149" s="72"/>
      <c r="DT3149" s="72"/>
      <c r="DZ3149" s="141"/>
      <c r="EA3149" s="141"/>
      <c r="EC3149" s="141"/>
      <c r="EF3149" s="143"/>
    </row>
    <row r="3150" spans="78:136">
      <c r="BZ3150"/>
      <c r="CA3150" s="278">
        <v>41432.4065162037</v>
      </c>
      <c r="CB3150" t="s">
        <v>1969</v>
      </c>
      <c r="CF3150" s="65"/>
      <c r="CG3150" s="65"/>
      <c r="DJ3150" s="139"/>
      <c r="DK3150" s="95"/>
      <c r="DL3150" s="141"/>
      <c r="DM3150" s="141"/>
      <c r="DN3150" s="141"/>
      <c r="DO3150" s="141"/>
      <c r="DP3150" s="91"/>
      <c r="DQ3150" s="72"/>
      <c r="DR3150" s="72"/>
      <c r="DS3150" s="72"/>
      <c r="DT3150" s="72"/>
      <c r="DZ3150" s="141"/>
      <c r="EA3150" s="141"/>
      <c r="EC3150" s="141"/>
      <c r="EF3150" s="143"/>
    </row>
    <row r="3151" spans="78:136">
      <c r="BZ3151"/>
      <c r="CA3151" s="278">
        <v>41432.406527777777</v>
      </c>
      <c r="CB3151" t="s">
        <v>1557</v>
      </c>
      <c r="CF3151" s="65"/>
      <c r="CG3151" s="65"/>
      <c r="DJ3151" s="139"/>
      <c r="DK3151" s="95"/>
      <c r="DL3151" s="141"/>
      <c r="DM3151" s="141"/>
      <c r="DN3151" s="141"/>
      <c r="DO3151" s="141"/>
      <c r="DP3151" s="91"/>
      <c r="DQ3151" s="72"/>
      <c r="DR3151" s="72"/>
      <c r="DS3151" s="72"/>
      <c r="DT3151" s="72"/>
      <c r="DZ3151" s="141"/>
      <c r="EA3151" s="141"/>
      <c r="EC3151" s="141"/>
      <c r="EF3151" s="143"/>
    </row>
    <row r="3152" spans="78:136">
      <c r="BZ3152"/>
      <c r="CA3152" s="278">
        <v>41432.406527777777</v>
      </c>
      <c r="CB3152" t="s">
        <v>1969</v>
      </c>
      <c r="CF3152" s="65"/>
      <c r="CG3152" s="65"/>
      <c r="DJ3152" s="139"/>
      <c r="DK3152" s="95"/>
      <c r="DL3152" s="141"/>
      <c r="DM3152" s="141"/>
      <c r="DN3152" s="141"/>
      <c r="DO3152" s="141"/>
      <c r="DP3152" s="91"/>
      <c r="DQ3152" s="72"/>
      <c r="DR3152" s="72"/>
      <c r="DS3152" s="72"/>
      <c r="DT3152" s="72"/>
      <c r="DZ3152" s="141"/>
      <c r="EA3152" s="141"/>
      <c r="EC3152" s="141"/>
      <c r="EF3152" s="143"/>
    </row>
    <row r="3153" spans="78:136">
      <c r="BZ3153"/>
      <c r="CA3153" s="278">
        <v>41432.406527777777</v>
      </c>
      <c r="CB3153" t="s">
        <v>1969</v>
      </c>
      <c r="CF3153" s="65"/>
      <c r="CG3153" s="65"/>
      <c r="DJ3153" s="139"/>
      <c r="DK3153" s="95"/>
      <c r="DL3153" s="141"/>
      <c r="DM3153" s="141"/>
      <c r="DN3153" s="141"/>
      <c r="DO3153" s="141"/>
      <c r="DP3153" s="91"/>
      <c r="DQ3153" s="72"/>
      <c r="DR3153" s="72"/>
      <c r="DS3153" s="72"/>
      <c r="DT3153" s="72"/>
      <c r="DZ3153" s="141"/>
      <c r="EA3153" s="141"/>
      <c r="EC3153" s="141"/>
      <c r="EF3153" s="143"/>
    </row>
    <row r="3154" spans="78:136">
      <c r="BZ3154"/>
      <c r="CA3154" s="278">
        <v>41432.406539351854</v>
      </c>
      <c r="CB3154" t="s">
        <v>1969</v>
      </c>
      <c r="CF3154" s="65"/>
      <c r="CG3154" s="65"/>
      <c r="DJ3154" s="139"/>
      <c r="DK3154" s="95"/>
      <c r="DL3154" s="141"/>
      <c r="DM3154" s="141"/>
      <c r="DN3154" s="141"/>
      <c r="DO3154" s="141"/>
      <c r="DP3154" s="91"/>
      <c r="DQ3154" s="72"/>
      <c r="DR3154" s="72"/>
      <c r="DS3154" s="72"/>
      <c r="DT3154" s="72"/>
      <c r="DZ3154" s="141"/>
      <c r="EA3154" s="141"/>
      <c r="EC3154" s="141"/>
      <c r="EF3154" s="143"/>
    </row>
    <row r="3155" spans="78:136">
      <c r="BZ3155"/>
      <c r="CA3155" s="278">
        <v>41432.406550925924</v>
      </c>
      <c r="CB3155" t="s">
        <v>1969</v>
      </c>
      <c r="CF3155" s="65"/>
      <c r="CG3155" s="65"/>
      <c r="DJ3155" s="139"/>
      <c r="DK3155" s="95"/>
      <c r="DL3155" s="141"/>
      <c r="DM3155" s="141"/>
      <c r="DN3155" s="141"/>
      <c r="DO3155" s="141"/>
      <c r="DP3155" s="91"/>
      <c r="DQ3155" s="72"/>
      <c r="DR3155" s="72"/>
      <c r="DS3155" s="72"/>
      <c r="DT3155" s="72"/>
      <c r="DZ3155" s="141"/>
      <c r="EA3155" s="141"/>
      <c r="EC3155" s="141"/>
      <c r="EF3155" s="143"/>
    </row>
    <row r="3156" spans="78:136">
      <c r="BZ3156"/>
      <c r="CA3156" s="278">
        <v>41432.406574074077</v>
      </c>
      <c r="CB3156" t="s">
        <v>1969</v>
      </c>
      <c r="CF3156" s="65"/>
      <c r="CG3156" s="65"/>
      <c r="DJ3156" s="139"/>
      <c r="DK3156" s="95"/>
      <c r="DL3156" s="141"/>
      <c r="DM3156" s="141"/>
      <c r="DN3156" s="141"/>
      <c r="DO3156" s="141"/>
      <c r="DP3156" s="91"/>
      <c r="DQ3156" s="72"/>
      <c r="DR3156" s="72"/>
      <c r="DS3156" s="72"/>
      <c r="DT3156" s="72"/>
      <c r="DZ3156" s="141"/>
      <c r="EA3156" s="141"/>
      <c r="EC3156" s="141"/>
      <c r="EF3156" s="143"/>
    </row>
    <row r="3157" spans="78:136">
      <c r="BZ3157"/>
      <c r="CA3157" s="278">
        <v>41432.406585648147</v>
      </c>
      <c r="CB3157" t="s">
        <v>2521</v>
      </c>
      <c r="CF3157" s="65"/>
      <c r="CG3157" s="65"/>
      <c r="DJ3157" s="139"/>
      <c r="DK3157" s="95"/>
      <c r="DL3157" s="141"/>
      <c r="DM3157" s="141"/>
      <c r="DN3157" s="141"/>
      <c r="DO3157" s="141"/>
      <c r="DP3157" s="91"/>
      <c r="DQ3157" s="72"/>
      <c r="DR3157" s="72"/>
      <c r="DS3157" s="72"/>
      <c r="DT3157" s="72"/>
      <c r="DZ3157" s="141"/>
      <c r="EA3157" s="141"/>
      <c r="EC3157" s="141"/>
      <c r="EF3157" s="143"/>
    </row>
    <row r="3158" spans="78:136">
      <c r="BZ3158"/>
      <c r="CA3158" s="278">
        <v>41432.406585648147</v>
      </c>
      <c r="CB3158" t="s">
        <v>1969</v>
      </c>
      <c r="CF3158" s="65"/>
      <c r="CG3158" s="65"/>
      <c r="DJ3158" s="139"/>
      <c r="DK3158" s="95"/>
      <c r="DL3158" s="141"/>
      <c r="DM3158" s="141"/>
      <c r="DN3158" s="141"/>
      <c r="DO3158" s="141"/>
      <c r="DP3158" s="91"/>
      <c r="DQ3158" s="72"/>
      <c r="DR3158" s="72"/>
      <c r="DS3158" s="72"/>
      <c r="DT3158" s="72"/>
      <c r="DZ3158" s="141"/>
      <c r="EA3158" s="141"/>
      <c r="EC3158" s="141"/>
      <c r="EF3158" s="143"/>
    </row>
    <row r="3159" spans="78:136">
      <c r="BZ3159"/>
      <c r="CA3159" s="278">
        <v>41432.406585648147</v>
      </c>
      <c r="CB3159" t="s">
        <v>1969</v>
      </c>
      <c r="CF3159" s="65"/>
      <c r="CG3159" s="65"/>
      <c r="DJ3159" s="139"/>
      <c r="DK3159" s="95"/>
      <c r="DL3159" s="141"/>
      <c r="DM3159" s="141"/>
      <c r="DN3159" s="141"/>
      <c r="DO3159" s="141"/>
      <c r="DP3159" s="91"/>
      <c r="DQ3159" s="72"/>
      <c r="DR3159" s="72"/>
      <c r="DS3159" s="72"/>
      <c r="DT3159" s="72"/>
      <c r="DZ3159" s="141"/>
      <c r="EA3159" s="141"/>
      <c r="EC3159" s="141"/>
      <c r="EF3159" s="143"/>
    </row>
    <row r="3160" spans="78:136">
      <c r="BZ3160"/>
      <c r="CA3160" s="278">
        <v>41432.406597222223</v>
      </c>
      <c r="CB3160" t="s">
        <v>1969</v>
      </c>
      <c r="CF3160" s="65"/>
      <c r="CG3160" s="65"/>
      <c r="DJ3160" s="139"/>
      <c r="DK3160" s="95"/>
      <c r="DL3160" s="141"/>
      <c r="DM3160" s="141"/>
      <c r="DN3160" s="141"/>
      <c r="DO3160" s="141"/>
      <c r="DP3160" s="91"/>
      <c r="DQ3160" s="72"/>
      <c r="DR3160" s="72"/>
      <c r="DS3160" s="72"/>
      <c r="DT3160" s="72"/>
      <c r="DZ3160" s="141"/>
      <c r="EA3160" s="141"/>
      <c r="EC3160" s="141"/>
      <c r="EF3160" s="143"/>
    </row>
    <row r="3161" spans="78:136">
      <c r="BZ3161"/>
      <c r="CA3161" s="278">
        <v>41432.406608796293</v>
      </c>
      <c r="CB3161" t="s">
        <v>1969</v>
      </c>
      <c r="CF3161" s="65"/>
      <c r="CG3161" s="65"/>
      <c r="DJ3161" s="139"/>
      <c r="DK3161" s="95"/>
      <c r="DL3161" s="141"/>
      <c r="DM3161" s="141"/>
      <c r="DN3161" s="141"/>
      <c r="DO3161" s="141"/>
      <c r="DP3161" s="91"/>
      <c r="DQ3161" s="72"/>
      <c r="DR3161" s="72"/>
      <c r="DS3161" s="72"/>
      <c r="DT3161" s="72"/>
      <c r="DZ3161" s="141"/>
      <c r="EA3161" s="141"/>
      <c r="EC3161" s="141"/>
      <c r="EF3161" s="143"/>
    </row>
    <row r="3162" spans="78:136">
      <c r="BZ3162"/>
      <c r="CA3162" s="278">
        <v>41432.406631944446</v>
      </c>
      <c r="CB3162" t="s">
        <v>1969</v>
      </c>
      <c r="CF3162" s="65"/>
      <c r="CG3162" s="65"/>
      <c r="DJ3162" s="139"/>
      <c r="DK3162" s="95"/>
      <c r="DL3162" s="141"/>
      <c r="DM3162" s="141"/>
      <c r="DN3162" s="141"/>
      <c r="DO3162" s="141"/>
      <c r="DP3162" s="91"/>
      <c r="DQ3162" s="72"/>
      <c r="DR3162" s="72"/>
      <c r="DS3162" s="72"/>
      <c r="DT3162" s="72"/>
      <c r="DZ3162" s="141"/>
      <c r="EA3162" s="141"/>
      <c r="EC3162" s="141"/>
      <c r="EF3162" s="143"/>
    </row>
    <row r="3163" spans="78:136">
      <c r="BZ3163"/>
      <c r="CA3163" s="278">
        <v>41432.406643518516</v>
      </c>
      <c r="CB3163" t="s">
        <v>1745</v>
      </c>
      <c r="CF3163" s="65"/>
      <c r="CG3163" s="65"/>
      <c r="DJ3163" s="139"/>
      <c r="DK3163" s="95"/>
      <c r="DL3163" s="141"/>
      <c r="DM3163" s="141"/>
      <c r="DN3163" s="141"/>
      <c r="DO3163" s="141"/>
      <c r="DP3163" s="91"/>
      <c r="DQ3163" s="72"/>
      <c r="DR3163" s="72"/>
      <c r="DS3163" s="72"/>
      <c r="DT3163" s="72"/>
      <c r="DZ3163" s="141"/>
      <c r="EA3163" s="141"/>
      <c r="EC3163" s="141"/>
      <c r="EF3163" s="143"/>
    </row>
    <row r="3164" spans="78:136">
      <c r="BZ3164"/>
      <c r="CA3164" s="278">
        <v>41432.406643518516</v>
      </c>
      <c r="CB3164" t="s">
        <v>1969</v>
      </c>
      <c r="CF3164" s="65"/>
      <c r="CG3164" s="65"/>
      <c r="DJ3164" s="139"/>
      <c r="DK3164" s="95"/>
      <c r="DL3164" s="141"/>
      <c r="DM3164" s="141"/>
      <c r="DN3164" s="141"/>
      <c r="DO3164" s="141"/>
      <c r="DP3164" s="91"/>
      <c r="DQ3164" s="72"/>
      <c r="DR3164" s="72"/>
      <c r="DS3164" s="72"/>
      <c r="DT3164" s="72"/>
      <c r="DZ3164" s="141"/>
      <c r="EA3164" s="141"/>
      <c r="EC3164" s="141"/>
      <c r="EF3164" s="143"/>
    </row>
    <row r="3165" spans="78:136">
      <c r="BZ3165"/>
      <c r="CA3165" s="278">
        <v>41432.406643518516</v>
      </c>
      <c r="CB3165" t="s">
        <v>1969</v>
      </c>
      <c r="CF3165" s="65"/>
      <c r="CG3165" s="65"/>
      <c r="DJ3165" s="139"/>
      <c r="DK3165" s="95"/>
      <c r="DL3165" s="141"/>
      <c r="DM3165" s="141"/>
      <c r="DN3165" s="141"/>
      <c r="DO3165" s="141"/>
      <c r="DP3165" s="91"/>
      <c r="DQ3165" s="72"/>
      <c r="DR3165" s="72"/>
      <c r="DS3165" s="72"/>
      <c r="DT3165" s="72"/>
      <c r="DZ3165" s="141"/>
      <c r="EA3165" s="141"/>
      <c r="EC3165" s="141"/>
      <c r="EF3165" s="143"/>
    </row>
    <row r="3166" spans="78:136">
      <c r="BZ3166"/>
      <c r="CA3166" s="278">
        <v>41432.406655092593</v>
      </c>
      <c r="CB3166" t="s">
        <v>1969</v>
      </c>
      <c r="CF3166" s="65"/>
      <c r="CG3166" s="65"/>
      <c r="DJ3166" s="139"/>
      <c r="DK3166" s="95"/>
      <c r="DL3166" s="141"/>
      <c r="DM3166" s="141"/>
      <c r="DN3166" s="141"/>
      <c r="DO3166" s="141"/>
      <c r="DP3166" s="91"/>
      <c r="DQ3166" s="72"/>
      <c r="DR3166" s="72"/>
      <c r="DS3166" s="72"/>
      <c r="DT3166" s="72"/>
      <c r="DZ3166" s="141"/>
      <c r="EA3166" s="141"/>
      <c r="EC3166" s="141"/>
      <c r="EF3166" s="143"/>
    </row>
    <row r="3167" spans="78:136">
      <c r="BZ3167"/>
      <c r="CA3167" s="278">
        <v>41432.406666666669</v>
      </c>
      <c r="CB3167" t="s">
        <v>1969</v>
      </c>
      <c r="CF3167" s="65"/>
      <c r="CG3167" s="65"/>
      <c r="DJ3167" s="139"/>
      <c r="DK3167" s="95"/>
      <c r="DL3167" s="141"/>
      <c r="DM3167" s="141"/>
      <c r="DN3167" s="141"/>
      <c r="DO3167" s="141"/>
      <c r="DP3167" s="91"/>
      <c r="DQ3167" s="72"/>
      <c r="DR3167" s="72"/>
      <c r="DS3167" s="72"/>
      <c r="DT3167" s="72"/>
      <c r="DZ3167" s="141"/>
      <c r="EA3167" s="141"/>
      <c r="EC3167" s="141"/>
      <c r="EF3167" s="143"/>
    </row>
    <row r="3168" spans="78:136">
      <c r="BZ3168"/>
      <c r="CA3168" s="278">
        <v>41432.406689814816</v>
      </c>
      <c r="CB3168" t="s">
        <v>1969</v>
      </c>
      <c r="CF3168" s="65"/>
      <c r="CG3168" s="65"/>
      <c r="DJ3168" s="139"/>
      <c r="DK3168" s="95"/>
      <c r="DL3168" s="141"/>
      <c r="DM3168" s="141"/>
      <c r="DN3168" s="141"/>
      <c r="DO3168" s="141"/>
      <c r="DP3168" s="91"/>
      <c r="DQ3168" s="72"/>
      <c r="DR3168" s="72"/>
      <c r="DS3168" s="72"/>
      <c r="DT3168" s="72"/>
      <c r="DZ3168" s="141"/>
      <c r="EA3168" s="141"/>
      <c r="EC3168" s="141"/>
      <c r="EF3168" s="143"/>
    </row>
    <row r="3169" spans="78:136">
      <c r="BZ3169"/>
      <c r="CA3169" s="278">
        <v>41432.406701388885</v>
      </c>
      <c r="CB3169" t="s">
        <v>2793</v>
      </c>
      <c r="CF3169" s="65"/>
      <c r="CG3169" s="65"/>
      <c r="DJ3169" s="139"/>
      <c r="DK3169" s="95"/>
      <c r="DL3169" s="141"/>
      <c r="DM3169" s="141"/>
      <c r="DN3169" s="141"/>
      <c r="DO3169" s="141"/>
      <c r="DP3169" s="91"/>
      <c r="DQ3169" s="72"/>
      <c r="DR3169" s="72"/>
      <c r="DS3169" s="72"/>
      <c r="DT3169" s="72"/>
      <c r="DZ3169" s="141"/>
      <c r="EA3169" s="141"/>
      <c r="EC3169" s="141"/>
      <c r="EF3169" s="143"/>
    </row>
    <row r="3170" spans="78:136">
      <c r="BZ3170"/>
      <c r="CA3170" s="278">
        <v>41432.406701388885</v>
      </c>
      <c r="CB3170" t="s">
        <v>1969</v>
      </c>
      <c r="CF3170" s="65"/>
      <c r="CG3170" s="65"/>
      <c r="DJ3170" s="139"/>
      <c r="DK3170" s="95"/>
      <c r="DL3170" s="141"/>
      <c r="DM3170" s="141"/>
      <c r="DN3170" s="141"/>
      <c r="DO3170" s="141"/>
      <c r="DP3170" s="91"/>
      <c r="DQ3170" s="72"/>
      <c r="DR3170" s="72"/>
      <c r="DS3170" s="72"/>
      <c r="DT3170" s="72"/>
      <c r="DZ3170" s="141"/>
      <c r="EA3170" s="141"/>
      <c r="EC3170" s="141"/>
      <c r="EF3170" s="143"/>
    </row>
    <row r="3171" spans="78:136">
      <c r="BZ3171"/>
      <c r="CA3171" s="278">
        <v>41432.406701388885</v>
      </c>
      <c r="CB3171" t="s">
        <v>1969</v>
      </c>
      <c r="CF3171" s="65"/>
      <c r="CG3171" s="65"/>
      <c r="DJ3171" s="139"/>
      <c r="DK3171" s="95"/>
      <c r="DL3171" s="141"/>
      <c r="DM3171" s="141"/>
      <c r="DN3171" s="141"/>
      <c r="DO3171" s="141"/>
      <c r="DP3171" s="91"/>
      <c r="DQ3171" s="72"/>
      <c r="DR3171" s="72"/>
      <c r="DS3171" s="72"/>
      <c r="DT3171" s="72"/>
      <c r="DZ3171" s="141"/>
      <c r="EA3171" s="141"/>
      <c r="EC3171" s="141"/>
      <c r="EF3171" s="143"/>
    </row>
    <row r="3172" spans="78:136">
      <c r="BZ3172"/>
      <c r="CA3172" s="278">
        <v>41432.406712962962</v>
      </c>
      <c r="CB3172" t="s">
        <v>1969</v>
      </c>
      <c r="CF3172" s="65"/>
      <c r="CG3172" s="65"/>
      <c r="DJ3172" s="139"/>
      <c r="DK3172" s="95"/>
      <c r="DL3172" s="141"/>
      <c r="DM3172" s="141"/>
      <c r="DN3172" s="141"/>
      <c r="DO3172" s="141"/>
      <c r="DP3172" s="91"/>
      <c r="DQ3172" s="72"/>
      <c r="DR3172" s="72"/>
      <c r="DS3172" s="72"/>
      <c r="DT3172" s="72"/>
      <c r="DZ3172" s="141"/>
      <c r="EA3172" s="141"/>
      <c r="EC3172" s="141"/>
      <c r="EF3172" s="143"/>
    </row>
    <row r="3173" spans="78:136">
      <c r="BZ3173"/>
      <c r="CA3173" s="278">
        <v>41432.406724537039</v>
      </c>
      <c r="CB3173" t="s">
        <v>1969</v>
      </c>
      <c r="CF3173" s="65"/>
      <c r="CG3173" s="65"/>
      <c r="DJ3173" s="139"/>
      <c r="DK3173" s="95"/>
      <c r="DL3173" s="141"/>
      <c r="DM3173" s="141"/>
      <c r="DN3173" s="141"/>
      <c r="DO3173" s="141"/>
      <c r="DP3173" s="91"/>
      <c r="DQ3173" s="72"/>
      <c r="DR3173" s="72"/>
      <c r="DS3173" s="72"/>
      <c r="DT3173" s="72"/>
      <c r="DZ3173" s="141"/>
      <c r="EA3173" s="141"/>
      <c r="EC3173" s="141"/>
      <c r="EF3173" s="143"/>
    </row>
    <row r="3174" spans="78:136">
      <c r="BZ3174"/>
      <c r="CA3174" s="278">
        <v>41432.406747685185</v>
      </c>
      <c r="CB3174" t="s">
        <v>1969</v>
      </c>
      <c r="CF3174" s="65"/>
      <c r="CG3174" s="65"/>
      <c r="DJ3174" s="139"/>
      <c r="DK3174" s="95"/>
      <c r="DL3174" s="141"/>
      <c r="DM3174" s="141"/>
      <c r="DN3174" s="141"/>
      <c r="DO3174" s="141"/>
      <c r="DP3174" s="91"/>
      <c r="DQ3174" s="72"/>
      <c r="DR3174" s="72"/>
      <c r="DS3174" s="72"/>
      <c r="DT3174" s="72"/>
      <c r="DZ3174" s="141"/>
      <c r="EA3174" s="141"/>
      <c r="EC3174" s="141"/>
      <c r="EF3174" s="143"/>
    </row>
    <row r="3175" spans="78:136">
      <c r="BZ3175"/>
      <c r="CA3175" s="278">
        <v>41432.406759259262</v>
      </c>
      <c r="CB3175" t="s">
        <v>1266</v>
      </c>
      <c r="CF3175" s="65"/>
      <c r="CG3175" s="65"/>
      <c r="DJ3175" s="139"/>
      <c r="DK3175" s="95"/>
      <c r="DL3175" s="141"/>
      <c r="DM3175" s="141"/>
      <c r="DN3175" s="141"/>
      <c r="DO3175" s="141"/>
      <c r="DP3175" s="91"/>
      <c r="DQ3175" s="72"/>
      <c r="DR3175" s="72"/>
      <c r="DS3175" s="72"/>
      <c r="DT3175" s="72"/>
      <c r="DZ3175" s="141"/>
      <c r="EA3175" s="141"/>
      <c r="EC3175" s="141"/>
      <c r="EF3175" s="143"/>
    </row>
    <row r="3176" spans="78:136">
      <c r="BZ3176"/>
      <c r="CA3176" s="278">
        <v>41432.406759259262</v>
      </c>
      <c r="CB3176" t="s">
        <v>1969</v>
      </c>
      <c r="CF3176" s="65"/>
      <c r="CG3176" s="65"/>
      <c r="DJ3176" s="139"/>
      <c r="DK3176" s="95"/>
      <c r="DL3176" s="141"/>
      <c r="DM3176" s="141"/>
      <c r="DN3176" s="141"/>
      <c r="DO3176" s="141"/>
      <c r="DP3176" s="91"/>
      <c r="DQ3176" s="72"/>
      <c r="DR3176" s="72"/>
      <c r="DS3176" s="72"/>
      <c r="DT3176" s="72"/>
      <c r="DZ3176" s="141"/>
      <c r="EA3176" s="141"/>
      <c r="EC3176" s="141"/>
      <c r="EF3176" s="143"/>
    </row>
    <row r="3177" spans="78:136">
      <c r="BZ3177"/>
      <c r="CA3177" s="278">
        <v>41432.406759259262</v>
      </c>
      <c r="CB3177" t="s">
        <v>1969</v>
      </c>
      <c r="CF3177" s="65"/>
      <c r="CG3177" s="65"/>
      <c r="DJ3177" s="139"/>
      <c r="DK3177" s="95"/>
      <c r="DL3177" s="141"/>
      <c r="DM3177" s="141"/>
      <c r="DN3177" s="141"/>
      <c r="DO3177" s="141"/>
      <c r="DP3177" s="91"/>
      <c r="DQ3177" s="72"/>
      <c r="DR3177" s="72"/>
      <c r="DS3177" s="72"/>
      <c r="DT3177" s="72"/>
      <c r="DZ3177" s="141"/>
      <c r="EA3177" s="141"/>
      <c r="EC3177" s="141"/>
      <c r="EF3177" s="143"/>
    </row>
    <row r="3178" spans="78:136">
      <c r="BZ3178"/>
      <c r="CA3178" s="278">
        <v>41432.406770833331</v>
      </c>
      <c r="CB3178" t="s">
        <v>1969</v>
      </c>
      <c r="CF3178" s="65"/>
      <c r="CG3178" s="65"/>
      <c r="DJ3178" s="139"/>
      <c r="DK3178" s="95"/>
      <c r="DL3178" s="141"/>
      <c r="DM3178" s="141"/>
      <c r="DN3178" s="141"/>
      <c r="DO3178" s="141"/>
      <c r="DP3178" s="91"/>
      <c r="DQ3178" s="72"/>
      <c r="DR3178" s="72"/>
      <c r="DS3178" s="72"/>
      <c r="DT3178" s="72"/>
      <c r="DZ3178" s="141"/>
      <c r="EA3178" s="141"/>
      <c r="EC3178" s="141"/>
      <c r="EF3178" s="143"/>
    </row>
    <row r="3179" spans="78:136">
      <c r="BZ3179"/>
      <c r="CA3179" s="278">
        <v>41432.406782407408</v>
      </c>
      <c r="CB3179" t="s">
        <v>1969</v>
      </c>
      <c r="CF3179" s="65"/>
      <c r="CG3179" s="65"/>
      <c r="DJ3179" s="139"/>
      <c r="DK3179" s="95"/>
      <c r="DL3179" s="141"/>
      <c r="DM3179" s="141"/>
      <c r="DN3179" s="141"/>
      <c r="DO3179" s="141"/>
      <c r="DP3179" s="91"/>
      <c r="DQ3179" s="72"/>
      <c r="DR3179" s="72"/>
      <c r="DS3179" s="72"/>
      <c r="DT3179" s="72"/>
      <c r="DZ3179" s="141"/>
      <c r="EA3179" s="141"/>
      <c r="EC3179" s="141"/>
      <c r="EF3179" s="143"/>
    </row>
    <row r="3180" spans="78:136">
      <c r="BZ3180"/>
      <c r="CA3180" s="278">
        <v>41432.406793981485</v>
      </c>
      <c r="CB3180" t="s">
        <v>1969</v>
      </c>
      <c r="CF3180" s="65"/>
      <c r="CG3180" s="65"/>
      <c r="DJ3180" s="139"/>
      <c r="DK3180" s="95"/>
      <c r="DL3180" s="141"/>
      <c r="DM3180" s="141"/>
      <c r="DN3180" s="141"/>
      <c r="DO3180" s="141"/>
      <c r="DP3180" s="91"/>
      <c r="DQ3180" s="72"/>
      <c r="DR3180" s="72"/>
      <c r="DS3180" s="72"/>
      <c r="DT3180" s="72"/>
      <c r="DZ3180" s="141"/>
      <c r="EA3180" s="141"/>
      <c r="EC3180" s="141"/>
      <c r="EF3180" s="143"/>
    </row>
    <row r="3181" spans="78:136">
      <c r="BZ3181"/>
      <c r="CA3181" s="278">
        <v>41432.406817129631</v>
      </c>
      <c r="CB3181" t="s">
        <v>3368</v>
      </c>
      <c r="CF3181" s="65"/>
      <c r="CG3181" s="65"/>
      <c r="DJ3181" s="139"/>
      <c r="DK3181" s="95"/>
      <c r="DL3181" s="141"/>
      <c r="DM3181" s="141"/>
      <c r="DN3181" s="141"/>
      <c r="DO3181" s="141"/>
      <c r="DP3181" s="91"/>
      <c r="DQ3181" s="72"/>
      <c r="DR3181" s="72"/>
      <c r="DS3181" s="72"/>
      <c r="DT3181" s="72"/>
      <c r="DZ3181" s="141"/>
      <c r="EA3181" s="141"/>
      <c r="EC3181" s="141"/>
      <c r="EF3181" s="143"/>
    </row>
    <row r="3182" spans="78:136">
      <c r="BZ3182"/>
      <c r="CA3182" s="278">
        <v>41432.406817129631</v>
      </c>
      <c r="CB3182" t="s">
        <v>1969</v>
      </c>
      <c r="CF3182" s="65"/>
      <c r="CG3182" s="65"/>
      <c r="DJ3182" s="139"/>
      <c r="DK3182" s="95"/>
      <c r="DL3182" s="141"/>
      <c r="DM3182" s="141"/>
      <c r="DN3182" s="141"/>
      <c r="DO3182" s="141"/>
      <c r="DP3182" s="91"/>
      <c r="DQ3182" s="72"/>
      <c r="DR3182" s="72"/>
      <c r="DS3182" s="72"/>
      <c r="DT3182" s="72"/>
      <c r="DZ3182" s="141"/>
      <c r="EA3182" s="141"/>
      <c r="EC3182" s="141"/>
      <c r="EF3182" s="143"/>
    </row>
    <row r="3183" spans="78:136">
      <c r="BZ3183"/>
      <c r="CA3183" s="278">
        <v>41432.407627314817</v>
      </c>
      <c r="CB3183" t="s">
        <v>3369</v>
      </c>
      <c r="CF3183" s="65"/>
      <c r="CG3183" s="65"/>
      <c r="DJ3183" s="139"/>
      <c r="DK3183" s="95"/>
      <c r="DL3183" s="141"/>
      <c r="DM3183" s="141"/>
      <c r="DN3183" s="141"/>
      <c r="DO3183" s="141"/>
      <c r="DP3183" s="91"/>
      <c r="DQ3183" s="72"/>
      <c r="DR3183" s="72"/>
      <c r="DS3183" s="72"/>
      <c r="DT3183" s="72"/>
      <c r="DZ3183" s="141"/>
      <c r="EA3183" s="141"/>
      <c r="EC3183" s="141"/>
      <c r="EF3183" s="143"/>
    </row>
    <row r="3184" spans="78:136">
      <c r="BZ3184"/>
      <c r="CA3184" s="278">
        <v>41432.407638888886</v>
      </c>
      <c r="CB3184" t="s">
        <v>1597</v>
      </c>
      <c r="CF3184" s="65"/>
      <c r="CG3184" s="65"/>
      <c r="DJ3184" s="139"/>
      <c r="DK3184" s="95"/>
      <c r="DL3184" s="141"/>
      <c r="DM3184" s="141"/>
      <c r="DN3184" s="141"/>
      <c r="DO3184" s="141"/>
      <c r="DP3184" s="91"/>
      <c r="DQ3184" s="72"/>
      <c r="DR3184" s="72"/>
      <c r="DS3184" s="72"/>
      <c r="DT3184" s="72"/>
      <c r="DZ3184" s="141"/>
      <c r="EA3184" s="141"/>
      <c r="EC3184" s="141"/>
      <c r="EF3184" s="143"/>
    </row>
    <row r="3185" spans="78:136">
      <c r="BZ3185"/>
      <c r="CA3185" s="278">
        <v>41432.407650462963</v>
      </c>
      <c r="CB3185" t="s">
        <v>1969</v>
      </c>
      <c r="CF3185" s="65"/>
      <c r="CG3185" s="65"/>
      <c r="DJ3185" s="139"/>
      <c r="DK3185" s="95"/>
      <c r="DL3185" s="141"/>
      <c r="DM3185" s="141"/>
      <c r="DN3185" s="141"/>
      <c r="DO3185" s="141"/>
      <c r="DP3185" s="91"/>
      <c r="DQ3185" s="72"/>
      <c r="DR3185" s="72"/>
      <c r="DS3185" s="72"/>
      <c r="DT3185" s="72"/>
      <c r="DZ3185" s="141"/>
      <c r="EA3185" s="141"/>
      <c r="EC3185" s="141"/>
      <c r="EF3185" s="143"/>
    </row>
    <row r="3186" spans="78:136">
      <c r="BZ3186"/>
      <c r="CA3186" s="278">
        <v>41432.407719907409</v>
      </c>
      <c r="CB3186" t="s">
        <v>1969</v>
      </c>
      <c r="CF3186" s="65"/>
      <c r="CG3186" s="65"/>
      <c r="DJ3186" s="139"/>
      <c r="DK3186" s="95"/>
      <c r="DL3186" s="141"/>
      <c r="DM3186" s="141"/>
      <c r="DN3186" s="141"/>
      <c r="DO3186" s="141"/>
      <c r="DP3186" s="91"/>
      <c r="DQ3186" s="72"/>
      <c r="DR3186" s="72"/>
      <c r="DS3186" s="72"/>
      <c r="DT3186" s="72"/>
      <c r="DZ3186" s="141"/>
      <c r="EA3186" s="141"/>
      <c r="EC3186" s="141"/>
      <c r="EF3186" s="143"/>
    </row>
    <row r="3187" spans="78:136">
      <c r="BZ3187"/>
      <c r="CA3187" s="278">
        <v>41432.408182870371</v>
      </c>
      <c r="CB3187" t="s">
        <v>1969</v>
      </c>
      <c r="CF3187" s="65"/>
      <c r="CG3187" s="65"/>
      <c r="DJ3187" s="139"/>
      <c r="DK3187" s="95"/>
      <c r="DL3187" s="141"/>
      <c r="DM3187" s="141"/>
      <c r="DN3187" s="141"/>
      <c r="DO3187" s="141"/>
      <c r="DP3187" s="91"/>
      <c r="DQ3187" s="72"/>
      <c r="DR3187" s="72"/>
      <c r="DS3187" s="72"/>
      <c r="DT3187" s="72"/>
      <c r="DZ3187" s="141"/>
      <c r="EA3187" s="141"/>
      <c r="EC3187" s="141"/>
      <c r="EF3187" s="143"/>
    </row>
    <row r="3188" spans="78:136">
      <c r="BZ3188"/>
      <c r="CA3188" s="278">
        <v>41432.408831018518</v>
      </c>
      <c r="CB3188" t="s">
        <v>3370</v>
      </c>
      <c r="CF3188" s="65"/>
      <c r="CG3188" s="65"/>
      <c r="DJ3188" s="139"/>
      <c r="DK3188" s="95"/>
      <c r="DL3188" s="141"/>
      <c r="DM3188" s="141"/>
      <c r="DN3188" s="141"/>
      <c r="DO3188" s="141"/>
      <c r="DP3188" s="91"/>
      <c r="DQ3188" s="72"/>
      <c r="DR3188" s="72"/>
      <c r="DS3188" s="72"/>
      <c r="DT3188" s="72"/>
      <c r="DZ3188" s="141"/>
      <c r="EA3188" s="141"/>
      <c r="EC3188" s="141"/>
      <c r="EF3188" s="143"/>
    </row>
    <row r="3189" spans="78:136">
      <c r="BZ3189"/>
      <c r="CA3189" s="278">
        <v>41432.408865740741</v>
      </c>
      <c r="CB3189" t="s">
        <v>1597</v>
      </c>
      <c r="CF3189" s="65"/>
      <c r="CG3189" s="65"/>
      <c r="DJ3189" s="139"/>
      <c r="DK3189" s="95"/>
      <c r="DL3189" s="141"/>
      <c r="DM3189" s="141"/>
      <c r="DN3189" s="141"/>
      <c r="DO3189" s="141"/>
      <c r="DP3189" s="91"/>
      <c r="DQ3189" s="72"/>
      <c r="DR3189" s="72"/>
      <c r="DS3189" s="72"/>
      <c r="DT3189" s="72"/>
      <c r="DZ3189" s="141"/>
      <c r="EA3189" s="141"/>
      <c r="EC3189" s="141"/>
      <c r="EF3189" s="143"/>
    </row>
    <row r="3190" spans="78:136">
      <c r="BZ3190"/>
      <c r="CA3190" s="278">
        <v>41432.408888888887</v>
      </c>
      <c r="CB3190" t="s">
        <v>1976</v>
      </c>
      <c r="CF3190" s="65"/>
      <c r="CG3190" s="65"/>
      <c r="DJ3190" s="139"/>
      <c r="DK3190" s="95"/>
      <c r="DL3190" s="141"/>
      <c r="DM3190" s="141"/>
      <c r="DN3190" s="141"/>
      <c r="DO3190" s="141"/>
      <c r="DP3190" s="91"/>
      <c r="DQ3190" s="72"/>
      <c r="DR3190" s="72"/>
      <c r="DS3190" s="72"/>
      <c r="DT3190" s="72"/>
      <c r="DZ3190" s="141"/>
      <c r="EA3190" s="141"/>
      <c r="EC3190" s="141"/>
      <c r="EF3190" s="143"/>
    </row>
    <row r="3191" spans="78:136">
      <c r="BZ3191"/>
      <c r="CA3191" s="278">
        <v>41432.409016203703</v>
      </c>
      <c r="CB3191" t="s">
        <v>1969</v>
      </c>
      <c r="CF3191" s="65"/>
      <c r="CG3191" s="65"/>
      <c r="DJ3191" s="139"/>
      <c r="DK3191" s="95"/>
      <c r="DL3191" s="141"/>
      <c r="DM3191" s="141"/>
      <c r="DN3191" s="141"/>
      <c r="DO3191" s="141"/>
      <c r="DP3191" s="91"/>
      <c r="DQ3191" s="72"/>
      <c r="DR3191" s="72"/>
      <c r="DS3191" s="72"/>
      <c r="DT3191" s="72"/>
      <c r="DZ3191" s="141"/>
      <c r="EA3191" s="141"/>
      <c r="EC3191" s="141"/>
      <c r="EF3191" s="143"/>
    </row>
    <row r="3192" spans="78:136">
      <c r="BZ3192"/>
      <c r="CA3192" s="278">
        <v>41432.410277777781</v>
      </c>
      <c r="CB3192" t="s">
        <v>1969</v>
      </c>
      <c r="CF3192" s="65"/>
      <c r="CG3192" s="65"/>
      <c r="DJ3192" s="139"/>
      <c r="DK3192" s="95"/>
      <c r="DL3192" s="141"/>
      <c r="DM3192" s="141"/>
      <c r="DN3192" s="141"/>
      <c r="DO3192" s="141"/>
      <c r="DP3192" s="91"/>
      <c r="DQ3192" s="72"/>
      <c r="DR3192" s="72"/>
      <c r="DS3192" s="72"/>
      <c r="DT3192" s="72"/>
      <c r="DZ3192" s="141"/>
      <c r="EA3192" s="141"/>
      <c r="EC3192" s="141"/>
      <c r="EF3192" s="143"/>
    </row>
    <row r="3193" spans="78:136">
      <c r="BZ3193"/>
      <c r="CA3193" s="278">
        <v>41432.410405092596</v>
      </c>
      <c r="CB3193" t="s">
        <v>1969</v>
      </c>
      <c r="CF3193" s="65"/>
      <c r="CG3193" s="65"/>
      <c r="DJ3193" s="139"/>
      <c r="DK3193" s="95"/>
      <c r="DL3193" s="141"/>
      <c r="DM3193" s="141"/>
      <c r="DN3193" s="141"/>
      <c r="DO3193" s="141"/>
      <c r="DP3193" s="91"/>
      <c r="DQ3193" s="72"/>
      <c r="DR3193" s="72"/>
      <c r="DS3193" s="72"/>
      <c r="DT3193" s="72"/>
      <c r="DZ3193" s="141"/>
      <c r="EA3193" s="141"/>
      <c r="EC3193" s="141"/>
      <c r="EF3193" s="143"/>
    </row>
    <row r="3194" spans="78:136">
      <c r="BZ3194"/>
      <c r="CA3194" s="278">
        <v>41432.410416666666</v>
      </c>
      <c r="CB3194" t="s">
        <v>998</v>
      </c>
      <c r="CF3194" s="65"/>
      <c r="CG3194" s="65"/>
      <c r="DJ3194" s="139"/>
      <c r="DK3194" s="95"/>
      <c r="DL3194" s="141"/>
      <c r="DM3194" s="141"/>
      <c r="DN3194" s="141"/>
      <c r="DO3194" s="141"/>
      <c r="DP3194" s="91"/>
      <c r="DQ3194" s="72"/>
      <c r="DR3194" s="72"/>
      <c r="DS3194" s="72"/>
      <c r="DT3194" s="72"/>
      <c r="DZ3194" s="141"/>
      <c r="EA3194" s="141"/>
      <c r="EC3194" s="141"/>
      <c r="EF3194" s="143"/>
    </row>
    <row r="3195" spans="78:136">
      <c r="BZ3195"/>
      <c r="CA3195" s="278">
        <v>41432.410416666666</v>
      </c>
      <c r="CB3195" t="s">
        <v>1969</v>
      </c>
      <c r="CF3195" s="65"/>
      <c r="CG3195" s="65"/>
      <c r="DJ3195" s="139"/>
      <c r="DK3195" s="95"/>
      <c r="DL3195" s="141"/>
      <c r="DM3195" s="141"/>
      <c r="DN3195" s="141"/>
      <c r="DO3195" s="141"/>
      <c r="DP3195" s="91"/>
      <c r="DQ3195" s="72"/>
      <c r="DR3195" s="72"/>
      <c r="DS3195" s="72"/>
      <c r="DT3195" s="72"/>
      <c r="DZ3195" s="141"/>
      <c r="EA3195" s="141"/>
      <c r="EC3195" s="141"/>
      <c r="EF3195" s="143"/>
    </row>
    <row r="3196" spans="78:136">
      <c r="BZ3196"/>
      <c r="CA3196" s="278">
        <v>41432.410428240742</v>
      </c>
      <c r="CB3196" t="s">
        <v>1969</v>
      </c>
      <c r="CF3196" s="65"/>
      <c r="CG3196" s="65"/>
      <c r="DJ3196" s="139"/>
      <c r="DK3196" s="95"/>
      <c r="DL3196" s="141"/>
      <c r="DM3196" s="141"/>
      <c r="DN3196" s="141"/>
      <c r="DO3196" s="141"/>
      <c r="DP3196" s="91"/>
      <c r="DQ3196" s="72"/>
      <c r="DR3196" s="72"/>
      <c r="DS3196" s="72"/>
      <c r="DT3196" s="72"/>
      <c r="DZ3196" s="141"/>
      <c r="EA3196" s="141"/>
      <c r="EC3196" s="141"/>
      <c r="EF3196" s="143"/>
    </row>
    <row r="3197" spans="78:136">
      <c r="BZ3197"/>
      <c r="CA3197" s="278">
        <v>41432.410428240742</v>
      </c>
      <c r="CB3197" t="s">
        <v>1969</v>
      </c>
      <c r="CF3197" s="65"/>
      <c r="CG3197" s="65"/>
      <c r="DJ3197" s="139"/>
      <c r="DK3197" s="95"/>
      <c r="DL3197" s="141"/>
      <c r="DM3197" s="141"/>
      <c r="DN3197" s="141"/>
      <c r="DO3197" s="141"/>
      <c r="DP3197" s="91"/>
      <c r="DQ3197" s="72"/>
      <c r="DR3197" s="72"/>
      <c r="DS3197" s="72"/>
      <c r="DT3197" s="72"/>
      <c r="DZ3197" s="141"/>
      <c r="EA3197" s="141"/>
      <c r="EC3197" s="141"/>
      <c r="EF3197" s="143"/>
    </row>
    <row r="3198" spans="78:136">
      <c r="BZ3198"/>
      <c r="CA3198" s="278">
        <v>41432.410439814812</v>
      </c>
      <c r="CB3198" t="s">
        <v>1969</v>
      </c>
      <c r="CF3198" s="65"/>
      <c r="CG3198" s="65"/>
      <c r="DJ3198" s="139"/>
      <c r="DK3198" s="95"/>
      <c r="DL3198" s="141"/>
      <c r="DM3198" s="141"/>
      <c r="DN3198" s="141"/>
      <c r="DO3198" s="141"/>
      <c r="DP3198" s="91"/>
      <c r="DQ3198" s="72"/>
      <c r="DR3198" s="72"/>
      <c r="DS3198" s="72"/>
      <c r="DT3198" s="72"/>
      <c r="DZ3198" s="141"/>
      <c r="EA3198" s="141"/>
      <c r="EC3198" s="141"/>
      <c r="EF3198" s="143"/>
    </row>
    <row r="3199" spans="78:136">
      <c r="BZ3199"/>
      <c r="CA3199" s="278">
        <v>41432.410451388889</v>
      </c>
      <c r="CB3199" t="s">
        <v>1969</v>
      </c>
      <c r="CF3199" s="65"/>
      <c r="CG3199" s="65"/>
      <c r="DJ3199" s="139"/>
      <c r="DK3199" s="95"/>
      <c r="DL3199" s="141"/>
      <c r="DM3199" s="141"/>
      <c r="DN3199" s="141"/>
      <c r="DO3199" s="141"/>
      <c r="DP3199" s="91"/>
      <c r="DQ3199" s="72"/>
      <c r="DR3199" s="72"/>
      <c r="DS3199" s="72"/>
      <c r="DT3199" s="72"/>
      <c r="DZ3199" s="141"/>
      <c r="EA3199" s="141"/>
      <c r="EC3199" s="141"/>
      <c r="EF3199" s="143"/>
    </row>
    <row r="3200" spans="78:136">
      <c r="BZ3200"/>
      <c r="CA3200" s="278">
        <v>41432.410474537035</v>
      </c>
      <c r="CB3200" t="s">
        <v>1969</v>
      </c>
      <c r="CF3200" s="65"/>
      <c r="CG3200" s="65"/>
      <c r="DJ3200" s="139"/>
      <c r="DK3200" s="95"/>
      <c r="DL3200" s="141"/>
      <c r="DM3200" s="141"/>
      <c r="DN3200" s="141"/>
      <c r="DO3200" s="141"/>
      <c r="DP3200" s="91"/>
      <c r="DQ3200" s="72"/>
      <c r="DR3200" s="72"/>
      <c r="DS3200" s="72"/>
      <c r="DT3200" s="72"/>
      <c r="DZ3200" s="141"/>
      <c r="EA3200" s="141"/>
      <c r="EC3200" s="141"/>
      <c r="EF3200" s="143"/>
    </row>
    <row r="3201" spans="78:136">
      <c r="BZ3201"/>
      <c r="CA3201" s="278">
        <v>41432.410486111112</v>
      </c>
      <c r="CB3201" t="s">
        <v>1969</v>
      </c>
      <c r="CF3201" s="65"/>
      <c r="CG3201" s="65"/>
      <c r="DJ3201" s="139"/>
      <c r="DK3201" s="95"/>
      <c r="DL3201" s="141"/>
      <c r="DM3201" s="141"/>
      <c r="DN3201" s="141"/>
      <c r="DO3201" s="141"/>
      <c r="DP3201" s="91"/>
      <c r="DQ3201" s="72"/>
      <c r="DR3201" s="72"/>
      <c r="DS3201" s="72"/>
      <c r="DT3201" s="72"/>
      <c r="DZ3201" s="141"/>
      <c r="EA3201" s="141"/>
      <c r="EC3201" s="141"/>
      <c r="EF3201" s="143"/>
    </row>
    <row r="3202" spans="78:136">
      <c r="BZ3202"/>
      <c r="CA3202" s="278">
        <v>41432.410497685189</v>
      </c>
      <c r="CB3202" t="s">
        <v>998</v>
      </c>
      <c r="CF3202" s="65"/>
      <c r="CG3202" s="65"/>
      <c r="DJ3202" s="139"/>
      <c r="DK3202" s="95"/>
      <c r="DL3202" s="141"/>
      <c r="DM3202" s="141"/>
      <c r="DN3202" s="141"/>
      <c r="DO3202" s="141"/>
      <c r="DP3202" s="91"/>
      <c r="DQ3202" s="72"/>
      <c r="DR3202" s="72"/>
      <c r="DS3202" s="72"/>
      <c r="DT3202" s="72"/>
      <c r="DZ3202" s="141"/>
      <c r="EA3202" s="141"/>
      <c r="EC3202" s="141"/>
      <c r="EF3202" s="143"/>
    </row>
    <row r="3203" spans="78:136">
      <c r="BZ3203"/>
      <c r="CA3203" s="278">
        <v>41432.415601851855</v>
      </c>
      <c r="CB3203" t="s">
        <v>1969</v>
      </c>
      <c r="CF3203" s="65"/>
      <c r="CG3203" s="65"/>
      <c r="DJ3203" s="139"/>
      <c r="DK3203" s="95"/>
      <c r="DL3203" s="141"/>
      <c r="DM3203" s="141"/>
      <c r="DN3203" s="141"/>
      <c r="DO3203" s="141"/>
      <c r="DP3203" s="91"/>
      <c r="DQ3203" s="72"/>
      <c r="DR3203" s="72"/>
      <c r="DS3203" s="72"/>
      <c r="DT3203" s="72"/>
      <c r="DZ3203" s="141"/>
      <c r="EA3203" s="141"/>
      <c r="EC3203" s="141"/>
      <c r="EF3203" s="143"/>
    </row>
    <row r="3204" spans="78:136">
      <c r="BZ3204"/>
      <c r="CA3204" s="278">
        <v>41432.415613425925</v>
      </c>
      <c r="CB3204" t="s">
        <v>1969</v>
      </c>
      <c r="CF3204" s="65"/>
      <c r="CG3204" s="65"/>
      <c r="DJ3204" s="139"/>
      <c r="DK3204" s="95"/>
      <c r="DL3204" s="141"/>
      <c r="DM3204" s="141"/>
      <c r="DN3204" s="141"/>
      <c r="DO3204" s="141"/>
      <c r="DP3204" s="91"/>
      <c r="DQ3204" s="72"/>
      <c r="DR3204" s="72"/>
      <c r="DS3204" s="72"/>
      <c r="DT3204" s="72"/>
      <c r="DZ3204" s="141"/>
      <c r="EA3204" s="141"/>
      <c r="EC3204" s="141"/>
      <c r="EF3204" s="143"/>
    </row>
    <row r="3205" spans="78:136">
      <c r="BZ3205"/>
      <c r="CA3205" s="278">
        <v>41432.41574074074</v>
      </c>
      <c r="CB3205" t="s">
        <v>1969</v>
      </c>
      <c r="CF3205" s="65"/>
      <c r="CG3205" s="65"/>
      <c r="DJ3205" s="139"/>
      <c r="DK3205" s="95"/>
      <c r="DL3205" s="141"/>
      <c r="DM3205" s="141"/>
      <c r="DN3205" s="141"/>
      <c r="DO3205" s="141"/>
      <c r="DP3205" s="91"/>
      <c r="DQ3205" s="72"/>
      <c r="DR3205" s="72"/>
      <c r="DS3205" s="72"/>
      <c r="DT3205" s="72"/>
      <c r="DZ3205" s="141"/>
      <c r="EA3205" s="141"/>
      <c r="EC3205" s="141"/>
      <c r="EF3205" s="143"/>
    </row>
    <row r="3206" spans="78:136">
      <c r="BZ3206"/>
      <c r="CA3206" s="278">
        <v>41432.415752314817</v>
      </c>
      <c r="CB3206" t="s">
        <v>1969</v>
      </c>
      <c r="CF3206" s="65"/>
      <c r="CG3206" s="65"/>
      <c r="DJ3206" s="139"/>
      <c r="DK3206" s="95"/>
      <c r="DL3206" s="141"/>
      <c r="DM3206" s="141"/>
      <c r="DN3206" s="141"/>
      <c r="DO3206" s="141"/>
      <c r="DP3206" s="91"/>
      <c r="DQ3206" s="72"/>
      <c r="DR3206" s="72"/>
      <c r="DS3206" s="72"/>
      <c r="DT3206" s="72"/>
      <c r="DZ3206" s="141"/>
      <c r="EA3206" s="141"/>
      <c r="EC3206" s="141"/>
      <c r="EF3206" s="143"/>
    </row>
    <row r="3207" spans="78:136">
      <c r="BZ3207"/>
      <c r="CA3207" s="278">
        <v>41432.415763888886</v>
      </c>
      <c r="CB3207" t="s">
        <v>3274</v>
      </c>
      <c r="CF3207" s="65"/>
      <c r="CG3207" s="65"/>
      <c r="DJ3207" s="139"/>
      <c r="DK3207" s="95"/>
      <c r="DL3207" s="141"/>
      <c r="DM3207" s="141"/>
      <c r="DN3207" s="141"/>
      <c r="DO3207" s="141"/>
      <c r="DP3207" s="91"/>
      <c r="DQ3207" s="72"/>
      <c r="DR3207" s="72"/>
      <c r="DS3207" s="72"/>
      <c r="DT3207" s="72"/>
      <c r="DZ3207" s="141"/>
      <c r="EA3207" s="141"/>
      <c r="EC3207" s="141"/>
      <c r="EF3207" s="143"/>
    </row>
    <row r="3208" spans="78:136">
      <c r="BZ3208"/>
      <c r="CA3208" s="278">
        <v>41432.415763888886</v>
      </c>
      <c r="CB3208" t="s">
        <v>1969</v>
      </c>
      <c r="CF3208" s="65"/>
      <c r="CG3208" s="65"/>
      <c r="DJ3208" s="139"/>
      <c r="DK3208" s="95"/>
      <c r="DL3208" s="141"/>
      <c r="DM3208" s="141"/>
      <c r="DN3208" s="141"/>
      <c r="DO3208" s="141"/>
      <c r="DP3208" s="91"/>
      <c r="DQ3208" s="72"/>
      <c r="DR3208" s="72"/>
      <c r="DS3208" s="72"/>
      <c r="DT3208" s="72"/>
      <c r="DZ3208" s="141"/>
      <c r="EA3208" s="141"/>
      <c r="EC3208" s="141"/>
      <c r="EF3208" s="143"/>
    </row>
    <row r="3209" spans="78:136">
      <c r="BZ3209"/>
      <c r="CA3209" s="278">
        <v>41432.415775462963</v>
      </c>
      <c r="CB3209" t="s">
        <v>1969</v>
      </c>
      <c r="CF3209" s="65"/>
      <c r="CG3209" s="65"/>
      <c r="DJ3209" s="139"/>
      <c r="DK3209" s="95"/>
      <c r="DL3209" s="141"/>
      <c r="DM3209" s="141"/>
      <c r="DN3209" s="141"/>
      <c r="DO3209" s="141"/>
      <c r="DP3209" s="91"/>
      <c r="DQ3209" s="72"/>
      <c r="DR3209" s="72"/>
      <c r="DS3209" s="72"/>
      <c r="DT3209" s="72"/>
      <c r="DZ3209" s="141"/>
      <c r="EA3209" s="141"/>
      <c r="EC3209" s="141"/>
      <c r="EF3209" s="143"/>
    </row>
    <row r="3210" spans="78:136">
      <c r="BZ3210"/>
      <c r="CA3210" s="278">
        <v>41432.415775462963</v>
      </c>
      <c r="CB3210" t="s">
        <v>1969</v>
      </c>
      <c r="CF3210" s="65"/>
      <c r="CG3210" s="65"/>
      <c r="DJ3210" s="139"/>
      <c r="DK3210" s="95"/>
      <c r="DL3210" s="141"/>
      <c r="DM3210" s="141"/>
      <c r="DN3210" s="141"/>
      <c r="DO3210" s="141"/>
      <c r="DP3210" s="91"/>
      <c r="DQ3210" s="72"/>
      <c r="DR3210" s="72"/>
      <c r="DS3210" s="72"/>
      <c r="DT3210" s="72"/>
      <c r="DZ3210" s="141"/>
      <c r="EA3210" s="141"/>
      <c r="EC3210" s="141"/>
      <c r="EF3210" s="143"/>
    </row>
    <row r="3211" spans="78:136">
      <c r="BZ3211"/>
      <c r="CA3211" s="278">
        <v>41432.415775462963</v>
      </c>
      <c r="CB3211" t="s">
        <v>1969</v>
      </c>
      <c r="CF3211" s="65"/>
      <c r="CG3211" s="65"/>
      <c r="DJ3211" s="139"/>
      <c r="DK3211" s="95"/>
      <c r="DL3211" s="141"/>
      <c r="DM3211" s="141"/>
      <c r="DN3211" s="141"/>
      <c r="DO3211" s="141"/>
      <c r="DP3211" s="91"/>
      <c r="DQ3211" s="72"/>
      <c r="DR3211" s="72"/>
      <c r="DS3211" s="72"/>
      <c r="DT3211" s="72"/>
      <c r="DZ3211" s="141"/>
      <c r="EA3211" s="141"/>
      <c r="EC3211" s="141"/>
      <c r="EF3211" s="143"/>
    </row>
    <row r="3212" spans="78:136">
      <c r="BZ3212"/>
      <c r="CA3212" s="278">
        <v>41432.41578703704</v>
      </c>
      <c r="CB3212" t="s">
        <v>1969</v>
      </c>
      <c r="CF3212" s="65"/>
      <c r="CG3212" s="65"/>
      <c r="DJ3212" s="139"/>
      <c r="DK3212" s="95"/>
      <c r="DL3212" s="141"/>
      <c r="DM3212" s="141"/>
      <c r="DN3212" s="141"/>
      <c r="DO3212" s="141"/>
      <c r="DP3212" s="91"/>
      <c r="DQ3212" s="72"/>
      <c r="DR3212" s="72"/>
      <c r="DS3212" s="72"/>
      <c r="DT3212" s="72"/>
      <c r="DZ3212" s="141"/>
      <c r="EA3212" s="141"/>
      <c r="EC3212" s="141"/>
      <c r="EF3212" s="143"/>
    </row>
    <row r="3213" spans="78:136">
      <c r="BZ3213"/>
      <c r="CA3213" s="278">
        <v>41432.415798611109</v>
      </c>
      <c r="CB3213" t="s">
        <v>1969</v>
      </c>
      <c r="CF3213" s="65"/>
      <c r="CG3213" s="65"/>
      <c r="DJ3213" s="139"/>
      <c r="DK3213" s="95"/>
      <c r="DL3213" s="141"/>
      <c r="DM3213" s="141"/>
      <c r="DN3213" s="141"/>
      <c r="DO3213" s="141"/>
      <c r="DP3213" s="91"/>
      <c r="DQ3213" s="72"/>
      <c r="DR3213" s="72"/>
      <c r="DS3213" s="72"/>
      <c r="DT3213" s="72"/>
      <c r="DZ3213" s="141"/>
      <c r="EA3213" s="141"/>
      <c r="EC3213" s="141"/>
      <c r="EF3213" s="143"/>
    </row>
    <row r="3214" spans="78:136">
      <c r="BZ3214"/>
      <c r="CA3214" s="278">
        <v>41432.415821759256</v>
      </c>
      <c r="CB3214" t="s">
        <v>1969</v>
      </c>
      <c r="CF3214" s="65"/>
      <c r="CG3214" s="65"/>
      <c r="DJ3214" s="139"/>
      <c r="DK3214" s="95"/>
      <c r="DL3214" s="141"/>
      <c r="DM3214" s="141"/>
      <c r="DN3214" s="141"/>
      <c r="DO3214" s="141"/>
      <c r="DP3214" s="91"/>
      <c r="DQ3214" s="72"/>
      <c r="DR3214" s="72"/>
      <c r="DS3214" s="72"/>
      <c r="DT3214" s="72"/>
      <c r="DZ3214" s="141"/>
      <c r="EA3214" s="141"/>
      <c r="EC3214" s="141"/>
      <c r="EF3214" s="143"/>
    </row>
    <row r="3215" spans="78:136">
      <c r="BZ3215"/>
      <c r="CA3215" s="278">
        <v>41432.415833333333</v>
      </c>
      <c r="CB3215" t="s">
        <v>1969</v>
      </c>
      <c r="CF3215" s="65"/>
      <c r="CG3215" s="65"/>
      <c r="DJ3215" s="139"/>
      <c r="DK3215" s="95"/>
      <c r="DL3215" s="141"/>
      <c r="DM3215" s="141"/>
      <c r="DN3215" s="141"/>
      <c r="DO3215" s="141"/>
      <c r="DP3215" s="91"/>
      <c r="DQ3215" s="72"/>
      <c r="DR3215" s="72"/>
      <c r="DS3215" s="72"/>
      <c r="DT3215" s="72"/>
      <c r="DZ3215" s="141"/>
      <c r="EA3215" s="141"/>
      <c r="EC3215" s="141"/>
      <c r="EF3215" s="143"/>
    </row>
    <row r="3216" spans="78:136">
      <c r="BZ3216"/>
      <c r="CA3216" s="278">
        <v>41432.415844907409</v>
      </c>
      <c r="CB3216" t="s">
        <v>1969</v>
      </c>
      <c r="CF3216" s="65"/>
      <c r="CG3216" s="65"/>
      <c r="DJ3216" s="139"/>
      <c r="DK3216" s="95"/>
      <c r="DL3216" s="141"/>
      <c r="DM3216" s="141"/>
      <c r="DN3216" s="141"/>
      <c r="DO3216" s="141"/>
      <c r="DP3216" s="91"/>
      <c r="DQ3216" s="72"/>
      <c r="DR3216" s="72"/>
      <c r="DS3216" s="72"/>
      <c r="DT3216" s="72"/>
      <c r="DZ3216" s="141"/>
      <c r="EA3216" s="141"/>
      <c r="EC3216" s="141"/>
      <c r="EF3216" s="143"/>
    </row>
    <row r="3217" spans="78:136">
      <c r="BZ3217"/>
      <c r="CA3217" s="278">
        <v>41432.415856481479</v>
      </c>
      <c r="CB3217" t="s">
        <v>3372</v>
      </c>
      <c r="CF3217" s="65"/>
      <c r="CG3217" s="65"/>
      <c r="DJ3217" s="139"/>
      <c r="DK3217" s="95"/>
      <c r="DL3217" s="141"/>
      <c r="DM3217" s="141"/>
      <c r="DN3217" s="141"/>
      <c r="DO3217" s="141"/>
      <c r="DP3217" s="91"/>
      <c r="DQ3217" s="72"/>
      <c r="DR3217" s="72"/>
      <c r="DS3217" s="72"/>
      <c r="DT3217" s="72"/>
      <c r="DZ3217" s="141"/>
      <c r="EA3217" s="141"/>
      <c r="EC3217" s="141"/>
      <c r="EF3217" s="143"/>
    </row>
    <row r="3218" spans="78:136">
      <c r="BZ3218"/>
      <c r="CA3218" s="278">
        <v>41432.415856481479</v>
      </c>
      <c r="CB3218" t="s">
        <v>1969</v>
      </c>
      <c r="CF3218" s="65"/>
      <c r="CG3218" s="65"/>
      <c r="DJ3218" s="139"/>
      <c r="DK3218" s="95"/>
      <c r="DL3218" s="141"/>
      <c r="DM3218" s="141"/>
      <c r="DN3218" s="141"/>
      <c r="DO3218" s="141"/>
      <c r="DP3218" s="91"/>
      <c r="DQ3218" s="72"/>
      <c r="DR3218" s="72"/>
      <c r="DS3218" s="72"/>
      <c r="DT3218" s="72"/>
      <c r="DZ3218" s="141"/>
      <c r="EA3218" s="141"/>
      <c r="EC3218" s="141"/>
      <c r="EF3218" s="143"/>
    </row>
    <row r="3219" spans="78:136">
      <c r="BZ3219"/>
      <c r="CA3219" s="278">
        <v>41432.416168981479</v>
      </c>
      <c r="CB3219" t="s">
        <v>3373</v>
      </c>
      <c r="CF3219" s="65"/>
      <c r="CG3219" s="65"/>
      <c r="DJ3219" s="139"/>
      <c r="DK3219" s="95"/>
      <c r="DL3219" s="141"/>
      <c r="DM3219" s="141"/>
      <c r="DN3219" s="141"/>
      <c r="DO3219" s="141"/>
      <c r="DP3219" s="91"/>
      <c r="DQ3219" s="72"/>
      <c r="DR3219" s="72"/>
      <c r="DS3219" s="72"/>
      <c r="DT3219" s="72"/>
      <c r="DZ3219" s="141"/>
      <c r="EA3219" s="141"/>
      <c r="EC3219" s="141"/>
      <c r="EF3219" s="143"/>
    </row>
    <row r="3220" spans="78:136">
      <c r="BZ3220"/>
      <c r="CA3220" s="278">
        <v>41432.416180555556</v>
      </c>
      <c r="CB3220" t="s">
        <v>1597</v>
      </c>
      <c r="CF3220" s="65"/>
      <c r="CG3220" s="65"/>
      <c r="DJ3220" s="139"/>
      <c r="DK3220" s="95"/>
      <c r="DL3220" s="141"/>
      <c r="DM3220" s="141"/>
      <c r="DN3220" s="141"/>
      <c r="DO3220" s="141"/>
      <c r="DP3220" s="91"/>
      <c r="DQ3220" s="72"/>
      <c r="DR3220" s="72"/>
      <c r="DS3220" s="72"/>
      <c r="DT3220" s="72"/>
      <c r="DZ3220" s="141"/>
      <c r="EA3220" s="141"/>
      <c r="EC3220" s="141"/>
      <c r="EF3220" s="143"/>
    </row>
    <row r="3221" spans="78:136">
      <c r="BZ3221"/>
      <c r="CA3221" s="278">
        <v>41432.416192129633</v>
      </c>
      <c r="CB3221" t="s">
        <v>1969</v>
      </c>
      <c r="CF3221" s="65"/>
      <c r="CG3221" s="65"/>
      <c r="DJ3221" s="139"/>
      <c r="DK3221" s="95"/>
      <c r="DL3221" s="141"/>
      <c r="DM3221" s="141"/>
      <c r="DN3221" s="141"/>
      <c r="DO3221" s="141"/>
      <c r="DP3221" s="91"/>
      <c r="DQ3221" s="72"/>
      <c r="DR3221" s="72"/>
      <c r="DS3221" s="72"/>
      <c r="DT3221" s="72"/>
      <c r="DZ3221" s="141"/>
      <c r="EA3221" s="141"/>
      <c r="EC3221" s="141"/>
      <c r="EF3221" s="143"/>
    </row>
    <row r="3222" spans="78:136">
      <c r="BZ3222"/>
      <c r="CA3222" s="278">
        <v>41432.416261574072</v>
      </c>
      <c r="CB3222" t="s">
        <v>1969</v>
      </c>
      <c r="CF3222" s="65"/>
      <c r="CG3222" s="65"/>
      <c r="DJ3222" s="139"/>
      <c r="DK3222" s="95"/>
      <c r="DL3222" s="141"/>
      <c r="DM3222" s="141"/>
      <c r="DN3222" s="141"/>
      <c r="DO3222" s="141"/>
      <c r="DP3222" s="91"/>
      <c r="DQ3222" s="72"/>
      <c r="DR3222" s="72"/>
      <c r="DS3222" s="72"/>
      <c r="DT3222" s="72"/>
      <c r="DZ3222" s="141"/>
      <c r="EA3222" s="141"/>
      <c r="EC3222" s="141"/>
      <c r="EF3222" s="143"/>
    </row>
    <row r="3223" spans="78:136">
      <c r="BZ3223"/>
      <c r="CA3223" s="278">
        <v>41432.416307870371</v>
      </c>
      <c r="CB3223" t="s">
        <v>3374</v>
      </c>
      <c r="CF3223" s="65"/>
      <c r="CG3223" s="65"/>
      <c r="DJ3223" s="139"/>
      <c r="DK3223" s="95"/>
      <c r="DL3223" s="141"/>
      <c r="DM3223" s="141"/>
      <c r="DN3223" s="141"/>
      <c r="DO3223" s="141"/>
      <c r="DP3223" s="91"/>
      <c r="DQ3223" s="72"/>
      <c r="DR3223" s="72"/>
      <c r="DS3223" s="72"/>
      <c r="DT3223" s="72"/>
      <c r="DZ3223" s="141"/>
      <c r="EA3223" s="141"/>
      <c r="EC3223" s="141"/>
      <c r="EF3223" s="143"/>
    </row>
    <row r="3224" spans="78:136">
      <c r="BZ3224"/>
      <c r="CA3224" s="278">
        <v>41432.416307870371</v>
      </c>
      <c r="CB3224" t="s">
        <v>1597</v>
      </c>
      <c r="CF3224" s="65"/>
      <c r="CG3224" s="65"/>
      <c r="DJ3224" s="139"/>
      <c r="DK3224" s="95"/>
      <c r="DL3224" s="141"/>
      <c r="DM3224" s="141"/>
      <c r="DN3224" s="141"/>
      <c r="DO3224" s="141"/>
      <c r="DP3224" s="91"/>
      <c r="DQ3224" s="72"/>
      <c r="DR3224" s="72"/>
      <c r="DS3224" s="72"/>
      <c r="DT3224" s="72"/>
      <c r="DZ3224" s="141"/>
      <c r="EA3224" s="141"/>
      <c r="EC3224" s="141"/>
      <c r="EF3224" s="143"/>
    </row>
    <row r="3225" spans="78:136">
      <c r="BZ3225"/>
      <c r="CA3225" s="278">
        <v>41432.416307870371</v>
      </c>
      <c r="CB3225" t="s">
        <v>1969</v>
      </c>
      <c r="CF3225" s="65"/>
      <c r="CG3225" s="65"/>
      <c r="DJ3225" s="139"/>
      <c r="DK3225" s="95"/>
      <c r="DL3225" s="141"/>
      <c r="DM3225" s="141"/>
      <c r="DN3225" s="141"/>
      <c r="DO3225" s="141"/>
      <c r="DP3225" s="91"/>
      <c r="DQ3225" s="72"/>
      <c r="DR3225" s="72"/>
      <c r="DS3225" s="72"/>
      <c r="DT3225" s="72"/>
      <c r="DZ3225" s="141"/>
      <c r="EA3225" s="141"/>
      <c r="EC3225" s="141"/>
      <c r="EF3225" s="143"/>
    </row>
    <row r="3226" spans="78:136">
      <c r="BZ3226"/>
      <c r="CA3226" s="278">
        <v>41432.416307870371</v>
      </c>
      <c r="CB3226" t="s">
        <v>3375</v>
      </c>
      <c r="CF3226" s="65"/>
      <c r="CG3226" s="65"/>
      <c r="DJ3226" s="139"/>
      <c r="DK3226" s="95"/>
      <c r="DL3226" s="141"/>
      <c r="DM3226" s="141"/>
      <c r="DN3226" s="141"/>
      <c r="DO3226" s="141"/>
      <c r="DP3226" s="91"/>
      <c r="DQ3226" s="72"/>
      <c r="DR3226" s="72"/>
      <c r="DS3226" s="72"/>
      <c r="DT3226" s="72"/>
      <c r="DZ3226" s="141"/>
      <c r="EA3226" s="141"/>
      <c r="EC3226" s="141"/>
      <c r="EF3226" s="143"/>
    </row>
    <row r="3227" spans="78:136">
      <c r="BZ3227"/>
      <c r="CA3227" s="278">
        <v>41432.416319444441</v>
      </c>
      <c r="CB3227" t="s">
        <v>1969</v>
      </c>
      <c r="CF3227" s="65"/>
      <c r="CG3227" s="65"/>
      <c r="DJ3227" s="139"/>
      <c r="DK3227" s="95"/>
      <c r="DL3227" s="141"/>
      <c r="DM3227" s="141"/>
      <c r="DN3227" s="141"/>
      <c r="DO3227" s="141"/>
      <c r="DP3227" s="91"/>
      <c r="DQ3227" s="72"/>
      <c r="DR3227" s="72"/>
      <c r="DS3227" s="72"/>
      <c r="DT3227" s="72"/>
      <c r="DZ3227" s="141"/>
      <c r="EA3227" s="141"/>
      <c r="EC3227" s="141"/>
      <c r="EF3227" s="143"/>
    </row>
    <row r="3228" spans="78:136">
      <c r="BZ3228"/>
      <c r="CA3228" s="278">
        <v>41432.416331018518</v>
      </c>
      <c r="CB3228" t="s">
        <v>3276</v>
      </c>
      <c r="CF3228" s="65"/>
      <c r="CG3228" s="65"/>
      <c r="DJ3228" s="139"/>
      <c r="DK3228" s="95"/>
      <c r="DL3228" s="141"/>
      <c r="DM3228" s="141"/>
      <c r="DN3228" s="141"/>
      <c r="DO3228" s="141"/>
      <c r="DP3228" s="91"/>
      <c r="DQ3228" s="72"/>
      <c r="DR3228" s="72"/>
      <c r="DS3228" s="72"/>
      <c r="DT3228" s="72"/>
      <c r="DZ3228" s="141"/>
      <c r="EA3228" s="141"/>
      <c r="EC3228" s="141"/>
      <c r="EF3228" s="143"/>
    </row>
    <row r="3229" spans="78:136">
      <c r="BZ3229"/>
      <c r="CA3229" s="278">
        <v>41432.416365740741</v>
      </c>
      <c r="CB3229" t="s">
        <v>1969</v>
      </c>
      <c r="CF3229" s="65"/>
      <c r="CG3229" s="65"/>
      <c r="DJ3229" s="139"/>
      <c r="DK3229" s="95"/>
      <c r="DL3229" s="141"/>
      <c r="DM3229" s="141"/>
      <c r="DN3229" s="141"/>
      <c r="DO3229" s="141"/>
      <c r="DP3229" s="91"/>
      <c r="DQ3229" s="72"/>
      <c r="DR3229" s="72"/>
      <c r="DS3229" s="72"/>
      <c r="DT3229" s="72"/>
      <c r="DZ3229" s="141"/>
      <c r="EA3229" s="141"/>
      <c r="EC3229" s="141"/>
      <c r="EF3229" s="143"/>
    </row>
    <row r="3230" spans="78:136">
      <c r="BZ3230"/>
      <c r="CA3230" s="278">
        <v>41432.416365740741</v>
      </c>
      <c r="CB3230" t="s">
        <v>3374</v>
      </c>
      <c r="CF3230" s="65"/>
      <c r="CG3230" s="65"/>
      <c r="DJ3230" s="139"/>
      <c r="DK3230" s="95"/>
      <c r="DL3230" s="141"/>
      <c r="DM3230" s="141"/>
      <c r="DN3230" s="141"/>
      <c r="DO3230" s="141"/>
      <c r="DP3230" s="91"/>
      <c r="DQ3230" s="72"/>
      <c r="DR3230" s="72"/>
      <c r="DS3230" s="72"/>
      <c r="DT3230" s="72"/>
      <c r="DZ3230" s="141"/>
      <c r="EA3230" s="141"/>
      <c r="EC3230" s="141"/>
      <c r="EF3230" s="143"/>
    </row>
    <row r="3231" spans="78:136">
      <c r="BZ3231"/>
      <c r="CA3231" s="278">
        <v>41432.416365740741</v>
      </c>
      <c r="CB3231" t="s">
        <v>1597</v>
      </c>
      <c r="CF3231" s="65"/>
      <c r="CG3231" s="65"/>
      <c r="DJ3231" s="139"/>
      <c r="DK3231" s="95"/>
      <c r="DL3231" s="141"/>
      <c r="DM3231" s="141"/>
      <c r="DN3231" s="141"/>
      <c r="DO3231" s="141"/>
      <c r="DP3231" s="91"/>
      <c r="DQ3231" s="72"/>
      <c r="DR3231" s="72"/>
      <c r="DS3231" s="72"/>
      <c r="DT3231" s="72"/>
      <c r="DZ3231" s="141"/>
      <c r="EA3231" s="141"/>
      <c r="EC3231" s="141"/>
      <c r="EF3231" s="143"/>
    </row>
    <row r="3232" spans="78:136">
      <c r="BZ3232"/>
      <c r="CA3232" s="278">
        <v>41432.423935185187</v>
      </c>
      <c r="CB3232" t="s">
        <v>1969</v>
      </c>
      <c r="CF3232" s="65"/>
      <c r="CG3232" s="65"/>
      <c r="DJ3232" s="139"/>
      <c r="DK3232" s="95"/>
      <c r="DL3232" s="141"/>
      <c r="DM3232" s="141"/>
      <c r="DN3232" s="141"/>
      <c r="DO3232" s="141"/>
      <c r="DP3232" s="91"/>
      <c r="DQ3232" s="72"/>
      <c r="DR3232" s="72"/>
      <c r="DS3232" s="72"/>
      <c r="DT3232" s="72"/>
      <c r="DZ3232" s="141"/>
      <c r="EA3232" s="141"/>
      <c r="EC3232" s="141"/>
      <c r="EF3232" s="143"/>
    </row>
    <row r="3233" spans="78:136">
      <c r="BZ3233"/>
      <c r="CA3233" s="278">
        <v>41432.423946759256</v>
      </c>
      <c r="CB3233" t="s">
        <v>1969</v>
      </c>
      <c r="CF3233" s="65"/>
      <c r="CG3233" s="65"/>
      <c r="DJ3233" s="139"/>
      <c r="DK3233" s="95"/>
      <c r="DL3233" s="141"/>
      <c r="DM3233" s="141"/>
      <c r="DN3233" s="141"/>
      <c r="DO3233" s="141"/>
      <c r="DP3233" s="91"/>
      <c r="DQ3233" s="72"/>
      <c r="DR3233" s="72"/>
      <c r="DS3233" s="72"/>
      <c r="DT3233" s="72"/>
      <c r="DZ3233" s="141"/>
      <c r="EA3233" s="141"/>
      <c r="EC3233" s="141"/>
      <c r="EF3233" s="143"/>
    </row>
    <row r="3234" spans="78:136">
      <c r="BZ3234"/>
      <c r="CA3234" s="278">
        <v>41432.424062500002</v>
      </c>
      <c r="CB3234" t="s">
        <v>1969</v>
      </c>
      <c r="CF3234" s="65"/>
      <c r="CG3234" s="65"/>
      <c r="DJ3234" s="139"/>
      <c r="DK3234" s="95"/>
      <c r="DL3234" s="141"/>
      <c r="DM3234" s="141"/>
      <c r="DN3234" s="141"/>
      <c r="DO3234" s="141"/>
      <c r="DP3234" s="91"/>
      <c r="DQ3234" s="72"/>
      <c r="DR3234" s="72"/>
      <c r="DS3234" s="72"/>
      <c r="DT3234" s="72"/>
      <c r="DZ3234" s="141"/>
      <c r="EA3234" s="141"/>
      <c r="EC3234" s="141"/>
      <c r="EF3234" s="143"/>
    </row>
    <row r="3235" spans="78:136">
      <c r="BZ3235"/>
      <c r="CA3235" s="278">
        <v>41432.424074074072</v>
      </c>
      <c r="CB3235" t="s">
        <v>1969</v>
      </c>
      <c r="CF3235" s="65"/>
      <c r="CG3235" s="65"/>
      <c r="DJ3235" s="139"/>
      <c r="DK3235" s="95"/>
      <c r="DL3235" s="141"/>
      <c r="DM3235" s="141"/>
      <c r="DN3235" s="141"/>
      <c r="DO3235" s="141"/>
      <c r="DP3235" s="91"/>
      <c r="DQ3235" s="72"/>
      <c r="DR3235" s="72"/>
      <c r="DS3235" s="72"/>
      <c r="DT3235" s="72"/>
      <c r="DZ3235" s="141"/>
      <c r="EA3235" s="141"/>
      <c r="EC3235" s="141"/>
      <c r="EF3235" s="143"/>
    </row>
    <row r="3236" spans="78:136">
      <c r="BZ3236"/>
      <c r="CA3236" s="278">
        <v>41432.424085648148</v>
      </c>
      <c r="CB3236" t="s">
        <v>3377</v>
      </c>
      <c r="CF3236" s="65"/>
      <c r="CG3236" s="65"/>
      <c r="DJ3236" s="139"/>
      <c r="DK3236" s="95"/>
      <c r="DL3236" s="141"/>
      <c r="DM3236" s="141"/>
      <c r="DN3236" s="141"/>
      <c r="DO3236" s="141"/>
      <c r="DP3236" s="91"/>
      <c r="DQ3236" s="72"/>
      <c r="DR3236" s="72"/>
      <c r="DS3236" s="72"/>
      <c r="DT3236" s="72"/>
      <c r="DZ3236" s="141"/>
      <c r="EA3236" s="141"/>
      <c r="EC3236" s="141"/>
      <c r="EF3236" s="143"/>
    </row>
    <row r="3237" spans="78:136">
      <c r="BZ3237"/>
      <c r="CA3237" s="278">
        <v>41432.424085648148</v>
      </c>
      <c r="CB3237" t="s">
        <v>1969</v>
      </c>
      <c r="CF3237" s="65"/>
      <c r="CG3237" s="65"/>
      <c r="DJ3237" s="139"/>
      <c r="DK3237" s="95"/>
      <c r="DL3237" s="141"/>
      <c r="DM3237" s="141"/>
      <c r="DN3237" s="141"/>
      <c r="DO3237" s="141"/>
      <c r="DP3237" s="91"/>
      <c r="DQ3237" s="72"/>
      <c r="DR3237" s="72"/>
      <c r="DS3237" s="72"/>
      <c r="DT3237" s="72"/>
      <c r="DZ3237" s="141"/>
      <c r="EA3237" s="141"/>
      <c r="EC3237" s="141"/>
      <c r="EF3237" s="143"/>
    </row>
    <row r="3238" spans="78:136">
      <c r="BZ3238"/>
      <c r="CA3238" s="278">
        <v>41432.424085648148</v>
      </c>
      <c r="CB3238" t="s">
        <v>1969</v>
      </c>
      <c r="CF3238" s="65"/>
      <c r="CG3238" s="65"/>
      <c r="DJ3238" s="139"/>
      <c r="DK3238" s="95"/>
      <c r="DL3238" s="141"/>
      <c r="DM3238" s="141"/>
      <c r="DN3238" s="141"/>
      <c r="DO3238" s="141"/>
      <c r="DP3238" s="91"/>
      <c r="DQ3238" s="72"/>
      <c r="DR3238" s="72"/>
      <c r="DS3238" s="72"/>
      <c r="DT3238" s="72"/>
      <c r="DZ3238" s="141"/>
      <c r="EA3238" s="141"/>
      <c r="EC3238" s="141"/>
      <c r="EF3238" s="143"/>
    </row>
    <row r="3239" spans="78:136">
      <c r="BZ3239"/>
      <c r="CA3239" s="278">
        <v>41432.424097222225</v>
      </c>
      <c r="CB3239" t="s">
        <v>1969</v>
      </c>
      <c r="CF3239" s="65"/>
      <c r="CG3239" s="65"/>
      <c r="DJ3239" s="139"/>
      <c r="DK3239" s="95"/>
      <c r="DL3239" s="141"/>
      <c r="DM3239" s="141"/>
      <c r="DN3239" s="141"/>
      <c r="DO3239" s="141"/>
      <c r="DP3239" s="91"/>
      <c r="DQ3239" s="72"/>
      <c r="DR3239" s="72"/>
      <c r="DS3239" s="72"/>
      <c r="DT3239" s="72"/>
      <c r="DZ3239" s="141"/>
      <c r="EA3239" s="141"/>
      <c r="EC3239" s="141"/>
      <c r="EF3239" s="143"/>
    </row>
    <row r="3240" spans="78:136">
      <c r="BZ3240"/>
      <c r="CA3240" s="278">
        <v>41432.424108796295</v>
      </c>
      <c r="CB3240" t="s">
        <v>1969</v>
      </c>
      <c r="CF3240" s="65"/>
      <c r="CG3240" s="65"/>
      <c r="DJ3240" s="139"/>
      <c r="DK3240" s="95"/>
      <c r="DL3240" s="141"/>
      <c r="DM3240" s="141"/>
      <c r="DN3240" s="141"/>
      <c r="DO3240" s="141"/>
      <c r="DP3240" s="91"/>
      <c r="DQ3240" s="72"/>
      <c r="DR3240" s="72"/>
      <c r="DS3240" s="72"/>
      <c r="DT3240" s="72"/>
      <c r="DZ3240" s="141"/>
      <c r="EA3240" s="141"/>
      <c r="EC3240" s="141"/>
      <c r="EF3240" s="143"/>
    </row>
    <row r="3241" spans="78:136">
      <c r="BZ3241"/>
      <c r="CA3241" s="278">
        <v>41432.424120370371</v>
      </c>
      <c r="CB3241" t="s">
        <v>1969</v>
      </c>
      <c r="CF3241" s="65"/>
      <c r="CG3241" s="65"/>
      <c r="DJ3241" s="139"/>
      <c r="DK3241" s="95"/>
      <c r="DL3241" s="141"/>
      <c r="DM3241" s="141"/>
      <c r="DN3241" s="141"/>
      <c r="DO3241" s="141"/>
      <c r="DP3241" s="91"/>
      <c r="DQ3241" s="72"/>
      <c r="DR3241" s="72"/>
      <c r="DS3241" s="72"/>
      <c r="DT3241" s="72"/>
      <c r="DZ3241" s="141"/>
      <c r="EA3241" s="141"/>
      <c r="EC3241" s="141"/>
      <c r="EF3241" s="143"/>
    </row>
    <row r="3242" spans="78:136">
      <c r="BZ3242"/>
      <c r="CA3242" s="278">
        <v>41432.424143518518</v>
      </c>
      <c r="CB3242" t="s">
        <v>3304</v>
      </c>
      <c r="CF3242" s="65"/>
      <c r="CG3242" s="65"/>
      <c r="DJ3242" s="139"/>
      <c r="DK3242" s="95"/>
      <c r="DL3242" s="141"/>
      <c r="DM3242" s="141"/>
      <c r="DN3242" s="141"/>
      <c r="DO3242" s="141"/>
      <c r="DP3242" s="91"/>
      <c r="DQ3242" s="72"/>
      <c r="DR3242" s="72"/>
      <c r="DS3242" s="72"/>
      <c r="DT3242" s="72"/>
      <c r="DZ3242" s="141"/>
      <c r="EA3242" s="141"/>
      <c r="EC3242" s="141"/>
      <c r="EF3242" s="143"/>
    </row>
    <row r="3243" spans="78:136">
      <c r="BZ3243"/>
      <c r="CA3243" s="278">
        <v>41432.424143518518</v>
      </c>
      <c r="CB3243" t="s">
        <v>1969</v>
      </c>
      <c r="CF3243" s="65"/>
      <c r="CG3243" s="65"/>
      <c r="DJ3243" s="139"/>
      <c r="DK3243" s="95"/>
      <c r="DL3243" s="141"/>
      <c r="DM3243" s="141"/>
      <c r="DN3243" s="141"/>
      <c r="DO3243" s="141"/>
      <c r="DP3243" s="91"/>
      <c r="DQ3243" s="72"/>
      <c r="DR3243" s="72"/>
      <c r="DS3243" s="72"/>
      <c r="DT3243" s="72"/>
      <c r="DZ3243" s="141"/>
      <c r="EA3243" s="141"/>
      <c r="EC3243" s="141"/>
      <c r="EF3243" s="143"/>
    </row>
    <row r="3244" spans="78:136">
      <c r="BZ3244"/>
      <c r="CA3244" s="278">
        <v>41432.424155092594</v>
      </c>
      <c r="CB3244" t="s">
        <v>1969</v>
      </c>
      <c r="CF3244" s="65"/>
      <c r="CG3244" s="65"/>
      <c r="DJ3244" s="139"/>
      <c r="DK3244" s="95"/>
      <c r="DL3244" s="141"/>
      <c r="DM3244" s="141"/>
      <c r="DN3244" s="141"/>
      <c r="DO3244" s="141"/>
      <c r="DP3244" s="91"/>
      <c r="DQ3244" s="72"/>
      <c r="DR3244" s="72"/>
      <c r="DS3244" s="72"/>
      <c r="DT3244" s="72"/>
      <c r="DZ3244" s="141"/>
      <c r="EA3244" s="141"/>
      <c r="EC3244" s="141"/>
      <c r="EF3244" s="143"/>
    </row>
    <row r="3245" spans="78:136">
      <c r="BZ3245"/>
      <c r="CA3245" s="278">
        <v>41432.424155092594</v>
      </c>
      <c r="CB3245" t="s">
        <v>1969</v>
      </c>
      <c r="CF3245" s="65"/>
      <c r="CG3245" s="65"/>
      <c r="DJ3245" s="139"/>
      <c r="DK3245" s="95"/>
      <c r="DL3245" s="141"/>
      <c r="DM3245" s="141"/>
      <c r="DN3245" s="141"/>
      <c r="DO3245" s="141"/>
      <c r="DP3245" s="91"/>
      <c r="DQ3245" s="72"/>
      <c r="DR3245" s="72"/>
      <c r="DS3245" s="72"/>
      <c r="DT3245" s="72"/>
      <c r="DZ3245" s="141"/>
      <c r="EA3245" s="141"/>
      <c r="EC3245" s="141"/>
      <c r="EF3245" s="143"/>
    </row>
    <row r="3246" spans="78:136">
      <c r="BZ3246"/>
      <c r="CA3246" s="278">
        <v>41432.424155092594</v>
      </c>
      <c r="CB3246" t="s">
        <v>1969</v>
      </c>
      <c r="CF3246" s="65"/>
      <c r="CG3246" s="65"/>
      <c r="DJ3246" s="139"/>
      <c r="DK3246" s="95"/>
      <c r="DL3246" s="141"/>
      <c r="DM3246" s="141"/>
      <c r="DN3246" s="141"/>
      <c r="DO3246" s="141"/>
      <c r="DP3246" s="91"/>
      <c r="DQ3246" s="72"/>
      <c r="DR3246" s="72"/>
      <c r="DS3246" s="72"/>
      <c r="DT3246" s="72"/>
      <c r="DZ3246" s="141"/>
      <c r="EA3246" s="141"/>
      <c r="EC3246" s="141"/>
      <c r="EF3246" s="143"/>
    </row>
    <row r="3247" spans="78:136">
      <c r="BZ3247"/>
      <c r="CA3247" s="278">
        <v>41432.424166666664</v>
      </c>
      <c r="CB3247" t="s">
        <v>1969</v>
      </c>
      <c r="CF3247" s="65"/>
      <c r="CG3247" s="65"/>
      <c r="DJ3247" s="139"/>
      <c r="DK3247" s="95"/>
      <c r="DL3247" s="141"/>
      <c r="DM3247" s="141"/>
      <c r="DN3247" s="141"/>
      <c r="DO3247" s="141"/>
      <c r="DP3247" s="91"/>
      <c r="DQ3247" s="72"/>
      <c r="DR3247" s="72"/>
      <c r="DS3247" s="72"/>
      <c r="DT3247" s="72"/>
      <c r="DZ3247" s="141"/>
      <c r="EA3247" s="141"/>
      <c r="EC3247" s="141"/>
      <c r="EF3247" s="143"/>
    </row>
    <row r="3248" spans="78:136">
      <c r="BZ3248"/>
      <c r="CA3248" s="278">
        <v>41432.424178240741</v>
      </c>
      <c r="CB3248" t="s">
        <v>1969</v>
      </c>
      <c r="CF3248" s="65"/>
      <c r="CG3248" s="65"/>
      <c r="DJ3248" s="139"/>
      <c r="DK3248" s="95"/>
      <c r="DL3248" s="141"/>
      <c r="DM3248" s="141"/>
      <c r="DN3248" s="141"/>
      <c r="DO3248" s="141"/>
      <c r="DP3248" s="91"/>
      <c r="DQ3248" s="72"/>
      <c r="DR3248" s="72"/>
      <c r="DS3248" s="72"/>
      <c r="DT3248" s="72"/>
      <c r="DZ3248" s="141"/>
      <c r="EA3248" s="141"/>
      <c r="EC3248" s="141"/>
      <c r="EF3248" s="143"/>
    </row>
    <row r="3249" spans="78:136">
      <c r="BZ3249"/>
      <c r="CA3249" s="278">
        <v>41432.424201388887</v>
      </c>
      <c r="CB3249" t="s">
        <v>1969</v>
      </c>
      <c r="CF3249" s="65"/>
      <c r="CG3249" s="65"/>
      <c r="DJ3249" s="139"/>
      <c r="DK3249" s="95"/>
      <c r="DL3249" s="141"/>
      <c r="DM3249" s="141"/>
      <c r="DN3249" s="141"/>
      <c r="DO3249" s="141"/>
      <c r="DP3249" s="91"/>
      <c r="DQ3249" s="72"/>
      <c r="DR3249" s="72"/>
      <c r="DS3249" s="72"/>
      <c r="DT3249" s="72"/>
      <c r="DZ3249" s="141"/>
      <c r="EA3249" s="141"/>
      <c r="EC3249" s="141"/>
      <c r="EF3249" s="143"/>
    </row>
    <row r="3250" spans="78:136">
      <c r="BZ3250"/>
      <c r="CA3250" s="278">
        <v>41432.424212962964</v>
      </c>
      <c r="CB3250" t="s">
        <v>1969</v>
      </c>
      <c r="CF3250" s="65"/>
      <c r="CG3250" s="65"/>
      <c r="DJ3250" s="139"/>
      <c r="DK3250" s="95"/>
      <c r="DL3250" s="141"/>
      <c r="DM3250" s="141"/>
      <c r="DN3250" s="141"/>
      <c r="DO3250" s="141"/>
      <c r="DP3250" s="91"/>
      <c r="DQ3250" s="72"/>
      <c r="DR3250" s="72"/>
      <c r="DS3250" s="72"/>
      <c r="DT3250" s="72"/>
      <c r="DZ3250" s="141"/>
      <c r="EA3250" s="141"/>
      <c r="EC3250" s="141"/>
      <c r="EF3250" s="143"/>
    </row>
    <row r="3251" spans="78:136">
      <c r="BZ3251"/>
      <c r="CA3251" s="278">
        <v>41432.424212962964</v>
      </c>
      <c r="CB3251" t="s">
        <v>1969</v>
      </c>
      <c r="CF3251" s="65"/>
      <c r="CG3251" s="65"/>
      <c r="DJ3251" s="139"/>
      <c r="DK3251" s="95"/>
      <c r="DL3251" s="141"/>
      <c r="DM3251" s="141"/>
      <c r="DN3251" s="141"/>
      <c r="DO3251" s="141"/>
      <c r="DP3251" s="91"/>
      <c r="DQ3251" s="72"/>
      <c r="DR3251" s="72"/>
      <c r="DS3251" s="72"/>
      <c r="DT3251" s="72"/>
      <c r="DZ3251" s="141"/>
      <c r="EA3251" s="141"/>
      <c r="EC3251" s="141"/>
      <c r="EF3251" s="143"/>
    </row>
    <row r="3252" spans="78:136">
      <c r="BZ3252"/>
      <c r="CA3252" s="278">
        <v>41432.424224537041</v>
      </c>
      <c r="CB3252" t="s">
        <v>3379</v>
      </c>
      <c r="CF3252" s="65"/>
      <c r="CG3252" s="65"/>
      <c r="DJ3252" s="139"/>
      <c r="DK3252" s="95"/>
      <c r="DL3252" s="141"/>
      <c r="DM3252" s="141"/>
      <c r="DN3252" s="141"/>
      <c r="DO3252" s="141"/>
      <c r="DP3252" s="91"/>
      <c r="DQ3252" s="72"/>
      <c r="DR3252" s="72"/>
      <c r="DS3252" s="72"/>
      <c r="DT3252" s="72"/>
      <c r="DZ3252" s="141"/>
      <c r="EA3252" s="141"/>
      <c r="EC3252" s="141"/>
      <c r="EF3252" s="143"/>
    </row>
    <row r="3253" spans="78:136">
      <c r="BZ3253"/>
      <c r="CA3253" s="278">
        <v>41432.424224537041</v>
      </c>
      <c r="CB3253" t="s">
        <v>1969</v>
      </c>
      <c r="CF3253" s="65"/>
      <c r="CG3253" s="65"/>
      <c r="DJ3253" s="139"/>
      <c r="DK3253" s="95"/>
      <c r="DL3253" s="141"/>
      <c r="DM3253" s="141"/>
      <c r="DN3253" s="141"/>
      <c r="DO3253" s="141"/>
      <c r="DP3253" s="91"/>
      <c r="DQ3253" s="72"/>
      <c r="DR3253" s="72"/>
      <c r="DS3253" s="72"/>
      <c r="DT3253" s="72"/>
      <c r="DZ3253" s="141"/>
      <c r="EA3253" s="141"/>
      <c r="EC3253" s="141"/>
      <c r="EF3253" s="143"/>
    </row>
    <row r="3254" spans="78:136">
      <c r="BZ3254"/>
      <c r="CA3254" s="278">
        <v>41432.42423611111</v>
      </c>
      <c r="CB3254" t="s">
        <v>1969</v>
      </c>
      <c r="CF3254" s="65"/>
      <c r="CG3254" s="65"/>
      <c r="DJ3254" s="139"/>
      <c r="DK3254" s="95"/>
      <c r="DL3254" s="141"/>
      <c r="DM3254" s="141"/>
      <c r="DN3254" s="141"/>
      <c r="DO3254" s="141"/>
      <c r="DP3254" s="91"/>
      <c r="DQ3254" s="72"/>
      <c r="DR3254" s="72"/>
      <c r="DS3254" s="72"/>
      <c r="DT3254" s="72"/>
      <c r="DZ3254" s="141"/>
      <c r="EA3254" s="141"/>
      <c r="EC3254" s="141"/>
      <c r="EF3254" s="143"/>
    </row>
    <row r="3255" spans="78:136">
      <c r="BZ3255"/>
      <c r="CA3255" s="278">
        <v>41432.424247685187</v>
      </c>
      <c r="CB3255" t="s">
        <v>1969</v>
      </c>
      <c r="CF3255" s="65"/>
      <c r="CG3255" s="65"/>
      <c r="DJ3255" s="139"/>
      <c r="DK3255" s="95"/>
      <c r="DL3255" s="141"/>
      <c r="DM3255" s="141"/>
      <c r="DN3255" s="141"/>
      <c r="DO3255" s="141"/>
      <c r="DP3255" s="91"/>
      <c r="DQ3255" s="72"/>
      <c r="DR3255" s="72"/>
      <c r="DS3255" s="72"/>
      <c r="DT3255" s="72"/>
      <c r="DZ3255" s="141"/>
      <c r="EA3255" s="141"/>
      <c r="EC3255" s="141"/>
      <c r="EF3255" s="143"/>
    </row>
    <row r="3256" spans="78:136">
      <c r="BZ3256"/>
      <c r="CA3256" s="278">
        <v>41432.424259259256</v>
      </c>
      <c r="CB3256" t="s">
        <v>1969</v>
      </c>
      <c r="CF3256" s="65"/>
      <c r="CG3256" s="65"/>
      <c r="DJ3256" s="139"/>
      <c r="DK3256" s="95"/>
      <c r="DL3256" s="141"/>
      <c r="DM3256" s="141"/>
      <c r="DN3256" s="141"/>
      <c r="DO3256" s="141"/>
      <c r="DP3256" s="91"/>
      <c r="DQ3256" s="72"/>
      <c r="DR3256" s="72"/>
      <c r="DS3256" s="72"/>
      <c r="DT3256" s="72"/>
      <c r="DZ3256" s="141"/>
      <c r="EA3256" s="141"/>
      <c r="EC3256" s="141"/>
      <c r="EF3256" s="143"/>
    </row>
    <row r="3257" spans="78:136">
      <c r="BZ3257"/>
      <c r="CA3257" s="278">
        <v>41432.424270833333</v>
      </c>
      <c r="CB3257" t="s">
        <v>1969</v>
      </c>
      <c r="CF3257" s="65"/>
      <c r="CG3257" s="65"/>
      <c r="DJ3257" s="139"/>
      <c r="DK3257" s="95"/>
      <c r="DL3257" s="141"/>
      <c r="DM3257" s="141"/>
      <c r="DN3257" s="141"/>
      <c r="DO3257" s="141"/>
      <c r="DP3257" s="91"/>
      <c r="DQ3257" s="72"/>
      <c r="DR3257" s="72"/>
      <c r="DS3257" s="72"/>
      <c r="DT3257" s="72"/>
      <c r="DZ3257" s="141"/>
      <c r="EA3257" s="141"/>
      <c r="EC3257" s="141"/>
      <c r="EF3257" s="143"/>
    </row>
    <row r="3258" spans="78:136">
      <c r="BZ3258"/>
      <c r="CA3258" s="278">
        <v>41432.42428240741</v>
      </c>
      <c r="CB3258" t="s">
        <v>3322</v>
      </c>
      <c r="CF3258" s="65"/>
      <c r="CG3258" s="65"/>
      <c r="DJ3258" s="139"/>
      <c r="DK3258" s="95"/>
      <c r="DL3258" s="141"/>
      <c r="DM3258" s="141"/>
      <c r="DN3258" s="141"/>
      <c r="DO3258" s="141"/>
      <c r="DP3258" s="91"/>
      <c r="DQ3258" s="72"/>
      <c r="DR3258" s="72"/>
      <c r="DS3258" s="72"/>
      <c r="DT3258" s="72"/>
      <c r="DZ3258" s="141"/>
      <c r="EA3258" s="141"/>
      <c r="EC3258" s="141"/>
      <c r="EF3258" s="143"/>
    </row>
    <row r="3259" spans="78:136">
      <c r="BZ3259"/>
      <c r="CA3259" s="278">
        <v>41432.42428240741</v>
      </c>
      <c r="CB3259" t="s">
        <v>1969</v>
      </c>
      <c r="CF3259" s="65"/>
      <c r="CG3259" s="65"/>
      <c r="DJ3259" s="139"/>
      <c r="DK3259" s="95"/>
      <c r="DL3259" s="141"/>
      <c r="DM3259" s="141"/>
      <c r="DN3259" s="141"/>
      <c r="DO3259" s="141"/>
      <c r="DP3259" s="91"/>
      <c r="DQ3259" s="72"/>
      <c r="DR3259" s="72"/>
      <c r="DS3259" s="72"/>
      <c r="DT3259" s="72"/>
      <c r="DZ3259" s="141"/>
      <c r="EA3259" s="141"/>
      <c r="EC3259" s="141"/>
      <c r="EF3259" s="143"/>
    </row>
    <row r="3260" spans="78:136">
      <c r="BZ3260"/>
      <c r="CA3260" s="278">
        <v>41432.425000000003</v>
      </c>
      <c r="CB3260" t="s">
        <v>3323</v>
      </c>
      <c r="CF3260" s="65"/>
      <c r="CG3260" s="65"/>
      <c r="DJ3260" s="139"/>
      <c r="DK3260" s="95"/>
      <c r="DL3260" s="141"/>
      <c r="DM3260" s="141"/>
      <c r="DN3260" s="141"/>
      <c r="DO3260" s="141"/>
      <c r="DP3260" s="91"/>
      <c r="DQ3260" s="72"/>
      <c r="DR3260" s="72"/>
      <c r="DS3260" s="72"/>
      <c r="DT3260" s="72"/>
      <c r="DZ3260" s="141"/>
      <c r="EA3260" s="141"/>
      <c r="EC3260" s="141"/>
      <c r="EF3260" s="143"/>
    </row>
    <row r="3261" spans="78:136">
      <c r="BZ3261"/>
      <c r="CA3261" s="278">
        <v>41432.425000000003</v>
      </c>
      <c r="CB3261" t="s">
        <v>1597</v>
      </c>
      <c r="CF3261" s="65"/>
      <c r="CG3261" s="65"/>
      <c r="DJ3261" s="139"/>
      <c r="DK3261" s="95"/>
      <c r="DL3261" s="141"/>
      <c r="DM3261" s="141"/>
      <c r="DN3261" s="141"/>
      <c r="DO3261" s="141"/>
      <c r="DP3261" s="91"/>
      <c r="DQ3261" s="72"/>
      <c r="DR3261" s="72"/>
      <c r="DS3261" s="72"/>
      <c r="DT3261" s="72"/>
      <c r="DZ3261" s="141"/>
      <c r="EA3261" s="141"/>
      <c r="EC3261" s="141"/>
      <c r="EF3261" s="143"/>
    </row>
    <row r="3262" spans="78:136">
      <c r="BZ3262"/>
      <c r="CA3262" s="278">
        <v>41432.425011574072</v>
      </c>
      <c r="CB3262" t="s">
        <v>1969</v>
      </c>
      <c r="CF3262" s="65"/>
      <c r="CG3262" s="65"/>
      <c r="DJ3262" s="139"/>
      <c r="DK3262" s="95"/>
      <c r="DL3262" s="141"/>
      <c r="DM3262" s="141"/>
      <c r="DN3262" s="141"/>
      <c r="DO3262" s="141"/>
      <c r="DP3262" s="91"/>
      <c r="DQ3262" s="72"/>
      <c r="DR3262" s="72"/>
      <c r="DS3262" s="72"/>
      <c r="DT3262" s="72"/>
      <c r="DZ3262" s="141"/>
      <c r="EA3262" s="141"/>
      <c r="EC3262" s="141"/>
      <c r="EF3262" s="143"/>
    </row>
    <row r="3263" spans="78:136">
      <c r="BZ3263"/>
      <c r="CA3263" s="278">
        <v>41432.425069444442</v>
      </c>
      <c r="CB3263" t="s">
        <v>1969</v>
      </c>
      <c r="CF3263" s="65"/>
      <c r="CG3263" s="65"/>
      <c r="DJ3263" s="139"/>
      <c r="DK3263" s="95"/>
      <c r="DL3263" s="141"/>
      <c r="DM3263" s="141"/>
      <c r="DN3263" s="141"/>
      <c r="DO3263" s="141"/>
      <c r="DP3263" s="91"/>
      <c r="DQ3263" s="72"/>
      <c r="DR3263" s="72"/>
      <c r="DS3263" s="72"/>
      <c r="DT3263" s="72"/>
      <c r="DZ3263" s="141"/>
      <c r="EA3263" s="141"/>
      <c r="EC3263" s="141"/>
      <c r="EF3263" s="143"/>
    </row>
    <row r="3264" spans="78:136">
      <c r="BZ3264"/>
      <c r="CA3264" s="278">
        <v>41432.425104166665</v>
      </c>
      <c r="CB3264" t="s">
        <v>3324</v>
      </c>
      <c r="CF3264" s="65"/>
      <c r="CG3264" s="65"/>
      <c r="DJ3264" s="139"/>
      <c r="DK3264" s="95"/>
      <c r="DL3264" s="141"/>
      <c r="DM3264" s="141"/>
      <c r="DN3264" s="141"/>
      <c r="DO3264" s="141"/>
      <c r="DP3264" s="91"/>
      <c r="DQ3264" s="72"/>
      <c r="DR3264" s="72"/>
      <c r="DS3264" s="72"/>
      <c r="DT3264" s="72"/>
      <c r="DZ3264" s="141"/>
      <c r="EA3264" s="141"/>
      <c r="EC3264" s="141"/>
      <c r="EF3264" s="143"/>
    </row>
    <row r="3265" spans="78:136">
      <c r="BZ3265"/>
      <c r="CA3265" s="278">
        <v>41432.425104166665</v>
      </c>
      <c r="CB3265" t="s">
        <v>1597</v>
      </c>
      <c r="CF3265" s="65"/>
      <c r="CG3265" s="65"/>
      <c r="DJ3265" s="139"/>
      <c r="DK3265" s="95"/>
      <c r="DL3265" s="141"/>
      <c r="DM3265" s="141"/>
      <c r="DN3265" s="141"/>
      <c r="DO3265" s="141"/>
      <c r="DP3265" s="91"/>
      <c r="DQ3265" s="72"/>
      <c r="DR3265" s="72"/>
      <c r="DS3265" s="72"/>
      <c r="DT3265" s="72"/>
      <c r="DZ3265" s="141"/>
      <c r="EA3265" s="141"/>
      <c r="EC3265" s="141"/>
      <c r="EF3265" s="143"/>
    </row>
    <row r="3266" spans="78:136">
      <c r="BZ3266"/>
      <c r="CA3266" s="278">
        <v>41432.425104166665</v>
      </c>
      <c r="CB3266" t="s">
        <v>1969</v>
      </c>
      <c r="CF3266" s="65"/>
      <c r="CG3266" s="65"/>
      <c r="DJ3266" s="139"/>
      <c r="DK3266" s="95"/>
      <c r="DL3266" s="141"/>
      <c r="DM3266" s="141"/>
      <c r="DN3266" s="141"/>
      <c r="DO3266" s="141"/>
      <c r="DP3266" s="91"/>
      <c r="DQ3266" s="72"/>
      <c r="DR3266" s="72"/>
      <c r="DS3266" s="72"/>
      <c r="DT3266" s="72"/>
      <c r="DZ3266" s="141"/>
      <c r="EA3266" s="141"/>
      <c r="EC3266" s="141"/>
      <c r="EF3266" s="143"/>
    </row>
    <row r="3267" spans="78:136">
      <c r="BZ3267"/>
      <c r="CA3267" s="278">
        <v>41432.425104166665</v>
      </c>
      <c r="CB3267" t="s">
        <v>3325</v>
      </c>
      <c r="CF3267" s="65"/>
      <c r="CG3267" s="65"/>
      <c r="DJ3267" s="139"/>
      <c r="DK3267" s="95"/>
      <c r="DL3267" s="141"/>
      <c r="DM3267" s="141"/>
      <c r="DN3267" s="141"/>
      <c r="DO3267" s="141"/>
      <c r="DP3267" s="91"/>
      <c r="DQ3267" s="72"/>
      <c r="DR3267" s="72"/>
      <c r="DS3267" s="72"/>
      <c r="DT3267" s="72"/>
      <c r="DZ3267" s="141"/>
      <c r="EA3267" s="141"/>
      <c r="EC3267" s="141"/>
      <c r="EF3267" s="143"/>
    </row>
    <row r="3268" spans="78:136">
      <c r="BZ3268"/>
      <c r="CA3268" s="278">
        <v>41432.425115740742</v>
      </c>
      <c r="CB3268" t="s">
        <v>1969</v>
      </c>
      <c r="CF3268" s="65"/>
      <c r="CG3268" s="65"/>
      <c r="DJ3268" s="139"/>
      <c r="DK3268" s="95"/>
      <c r="DL3268" s="141"/>
      <c r="DM3268" s="141"/>
      <c r="DN3268" s="141"/>
      <c r="DO3268" s="141"/>
      <c r="DP3268" s="91"/>
      <c r="DQ3268" s="72"/>
      <c r="DR3268" s="72"/>
      <c r="DS3268" s="72"/>
      <c r="DT3268" s="72"/>
      <c r="DZ3268" s="141"/>
      <c r="EA3268" s="141"/>
      <c r="EC3268" s="141"/>
      <c r="EF3268" s="143"/>
    </row>
    <row r="3269" spans="78:136">
      <c r="BZ3269"/>
      <c r="CA3269" s="278">
        <v>41432.425127314818</v>
      </c>
      <c r="CB3269" t="s">
        <v>3381</v>
      </c>
      <c r="CF3269" s="65"/>
      <c r="CG3269" s="65"/>
      <c r="DJ3269" s="139"/>
      <c r="DK3269" s="95"/>
      <c r="DL3269" s="141"/>
      <c r="DM3269" s="141"/>
      <c r="DN3269" s="141"/>
      <c r="DO3269" s="141"/>
      <c r="DP3269" s="91"/>
      <c r="DQ3269" s="72"/>
      <c r="DR3269" s="72"/>
      <c r="DS3269" s="72"/>
      <c r="DT3269" s="72"/>
      <c r="DZ3269" s="141"/>
      <c r="EA3269" s="141"/>
      <c r="EC3269" s="141"/>
      <c r="EF3269" s="143"/>
    </row>
    <row r="3270" spans="78:136">
      <c r="BZ3270"/>
      <c r="CA3270" s="278">
        <v>41432.425150462965</v>
      </c>
      <c r="CB3270" t="s">
        <v>1969</v>
      </c>
      <c r="CF3270" s="65"/>
      <c r="CG3270" s="65"/>
      <c r="DJ3270" s="139"/>
      <c r="DK3270" s="95"/>
      <c r="DL3270" s="141"/>
      <c r="DM3270" s="141"/>
      <c r="DN3270" s="141"/>
      <c r="DO3270" s="141"/>
      <c r="DP3270" s="91"/>
      <c r="DQ3270" s="72"/>
      <c r="DR3270" s="72"/>
      <c r="DS3270" s="72"/>
      <c r="DT3270" s="72"/>
      <c r="DZ3270" s="141"/>
      <c r="EA3270" s="141"/>
      <c r="EC3270" s="141"/>
      <c r="EF3270" s="143"/>
    </row>
    <row r="3271" spans="78:136">
      <c r="BZ3271"/>
      <c r="CA3271" s="278">
        <v>41432.425162037034</v>
      </c>
      <c r="CB3271" t="s">
        <v>3324</v>
      </c>
      <c r="CF3271" s="65"/>
      <c r="CG3271" s="65"/>
      <c r="DJ3271" s="139"/>
      <c r="DK3271" s="95"/>
      <c r="DL3271" s="141"/>
      <c r="DM3271" s="141"/>
      <c r="DN3271" s="141"/>
      <c r="DO3271" s="141"/>
      <c r="DP3271" s="91"/>
      <c r="DQ3271" s="72"/>
      <c r="DR3271" s="72"/>
      <c r="DS3271" s="72"/>
      <c r="DT3271" s="72"/>
      <c r="DZ3271" s="141"/>
      <c r="EA3271" s="141"/>
      <c r="EC3271" s="141"/>
      <c r="EF3271" s="143"/>
    </row>
    <row r="3272" spans="78:136">
      <c r="BZ3272"/>
      <c r="CA3272" s="278">
        <v>41432.425162037034</v>
      </c>
      <c r="CB3272" t="s">
        <v>1597</v>
      </c>
      <c r="CF3272" s="65"/>
      <c r="CG3272" s="65"/>
      <c r="DJ3272" s="139"/>
      <c r="DK3272" s="95"/>
      <c r="DL3272" s="141"/>
      <c r="DM3272" s="141"/>
      <c r="DN3272" s="141"/>
      <c r="DO3272" s="141"/>
      <c r="DP3272" s="91"/>
      <c r="DQ3272" s="72"/>
      <c r="DR3272" s="72"/>
      <c r="DS3272" s="72"/>
      <c r="DT3272" s="72"/>
      <c r="DZ3272" s="141"/>
      <c r="EA3272" s="141"/>
      <c r="EC3272" s="141"/>
      <c r="EF3272" s="143"/>
    </row>
    <row r="3273" spans="78:136">
      <c r="BZ3273"/>
      <c r="CA3273" s="278">
        <v>41432.436157407406</v>
      </c>
      <c r="CB3273" t="s">
        <v>1969</v>
      </c>
      <c r="CF3273" s="65"/>
      <c r="CG3273" s="65"/>
      <c r="DJ3273" s="139"/>
      <c r="DK3273" s="95"/>
      <c r="DL3273" s="141"/>
      <c r="DM3273" s="141"/>
      <c r="DN3273" s="141"/>
      <c r="DO3273" s="141"/>
      <c r="DP3273" s="91"/>
      <c r="DQ3273" s="72"/>
      <c r="DR3273" s="72"/>
      <c r="DS3273" s="72"/>
      <c r="DT3273" s="72"/>
      <c r="DZ3273" s="141"/>
      <c r="EA3273" s="141"/>
      <c r="EC3273" s="141"/>
      <c r="EF3273" s="143"/>
    </row>
    <row r="3274" spans="78:136">
      <c r="BZ3274"/>
      <c r="CA3274" s="278">
        <v>41432.436157407406</v>
      </c>
      <c r="CB3274" t="s">
        <v>1969</v>
      </c>
      <c r="CF3274" s="65"/>
      <c r="CG3274" s="65"/>
      <c r="DJ3274" s="139"/>
      <c r="DK3274" s="95"/>
      <c r="DL3274" s="141"/>
      <c r="DM3274" s="141"/>
      <c r="DN3274" s="141"/>
      <c r="DO3274" s="141"/>
      <c r="DP3274" s="91"/>
      <c r="DQ3274" s="72"/>
      <c r="DR3274" s="72"/>
      <c r="DS3274" s="72"/>
      <c r="DT3274" s="72"/>
      <c r="DZ3274" s="141"/>
      <c r="EA3274" s="141"/>
      <c r="EC3274" s="141"/>
      <c r="EF3274" s="143"/>
    </row>
    <row r="3275" spans="78:136">
      <c r="BZ3275"/>
      <c r="CA3275" s="278">
        <v>41432.436284722222</v>
      </c>
      <c r="CB3275" t="s">
        <v>1969</v>
      </c>
      <c r="CF3275" s="65"/>
      <c r="CG3275" s="65"/>
      <c r="DJ3275" s="139"/>
      <c r="DK3275" s="95"/>
      <c r="DL3275" s="141"/>
      <c r="DM3275" s="141"/>
      <c r="DN3275" s="141"/>
      <c r="DO3275" s="141"/>
      <c r="DP3275" s="91"/>
      <c r="DQ3275" s="72"/>
      <c r="DR3275" s="72"/>
      <c r="DS3275" s="72"/>
      <c r="DT3275" s="72"/>
      <c r="DZ3275" s="141"/>
      <c r="EA3275" s="141"/>
      <c r="EC3275" s="141"/>
      <c r="EF3275" s="143"/>
    </row>
    <row r="3276" spans="78:136">
      <c r="BZ3276"/>
      <c r="CA3276" s="278">
        <v>41432.436284722222</v>
      </c>
      <c r="CB3276" t="s">
        <v>1969</v>
      </c>
      <c r="CF3276" s="65"/>
      <c r="CG3276" s="65"/>
      <c r="DJ3276" s="139"/>
      <c r="DK3276" s="95"/>
      <c r="DL3276" s="141"/>
      <c r="DM3276" s="141"/>
      <c r="DN3276" s="141"/>
      <c r="DO3276" s="141"/>
      <c r="DP3276" s="91"/>
      <c r="DQ3276" s="72"/>
      <c r="DR3276" s="72"/>
      <c r="DS3276" s="72"/>
      <c r="DT3276" s="72"/>
      <c r="DZ3276" s="141"/>
      <c r="EA3276" s="141"/>
      <c r="EC3276" s="141"/>
      <c r="EF3276" s="143"/>
    </row>
    <row r="3277" spans="78:136">
      <c r="BZ3277"/>
      <c r="CA3277" s="278">
        <v>41432.436296296299</v>
      </c>
      <c r="CB3277" t="s">
        <v>1624</v>
      </c>
      <c r="CF3277" s="65"/>
      <c r="CG3277" s="65"/>
      <c r="DJ3277" s="139"/>
      <c r="DK3277" s="95"/>
      <c r="DL3277" s="141"/>
      <c r="DM3277" s="141"/>
      <c r="DN3277" s="141"/>
      <c r="DO3277" s="141"/>
      <c r="DP3277" s="91"/>
      <c r="DQ3277" s="72"/>
      <c r="DR3277" s="72"/>
      <c r="DS3277" s="72"/>
      <c r="DT3277" s="72"/>
      <c r="DZ3277" s="141"/>
      <c r="EA3277" s="141"/>
      <c r="EC3277" s="141"/>
      <c r="EF3277" s="143"/>
    </row>
    <row r="3278" spans="78:136">
      <c r="BZ3278"/>
      <c r="CA3278" s="278">
        <v>41432.436307870368</v>
      </c>
      <c r="CB3278" t="s">
        <v>1969</v>
      </c>
      <c r="CF3278" s="65"/>
      <c r="CG3278" s="65"/>
      <c r="DJ3278" s="139"/>
      <c r="DK3278" s="95"/>
      <c r="DL3278" s="141"/>
      <c r="DM3278" s="141"/>
      <c r="DN3278" s="141"/>
      <c r="DO3278" s="141"/>
      <c r="DP3278" s="91"/>
      <c r="DQ3278" s="72"/>
      <c r="DR3278" s="72"/>
      <c r="DS3278" s="72"/>
      <c r="DT3278" s="72"/>
      <c r="DZ3278" s="141"/>
      <c r="EA3278" s="141"/>
      <c r="EC3278" s="141"/>
      <c r="EF3278" s="143"/>
    </row>
    <row r="3279" spans="78:136">
      <c r="BZ3279"/>
      <c r="CA3279" s="278">
        <v>41432.436307870368</v>
      </c>
      <c r="CB3279" t="s">
        <v>1969</v>
      </c>
      <c r="CF3279" s="65"/>
      <c r="CG3279" s="65"/>
      <c r="DJ3279" s="139"/>
      <c r="DK3279" s="95"/>
      <c r="DL3279" s="141"/>
      <c r="DM3279" s="141"/>
      <c r="DN3279" s="141"/>
      <c r="DO3279" s="141"/>
      <c r="DP3279" s="91"/>
      <c r="DQ3279" s="72"/>
      <c r="DR3279" s="72"/>
      <c r="DS3279" s="72"/>
      <c r="DT3279" s="72"/>
      <c r="DZ3279" s="141"/>
      <c r="EA3279" s="141"/>
      <c r="EC3279" s="141"/>
      <c r="EF3279" s="143"/>
    </row>
    <row r="3280" spans="78:136">
      <c r="BZ3280"/>
      <c r="CA3280" s="278">
        <v>41432.436319444445</v>
      </c>
      <c r="CB3280" t="s">
        <v>1969</v>
      </c>
      <c r="CF3280" s="65"/>
      <c r="CG3280" s="65"/>
      <c r="DJ3280" s="139"/>
      <c r="DK3280" s="95"/>
      <c r="DL3280" s="141"/>
      <c r="DM3280" s="141"/>
      <c r="DN3280" s="141"/>
      <c r="DO3280" s="141"/>
      <c r="DP3280" s="91"/>
      <c r="DQ3280" s="72"/>
      <c r="DR3280" s="72"/>
      <c r="DS3280" s="72"/>
      <c r="DT3280" s="72"/>
      <c r="DZ3280" s="141"/>
      <c r="EA3280" s="141"/>
      <c r="EC3280" s="141"/>
      <c r="EF3280" s="143"/>
    </row>
    <row r="3281" spans="78:136">
      <c r="BZ3281"/>
      <c r="CA3281" s="278">
        <v>41432.436331018522</v>
      </c>
      <c r="CB3281" t="s">
        <v>1969</v>
      </c>
      <c r="CF3281" s="65"/>
      <c r="CG3281" s="65"/>
      <c r="DJ3281" s="139"/>
      <c r="DK3281" s="95"/>
      <c r="DL3281" s="141"/>
      <c r="DM3281" s="141"/>
      <c r="DN3281" s="141"/>
      <c r="DO3281" s="141"/>
      <c r="DP3281" s="91"/>
      <c r="DQ3281" s="72"/>
      <c r="DR3281" s="72"/>
      <c r="DS3281" s="72"/>
      <c r="DT3281" s="72"/>
      <c r="DZ3281" s="141"/>
      <c r="EA3281" s="141"/>
      <c r="EC3281" s="141"/>
      <c r="EF3281" s="143"/>
    </row>
    <row r="3282" spans="78:136">
      <c r="BZ3282"/>
      <c r="CA3282" s="278">
        <v>41432.436342592591</v>
      </c>
      <c r="CB3282" t="s">
        <v>1969</v>
      </c>
      <c r="CF3282" s="65"/>
      <c r="CG3282" s="65"/>
      <c r="DJ3282" s="139"/>
      <c r="DK3282" s="95"/>
      <c r="DL3282" s="141"/>
      <c r="DM3282" s="141"/>
      <c r="DN3282" s="141"/>
      <c r="DO3282" s="141"/>
      <c r="DP3282" s="91"/>
      <c r="DQ3282" s="72"/>
      <c r="DR3282" s="72"/>
      <c r="DS3282" s="72"/>
      <c r="DT3282" s="72"/>
      <c r="DZ3282" s="141"/>
      <c r="EA3282" s="141"/>
      <c r="EC3282" s="141"/>
      <c r="EF3282" s="143"/>
    </row>
    <row r="3283" spans="78:136">
      <c r="BZ3283"/>
      <c r="CA3283" s="278">
        <v>41432.436354166668</v>
      </c>
      <c r="CB3283" t="s">
        <v>2674</v>
      </c>
      <c r="CF3283" s="65"/>
      <c r="CG3283" s="65"/>
      <c r="DJ3283" s="139"/>
      <c r="DK3283" s="95"/>
      <c r="DL3283" s="141"/>
      <c r="DM3283" s="141"/>
      <c r="DN3283" s="141"/>
      <c r="DO3283" s="141"/>
      <c r="DP3283" s="91"/>
      <c r="DQ3283" s="72"/>
      <c r="DR3283" s="72"/>
      <c r="DS3283" s="72"/>
      <c r="DT3283" s="72"/>
      <c r="DZ3283" s="141"/>
      <c r="EA3283" s="141"/>
      <c r="EC3283" s="141"/>
      <c r="EF3283" s="143"/>
    </row>
    <row r="3284" spans="78:136">
      <c r="BZ3284"/>
      <c r="CA3284" s="278">
        <v>41432.436365740738</v>
      </c>
      <c r="CB3284" t="s">
        <v>1969</v>
      </c>
      <c r="CF3284" s="65"/>
      <c r="CG3284" s="65"/>
      <c r="DJ3284" s="139"/>
      <c r="DK3284" s="95"/>
      <c r="DL3284" s="141"/>
      <c r="DM3284" s="141"/>
      <c r="DN3284" s="141"/>
      <c r="DO3284" s="141"/>
      <c r="DP3284" s="91"/>
      <c r="DQ3284" s="72"/>
      <c r="DR3284" s="72"/>
      <c r="DS3284" s="72"/>
      <c r="DT3284" s="72"/>
      <c r="DZ3284" s="141"/>
      <c r="EA3284" s="141"/>
      <c r="EC3284" s="141"/>
      <c r="EF3284" s="143"/>
    </row>
    <row r="3285" spans="78:136">
      <c r="BZ3285"/>
      <c r="CA3285" s="278">
        <v>41432.436365740738</v>
      </c>
      <c r="CB3285" t="s">
        <v>1969</v>
      </c>
      <c r="CF3285" s="65"/>
      <c r="CG3285" s="65"/>
      <c r="DJ3285" s="139"/>
      <c r="DK3285" s="95"/>
      <c r="DL3285" s="141"/>
      <c r="DM3285" s="141"/>
      <c r="DN3285" s="141"/>
      <c r="DO3285" s="141"/>
      <c r="DP3285" s="91"/>
      <c r="DQ3285" s="72"/>
      <c r="DR3285" s="72"/>
      <c r="DS3285" s="72"/>
      <c r="DT3285" s="72"/>
      <c r="DZ3285" s="141"/>
      <c r="EA3285" s="141"/>
      <c r="EC3285" s="141"/>
      <c r="EF3285" s="143"/>
    </row>
    <row r="3286" spans="78:136">
      <c r="BZ3286"/>
      <c r="CA3286" s="278">
        <v>41432.436377314814</v>
      </c>
      <c r="CB3286" t="s">
        <v>1969</v>
      </c>
      <c r="CF3286" s="65"/>
      <c r="CG3286" s="65"/>
      <c r="DJ3286" s="139"/>
      <c r="DK3286" s="95"/>
      <c r="DL3286" s="141"/>
      <c r="DM3286" s="141"/>
      <c r="DN3286" s="141"/>
      <c r="DO3286" s="141"/>
      <c r="DP3286" s="91"/>
      <c r="DQ3286" s="72"/>
      <c r="DR3286" s="72"/>
      <c r="DS3286" s="72"/>
      <c r="DT3286" s="72"/>
      <c r="DZ3286" s="141"/>
      <c r="EA3286" s="141"/>
      <c r="EC3286" s="141"/>
      <c r="EF3286" s="143"/>
    </row>
    <row r="3287" spans="78:136">
      <c r="BZ3287"/>
      <c r="CA3287" s="278">
        <v>41432.436388888891</v>
      </c>
      <c r="CB3287" t="s">
        <v>1969</v>
      </c>
      <c r="CF3287" s="65"/>
      <c r="CG3287" s="65"/>
      <c r="DJ3287" s="139"/>
      <c r="DK3287" s="95"/>
      <c r="DL3287" s="141"/>
      <c r="DM3287" s="141"/>
      <c r="DN3287" s="141"/>
      <c r="DO3287" s="141"/>
      <c r="DP3287" s="91"/>
      <c r="DQ3287" s="72"/>
      <c r="DR3287" s="72"/>
      <c r="DS3287" s="72"/>
      <c r="DT3287" s="72"/>
      <c r="DZ3287" s="141"/>
      <c r="EA3287" s="141"/>
      <c r="EC3287" s="141"/>
      <c r="EF3287" s="143"/>
    </row>
    <row r="3288" spans="78:136">
      <c r="BZ3288"/>
      <c r="CA3288" s="278">
        <v>41432.436400462961</v>
      </c>
      <c r="CB3288" t="s">
        <v>1969</v>
      </c>
      <c r="CF3288" s="65"/>
      <c r="CG3288" s="65"/>
      <c r="DJ3288" s="139"/>
      <c r="DK3288" s="95"/>
      <c r="DL3288" s="141"/>
      <c r="DM3288" s="141"/>
      <c r="DN3288" s="141"/>
      <c r="DO3288" s="141"/>
      <c r="DP3288" s="91"/>
      <c r="DQ3288" s="72"/>
      <c r="DR3288" s="72"/>
      <c r="DS3288" s="72"/>
      <c r="DT3288" s="72"/>
      <c r="DZ3288" s="141"/>
      <c r="EA3288" s="141"/>
      <c r="EC3288" s="141"/>
      <c r="EF3288" s="143"/>
    </row>
    <row r="3289" spans="78:136">
      <c r="BZ3289"/>
      <c r="CA3289" s="278">
        <v>41432.436412037037</v>
      </c>
      <c r="CB3289" t="s">
        <v>2675</v>
      </c>
      <c r="CF3289" s="65"/>
      <c r="CG3289" s="65"/>
      <c r="DJ3289" s="139"/>
      <c r="DK3289" s="95"/>
      <c r="DL3289" s="141"/>
      <c r="DM3289" s="141"/>
      <c r="DN3289" s="141"/>
      <c r="DO3289" s="141"/>
      <c r="DP3289" s="91"/>
      <c r="DQ3289" s="72"/>
      <c r="DR3289" s="72"/>
      <c r="DS3289" s="72"/>
      <c r="DT3289" s="72"/>
      <c r="DZ3289" s="141"/>
      <c r="EA3289" s="141"/>
      <c r="EC3289" s="141"/>
      <c r="EF3289" s="143"/>
    </row>
    <row r="3290" spans="78:136">
      <c r="BZ3290"/>
      <c r="CA3290" s="278">
        <v>41432.436412037037</v>
      </c>
      <c r="CB3290" t="s">
        <v>1969</v>
      </c>
      <c r="CF3290" s="65"/>
      <c r="CG3290" s="65"/>
      <c r="DJ3290" s="139"/>
      <c r="DK3290" s="95"/>
      <c r="DL3290" s="141"/>
      <c r="DM3290" s="141"/>
      <c r="DN3290" s="141"/>
      <c r="DO3290" s="141"/>
      <c r="DP3290" s="91"/>
      <c r="DQ3290" s="72"/>
      <c r="DR3290" s="72"/>
      <c r="DS3290" s="72"/>
      <c r="DT3290" s="72"/>
      <c r="DZ3290" s="141"/>
      <c r="EA3290" s="141"/>
      <c r="EC3290" s="141"/>
      <c r="EF3290" s="143"/>
    </row>
    <row r="3291" spans="78:136">
      <c r="BZ3291"/>
      <c r="CA3291" s="278">
        <v>41432.436412037037</v>
      </c>
      <c r="CB3291" t="s">
        <v>1969</v>
      </c>
      <c r="CF3291" s="65"/>
      <c r="CG3291" s="65"/>
      <c r="DJ3291" s="139"/>
      <c r="DK3291" s="95"/>
      <c r="DL3291" s="141"/>
      <c r="DM3291" s="141"/>
      <c r="DN3291" s="141"/>
      <c r="DO3291" s="141"/>
      <c r="DP3291" s="91"/>
      <c r="DQ3291" s="72"/>
      <c r="DR3291" s="72"/>
      <c r="DS3291" s="72"/>
      <c r="DT3291" s="72"/>
      <c r="DZ3291" s="141"/>
      <c r="EA3291" s="141"/>
      <c r="EC3291" s="141"/>
      <c r="EF3291" s="143"/>
    </row>
    <row r="3292" spans="78:136">
      <c r="BZ3292"/>
      <c r="CA3292" s="278">
        <v>41432.436435185184</v>
      </c>
      <c r="CB3292" t="s">
        <v>1969</v>
      </c>
      <c r="CF3292" s="65"/>
      <c r="CG3292" s="65"/>
      <c r="DJ3292" s="139"/>
      <c r="DK3292" s="95"/>
      <c r="DL3292" s="141"/>
      <c r="DM3292" s="141"/>
      <c r="DN3292" s="141"/>
      <c r="DO3292" s="141"/>
      <c r="DP3292" s="91"/>
      <c r="DQ3292" s="72"/>
      <c r="DR3292" s="72"/>
      <c r="DS3292" s="72"/>
      <c r="DT3292" s="72"/>
      <c r="DZ3292" s="141"/>
      <c r="EA3292" s="141"/>
      <c r="EC3292" s="141"/>
      <c r="EF3292" s="143"/>
    </row>
    <row r="3293" spans="78:136">
      <c r="BZ3293"/>
      <c r="CA3293" s="278">
        <v>41432.436435185184</v>
      </c>
      <c r="CB3293" t="s">
        <v>1969</v>
      </c>
      <c r="CF3293" s="65"/>
      <c r="CG3293" s="65"/>
      <c r="DJ3293" s="139"/>
      <c r="DK3293" s="95"/>
      <c r="DL3293" s="141"/>
      <c r="DM3293" s="141"/>
      <c r="DN3293" s="141"/>
      <c r="DO3293" s="141"/>
      <c r="DP3293" s="91"/>
      <c r="DQ3293" s="72"/>
      <c r="DR3293" s="72"/>
      <c r="DS3293" s="72"/>
      <c r="DT3293" s="72"/>
      <c r="DZ3293" s="141"/>
      <c r="EA3293" s="141"/>
      <c r="EC3293" s="141"/>
      <c r="EF3293" s="143"/>
    </row>
    <row r="3294" spans="78:136">
      <c r="BZ3294"/>
      <c r="CA3294" s="278">
        <v>41432.43645833333</v>
      </c>
      <c r="CB3294" t="s">
        <v>1969</v>
      </c>
      <c r="CF3294" s="65"/>
      <c r="CG3294" s="65"/>
      <c r="DJ3294" s="139"/>
      <c r="DK3294" s="95"/>
      <c r="DL3294" s="141"/>
      <c r="DM3294" s="141"/>
      <c r="DN3294" s="141"/>
      <c r="DO3294" s="141"/>
      <c r="DP3294" s="91"/>
      <c r="DQ3294" s="72"/>
      <c r="DR3294" s="72"/>
      <c r="DS3294" s="72"/>
      <c r="DT3294" s="72"/>
      <c r="DZ3294" s="141"/>
      <c r="EA3294" s="141"/>
      <c r="EC3294" s="141"/>
      <c r="EF3294" s="143"/>
    </row>
    <row r="3295" spans="78:136">
      <c r="BZ3295"/>
      <c r="CA3295" s="278">
        <v>41432.436469907407</v>
      </c>
      <c r="CB3295" t="s">
        <v>1627</v>
      </c>
      <c r="CF3295" s="65"/>
      <c r="CG3295" s="65"/>
      <c r="DJ3295" s="139"/>
      <c r="DK3295" s="95"/>
      <c r="DL3295" s="141"/>
      <c r="DM3295" s="141"/>
      <c r="DN3295" s="141"/>
      <c r="DO3295" s="141"/>
      <c r="DP3295" s="91"/>
      <c r="DQ3295" s="72"/>
      <c r="DR3295" s="72"/>
      <c r="DS3295" s="72"/>
      <c r="DT3295" s="72"/>
      <c r="DZ3295" s="141"/>
      <c r="EA3295" s="141"/>
      <c r="EC3295" s="141"/>
      <c r="EF3295" s="143"/>
    </row>
    <row r="3296" spans="78:136">
      <c r="BZ3296"/>
      <c r="CA3296" s="278">
        <v>41432.436469907407</v>
      </c>
      <c r="CB3296" t="s">
        <v>1969</v>
      </c>
      <c r="CF3296" s="65"/>
      <c r="CG3296" s="65"/>
      <c r="DJ3296" s="139"/>
      <c r="DK3296" s="95"/>
      <c r="DL3296" s="141"/>
      <c r="DM3296" s="141"/>
      <c r="DN3296" s="141"/>
      <c r="DO3296" s="141"/>
      <c r="DP3296" s="91"/>
      <c r="DQ3296" s="72"/>
      <c r="DR3296" s="72"/>
      <c r="DS3296" s="72"/>
      <c r="DT3296" s="72"/>
      <c r="DZ3296" s="141"/>
      <c r="EA3296" s="141"/>
      <c r="EC3296" s="141"/>
      <c r="EF3296" s="143"/>
    </row>
    <row r="3297" spans="78:136">
      <c r="BZ3297"/>
      <c r="CA3297" s="278">
        <v>41432.436469907407</v>
      </c>
      <c r="CB3297" t="s">
        <v>1969</v>
      </c>
      <c r="CF3297" s="65"/>
      <c r="CG3297" s="65"/>
      <c r="DJ3297" s="139"/>
      <c r="DK3297" s="95"/>
      <c r="DL3297" s="141"/>
      <c r="DM3297" s="141"/>
      <c r="DN3297" s="141"/>
      <c r="DO3297" s="141"/>
      <c r="DP3297" s="91"/>
      <c r="DQ3297" s="72"/>
      <c r="DR3297" s="72"/>
      <c r="DS3297" s="72"/>
      <c r="DT3297" s="72"/>
      <c r="DZ3297" s="141"/>
      <c r="EA3297" s="141"/>
      <c r="EC3297" s="141"/>
      <c r="EF3297" s="143"/>
    </row>
    <row r="3298" spans="78:136">
      <c r="BZ3298"/>
      <c r="CA3298" s="278">
        <v>41432.436481481483</v>
      </c>
      <c r="CB3298" t="s">
        <v>1969</v>
      </c>
      <c r="CF3298" s="65"/>
      <c r="CG3298" s="65"/>
      <c r="DJ3298" s="139"/>
      <c r="DK3298" s="95"/>
      <c r="DL3298" s="141"/>
      <c r="DM3298" s="141"/>
      <c r="DN3298" s="141"/>
      <c r="DO3298" s="141"/>
      <c r="DP3298" s="91"/>
      <c r="DQ3298" s="72"/>
      <c r="DR3298" s="72"/>
      <c r="DS3298" s="72"/>
      <c r="DT3298" s="72"/>
      <c r="DZ3298" s="141"/>
      <c r="EA3298" s="141"/>
      <c r="EC3298" s="141"/>
      <c r="EF3298" s="143"/>
    </row>
    <row r="3299" spans="78:136">
      <c r="BZ3299"/>
      <c r="CA3299" s="278">
        <v>41432.436493055553</v>
      </c>
      <c r="CB3299" t="s">
        <v>1969</v>
      </c>
      <c r="CF3299" s="65"/>
      <c r="CG3299" s="65"/>
      <c r="DJ3299" s="139"/>
      <c r="DK3299" s="95"/>
      <c r="DL3299" s="141"/>
      <c r="DM3299" s="141"/>
      <c r="DN3299" s="141"/>
      <c r="DO3299" s="141"/>
      <c r="DP3299" s="91"/>
      <c r="DQ3299" s="72"/>
      <c r="DR3299" s="72"/>
      <c r="DS3299" s="72"/>
      <c r="DT3299" s="72"/>
      <c r="DZ3299" s="141"/>
      <c r="EA3299" s="141"/>
      <c r="EC3299" s="141"/>
      <c r="EF3299" s="143"/>
    </row>
    <row r="3300" spans="78:136">
      <c r="BZ3300"/>
      <c r="CA3300" s="278">
        <v>41432.43650462963</v>
      </c>
      <c r="CB3300" t="s">
        <v>1969</v>
      </c>
      <c r="CF3300" s="65"/>
      <c r="CG3300" s="65"/>
      <c r="DJ3300" s="139"/>
      <c r="DK3300" s="95"/>
      <c r="DL3300" s="141"/>
      <c r="DM3300" s="141"/>
      <c r="DN3300" s="141"/>
      <c r="DO3300" s="141"/>
      <c r="DP3300" s="91"/>
      <c r="DQ3300" s="72"/>
      <c r="DR3300" s="72"/>
      <c r="DS3300" s="72"/>
      <c r="DT3300" s="72"/>
      <c r="DZ3300" s="141"/>
      <c r="EA3300" s="141"/>
      <c r="EC3300" s="141"/>
      <c r="EF3300" s="143"/>
    </row>
    <row r="3301" spans="78:136">
      <c r="BZ3301"/>
      <c r="CA3301" s="278">
        <v>41432.436527777776</v>
      </c>
      <c r="CB3301" t="s">
        <v>2877</v>
      </c>
      <c r="CF3301" s="65"/>
      <c r="CG3301" s="65"/>
      <c r="DJ3301" s="139"/>
      <c r="DK3301" s="95"/>
      <c r="DL3301" s="141"/>
      <c r="DM3301" s="141"/>
      <c r="DN3301" s="141"/>
      <c r="DO3301" s="141"/>
      <c r="DP3301" s="91"/>
      <c r="DQ3301" s="72"/>
      <c r="DR3301" s="72"/>
      <c r="DS3301" s="72"/>
      <c r="DT3301" s="72"/>
      <c r="DZ3301" s="141"/>
      <c r="EA3301" s="141"/>
      <c r="EC3301" s="141"/>
      <c r="EF3301" s="143"/>
    </row>
    <row r="3302" spans="78:136">
      <c r="BZ3302"/>
      <c r="CA3302" s="278">
        <v>41432.436527777776</v>
      </c>
      <c r="CB3302" t="s">
        <v>1969</v>
      </c>
      <c r="CF3302" s="65"/>
      <c r="CG3302" s="65"/>
      <c r="DJ3302" s="139"/>
      <c r="DK3302" s="95"/>
      <c r="DL3302" s="141"/>
      <c r="DM3302" s="141"/>
      <c r="DN3302" s="141"/>
      <c r="DO3302" s="141"/>
      <c r="DP3302" s="91"/>
      <c r="DQ3302" s="72"/>
      <c r="DR3302" s="72"/>
      <c r="DS3302" s="72"/>
      <c r="DT3302" s="72"/>
      <c r="DZ3302" s="141"/>
      <c r="EA3302" s="141"/>
      <c r="EC3302" s="141"/>
      <c r="EF3302" s="143"/>
    </row>
    <row r="3303" spans="78:136">
      <c r="BZ3303"/>
      <c r="CA3303" s="278">
        <v>41432.436527777776</v>
      </c>
      <c r="CB3303" t="s">
        <v>1969</v>
      </c>
      <c r="CF3303" s="65"/>
      <c r="CG3303" s="65"/>
      <c r="DJ3303" s="139"/>
      <c r="DK3303" s="95"/>
      <c r="DL3303" s="141"/>
      <c r="DM3303" s="141"/>
      <c r="DN3303" s="141"/>
      <c r="DO3303" s="141"/>
      <c r="DP3303" s="91"/>
      <c r="DQ3303" s="72"/>
      <c r="DR3303" s="72"/>
      <c r="DS3303" s="72"/>
      <c r="DT3303" s="72"/>
      <c r="DZ3303" s="141"/>
      <c r="EA3303" s="141"/>
      <c r="EC3303" s="141"/>
      <c r="EF3303" s="143"/>
    </row>
    <row r="3304" spans="78:136">
      <c r="BZ3304"/>
      <c r="CA3304" s="278">
        <v>41432.436539351853</v>
      </c>
      <c r="CB3304" t="s">
        <v>1969</v>
      </c>
      <c r="CF3304" s="65"/>
      <c r="CG3304" s="65"/>
      <c r="DJ3304" s="139"/>
      <c r="DK3304" s="95"/>
      <c r="DL3304" s="141"/>
      <c r="DM3304" s="141"/>
      <c r="DN3304" s="141"/>
      <c r="DO3304" s="141"/>
      <c r="DP3304" s="91"/>
      <c r="DQ3304" s="72"/>
      <c r="DR3304" s="72"/>
      <c r="DS3304" s="72"/>
      <c r="DT3304" s="72"/>
      <c r="DZ3304" s="141"/>
      <c r="EA3304" s="141"/>
      <c r="EC3304" s="141"/>
      <c r="EF3304" s="143"/>
    </row>
    <row r="3305" spans="78:136">
      <c r="BZ3305"/>
      <c r="CA3305" s="278">
        <v>41432.436550925922</v>
      </c>
      <c r="CB3305" t="s">
        <v>1969</v>
      </c>
      <c r="CF3305" s="65"/>
      <c r="CG3305" s="65"/>
      <c r="DJ3305" s="139"/>
      <c r="DK3305" s="95"/>
      <c r="DL3305" s="141"/>
      <c r="DM3305" s="141"/>
      <c r="DN3305" s="141"/>
      <c r="DO3305" s="141"/>
      <c r="DP3305" s="91"/>
      <c r="DQ3305" s="72"/>
      <c r="DR3305" s="72"/>
      <c r="DS3305" s="72"/>
      <c r="DT3305" s="72"/>
      <c r="DZ3305" s="141"/>
      <c r="EA3305" s="141"/>
      <c r="EC3305" s="141"/>
      <c r="EF3305" s="143"/>
    </row>
    <row r="3306" spans="78:136">
      <c r="BZ3306"/>
      <c r="CA3306" s="278">
        <v>41432.436550925922</v>
      </c>
      <c r="CB3306" t="s">
        <v>1969</v>
      </c>
      <c r="CF3306" s="65"/>
      <c r="CG3306" s="65"/>
      <c r="DJ3306" s="139"/>
      <c r="DK3306" s="95"/>
      <c r="DL3306" s="141"/>
      <c r="DM3306" s="141"/>
      <c r="DN3306" s="141"/>
      <c r="DO3306" s="141"/>
      <c r="DP3306" s="91"/>
      <c r="DQ3306" s="72"/>
      <c r="DR3306" s="72"/>
      <c r="DS3306" s="72"/>
      <c r="DT3306" s="72"/>
      <c r="DZ3306" s="141"/>
      <c r="EA3306" s="141"/>
      <c r="EC3306" s="141"/>
      <c r="EF3306" s="143"/>
    </row>
    <row r="3307" spans="78:136">
      <c r="BZ3307"/>
      <c r="CA3307" s="278">
        <v>41432.436562499999</v>
      </c>
      <c r="CB3307" t="s">
        <v>1969</v>
      </c>
      <c r="CF3307" s="65"/>
      <c r="CG3307" s="65"/>
      <c r="DJ3307" s="139"/>
      <c r="DK3307" s="95"/>
      <c r="DL3307" s="141"/>
      <c r="DM3307" s="141"/>
      <c r="DN3307" s="141"/>
      <c r="DO3307" s="141"/>
      <c r="DP3307" s="91"/>
      <c r="DQ3307" s="72"/>
      <c r="DR3307" s="72"/>
      <c r="DS3307" s="72"/>
      <c r="DT3307" s="72"/>
      <c r="DZ3307" s="141"/>
      <c r="EA3307" s="141"/>
      <c r="EC3307" s="141"/>
      <c r="EF3307" s="143"/>
    </row>
    <row r="3308" spans="78:136">
      <c r="BZ3308"/>
      <c r="CA3308" s="278">
        <v>41432.436562499999</v>
      </c>
      <c r="CB3308" t="s">
        <v>1969</v>
      </c>
      <c r="CF3308" s="65"/>
      <c r="CG3308" s="65"/>
      <c r="DJ3308" s="139"/>
      <c r="DK3308" s="95"/>
      <c r="DL3308" s="141"/>
      <c r="DM3308" s="141"/>
      <c r="DN3308" s="141"/>
      <c r="DO3308" s="141"/>
      <c r="DP3308" s="91"/>
      <c r="DQ3308" s="72"/>
      <c r="DR3308" s="72"/>
      <c r="DS3308" s="72"/>
      <c r="DT3308" s="72"/>
      <c r="DZ3308" s="141"/>
      <c r="EA3308" s="141"/>
      <c r="EC3308" s="141"/>
      <c r="EF3308" s="143"/>
    </row>
    <row r="3309" spans="78:136">
      <c r="BZ3309"/>
      <c r="CA3309" s="278">
        <v>41432.436562499999</v>
      </c>
      <c r="CB3309" t="s">
        <v>1969</v>
      </c>
      <c r="CF3309" s="65"/>
      <c r="CG3309" s="65"/>
      <c r="DJ3309" s="139"/>
      <c r="DK3309" s="95"/>
      <c r="DL3309" s="141"/>
      <c r="DM3309" s="141"/>
      <c r="DN3309" s="141"/>
      <c r="DO3309" s="141"/>
      <c r="DP3309" s="91"/>
      <c r="DQ3309" s="72"/>
      <c r="DR3309" s="72"/>
      <c r="DS3309" s="72"/>
      <c r="DT3309" s="72"/>
      <c r="DZ3309" s="141"/>
      <c r="EA3309" s="141"/>
      <c r="EC3309" s="141"/>
      <c r="EF3309" s="143"/>
    </row>
    <row r="3310" spans="78:136">
      <c r="BZ3310"/>
      <c r="CA3310" s="278">
        <v>41432.436574074076</v>
      </c>
      <c r="CB3310" t="s">
        <v>1969</v>
      </c>
      <c r="CF3310" s="65"/>
      <c r="CG3310" s="65"/>
      <c r="DJ3310" s="139"/>
      <c r="DK3310" s="95"/>
      <c r="DL3310" s="141"/>
      <c r="DM3310" s="141"/>
      <c r="DN3310" s="141"/>
      <c r="DO3310" s="141"/>
      <c r="DP3310" s="91"/>
      <c r="DQ3310" s="72"/>
      <c r="DR3310" s="72"/>
      <c r="DS3310" s="72"/>
      <c r="DT3310" s="72"/>
      <c r="DZ3310" s="141"/>
      <c r="EA3310" s="141"/>
      <c r="EC3310" s="141"/>
      <c r="EF3310" s="143"/>
    </row>
    <row r="3311" spans="78:136">
      <c r="BZ3311"/>
      <c r="CA3311" s="278">
        <v>41432.436585648145</v>
      </c>
      <c r="CB3311" t="s">
        <v>1969</v>
      </c>
      <c r="CF3311" s="65"/>
      <c r="CG3311" s="65"/>
      <c r="DJ3311" s="139"/>
      <c r="DK3311" s="95"/>
      <c r="DL3311" s="141"/>
      <c r="DM3311" s="141"/>
      <c r="DN3311" s="141"/>
      <c r="DO3311" s="141"/>
      <c r="DP3311" s="91"/>
      <c r="DQ3311" s="72"/>
      <c r="DR3311" s="72"/>
      <c r="DS3311" s="72"/>
      <c r="DT3311" s="72"/>
      <c r="DZ3311" s="141"/>
      <c r="EA3311" s="141"/>
      <c r="EC3311" s="141"/>
      <c r="EF3311" s="143"/>
    </row>
    <row r="3312" spans="78:136">
      <c r="BZ3312"/>
      <c r="CA3312" s="278">
        <v>41432.436608796299</v>
      </c>
      <c r="CB3312" t="s">
        <v>1969</v>
      </c>
      <c r="CF3312" s="65"/>
      <c r="CG3312" s="65"/>
      <c r="DJ3312" s="139"/>
      <c r="DK3312" s="95"/>
      <c r="DL3312" s="141"/>
      <c r="DM3312" s="141"/>
      <c r="DN3312" s="141"/>
      <c r="DO3312" s="141"/>
      <c r="DP3312" s="91"/>
      <c r="DQ3312" s="72"/>
      <c r="DR3312" s="72"/>
      <c r="DS3312" s="72"/>
      <c r="DT3312" s="72"/>
      <c r="DZ3312" s="141"/>
      <c r="EA3312" s="141"/>
      <c r="EC3312" s="141"/>
      <c r="EF3312" s="143"/>
    </row>
    <row r="3313" spans="78:136">
      <c r="BZ3313"/>
      <c r="CA3313" s="278">
        <v>41432.436620370368</v>
      </c>
      <c r="CB3313" t="s">
        <v>1969</v>
      </c>
      <c r="CF3313" s="65"/>
      <c r="CG3313" s="65"/>
      <c r="DJ3313" s="139"/>
      <c r="DK3313" s="95"/>
      <c r="DL3313" s="141"/>
      <c r="DM3313" s="141"/>
      <c r="DN3313" s="141"/>
      <c r="DO3313" s="141"/>
      <c r="DP3313" s="91"/>
      <c r="DQ3313" s="72"/>
      <c r="DR3313" s="72"/>
      <c r="DS3313" s="72"/>
      <c r="DT3313" s="72"/>
      <c r="DZ3313" s="141"/>
      <c r="EA3313" s="141"/>
      <c r="EC3313" s="141"/>
      <c r="EF3313" s="143"/>
    </row>
    <row r="3314" spans="78:136">
      <c r="BZ3314"/>
      <c r="CA3314" s="278">
        <v>41432.436620370368</v>
      </c>
      <c r="CB3314" t="s">
        <v>1969</v>
      </c>
      <c r="CF3314" s="65"/>
      <c r="CG3314" s="65"/>
      <c r="DJ3314" s="139"/>
      <c r="DK3314" s="95"/>
      <c r="DL3314" s="141"/>
      <c r="DM3314" s="141"/>
      <c r="DN3314" s="141"/>
      <c r="DO3314" s="141"/>
      <c r="DP3314" s="91"/>
      <c r="DQ3314" s="72"/>
      <c r="DR3314" s="72"/>
      <c r="DS3314" s="72"/>
      <c r="DT3314" s="72"/>
      <c r="DZ3314" s="141"/>
      <c r="EA3314" s="141"/>
      <c r="EC3314" s="141"/>
      <c r="EF3314" s="143"/>
    </row>
    <row r="3315" spans="78:136">
      <c r="BZ3315"/>
      <c r="CA3315" s="278">
        <v>41432.436631944445</v>
      </c>
      <c r="CB3315" t="s">
        <v>2225</v>
      </c>
      <c r="CF3315" s="65"/>
      <c r="CG3315" s="65"/>
      <c r="DJ3315" s="139"/>
      <c r="DK3315" s="95"/>
      <c r="DL3315" s="141"/>
      <c r="DM3315" s="141"/>
      <c r="DN3315" s="141"/>
      <c r="DO3315" s="141"/>
      <c r="DP3315" s="91"/>
      <c r="DQ3315" s="72"/>
      <c r="DR3315" s="72"/>
      <c r="DS3315" s="72"/>
      <c r="DT3315" s="72"/>
      <c r="DZ3315" s="141"/>
      <c r="EA3315" s="141"/>
      <c r="EC3315" s="141"/>
      <c r="EF3315" s="143"/>
    </row>
    <row r="3316" spans="78:136">
      <c r="BZ3316"/>
      <c r="CA3316" s="278">
        <v>41432.436643518522</v>
      </c>
      <c r="CB3316" t="s">
        <v>1969</v>
      </c>
      <c r="CF3316" s="65"/>
      <c r="CG3316" s="65"/>
      <c r="DJ3316" s="139"/>
      <c r="DK3316" s="95"/>
      <c r="DL3316" s="141"/>
      <c r="DM3316" s="141"/>
      <c r="DN3316" s="141"/>
      <c r="DO3316" s="141"/>
      <c r="DP3316" s="91"/>
      <c r="DQ3316" s="72"/>
      <c r="DR3316" s="72"/>
      <c r="DS3316" s="72"/>
      <c r="DT3316" s="72"/>
      <c r="DZ3316" s="141"/>
      <c r="EA3316" s="141"/>
      <c r="EC3316" s="141"/>
      <c r="EF3316" s="143"/>
    </row>
    <row r="3317" spans="78:136">
      <c r="BZ3317"/>
      <c r="CA3317" s="278">
        <v>41432.436863425923</v>
      </c>
      <c r="CB3317" t="s">
        <v>2226</v>
      </c>
      <c r="CF3317" s="65"/>
      <c r="CG3317" s="65"/>
      <c r="DJ3317" s="139"/>
      <c r="DK3317" s="95"/>
      <c r="DL3317" s="141"/>
      <c r="DM3317" s="141"/>
      <c r="DN3317" s="141"/>
      <c r="DO3317" s="141"/>
      <c r="DP3317" s="91"/>
      <c r="DQ3317" s="72"/>
      <c r="DR3317" s="72"/>
      <c r="DS3317" s="72"/>
      <c r="DT3317" s="72"/>
      <c r="DZ3317" s="141"/>
      <c r="EA3317" s="141"/>
      <c r="EC3317" s="141"/>
      <c r="EF3317" s="143"/>
    </row>
    <row r="3318" spans="78:136">
      <c r="BZ3318"/>
      <c r="CA3318" s="278">
        <v>41432.436863425923</v>
      </c>
      <c r="CB3318" t="s">
        <v>1597</v>
      </c>
      <c r="CF3318" s="65"/>
      <c r="CG3318" s="65"/>
      <c r="DJ3318" s="139"/>
      <c r="DK3318" s="95"/>
      <c r="DL3318" s="141"/>
      <c r="DM3318" s="141"/>
      <c r="DN3318" s="141"/>
      <c r="DO3318" s="141"/>
      <c r="DP3318" s="91"/>
      <c r="DQ3318" s="72"/>
      <c r="DR3318" s="72"/>
      <c r="DS3318" s="72"/>
      <c r="DT3318" s="72"/>
      <c r="DZ3318" s="141"/>
      <c r="EA3318" s="141"/>
      <c r="EC3318" s="141"/>
      <c r="EF3318" s="143"/>
    </row>
    <row r="3319" spans="78:136">
      <c r="BZ3319"/>
      <c r="CA3319" s="278">
        <v>41432.436874999999</v>
      </c>
      <c r="CB3319" t="s">
        <v>1969</v>
      </c>
      <c r="CF3319" s="65"/>
      <c r="CG3319" s="65"/>
      <c r="DJ3319" s="139"/>
      <c r="DK3319" s="95"/>
      <c r="DL3319" s="141"/>
      <c r="DM3319" s="141"/>
      <c r="DN3319" s="141"/>
      <c r="DO3319" s="141"/>
      <c r="DP3319" s="91"/>
      <c r="DQ3319" s="72"/>
      <c r="DR3319" s="72"/>
      <c r="DS3319" s="72"/>
      <c r="DT3319" s="72"/>
      <c r="DZ3319" s="141"/>
      <c r="EA3319" s="141"/>
      <c r="EC3319" s="141"/>
      <c r="EF3319" s="143"/>
    </row>
    <row r="3320" spans="78:136">
      <c r="BZ3320"/>
      <c r="CA3320" s="278">
        <v>41432.436944444446</v>
      </c>
      <c r="CB3320" t="s">
        <v>1969</v>
      </c>
      <c r="CF3320" s="65"/>
      <c r="CG3320" s="65"/>
      <c r="DJ3320" s="139"/>
      <c r="DK3320" s="95"/>
      <c r="DL3320" s="141"/>
      <c r="DM3320" s="141"/>
      <c r="DN3320" s="141"/>
      <c r="DO3320" s="141"/>
      <c r="DP3320" s="91"/>
      <c r="DQ3320" s="72"/>
      <c r="DR3320" s="72"/>
      <c r="DS3320" s="72"/>
      <c r="DT3320" s="72"/>
      <c r="DZ3320" s="141"/>
      <c r="EA3320" s="141"/>
      <c r="EC3320" s="141"/>
      <c r="EF3320" s="143"/>
    </row>
    <row r="3321" spans="78:136">
      <c r="BZ3321"/>
      <c r="CA3321" s="278">
        <v>41432.436967592592</v>
      </c>
      <c r="CB3321" t="s">
        <v>2227</v>
      </c>
      <c r="CF3321" s="65"/>
      <c r="CG3321" s="65"/>
      <c r="DJ3321" s="139"/>
      <c r="DK3321" s="95"/>
      <c r="DL3321" s="141"/>
      <c r="DM3321" s="141"/>
      <c r="DN3321" s="141"/>
      <c r="DO3321" s="141"/>
      <c r="DP3321" s="91"/>
      <c r="DQ3321" s="72"/>
      <c r="DR3321" s="72"/>
      <c r="DS3321" s="72"/>
      <c r="DT3321" s="72"/>
      <c r="DZ3321" s="141"/>
      <c r="EA3321" s="141"/>
      <c r="EC3321" s="141"/>
      <c r="EF3321" s="143"/>
    </row>
    <row r="3322" spans="78:136">
      <c r="BZ3322"/>
      <c r="CA3322" s="278">
        <v>41432.436967592592</v>
      </c>
      <c r="CB3322" t="s">
        <v>1597</v>
      </c>
      <c r="CF3322" s="65"/>
      <c r="CG3322" s="65"/>
      <c r="DJ3322" s="139"/>
      <c r="DK3322" s="95"/>
      <c r="DL3322" s="141"/>
      <c r="DM3322" s="141"/>
      <c r="DN3322" s="141"/>
      <c r="DO3322" s="141"/>
      <c r="DP3322" s="91"/>
      <c r="DQ3322" s="72"/>
      <c r="DR3322" s="72"/>
      <c r="DS3322" s="72"/>
      <c r="DT3322" s="72"/>
      <c r="DZ3322" s="141"/>
      <c r="EA3322" s="141"/>
      <c r="EC3322" s="141"/>
      <c r="EF3322" s="143"/>
    </row>
    <row r="3323" spans="78:136">
      <c r="BZ3323"/>
      <c r="CA3323" s="278">
        <v>41432.436967592592</v>
      </c>
      <c r="CB3323" t="s">
        <v>1969</v>
      </c>
      <c r="CF3323" s="65"/>
      <c r="CG3323" s="65"/>
      <c r="DJ3323" s="139"/>
      <c r="DK3323" s="95"/>
      <c r="DL3323" s="141"/>
      <c r="DM3323" s="141"/>
      <c r="DN3323" s="141"/>
      <c r="DO3323" s="141"/>
      <c r="DP3323" s="91"/>
      <c r="DQ3323" s="72"/>
      <c r="DR3323" s="72"/>
      <c r="DS3323" s="72"/>
      <c r="DT3323" s="72"/>
      <c r="DZ3323" s="141"/>
      <c r="EA3323" s="141"/>
      <c r="EC3323" s="141"/>
      <c r="EF3323" s="143"/>
    </row>
    <row r="3324" spans="78:136">
      <c r="BZ3324"/>
      <c r="CA3324" s="278">
        <v>41432.436967592592</v>
      </c>
      <c r="CB3324" t="s">
        <v>2228</v>
      </c>
      <c r="CF3324" s="65"/>
      <c r="CG3324" s="65"/>
      <c r="DJ3324" s="139"/>
      <c r="DK3324" s="95"/>
      <c r="DL3324" s="141"/>
      <c r="DM3324" s="141"/>
      <c r="DN3324" s="141"/>
      <c r="DO3324" s="141"/>
      <c r="DP3324" s="91"/>
      <c r="DQ3324" s="72"/>
      <c r="DR3324" s="72"/>
      <c r="DS3324" s="72"/>
      <c r="DT3324" s="72"/>
      <c r="DZ3324" s="141"/>
      <c r="EA3324" s="141"/>
      <c r="EC3324" s="141"/>
      <c r="EF3324" s="143"/>
    </row>
    <row r="3325" spans="78:136">
      <c r="BZ3325"/>
      <c r="CA3325" s="278">
        <v>41432.436967592592</v>
      </c>
      <c r="CB3325" t="s">
        <v>1969</v>
      </c>
      <c r="CF3325" s="65"/>
      <c r="CG3325" s="65"/>
      <c r="DJ3325" s="139"/>
      <c r="DK3325" s="95"/>
      <c r="DL3325" s="141"/>
      <c r="DM3325" s="141"/>
      <c r="DN3325" s="141"/>
      <c r="DO3325" s="141"/>
      <c r="DP3325" s="91"/>
      <c r="DQ3325" s="72"/>
      <c r="DR3325" s="72"/>
      <c r="DS3325" s="72"/>
      <c r="DT3325" s="72"/>
      <c r="DZ3325" s="141"/>
      <c r="EA3325" s="141"/>
      <c r="EC3325" s="141"/>
      <c r="EF3325" s="143"/>
    </row>
    <row r="3326" spans="78:136">
      <c r="BZ3326"/>
      <c r="CA3326" s="278">
        <v>41432.436979166669</v>
      </c>
      <c r="CB3326" t="s">
        <v>2881</v>
      </c>
      <c r="CF3326" s="65"/>
      <c r="CG3326" s="65"/>
      <c r="DJ3326" s="139"/>
      <c r="DK3326" s="95"/>
      <c r="DL3326" s="141"/>
      <c r="DM3326" s="141"/>
      <c r="DN3326" s="141"/>
      <c r="DO3326" s="141"/>
      <c r="DP3326" s="91"/>
      <c r="DQ3326" s="72"/>
      <c r="DR3326" s="72"/>
      <c r="DS3326" s="72"/>
      <c r="DT3326" s="72"/>
      <c r="DZ3326" s="141"/>
      <c r="EA3326" s="141"/>
      <c r="EC3326" s="141"/>
      <c r="EF3326" s="143"/>
    </row>
    <row r="3327" spans="78:136">
      <c r="BZ3327"/>
      <c r="CA3327" s="278">
        <v>41432.437013888892</v>
      </c>
      <c r="CB3327" t="s">
        <v>1969</v>
      </c>
      <c r="CF3327" s="65"/>
      <c r="CG3327" s="65"/>
      <c r="DJ3327" s="139"/>
      <c r="DK3327" s="95"/>
      <c r="DL3327" s="141"/>
      <c r="DM3327" s="141"/>
      <c r="DN3327" s="141"/>
      <c r="DO3327" s="141"/>
      <c r="DP3327" s="91"/>
      <c r="DQ3327" s="72"/>
      <c r="DR3327" s="72"/>
      <c r="DS3327" s="72"/>
      <c r="DT3327" s="72"/>
      <c r="DZ3327" s="141"/>
      <c r="EA3327" s="141"/>
      <c r="EC3327" s="141"/>
      <c r="EF3327" s="143"/>
    </row>
    <row r="3328" spans="78:136">
      <c r="BZ3328"/>
      <c r="CA3328" s="278">
        <v>41432.437013888892</v>
      </c>
      <c r="CB3328" t="s">
        <v>2227</v>
      </c>
      <c r="CF3328" s="65"/>
      <c r="CG3328" s="65"/>
      <c r="DJ3328" s="139"/>
      <c r="DK3328" s="95"/>
      <c r="DL3328" s="141"/>
      <c r="DM3328" s="141"/>
      <c r="DN3328" s="141"/>
      <c r="DO3328" s="141"/>
      <c r="DP3328" s="91"/>
      <c r="DQ3328" s="72"/>
      <c r="DR3328" s="72"/>
      <c r="DS3328" s="72"/>
      <c r="DT3328" s="72"/>
      <c r="DZ3328" s="141"/>
      <c r="EA3328" s="141"/>
      <c r="EC3328" s="141"/>
      <c r="EF3328" s="143"/>
    </row>
    <row r="3329" spans="78:136">
      <c r="BZ3329"/>
      <c r="CA3329" s="278">
        <v>41432.437013888892</v>
      </c>
      <c r="CB3329" t="s">
        <v>1597</v>
      </c>
      <c r="CF3329" s="65"/>
      <c r="CG3329" s="65"/>
      <c r="DJ3329" s="139"/>
      <c r="DK3329" s="95"/>
      <c r="DL3329" s="141"/>
      <c r="DM3329" s="141"/>
      <c r="DN3329" s="141"/>
      <c r="DO3329" s="141"/>
      <c r="DP3329" s="91"/>
      <c r="DQ3329" s="72"/>
      <c r="DR3329" s="72"/>
      <c r="DS3329" s="72"/>
      <c r="DT3329" s="72"/>
      <c r="DZ3329" s="141"/>
      <c r="EA3329" s="141"/>
      <c r="EC3329" s="141"/>
      <c r="EF3329" s="143"/>
    </row>
    <row r="3330" spans="78:136">
      <c r="BZ3330"/>
      <c r="CA3330" s="278">
        <v>41432.44940972222</v>
      </c>
      <c r="CB3330" t="s">
        <v>1969</v>
      </c>
      <c r="CF3330" s="65"/>
      <c r="CG3330" s="65"/>
      <c r="DJ3330" s="139"/>
      <c r="DK3330" s="95"/>
      <c r="DL3330" s="141"/>
      <c r="DM3330" s="141"/>
      <c r="DN3330" s="141"/>
      <c r="DO3330" s="141"/>
      <c r="DP3330" s="91"/>
      <c r="DQ3330" s="72"/>
      <c r="DR3330" s="72"/>
      <c r="DS3330" s="72"/>
      <c r="DT3330" s="72"/>
      <c r="DZ3330" s="141"/>
      <c r="EA3330" s="141"/>
      <c r="EC3330" s="141"/>
      <c r="EF3330" s="143"/>
    </row>
    <row r="3331" spans="78:136">
      <c r="BZ3331"/>
      <c r="CA3331" s="278">
        <v>41432.44940972222</v>
      </c>
      <c r="CB3331" t="s">
        <v>1969</v>
      </c>
      <c r="CF3331" s="65"/>
      <c r="CG3331" s="65"/>
      <c r="DJ3331" s="139"/>
      <c r="DK3331" s="95"/>
      <c r="DL3331" s="141"/>
      <c r="DM3331" s="141"/>
      <c r="DN3331" s="141"/>
      <c r="DO3331" s="141"/>
      <c r="DP3331" s="91"/>
      <c r="DQ3331" s="72"/>
      <c r="DR3331" s="72"/>
      <c r="DS3331" s="72"/>
      <c r="DT3331" s="72"/>
      <c r="DZ3331" s="141"/>
      <c r="EA3331" s="141"/>
      <c r="EC3331" s="141"/>
      <c r="EF3331" s="143"/>
    </row>
    <row r="3332" spans="78:136">
      <c r="BZ3332"/>
      <c r="CA3332" s="278">
        <v>41432.449537037035</v>
      </c>
      <c r="CB3332" t="s">
        <v>1969</v>
      </c>
      <c r="CF3332" s="65"/>
      <c r="CG3332" s="65"/>
      <c r="DJ3332" s="139"/>
      <c r="DK3332" s="95"/>
      <c r="DL3332" s="141"/>
      <c r="DM3332" s="141"/>
      <c r="DN3332" s="141"/>
      <c r="DO3332" s="141"/>
      <c r="DP3332" s="91"/>
      <c r="DQ3332" s="72"/>
      <c r="DR3332" s="72"/>
      <c r="DS3332" s="72"/>
      <c r="DT3332" s="72"/>
      <c r="DZ3332" s="141"/>
      <c r="EA3332" s="141"/>
      <c r="EC3332" s="141"/>
      <c r="EF3332" s="143"/>
    </row>
    <row r="3333" spans="78:136">
      <c r="BZ3333"/>
      <c r="CA3333" s="278">
        <v>41432.449537037035</v>
      </c>
      <c r="CB3333" t="s">
        <v>1969</v>
      </c>
      <c r="CF3333" s="65"/>
      <c r="CG3333" s="65"/>
      <c r="DJ3333" s="139"/>
      <c r="DK3333" s="95"/>
      <c r="DL3333" s="141"/>
      <c r="DM3333" s="141"/>
      <c r="DN3333" s="141"/>
      <c r="DO3333" s="141"/>
      <c r="DP3333" s="91"/>
      <c r="DQ3333" s="72"/>
      <c r="DR3333" s="72"/>
      <c r="DS3333" s="72"/>
      <c r="DT3333" s="72"/>
      <c r="DZ3333" s="141"/>
      <c r="EA3333" s="141"/>
      <c r="EC3333" s="141"/>
      <c r="EF3333" s="143"/>
    </row>
    <row r="3334" spans="78:136">
      <c r="BZ3334"/>
      <c r="CA3334" s="278">
        <v>41432.449548611112</v>
      </c>
      <c r="CB3334" t="s">
        <v>3395</v>
      </c>
      <c r="CF3334" s="65"/>
      <c r="CG3334" s="65"/>
      <c r="DJ3334" s="139"/>
      <c r="DK3334" s="95"/>
      <c r="DL3334" s="141"/>
      <c r="DM3334" s="141"/>
      <c r="DN3334" s="141"/>
      <c r="DO3334" s="141"/>
      <c r="DP3334" s="91"/>
      <c r="DQ3334" s="72"/>
      <c r="DR3334" s="72"/>
      <c r="DS3334" s="72"/>
      <c r="DT3334" s="72"/>
      <c r="DZ3334" s="141"/>
      <c r="EA3334" s="141"/>
      <c r="EC3334" s="141"/>
      <c r="EF3334" s="143"/>
    </row>
    <row r="3335" spans="78:136">
      <c r="BZ3335"/>
      <c r="CA3335" s="278">
        <v>41432.449560185189</v>
      </c>
      <c r="CB3335" t="s">
        <v>1969</v>
      </c>
      <c r="CF3335" s="65"/>
      <c r="CG3335" s="65"/>
      <c r="DJ3335" s="139"/>
      <c r="DK3335" s="95"/>
      <c r="DL3335" s="141"/>
      <c r="DM3335" s="141"/>
      <c r="DN3335" s="141"/>
      <c r="DO3335" s="141"/>
      <c r="DP3335" s="91"/>
      <c r="DQ3335" s="72"/>
      <c r="DR3335" s="72"/>
      <c r="DS3335" s="72"/>
      <c r="DT3335" s="72"/>
      <c r="DZ3335" s="141"/>
      <c r="EA3335" s="141"/>
      <c r="EC3335" s="141"/>
      <c r="EF3335" s="143"/>
    </row>
    <row r="3336" spans="78:136">
      <c r="BZ3336"/>
      <c r="CA3336" s="278">
        <v>41432.449560185189</v>
      </c>
      <c r="CB3336" t="s">
        <v>1969</v>
      </c>
      <c r="CF3336" s="65"/>
      <c r="CG3336" s="65"/>
      <c r="DJ3336" s="139"/>
      <c r="DK3336" s="95"/>
      <c r="DL3336" s="141"/>
      <c r="DM3336" s="141"/>
      <c r="DN3336" s="141"/>
      <c r="DO3336" s="141"/>
      <c r="DP3336" s="91"/>
      <c r="DQ3336" s="72"/>
      <c r="DR3336" s="72"/>
      <c r="DS3336" s="72"/>
      <c r="DT3336" s="72"/>
      <c r="DZ3336" s="141"/>
      <c r="EA3336" s="141"/>
      <c r="EC3336" s="141"/>
      <c r="EF3336" s="143"/>
    </row>
    <row r="3337" spans="78:136">
      <c r="BZ3337"/>
      <c r="CA3337" s="278">
        <v>41432.449571759258</v>
      </c>
      <c r="CB3337" t="s">
        <v>1969</v>
      </c>
      <c r="CF3337" s="65"/>
      <c r="CG3337" s="65"/>
      <c r="DJ3337" s="139"/>
      <c r="DK3337" s="95"/>
      <c r="DL3337" s="141"/>
      <c r="DM3337" s="141"/>
      <c r="DN3337" s="141"/>
      <c r="DO3337" s="141"/>
      <c r="DP3337" s="91"/>
      <c r="DQ3337" s="72"/>
      <c r="DR3337" s="72"/>
      <c r="DS3337" s="72"/>
      <c r="DT3337" s="72"/>
      <c r="DZ3337" s="141"/>
      <c r="EA3337" s="141"/>
      <c r="EC3337" s="141"/>
      <c r="EF3337" s="143"/>
    </row>
    <row r="3338" spans="78:136">
      <c r="BZ3338"/>
      <c r="CA3338" s="278">
        <v>41432.449583333335</v>
      </c>
      <c r="CB3338" t="s">
        <v>1969</v>
      </c>
      <c r="CF3338" s="65"/>
      <c r="CG3338" s="65"/>
      <c r="DJ3338" s="139"/>
      <c r="DK3338" s="95"/>
      <c r="DL3338" s="141"/>
      <c r="DM3338" s="141"/>
      <c r="DN3338" s="141"/>
      <c r="DO3338" s="141"/>
      <c r="DP3338" s="91"/>
      <c r="DQ3338" s="72"/>
      <c r="DR3338" s="72"/>
      <c r="DS3338" s="72"/>
      <c r="DT3338" s="72"/>
      <c r="DZ3338" s="141"/>
      <c r="EA3338" s="141"/>
      <c r="EC3338" s="141"/>
      <c r="EF3338" s="143"/>
    </row>
    <row r="3339" spans="78:136">
      <c r="BZ3339"/>
      <c r="CA3339" s="278">
        <v>41432.449594907404</v>
      </c>
      <c r="CB3339" t="s">
        <v>1969</v>
      </c>
      <c r="CF3339" s="65"/>
      <c r="CG3339" s="65"/>
      <c r="DJ3339" s="139"/>
      <c r="DK3339" s="95"/>
      <c r="DL3339" s="141"/>
      <c r="DM3339" s="141"/>
      <c r="DN3339" s="141"/>
      <c r="DO3339" s="141"/>
      <c r="DP3339" s="91"/>
      <c r="DQ3339" s="72"/>
      <c r="DR3339" s="72"/>
      <c r="DS3339" s="72"/>
      <c r="DT3339" s="72"/>
      <c r="DZ3339" s="141"/>
      <c r="EA3339" s="141"/>
      <c r="EC3339" s="141"/>
      <c r="EF3339" s="143"/>
    </row>
    <row r="3340" spans="78:136">
      <c r="BZ3340"/>
      <c r="CA3340" s="278">
        <v>41432.449606481481</v>
      </c>
      <c r="CB3340" t="s">
        <v>3339</v>
      </c>
      <c r="CF3340" s="65"/>
      <c r="CG3340" s="65"/>
      <c r="DJ3340" s="139"/>
      <c r="DK3340" s="95"/>
      <c r="DL3340" s="141"/>
      <c r="DM3340" s="141"/>
      <c r="DN3340" s="141"/>
      <c r="DO3340" s="141"/>
      <c r="DP3340" s="91"/>
      <c r="DQ3340" s="72"/>
      <c r="DR3340" s="72"/>
      <c r="DS3340" s="72"/>
      <c r="DT3340" s="72"/>
      <c r="DZ3340" s="141"/>
      <c r="EA3340" s="141"/>
      <c r="EC3340" s="141"/>
      <c r="EF3340" s="143"/>
    </row>
    <row r="3341" spans="78:136">
      <c r="BZ3341"/>
      <c r="CA3341" s="278">
        <v>41432.449606481481</v>
      </c>
      <c r="CB3341" t="s">
        <v>1969</v>
      </c>
      <c r="CF3341" s="65"/>
      <c r="CG3341" s="65"/>
      <c r="DJ3341" s="139"/>
      <c r="DK3341" s="95"/>
      <c r="DL3341" s="141"/>
      <c r="DM3341" s="141"/>
      <c r="DN3341" s="141"/>
      <c r="DO3341" s="141"/>
      <c r="DP3341" s="91"/>
      <c r="DQ3341" s="72"/>
      <c r="DR3341" s="72"/>
      <c r="DS3341" s="72"/>
      <c r="DT3341" s="72"/>
      <c r="DZ3341" s="141"/>
      <c r="EA3341" s="141"/>
      <c r="EC3341" s="141"/>
      <c r="EF3341" s="143"/>
    </row>
    <row r="3342" spans="78:136">
      <c r="BZ3342"/>
      <c r="CA3342" s="278">
        <v>41432.449618055558</v>
      </c>
      <c r="CB3342" t="s">
        <v>1969</v>
      </c>
      <c r="CF3342" s="65"/>
      <c r="CG3342" s="65"/>
      <c r="DJ3342" s="139"/>
      <c r="DK3342" s="95"/>
      <c r="DL3342" s="141"/>
      <c r="DM3342" s="141"/>
      <c r="DN3342" s="141"/>
      <c r="DO3342" s="141"/>
      <c r="DP3342" s="91"/>
      <c r="DQ3342" s="72"/>
      <c r="DR3342" s="72"/>
      <c r="DS3342" s="72"/>
      <c r="DT3342" s="72"/>
      <c r="DZ3342" s="141"/>
      <c r="EA3342" s="141"/>
      <c r="EC3342" s="141"/>
      <c r="EF3342" s="143"/>
    </row>
    <row r="3343" spans="78:136">
      <c r="BZ3343"/>
      <c r="CA3343" s="278">
        <v>41432.449629629627</v>
      </c>
      <c r="CB3343" t="s">
        <v>1969</v>
      </c>
      <c r="CF3343" s="65"/>
      <c r="CG3343" s="65"/>
      <c r="DJ3343" s="139"/>
      <c r="DK3343" s="95"/>
      <c r="DL3343" s="141"/>
      <c r="DM3343" s="141"/>
      <c r="DN3343" s="141"/>
      <c r="DO3343" s="141"/>
      <c r="DP3343" s="91"/>
      <c r="DQ3343" s="72"/>
      <c r="DR3343" s="72"/>
      <c r="DS3343" s="72"/>
      <c r="DT3343" s="72"/>
      <c r="DZ3343" s="141"/>
      <c r="EA3343" s="141"/>
      <c r="EC3343" s="141"/>
      <c r="EF3343" s="143"/>
    </row>
    <row r="3344" spans="78:136">
      <c r="BZ3344"/>
      <c r="CA3344" s="278">
        <v>41432.449629629627</v>
      </c>
      <c r="CB3344" t="s">
        <v>1969</v>
      </c>
      <c r="CF3344" s="65"/>
      <c r="CG3344" s="65"/>
      <c r="DJ3344" s="139"/>
      <c r="DK3344" s="95"/>
      <c r="DL3344" s="141"/>
      <c r="DM3344" s="141"/>
      <c r="DN3344" s="141"/>
      <c r="DO3344" s="141"/>
      <c r="DP3344" s="91"/>
      <c r="DQ3344" s="72"/>
      <c r="DR3344" s="72"/>
      <c r="DS3344" s="72"/>
      <c r="DT3344" s="72"/>
      <c r="DZ3344" s="141"/>
      <c r="EA3344" s="141"/>
      <c r="EC3344" s="141"/>
      <c r="EF3344" s="143"/>
    </row>
    <row r="3345" spans="78:136">
      <c r="BZ3345"/>
      <c r="CA3345" s="278">
        <v>41432.449652777781</v>
      </c>
      <c r="CB3345" t="s">
        <v>1969</v>
      </c>
      <c r="CF3345" s="65"/>
      <c r="CG3345" s="65"/>
      <c r="DJ3345" s="139"/>
      <c r="DK3345" s="95"/>
      <c r="DL3345" s="141"/>
      <c r="DM3345" s="141"/>
      <c r="DN3345" s="141"/>
      <c r="DO3345" s="141"/>
      <c r="DP3345" s="91"/>
      <c r="DQ3345" s="72"/>
      <c r="DR3345" s="72"/>
      <c r="DS3345" s="72"/>
      <c r="DT3345" s="72"/>
      <c r="DZ3345" s="141"/>
      <c r="EA3345" s="141"/>
      <c r="EC3345" s="141"/>
      <c r="EF3345" s="143"/>
    </row>
    <row r="3346" spans="78:136">
      <c r="BZ3346"/>
      <c r="CA3346" s="278">
        <v>41432.449664351851</v>
      </c>
      <c r="CB3346" t="s">
        <v>3397</v>
      </c>
      <c r="CF3346" s="65"/>
      <c r="CG3346" s="65"/>
      <c r="DJ3346" s="139"/>
      <c r="DK3346" s="95"/>
      <c r="DL3346" s="141"/>
      <c r="DM3346" s="141"/>
      <c r="DN3346" s="141"/>
      <c r="DO3346" s="141"/>
      <c r="DP3346" s="91"/>
      <c r="DQ3346" s="72"/>
      <c r="DR3346" s="72"/>
      <c r="DS3346" s="72"/>
      <c r="DT3346" s="72"/>
      <c r="DZ3346" s="141"/>
      <c r="EA3346" s="141"/>
      <c r="EC3346" s="141"/>
      <c r="EF3346" s="143"/>
    </row>
    <row r="3347" spans="78:136">
      <c r="BZ3347"/>
      <c r="CA3347" s="278">
        <v>41432.449664351851</v>
      </c>
      <c r="CB3347" t="s">
        <v>1969</v>
      </c>
      <c r="CF3347" s="65"/>
      <c r="CG3347" s="65"/>
      <c r="DJ3347" s="139"/>
      <c r="DK3347" s="95"/>
      <c r="DL3347" s="141"/>
      <c r="DM3347" s="141"/>
      <c r="DN3347" s="141"/>
      <c r="DO3347" s="141"/>
      <c r="DP3347" s="91"/>
      <c r="DQ3347" s="72"/>
      <c r="DR3347" s="72"/>
      <c r="DS3347" s="72"/>
      <c r="DT3347" s="72"/>
      <c r="DZ3347" s="141"/>
      <c r="EA3347" s="141"/>
      <c r="EC3347" s="141"/>
      <c r="EF3347" s="143"/>
    </row>
    <row r="3348" spans="78:136">
      <c r="BZ3348"/>
      <c r="CA3348" s="278">
        <v>41432.449664351851</v>
      </c>
      <c r="CB3348" t="s">
        <v>1969</v>
      </c>
      <c r="CF3348" s="65"/>
      <c r="CG3348" s="65"/>
      <c r="DJ3348" s="139"/>
      <c r="DK3348" s="95"/>
      <c r="DL3348" s="141"/>
      <c r="DM3348" s="141"/>
      <c r="DN3348" s="141"/>
      <c r="DO3348" s="141"/>
      <c r="DP3348" s="91"/>
      <c r="DQ3348" s="72"/>
      <c r="DR3348" s="72"/>
      <c r="DS3348" s="72"/>
      <c r="DT3348" s="72"/>
      <c r="DZ3348" s="141"/>
      <c r="EA3348" s="141"/>
      <c r="EC3348" s="141"/>
      <c r="EF3348" s="143"/>
    </row>
    <row r="3349" spans="78:136">
      <c r="BZ3349"/>
      <c r="CA3349" s="278">
        <v>41432.449675925927</v>
      </c>
      <c r="CB3349" t="s">
        <v>1969</v>
      </c>
      <c r="CF3349" s="65"/>
      <c r="CG3349" s="65"/>
      <c r="DJ3349" s="139"/>
      <c r="DK3349" s="95"/>
      <c r="DL3349" s="141"/>
      <c r="DM3349" s="141"/>
      <c r="DN3349" s="141"/>
      <c r="DO3349" s="141"/>
      <c r="DP3349" s="91"/>
      <c r="DQ3349" s="72"/>
      <c r="DR3349" s="72"/>
      <c r="DS3349" s="72"/>
      <c r="DT3349" s="72"/>
      <c r="DZ3349" s="141"/>
      <c r="EA3349" s="141"/>
      <c r="EC3349" s="141"/>
      <c r="EF3349" s="143"/>
    </row>
    <row r="3350" spans="78:136">
      <c r="BZ3350"/>
      <c r="CA3350" s="278">
        <v>41432.449687499997</v>
      </c>
      <c r="CB3350" t="s">
        <v>1969</v>
      </c>
      <c r="CF3350" s="65"/>
      <c r="CG3350" s="65"/>
      <c r="DJ3350" s="139"/>
      <c r="DK3350" s="95"/>
      <c r="DL3350" s="141"/>
      <c r="DM3350" s="141"/>
      <c r="DN3350" s="141"/>
      <c r="DO3350" s="141"/>
      <c r="DP3350" s="91"/>
      <c r="DQ3350" s="72"/>
      <c r="DR3350" s="72"/>
      <c r="DS3350" s="72"/>
      <c r="DT3350" s="72"/>
      <c r="DZ3350" s="141"/>
      <c r="EA3350" s="141"/>
      <c r="EC3350" s="141"/>
      <c r="EF3350" s="143"/>
    </row>
    <row r="3351" spans="78:136">
      <c r="BZ3351"/>
      <c r="CA3351" s="278">
        <v>41432.449687499997</v>
      </c>
      <c r="CB3351" t="s">
        <v>1969</v>
      </c>
      <c r="CF3351" s="65"/>
      <c r="CG3351" s="65"/>
      <c r="DJ3351" s="139"/>
      <c r="DK3351" s="95"/>
      <c r="DL3351" s="141"/>
      <c r="DM3351" s="141"/>
      <c r="DN3351" s="141"/>
      <c r="DO3351" s="141"/>
      <c r="DP3351" s="91"/>
      <c r="DQ3351" s="72"/>
      <c r="DR3351" s="72"/>
      <c r="DS3351" s="72"/>
      <c r="DT3351" s="72"/>
      <c r="DZ3351" s="141"/>
      <c r="EA3351" s="141"/>
      <c r="EC3351" s="141"/>
      <c r="EF3351" s="143"/>
    </row>
    <row r="3352" spans="78:136">
      <c r="BZ3352"/>
      <c r="CA3352" s="278">
        <v>41432.449699074074</v>
      </c>
      <c r="CB3352" t="s">
        <v>1969</v>
      </c>
      <c r="CF3352" s="65"/>
      <c r="CG3352" s="65"/>
      <c r="DJ3352" s="139"/>
      <c r="DK3352" s="95"/>
      <c r="DL3352" s="141"/>
      <c r="DM3352" s="141"/>
      <c r="DN3352" s="141"/>
      <c r="DO3352" s="141"/>
      <c r="DP3352" s="91"/>
      <c r="DQ3352" s="72"/>
      <c r="DR3352" s="72"/>
      <c r="DS3352" s="72"/>
      <c r="DT3352" s="72"/>
      <c r="DZ3352" s="141"/>
      <c r="EA3352" s="141"/>
      <c r="EC3352" s="141"/>
      <c r="EF3352" s="143"/>
    </row>
    <row r="3353" spans="78:136">
      <c r="BZ3353"/>
      <c r="CA3353" s="278">
        <v>41432.449699074074</v>
      </c>
      <c r="CB3353" t="s">
        <v>1969</v>
      </c>
      <c r="CF3353" s="65"/>
      <c r="CG3353" s="65"/>
      <c r="DJ3353" s="139"/>
      <c r="DK3353" s="95"/>
      <c r="DL3353" s="141"/>
      <c r="DM3353" s="141"/>
      <c r="DN3353" s="141"/>
      <c r="DO3353" s="141"/>
      <c r="DP3353" s="91"/>
      <c r="DQ3353" s="72"/>
      <c r="DR3353" s="72"/>
      <c r="DS3353" s="72"/>
      <c r="DT3353" s="72"/>
      <c r="DZ3353" s="141"/>
      <c r="EA3353" s="141"/>
      <c r="EC3353" s="141"/>
      <c r="EF3353" s="143"/>
    </row>
    <row r="3354" spans="78:136">
      <c r="BZ3354"/>
      <c r="CA3354" s="278">
        <v>41432.449699074074</v>
      </c>
      <c r="CB3354" t="s">
        <v>1969</v>
      </c>
      <c r="CF3354" s="65"/>
      <c r="CG3354" s="65"/>
      <c r="DJ3354" s="139"/>
      <c r="DK3354" s="95"/>
      <c r="DL3354" s="141"/>
      <c r="DM3354" s="141"/>
      <c r="DN3354" s="141"/>
      <c r="DO3354" s="141"/>
      <c r="DP3354" s="91"/>
      <c r="DQ3354" s="72"/>
      <c r="DR3354" s="72"/>
      <c r="DS3354" s="72"/>
      <c r="DT3354" s="72"/>
      <c r="DZ3354" s="141"/>
      <c r="EA3354" s="141"/>
      <c r="EC3354" s="141"/>
      <c r="EF3354" s="143"/>
    </row>
    <row r="3355" spans="78:136">
      <c r="BZ3355"/>
      <c r="CA3355" s="278">
        <v>41432.44971064815</v>
      </c>
      <c r="CB3355" t="s">
        <v>1969</v>
      </c>
      <c r="CF3355" s="65"/>
      <c r="CG3355" s="65"/>
      <c r="DJ3355" s="139"/>
      <c r="DK3355" s="95"/>
      <c r="DL3355" s="141"/>
      <c r="DM3355" s="141"/>
      <c r="DN3355" s="141"/>
      <c r="DO3355" s="141"/>
      <c r="DP3355" s="91"/>
      <c r="DQ3355" s="72"/>
      <c r="DR3355" s="72"/>
      <c r="DS3355" s="72"/>
      <c r="DT3355" s="72"/>
      <c r="DZ3355" s="141"/>
      <c r="EA3355" s="141"/>
      <c r="EC3355" s="141"/>
      <c r="EF3355" s="143"/>
    </row>
    <row r="3356" spans="78:136">
      <c r="BZ3356"/>
      <c r="CA3356" s="278">
        <v>41432.44972222222</v>
      </c>
      <c r="CB3356" t="s">
        <v>1969</v>
      </c>
      <c r="CF3356" s="65"/>
      <c r="CG3356" s="65"/>
      <c r="DJ3356" s="139"/>
      <c r="DK3356" s="95"/>
      <c r="DL3356" s="141"/>
      <c r="DM3356" s="141"/>
      <c r="DN3356" s="141"/>
      <c r="DO3356" s="141"/>
      <c r="DP3356" s="91"/>
      <c r="DQ3356" s="72"/>
      <c r="DR3356" s="72"/>
      <c r="DS3356" s="72"/>
      <c r="DT3356" s="72"/>
      <c r="DZ3356" s="141"/>
      <c r="EA3356" s="141"/>
      <c r="EC3356" s="141"/>
      <c r="EF3356" s="143"/>
    </row>
    <row r="3357" spans="78:136">
      <c r="BZ3357"/>
      <c r="CA3357" s="278">
        <v>41432.449745370373</v>
      </c>
      <c r="CB3357" t="s">
        <v>1969</v>
      </c>
      <c r="CF3357" s="65"/>
      <c r="CG3357" s="65"/>
      <c r="DJ3357" s="139"/>
      <c r="DK3357" s="95"/>
      <c r="DL3357" s="141"/>
      <c r="DM3357" s="141"/>
      <c r="DN3357" s="141"/>
      <c r="DO3357" s="141"/>
      <c r="DP3357" s="91"/>
      <c r="DQ3357" s="72"/>
      <c r="DR3357" s="72"/>
      <c r="DS3357" s="72"/>
      <c r="DT3357" s="72"/>
      <c r="DZ3357" s="141"/>
      <c r="EA3357" s="141"/>
      <c r="EC3357" s="141"/>
      <c r="EF3357" s="143"/>
    </row>
    <row r="3358" spans="78:136">
      <c r="BZ3358"/>
      <c r="CA3358" s="278">
        <v>41432.449756944443</v>
      </c>
      <c r="CB3358" t="s">
        <v>1969</v>
      </c>
      <c r="CF3358" s="65"/>
      <c r="CG3358" s="65"/>
      <c r="DJ3358" s="139"/>
      <c r="DK3358" s="95"/>
      <c r="DL3358" s="141"/>
      <c r="DM3358" s="141"/>
      <c r="DN3358" s="141"/>
      <c r="DO3358" s="141"/>
      <c r="DP3358" s="91"/>
      <c r="DQ3358" s="72"/>
      <c r="DR3358" s="72"/>
      <c r="DS3358" s="72"/>
      <c r="DT3358" s="72"/>
      <c r="DZ3358" s="141"/>
      <c r="EA3358" s="141"/>
      <c r="EC3358" s="141"/>
      <c r="EF3358" s="143"/>
    </row>
    <row r="3359" spans="78:136">
      <c r="BZ3359"/>
      <c r="CA3359" s="278">
        <v>41432.449756944443</v>
      </c>
      <c r="CB3359" t="s">
        <v>1969</v>
      </c>
      <c r="CF3359" s="65"/>
      <c r="CG3359" s="65"/>
      <c r="DJ3359" s="139"/>
      <c r="DK3359" s="95"/>
      <c r="DL3359" s="141"/>
      <c r="DM3359" s="141"/>
      <c r="DN3359" s="141"/>
      <c r="DO3359" s="141"/>
      <c r="DP3359" s="91"/>
      <c r="DQ3359" s="72"/>
      <c r="DR3359" s="72"/>
      <c r="DS3359" s="72"/>
      <c r="DT3359" s="72"/>
      <c r="DZ3359" s="141"/>
      <c r="EA3359" s="141"/>
      <c r="EC3359" s="141"/>
      <c r="EF3359" s="143"/>
    </row>
    <row r="3360" spans="78:136">
      <c r="BZ3360"/>
      <c r="CA3360" s="278">
        <v>41432.44976851852</v>
      </c>
      <c r="CB3360" t="s">
        <v>3342</v>
      </c>
      <c r="CF3360" s="65"/>
      <c r="CG3360" s="65"/>
      <c r="DJ3360" s="139"/>
      <c r="DK3360" s="95"/>
      <c r="DL3360" s="141"/>
      <c r="DM3360" s="141"/>
      <c r="DN3360" s="141"/>
      <c r="DO3360" s="141"/>
      <c r="DP3360" s="91"/>
      <c r="DQ3360" s="72"/>
      <c r="DR3360" s="72"/>
      <c r="DS3360" s="72"/>
      <c r="DT3360" s="72"/>
      <c r="DZ3360" s="141"/>
      <c r="EA3360" s="141"/>
      <c r="EC3360" s="141"/>
      <c r="EF3360" s="143"/>
    </row>
    <row r="3361" spans="78:136">
      <c r="BZ3361"/>
      <c r="CA3361" s="278">
        <v>41432.449780092589</v>
      </c>
      <c r="CB3361" t="s">
        <v>1969</v>
      </c>
      <c r="CF3361" s="65"/>
      <c r="CG3361" s="65"/>
      <c r="DJ3361" s="139"/>
      <c r="DK3361" s="95"/>
      <c r="DL3361" s="141"/>
      <c r="DM3361" s="141"/>
      <c r="DN3361" s="141"/>
      <c r="DO3361" s="141"/>
      <c r="DP3361" s="91"/>
      <c r="DQ3361" s="72"/>
      <c r="DR3361" s="72"/>
      <c r="DS3361" s="72"/>
      <c r="DT3361" s="72"/>
      <c r="DZ3361" s="141"/>
      <c r="EA3361" s="141"/>
      <c r="EC3361" s="141"/>
      <c r="EF3361" s="143"/>
    </row>
    <row r="3362" spans="78:136">
      <c r="BZ3362"/>
      <c r="CA3362" s="278">
        <v>41432.450162037036</v>
      </c>
      <c r="CB3362" t="s">
        <v>3343</v>
      </c>
      <c r="CF3362" s="65"/>
      <c r="CG3362" s="65"/>
      <c r="DJ3362" s="139"/>
      <c r="DK3362" s="95"/>
      <c r="DL3362" s="141"/>
      <c r="DM3362" s="141"/>
      <c r="DN3362" s="141"/>
      <c r="DO3362" s="141"/>
      <c r="DP3362" s="91"/>
      <c r="DQ3362" s="72"/>
      <c r="DR3362" s="72"/>
      <c r="DS3362" s="72"/>
      <c r="DT3362" s="72"/>
      <c r="DZ3362" s="141"/>
      <c r="EA3362" s="141"/>
      <c r="EC3362" s="141"/>
      <c r="EF3362" s="143"/>
    </row>
    <row r="3363" spans="78:136">
      <c r="BZ3363"/>
      <c r="CA3363" s="278">
        <v>41432.450162037036</v>
      </c>
      <c r="CB3363" t="s">
        <v>1597</v>
      </c>
      <c r="CF3363" s="65"/>
      <c r="CG3363" s="65"/>
      <c r="DJ3363" s="139"/>
      <c r="DK3363" s="95"/>
      <c r="DL3363" s="141"/>
      <c r="DM3363" s="141"/>
      <c r="DN3363" s="141"/>
      <c r="DO3363" s="141"/>
      <c r="DP3363" s="91"/>
      <c r="DQ3363" s="72"/>
      <c r="DR3363" s="72"/>
      <c r="DS3363" s="72"/>
      <c r="DT3363" s="72"/>
      <c r="DZ3363" s="141"/>
      <c r="EA3363" s="141"/>
      <c r="EC3363" s="141"/>
      <c r="EF3363" s="143"/>
    </row>
    <row r="3364" spans="78:136">
      <c r="BZ3364"/>
      <c r="CA3364" s="278">
        <v>41432.450173611112</v>
      </c>
      <c r="CB3364" t="s">
        <v>1969</v>
      </c>
      <c r="CF3364" s="65"/>
      <c r="CG3364" s="65"/>
      <c r="DJ3364" s="139"/>
      <c r="DK3364" s="95"/>
      <c r="DL3364" s="141"/>
      <c r="DM3364" s="141"/>
      <c r="DN3364" s="141"/>
      <c r="DO3364" s="141"/>
      <c r="DP3364" s="91"/>
      <c r="DQ3364" s="72"/>
      <c r="DR3364" s="72"/>
      <c r="DS3364" s="72"/>
      <c r="DT3364" s="72"/>
      <c r="DZ3364" s="141"/>
      <c r="EA3364" s="141"/>
      <c r="EC3364" s="141"/>
      <c r="EF3364" s="143"/>
    </row>
    <row r="3365" spans="78:136">
      <c r="BZ3365"/>
      <c r="CA3365" s="278">
        <v>41432.450231481482</v>
      </c>
      <c r="CB3365" t="s">
        <v>1969</v>
      </c>
      <c r="CF3365" s="65"/>
      <c r="CG3365" s="65"/>
      <c r="DJ3365" s="139"/>
      <c r="DK3365" s="95"/>
      <c r="DL3365" s="141"/>
      <c r="DM3365" s="141"/>
      <c r="DN3365" s="141"/>
      <c r="DO3365" s="141"/>
      <c r="DP3365" s="91"/>
      <c r="DQ3365" s="72"/>
      <c r="DR3365" s="72"/>
      <c r="DS3365" s="72"/>
      <c r="DT3365" s="72"/>
      <c r="DZ3365" s="141"/>
      <c r="EA3365" s="141"/>
      <c r="EC3365" s="141"/>
      <c r="EF3365" s="143"/>
    </row>
    <row r="3366" spans="78:136">
      <c r="BZ3366"/>
      <c r="CA3366" s="278">
        <v>41432.450277777774</v>
      </c>
      <c r="CB3366" t="s">
        <v>3344</v>
      </c>
      <c r="CF3366" s="65"/>
      <c r="CG3366" s="65"/>
      <c r="DJ3366" s="139"/>
      <c r="DK3366" s="95"/>
      <c r="DL3366" s="141"/>
      <c r="DM3366" s="141"/>
      <c r="DN3366" s="141"/>
      <c r="DO3366" s="141"/>
      <c r="DP3366" s="91"/>
      <c r="DQ3366" s="72"/>
      <c r="DR3366" s="72"/>
      <c r="DS3366" s="72"/>
      <c r="DT3366" s="72"/>
      <c r="DZ3366" s="141"/>
      <c r="EA3366" s="141"/>
      <c r="EC3366" s="141"/>
      <c r="EF3366" s="143"/>
    </row>
    <row r="3367" spans="78:136">
      <c r="BZ3367"/>
      <c r="CA3367" s="278">
        <v>41432.450277777774</v>
      </c>
      <c r="CB3367" t="s">
        <v>1597</v>
      </c>
      <c r="CF3367" s="65"/>
      <c r="CG3367" s="65"/>
      <c r="DJ3367" s="139"/>
      <c r="DK3367" s="95"/>
      <c r="DL3367" s="141"/>
      <c r="DM3367" s="141"/>
      <c r="DN3367" s="141"/>
      <c r="DO3367" s="141"/>
      <c r="DP3367" s="91"/>
      <c r="DQ3367" s="72"/>
      <c r="DR3367" s="72"/>
      <c r="DS3367" s="72"/>
      <c r="DT3367" s="72"/>
      <c r="DZ3367" s="141"/>
      <c r="EA3367" s="141"/>
      <c r="EC3367" s="141"/>
      <c r="EF3367" s="143"/>
    </row>
    <row r="3368" spans="78:136">
      <c r="BZ3368"/>
      <c r="CA3368" s="278">
        <v>41432.450277777774</v>
      </c>
      <c r="CB3368" t="s">
        <v>1969</v>
      </c>
      <c r="CF3368" s="65"/>
      <c r="CG3368" s="65"/>
      <c r="DJ3368" s="139"/>
      <c r="DK3368" s="95"/>
      <c r="DL3368" s="141"/>
      <c r="DM3368" s="141"/>
      <c r="DN3368" s="141"/>
      <c r="DO3368" s="141"/>
      <c r="DP3368" s="91"/>
      <c r="DQ3368" s="72"/>
      <c r="DR3368" s="72"/>
      <c r="DS3368" s="72"/>
      <c r="DT3368" s="72"/>
      <c r="DZ3368" s="141"/>
      <c r="EA3368" s="141"/>
      <c r="EC3368" s="141"/>
      <c r="EF3368" s="143"/>
    </row>
    <row r="3369" spans="78:136">
      <c r="BZ3369"/>
      <c r="CA3369" s="278">
        <v>41432.450277777774</v>
      </c>
      <c r="CB3369" t="s">
        <v>3345</v>
      </c>
      <c r="CF3369" s="65"/>
      <c r="CG3369" s="65"/>
      <c r="DJ3369" s="139"/>
      <c r="DK3369" s="95"/>
      <c r="DL3369" s="141"/>
      <c r="DM3369" s="141"/>
      <c r="DN3369" s="141"/>
      <c r="DO3369" s="141"/>
      <c r="DP3369" s="91"/>
      <c r="DQ3369" s="72"/>
      <c r="DR3369" s="72"/>
      <c r="DS3369" s="72"/>
      <c r="DT3369" s="72"/>
      <c r="DZ3369" s="141"/>
      <c r="EA3369" s="141"/>
      <c r="EC3369" s="141"/>
      <c r="EF3369" s="143"/>
    </row>
    <row r="3370" spans="78:136">
      <c r="BZ3370"/>
      <c r="CA3370" s="278">
        <v>41432.450277777774</v>
      </c>
      <c r="CB3370" t="s">
        <v>1969</v>
      </c>
      <c r="CF3370" s="65"/>
      <c r="CG3370" s="65"/>
      <c r="DJ3370" s="139"/>
      <c r="DK3370" s="95"/>
      <c r="DL3370" s="141"/>
      <c r="DM3370" s="141"/>
      <c r="DN3370" s="141"/>
      <c r="DO3370" s="141"/>
      <c r="DP3370" s="91"/>
      <c r="DQ3370" s="72"/>
      <c r="DR3370" s="72"/>
      <c r="DS3370" s="72"/>
      <c r="DT3370" s="72"/>
      <c r="DZ3370" s="141"/>
      <c r="EA3370" s="141"/>
      <c r="EC3370" s="141"/>
      <c r="EF3370" s="143"/>
    </row>
    <row r="3371" spans="78:136">
      <c r="BZ3371"/>
      <c r="CA3371" s="278">
        <v>41432.450289351851</v>
      </c>
      <c r="CB3371" t="s">
        <v>3399</v>
      </c>
      <c r="CF3371" s="65"/>
      <c r="CG3371" s="65"/>
      <c r="DJ3371" s="139"/>
      <c r="DK3371" s="95"/>
      <c r="DL3371" s="141"/>
      <c r="DM3371" s="141"/>
      <c r="DN3371" s="141"/>
      <c r="DO3371" s="141"/>
      <c r="DP3371" s="91"/>
      <c r="DQ3371" s="72"/>
      <c r="DR3371" s="72"/>
      <c r="DS3371" s="72"/>
      <c r="DT3371" s="72"/>
      <c r="DZ3371" s="141"/>
      <c r="EA3371" s="141"/>
      <c r="EC3371" s="141"/>
      <c r="EF3371" s="143"/>
    </row>
    <row r="3372" spans="78:136">
      <c r="BZ3372"/>
      <c r="CA3372" s="278">
        <v>41432.450324074074</v>
      </c>
      <c r="CB3372" t="s">
        <v>1969</v>
      </c>
      <c r="CF3372" s="65"/>
      <c r="CG3372" s="65"/>
      <c r="DJ3372" s="139"/>
      <c r="DK3372" s="95"/>
      <c r="DL3372" s="141"/>
      <c r="DM3372" s="141"/>
      <c r="DN3372" s="141"/>
      <c r="DO3372" s="141"/>
      <c r="DP3372" s="91"/>
      <c r="DQ3372" s="72"/>
      <c r="DR3372" s="72"/>
      <c r="DS3372" s="72"/>
      <c r="DT3372" s="72"/>
      <c r="DZ3372" s="141"/>
      <c r="EA3372" s="141"/>
      <c r="EC3372" s="141"/>
      <c r="EF3372" s="143"/>
    </row>
    <row r="3373" spans="78:136">
      <c r="BZ3373"/>
      <c r="CA3373" s="278">
        <v>41432.450324074074</v>
      </c>
      <c r="CB3373" t="s">
        <v>3344</v>
      </c>
      <c r="CF3373" s="65"/>
      <c r="CG3373" s="65"/>
      <c r="DJ3373" s="139"/>
      <c r="DK3373" s="95"/>
      <c r="DL3373" s="141"/>
      <c r="DM3373" s="141"/>
      <c r="DN3373" s="141"/>
      <c r="DO3373" s="141"/>
      <c r="DP3373" s="91"/>
      <c r="DQ3373" s="72"/>
      <c r="DR3373" s="72"/>
      <c r="DS3373" s="72"/>
      <c r="DT3373" s="72"/>
      <c r="DZ3373" s="141"/>
      <c r="EA3373" s="141"/>
      <c r="EC3373" s="141"/>
      <c r="EF3373" s="143"/>
    </row>
    <row r="3374" spans="78:136">
      <c r="BZ3374"/>
      <c r="CA3374" s="278">
        <v>41432.450324074074</v>
      </c>
      <c r="CB3374" t="s">
        <v>1597</v>
      </c>
      <c r="CF3374" s="65"/>
      <c r="CG3374" s="65"/>
      <c r="DJ3374" s="139"/>
      <c r="DK3374" s="95"/>
      <c r="DL3374" s="141"/>
      <c r="DM3374" s="141"/>
      <c r="DN3374" s="141"/>
      <c r="DO3374" s="141"/>
      <c r="DP3374" s="91"/>
      <c r="DQ3374" s="72"/>
      <c r="DR3374" s="72"/>
      <c r="DS3374" s="72"/>
      <c r="DT3374" s="72"/>
      <c r="DZ3374" s="141"/>
      <c r="EA3374" s="141"/>
      <c r="EC3374" s="141"/>
      <c r="EF3374" s="143"/>
    </row>
    <row r="3375" spans="78:136">
      <c r="BZ3375"/>
      <c r="CA3375" s="278">
        <v>41432.455023148148</v>
      </c>
      <c r="CB3375" t="s">
        <v>3344</v>
      </c>
      <c r="CF3375" s="65"/>
      <c r="CG3375" s="65"/>
      <c r="DJ3375" s="139"/>
      <c r="DK3375" s="95"/>
      <c r="DL3375" s="141"/>
      <c r="DM3375" s="141"/>
      <c r="DN3375" s="141"/>
      <c r="DO3375" s="141"/>
      <c r="DP3375" s="91"/>
      <c r="DQ3375" s="72"/>
      <c r="DR3375" s="72"/>
      <c r="DS3375" s="72"/>
      <c r="DT3375" s="72"/>
      <c r="DZ3375" s="141"/>
      <c r="EA3375" s="141"/>
      <c r="EC3375" s="141"/>
      <c r="EF3375" s="143"/>
    </row>
    <row r="3376" spans="78:136">
      <c r="BZ3376"/>
      <c r="CA3376" s="278">
        <v>41432.455034722225</v>
      </c>
      <c r="CB3376" t="s">
        <v>1597</v>
      </c>
      <c r="CF3376" s="65"/>
      <c r="CG3376" s="65"/>
      <c r="DJ3376" s="139"/>
      <c r="DK3376" s="95"/>
      <c r="DL3376" s="141"/>
      <c r="DM3376" s="141"/>
      <c r="DN3376" s="141"/>
      <c r="DO3376" s="141"/>
      <c r="DP3376" s="91"/>
      <c r="DQ3376" s="72"/>
      <c r="DR3376" s="72"/>
      <c r="DS3376" s="72"/>
      <c r="DT3376" s="72"/>
      <c r="DZ3376" s="141"/>
      <c r="EA3376" s="141"/>
      <c r="EC3376" s="141"/>
      <c r="EF3376" s="143"/>
    </row>
    <row r="3377" spans="78:136">
      <c r="BZ3377"/>
      <c r="CA3377" s="278">
        <v>41432.455046296294</v>
      </c>
      <c r="CB3377" t="s">
        <v>1976</v>
      </c>
      <c r="CF3377" s="65"/>
      <c r="CG3377" s="65"/>
      <c r="DJ3377" s="139"/>
      <c r="DK3377" s="95"/>
      <c r="DL3377" s="141"/>
      <c r="DM3377" s="141"/>
      <c r="DN3377" s="141"/>
      <c r="DO3377" s="141"/>
      <c r="DP3377" s="91"/>
      <c r="DQ3377" s="72"/>
      <c r="DR3377" s="72"/>
      <c r="DS3377" s="72"/>
      <c r="DT3377" s="72"/>
      <c r="DZ3377" s="141"/>
      <c r="EA3377" s="141"/>
      <c r="EC3377" s="141"/>
      <c r="EF3377" s="143"/>
    </row>
    <row r="3378" spans="78:136">
      <c r="BZ3378"/>
      <c r="CA3378" s="278">
        <v>41432.456145833334</v>
      </c>
      <c r="CB3378" t="s">
        <v>1969</v>
      </c>
      <c r="CF3378" s="65"/>
      <c r="CG3378" s="65"/>
      <c r="DJ3378" s="139"/>
      <c r="DK3378" s="95"/>
      <c r="DL3378" s="141"/>
      <c r="DM3378" s="141"/>
      <c r="DN3378" s="141"/>
      <c r="DO3378" s="141"/>
      <c r="DP3378" s="91"/>
      <c r="DQ3378" s="72"/>
      <c r="DR3378" s="72"/>
      <c r="DS3378" s="72"/>
      <c r="DT3378" s="72"/>
      <c r="DZ3378" s="141"/>
      <c r="EA3378" s="141"/>
      <c r="EC3378" s="141"/>
      <c r="EF3378" s="143"/>
    </row>
    <row r="3379" spans="78:136">
      <c r="BZ3379"/>
      <c r="CA3379" s="278">
        <v>41432.456157407411</v>
      </c>
      <c r="CB3379" t="s">
        <v>1969</v>
      </c>
      <c r="CF3379" s="65"/>
      <c r="CG3379" s="65"/>
      <c r="DJ3379" s="139"/>
      <c r="DK3379" s="95"/>
      <c r="DL3379" s="141"/>
      <c r="DM3379" s="141"/>
      <c r="DN3379" s="141"/>
      <c r="DO3379" s="141"/>
      <c r="DP3379" s="91"/>
      <c r="DQ3379" s="72"/>
      <c r="DR3379" s="72"/>
      <c r="DS3379" s="72"/>
      <c r="DT3379" s="72"/>
      <c r="DZ3379" s="141"/>
      <c r="EA3379" s="141"/>
      <c r="EC3379" s="141"/>
      <c r="EF3379" s="143"/>
    </row>
    <row r="3380" spans="78:136">
      <c r="BZ3380"/>
      <c r="CA3380" s="278">
        <v>41432.456273148149</v>
      </c>
      <c r="CB3380" t="s">
        <v>1969</v>
      </c>
      <c r="CF3380" s="65"/>
      <c r="CG3380" s="65"/>
      <c r="DJ3380" s="139"/>
      <c r="DK3380" s="95"/>
      <c r="DL3380" s="141"/>
      <c r="DM3380" s="141"/>
      <c r="DN3380" s="141"/>
      <c r="DO3380" s="141"/>
      <c r="DP3380" s="91"/>
      <c r="DQ3380" s="72"/>
      <c r="DR3380" s="72"/>
      <c r="DS3380" s="72"/>
      <c r="DT3380" s="72"/>
      <c r="DZ3380" s="141"/>
      <c r="EA3380" s="141"/>
      <c r="EC3380" s="141"/>
      <c r="EF3380" s="143"/>
    </row>
    <row r="3381" spans="78:136">
      <c r="BZ3381"/>
      <c r="CA3381" s="278">
        <v>41432.456284722219</v>
      </c>
      <c r="CB3381" t="s">
        <v>1969</v>
      </c>
      <c r="CF3381" s="65"/>
      <c r="CG3381" s="65"/>
      <c r="DJ3381" s="139"/>
      <c r="DK3381" s="95"/>
      <c r="DL3381" s="141"/>
      <c r="DM3381" s="141"/>
      <c r="DN3381" s="141"/>
      <c r="DO3381" s="141"/>
      <c r="DP3381" s="91"/>
      <c r="DQ3381" s="72"/>
      <c r="DR3381" s="72"/>
      <c r="DS3381" s="72"/>
      <c r="DT3381" s="72"/>
      <c r="DZ3381" s="141"/>
      <c r="EA3381" s="141"/>
      <c r="EC3381" s="141"/>
      <c r="EF3381" s="143"/>
    </row>
    <row r="3382" spans="78:136">
      <c r="BZ3382"/>
      <c r="CA3382" s="278">
        <v>41432.456296296295</v>
      </c>
      <c r="CB3382" t="s">
        <v>3349</v>
      </c>
      <c r="CF3382" s="65"/>
      <c r="CG3382" s="65"/>
      <c r="DJ3382" s="139"/>
      <c r="DK3382" s="95"/>
      <c r="DL3382" s="141"/>
      <c r="DM3382" s="141"/>
      <c r="DN3382" s="141"/>
      <c r="DO3382" s="141"/>
      <c r="DP3382" s="91"/>
      <c r="DQ3382" s="72"/>
      <c r="DR3382" s="72"/>
      <c r="DS3382" s="72"/>
      <c r="DT3382" s="72"/>
      <c r="DZ3382" s="141"/>
      <c r="EA3382" s="141"/>
      <c r="EC3382" s="141"/>
      <c r="EF3382" s="143"/>
    </row>
    <row r="3383" spans="78:136">
      <c r="BZ3383"/>
      <c r="CA3383" s="278">
        <v>41432.456296296295</v>
      </c>
      <c r="CB3383" t="s">
        <v>1969</v>
      </c>
      <c r="CF3383" s="65"/>
      <c r="CG3383" s="65"/>
      <c r="DJ3383" s="139"/>
      <c r="DK3383" s="95"/>
      <c r="DL3383" s="141"/>
      <c r="DM3383" s="141"/>
      <c r="DN3383" s="141"/>
      <c r="DO3383" s="141"/>
      <c r="DP3383" s="91"/>
      <c r="DQ3383" s="72"/>
      <c r="DR3383" s="72"/>
      <c r="DS3383" s="72"/>
      <c r="DT3383" s="72"/>
      <c r="DZ3383" s="141"/>
      <c r="EA3383" s="141"/>
      <c r="EC3383" s="141"/>
      <c r="EF3383" s="143"/>
    </row>
    <row r="3384" spans="78:136">
      <c r="BZ3384"/>
      <c r="CA3384" s="278">
        <v>41432.456296296295</v>
      </c>
      <c r="CB3384" t="s">
        <v>1969</v>
      </c>
      <c r="CF3384" s="65"/>
      <c r="CG3384" s="65"/>
      <c r="DJ3384" s="139"/>
      <c r="DK3384" s="95"/>
      <c r="DL3384" s="141"/>
      <c r="DM3384" s="141"/>
      <c r="DN3384" s="141"/>
      <c r="DO3384" s="141"/>
      <c r="DP3384" s="91"/>
      <c r="DQ3384" s="72"/>
      <c r="DR3384" s="72"/>
      <c r="DS3384" s="72"/>
      <c r="DT3384" s="72"/>
      <c r="DZ3384" s="141"/>
      <c r="EA3384" s="141"/>
      <c r="EC3384" s="141"/>
      <c r="EF3384" s="143"/>
    </row>
    <row r="3385" spans="78:136">
      <c r="BZ3385"/>
      <c r="CA3385" s="278">
        <v>41432.456307870372</v>
      </c>
      <c r="CB3385" t="s">
        <v>1969</v>
      </c>
      <c r="CF3385" s="65"/>
      <c r="CG3385" s="65"/>
      <c r="DJ3385" s="139"/>
      <c r="DK3385" s="95"/>
      <c r="DL3385" s="141"/>
      <c r="DM3385" s="141"/>
      <c r="DN3385" s="141"/>
      <c r="DO3385" s="141"/>
      <c r="DP3385" s="91"/>
      <c r="DQ3385" s="72"/>
      <c r="DR3385" s="72"/>
      <c r="DS3385" s="72"/>
      <c r="DT3385" s="72"/>
      <c r="DZ3385" s="141"/>
      <c r="EA3385" s="141"/>
      <c r="EC3385" s="141"/>
      <c r="EF3385" s="143"/>
    </row>
    <row r="3386" spans="78:136">
      <c r="BZ3386"/>
      <c r="CA3386" s="278">
        <v>41432.456319444442</v>
      </c>
      <c r="CB3386" t="s">
        <v>1969</v>
      </c>
      <c r="CF3386" s="65"/>
      <c r="CG3386" s="65"/>
      <c r="DJ3386" s="139"/>
      <c r="DK3386" s="95"/>
      <c r="DL3386" s="141"/>
      <c r="DM3386" s="141"/>
      <c r="DN3386" s="141"/>
      <c r="DO3386" s="141"/>
      <c r="DP3386" s="91"/>
      <c r="DQ3386" s="72"/>
      <c r="DR3386" s="72"/>
      <c r="DS3386" s="72"/>
      <c r="DT3386" s="72"/>
      <c r="DZ3386" s="141"/>
      <c r="EA3386" s="141"/>
      <c r="EC3386" s="141"/>
      <c r="EF3386" s="143"/>
    </row>
    <row r="3387" spans="78:136">
      <c r="BZ3387"/>
      <c r="CA3387" s="278">
        <v>41432.456331018519</v>
      </c>
      <c r="CB3387" t="s">
        <v>1969</v>
      </c>
      <c r="CF3387" s="65"/>
      <c r="CG3387" s="65"/>
      <c r="DJ3387" s="139"/>
      <c r="DK3387" s="95"/>
      <c r="DL3387" s="141"/>
      <c r="DM3387" s="141"/>
      <c r="DN3387" s="141"/>
      <c r="DO3387" s="141"/>
      <c r="DP3387" s="91"/>
      <c r="DQ3387" s="72"/>
      <c r="DR3387" s="72"/>
      <c r="DS3387" s="72"/>
      <c r="DT3387" s="72"/>
      <c r="DZ3387" s="141"/>
      <c r="EA3387" s="141"/>
      <c r="EC3387" s="141"/>
      <c r="EF3387" s="143"/>
    </row>
    <row r="3388" spans="78:136">
      <c r="BZ3388"/>
      <c r="CA3388" s="278">
        <v>41432.456354166665</v>
      </c>
      <c r="CB3388" t="s">
        <v>3401</v>
      </c>
      <c r="CF3388" s="65"/>
      <c r="CG3388" s="65"/>
      <c r="DJ3388" s="139"/>
      <c r="DK3388" s="95"/>
      <c r="DL3388" s="141"/>
      <c r="DM3388" s="141"/>
      <c r="DN3388" s="141"/>
      <c r="DO3388" s="141"/>
      <c r="DP3388" s="91"/>
      <c r="DQ3388" s="72"/>
      <c r="DR3388" s="72"/>
      <c r="DS3388" s="72"/>
      <c r="DT3388" s="72"/>
      <c r="DZ3388" s="141"/>
      <c r="EA3388" s="141"/>
      <c r="EC3388" s="141"/>
      <c r="EF3388" s="143"/>
    </row>
    <row r="3389" spans="78:136">
      <c r="BZ3389"/>
      <c r="CA3389" s="278">
        <v>41432.456354166665</v>
      </c>
      <c r="CB3389" t="s">
        <v>1969</v>
      </c>
      <c r="CF3389" s="65"/>
      <c r="CG3389" s="65"/>
      <c r="DJ3389" s="139"/>
      <c r="DK3389" s="95"/>
      <c r="DL3389" s="141"/>
      <c r="DM3389" s="141"/>
      <c r="DN3389" s="141"/>
      <c r="DO3389" s="141"/>
      <c r="DP3389" s="91"/>
      <c r="DQ3389" s="72"/>
      <c r="DR3389" s="72"/>
      <c r="DS3389" s="72"/>
      <c r="DT3389" s="72"/>
      <c r="DZ3389" s="141"/>
      <c r="EA3389" s="141"/>
      <c r="EC3389" s="141"/>
      <c r="EF3389" s="143"/>
    </row>
    <row r="3390" spans="78:136">
      <c r="BZ3390"/>
      <c r="CA3390" s="278">
        <v>41432.456354166665</v>
      </c>
      <c r="CB3390" t="s">
        <v>1969</v>
      </c>
      <c r="CF3390" s="65"/>
      <c r="CG3390" s="65"/>
      <c r="DJ3390" s="139"/>
      <c r="DK3390" s="95"/>
      <c r="DL3390" s="141"/>
      <c r="DM3390" s="141"/>
      <c r="DN3390" s="141"/>
      <c r="DO3390" s="141"/>
      <c r="DP3390" s="91"/>
      <c r="DQ3390" s="72"/>
      <c r="DR3390" s="72"/>
      <c r="DS3390" s="72"/>
      <c r="DT3390" s="72"/>
      <c r="DZ3390" s="141"/>
      <c r="EA3390" s="141"/>
      <c r="EC3390" s="141"/>
      <c r="EF3390" s="143"/>
    </row>
    <row r="3391" spans="78:136">
      <c r="BZ3391"/>
      <c r="CA3391" s="278">
        <v>41432.456365740742</v>
      </c>
      <c r="CB3391" t="s">
        <v>1969</v>
      </c>
      <c r="CF3391" s="65"/>
      <c r="CG3391" s="65"/>
      <c r="DJ3391" s="139"/>
      <c r="DK3391" s="95"/>
      <c r="DL3391" s="141"/>
      <c r="DM3391" s="141"/>
      <c r="DN3391" s="141"/>
      <c r="DO3391" s="141"/>
      <c r="DP3391" s="91"/>
      <c r="DQ3391" s="72"/>
      <c r="DR3391" s="72"/>
      <c r="DS3391" s="72"/>
      <c r="DT3391" s="72"/>
      <c r="DZ3391" s="141"/>
      <c r="EA3391" s="141"/>
      <c r="EC3391" s="141"/>
      <c r="EF3391" s="143"/>
    </row>
    <row r="3392" spans="78:136">
      <c r="BZ3392"/>
      <c r="CA3392" s="278">
        <v>41432.456377314818</v>
      </c>
      <c r="CB3392" t="s">
        <v>1969</v>
      </c>
      <c r="CF3392" s="65"/>
      <c r="CG3392" s="65"/>
      <c r="DJ3392" s="139"/>
      <c r="DK3392" s="95"/>
      <c r="DL3392" s="141"/>
      <c r="DM3392" s="141"/>
      <c r="DN3392" s="141"/>
      <c r="DO3392" s="141"/>
      <c r="DP3392" s="91"/>
      <c r="DQ3392" s="72"/>
      <c r="DR3392" s="72"/>
      <c r="DS3392" s="72"/>
      <c r="DT3392" s="72"/>
      <c r="DZ3392" s="141"/>
      <c r="EA3392" s="141"/>
      <c r="EC3392" s="141"/>
      <c r="EF3392" s="143"/>
    </row>
    <row r="3393" spans="78:136">
      <c r="BZ3393"/>
      <c r="CA3393" s="278">
        <v>41432.456377314818</v>
      </c>
      <c r="CB3393" t="s">
        <v>1969</v>
      </c>
      <c r="CF3393" s="65"/>
      <c r="CG3393" s="65"/>
      <c r="DJ3393" s="139"/>
      <c r="DK3393" s="95"/>
      <c r="DL3393" s="141"/>
      <c r="DM3393" s="141"/>
      <c r="DN3393" s="141"/>
      <c r="DO3393" s="141"/>
      <c r="DP3393" s="91"/>
      <c r="DQ3393" s="72"/>
      <c r="DR3393" s="72"/>
      <c r="DS3393" s="72"/>
      <c r="DT3393" s="72"/>
      <c r="DZ3393" s="141"/>
      <c r="EA3393" s="141"/>
      <c r="EC3393" s="141"/>
      <c r="EF3393" s="143"/>
    </row>
    <row r="3394" spans="78:136">
      <c r="BZ3394"/>
      <c r="CA3394" s="278">
        <v>41432.456388888888</v>
      </c>
      <c r="CB3394" t="s">
        <v>1969</v>
      </c>
      <c r="CF3394" s="65"/>
      <c r="CG3394" s="65"/>
      <c r="DJ3394" s="139"/>
      <c r="DK3394" s="95"/>
      <c r="DL3394" s="141"/>
      <c r="DM3394" s="141"/>
      <c r="DN3394" s="141"/>
      <c r="DO3394" s="141"/>
      <c r="DP3394" s="91"/>
      <c r="DQ3394" s="72"/>
      <c r="DR3394" s="72"/>
      <c r="DS3394" s="72"/>
      <c r="DT3394" s="72"/>
      <c r="DZ3394" s="141"/>
      <c r="EA3394" s="141"/>
      <c r="EC3394" s="141"/>
      <c r="EF3394" s="143"/>
    </row>
    <row r="3395" spans="78:136">
      <c r="BZ3395"/>
      <c r="CA3395" s="278">
        <v>41432.456388888888</v>
      </c>
      <c r="CB3395" t="s">
        <v>1969</v>
      </c>
      <c r="CF3395" s="65"/>
      <c r="CG3395" s="65"/>
      <c r="DJ3395" s="139"/>
      <c r="DK3395" s="95"/>
      <c r="DL3395" s="141"/>
      <c r="DM3395" s="141"/>
      <c r="DN3395" s="141"/>
      <c r="DO3395" s="141"/>
      <c r="DP3395" s="91"/>
      <c r="DQ3395" s="72"/>
      <c r="DR3395" s="72"/>
      <c r="DS3395" s="72"/>
      <c r="DT3395" s="72"/>
      <c r="DZ3395" s="141"/>
      <c r="EA3395" s="141"/>
      <c r="EC3395" s="141"/>
      <c r="EF3395" s="143"/>
    </row>
    <row r="3396" spans="78:136">
      <c r="BZ3396"/>
      <c r="CA3396" s="278">
        <v>41432.456388888888</v>
      </c>
      <c r="CB3396" t="s">
        <v>1969</v>
      </c>
      <c r="CF3396" s="65"/>
      <c r="CG3396" s="65"/>
      <c r="DJ3396" s="139"/>
      <c r="DK3396" s="95"/>
      <c r="DL3396" s="141"/>
      <c r="DM3396" s="141"/>
      <c r="DN3396" s="141"/>
      <c r="DO3396" s="141"/>
      <c r="DP3396" s="91"/>
      <c r="DQ3396" s="72"/>
      <c r="DR3396" s="72"/>
      <c r="DS3396" s="72"/>
      <c r="DT3396" s="72"/>
      <c r="DZ3396" s="141"/>
      <c r="EA3396" s="141"/>
      <c r="EC3396" s="141"/>
      <c r="EF3396" s="143"/>
    </row>
    <row r="3397" spans="78:136">
      <c r="BZ3397"/>
      <c r="CA3397" s="278">
        <v>41432.456400462965</v>
      </c>
      <c r="CB3397" t="s">
        <v>1969</v>
      </c>
      <c r="CF3397" s="65"/>
      <c r="CG3397" s="65"/>
      <c r="DJ3397" s="139"/>
      <c r="DK3397" s="95"/>
      <c r="DL3397" s="141"/>
      <c r="DM3397" s="141"/>
      <c r="DN3397" s="141"/>
      <c r="DO3397" s="141"/>
      <c r="DP3397" s="91"/>
      <c r="DQ3397" s="72"/>
      <c r="DR3397" s="72"/>
      <c r="DS3397" s="72"/>
      <c r="DT3397" s="72"/>
      <c r="DZ3397" s="141"/>
      <c r="EA3397" s="141"/>
      <c r="EC3397" s="141"/>
      <c r="EF3397" s="143"/>
    </row>
    <row r="3398" spans="78:136">
      <c r="BZ3398"/>
      <c r="CA3398" s="278">
        <v>41432.456412037034</v>
      </c>
      <c r="CB3398" t="s">
        <v>1969</v>
      </c>
      <c r="CF3398" s="65"/>
      <c r="CG3398" s="65"/>
      <c r="DJ3398" s="139"/>
      <c r="DK3398" s="95"/>
      <c r="DL3398" s="141"/>
      <c r="DM3398" s="141"/>
      <c r="DN3398" s="141"/>
      <c r="DO3398" s="141"/>
      <c r="DP3398" s="91"/>
      <c r="DQ3398" s="72"/>
      <c r="DR3398" s="72"/>
      <c r="DS3398" s="72"/>
      <c r="DT3398" s="72"/>
      <c r="DZ3398" s="141"/>
      <c r="EA3398" s="141"/>
      <c r="EC3398" s="141"/>
      <c r="EF3398" s="143"/>
    </row>
    <row r="3399" spans="78:136">
      <c r="BZ3399"/>
      <c r="CA3399" s="278">
        <v>41432.456435185188</v>
      </c>
      <c r="CB3399" t="s">
        <v>1969</v>
      </c>
      <c r="CF3399" s="65"/>
      <c r="CG3399" s="65"/>
      <c r="DJ3399" s="139"/>
      <c r="DK3399" s="95"/>
      <c r="DL3399" s="141"/>
      <c r="DM3399" s="141"/>
      <c r="DN3399" s="141"/>
      <c r="DO3399" s="141"/>
      <c r="DP3399" s="91"/>
      <c r="DQ3399" s="72"/>
      <c r="DR3399" s="72"/>
      <c r="DS3399" s="72"/>
      <c r="DT3399" s="72"/>
      <c r="DZ3399" s="141"/>
      <c r="EA3399" s="141"/>
      <c r="EC3399" s="141"/>
      <c r="EF3399" s="143"/>
    </row>
    <row r="3400" spans="78:136">
      <c r="BZ3400"/>
      <c r="CA3400" s="278">
        <v>41432.456446759257</v>
      </c>
      <c r="CB3400" t="s">
        <v>1969</v>
      </c>
      <c r="CF3400" s="65"/>
      <c r="CG3400" s="65"/>
      <c r="DJ3400" s="139"/>
      <c r="DK3400" s="95"/>
      <c r="DL3400" s="141"/>
      <c r="DM3400" s="141"/>
      <c r="DN3400" s="141"/>
      <c r="DO3400" s="141"/>
      <c r="DP3400" s="91"/>
      <c r="DQ3400" s="72"/>
      <c r="DR3400" s="72"/>
      <c r="DS3400" s="72"/>
      <c r="DT3400" s="72"/>
      <c r="DZ3400" s="141"/>
      <c r="EA3400" s="141"/>
      <c r="EC3400" s="141"/>
      <c r="EF3400" s="143"/>
    </row>
    <row r="3401" spans="78:136">
      <c r="BZ3401"/>
      <c r="CA3401" s="278">
        <v>41432.456458333334</v>
      </c>
      <c r="CB3401" t="s">
        <v>1969</v>
      </c>
      <c r="CF3401" s="65"/>
      <c r="CG3401" s="65"/>
      <c r="DJ3401" s="139"/>
      <c r="DK3401" s="95"/>
      <c r="DL3401" s="141"/>
      <c r="DM3401" s="141"/>
      <c r="DN3401" s="141"/>
      <c r="DO3401" s="141"/>
      <c r="DP3401" s="91"/>
      <c r="DQ3401" s="72"/>
      <c r="DR3401" s="72"/>
      <c r="DS3401" s="72"/>
      <c r="DT3401" s="72"/>
      <c r="DZ3401" s="141"/>
      <c r="EA3401" s="141"/>
      <c r="EC3401" s="141"/>
      <c r="EF3401" s="143"/>
    </row>
    <row r="3402" spans="78:136">
      <c r="BZ3402"/>
      <c r="CA3402" s="278">
        <v>41432.456469907411</v>
      </c>
      <c r="CB3402" t="s">
        <v>3354</v>
      </c>
      <c r="CF3402" s="65"/>
      <c r="CG3402" s="65"/>
      <c r="DJ3402" s="139"/>
      <c r="DK3402" s="95"/>
      <c r="DL3402" s="141"/>
      <c r="DM3402" s="141"/>
      <c r="DN3402" s="141"/>
      <c r="DO3402" s="141"/>
      <c r="DP3402" s="91"/>
      <c r="DQ3402" s="72"/>
      <c r="DR3402" s="72"/>
      <c r="DS3402" s="72"/>
      <c r="DT3402" s="72"/>
      <c r="DZ3402" s="141"/>
      <c r="EA3402" s="141"/>
      <c r="EC3402" s="141"/>
      <c r="EF3402" s="143"/>
    </row>
    <row r="3403" spans="78:136">
      <c r="BZ3403"/>
      <c r="CA3403" s="278">
        <v>41432.456469907411</v>
      </c>
      <c r="CB3403" t="s">
        <v>1969</v>
      </c>
      <c r="CF3403" s="65"/>
      <c r="CG3403" s="65"/>
      <c r="DJ3403" s="139"/>
      <c r="DK3403" s="95"/>
      <c r="DL3403" s="141"/>
      <c r="DM3403" s="141"/>
      <c r="DN3403" s="141"/>
      <c r="DO3403" s="141"/>
      <c r="DP3403" s="91"/>
      <c r="DQ3403" s="72"/>
      <c r="DR3403" s="72"/>
      <c r="DS3403" s="72"/>
      <c r="DT3403" s="72"/>
      <c r="DZ3403" s="141"/>
      <c r="EA3403" s="141"/>
      <c r="EC3403" s="141"/>
      <c r="EF3403" s="143"/>
    </row>
    <row r="3404" spans="78:136">
      <c r="BZ3404"/>
      <c r="CA3404" s="278">
        <v>41432.456875000003</v>
      </c>
      <c r="CB3404" t="s">
        <v>3355</v>
      </c>
      <c r="CF3404" s="65"/>
      <c r="CG3404" s="65"/>
      <c r="DJ3404" s="139"/>
      <c r="DK3404" s="95"/>
      <c r="DL3404" s="141"/>
      <c r="DM3404" s="141"/>
      <c r="DN3404" s="141"/>
      <c r="DO3404" s="141"/>
      <c r="DP3404" s="91"/>
      <c r="DQ3404" s="72"/>
      <c r="DR3404" s="72"/>
      <c r="DS3404" s="72"/>
      <c r="DT3404" s="72"/>
      <c r="DZ3404" s="141"/>
      <c r="EA3404" s="141"/>
      <c r="EC3404" s="141"/>
      <c r="EF3404" s="143"/>
    </row>
    <row r="3405" spans="78:136">
      <c r="BZ3405"/>
      <c r="CA3405" s="278">
        <v>41432.456886574073</v>
      </c>
      <c r="CB3405" t="s">
        <v>1597</v>
      </c>
      <c r="CF3405" s="65"/>
      <c r="CG3405" s="65"/>
      <c r="DJ3405" s="139"/>
      <c r="DK3405" s="95"/>
      <c r="DL3405" s="141"/>
      <c r="DM3405" s="141"/>
      <c r="DN3405" s="141"/>
      <c r="DO3405" s="141"/>
      <c r="DP3405" s="91"/>
      <c r="DQ3405" s="72"/>
      <c r="DR3405" s="72"/>
      <c r="DS3405" s="72"/>
      <c r="DT3405" s="72"/>
      <c r="DZ3405" s="141"/>
      <c r="EA3405" s="141"/>
      <c r="EC3405" s="141"/>
      <c r="EF3405" s="143"/>
    </row>
    <row r="3406" spans="78:136">
      <c r="BZ3406"/>
      <c r="CA3406" s="278">
        <v>41432.456886574073</v>
      </c>
      <c r="CB3406" t="s">
        <v>1969</v>
      </c>
      <c r="CF3406" s="65"/>
      <c r="CG3406" s="65"/>
      <c r="DJ3406" s="139"/>
      <c r="DK3406" s="95"/>
      <c r="DL3406" s="141"/>
      <c r="DM3406" s="141"/>
      <c r="DN3406" s="141"/>
      <c r="DO3406" s="141"/>
      <c r="DP3406" s="91"/>
      <c r="DQ3406" s="72"/>
      <c r="DR3406" s="72"/>
      <c r="DS3406" s="72"/>
      <c r="DT3406" s="72"/>
      <c r="DZ3406" s="141"/>
      <c r="EA3406" s="141"/>
      <c r="EC3406" s="141"/>
      <c r="EF3406" s="143"/>
    </row>
    <row r="3407" spans="78:136">
      <c r="BZ3407"/>
      <c r="CA3407" s="278">
        <v>41432.456967592596</v>
      </c>
      <c r="CB3407" t="s">
        <v>1969</v>
      </c>
      <c r="CF3407" s="65"/>
      <c r="CG3407" s="65"/>
      <c r="DJ3407" s="139"/>
      <c r="DK3407" s="95"/>
      <c r="DL3407" s="141"/>
      <c r="DM3407" s="141"/>
      <c r="DN3407" s="141"/>
      <c r="DO3407" s="141"/>
      <c r="DP3407" s="91"/>
      <c r="DQ3407" s="72"/>
      <c r="DR3407" s="72"/>
      <c r="DS3407" s="72"/>
      <c r="DT3407" s="72"/>
      <c r="DZ3407" s="141"/>
      <c r="EA3407" s="141"/>
      <c r="EC3407" s="141"/>
      <c r="EF3407" s="143"/>
    </row>
    <row r="3408" spans="78:136">
      <c r="BZ3408"/>
      <c r="CA3408" s="278">
        <v>41432.456990740742</v>
      </c>
      <c r="CB3408" t="s">
        <v>3356</v>
      </c>
      <c r="CF3408" s="65"/>
      <c r="CG3408" s="65"/>
      <c r="DJ3408" s="139"/>
      <c r="DK3408" s="95"/>
      <c r="DL3408" s="141"/>
      <c r="DM3408" s="141"/>
      <c r="DN3408" s="141"/>
      <c r="DO3408" s="141"/>
      <c r="DP3408" s="91"/>
      <c r="DQ3408" s="72"/>
      <c r="DR3408" s="72"/>
      <c r="DS3408" s="72"/>
      <c r="DT3408" s="72"/>
      <c r="DZ3408" s="141"/>
      <c r="EA3408" s="141"/>
      <c r="EC3408" s="141"/>
      <c r="EF3408" s="143"/>
    </row>
    <row r="3409" spans="78:136">
      <c r="BZ3409"/>
      <c r="CA3409" s="278">
        <v>41432.456990740742</v>
      </c>
      <c r="CB3409" t="s">
        <v>1597</v>
      </c>
      <c r="CF3409" s="65"/>
      <c r="CG3409" s="65"/>
      <c r="DJ3409" s="139"/>
      <c r="DK3409" s="95"/>
      <c r="DL3409" s="141"/>
      <c r="DM3409" s="141"/>
      <c r="DN3409" s="141"/>
      <c r="DO3409" s="141"/>
      <c r="DP3409" s="91"/>
      <c r="DQ3409" s="72"/>
      <c r="DR3409" s="72"/>
      <c r="DS3409" s="72"/>
      <c r="DT3409" s="72"/>
      <c r="DZ3409" s="141"/>
      <c r="EA3409" s="141"/>
      <c r="EC3409" s="141"/>
      <c r="EF3409" s="143"/>
    </row>
    <row r="3410" spans="78:136">
      <c r="BZ3410"/>
      <c r="CA3410" s="278">
        <v>41432.456990740742</v>
      </c>
      <c r="CB3410" t="s">
        <v>1969</v>
      </c>
      <c r="CF3410" s="65"/>
      <c r="CG3410" s="65"/>
      <c r="DJ3410" s="139"/>
      <c r="DK3410" s="95"/>
      <c r="DL3410" s="141"/>
      <c r="DM3410" s="141"/>
      <c r="DN3410" s="141"/>
      <c r="DO3410" s="141"/>
      <c r="DP3410" s="91"/>
      <c r="DQ3410" s="72"/>
      <c r="DR3410" s="72"/>
      <c r="DS3410" s="72"/>
      <c r="DT3410" s="72"/>
      <c r="DZ3410" s="141"/>
      <c r="EA3410" s="141"/>
      <c r="EC3410" s="141"/>
      <c r="EF3410" s="143"/>
    </row>
    <row r="3411" spans="78:136">
      <c r="BZ3411"/>
      <c r="CA3411" s="278">
        <v>41432.457002314812</v>
      </c>
      <c r="CB3411" t="s">
        <v>3357</v>
      </c>
      <c r="CF3411" s="65"/>
      <c r="CG3411" s="65"/>
      <c r="DJ3411" s="139"/>
      <c r="DK3411" s="95"/>
      <c r="DL3411" s="141"/>
      <c r="DM3411" s="141"/>
      <c r="DN3411" s="141"/>
      <c r="DO3411" s="141"/>
      <c r="DP3411" s="91"/>
      <c r="DQ3411" s="72"/>
      <c r="DR3411" s="72"/>
      <c r="DS3411" s="72"/>
      <c r="DT3411" s="72"/>
      <c r="DZ3411" s="141"/>
      <c r="EA3411" s="141"/>
      <c r="EC3411" s="141"/>
      <c r="EF3411" s="143"/>
    </row>
    <row r="3412" spans="78:136">
      <c r="BZ3412"/>
      <c r="CA3412" s="278">
        <v>41432.457002314812</v>
      </c>
      <c r="CB3412" t="s">
        <v>1969</v>
      </c>
      <c r="CF3412" s="65"/>
      <c r="CG3412" s="65"/>
      <c r="DJ3412" s="139"/>
      <c r="DK3412" s="95"/>
      <c r="DL3412" s="141"/>
      <c r="DM3412" s="141"/>
      <c r="DN3412" s="141"/>
      <c r="DO3412" s="141"/>
      <c r="DP3412" s="91"/>
      <c r="DQ3412" s="72"/>
      <c r="DR3412" s="72"/>
      <c r="DS3412" s="72"/>
      <c r="DT3412" s="72"/>
      <c r="DZ3412" s="141"/>
      <c r="EA3412" s="141"/>
      <c r="EC3412" s="141"/>
      <c r="EF3412" s="143"/>
    </row>
    <row r="3413" spans="78:136">
      <c r="BZ3413"/>
      <c r="CA3413" s="278">
        <v>41432.457013888888</v>
      </c>
      <c r="CB3413" t="s">
        <v>3403</v>
      </c>
      <c r="CF3413" s="65"/>
      <c r="CG3413" s="65"/>
      <c r="DJ3413" s="139"/>
      <c r="DK3413" s="95"/>
      <c r="DL3413" s="141"/>
      <c r="DM3413" s="141"/>
      <c r="DN3413" s="141"/>
      <c r="DO3413" s="141"/>
      <c r="DP3413" s="91"/>
      <c r="DQ3413" s="72"/>
      <c r="DR3413" s="72"/>
      <c r="DS3413" s="72"/>
      <c r="DT3413" s="72"/>
      <c r="DZ3413" s="141"/>
      <c r="EA3413" s="141"/>
      <c r="EC3413" s="141"/>
      <c r="EF3413" s="143"/>
    </row>
    <row r="3414" spans="78:136">
      <c r="BZ3414"/>
      <c r="CA3414" s="278">
        <v>41432.457048611112</v>
      </c>
      <c r="CB3414" t="s">
        <v>1969</v>
      </c>
      <c r="CF3414" s="65"/>
      <c r="CG3414" s="65"/>
      <c r="DJ3414" s="139"/>
      <c r="DK3414" s="95"/>
      <c r="DL3414" s="141"/>
      <c r="DM3414" s="141"/>
      <c r="DN3414" s="141"/>
      <c r="DO3414" s="141"/>
      <c r="DP3414" s="91"/>
      <c r="DQ3414" s="72"/>
      <c r="DR3414" s="72"/>
      <c r="DS3414" s="72"/>
      <c r="DT3414" s="72"/>
      <c r="DZ3414" s="141"/>
      <c r="EA3414" s="141"/>
      <c r="EC3414" s="141"/>
      <c r="EF3414" s="143"/>
    </row>
    <row r="3415" spans="78:136">
      <c r="BZ3415"/>
      <c r="CA3415" s="278">
        <v>41432.457048611112</v>
      </c>
      <c r="CB3415" t="s">
        <v>3356</v>
      </c>
      <c r="CF3415" s="65"/>
      <c r="CG3415" s="65"/>
      <c r="DJ3415" s="139"/>
      <c r="DK3415" s="95"/>
      <c r="DL3415" s="141"/>
      <c r="DM3415" s="141"/>
      <c r="DN3415" s="141"/>
      <c r="DO3415" s="141"/>
      <c r="DP3415" s="91"/>
      <c r="DQ3415" s="72"/>
      <c r="DR3415" s="72"/>
      <c r="DS3415" s="72"/>
      <c r="DT3415" s="72"/>
      <c r="DZ3415" s="141"/>
      <c r="EA3415" s="141"/>
      <c r="EC3415" s="141"/>
      <c r="EF3415" s="143"/>
    </row>
    <row r="3416" spans="78:136">
      <c r="BZ3416"/>
      <c r="CA3416" s="278">
        <v>41432.457048611112</v>
      </c>
      <c r="CB3416" t="s">
        <v>3404</v>
      </c>
      <c r="CF3416" s="65"/>
      <c r="CG3416" s="65"/>
      <c r="DJ3416" s="139"/>
      <c r="DK3416" s="95"/>
      <c r="DL3416" s="141"/>
      <c r="DM3416" s="141"/>
      <c r="DN3416" s="141"/>
      <c r="DO3416" s="141"/>
      <c r="DP3416" s="91"/>
      <c r="DQ3416" s="72"/>
      <c r="DR3416" s="72"/>
      <c r="DS3416" s="72"/>
      <c r="DT3416" s="72"/>
      <c r="DZ3416" s="141"/>
      <c r="EA3416" s="141"/>
      <c r="EC3416" s="141"/>
      <c r="EF3416" s="143"/>
    </row>
    <row r="3417" spans="78:136">
      <c r="BZ3417"/>
      <c r="CA3417" s="278">
        <v>41432.458703703705</v>
      </c>
      <c r="CB3417" t="s">
        <v>3356</v>
      </c>
      <c r="CF3417" s="65"/>
      <c r="CG3417" s="65"/>
      <c r="DJ3417" s="139"/>
      <c r="DK3417" s="95"/>
      <c r="DL3417" s="141"/>
      <c r="DM3417" s="141"/>
      <c r="DN3417" s="141"/>
      <c r="DO3417" s="141"/>
      <c r="DP3417" s="91"/>
      <c r="DQ3417" s="72"/>
      <c r="DR3417" s="72"/>
      <c r="DS3417" s="72"/>
      <c r="DT3417" s="72"/>
      <c r="DZ3417" s="141"/>
      <c r="EA3417" s="141"/>
      <c r="EC3417" s="141"/>
      <c r="EF3417" s="143"/>
    </row>
    <row r="3418" spans="78:136">
      <c r="BZ3418"/>
      <c r="CA3418" s="278">
        <v>41432.458715277775</v>
      </c>
      <c r="CB3418" t="s">
        <v>1597</v>
      </c>
      <c r="CF3418" s="65"/>
      <c r="CG3418" s="65"/>
      <c r="DJ3418" s="139"/>
      <c r="DK3418" s="95"/>
      <c r="DL3418" s="141"/>
      <c r="DM3418" s="141"/>
      <c r="DN3418" s="141"/>
      <c r="DO3418" s="141"/>
      <c r="DP3418" s="91"/>
      <c r="DQ3418" s="72"/>
      <c r="DR3418" s="72"/>
      <c r="DS3418" s="72"/>
      <c r="DT3418" s="72"/>
      <c r="DZ3418" s="141"/>
      <c r="EA3418" s="141"/>
      <c r="EC3418" s="141"/>
      <c r="EF3418" s="143"/>
    </row>
    <row r="3419" spans="78:136">
      <c r="BZ3419"/>
      <c r="CA3419" s="278">
        <v>41432.458715277775</v>
      </c>
      <c r="CB3419" t="s">
        <v>1969</v>
      </c>
      <c r="CF3419" s="65"/>
      <c r="CG3419" s="65"/>
      <c r="DJ3419" s="139"/>
      <c r="DK3419" s="95"/>
      <c r="DL3419" s="141"/>
      <c r="DM3419" s="141"/>
      <c r="DN3419" s="141"/>
      <c r="DO3419" s="141"/>
      <c r="DP3419" s="91"/>
      <c r="DQ3419" s="72"/>
      <c r="DR3419" s="72"/>
      <c r="DS3419" s="72"/>
      <c r="DT3419" s="72"/>
      <c r="DZ3419" s="141"/>
      <c r="EA3419" s="141"/>
      <c r="EC3419" s="141"/>
      <c r="EF3419" s="143"/>
    </row>
    <row r="3420" spans="78:136">
      <c r="BZ3420"/>
      <c r="CA3420" s="278">
        <v>41432.458749999998</v>
      </c>
      <c r="CB3420" t="s">
        <v>1969</v>
      </c>
      <c r="CF3420" s="65"/>
      <c r="CG3420" s="65"/>
      <c r="DJ3420" s="139"/>
      <c r="DK3420" s="95"/>
      <c r="DL3420" s="141"/>
      <c r="DM3420" s="141"/>
      <c r="DN3420" s="141"/>
      <c r="DO3420" s="141"/>
      <c r="DP3420" s="91"/>
      <c r="DQ3420" s="72"/>
      <c r="DR3420" s="72"/>
      <c r="DS3420" s="72"/>
      <c r="DT3420" s="72"/>
      <c r="DZ3420" s="141"/>
      <c r="EA3420" s="141"/>
      <c r="EC3420" s="141"/>
      <c r="EF3420" s="143"/>
    </row>
    <row r="3421" spans="78:136">
      <c r="BZ3421"/>
      <c r="CA3421" s="278">
        <v>41432.466828703706</v>
      </c>
      <c r="CB3421" t="s">
        <v>3405</v>
      </c>
      <c r="CF3421" s="65"/>
      <c r="CG3421" s="65"/>
      <c r="DJ3421" s="139"/>
      <c r="DK3421" s="95"/>
      <c r="DL3421" s="141"/>
      <c r="DM3421" s="141"/>
      <c r="DN3421" s="141"/>
      <c r="DO3421" s="141"/>
      <c r="DP3421" s="91"/>
      <c r="DQ3421" s="72"/>
      <c r="DR3421" s="72"/>
      <c r="DS3421" s="72"/>
      <c r="DT3421" s="72"/>
      <c r="DZ3421" s="141"/>
      <c r="EA3421" s="141"/>
      <c r="EC3421" s="141"/>
      <c r="EF3421" s="143"/>
    </row>
    <row r="3422" spans="78:136">
      <c r="BZ3422"/>
      <c r="CA3422" s="278"/>
      <c r="CB3422" t="s">
        <v>3406</v>
      </c>
      <c r="CF3422" s="65"/>
      <c r="CG3422" s="65"/>
      <c r="DJ3422" s="139"/>
      <c r="DK3422" s="95"/>
      <c r="DL3422" s="141"/>
      <c r="DM3422" s="141"/>
      <c r="DN3422" s="141"/>
      <c r="DO3422" s="141"/>
      <c r="DP3422" s="91"/>
      <c r="DQ3422" s="72"/>
      <c r="DR3422" s="72"/>
      <c r="DS3422" s="72"/>
      <c r="DT3422" s="72"/>
      <c r="DZ3422" s="141"/>
      <c r="EA3422" s="141"/>
      <c r="EC3422" s="141"/>
      <c r="EF3422" s="143"/>
    </row>
    <row r="3423" spans="78:136">
      <c r="BZ3423"/>
      <c r="CA3423" s="278">
        <v>41432.466851851852</v>
      </c>
      <c r="CB3423" t="s">
        <v>3407</v>
      </c>
      <c r="CF3423" s="65"/>
      <c r="CG3423" s="65"/>
      <c r="DJ3423" s="139"/>
      <c r="DK3423" s="95"/>
      <c r="DL3423" s="141"/>
      <c r="DM3423" s="141"/>
      <c r="DN3423" s="141"/>
      <c r="DO3423" s="141"/>
      <c r="DP3423" s="91"/>
      <c r="DQ3423" s="72"/>
      <c r="DR3423" s="72"/>
      <c r="DS3423" s="72"/>
      <c r="DT3423" s="72"/>
      <c r="DZ3423" s="141"/>
      <c r="EA3423" s="141"/>
      <c r="EC3423" s="141"/>
      <c r="EF3423" s="143"/>
    </row>
    <row r="3424" spans="78:136">
      <c r="BZ3424"/>
      <c r="CA3424" s="278">
        <v>41432.467118055552</v>
      </c>
      <c r="CB3424" t="s">
        <v>3405</v>
      </c>
      <c r="CF3424" s="65"/>
      <c r="CG3424" s="65"/>
      <c r="DJ3424" s="139"/>
      <c r="DK3424" s="95"/>
      <c r="DL3424" s="141"/>
      <c r="DM3424" s="141"/>
      <c r="DN3424" s="141"/>
      <c r="DO3424" s="141"/>
      <c r="DP3424" s="91"/>
      <c r="DQ3424" s="72"/>
      <c r="DR3424" s="72"/>
      <c r="DS3424" s="72"/>
      <c r="DT3424" s="72"/>
      <c r="DZ3424" s="141"/>
      <c r="EA3424" s="141"/>
      <c r="EC3424" s="141"/>
      <c r="EF3424" s="143"/>
    </row>
    <row r="3425" spans="78:136">
      <c r="BZ3425"/>
      <c r="CA3425" s="278"/>
      <c r="CB3425" t="s">
        <v>3406</v>
      </c>
      <c r="CF3425" s="65"/>
      <c r="CG3425" s="65"/>
      <c r="DJ3425" s="139"/>
      <c r="DK3425" s="95"/>
      <c r="DL3425" s="141"/>
      <c r="DM3425" s="141"/>
      <c r="DN3425" s="141"/>
      <c r="DO3425" s="141"/>
      <c r="DP3425" s="91"/>
      <c r="DQ3425" s="72"/>
      <c r="DR3425" s="72"/>
      <c r="DS3425" s="72"/>
      <c r="DT3425" s="72"/>
      <c r="DZ3425" s="141"/>
      <c r="EA3425" s="141"/>
      <c r="EC3425" s="141"/>
      <c r="EF3425" s="143"/>
    </row>
    <row r="3426" spans="78:136">
      <c r="BZ3426"/>
      <c r="CA3426" s="278">
        <v>41432.467129629629</v>
      </c>
      <c r="CB3426" t="s">
        <v>1969</v>
      </c>
      <c r="CF3426" s="65"/>
      <c r="CG3426" s="65"/>
      <c r="DJ3426" s="139"/>
      <c r="DK3426" s="95"/>
      <c r="DL3426" s="141"/>
      <c r="DM3426" s="141"/>
      <c r="DN3426" s="141"/>
      <c r="DO3426" s="141"/>
      <c r="DP3426" s="91"/>
      <c r="DQ3426" s="72"/>
      <c r="DR3426" s="72"/>
      <c r="DS3426" s="72"/>
      <c r="DT3426" s="72"/>
      <c r="DZ3426" s="141"/>
      <c r="EA3426" s="141"/>
      <c r="EC3426" s="141"/>
      <c r="EF3426" s="143"/>
    </row>
    <row r="3427" spans="78:136">
      <c r="BZ3427"/>
      <c r="CA3427" s="278">
        <v>41432.467129629629</v>
      </c>
      <c r="CB3427" t="s">
        <v>3408</v>
      </c>
      <c r="CF3427" s="65"/>
      <c r="CG3427" s="65"/>
      <c r="DJ3427" s="139"/>
      <c r="DK3427" s="95"/>
      <c r="DL3427" s="141"/>
      <c r="DM3427" s="141"/>
      <c r="DN3427" s="141"/>
      <c r="DO3427" s="141"/>
      <c r="DP3427" s="91"/>
      <c r="DQ3427" s="72"/>
      <c r="DR3427" s="72"/>
      <c r="DS3427" s="72"/>
      <c r="DT3427" s="72"/>
      <c r="DZ3427" s="141"/>
      <c r="EA3427" s="141"/>
      <c r="EC3427" s="141"/>
      <c r="EF3427" s="143"/>
    </row>
    <row r="3428" spans="78:136">
      <c r="BZ3428"/>
      <c r="CA3428" s="278"/>
      <c r="CB3428" t="s">
        <v>1209</v>
      </c>
      <c r="CF3428" s="65"/>
      <c r="CG3428" s="65"/>
      <c r="DJ3428" s="139"/>
      <c r="DK3428" s="95"/>
      <c r="DL3428" s="141"/>
      <c r="DM3428" s="141"/>
      <c r="DN3428" s="141"/>
      <c r="DO3428" s="141"/>
      <c r="DP3428" s="91"/>
      <c r="DQ3428" s="72"/>
      <c r="DR3428" s="72"/>
      <c r="DS3428" s="72"/>
      <c r="DT3428" s="72"/>
      <c r="DZ3428" s="141"/>
      <c r="EA3428" s="141"/>
      <c r="EC3428" s="141"/>
      <c r="EF3428" s="143"/>
    </row>
    <row r="3429" spans="78:136">
      <c r="BZ3429"/>
      <c r="CA3429" s="278"/>
      <c r="CB3429"/>
      <c r="CF3429" s="65"/>
      <c r="CG3429" s="65"/>
      <c r="DJ3429" s="139"/>
      <c r="DK3429" s="95"/>
      <c r="DL3429" s="141"/>
      <c r="DM3429" s="141"/>
      <c r="DN3429" s="141"/>
      <c r="DO3429" s="141"/>
      <c r="DP3429" s="91"/>
      <c r="DQ3429" s="72"/>
      <c r="DR3429" s="72"/>
      <c r="DS3429" s="72"/>
      <c r="DT3429" s="72"/>
      <c r="DZ3429" s="141"/>
      <c r="EA3429" s="141"/>
      <c r="EC3429" s="141"/>
      <c r="EF3429" s="143"/>
    </row>
    <row r="3430" spans="78:136">
      <c r="BZ3430"/>
      <c r="CA3430" s="278">
        <v>41432.467187499999</v>
      </c>
      <c r="CB3430" t="s">
        <v>1969</v>
      </c>
      <c r="CF3430" s="65"/>
      <c r="CG3430" s="65"/>
      <c r="DJ3430" s="139"/>
      <c r="DK3430" s="95"/>
      <c r="DL3430" s="141"/>
      <c r="DM3430" s="141"/>
      <c r="DN3430" s="141"/>
      <c r="DO3430" s="141"/>
      <c r="DP3430" s="91"/>
      <c r="DQ3430" s="72"/>
      <c r="DR3430" s="72"/>
      <c r="DS3430" s="72"/>
      <c r="DT3430" s="72"/>
      <c r="DZ3430" s="141"/>
      <c r="EA3430" s="141"/>
      <c r="EC3430" s="141"/>
      <c r="EF3430" s="143"/>
    </row>
    <row r="3431" spans="78:136">
      <c r="BZ3431"/>
      <c r="CA3431" s="278">
        <v>41432.467314814814</v>
      </c>
      <c r="CB3431" t="s">
        <v>1969</v>
      </c>
      <c r="CF3431" s="65"/>
      <c r="CG3431" s="65"/>
      <c r="DJ3431" s="139"/>
      <c r="DK3431" s="95"/>
      <c r="DL3431" s="141"/>
      <c r="DM3431" s="141"/>
      <c r="DN3431" s="141"/>
      <c r="DO3431" s="141"/>
      <c r="DP3431" s="91"/>
      <c r="DQ3431" s="72"/>
      <c r="DR3431" s="72"/>
      <c r="DS3431" s="72"/>
      <c r="DT3431" s="72"/>
      <c r="DZ3431" s="141"/>
      <c r="EA3431" s="141"/>
      <c r="EC3431" s="141"/>
      <c r="EF3431" s="143"/>
    </row>
    <row r="3432" spans="78:136">
      <c r="BZ3432"/>
      <c r="CA3432" s="278">
        <v>41432.467615740738</v>
      </c>
      <c r="CB3432" t="s">
        <v>3409</v>
      </c>
      <c r="CF3432" s="65"/>
      <c r="CG3432" s="65"/>
      <c r="DJ3432" s="139"/>
      <c r="DK3432" s="95"/>
      <c r="DL3432" s="141"/>
      <c r="DM3432" s="141"/>
      <c r="DN3432" s="141"/>
      <c r="DO3432" s="141"/>
      <c r="DP3432" s="91"/>
      <c r="DQ3432" s="72"/>
      <c r="DR3432" s="72"/>
      <c r="DS3432" s="72"/>
      <c r="DT3432" s="72"/>
      <c r="DZ3432" s="141"/>
      <c r="EA3432" s="141"/>
      <c r="EC3432" s="141"/>
      <c r="EF3432" s="143"/>
    </row>
    <row r="3433" spans="78:136">
      <c r="BZ3433"/>
      <c r="CA3433" s="278">
        <v>41432.468854166669</v>
      </c>
      <c r="CB3433" t="s">
        <v>3410</v>
      </c>
      <c r="CF3433" s="65"/>
      <c r="CG3433" s="65"/>
      <c r="DJ3433" s="139"/>
      <c r="DK3433" s="95"/>
      <c r="DL3433" s="141"/>
      <c r="DM3433" s="141"/>
      <c r="DN3433" s="141"/>
      <c r="DO3433" s="141"/>
      <c r="DP3433" s="91"/>
      <c r="DQ3433" s="72"/>
      <c r="DR3433" s="72"/>
      <c r="DS3433" s="72"/>
      <c r="DT3433" s="72"/>
      <c r="DZ3433" s="141"/>
      <c r="EA3433" s="141"/>
      <c r="EC3433" s="141"/>
      <c r="EF3433" s="143"/>
    </row>
    <row r="3434" spans="78:136">
      <c r="BZ3434"/>
      <c r="CA3434" s="278">
        <v>41432.468854166669</v>
      </c>
      <c r="CB3434" t="s">
        <v>1969</v>
      </c>
      <c r="CF3434" s="65"/>
      <c r="CG3434" s="65"/>
      <c r="DJ3434" s="139"/>
      <c r="DK3434" s="95"/>
      <c r="DL3434" s="141"/>
      <c r="DM3434" s="141"/>
      <c r="DN3434" s="141"/>
      <c r="DO3434" s="141"/>
      <c r="DP3434" s="91"/>
      <c r="DQ3434" s="72"/>
      <c r="DR3434" s="72"/>
      <c r="DS3434" s="72"/>
      <c r="DT3434" s="72"/>
      <c r="DZ3434" s="141"/>
      <c r="EA3434" s="141"/>
      <c r="EC3434" s="141"/>
      <c r="EF3434" s="143"/>
    </row>
    <row r="3435" spans="78:136">
      <c r="BZ3435"/>
      <c r="CA3435" s="278">
        <v>41432.468877314815</v>
      </c>
      <c r="CB3435" t="s">
        <v>1969</v>
      </c>
      <c r="CF3435" s="65"/>
      <c r="CG3435" s="65"/>
      <c r="DJ3435" s="139"/>
      <c r="DK3435" s="95"/>
      <c r="DL3435" s="141"/>
      <c r="DM3435" s="141"/>
      <c r="DN3435" s="141"/>
      <c r="DO3435" s="141"/>
      <c r="DP3435" s="91"/>
      <c r="DQ3435" s="72"/>
      <c r="DR3435" s="72"/>
      <c r="DS3435" s="72"/>
      <c r="DT3435" s="72"/>
      <c r="DZ3435" s="141"/>
      <c r="EA3435" s="141"/>
      <c r="EC3435" s="141"/>
      <c r="EF3435" s="143"/>
    </row>
    <row r="3436" spans="78:136">
      <c r="BZ3436"/>
      <c r="CA3436" s="278">
        <v>41432.468981481485</v>
      </c>
      <c r="CB3436" t="s">
        <v>3411</v>
      </c>
      <c r="CF3436" s="65"/>
      <c r="CG3436" s="65"/>
      <c r="DJ3436" s="139"/>
      <c r="DK3436" s="95"/>
      <c r="DL3436" s="141"/>
      <c r="DM3436" s="141"/>
      <c r="DN3436" s="141"/>
      <c r="DO3436" s="141"/>
      <c r="DP3436" s="91"/>
      <c r="DQ3436" s="72"/>
      <c r="DR3436" s="72"/>
      <c r="DS3436" s="72"/>
      <c r="DT3436" s="72"/>
      <c r="DZ3436" s="141"/>
      <c r="EA3436" s="141"/>
      <c r="EC3436" s="141"/>
      <c r="EF3436" s="143"/>
    </row>
    <row r="3437" spans="78:136">
      <c r="BZ3437"/>
      <c r="CA3437" s="278">
        <v>41432.468981481485</v>
      </c>
      <c r="CB3437" t="s">
        <v>1969</v>
      </c>
      <c r="CF3437" s="65"/>
      <c r="CG3437" s="65"/>
      <c r="DJ3437" s="139"/>
      <c r="DK3437" s="95"/>
      <c r="DL3437" s="141"/>
      <c r="DM3437" s="141"/>
      <c r="DN3437" s="141"/>
      <c r="DO3437" s="141"/>
      <c r="DP3437" s="91"/>
      <c r="DQ3437" s="72"/>
      <c r="DR3437" s="72"/>
      <c r="DS3437" s="72"/>
      <c r="DT3437" s="72"/>
      <c r="DZ3437" s="141"/>
      <c r="EA3437" s="141"/>
      <c r="EC3437" s="141"/>
      <c r="EF3437" s="143"/>
    </row>
    <row r="3438" spans="78:136">
      <c r="BZ3438"/>
      <c r="CA3438" s="278">
        <v>41432.469004629631</v>
      </c>
      <c r="CB3438" t="s">
        <v>1969</v>
      </c>
      <c r="CF3438" s="65"/>
      <c r="CG3438" s="65"/>
      <c r="DJ3438" s="139"/>
      <c r="DK3438" s="95"/>
      <c r="DL3438" s="141"/>
      <c r="DM3438" s="141"/>
      <c r="DN3438" s="141"/>
      <c r="DO3438" s="141"/>
      <c r="DP3438" s="91"/>
      <c r="DQ3438" s="72"/>
      <c r="DR3438" s="72"/>
      <c r="DS3438" s="72"/>
      <c r="DT3438" s="72"/>
      <c r="DZ3438" s="141"/>
      <c r="EA3438" s="141"/>
      <c r="EC3438" s="141"/>
      <c r="EF3438" s="143"/>
    </row>
    <row r="3439" spans="78:136">
      <c r="BZ3439"/>
      <c r="CA3439" s="278">
        <v>41432.469039351854</v>
      </c>
      <c r="CB3439" t="s">
        <v>1969</v>
      </c>
      <c r="CF3439" s="65"/>
      <c r="CG3439" s="65"/>
      <c r="DJ3439" s="139"/>
      <c r="DK3439" s="95"/>
      <c r="DL3439" s="141"/>
      <c r="DM3439" s="141"/>
      <c r="DN3439" s="141"/>
      <c r="DO3439" s="141"/>
      <c r="DP3439" s="91"/>
      <c r="DQ3439" s="72"/>
      <c r="DR3439" s="72"/>
      <c r="DS3439" s="72"/>
      <c r="DT3439" s="72"/>
      <c r="DZ3439" s="141"/>
      <c r="EA3439" s="141"/>
      <c r="EC3439" s="141"/>
      <c r="EF3439" s="143"/>
    </row>
    <row r="3440" spans="78:136">
      <c r="BZ3440"/>
      <c r="CA3440" s="278">
        <v>41432.469050925924</v>
      </c>
      <c r="CB3440" t="s">
        <v>3412</v>
      </c>
      <c r="CF3440" s="65"/>
      <c r="CG3440" s="65"/>
      <c r="DJ3440" s="139"/>
      <c r="DK3440" s="95"/>
      <c r="DL3440" s="141"/>
      <c r="DM3440" s="141"/>
      <c r="DN3440" s="141"/>
      <c r="DO3440" s="141"/>
      <c r="DP3440" s="91"/>
      <c r="DQ3440" s="72"/>
      <c r="DR3440" s="72"/>
      <c r="DS3440" s="72"/>
      <c r="DT3440" s="72"/>
      <c r="DZ3440" s="141"/>
      <c r="EA3440" s="141"/>
      <c r="EC3440" s="141"/>
      <c r="EF3440" s="143"/>
    </row>
    <row r="3441" spans="78:136">
      <c r="BZ3441"/>
      <c r="CA3441" s="278">
        <v>41432.469050925924</v>
      </c>
      <c r="CB3441" t="s">
        <v>3413</v>
      </c>
      <c r="CF3441" s="65"/>
      <c r="CG3441" s="65"/>
      <c r="DJ3441" s="139"/>
      <c r="DK3441" s="95"/>
      <c r="DL3441" s="141"/>
      <c r="DM3441" s="141"/>
      <c r="DN3441" s="141"/>
      <c r="DO3441" s="141"/>
      <c r="DP3441" s="91"/>
      <c r="DQ3441" s="72"/>
      <c r="DR3441" s="72"/>
      <c r="DS3441" s="72"/>
      <c r="DT3441" s="72"/>
      <c r="DZ3441" s="141"/>
      <c r="EA3441" s="141"/>
      <c r="EC3441" s="141"/>
      <c r="EF3441" s="143"/>
    </row>
    <row r="3442" spans="78:136">
      <c r="BZ3442"/>
      <c r="CA3442" s="278">
        <v>41432.469050925924</v>
      </c>
      <c r="CB3442" t="s">
        <v>3413</v>
      </c>
      <c r="CF3442" s="65"/>
      <c r="CG3442" s="65"/>
      <c r="DJ3442" s="139"/>
      <c r="DK3442" s="95"/>
      <c r="DL3442" s="141"/>
      <c r="DM3442" s="141"/>
      <c r="DN3442" s="141"/>
      <c r="DO3442" s="141"/>
      <c r="DP3442" s="91"/>
      <c r="DQ3442" s="72"/>
      <c r="DR3442" s="72"/>
      <c r="DS3442" s="72"/>
      <c r="DT3442" s="72"/>
      <c r="DZ3442" s="141"/>
      <c r="EA3442" s="141"/>
      <c r="EC3442" s="141"/>
      <c r="EF3442" s="143"/>
    </row>
    <row r="3443" spans="78:136">
      <c r="BZ3443"/>
      <c r="CA3443" s="278">
        <v>41432.469050925924</v>
      </c>
      <c r="CB3443" t="s">
        <v>3414</v>
      </c>
      <c r="CF3443" s="65"/>
      <c r="CG3443" s="65"/>
      <c r="DJ3443" s="139"/>
      <c r="DK3443" s="95"/>
      <c r="DL3443" s="141"/>
      <c r="DM3443" s="141"/>
      <c r="DN3443" s="141"/>
      <c r="DO3443" s="141"/>
      <c r="DP3443" s="91"/>
      <c r="DQ3443" s="72"/>
      <c r="DR3443" s="72"/>
      <c r="DS3443" s="72"/>
      <c r="DT3443" s="72"/>
      <c r="DZ3443" s="141"/>
      <c r="EA3443" s="141"/>
      <c r="EC3443" s="141"/>
      <c r="EF3443" s="143"/>
    </row>
    <row r="3444" spans="78:136">
      <c r="BZ3444"/>
      <c r="CA3444" s="278">
        <v>41432.469050925924</v>
      </c>
      <c r="CB3444" t="s">
        <v>1969</v>
      </c>
      <c r="CF3444" s="65"/>
      <c r="CG3444" s="65"/>
      <c r="DJ3444" s="139"/>
      <c r="DK3444" s="95"/>
      <c r="DL3444" s="141"/>
      <c r="DM3444" s="141"/>
      <c r="DN3444" s="141"/>
      <c r="DO3444" s="141"/>
      <c r="DP3444" s="91"/>
      <c r="DQ3444" s="72"/>
      <c r="DR3444" s="72"/>
      <c r="DS3444" s="72"/>
      <c r="DT3444" s="72"/>
      <c r="DZ3444" s="141"/>
      <c r="EA3444" s="141"/>
      <c r="EC3444" s="141"/>
      <c r="EF3444" s="143"/>
    </row>
    <row r="3445" spans="78:136">
      <c r="BZ3445"/>
      <c r="CA3445" s="278">
        <v>41432.4690625</v>
      </c>
      <c r="CB3445" t="s">
        <v>3359</v>
      </c>
      <c r="CF3445" s="65"/>
      <c r="CG3445" s="65"/>
      <c r="DJ3445" s="139"/>
      <c r="DK3445" s="95"/>
      <c r="DL3445" s="141"/>
      <c r="DM3445" s="141"/>
      <c r="DN3445" s="141"/>
      <c r="DO3445" s="141"/>
      <c r="DP3445" s="91"/>
      <c r="DQ3445" s="72"/>
      <c r="DR3445" s="72"/>
      <c r="DS3445" s="72"/>
      <c r="DT3445" s="72"/>
      <c r="DZ3445" s="141"/>
      <c r="EA3445" s="141"/>
      <c r="EC3445" s="141"/>
      <c r="EF3445" s="143"/>
    </row>
    <row r="3446" spans="78:136">
      <c r="BZ3446"/>
      <c r="CA3446" s="278">
        <v>41432.4690625</v>
      </c>
      <c r="CB3446" t="s">
        <v>1969</v>
      </c>
      <c r="CF3446" s="65"/>
      <c r="CG3446" s="65"/>
      <c r="DJ3446" s="139"/>
      <c r="DK3446" s="95"/>
      <c r="DL3446" s="141"/>
      <c r="DM3446" s="141"/>
      <c r="DN3446" s="141"/>
      <c r="DO3446" s="141"/>
      <c r="DP3446" s="91"/>
      <c r="DQ3446" s="72"/>
      <c r="DR3446" s="72"/>
      <c r="DS3446" s="72"/>
      <c r="DT3446" s="72"/>
      <c r="DZ3446" s="141"/>
      <c r="EA3446" s="141"/>
      <c r="EC3446" s="141"/>
      <c r="EF3446" s="143"/>
    </row>
    <row r="3447" spans="78:136">
      <c r="BZ3447"/>
      <c r="CA3447" s="278">
        <v>41432.469074074077</v>
      </c>
      <c r="CB3447" t="s">
        <v>1736</v>
      </c>
      <c r="CF3447" s="65"/>
      <c r="CG3447" s="65"/>
      <c r="DJ3447" s="139"/>
      <c r="DK3447" s="95"/>
      <c r="DL3447" s="141"/>
      <c r="DM3447" s="141"/>
      <c r="DN3447" s="141"/>
      <c r="DO3447" s="141"/>
      <c r="DP3447" s="91"/>
      <c r="DQ3447" s="72"/>
      <c r="DR3447" s="72"/>
      <c r="DS3447" s="72"/>
      <c r="DT3447" s="72"/>
      <c r="DZ3447" s="141"/>
      <c r="EA3447" s="141"/>
      <c r="EC3447" s="141"/>
      <c r="EF3447" s="143"/>
    </row>
    <row r="3448" spans="78:136">
      <c r="BZ3448"/>
      <c r="CA3448" s="278">
        <v>41432.469178240739</v>
      </c>
      <c r="CB3448" t="s">
        <v>3414</v>
      </c>
      <c r="CF3448" s="65"/>
      <c r="CG3448" s="65"/>
      <c r="DJ3448" s="139"/>
      <c r="DK3448" s="95"/>
      <c r="DL3448" s="141"/>
      <c r="DM3448" s="141"/>
      <c r="DN3448" s="141"/>
      <c r="DO3448" s="141"/>
      <c r="DP3448" s="91"/>
      <c r="DQ3448" s="72"/>
      <c r="DR3448" s="72"/>
      <c r="DS3448" s="72"/>
      <c r="DT3448" s="72"/>
      <c r="DZ3448" s="141"/>
      <c r="EA3448" s="141"/>
      <c r="EC3448" s="141"/>
      <c r="EF3448" s="143"/>
    </row>
    <row r="3449" spans="78:136">
      <c r="BZ3449"/>
      <c r="CA3449" s="278">
        <v>41432.469178240739</v>
      </c>
      <c r="CB3449" t="s">
        <v>1969</v>
      </c>
      <c r="CF3449" s="65"/>
      <c r="CG3449" s="65"/>
      <c r="DJ3449" s="139"/>
      <c r="DK3449" s="95"/>
      <c r="DL3449" s="141"/>
      <c r="DM3449" s="141"/>
      <c r="DN3449" s="141"/>
      <c r="DO3449" s="141"/>
      <c r="DP3449" s="91"/>
      <c r="DQ3449" s="72"/>
      <c r="DR3449" s="72"/>
      <c r="DS3449" s="72"/>
      <c r="DT3449" s="72"/>
      <c r="DZ3449" s="141"/>
      <c r="EA3449" s="141"/>
      <c r="EC3449" s="141"/>
      <c r="EF3449" s="143"/>
    </row>
    <row r="3450" spans="78:136">
      <c r="BZ3450"/>
      <c r="CA3450" s="278">
        <v>41432.469259259262</v>
      </c>
      <c r="CB3450" t="s">
        <v>1969</v>
      </c>
      <c r="CF3450" s="65"/>
      <c r="CG3450" s="65"/>
      <c r="DJ3450" s="139"/>
      <c r="DK3450" s="95"/>
      <c r="DL3450" s="141"/>
      <c r="DM3450" s="141"/>
      <c r="DN3450" s="141"/>
      <c r="DO3450" s="141"/>
      <c r="DP3450" s="91"/>
      <c r="DQ3450" s="72"/>
      <c r="DR3450" s="72"/>
      <c r="DS3450" s="72"/>
      <c r="DT3450" s="72"/>
      <c r="DZ3450" s="141"/>
      <c r="EA3450" s="141"/>
      <c r="EC3450" s="141"/>
      <c r="EF3450" s="143"/>
    </row>
    <row r="3451" spans="78:136">
      <c r="BZ3451"/>
      <c r="CA3451" s="278">
        <v>41432.469305555554</v>
      </c>
      <c r="CB3451" t="s">
        <v>1969</v>
      </c>
      <c r="CF3451" s="65"/>
      <c r="CG3451" s="65"/>
      <c r="DJ3451" s="139"/>
      <c r="DK3451" s="95"/>
      <c r="DL3451" s="141"/>
      <c r="DM3451" s="141"/>
      <c r="DN3451" s="141"/>
      <c r="DO3451" s="141"/>
      <c r="DP3451" s="91"/>
      <c r="DQ3451" s="72"/>
      <c r="DR3451" s="72"/>
      <c r="DS3451" s="72"/>
      <c r="DT3451" s="72"/>
      <c r="DZ3451" s="141"/>
      <c r="EA3451" s="141"/>
      <c r="EC3451" s="141"/>
      <c r="EF3451" s="143"/>
    </row>
    <row r="3452" spans="78:136">
      <c r="BZ3452"/>
      <c r="CA3452" s="278">
        <v>41432.469305555554</v>
      </c>
      <c r="CB3452" t="s">
        <v>1737</v>
      </c>
      <c r="CF3452" s="65"/>
      <c r="CG3452" s="65"/>
      <c r="DJ3452" s="139"/>
      <c r="DK3452" s="95"/>
      <c r="DL3452" s="141"/>
      <c r="DM3452" s="141"/>
      <c r="DN3452" s="141"/>
      <c r="DO3452" s="141"/>
      <c r="DP3452" s="91"/>
      <c r="DQ3452" s="72"/>
      <c r="DR3452" s="72"/>
      <c r="DS3452" s="72"/>
      <c r="DT3452" s="72"/>
      <c r="DZ3452" s="141"/>
      <c r="EA3452" s="141"/>
      <c r="EC3452" s="141"/>
      <c r="EF3452" s="143"/>
    </row>
    <row r="3453" spans="78:136">
      <c r="BZ3453"/>
      <c r="CA3453" s="278">
        <v>41432.469317129631</v>
      </c>
      <c r="CB3453" t="s">
        <v>1738</v>
      </c>
      <c r="CF3453" s="65"/>
      <c r="CG3453" s="65"/>
      <c r="DJ3453" s="139"/>
      <c r="DK3453" s="95"/>
      <c r="DL3453" s="141"/>
      <c r="DM3453" s="141"/>
      <c r="DN3453" s="141"/>
      <c r="DO3453" s="141"/>
      <c r="DP3453" s="91"/>
      <c r="DQ3453" s="72"/>
      <c r="DR3453" s="72"/>
      <c r="DS3453" s="72"/>
      <c r="DT3453" s="72"/>
      <c r="DZ3453" s="141"/>
      <c r="EA3453" s="141"/>
      <c r="EC3453" s="141"/>
      <c r="EF3453" s="143"/>
    </row>
    <row r="3454" spans="78:136">
      <c r="BZ3454"/>
      <c r="CA3454" s="278">
        <v>41432.469317129631</v>
      </c>
      <c r="CB3454" t="s">
        <v>1738</v>
      </c>
      <c r="CF3454" s="65"/>
      <c r="CG3454" s="65"/>
      <c r="DJ3454" s="139"/>
      <c r="DK3454" s="95"/>
      <c r="DL3454" s="141"/>
      <c r="DM3454" s="141"/>
      <c r="DN3454" s="141"/>
      <c r="DO3454" s="141"/>
      <c r="DP3454" s="91"/>
      <c r="DQ3454" s="72"/>
      <c r="DR3454" s="72"/>
      <c r="DS3454" s="72"/>
      <c r="DT3454" s="72"/>
      <c r="DZ3454" s="141"/>
      <c r="EA3454" s="141"/>
      <c r="EC3454" s="141"/>
      <c r="EF3454" s="143"/>
    </row>
    <row r="3455" spans="78:136">
      <c r="BZ3455"/>
      <c r="CA3455" s="278">
        <v>41432.469317129631</v>
      </c>
      <c r="CB3455" t="s">
        <v>2775</v>
      </c>
      <c r="CF3455" s="65"/>
      <c r="CG3455" s="65"/>
      <c r="DJ3455" s="139"/>
      <c r="DK3455" s="95"/>
      <c r="DL3455" s="141"/>
      <c r="DM3455" s="141"/>
      <c r="DN3455" s="141"/>
      <c r="DO3455" s="141"/>
      <c r="DP3455" s="91"/>
      <c r="DQ3455" s="72"/>
      <c r="DR3455" s="72"/>
      <c r="DS3455" s="72"/>
      <c r="DT3455" s="72"/>
      <c r="DZ3455" s="141"/>
      <c r="EA3455" s="141"/>
      <c r="EC3455" s="141"/>
      <c r="EF3455" s="143"/>
    </row>
    <row r="3456" spans="78:136">
      <c r="BZ3456"/>
      <c r="CA3456" s="278">
        <v>41432.469317129631</v>
      </c>
      <c r="CB3456" t="s">
        <v>1969</v>
      </c>
      <c r="CF3456" s="65"/>
      <c r="CG3456" s="65"/>
      <c r="DJ3456" s="139"/>
      <c r="DK3456" s="95"/>
      <c r="DL3456" s="141"/>
      <c r="DM3456" s="141"/>
      <c r="DN3456" s="141"/>
      <c r="DO3456" s="141"/>
      <c r="DP3456" s="91"/>
      <c r="DQ3456" s="72"/>
      <c r="DR3456" s="72"/>
      <c r="DS3456" s="72"/>
      <c r="DT3456" s="72"/>
      <c r="DZ3456" s="141"/>
      <c r="EA3456" s="141"/>
      <c r="EC3456" s="141"/>
      <c r="EF3456" s="143"/>
    </row>
    <row r="3457" spans="78:136">
      <c r="BZ3457"/>
      <c r="CA3457" s="278">
        <v>41432.469317129631</v>
      </c>
      <c r="CB3457" t="s">
        <v>2776</v>
      </c>
      <c r="CF3457" s="65"/>
      <c r="CG3457" s="65"/>
      <c r="DJ3457" s="139"/>
      <c r="DK3457" s="95"/>
      <c r="DL3457" s="141"/>
      <c r="DM3457" s="141"/>
      <c r="DN3457" s="141"/>
      <c r="DO3457" s="141"/>
      <c r="DP3457" s="91"/>
      <c r="DQ3457" s="72"/>
      <c r="DR3457" s="72"/>
      <c r="DS3457" s="72"/>
      <c r="DT3457" s="72"/>
      <c r="DZ3457" s="141"/>
      <c r="EA3457" s="141"/>
      <c r="EC3457" s="141"/>
      <c r="EF3457" s="143"/>
    </row>
    <row r="3458" spans="78:136">
      <c r="BZ3458"/>
      <c r="CA3458" s="278">
        <v>41432.469328703701</v>
      </c>
      <c r="CB3458" t="s">
        <v>1969</v>
      </c>
      <c r="CF3458" s="65"/>
      <c r="CG3458" s="65"/>
      <c r="DJ3458" s="139"/>
      <c r="DK3458" s="95"/>
      <c r="DL3458" s="141"/>
      <c r="DM3458" s="141"/>
      <c r="DN3458" s="141"/>
      <c r="DO3458" s="141"/>
      <c r="DP3458" s="91"/>
      <c r="DQ3458" s="72"/>
      <c r="DR3458" s="72"/>
      <c r="DS3458" s="72"/>
      <c r="DT3458" s="72"/>
      <c r="DZ3458" s="141"/>
      <c r="EA3458" s="141"/>
      <c r="EC3458" s="141"/>
      <c r="EF3458" s="143"/>
    </row>
    <row r="3459" spans="78:136">
      <c r="BZ3459"/>
      <c r="CA3459" s="278">
        <v>41432.469340277778</v>
      </c>
      <c r="CB3459" t="s">
        <v>2777</v>
      </c>
      <c r="CF3459" s="65"/>
      <c r="CG3459" s="65"/>
      <c r="DJ3459" s="139"/>
      <c r="DK3459" s="95"/>
      <c r="DL3459" s="141"/>
      <c r="DM3459" s="141"/>
      <c r="DN3459" s="141"/>
      <c r="DO3459" s="141"/>
      <c r="DP3459" s="91"/>
      <c r="DQ3459" s="72"/>
      <c r="DR3459" s="72"/>
      <c r="DS3459" s="72"/>
      <c r="DT3459" s="72"/>
      <c r="DZ3459" s="141"/>
      <c r="EA3459" s="141"/>
      <c r="EC3459" s="141"/>
      <c r="EF3459" s="143"/>
    </row>
    <row r="3460" spans="78:136">
      <c r="BZ3460"/>
      <c r="CA3460" s="278">
        <v>41432.469363425924</v>
      </c>
      <c r="CB3460" t="s">
        <v>1969</v>
      </c>
      <c r="CF3460" s="65"/>
      <c r="CG3460" s="65"/>
      <c r="DJ3460" s="139"/>
      <c r="DK3460" s="95"/>
      <c r="DL3460" s="141"/>
      <c r="DM3460" s="141"/>
      <c r="DN3460" s="141"/>
      <c r="DO3460" s="141"/>
      <c r="DP3460" s="91"/>
      <c r="DQ3460" s="72"/>
      <c r="DR3460" s="72"/>
      <c r="DS3460" s="72"/>
      <c r="DT3460" s="72"/>
      <c r="DZ3460" s="141"/>
      <c r="EA3460" s="141"/>
      <c r="EC3460" s="141"/>
      <c r="EF3460" s="143"/>
    </row>
    <row r="3461" spans="78:136">
      <c r="BZ3461"/>
      <c r="CA3461" s="278">
        <v>41432.469375000001</v>
      </c>
      <c r="CB3461" t="s">
        <v>2775</v>
      </c>
      <c r="CF3461" s="65"/>
      <c r="CG3461" s="65"/>
      <c r="DJ3461" s="139"/>
      <c r="DK3461" s="95"/>
      <c r="DL3461" s="141"/>
      <c r="DM3461" s="141"/>
      <c r="DN3461" s="141"/>
      <c r="DO3461" s="141"/>
      <c r="DP3461" s="91"/>
      <c r="DQ3461" s="72"/>
      <c r="DR3461" s="72"/>
      <c r="DS3461" s="72"/>
      <c r="DT3461" s="72"/>
      <c r="DZ3461" s="141"/>
      <c r="EA3461" s="141"/>
      <c r="EC3461" s="141"/>
      <c r="EF3461" s="143"/>
    </row>
    <row r="3462" spans="78:136">
      <c r="BZ3462"/>
      <c r="CA3462" s="278">
        <v>41432.469722222224</v>
      </c>
      <c r="CB3462" t="s">
        <v>2775</v>
      </c>
      <c r="CF3462" s="65"/>
      <c r="CG3462" s="65"/>
      <c r="DJ3462" s="139"/>
      <c r="DK3462" s="95"/>
      <c r="DL3462" s="141"/>
      <c r="DM3462" s="141"/>
      <c r="DN3462" s="141"/>
      <c r="DO3462" s="141"/>
      <c r="DP3462" s="91"/>
      <c r="DQ3462" s="72"/>
      <c r="DR3462" s="72"/>
      <c r="DS3462" s="72"/>
      <c r="DT3462" s="72"/>
      <c r="DZ3462" s="141"/>
      <c r="EA3462" s="141"/>
      <c r="EC3462" s="141"/>
      <c r="EF3462" s="143"/>
    </row>
    <row r="3463" spans="78:136">
      <c r="BZ3463"/>
      <c r="CA3463" s="278">
        <v>41432.469733796293</v>
      </c>
      <c r="CB3463" t="s">
        <v>1969</v>
      </c>
      <c r="CF3463" s="65"/>
      <c r="CG3463" s="65"/>
      <c r="DJ3463" s="139"/>
      <c r="DK3463" s="95"/>
      <c r="DL3463" s="141"/>
      <c r="DM3463" s="141"/>
      <c r="DN3463" s="141"/>
      <c r="DO3463" s="141"/>
      <c r="DP3463" s="91"/>
      <c r="DQ3463" s="72"/>
      <c r="DR3463" s="72"/>
      <c r="DS3463" s="72"/>
      <c r="DT3463" s="72"/>
      <c r="DZ3463" s="141"/>
      <c r="EA3463" s="141"/>
      <c r="EC3463" s="141"/>
      <c r="EF3463" s="143"/>
    </row>
    <row r="3464" spans="78:136">
      <c r="BZ3464"/>
      <c r="CA3464" s="278">
        <v>41432.469780092593</v>
      </c>
      <c r="CB3464" t="s">
        <v>1969</v>
      </c>
      <c r="CF3464" s="65"/>
      <c r="CG3464" s="65"/>
      <c r="DJ3464" s="139"/>
      <c r="DK3464" s="95"/>
      <c r="DL3464" s="141"/>
      <c r="DM3464" s="141"/>
      <c r="DN3464" s="141"/>
      <c r="DO3464" s="141"/>
      <c r="DP3464" s="91"/>
      <c r="DQ3464" s="72"/>
      <c r="DR3464" s="72"/>
      <c r="DS3464" s="72"/>
      <c r="DT3464" s="72"/>
      <c r="DZ3464" s="141"/>
      <c r="EA3464" s="141"/>
      <c r="EC3464" s="141"/>
      <c r="EF3464" s="143"/>
    </row>
    <row r="3465" spans="78:136">
      <c r="BZ3465"/>
      <c r="CA3465" s="278">
        <v>41432.46980324074</v>
      </c>
      <c r="CB3465" t="s">
        <v>2778</v>
      </c>
      <c r="CF3465" s="65"/>
      <c r="CG3465" s="65"/>
      <c r="DJ3465" s="139"/>
      <c r="DK3465" s="95"/>
      <c r="DL3465" s="141"/>
      <c r="DM3465" s="141"/>
      <c r="DN3465" s="141"/>
      <c r="DO3465" s="141"/>
      <c r="DP3465" s="91"/>
      <c r="DQ3465" s="72"/>
      <c r="DR3465" s="72"/>
      <c r="DS3465" s="72"/>
      <c r="DT3465" s="72"/>
      <c r="DZ3465" s="141"/>
      <c r="EA3465" s="141"/>
      <c r="EC3465" s="141"/>
      <c r="EF3465" s="143"/>
    </row>
    <row r="3466" spans="78:136">
      <c r="BZ3466"/>
      <c r="CA3466" s="278">
        <v>41432.469814814816</v>
      </c>
      <c r="CB3466" t="s">
        <v>1969</v>
      </c>
      <c r="CF3466" s="65"/>
      <c r="CG3466" s="65"/>
      <c r="DJ3466" s="139"/>
      <c r="DK3466" s="95"/>
      <c r="DL3466" s="141"/>
      <c r="DM3466" s="141"/>
      <c r="DN3466" s="141"/>
      <c r="DO3466" s="141"/>
      <c r="DP3466" s="91"/>
      <c r="DQ3466" s="72"/>
      <c r="DR3466" s="72"/>
      <c r="DS3466" s="72"/>
      <c r="DT3466" s="72"/>
      <c r="DZ3466" s="141"/>
      <c r="EA3466" s="141"/>
      <c r="EC3466" s="141"/>
      <c r="EF3466" s="143"/>
    </row>
    <row r="3467" spans="78:136">
      <c r="BZ3467"/>
      <c r="CA3467" s="278">
        <v>41432.469826388886</v>
      </c>
      <c r="CB3467" t="s">
        <v>1969</v>
      </c>
      <c r="CF3467" s="65"/>
      <c r="CG3467" s="65"/>
      <c r="DJ3467" s="139"/>
      <c r="DK3467" s="95"/>
      <c r="DL3467" s="141"/>
      <c r="DM3467" s="141"/>
      <c r="DN3467" s="141"/>
      <c r="DO3467" s="141"/>
      <c r="DP3467" s="91"/>
      <c r="DQ3467" s="72"/>
      <c r="DR3467" s="72"/>
      <c r="DS3467" s="72"/>
      <c r="DT3467" s="72"/>
      <c r="DZ3467" s="141"/>
      <c r="EA3467" s="141"/>
      <c r="EC3467" s="141"/>
      <c r="EF3467" s="143"/>
    </row>
    <row r="3468" spans="78:136">
      <c r="BZ3468"/>
      <c r="CA3468" s="278">
        <v>41432.469849537039</v>
      </c>
      <c r="CB3468" t="s">
        <v>1969</v>
      </c>
      <c r="CF3468" s="65"/>
      <c r="CG3468" s="65"/>
      <c r="DJ3468" s="139"/>
      <c r="DK3468" s="95"/>
      <c r="DL3468" s="141"/>
      <c r="DM3468" s="141"/>
      <c r="DN3468" s="141"/>
      <c r="DO3468" s="141"/>
      <c r="DP3468" s="91"/>
      <c r="DQ3468" s="72"/>
      <c r="DR3468" s="72"/>
      <c r="DS3468" s="72"/>
      <c r="DT3468" s="72"/>
      <c r="DZ3468" s="141"/>
      <c r="EA3468" s="141"/>
      <c r="EC3468" s="141"/>
      <c r="EF3468" s="143"/>
    </row>
    <row r="3469" spans="78:136">
      <c r="BZ3469"/>
      <c r="CA3469" s="278">
        <v>41432.469849537039</v>
      </c>
      <c r="CB3469" t="s">
        <v>2779</v>
      </c>
      <c r="CF3469" s="65"/>
      <c r="CG3469" s="65"/>
      <c r="DJ3469" s="139"/>
      <c r="DK3469" s="95"/>
      <c r="DL3469" s="141"/>
      <c r="DM3469" s="141"/>
      <c r="DN3469" s="141"/>
      <c r="DO3469" s="141"/>
      <c r="DP3469" s="91"/>
      <c r="DQ3469" s="72"/>
      <c r="DR3469" s="72"/>
      <c r="DS3469" s="72"/>
      <c r="DT3469" s="72"/>
      <c r="DZ3469" s="141"/>
      <c r="EA3469" s="141"/>
      <c r="EC3469" s="141"/>
      <c r="EF3469" s="143"/>
    </row>
    <row r="3470" spans="78:136">
      <c r="BZ3470"/>
      <c r="CA3470" s="278">
        <v>41432.469861111109</v>
      </c>
      <c r="CB3470" t="s">
        <v>2780</v>
      </c>
      <c r="CF3470" s="65"/>
      <c r="CG3470" s="65"/>
      <c r="DJ3470" s="139"/>
      <c r="DK3470" s="95"/>
      <c r="DL3470" s="141"/>
      <c r="DM3470" s="141"/>
      <c r="DN3470" s="141"/>
      <c r="DO3470" s="141"/>
      <c r="DP3470" s="91"/>
      <c r="DQ3470" s="72"/>
      <c r="DR3470" s="72"/>
      <c r="DS3470" s="72"/>
      <c r="DT3470" s="72"/>
      <c r="DZ3470" s="141"/>
      <c r="EA3470" s="141"/>
      <c r="EC3470" s="141"/>
      <c r="EF3470" s="143"/>
    </row>
    <row r="3471" spans="78:136">
      <c r="BZ3471"/>
      <c r="CA3471" s="278">
        <v>41432.469861111109</v>
      </c>
      <c r="CB3471" t="s">
        <v>2780</v>
      </c>
      <c r="CF3471" s="65"/>
      <c r="CG3471" s="65"/>
      <c r="DJ3471" s="139"/>
      <c r="DK3471" s="95"/>
      <c r="DL3471" s="141"/>
      <c r="DM3471" s="141"/>
      <c r="DN3471" s="141"/>
      <c r="DO3471" s="141"/>
      <c r="DP3471" s="91"/>
      <c r="DQ3471" s="72"/>
      <c r="DR3471" s="72"/>
      <c r="DS3471" s="72"/>
      <c r="DT3471" s="72"/>
      <c r="DZ3471" s="141"/>
      <c r="EA3471" s="141"/>
      <c r="EC3471" s="141"/>
      <c r="EF3471" s="143"/>
    </row>
    <row r="3472" spans="78:136">
      <c r="BZ3472"/>
      <c r="CA3472" s="278">
        <v>41432.469861111109</v>
      </c>
      <c r="CB3472" t="s">
        <v>2781</v>
      </c>
      <c r="CF3472" s="65"/>
      <c r="CG3472" s="65"/>
      <c r="DJ3472" s="139"/>
      <c r="DK3472" s="95"/>
      <c r="DL3472" s="141"/>
      <c r="DM3472" s="141"/>
      <c r="DN3472" s="141"/>
      <c r="DO3472" s="141"/>
      <c r="DP3472" s="91"/>
      <c r="DQ3472" s="72"/>
      <c r="DR3472" s="72"/>
      <c r="DS3472" s="72"/>
      <c r="DT3472" s="72"/>
      <c r="DZ3472" s="141"/>
      <c r="EA3472" s="141"/>
      <c r="EC3472" s="141"/>
      <c r="EF3472" s="143"/>
    </row>
    <row r="3473" spans="78:136">
      <c r="BZ3473"/>
      <c r="CA3473" s="278">
        <v>41432.469861111109</v>
      </c>
      <c r="CB3473" t="s">
        <v>1969</v>
      </c>
      <c r="CF3473" s="65"/>
      <c r="CG3473" s="65"/>
      <c r="DJ3473" s="139"/>
      <c r="DK3473" s="95"/>
      <c r="DL3473" s="141"/>
      <c r="DM3473" s="141"/>
      <c r="DN3473" s="141"/>
      <c r="DO3473" s="141"/>
      <c r="DP3473" s="91"/>
      <c r="DQ3473" s="72"/>
      <c r="DR3473" s="72"/>
      <c r="DS3473" s="72"/>
      <c r="DT3473" s="72"/>
      <c r="DZ3473" s="141"/>
      <c r="EA3473" s="141"/>
      <c r="EC3473" s="141"/>
      <c r="EF3473" s="143"/>
    </row>
    <row r="3474" spans="78:136">
      <c r="BZ3474"/>
      <c r="CA3474" s="278">
        <v>41432.469861111109</v>
      </c>
      <c r="CB3474" t="s">
        <v>2782</v>
      </c>
      <c r="CF3474" s="65"/>
      <c r="CG3474" s="65"/>
      <c r="DJ3474" s="139"/>
      <c r="DK3474" s="95"/>
      <c r="DL3474" s="141"/>
      <c r="DM3474" s="141"/>
      <c r="DN3474" s="141"/>
      <c r="DO3474" s="141"/>
      <c r="DP3474" s="91"/>
      <c r="DQ3474" s="72"/>
      <c r="DR3474" s="72"/>
      <c r="DS3474" s="72"/>
      <c r="DT3474" s="72"/>
      <c r="DZ3474" s="141"/>
      <c r="EA3474" s="141"/>
      <c r="EC3474" s="141"/>
      <c r="EF3474" s="143"/>
    </row>
    <row r="3475" spans="78:136">
      <c r="BZ3475"/>
      <c r="CA3475" s="278">
        <v>41432.469861111109</v>
      </c>
      <c r="CB3475" t="s">
        <v>1969</v>
      </c>
      <c r="CF3475" s="65"/>
      <c r="CG3475" s="65"/>
      <c r="DJ3475" s="139"/>
      <c r="DK3475" s="95"/>
      <c r="DL3475" s="141"/>
      <c r="DM3475" s="141"/>
      <c r="DN3475" s="141"/>
      <c r="DO3475" s="141"/>
      <c r="DP3475" s="91"/>
      <c r="DQ3475" s="72"/>
      <c r="DR3475" s="72"/>
      <c r="DS3475" s="72"/>
      <c r="DT3475" s="72"/>
      <c r="DZ3475" s="141"/>
      <c r="EA3475" s="141"/>
      <c r="EC3475" s="141"/>
      <c r="EF3475" s="143"/>
    </row>
    <row r="3476" spans="78:136">
      <c r="BZ3476"/>
      <c r="CA3476" s="278">
        <v>41432.469884259262</v>
      </c>
      <c r="CB3476" t="s">
        <v>2783</v>
      </c>
      <c r="CF3476" s="65"/>
      <c r="CG3476" s="65"/>
      <c r="DJ3476" s="139"/>
      <c r="DK3476" s="95"/>
      <c r="DL3476" s="141"/>
      <c r="DM3476" s="141"/>
      <c r="DN3476" s="141"/>
      <c r="DO3476" s="141"/>
      <c r="DP3476" s="91"/>
      <c r="DQ3476" s="72"/>
      <c r="DR3476" s="72"/>
      <c r="DS3476" s="72"/>
      <c r="DT3476" s="72"/>
      <c r="DZ3476" s="141"/>
      <c r="EA3476" s="141"/>
      <c r="EC3476" s="141"/>
      <c r="EF3476" s="143"/>
    </row>
    <row r="3477" spans="78:136">
      <c r="BZ3477"/>
      <c r="CA3477" s="278">
        <v>41432.469907407409</v>
      </c>
      <c r="CB3477" t="s">
        <v>1969</v>
      </c>
      <c r="CF3477" s="65"/>
      <c r="CG3477" s="65"/>
      <c r="DJ3477" s="139"/>
      <c r="DK3477" s="95"/>
      <c r="DL3477" s="141"/>
      <c r="DM3477" s="141"/>
      <c r="DN3477" s="141"/>
      <c r="DO3477" s="141"/>
      <c r="DP3477" s="91"/>
      <c r="DQ3477" s="72"/>
      <c r="DR3477" s="72"/>
      <c r="DS3477" s="72"/>
      <c r="DT3477" s="72"/>
      <c r="DZ3477" s="141"/>
      <c r="EA3477" s="141"/>
      <c r="EC3477" s="141"/>
      <c r="EF3477" s="143"/>
    </row>
    <row r="3478" spans="78:136">
      <c r="BZ3478"/>
      <c r="CA3478" s="278">
        <v>41432.469907407409</v>
      </c>
      <c r="CB3478" t="s">
        <v>2781</v>
      </c>
      <c r="CF3478" s="65"/>
      <c r="CG3478" s="65"/>
      <c r="DJ3478" s="139"/>
      <c r="DK3478" s="95"/>
      <c r="DL3478" s="141"/>
      <c r="DM3478" s="141"/>
      <c r="DN3478" s="141"/>
      <c r="DO3478" s="141"/>
      <c r="DP3478" s="91"/>
      <c r="DQ3478" s="72"/>
      <c r="DR3478" s="72"/>
      <c r="DS3478" s="72"/>
      <c r="DT3478" s="72"/>
      <c r="DZ3478" s="141"/>
      <c r="EA3478" s="141"/>
      <c r="EC3478" s="141"/>
      <c r="EF3478" s="143"/>
    </row>
    <row r="3479" spans="78:136">
      <c r="BZ3479"/>
      <c r="CA3479" s="278">
        <v>41432.480069444442</v>
      </c>
      <c r="CB3479" t="s">
        <v>2784</v>
      </c>
      <c r="CF3479" s="65"/>
      <c r="CG3479" s="65"/>
      <c r="DJ3479" s="139"/>
      <c r="DK3479" s="95"/>
      <c r="DL3479" s="141"/>
      <c r="DM3479" s="141"/>
      <c r="DN3479" s="141"/>
      <c r="DO3479" s="141"/>
      <c r="DP3479" s="91"/>
      <c r="DQ3479" s="72"/>
      <c r="DR3479" s="72"/>
      <c r="DS3479" s="72"/>
      <c r="DT3479" s="72"/>
      <c r="DZ3479" s="141"/>
      <c r="EA3479" s="141"/>
      <c r="EC3479" s="141"/>
      <c r="EF3479" s="143"/>
    </row>
    <row r="3480" spans="78:136">
      <c r="BZ3480"/>
      <c r="CA3480" s="278">
        <v>41432.480081018519</v>
      </c>
      <c r="CB3480" t="s">
        <v>1976</v>
      </c>
      <c r="CF3480" s="65"/>
      <c r="CG3480" s="65"/>
      <c r="DJ3480" s="139"/>
      <c r="DK3480" s="95"/>
      <c r="DL3480" s="141"/>
      <c r="DM3480" s="141"/>
      <c r="DN3480" s="141"/>
      <c r="DO3480" s="141"/>
      <c r="DP3480" s="91"/>
      <c r="DQ3480" s="72"/>
      <c r="DR3480" s="72"/>
      <c r="DS3480" s="72"/>
      <c r="DT3480" s="72"/>
      <c r="DZ3480" s="141"/>
      <c r="EA3480" s="141"/>
      <c r="EC3480" s="141"/>
      <c r="EF3480" s="143"/>
    </row>
    <row r="3481" spans="78:136">
      <c r="BZ3481"/>
      <c r="CA3481" s="278">
        <v>41432.480266203704</v>
      </c>
      <c r="CB3481" t="s">
        <v>2784</v>
      </c>
      <c r="CF3481" s="65"/>
      <c r="CG3481" s="65"/>
      <c r="DJ3481" s="139"/>
      <c r="DK3481" s="95"/>
      <c r="DL3481" s="141"/>
      <c r="DM3481" s="141"/>
      <c r="DN3481" s="141"/>
      <c r="DO3481" s="141"/>
      <c r="DP3481" s="91"/>
      <c r="DQ3481" s="72"/>
      <c r="DR3481" s="72"/>
      <c r="DS3481" s="72"/>
      <c r="DT3481" s="72"/>
      <c r="DZ3481" s="141"/>
      <c r="EA3481" s="141"/>
      <c r="EC3481" s="141"/>
      <c r="EF3481" s="143"/>
    </row>
    <row r="3482" spans="78:136">
      <c r="BZ3482"/>
      <c r="CA3482" s="278">
        <v>41432.48027777778</v>
      </c>
      <c r="CB3482" t="s">
        <v>1969</v>
      </c>
      <c r="CF3482" s="65"/>
      <c r="CG3482" s="65"/>
      <c r="DJ3482" s="139"/>
      <c r="DK3482" s="95"/>
      <c r="DL3482" s="141"/>
      <c r="DM3482" s="141"/>
      <c r="DN3482" s="141"/>
      <c r="DO3482" s="141"/>
      <c r="DP3482" s="91"/>
      <c r="DQ3482" s="72"/>
      <c r="DR3482" s="72"/>
      <c r="DS3482" s="72"/>
      <c r="DT3482" s="72"/>
      <c r="DZ3482" s="141"/>
      <c r="EA3482" s="141"/>
      <c r="EC3482" s="141"/>
      <c r="EF3482" s="143"/>
    </row>
    <row r="3483" spans="78:136">
      <c r="BZ3483"/>
      <c r="CA3483" s="278">
        <v>41432.480578703704</v>
      </c>
      <c r="CB3483" t="s">
        <v>1969</v>
      </c>
      <c r="CF3483" s="65"/>
      <c r="CG3483" s="65"/>
      <c r="DJ3483" s="139"/>
      <c r="DK3483" s="95"/>
      <c r="DL3483" s="141"/>
      <c r="DM3483" s="141"/>
      <c r="DN3483" s="141"/>
      <c r="DO3483" s="141"/>
      <c r="DP3483" s="91"/>
      <c r="DQ3483" s="72"/>
      <c r="DR3483" s="72"/>
      <c r="DS3483" s="72"/>
      <c r="DT3483" s="72"/>
      <c r="DZ3483" s="141"/>
      <c r="EA3483" s="141"/>
      <c r="EC3483" s="141"/>
      <c r="EF3483" s="143"/>
    </row>
    <row r="3484" spans="78:136">
      <c r="BZ3484"/>
      <c r="CA3484" s="278">
        <v>41432.480775462966</v>
      </c>
      <c r="CB3484" t="s">
        <v>2785</v>
      </c>
      <c r="CF3484" s="65"/>
      <c r="CG3484" s="65"/>
      <c r="DJ3484" s="139"/>
      <c r="DK3484" s="95"/>
      <c r="DL3484" s="141"/>
      <c r="DM3484" s="141"/>
      <c r="DN3484" s="141"/>
      <c r="DO3484" s="141"/>
      <c r="DP3484" s="91"/>
      <c r="DQ3484" s="72"/>
      <c r="DR3484" s="72"/>
      <c r="DS3484" s="72"/>
      <c r="DT3484" s="72"/>
      <c r="DZ3484" s="141"/>
      <c r="EA3484" s="141"/>
      <c r="EC3484" s="141"/>
      <c r="EF3484" s="143"/>
    </row>
    <row r="3485" spans="78:136">
      <c r="BZ3485"/>
      <c r="CA3485" s="278">
        <v>41432.480787037035</v>
      </c>
      <c r="CB3485" t="s">
        <v>1597</v>
      </c>
      <c r="CF3485" s="65"/>
      <c r="CG3485" s="65"/>
      <c r="DJ3485" s="139"/>
      <c r="DK3485" s="95"/>
      <c r="DL3485" s="141"/>
      <c r="DM3485" s="141"/>
      <c r="DN3485" s="141"/>
      <c r="DO3485" s="141"/>
      <c r="DP3485" s="91"/>
      <c r="DQ3485" s="72"/>
      <c r="DR3485" s="72"/>
      <c r="DS3485" s="72"/>
      <c r="DT3485" s="72"/>
      <c r="DZ3485" s="141"/>
      <c r="EA3485" s="141"/>
      <c r="EC3485" s="141"/>
      <c r="EF3485" s="143"/>
    </row>
    <row r="3486" spans="78:136">
      <c r="BZ3486"/>
      <c r="CA3486" s="278">
        <v>41432.480879629627</v>
      </c>
      <c r="CB3486" t="s">
        <v>2785</v>
      </c>
      <c r="CF3486" s="65"/>
      <c r="CG3486" s="65"/>
      <c r="DJ3486" s="139"/>
      <c r="DK3486" s="95"/>
      <c r="DL3486" s="141"/>
      <c r="DM3486" s="141"/>
      <c r="DN3486" s="141"/>
      <c r="DO3486" s="141"/>
      <c r="DP3486" s="91"/>
      <c r="DQ3486" s="72"/>
      <c r="DR3486" s="72"/>
      <c r="DS3486" s="72"/>
      <c r="DT3486" s="72"/>
      <c r="DZ3486" s="141"/>
      <c r="EA3486" s="141"/>
      <c r="EC3486" s="141"/>
      <c r="EF3486" s="143"/>
    </row>
    <row r="3487" spans="78:136">
      <c r="BZ3487"/>
      <c r="CA3487" s="278">
        <v>41432.480879629627</v>
      </c>
      <c r="CB3487" t="s">
        <v>1598</v>
      </c>
      <c r="CF3487" s="65"/>
      <c r="CG3487" s="65"/>
      <c r="DJ3487" s="139"/>
      <c r="DK3487" s="95"/>
      <c r="DL3487" s="141"/>
      <c r="DM3487" s="141"/>
      <c r="DN3487" s="141"/>
      <c r="DO3487" s="141"/>
      <c r="DP3487" s="91"/>
      <c r="DQ3487" s="72"/>
      <c r="DR3487" s="72"/>
      <c r="DS3487" s="72"/>
      <c r="DT3487" s="72"/>
      <c r="DZ3487" s="141"/>
      <c r="EA3487" s="141"/>
      <c r="EC3487" s="141"/>
      <c r="EF3487" s="143"/>
    </row>
    <row r="3488" spans="78:136">
      <c r="BZ3488"/>
      <c r="CA3488" s="278">
        <v>41432.480879629627</v>
      </c>
      <c r="CB3488" t="s">
        <v>1969</v>
      </c>
      <c r="CF3488" s="65"/>
      <c r="CG3488" s="65"/>
      <c r="DJ3488" s="139"/>
      <c r="DK3488" s="95"/>
      <c r="DL3488" s="141"/>
      <c r="DM3488" s="141"/>
      <c r="DN3488" s="141"/>
      <c r="DO3488" s="141"/>
      <c r="DP3488" s="91"/>
      <c r="DQ3488" s="72"/>
      <c r="DR3488" s="72"/>
      <c r="DS3488" s="72"/>
      <c r="DT3488" s="72"/>
      <c r="DZ3488" s="141"/>
      <c r="EA3488" s="141"/>
      <c r="EC3488" s="141"/>
      <c r="EF3488" s="143"/>
    </row>
    <row r="3489" spans="78:136">
      <c r="BZ3489"/>
      <c r="CA3489" s="278">
        <v>41432.480879629627</v>
      </c>
      <c r="CB3489" t="s">
        <v>2786</v>
      </c>
      <c r="CF3489" s="65"/>
      <c r="CG3489" s="65"/>
      <c r="DJ3489" s="139"/>
      <c r="DK3489" s="95"/>
      <c r="DL3489" s="141"/>
      <c r="DM3489" s="141"/>
      <c r="DN3489" s="141"/>
      <c r="DO3489" s="141"/>
      <c r="DP3489" s="91"/>
      <c r="DQ3489" s="72"/>
      <c r="DR3489" s="72"/>
      <c r="DS3489" s="72"/>
      <c r="DT3489" s="72"/>
      <c r="DZ3489" s="141"/>
      <c r="EA3489" s="141"/>
      <c r="EC3489" s="141"/>
      <c r="EF3489" s="143"/>
    </row>
    <row r="3490" spans="78:136">
      <c r="BZ3490"/>
      <c r="CA3490" s="278">
        <v>41432.480879629627</v>
      </c>
      <c r="CB3490" t="s">
        <v>1969</v>
      </c>
      <c r="CF3490" s="65"/>
      <c r="CG3490" s="65"/>
      <c r="DJ3490" s="139"/>
      <c r="DK3490" s="95"/>
      <c r="DL3490" s="141"/>
      <c r="DM3490" s="141"/>
      <c r="DN3490" s="141"/>
      <c r="DO3490" s="141"/>
      <c r="DP3490" s="91"/>
      <c r="DQ3490" s="72"/>
      <c r="DR3490" s="72"/>
      <c r="DS3490" s="72"/>
      <c r="DT3490" s="72"/>
      <c r="DZ3490" s="141"/>
      <c r="EA3490" s="141"/>
      <c r="EC3490" s="141"/>
      <c r="EF3490" s="143"/>
    </row>
    <row r="3491" spans="78:136">
      <c r="BZ3491"/>
      <c r="CA3491" s="278">
        <v>41432.480891203704</v>
      </c>
      <c r="CB3491" t="s">
        <v>1740</v>
      </c>
      <c r="CF3491" s="65"/>
      <c r="CG3491" s="65"/>
      <c r="DJ3491" s="139"/>
      <c r="DK3491" s="95"/>
      <c r="DL3491" s="141"/>
      <c r="DM3491" s="141"/>
      <c r="DN3491" s="141"/>
      <c r="DO3491" s="141"/>
      <c r="DP3491" s="91"/>
      <c r="DQ3491" s="72"/>
      <c r="DR3491" s="72"/>
      <c r="DS3491" s="72"/>
      <c r="DT3491" s="72"/>
      <c r="DZ3491" s="141"/>
      <c r="EA3491" s="141"/>
      <c r="EC3491" s="141"/>
      <c r="EF3491" s="143"/>
    </row>
    <row r="3492" spans="78:136">
      <c r="BZ3492"/>
      <c r="CA3492" s="278">
        <v>41432.480925925927</v>
      </c>
      <c r="CB3492" t="s">
        <v>1969</v>
      </c>
      <c r="CF3492" s="65"/>
      <c r="CG3492" s="65"/>
      <c r="DJ3492" s="139"/>
      <c r="DK3492" s="95"/>
      <c r="DL3492" s="141"/>
      <c r="DM3492" s="141"/>
      <c r="DN3492" s="141"/>
      <c r="DO3492" s="141"/>
      <c r="DP3492" s="91"/>
      <c r="DQ3492" s="72"/>
      <c r="DR3492" s="72"/>
      <c r="DS3492" s="72"/>
      <c r="DT3492" s="72"/>
      <c r="DZ3492" s="141"/>
      <c r="EA3492" s="141"/>
      <c r="EC3492" s="141"/>
      <c r="EF3492" s="143"/>
    </row>
    <row r="3493" spans="78:136">
      <c r="BZ3493"/>
      <c r="CA3493" s="278">
        <v>41432.480925925927</v>
      </c>
      <c r="CB3493" t="s">
        <v>2785</v>
      </c>
      <c r="CF3493" s="65"/>
      <c r="CG3493" s="65"/>
      <c r="DJ3493" s="139"/>
      <c r="DK3493" s="95"/>
      <c r="DL3493" s="141"/>
      <c r="DM3493" s="141"/>
      <c r="DN3493" s="141"/>
      <c r="DO3493" s="141"/>
      <c r="DP3493" s="91"/>
      <c r="DQ3493" s="72"/>
      <c r="DR3493" s="72"/>
      <c r="DS3493" s="72"/>
      <c r="DT3493" s="72"/>
      <c r="DZ3493" s="141"/>
      <c r="EA3493" s="141"/>
      <c r="EC3493" s="141"/>
      <c r="EF3493" s="143"/>
    </row>
    <row r="3494" spans="78:136">
      <c r="BZ3494"/>
      <c r="CA3494" s="278">
        <v>41432.480925925927</v>
      </c>
      <c r="CB3494" t="s">
        <v>1597</v>
      </c>
      <c r="CF3494" s="65"/>
      <c r="CG3494" s="65"/>
      <c r="DJ3494" s="139"/>
      <c r="DK3494" s="95"/>
      <c r="DL3494" s="141"/>
      <c r="DM3494" s="141"/>
      <c r="DN3494" s="141"/>
      <c r="DO3494" s="141"/>
      <c r="DP3494" s="91"/>
      <c r="DQ3494" s="72"/>
      <c r="DR3494" s="72"/>
      <c r="DS3494" s="72"/>
      <c r="DT3494" s="72"/>
      <c r="DZ3494" s="141"/>
      <c r="EA3494" s="141"/>
      <c r="EC3494" s="141"/>
      <c r="EF3494" s="143"/>
    </row>
    <row r="3495" spans="78:136">
      <c r="BZ3495"/>
      <c r="CA3495" s="278">
        <v>41432.597986111112</v>
      </c>
      <c r="CB3495" t="s">
        <v>2785</v>
      </c>
      <c r="CF3495" s="65"/>
      <c r="CG3495" s="65"/>
      <c r="DJ3495" s="139"/>
      <c r="DK3495" s="95"/>
      <c r="DL3495" s="141"/>
      <c r="DM3495" s="141"/>
      <c r="DN3495" s="141"/>
      <c r="DO3495" s="141"/>
      <c r="DP3495" s="91"/>
      <c r="DQ3495" s="72"/>
      <c r="DR3495" s="72"/>
      <c r="DS3495" s="72"/>
      <c r="DT3495" s="72"/>
      <c r="DZ3495" s="141"/>
      <c r="EA3495" s="141"/>
      <c r="EC3495" s="141"/>
      <c r="EF3495" s="143"/>
    </row>
    <row r="3496" spans="78:136">
      <c r="BZ3496"/>
      <c r="CA3496" s="278">
        <v>41432.597997685189</v>
      </c>
      <c r="CB3496" t="s">
        <v>1597</v>
      </c>
      <c r="CF3496" s="65"/>
      <c r="CG3496" s="65"/>
      <c r="DJ3496" s="139"/>
      <c r="DK3496" s="95"/>
      <c r="DL3496" s="141"/>
      <c r="DM3496" s="141"/>
      <c r="DN3496" s="141"/>
      <c r="DO3496" s="141"/>
      <c r="DP3496" s="91"/>
      <c r="DQ3496" s="72"/>
      <c r="DR3496" s="72"/>
      <c r="DS3496" s="72"/>
      <c r="DT3496" s="72"/>
      <c r="DZ3496" s="141"/>
      <c r="EA3496" s="141"/>
      <c r="EC3496" s="141"/>
      <c r="EF3496" s="143"/>
    </row>
    <row r="3497" spans="78:136">
      <c r="BZ3497"/>
      <c r="CA3497" s="278">
        <v>41432.598009259258</v>
      </c>
      <c r="CB3497" t="s">
        <v>1976</v>
      </c>
      <c r="CF3497" s="65"/>
      <c r="CG3497" s="65"/>
      <c r="DJ3497" s="139"/>
      <c r="DK3497" s="95"/>
      <c r="DL3497" s="141"/>
      <c r="DM3497" s="141"/>
      <c r="DN3497" s="141"/>
      <c r="DO3497" s="141"/>
      <c r="DP3497" s="91"/>
      <c r="DQ3497" s="72"/>
      <c r="DR3497" s="72"/>
      <c r="DS3497" s="72"/>
      <c r="DT3497" s="72"/>
      <c r="DZ3497" s="141"/>
      <c r="EA3497" s="141"/>
      <c r="EC3497" s="141"/>
      <c r="EF3497" s="143"/>
    </row>
    <row r="3498" spans="78:136">
      <c r="BZ3498"/>
      <c r="CA3498" s="278">
        <v>41432.598067129627</v>
      </c>
      <c r="CB3498" t="s">
        <v>2785</v>
      </c>
      <c r="CF3498" s="65"/>
      <c r="CG3498" s="65"/>
      <c r="DJ3498" s="139"/>
      <c r="DK3498" s="95"/>
      <c r="DL3498" s="141"/>
      <c r="DM3498" s="141"/>
      <c r="DN3498" s="141"/>
      <c r="DO3498" s="141"/>
      <c r="DP3498" s="91"/>
      <c r="DQ3498" s="72"/>
      <c r="DR3498" s="72"/>
      <c r="DS3498" s="72"/>
      <c r="DT3498" s="72"/>
      <c r="DZ3498" s="141"/>
      <c r="EA3498" s="141"/>
      <c r="EC3498" s="141"/>
      <c r="EF3498" s="143"/>
    </row>
    <row r="3499" spans="78:136">
      <c r="BZ3499"/>
      <c r="CA3499" s="278">
        <v>41432.598090277781</v>
      </c>
      <c r="CB3499" t="s">
        <v>1597</v>
      </c>
      <c r="CF3499" s="65"/>
      <c r="CG3499" s="65"/>
      <c r="DJ3499" s="139"/>
      <c r="DK3499" s="95"/>
      <c r="DL3499" s="141"/>
      <c r="DM3499" s="141"/>
      <c r="DN3499" s="141"/>
      <c r="DO3499" s="141"/>
      <c r="DP3499" s="91"/>
      <c r="DQ3499" s="72"/>
      <c r="DR3499" s="72"/>
      <c r="DS3499" s="72"/>
      <c r="DT3499" s="72"/>
      <c r="DZ3499" s="141"/>
      <c r="EA3499" s="141"/>
      <c r="EC3499" s="141"/>
      <c r="EF3499" s="143"/>
    </row>
    <row r="3500" spans="78:136">
      <c r="BZ3500"/>
      <c r="CA3500" s="278">
        <v>41432.598090277781</v>
      </c>
      <c r="CB3500" t="s">
        <v>1976</v>
      </c>
      <c r="CF3500" s="65"/>
      <c r="CG3500" s="65"/>
      <c r="DJ3500" s="139"/>
      <c r="DK3500" s="95"/>
      <c r="DL3500" s="141"/>
      <c r="DM3500" s="141"/>
      <c r="DN3500" s="141"/>
      <c r="DO3500" s="141"/>
      <c r="DP3500" s="91"/>
      <c r="DQ3500" s="72"/>
      <c r="DR3500" s="72"/>
      <c r="DS3500" s="72"/>
      <c r="DT3500" s="72"/>
      <c r="DZ3500" s="141"/>
      <c r="EA3500" s="141"/>
      <c r="EC3500" s="141"/>
      <c r="EF3500" s="143"/>
    </row>
    <row r="3501" spans="78:136">
      <c r="BZ3501"/>
      <c r="CA3501" s="278">
        <v>41432.598113425927</v>
      </c>
      <c r="CB3501" t="s">
        <v>2785</v>
      </c>
      <c r="CF3501" s="65"/>
      <c r="CG3501" s="65"/>
      <c r="DJ3501" s="139"/>
      <c r="DK3501" s="95"/>
      <c r="DL3501" s="141"/>
      <c r="DM3501" s="141"/>
      <c r="DN3501" s="141"/>
      <c r="DO3501" s="141"/>
      <c r="DP3501" s="91"/>
      <c r="DQ3501" s="72"/>
      <c r="DR3501" s="72"/>
      <c r="DS3501" s="72"/>
      <c r="DT3501" s="72"/>
      <c r="DZ3501" s="141"/>
      <c r="EA3501" s="141"/>
      <c r="EC3501" s="141"/>
      <c r="EF3501" s="143"/>
    </row>
    <row r="3502" spans="78:136">
      <c r="BZ3502"/>
      <c r="CA3502" s="278">
        <v>41432.598124999997</v>
      </c>
      <c r="CB3502" t="s">
        <v>1597</v>
      </c>
      <c r="CF3502" s="65"/>
      <c r="CG3502" s="65"/>
      <c r="DJ3502" s="139"/>
      <c r="DK3502" s="95"/>
      <c r="DL3502" s="141"/>
      <c r="DM3502" s="141"/>
      <c r="DN3502" s="141"/>
      <c r="DO3502" s="141"/>
      <c r="DP3502" s="91"/>
      <c r="DQ3502" s="72"/>
      <c r="DR3502" s="72"/>
      <c r="DS3502" s="72"/>
      <c r="DT3502" s="72"/>
      <c r="DZ3502" s="141"/>
      <c r="EA3502" s="141"/>
      <c r="EC3502" s="141"/>
      <c r="EF3502" s="143"/>
    </row>
    <row r="3503" spans="78:136">
      <c r="BZ3503"/>
      <c r="CA3503" s="278">
        <v>41432.599270833336</v>
      </c>
      <c r="CB3503" t="s">
        <v>1741</v>
      </c>
      <c r="CF3503" s="65"/>
      <c r="CG3503" s="65"/>
      <c r="DJ3503" s="139"/>
      <c r="DK3503" s="95"/>
      <c r="DL3503" s="141"/>
      <c r="DM3503" s="141"/>
      <c r="DN3503" s="141"/>
      <c r="DO3503" s="141"/>
      <c r="DP3503" s="91"/>
      <c r="DQ3503" s="72"/>
      <c r="DR3503" s="72"/>
      <c r="DS3503" s="72"/>
      <c r="DT3503" s="72"/>
      <c r="DZ3503" s="141"/>
      <c r="EA3503" s="141"/>
      <c r="EC3503" s="141"/>
      <c r="EF3503" s="143"/>
    </row>
    <row r="3504" spans="78:136">
      <c r="BZ3504"/>
      <c r="CA3504" s="278">
        <v>41432.599270833336</v>
      </c>
      <c r="CB3504" t="s">
        <v>1597</v>
      </c>
      <c r="CF3504" s="65"/>
      <c r="CG3504" s="65"/>
      <c r="DJ3504" s="139"/>
      <c r="DK3504" s="95"/>
      <c r="DL3504" s="141"/>
      <c r="DM3504" s="141"/>
      <c r="DN3504" s="141"/>
      <c r="DO3504" s="141"/>
      <c r="DP3504" s="91"/>
      <c r="DQ3504" s="72"/>
      <c r="DR3504" s="72"/>
      <c r="DS3504" s="72"/>
      <c r="DT3504" s="72"/>
      <c r="DZ3504" s="141"/>
      <c r="EA3504" s="141"/>
      <c r="EC3504" s="141"/>
      <c r="EF3504" s="143"/>
    </row>
    <row r="3505" spans="78:136">
      <c r="BZ3505"/>
      <c r="CA3505" s="278">
        <v>41432.599282407406</v>
      </c>
      <c r="CB3505" t="s">
        <v>1969</v>
      </c>
      <c r="CF3505" s="65"/>
      <c r="CG3505" s="65"/>
      <c r="DJ3505" s="139"/>
      <c r="DK3505" s="95"/>
      <c r="DL3505" s="141"/>
      <c r="DM3505" s="141"/>
      <c r="DN3505" s="141"/>
      <c r="DO3505" s="141"/>
      <c r="DP3505" s="91"/>
      <c r="DQ3505" s="72"/>
      <c r="DR3505" s="72"/>
      <c r="DS3505" s="72"/>
      <c r="DT3505" s="72"/>
      <c r="DZ3505" s="141"/>
      <c r="EA3505" s="141"/>
      <c r="EC3505" s="141"/>
      <c r="EF3505" s="143"/>
    </row>
    <row r="3506" spans="78:136">
      <c r="BZ3506"/>
      <c r="CA3506" s="278">
        <v>41432.599328703705</v>
      </c>
      <c r="CB3506" t="s">
        <v>1969</v>
      </c>
      <c r="CF3506" s="65"/>
      <c r="CG3506" s="65"/>
      <c r="DJ3506" s="139"/>
      <c r="DK3506" s="95"/>
      <c r="DL3506" s="141"/>
      <c r="DM3506" s="141"/>
      <c r="DN3506" s="141"/>
      <c r="DO3506" s="141"/>
      <c r="DP3506" s="91"/>
      <c r="DQ3506" s="72"/>
      <c r="DR3506" s="72"/>
      <c r="DS3506" s="72"/>
      <c r="DT3506" s="72"/>
      <c r="DZ3506" s="141"/>
      <c r="EA3506" s="141"/>
      <c r="EC3506" s="141"/>
      <c r="EF3506" s="143"/>
    </row>
    <row r="3507" spans="78:136">
      <c r="BZ3507"/>
      <c r="CA3507" s="278">
        <v>41432.599386574075</v>
      </c>
      <c r="CB3507" t="s">
        <v>1742</v>
      </c>
      <c r="CF3507" s="65"/>
      <c r="CG3507" s="65"/>
      <c r="DJ3507" s="139"/>
      <c r="DK3507" s="95"/>
      <c r="DL3507" s="141"/>
      <c r="DM3507" s="141"/>
      <c r="DN3507" s="141"/>
      <c r="DO3507" s="141"/>
      <c r="DP3507" s="91"/>
      <c r="DQ3507" s="72"/>
      <c r="DR3507" s="72"/>
      <c r="DS3507" s="72"/>
      <c r="DT3507" s="72"/>
      <c r="DZ3507" s="141"/>
      <c r="EA3507" s="141"/>
      <c r="EC3507" s="141"/>
      <c r="EF3507" s="143"/>
    </row>
    <row r="3508" spans="78:136">
      <c r="BZ3508"/>
      <c r="CA3508" s="278">
        <v>41432.599386574075</v>
      </c>
      <c r="CB3508" t="s">
        <v>1597</v>
      </c>
      <c r="CF3508" s="65"/>
      <c r="CG3508" s="65"/>
      <c r="DJ3508" s="139"/>
      <c r="DK3508" s="95"/>
      <c r="DL3508" s="141"/>
      <c r="DM3508" s="141"/>
      <c r="DN3508" s="141"/>
      <c r="DO3508" s="141"/>
      <c r="DP3508" s="91"/>
      <c r="DQ3508" s="72"/>
      <c r="DR3508" s="72"/>
      <c r="DS3508" s="72"/>
      <c r="DT3508" s="72"/>
      <c r="DZ3508" s="141"/>
      <c r="EA3508" s="141"/>
      <c r="EC3508" s="141"/>
      <c r="EF3508" s="143"/>
    </row>
    <row r="3509" spans="78:136">
      <c r="BZ3509"/>
      <c r="CA3509" s="278">
        <v>41432.599386574075</v>
      </c>
      <c r="CB3509" t="s">
        <v>1969</v>
      </c>
      <c r="CF3509" s="65"/>
      <c r="CG3509" s="65"/>
      <c r="DJ3509" s="139"/>
      <c r="DK3509" s="95"/>
      <c r="DL3509" s="141"/>
      <c r="DM3509" s="141"/>
      <c r="DN3509" s="141"/>
      <c r="DO3509" s="141"/>
      <c r="DP3509" s="91"/>
      <c r="DQ3509" s="72"/>
      <c r="DR3509" s="72"/>
      <c r="DS3509" s="72"/>
      <c r="DT3509" s="72"/>
      <c r="DZ3509" s="141"/>
      <c r="EA3509" s="141"/>
      <c r="EC3509" s="141"/>
      <c r="EF3509" s="143"/>
    </row>
    <row r="3510" spans="78:136">
      <c r="BZ3510"/>
      <c r="CA3510" s="278">
        <v>41432.599386574075</v>
      </c>
      <c r="CB3510" t="s">
        <v>1743</v>
      </c>
      <c r="CF3510" s="65"/>
      <c r="CG3510" s="65"/>
      <c r="DJ3510" s="139"/>
      <c r="DK3510" s="95"/>
      <c r="DL3510" s="141"/>
      <c r="DM3510" s="141"/>
      <c r="DN3510" s="141"/>
      <c r="DO3510" s="141"/>
      <c r="DP3510" s="91"/>
      <c r="DQ3510" s="72"/>
      <c r="DR3510" s="72"/>
      <c r="DS3510" s="72"/>
      <c r="DT3510" s="72"/>
      <c r="DZ3510" s="141"/>
      <c r="EA3510" s="141"/>
      <c r="EC3510" s="141"/>
      <c r="EF3510" s="143"/>
    </row>
    <row r="3511" spans="78:136">
      <c r="BZ3511"/>
      <c r="CA3511" s="278">
        <v>41432.599386574075</v>
      </c>
      <c r="CB3511" t="s">
        <v>1969</v>
      </c>
      <c r="CF3511" s="65"/>
      <c r="CG3511" s="65"/>
      <c r="DJ3511" s="139"/>
      <c r="DK3511" s="95"/>
      <c r="DL3511" s="141"/>
      <c r="DM3511" s="141"/>
      <c r="DN3511" s="141"/>
      <c r="DO3511" s="141"/>
      <c r="DP3511" s="91"/>
      <c r="DQ3511" s="72"/>
      <c r="DR3511" s="72"/>
      <c r="DS3511" s="72"/>
      <c r="DT3511" s="72"/>
      <c r="DZ3511" s="141"/>
      <c r="EA3511" s="141"/>
      <c r="EC3511" s="141"/>
      <c r="EF3511" s="143"/>
    </row>
    <row r="3512" spans="78:136">
      <c r="BZ3512"/>
      <c r="CA3512" s="278">
        <v>41432.599409722221</v>
      </c>
      <c r="CB3512" t="s">
        <v>2788</v>
      </c>
      <c r="CF3512" s="65"/>
      <c r="CG3512" s="65"/>
      <c r="DJ3512" s="139"/>
      <c r="DK3512" s="95"/>
      <c r="DL3512" s="141"/>
      <c r="DM3512" s="141"/>
      <c r="DN3512" s="141"/>
      <c r="DO3512" s="141"/>
      <c r="DP3512" s="91"/>
      <c r="DQ3512" s="72"/>
      <c r="DR3512" s="72"/>
      <c r="DS3512" s="72"/>
      <c r="DT3512" s="72"/>
      <c r="DZ3512" s="141"/>
      <c r="EA3512" s="141"/>
      <c r="EC3512" s="141"/>
      <c r="EF3512" s="143"/>
    </row>
    <row r="3513" spans="78:136">
      <c r="BZ3513"/>
      <c r="CA3513" s="278">
        <v>41432.599432870367</v>
      </c>
      <c r="CB3513" t="s">
        <v>1969</v>
      </c>
      <c r="CF3513" s="65"/>
      <c r="CG3513" s="65"/>
      <c r="DJ3513" s="139"/>
      <c r="DK3513" s="95"/>
      <c r="DL3513" s="141"/>
      <c r="DM3513" s="141"/>
      <c r="DN3513" s="141"/>
      <c r="DO3513" s="141"/>
      <c r="DP3513" s="91"/>
      <c r="DQ3513" s="72"/>
      <c r="DR3513" s="72"/>
      <c r="DS3513" s="72"/>
      <c r="DT3513" s="72"/>
      <c r="DZ3513" s="141"/>
      <c r="EA3513" s="141"/>
      <c r="EC3513" s="141"/>
      <c r="EF3513" s="143"/>
    </row>
    <row r="3514" spans="78:136">
      <c r="BZ3514"/>
      <c r="CA3514" s="278">
        <v>41432.599432870367</v>
      </c>
      <c r="CB3514" t="s">
        <v>1742</v>
      </c>
      <c r="CF3514" s="65"/>
      <c r="CG3514" s="65"/>
      <c r="DJ3514" s="139"/>
      <c r="DK3514" s="95"/>
      <c r="DL3514" s="141"/>
      <c r="DM3514" s="141"/>
      <c r="DN3514" s="141"/>
      <c r="DO3514" s="141"/>
      <c r="DP3514" s="91"/>
      <c r="DQ3514" s="72"/>
      <c r="DR3514" s="72"/>
      <c r="DS3514" s="72"/>
      <c r="DT3514" s="72"/>
      <c r="DZ3514" s="141"/>
      <c r="EA3514" s="141"/>
      <c r="EC3514" s="141"/>
      <c r="EF3514" s="143"/>
    </row>
    <row r="3515" spans="78:136">
      <c r="BZ3515"/>
      <c r="CA3515" s="278">
        <v>41432.599432870367</v>
      </c>
      <c r="CB3515" t="s">
        <v>1598</v>
      </c>
      <c r="CF3515" s="65"/>
      <c r="CG3515" s="65"/>
      <c r="DJ3515" s="139"/>
      <c r="DK3515" s="95"/>
      <c r="DL3515" s="141"/>
      <c r="DM3515" s="141"/>
      <c r="DN3515" s="141"/>
      <c r="DO3515" s="141"/>
      <c r="DP3515" s="91"/>
      <c r="DQ3515" s="72"/>
      <c r="DR3515" s="72"/>
      <c r="DS3515" s="72"/>
      <c r="DT3515" s="72"/>
      <c r="DZ3515" s="141"/>
      <c r="EA3515" s="141"/>
      <c r="EC3515" s="141"/>
      <c r="EF3515" s="143"/>
    </row>
    <row r="3516" spans="78:136">
      <c r="BZ3516"/>
      <c r="CA3516" s="278">
        <v>41432.632314814815</v>
      </c>
      <c r="CB3516" t="s">
        <v>1969</v>
      </c>
      <c r="CF3516" s="65"/>
      <c r="CG3516" s="65"/>
      <c r="DJ3516" s="139"/>
      <c r="DK3516" s="95"/>
      <c r="DL3516" s="141"/>
      <c r="DM3516" s="141"/>
      <c r="DN3516" s="141"/>
      <c r="DO3516" s="141"/>
      <c r="DP3516" s="91"/>
      <c r="DQ3516" s="72"/>
      <c r="DR3516" s="72"/>
      <c r="DS3516" s="72"/>
      <c r="DT3516" s="72"/>
      <c r="DZ3516" s="141"/>
      <c r="EA3516" s="141"/>
      <c r="EC3516" s="141"/>
      <c r="EF3516" s="143"/>
    </row>
    <row r="3517" spans="78:136">
      <c r="BZ3517"/>
      <c r="CA3517" s="278">
        <v>41432.632326388892</v>
      </c>
      <c r="CB3517" t="s">
        <v>1969</v>
      </c>
      <c r="CF3517" s="65"/>
      <c r="CG3517" s="65"/>
      <c r="DJ3517" s="139"/>
      <c r="DK3517" s="95"/>
      <c r="DL3517" s="141"/>
      <c r="DM3517" s="141"/>
      <c r="DN3517" s="141"/>
      <c r="DO3517" s="141"/>
      <c r="DP3517" s="91"/>
      <c r="DQ3517" s="72"/>
      <c r="DR3517" s="72"/>
      <c r="DS3517" s="72"/>
      <c r="DT3517" s="72"/>
      <c r="DZ3517" s="141"/>
      <c r="EA3517" s="141"/>
      <c r="EC3517" s="141"/>
      <c r="EF3517" s="143"/>
    </row>
    <row r="3518" spans="78:136">
      <c r="BZ3518"/>
      <c r="CA3518" s="278">
        <v>41432.632395833331</v>
      </c>
      <c r="CB3518" t="s">
        <v>1969</v>
      </c>
      <c r="CF3518" s="65"/>
      <c r="CG3518" s="65"/>
      <c r="DJ3518" s="139"/>
      <c r="DK3518" s="95"/>
      <c r="DL3518" s="141"/>
      <c r="DM3518" s="141"/>
      <c r="DN3518" s="141"/>
      <c r="DO3518" s="141"/>
      <c r="DP3518" s="91"/>
      <c r="DQ3518" s="72"/>
      <c r="DR3518" s="72"/>
      <c r="DS3518" s="72"/>
      <c r="DT3518" s="72"/>
      <c r="DZ3518" s="141"/>
      <c r="EA3518" s="141"/>
      <c r="EC3518" s="141"/>
      <c r="EF3518" s="143"/>
    </row>
    <row r="3519" spans="78:136">
      <c r="BZ3519"/>
      <c r="CA3519" s="278">
        <v>41432.632418981484</v>
      </c>
      <c r="CB3519" t="s">
        <v>1969</v>
      </c>
      <c r="CF3519" s="65"/>
      <c r="CG3519" s="65"/>
      <c r="DJ3519" s="139"/>
      <c r="DK3519" s="95"/>
      <c r="DL3519" s="141"/>
      <c r="DM3519" s="141"/>
      <c r="DN3519" s="141"/>
      <c r="DO3519" s="141"/>
      <c r="DP3519" s="91"/>
      <c r="DQ3519" s="72"/>
      <c r="DR3519" s="72"/>
      <c r="DS3519" s="72"/>
      <c r="DT3519" s="72"/>
      <c r="DZ3519" s="141"/>
      <c r="EA3519" s="141"/>
      <c r="EC3519" s="141"/>
      <c r="EF3519" s="143"/>
    </row>
    <row r="3520" spans="78:136">
      <c r="BZ3520"/>
      <c r="CA3520" s="278">
        <v>41432.632777777777</v>
      </c>
      <c r="CB3520" t="s">
        <v>1742</v>
      </c>
      <c r="CF3520" s="65"/>
      <c r="CG3520" s="65"/>
      <c r="DJ3520" s="139"/>
      <c r="DK3520" s="95"/>
      <c r="DL3520" s="141"/>
      <c r="DM3520" s="141"/>
      <c r="DN3520" s="141"/>
      <c r="DO3520" s="141"/>
      <c r="DP3520" s="91"/>
      <c r="DQ3520" s="72"/>
      <c r="DR3520" s="72"/>
      <c r="DS3520" s="72"/>
      <c r="DT3520" s="72"/>
      <c r="DZ3520" s="141"/>
      <c r="EA3520" s="141"/>
      <c r="EC3520" s="141"/>
      <c r="EF3520" s="143"/>
    </row>
    <row r="3521" spans="78:136">
      <c r="BZ3521"/>
      <c r="CA3521" s="278">
        <v>41432.632789351854</v>
      </c>
      <c r="CB3521" t="s">
        <v>1597</v>
      </c>
      <c r="CF3521" s="65"/>
      <c r="CG3521" s="65"/>
      <c r="DJ3521" s="139"/>
      <c r="DK3521" s="95"/>
      <c r="DL3521" s="141"/>
      <c r="DM3521" s="141"/>
      <c r="DN3521" s="141"/>
      <c r="DO3521" s="141"/>
      <c r="DP3521" s="91"/>
      <c r="DQ3521" s="72"/>
      <c r="DR3521" s="72"/>
      <c r="DS3521" s="72"/>
      <c r="DT3521" s="72"/>
      <c r="DZ3521" s="141"/>
      <c r="EA3521" s="141"/>
      <c r="EC3521" s="141"/>
      <c r="EF3521" s="143"/>
    </row>
    <row r="3522" spans="78:136">
      <c r="BZ3522"/>
      <c r="CA3522" s="278">
        <v>41432.632800925923</v>
      </c>
      <c r="CB3522" t="s">
        <v>1976</v>
      </c>
      <c r="CF3522" s="65"/>
      <c r="CG3522" s="65"/>
      <c r="DJ3522" s="139"/>
      <c r="DK3522" s="95"/>
      <c r="DL3522" s="141"/>
      <c r="DM3522" s="141"/>
      <c r="DN3522" s="141"/>
      <c r="DO3522" s="141"/>
      <c r="DP3522" s="91"/>
      <c r="DQ3522" s="72"/>
      <c r="DR3522" s="72"/>
      <c r="DS3522" s="72"/>
      <c r="DT3522" s="72"/>
      <c r="DZ3522" s="141"/>
      <c r="EA3522" s="141"/>
      <c r="EC3522" s="141"/>
      <c r="EF3522" s="143"/>
    </row>
    <row r="3523" spans="78:136">
      <c r="BZ3523"/>
      <c r="CA3523" s="278">
        <v>41432.632893518516</v>
      </c>
      <c r="CB3523" t="s">
        <v>1742</v>
      </c>
      <c r="CF3523" s="65"/>
      <c r="CG3523" s="65"/>
      <c r="DJ3523" s="139"/>
      <c r="DK3523" s="95"/>
      <c r="DL3523" s="141"/>
      <c r="DM3523" s="141"/>
      <c r="DN3523" s="141"/>
      <c r="DO3523" s="141"/>
      <c r="DP3523" s="91"/>
      <c r="DQ3523" s="72"/>
      <c r="DR3523" s="72"/>
      <c r="DS3523" s="72"/>
      <c r="DT3523" s="72"/>
      <c r="DZ3523" s="141"/>
      <c r="EA3523" s="141"/>
      <c r="EC3523" s="141"/>
      <c r="EF3523" s="143"/>
    </row>
    <row r="3524" spans="78:136">
      <c r="BZ3524"/>
      <c r="CA3524" s="278">
        <v>41432.632893518516</v>
      </c>
      <c r="CB3524" t="s">
        <v>1598</v>
      </c>
      <c r="CF3524" s="65"/>
      <c r="CG3524" s="65"/>
      <c r="DJ3524" s="139"/>
      <c r="DK3524" s="95"/>
      <c r="DL3524" s="141"/>
      <c r="DM3524" s="141"/>
      <c r="DN3524" s="141"/>
      <c r="DO3524" s="141"/>
      <c r="DP3524" s="91"/>
      <c r="DQ3524" s="72"/>
      <c r="DR3524" s="72"/>
      <c r="DS3524" s="72"/>
      <c r="DT3524" s="72"/>
      <c r="DZ3524" s="141"/>
      <c r="EA3524" s="141"/>
      <c r="EC3524" s="141"/>
      <c r="EF3524" s="143"/>
    </row>
    <row r="3525" spans="78:136">
      <c r="BZ3525"/>
      <c r="CA3525" s="278">
        <v>41432.632905092592</v>
      </c>
      <c r="CB3525" t="s">
        <v>1969</v>
      </c>
      <c r="CF3525" s="65"/>
      <c r="CG3525" s="65"/>
      <c r="DJ3525" s="139"/>
      <c r="DK3525" s="95"/>
      <c r="DL3525" s="141"/>
      <c r="DM3525" s="141"/>
      <c r="DN3525" s="141"/>
      <c r="DO3525" s="141"/>
      <c r="DP3525" s="91"/>
      <c r="DQ3525" s="72"/>
      <c r="DR3525" s="72"/>
      <c r="DS3525" s="72"/>
      <c r="DT3525" s="72"/>
      <c r="DZ3525" s="141"/>
      <c r="EA3525" s="141"/>
      <c r="EC3525" s="141"/>
      <c r="EF3525" s="143"/>
    </row>
    <row r="3526" spans="78:136">
      <c r="BZ3526"/>
      <c r="CA3526" s="278">
        <v>41432.632916666669</v>
      </c>
      <c r="CB3526" t="s">
        <v>2789</v>
      </c>
      <c r="CF3526" s="65"/>
      <c r="CG3526" s="65"/>
      <c r="DJ3526" s="139"/>
      <c r="DK3526" s="95"/>
      <c r="DL3526" s="141"/>
      <c r="DM3526" s="141"/>
      <c r="DN3526" s="141"/>
      <c r="DO3526" s="141"/>
      <c r="DP3526" s="91"/>
      <c r="DQ3526" s="72"/>
      <c r="DR3526" s="72"/>
      <c r="DS3526" s="72"/>
      <c r="DT3526" s="72"/>
      <c r="DZ3526" s="141"/>
      <c r="EA3526" s="141"/>
      <c r="EC3526" s="141"/>
      <c r="EF3526" s="143"/>
    </row>
    <row r="3527" spans="78:136">
      <c r="BZ3527"/>
      <c r="CA3527" s="278">
        <v>41432.632939814815</v>
      </c>
      <c r="CB3527" t="s">
        <v>1969</v>
      </c>
      <c r="CF3527" s="65"/>
      <c r="CG3527" s="65"/>
      <c r="DJ3527" s="139"/>
      <c r="DK3527" s="95"/>
      <c r="DL3527" s="141"/>
      <c r="DM3527" s="141"/>
      <c r="DN3527" s="141"/>
      <c r="DO3527" s="141"/>
      <c r="DP3527" s="91"/>
      <c r="DQ3527" s="72"/>
      <c r="DR3527" s="72"/>
      <c r="DS3527" s="72"/>
      <c r="DT3527" s="72"/>
      <c r="DZ3527" s="141"/>
      <c r="EA3527" s="141"/>
      <c r="EC3527" s="141"/>
      <c r="EF3527" s="143"/>
    </row>
    <row r="3528" spans="78:136">
      <c r="BZ3528"/>
      <c r="CA3528" s="278">
        <v>41432.633125</v>
      </c>
      <c r="CB3528" t="s">
        <v>2790</v>
      </c>
      <c r="CF3528" s="65"/>
      <c r="CG3528" s="65"/>
      <c r="DJ3528" s="139"/>
      <c r="DK3528" s="95"/>
      <c r="DL3528" s="141"/>
      <c r="DM3528" s="141"/>
      <c r="DN3528" s="141"/>
      <c r="DO3528" s="141"/>
      <c r="DP3528" s="91"/>
      <c r="DQ3528" s="72"/>
      <c r="DR3528" s="72"/>
      <c r="DS3528" s="72"/>
      <c r="DT3528" s="72"/>
      <c r="DZ3528" s="141"/>
      <c r="EA3528" s="141"/>
      <c r="EC3528" s="141"/>
      <c r="EF3528" s="143"/>
    </row>
    <row r="3529" spans="78:136">
      <c r="BZ3529"/>
      <c r="CA3529" s="278">
        <v>41432.633136574077</v>
      </c>
      <c r="CB3529" t="s">
        <v>1597</v>
      </c>
      <c r="CF3529" s="65"/>
      <c r="CG3529" s="65"/>
      <c r="DJ3529" s="139"/>
      <c r="DK3529" s="95"/>
      <c r="DL3529" s="141"/>
      <c r="DM3529" s="141"/>
      <c r="DN3529" s="141"/>
      <c r="DO3529" s="141"/>
      <c r="DP3529" s="91"/>
      <c r="DQ3529" s="72"/>
      <c r="DR3529" s="72"/>
      <c r="DS3529" s="72"/>
      <c r="DT3529" s="72"/>
      <c r="DZ3529" s="141"/>
      <c r="EA3529" s="141"/>
      <c r="EC3529" s="141"/>
      <c r="EF3529" s="143"/>
    </row>
    <row r="3530" spans="78:136">
      <c r="BZ3530"/>
      <c r="CA3530" s="278">
        <v>41432.633148148147</v>
      </c>
      <c r="CB3530" t="s">
        <v>1969</v>
      </c>
      <c r="CF3530" s="65"/>
      <c r="CG3530" s="65"/>
      <c r="DJ3530" s="139"/>
      <c r="DK3530" s="95"/>
      <c r="DL3530" s="141"/>
      <c r="DM3530" s="141"/>
      <c r="DN3530" s="141"/>
      <c r="DO3530" s="141"/>
      <c r="DP3530" s="91"/>
      <c r="DQ3530" s="72"/>
      <c r="DR3530" s="72"/>
      <c r="DS3530" s="72"/>
      <c r="DT3530" s="72"/>
      <c r="DZ3530" s="141"/>
      <c r="EA3530" s="141"/>
      <c r="EC3530" s="141"/>
      <c r="EF3530" s="143"/>
    </row>
    <row r="3531" spans="78:136">
      <c r="BZ3531"/>
      <c r="CA3531" s="278">
        <v>41432.633206018516</v>
      </c>
      <c r="CB3531" t="s">
        <v>1969</v>
      </c>
      <c r="CF3531" s="65"/>
      <c r="CG3531" s="65"/>
      <c r="DJ3531" s="139"/>
      <c r="DK3531" s="95"/>
      <c r="DL3531" s="141"/>
      <c r="DM3531" s="141"/>
      <c r="DN3531" s="141"/>
      <c r="DO3531" s="141"/>
      <c r="DP3531" s="91"/>
      <c r="DQ3531" s="72"/>
      <c r="DR3531" s="72"/>
      <c r="DS3531" s="72"/>
      <c r="DT3531" s="72"/>
      <c r="DZ3531" s="141"/>
      <c r="EA3531" s="141"/>
      <c r="EC3531" s="141"/>
      <c r="EF3531" s="143"/>
    </row>
    <row r="3532" spans="78:136">
      <c r="BZ3532"/>
      <c r="CA3532" s="278">
        <v>41432.633229166669</v>
      </c>
      <c r="CB3532" t="s">
        <v>2791</v>
      </c>
      <c r="CF3532" s="65"/>
      <c r="CG3532" s="65"/>
      <c r="DJ3532" s="139"/>
      <c r="DK3532" s="95"/>
      <c r="DL3532" s="141"/>
      <c r="DM3532" s="141"/>
      <c r="DN3532" s="141"/>
      <c r="DO3532" s="141"/>
      <c r="DP3532" s="91"/>
      <c r="DQ3532" s="72"/>
      <c r="DR3532" s="72"/>
      <c r="DS3532" s="72"/>
      <c r="DT3532" s="72"/>
      <c r="DZ3532" s="141"/>
      <c r="EA3532" s="141"/>
      <c r="EC3532" s="141"/>
      <c r="EF3532" s="143"/>
    </row>
    <row r="3533" spans="78:136">
      <c r="BZ3533"/>
      <c r="CA3533" s="278">
        <v>41432.633240740739</v>
      </c>
      <c r="CB3533" t="s">
        <v>1597</v>
      </c>
      <c r="CF3533" s="65"/>
      <c r="CG3533" s="65"/>
      <c r="DJ3533" s="139"/>
      <c r="DK3533" s="95"/>
      <c r="DL3533" s="141"/>
      <c r="DM3533" s="141"/>
      <c r="DN3533" s="141"/>
      <c r="DO3533" s="141"/>
      <c r="DP3533" s="91"/>
      <c r="DQ3533" s="72"/>
      <c r="DR3533" s="72"/>
      <c r="DS3533" s="72"/>
      <c r="DT3533" s="72"/>
      <c r="DZ3533" s="141"/>
      <c r="EA3533" s="141"/>
      <c r="EC3533" s="141"/>
      <c r="EF3533" s="143"/>
    </row>
    <row r="3534" spans="78:136">
      <c r="BZ3534"/>
      <c r="CA3534" s="278">
        <v>41432.633252314816</v>
      </c>
      <c r="CB3534" t="s">
        <v>1976</v>
      </c>
      <c r="CF3534" s="65"/>
      <c r="CG3534" s="65"/>
      <c r="DJ3534" s="139"/>
      <c r="DK3534" s="95"/>
      <c r="DL3534" s="141"/>
      <c r="DM3534" s="141"/>
      <c r="DN3534" s="141"/>
      <c r="DO3534" s="141"/>
      <c r="DP3534" s="91"/>
      <c r="DQ3534" s="72"/>
      <c r="DR3534" s="72"/>
      <c r="DS3534" s="72"/>
      <c r="DT3534" s="72"/>
      <c r="DZ3534" s="141"/>
      <c r="EA3534" s="141"/>
      <c r="EC3534" s="141"/>
      <c r="EF3534" s="143"/>
    </row>
    <row r="3535" spans="78:136">
      <c r="BZ3535"/>
      <c r="CA3535" s="278">
        <v>41432.633344907408</v>
      </c>
      <c r="CB3535" t="s">
        <v>2791</v>
      </c>
      <c r="CF3535" s="65"/>
      <c r="CG3535" s="65"/>
      <c r="DJ3535" s="139"/>
      <c r="DK3535" s="95"/>
      <c r="DL3535" s="141"/>
      <c r="DM3535" s="141"/>
      <c r="DN3535" s="141"/>
      <c r="DO3535" s="141"/>
      <c r="DP3535" s="91"/>
      <c r="DQ3535" s="72"/>
      <c r="DR3535" s="72"/>
      <c r="DS3535" s="72"/>
      <c r="DT3535" s="72"/>
      <c r="DZ3535" s="141"/>
      <c r="EA3535" s="141"/>
      <c r="EC3535" s="141"/>
      <c r="EF3535" s="143"/>
    </row>
    <row r="3536" spans="78:136">
      <c r="BZ3536"/>
      <c r="CA3536" s="278">
        <v>41432.633344907408</v>
      </c>
      <c r="CB3536" t="s">
        <v>1597</v>
      </c>
      <c r="CF3536" s="65"/>
      <c r="CG3536" s="65"/>
      <c r="DJ3536" s="139"/>
      <c r="DK3536" s="95"/>
      <c r="DL3536" s="141"/>
      <c r="DM3536" s="141"/>
      <c r="DN3536" s="141"/>
      <c r="DO3536" s="141"/>
      <c r="DP3536" s="91"/>
      <c r="DQ3536" s="72"/>
      <c r="DR3536" s="72"/>
      <c r="DS3536" s="72"/>
      <c r="DT3536" s="72"/>
      <c r="DZ3536" s="141"/>
      <c r="EA3536" s="141"/>
      <c r="EC3536" s="141"/>
      <c r="EF3536" s="143"/>
    </row>
    <row r="3537" spans="78:136">
      <c r="BZ3537"/>
      <c r="CA3537" s="278">
        <v>41432.633356481485</v>
      </c>
      <c r="CB3537" t="s">
        <v>1969</v>
      </c>
      <c r="CF3537" s="65"/>
      <c r="CG3537" s="65"/>
      <c r="DJ3537" s="139"/>
      <c r="DK3537" s="95"/>
      <c r="DL3537" s="141"/>
      <c r="DM3537" s="141"/>
      <c r="DN3537" s="141"/>
      <c r="DO3537" s="141"/>
      <c r="DP3537" s="91"/>
      <c r="DQ3537" s="72"/>
      <c r="DR3537" s="72"/>
      <c r="DS3537" s="72"/>
      <c r="DT3537" s="72"/>
      <c r="DZ3537" s="141"/>
      <c r="EA3537" s="141"/>
      <c r="EC3537" s="141"/>
      <c r="EF3537" s="143"/>
    </row>
    <row r="3538" spans="78:136">
      <c r="BZ3538"/>
      <c r="CA3538" s="278">
        <v>41432.633379629631</v>
      </c>
      <c r="CB3538" t="s">
        <v>1969</v>
      </c>
      <c r="CF3538" s="65"/>
      <c r="CG3538" s="65"/>
      <c r="DJ3538" s="139"/>
      <c r="DK3538" s="95"/>
      <c r="DL3538" s="141"/>
      <c r="DM3538" s="141"/>
      <c r="DN3538" s="141"/>
      <c r="DO3538" s="141"/>
      <c r="DP3538" s="91"/>
      <c r="DQ3538" s="72"/>
      <c r="DR3538" s="72"/>
      <c r="DS3538" s="72"/>
      <c r="DT3538" s="72"/>
      <c r="DZ3538" s="141"/>
      <c r="EA3538" s="141"/>
      <c r="EC3538" s="141"/>
      <c r="EF3538" s="143"/>
    </row>
    <row r="3539" spans="78:136">
      <c r="BZ3539"/>
      <c r="CA3539" s="278">
        <v>41432.633634259262</v>
      </c>
      <c r="CB3539" t="s">
        <v>1969</v>
      </c>
      <c r="CF3539" s="65"/>
      <c r="CG3539" s="65"/>
      <c r="DJ3539" s="139"/>
      <c r="DK3539" s="95"/>
      <c r="DL3539" s="141"/>
      <c r="DM3539" s="141"/>
      <c r="DN3539" s="141"/>
      <c r="DO3539" s="141"/>
      <c r="DP3539" s="91"/>
      <c r="DQ3539" s="72"/>
      <c r="DR3539" s="72"/>
      <c r="DS3539" s="72"/>
      <c r="DT3539" s="72"/>
      <c r="DZ3539" s="141"/>
      <c r="EA3539" s="141"/>
      <c r="EC3539" s="141"/>
      <c r="EF3539" s="143"/>
    </row>
    <row r="3540" spans="78:136">
      <c r="BZ3540"/>
      <c r="CA3540" s="278">
        <v>41432.633645833332</v>
      </c>
      <c r="CB3540" t="s">
        <v>1969</v>
      </c>
      <c r="CF3540" s="65"/>
      <c r="CG3540" s="65"/>
      <c r="DJ3540" s="139"/>
      <c r="DK3540" s="95"/>
      <c r="DL3540" s="141"/>
      <c r="DM3540" s="141"/>
      <c r="DN3540" s="141"/>
      <c r="DO3540" s="141"/>
      <c r="DP3540" s="91"/>
      <c r="DQ3540" s="72"/>
      <c r="DR3540" s="72"/>
      <c r="DS3540" s="72"/>
      <c r="DT3540" s="72"/>
      <c r="DZ3540" s="141"/>
      <c r="EA3540" s="141"/>
      <c r="EC3540" s="141"/>
      <c r="EF3540" s="143"/>
    </row>
    <row r="3541" spans="78:136">
      <c r="BZ3541"/>
      <c r="CA3541" s="278">
        <v>41432.633761574078</v>
      </c>
      <c r="CB3541" t="s">
        <v>1969</v>
      </c>
      <c r="CF3541" s="65"/>
      <c r="CG3541" s="65"/>
      <c r="DJ3541" s="139"/>
      <c r="DK3541" s="95"/>
      <c r="DL3541" s="141"/>
      <c r="DM3541" s="141"/>
      <c r="DN3541" s="141"/>
      <c r="DO3541" s="141"/>
      <c r="DP3541" s="91"/>
      <c r="DQ3541" s="72"/>
      <c r="DR3541" s="72"/>
      <c r="DS3541" s="72"/>
      <c r="DT3541" s="72"/>
      <c r="DZ3541" s="141"/>
      <c r="EA3541" s="141"/>
      <c r="EC3541" s="141"/>
      <c r="EF3541" s="143"/>
    </row>
    <row r="3542" spans="78:136">
      <c r="BZ3542"/>
      <c r="CA3542" s="278">
        <v>41432.633773148147</v>
      </c>
      <c r="CB3542" t="s">
        <v>1969</v>
      </c>
      <c r="CF3542" s="65"/>
      <c r="CG3542" s="65"/>
      <c r="DJ3542" s="139"/>
      <c r="DK3542" s="95"/>
      <c r="DL3542" s="141"/>
      <c r="DM3542" s="141"/>
      <c r="DN3542" s="141"/>
      <c r="DO3542" s="141"/>
      <c r="DP3542" s="91"/>
      <c r="DQ3542" s="72"/>
      <c r="DR3542" s="72"/>
      <c r="DS3542" s="72"/>
      <c r="DT3542" s="72"/>
      <c r="DZ3542" s="141"/>
      <c r="EA3542" s="141"/>
      <c r="EC3542" s="141"/>
      <c r="EF3542" s="143"/>
    </row>
    <row r="3543" spans="78:136">
      <c r="BZ3543"/>
      <c r="CA3543" s="278">
        <v>41432.633784722224</v>
      </c>
      <c r="CB3543" t="s">
        <v>2677</v>
      </c>
      <c r="CF3543" s="65"/>
      <c r="CG3543" s="65"/>
      <c r="DJ3543" s="139"/>
      <c r="DK3543" s="95"/>
      <c r="DL3543" s="141"/>
      <c r="DM3543" s="141"/>
      <c r="DN3543" s="141"/>
      <c r="DO3543" s="141"/>
      <c r="DP3543" s="91"/>
      <c r="DQ3543" s="72"/>
      <c r="DR3543" s="72"/>
      <c r="DS3543" s="72"/>
      <c r="DT3543" s="72"/>
      <c r="DZ3543" s="141"/>
      <c r="EA3543" s="141"/>
      <c r="EC3543" s="141"/>
      <c r="EF3543" s="143"/>
    </row>
    <row r="3544" spans="78:136">
      <c r="BZ3544"/>
      <c r="CA3544" s="278">
        <v>41432.633784722224</v>
      </c>
      <c r="CB3544" t="s">
        <v>1969</v>
      </c>
      <c r="CF3544" s="65"/>
      <c r="CG3544" s="65"/>
      <c r="DJ3544" s="139"/>
      <c r="DK3544" s="95"/>
      <c r="DL3544" s="141"/>
      <c r="DM3544" s="141"/>
      <c r="DN3544" s="141"/>
      <c r="DO3544" s="141"/>
      <c r="DP3544" s="91"/>
      <c r="DQ3544" s="72"/>
      <c r="DR3544" s="72"/>
      <c r="DS3544" s="72"/>
      <c r="DT3544" s="72"/>
      <c r="DZ3544" s="141"/>
      <c r="EA3544" s="141"/>
      <c r="EC3544" s="141"/>
      <c r="EF3544" s="143"/>
    </row>
    <row r="3545" spans="78:136">
      <c r="BZ3545"/>
      <c r="CA3545" s="278">
        <v>41432.633784722224</v>
      </c>
      <c r="CB3545" t="s">
        <v>1969</v>
      </c>
      <c r="CF3545" s="65"/>
      <c r="CG3545" s="65"/>
      <c r="DJ3545" s="139"/>
      <c r="DK3545" s="95"/>
      <c r="DL3545" s="141"/>
      <c r="DM3545" s="141"/>
      <c r="DN3545" s="141"/>
      <c r="DO3545" s="141"/>
      <c r="DP3545" s="91"/>
      <c r="DQ3545" s="72"/>
      <c r="DR3545" s="72"/>
      <c r="DS3545" s="72"/>
      <c r="DT3545" s="72"/>
      <c r="DZ3545" s="141"/>
      <c r="EA3545" s="141"/>
      <c r="EC3545" s="141"/>
      <c r="EF3545" s="143"/>
    </row>
    <row r="3546" spans="78:136">
      <c r="BZ3546"/>
      <c r="CA3546" s="278">
        <v>41432.63380787037</v>
      </c>
      <c r="CB3546" t="s">
        <v>1969</v>
      </c>
      <c r="CF3546" s="65"/>
      <c r="CG3546" s="65"/>
      <c r="DJ3546" s="139"/>
      <c r="DK3546" s="95"/>
      <c r="DL3546" s="141"/>
      <c r="DM3546" s="141"/>
      <c r="DN3546" s="141"/>
      <c r="DO3546" s="141"/>
      <c r="DP3546" s="91"/>
      <c r="DQ3546" s="72"/>
      <c r="DR3546" s="72"/>
      <c r="DS3546" s="72"/>
      <c r="DT3546" s="72"/>
      <c r="DZ3546" s="141"/>
      <c r="EA3546" s="141"/>
      <c r="EC3546" s="141"/>
      <c r="EF3546" s="143"/>
    </row>
    <row r="3547" spans="78:136">
      <c r="BZ3547"/>
      <c r="CA3547" s="278">
        <v>41432.63380787037</v>
      </c>
      <c r="CB3547" t="s">
        <v>1969</v>
      </c>
      <c r="CF3547" s="65"/>
      <c r="CG3547" s="65"/>
      <c r="DJ3547" s="139"/>
      <c r="DK3547" s="95"/>
      <c r="DL3547" s="141"/>
      <c r="DM3547" s="141"/>
      <c r="DN3547" s="141"/>
      <c r="DO3547" s="141"/>
      <c r="DP3547" s="91"/>
      <c r="DQ3547" s="72"/>
      <c r="DR3547" s="72"/>
      <c r="DS3547" s="72"/>
      <c r="DT3547" s="72"/>
      <c r="DZ3547" s="141"/>
      <c r="EA3547" s="141"/>
      <c r="EC3547" s="141"/>
      <c r="EF3547" s="143"/>
    </row>
    <row r="3548" spans="78:136">
      <c r="BZ3548"/>
      <c r="CA3548" s="278">
        <v>41432.63380787037</v>
      </c>
      <c r="CB3548" t="s">
        <v>1969</v>
      </c>
      <c r="CF3548" s="65"/>
      <c r="CG3548" s="65"/>
      <c r="DJ3548" s="139"/>
      <c r="DK3548" s="95"/>
      <c r="DL3548" s="141"/>
      <c r="DM3548" s="141"/>
      <c r="DN3548" s="141"/>
      <c r="DO3548" s="141"/>
      <c r="DP3548" s="91"/>
      <c r="DQ3548" s="72"/>
      <c r="DR3548" s="72"/>
      <c r="DS3548" s="72"/>
      <c r="DT3548" s="72"/>
      <c r="DZ3548" s="141"/>
      <c r="EA3548" s="141"/>
      <c r="EC3548" s="141"/>
      <c r="EF3548" s="143"/>
    </row>
    <row r="3549" spans="78:136">
      <c r="BZ3549"/>
      <c r="CA3549" s="278">
        <v>41432.633819444447</v>
      </c>
      <c r="CB3549" t="s">
        <v>1969</v>
      </c>
      <c r="CF3549" s="65"/>
      <c r="CG3549" s="65"/>
      <c r="DJ3549" s="139"/>
      <c r="DK3549" s="95"/>
      <c r="DL3549" s="141"/>
      <c r="DM3549" s="141"/>
      <c r="DN3549" s="141"/>
      <c r="DO3549" s="141"/>
      <c r="DP3549" s="91"/>
      <c r="DQ3549" s="72"/>
      <c r="DR3549" s="72"/>
      <c r="DS3549" s="72"/>
      <c r="DT3549" s="72"/>
      <c r="DZ3549" s="141"/>
      <c r="EA3549" s="141"/>
      <c r="EC3549" s="141"/>
      <c r="EF3549" s="143"/>
    </row>
    <row r="3550" spans="78:136">
      <c r="BZ3550"/>
      <c r="CA3550" s="278">
        <v>41432.633819444447</v>
      </c>
      <c r="CB3550" t="s">
        <v>1969</v>
      </c>
      <c r="CF3550" s="65"/>
      <c r="CG3550" s="65"/>
      <c r="DJ3550" s="139"/>
      <c r="DK3550" s="95"/>
      <c r="DL3550" s="141"/>
      <c r="DM3550" s="141"/>
      <c r="DN3550" s="141"/>
      <c r="DO3550" s="141"/>
      <c r="DP3550" s="91"/>
      <c r="DQ3550" s="72"/>
      <c r="DR3550" s="72"/>
      <c r="DS3550" s="72"/>
      <c r="DT3550" s="72"/>
      <c r="DZ3550" s="141"/>
      <c r="EA3550" s="141"/>
      <c r="EC3550" s="141"/>
      <c r="EF3550" s="143"/>
    </row>
    <row r="3551" spans="78:136">
      <c r="BZ3551"/>
      <c r="CA3551" s="278">
        <v>41432.633819444447</v>
      </c>
      <c r="CB3551" t="s">
        <v>1969</v>
      </c>
      <c r="CF3551" s="65"/>
      <c r="CG3551" s="65"/>
      <c r="DJ3551" s="139"/>
      <c r="DK3551" s="95"/>
      <c r="DL3551" s="141"/>
      <c r="DM3551" s="141"/>
      <c r="DN3551" s="141"/>
      <c r="DO3551" s="141"/>
      <c r="DP3551" s="91"/>
      <c r="DQ3551" s="72"/>
      <c r="DR3551" s="72"/>
      <c r="DS3551" s="72"/>
      <c r="DT3551" s="72"/>
      <c r="DZ3551" s="141"/>
      <c r="EA3551" s="141"/>
      <c r="EC3551" s="141"/>
      <c r="EF3551" s="143"/>
    </row>
    <row r="3552" spans="78:136">
      <c r="BZ3552"/>
      <c r="CA3552" s="278">
        <v>41432.633831018517</v>
      </c>
      <c r="CB3552" t="s">
        <v>1969</v>
      </c>
      <c r="CF3552" s="65"/>
      <c r="CG3552" s="65"/>
      <c r="DJ3552" s="139"/>
      <c r="DK3552" s="95"/>
      <c r="DL3552" s="141"/>
      <c r="DM3552" s="141"/>
      <c r="DN3552" s="141"/>
      <c r="DO3552" s="141"/>
      <c r="DP3552" s="91"/>
      <c r="DQ3552" s="72"/>
      <c r="DR3552" s="72"/>
      <c r="DS3552" s="72"/>
      <c r="DT3552" s="72"/>
      <c r="DZ3552" s="141"/>
      <c r="EA3552" s="141"/>
      <c r="EC3552" s="141"/>
      <c r="EF3552" s="143"/>
    </row>
    <row r="3553" spans="78:136">
      <c r="BZ3553"/>
      <c r="CA3553" s="278">
        <v>41432.633842592593</v>
      </c>
      <c r="CB3553" t="s">
        <v>1969</v>
      </c>
      <c r="CF3553" s="65"/>
      <c r="CG3553" s="65"/>
      <c r="DJ3553" s="139"/>
      <c r="DK3553" s="95"/>
      <c r="DL3553" s="141"/>
      <c r="DM3553" s="141"/>
      <c r="DN3553" s="141"/>
      <c r="DO3553" s="141"/>
      <c r="DP3553" s="91"/>
      <c r="DQ3553" s="72"/>
      <c r="DR3553" s="72"/>
      <c r="DS3553" s="72"/>
      <c r="DT3553" s="72"/>
      <c r="DZ3553" s="141"/>
      <c r="EA3553" s="141"/>
      <c r="EC3553" s="141"/>
      <c r="EF3553" s="143"/>
    </row>
    <row r="3554" spans="78:136">
      <c r="BZ3554"/>
      <c r="CA3554" s="278">
        <v>41432.633877314816</v>
      </c>
      <c r="CB3554" t="s">
        <v>1969</v>
      </c>
      <c r="CF3554" s="65"/>
      <c r="CG3554" s="65"/>
      <c r="DJ3554" s="139"/>
      <c r="DK3554" s="95"/>
      <c r="DL3554" s="141"/>
      <c r="DM3554" s="141"/>
      <c r="DN3554" s="141"/>
      <c r="DO3554" s="141"/>
      <c r="DP3554" s="91"/>
      <c r="DQ3554" s="72"/>
      <c r="DR3554" s="72"/>
      <c r="DS3554" s="72"/>
      <c r="DT3554" s="72"/>
      <c r="DZ3554" s="141"/>
      <c r="EA3554" s="141"/>
      <c r="EC3554" s="141"/>
      <c r="EF3554" s="143"/>
    </row>
    <row r="3555" spans="78:136">
      <c r="BZ3555"/>
      <c r="CA3555" s="278">
        <v>41432.633888888886</v>
      </c>
      <c r="CB3555" t="s">
        <v>1969</v>
      </c>
      <c r="CF3555" s="65"/>
      <c r="CG3555" s="65"/>
      <c r="DJ3555" s="139"/>
      <c r="DK3555" s="95"/>
      <c r="DL3555" s="141"/>
      <c r="DM3555" s="141"/>
      <c r="DN3555" s="141"/>
      <c r="DO3555" s="141"/>
      <c r="DP3555" s="91"/>
      <c r="DQ3555" s="72"/>
      <c r="DR3555" s="72"/>
      <c r="DS3555" s="72"/>
      <c r="DT3555" s="72"/>
      <c r="DZ3555" s="141"/>
      <c r="EA3555" s="141"/>
      <c r="EC3555" s="141"/>
      <c r="EF3555" s="143"/>
    </row>
    <row r="3556" spans="78:136">
      <c r="BZ3556"/>
      <c r="CA3556" s="278">
        <v>41432.633900462963</v>
      </c>
      <c r="CB3556" t="s">
        <v>1969</v>
      </c>
      <c r="CF3556" s="65"/>
      <c r="CG3556" s="65"/>
      <c r="DJ3556" s="139"/>
      <c r="DK3556" s="95"/>
      <c r="DL3556" s="141"/>
      <c r="DM3556" s="141"/>
      <c r="DN3556" s="141"/>
      <c r="DO3556" s="141"/>
      <c r="DP3556" s="91"/>
      <c r="DQ3556" s="72"/>
      <c r="DR3556" s="72"/>
      <c r="DS3556" s="72"/>
      <c r="DT3556" s="72"/>
      <c r="DZ3556" s="141"/>
      <c r="EA3556" s="141"/>
      <c r="EC3556" s="141"/>
      <c r="EF3556" s="143"/>
    </row>
    <row r="3557" spans="78:136">
      <c r="BZ3557"/>
      <c r="CA3557" s="278">
        <v>41432.633912037039</v>
      </c>
      <c r="CB3557" t="s">
        <v>3263</v>
      </c>
      <c r="CF3557" s="65"/>
      <c r="CG3557" s="65"/>
      <c r="DJ3557" s="139"/>
      <c r="DK3557" s="95"/>
      <c r="DL3557" s="141"/>
      <c r="DM3557" s="141"/>
      <c r="DN3557" s="141"/>
      <c r="DO3557" s="141"/>
      <c r="DP3557" s="91"/>
      <c r="DQ3557" s="72"/>
      <c r="DR3557" s="72"/>
      <c r="DS3557" s="72"/>
      <c r="DT3557" s="72"/>
      <c r="DZ3557" s="141"/>
      <c r="EA3557" s="141"/>
      <c r="EC3557" s="141"/>
      <c r="EF3557" s="143"/>
    </row>
    <row r="3558" spans="78:136">
      <c r="BZ3558"/>
      <c r="CA3558" s="278">
        <v>41432.633912037039</v>
      </c>
      <c r="CB3558" t="s">
        <v>1969</v>
      </c>
      <c r="CF3558" s="65"/>
      <c r="CG3558" s="65"/>
      <c r="DJ3558" s="139"/>
      <c r="DK3558" s="95"/>
      <c r="DL3558" s="141"/>
      <c r="DM3558" s="141"/>
      <c r="DN3558" s="141"/>
      <c r="DO3558" s="141"/>
      <c r="DP3558" s="91"/>
      <c r="DQ3558" s="72"/>
      <c r="DR3558" s="72"/>
      <c r="DS3558" s="72"/>
      <c r="DT3558" s="72"/>
      <c r="DZ3558" s="141"/>
      <c r="EA3558" s="141"/>
      <c r="EC3558" s="141"/>
      <c r="EF3558" s="143"/>
    </row>
    <row r="3559" spans="78:136">
      <c r="BZ3559"/>
      <c r="CA3559" s="278">
        <v>41432.634895833333</v>
      </c>
      <c r="CB3559" t="s">
        <v>3264</v>
      </c>
      <c r="CF3559" s="65"/>
      <c r="CG3559" s="65"/>
      <c r="DJ3559" s="139"/>
      <c r="DK3559" s="95"/>
      <c r="DL3559" s="141"/>
      <c r="DM3559" s="141"/>
      <c r="DN3559" s="141"/>
      <c r="DO3559" s="141"/>
      <c r="DP3559" s="91"/>
      <c r="DQ3559" s="72"/>
      <c r="DR3559" s="72"/>
      <c r="DS3559" s="72"/>
      <c r="DT3559" s="72"/>
      <c r="DZ3559" s="141"/>
      <c r="EA3559" s="141"/>
      <c r="EC3559" s="141"/>
      <c r="EF3559" s="143"/>
    </row>
    <row r="3560" spans="78:136">
      <c r="BZ3560"/>
      <c r="CA3560" s="278">
        <v>41432.634895833333</v>
      </c>
      <c r="CB3560" t="s">
        <v>1597</v>
      </c>
      <c r="CF3560" s="65"/>
      <c r="CG3560" s="65"/>
      <c r="DJ3560" s="139"/>
      <c r="DK3560" s="95"/>
      <c r="DL3560" s="141"/>
      <c r="DM3560" s="141"/>
      <c r="DN3560" s="141"/>
      <c r="DO3560" s="141"/>
      <c r="DP3560" s="91"/>
      <c r="DQ3560" s="72"/>
      <c r="DR3560" s="72"/>
      <c r="DS3560" s="72"/>
      <c r="DT3560" s="72"/>
      <c r="DZ3560" s="141"/>
      <c r="EA3560" s="141"/>
      <c r="EC3560" s="141"/>
      <c r="EF3560" s="143"/>
    </row>
    <row r="3561" spans="78:136">
      <c r="BZ3561"/>
      <c r="CA3561" s="278">
        <v>41432.63490740741</v>
      </c>
      <c r="CB3561" t="s">
        <v>1969</v>
      </c>
      <c r="CF3561" s="65"/>
      <c r="CG3561" s="65"/>
      <c r="DJ3561" s="139"/>
      <c r="DK3561" s="95"/>
      <c r="DL3561" s="141"/>
      <c r="DM3561" s="141"/>
      <c r="DN3561" s="141"/>
      <c r="DO3561" s="141"/>
      <c r="DP3561" s="91"/>
      <c r="DQ3561" s="72"/>
      <c r="DR3561" s="72"/>
      <c r="DS3561" s="72"/>
      <c r="DT3561" s="72"/>
      <c r="DZ3561" s="141"/>
      <c r="EA3561" s="141"/>
      <c r="EC3561" s="141"/>
      <c r="EF3561" s="143"/>
    </row>
    <row r="3562" spans="78:136">
      <c r="BZ3562"/>
      <c r="CA3562" s="278">
        <v>41432.634976851848</v>
      </c>
      <c r="CB3562" t="s">
        <v>1969</v>
      </c>
      <c r="CF3562" s="65"/>
      <c r="CG3562" s="65"/>
      <c r="DJ3562" s="139"/>
      <c r="DK3562" s="95"/>
      <c r="DL3562" s="141"/>
      <c r="DM3562" s="141"/>
      <c r="DN3562" s="141"/>
      <c r="DO3562" s="141"/>
      <c r="DP3562" s="91"/>
      <c r="DQ3562" s="72"/>
      <c r="DR3562" s="72"/>
      <c r="DS3562" s="72"/>
      <c r="DT3562" s="72"/>
      <c r="DZ3562" s="141"/>
      <c r="EA3562" s="141"/>
      <c r="EC3562" s="141"/>
      <c r="EF3562" s="143"/>
    </row>
    <row r="3563" spans="78:136">
      <c r="BZ3563"/>
      <c r="CA3563" s="278">
        <v>41432.635127314818</v>
      </c>
      <c r="CB3563" t="s">
        <v>3265</v>
      </c>
      <c r="CF3563" s="65"/>
      <c r="CG3563" s="65"/>
      <c r="DJ3563" s="139"/>
      <c r="DK3563" s="95"/>
      <c r="DL3563" s="141"/>
      <c r="DM3563" s="141"/>
      <c r="DN3563" s="141"/>
      <c r="DO3563" s="141"/>
      <c r="DP3563" s="91"/>
      <c r="DQ3563" s="72"/>
      <c r="DR3563" s="72"/>
      <c r="DS3563" s="72"/>
      <c r="DT3563" s="72"/>
      <c r="DZ3563" s="141"/>
      <c r="EA3563" s="141"/>
      <c r="EC3563" s="141"/>
      <c r="EF3563" s="143"/>
    </row>
    <row r="3564" spans="78:136">
      <c r="BZ3564"/>
      <c r="CA3564" s="278">
        <v>41432.635127314818</v>
      </c>
      <c r="CB3564" t="s">
        <v>1597</v>
      </c>
      <c r="CF3564" s="65"/>
      <c r="CG3564" s="65"/>
      <c r="DJ3564" s="139"/>
      <c r="DK3564" s="95"/>
      <c r="DL3564" s="141"/>
      <c r="DM3564" s="141"/>
      <c r="DN3564" s="141"/>
      <c r="DO3564" s="141"/>
      <c r="DP3564" s="91"/>
      <c r="DQ3564" s="72"/>
      <c r="DR3564" s="72"/>
      <c r="DS3564" s="72"/>
      <c r="DT3564" s="72"/>
      <c r="DZ3564" s="141"/>
      <c r="EA3564" s="141"/>
      <c r="EC3564" s="141"/>
      <c r="EF3564" s="143"/>
    </row>
    <row r="3565" spans="78:136">
      <c r="BZ3565"/>
      <c r="CA3565" s="278">
        <v>41432.635138888887</v>
      </c>
      <c r="CB3565" t="s">
        <v>1969</v>
      </c>
      <c r="CF3565" s="65"/>
      <c r="CG3565" s="65"/>
      <c r="DJ3565" s="139"/>
      <c r="DK3565" s="95"/>
      <c r="DL3565" s="141"/>
      <c r="DM3565" s="141"/>
      <c r="DN3565" s="141"/>
      <c r="DO3565" s="141"/>
      <c r="DP3565" s="91"/>
      <c r="DQ3565" s="72"/>
      <c r="DR3565" s="72"/>
      <c r="DS3565" s="72"/>
      <c r="DT3565" s="72"/>
      <c r="DZ3565" s="141"/>
      <c r="EA3565" s="141"/>
      <c r="EC3565" s="141"/>
      <c r="EF3565" s="143"/>
    </row>
    <row r="3566" spans="78:136">
      <c r="BZ3566"/>
      <c r="CA3566" s="278">
        <v>41432.635138888887</v>
      </c>
      <c r="CB3566" t="s">
        <v>3266</v>
      </c>
      <c r="CF3566" s="65"/>
      <c r="CG3566" s="65"/>
      <c r="DJ3566" s="139"/>
      <c r="DK3566" s="95"/>
      <c r="DL3566" s="141"/>
      <c r="DM3566" s="141"/>
      <c r="DN3566" s="141"/>
      <c r="DO3566" s="141"/>
      <c r="DP3566" s="91"/>
      <c r="DQ3566" s="72"/>
      <c r="DR3566" s="72"/>
      <c r="DS3566" s="72"/>
      <c r="DT3566" s="72"/>
      <c r="DZ3566" s="141"/>
      <c r="EA3566" s="141"/>
      <c r="EC3566" s="141"/>
      <c r="EF3566" s="143"/>
    </row>
    <row r="3567" spans="78:136">
      <c r="BZ3567"/>
      <c r="CA3567" s="278">
        <v>41432.635138888887</v>
      </c>
      <c r="CB3567" t="s">
        <v>1969</v>
      </c>
      <c r="CF3567" s="65"/>
      <c r="CG3567" s="65"/>
      <c r="DJ3567" s="139"/>
      <c r="DK3567" s="95"/>
      <c r="DL3567" s="141"/>
      <c r="DM3567" s="141"/>
      <c r="DN3567" s="141"/>
      <c r="DO3567" s="141"/>
      <c r="DP3567" s="91"/>
      <c r="DQ3567" s="72"/>
      <c r="DR3567" s="72"/>
      <c r="DS3567" s="72"/>
      <c r="DT3567" s="72"/>
      <c r="DZ3567" s="141"/>
      <c r="EA3567" s="141"/>
      <c r="EC3567" s="141"/>
      <c r="EF3567" s="143"/>
    </row>
    <row r="3568" spans="78:136">
      <c r="BZ3568"/>
      <c r="CA3568" s="278">
        <v>41432.635150462964</v>
      </c>
      <c r="CB3568" t="s">
        <v>2706</v>
      </c>
      <c r="CF3568" s="65"/>
      <c r="CG3568" s="65"/>
      <c r="DJ3568" s="139"/>
      <c r="DK3568" s="95"/>
      <c r="DL3568" s="141"/>
      <c r="DM3568" s="141"/>
      <c r="DN3568" s="141"/>
      <c r="DO3568" s="141"/>
      <c r="DP3568" s="91"/>
      <c r="DQ3568" s="72"/>
      <c r="DR3568" s="72"/>
      <c r="DS3568" s="72"/>
      <c r="DT3568" s="72"/>
      <c r="DZ3568" s="141"/>
      <c r="EA3568" s="141"/>
      <c r="EC3568" s="141"/>
      <c r="EF3568" s="143"/>
    </row>
    <row r="3569" spans="78:136">
      <c r="BZ3569"/>
      <c r="CA3569" s="278">
        <v>41432.635185185187</v>
      </c>
      <c r="CB3569" t="s">
        <v>1969</v>
      </c>
      <c r="CF3569" s="65"/>
      <c r="CG3569" s="65"/>
      <c r="DJ3569" s="139"/>
      <c r="DK3569" s="95"/>
      <c r="DL3569" s="141"/>
      <c r="DM3569" s="141"/>
      <c r="DN3569" s="141"/>
      <c r="DO3569" s="141"/>
      <c r="DP3569" s="91"/>
      <c r="DQ3569" s="72"/>
      <c r="DR3569" s="72"/>
      <c r="DS3569" s="72"/>
      <c r="DT3569" s="72"/>
      <c r="DZ3569" s="141"/>
      <c r="EA3569" s="141"/>
      <c r="EC3569" s="141"/>
      <c r="EF3569" s="143"/>
    </row>
    <row r="3570" spans="78:136">
      <c r="BZ3570"/>
      <c r="CA3570" s="278">
        <v>41432.635185185187</v>
      </c>
      <c r="CB3570" t="s">
        <v>3265</v>
      </c>
      <c r="CF3570" s="65"/>
      <c r="CG3570" s="65"/>
      <c r="DJ3570" s="139"/>
      <c r="DK3570" s="95"/>
      <c r="DL3570" s="141"/>
      <c r="DM3570" s="141"/>
      <c r="DN3570" s="141"/>
      <c r="DO3570" s="141"/>
      <c r="DP3570" s="91"/>
      <c r="DQ3570" s="72"/>
      <c r="DR3570" s="72"/>
      <c r="DS3570" s="72"/>
      <c r="DT3570" s="72"/>
      <c r="DZ3570" s="141"/>
      <c r="EA3570" s="141"/>
      <c r="EC3570" s="141"/>
      <c r="EF3570" s="143"/>
    </row>
    <row r="3571" spans="78:136">
      <c r="BZ3571"/>
      <c r="CA3571" s="278">
        <v>41432.635185185187</v>
      </c>
      <c r="CB3571" t="s">
        <v>1597</v>
      </c>
      <c r="CF3571" s="65"/>
      <c r="CG3571" s="65"/>
      <c r="DJ3571" s="139"/>
      <c r="DK3571" s="95"/>
      <c r="DL3571" s="141"/>
      <c r="DM3571" s="141"/>
      <c r="DN3571" s="141"/>
      <c r="DO3571" s="141"/>
      <c r="DP3571" s="91"/>
      <c r="DQ3571" s="72"/>
      <c r="DR3571" s="72"/>
      <c r="DS3571" s="72"/>
      <c r="DT3571" s="72"/>
      <c r="DZ3571" s="141"/>
      <c r="EA3571" s="141"/>
      <c r="EC3571" s="141"/>
      <c r="EF3571" s="143"/>
    </row>
    <row r="3572" spans="78:136">
      <c r="BZ3572"/>
      <c r="CA3572" s="278">
        <v>41432.699432870373</v>
      </c>
      <c r="CB3572" t="s">
        <v>1969</v>
      </c>
      <c r="CF3572" s="65"/>
      <c r="CG3572" s="65"/>
      <c r="DJ3572" s="139"/>
      <c r="DK3572" s="95"/>
      <c r="DL3572" s="141"/>
      <c r="DM3572" s="141"/>
      <c r="DN3572" s="141"/>
      <c r="DO3572" s="141"/>
      <c r="DP3572" s="91"/>
      <c r="DQ3572" s="72"/>
      <c r="DR3572" s="72"/>
      <c r="DS3572" s="72"/>
      <c r="DT3572" s="72"/>
      <c r="DZ3572" s="141"/>
      <c r="EA3572" s="141"/>
      <c r="EC3572" s="141"/>
      <c r="EF3572" s="143"/>
    </row>
    <row r="3573" spans="78:136">
      <c r="BZ3573"/>
      <c r="CA3573" s="278">
        <v>41432.699432870373</v>
      </c>
      <c r="CB3573" t="s">
        <v>1969</v>
      </c>
      <c r="CF3573" s="65"/>
      <c r="CG3573" s="65"/>
      <c r="DJ3573" s="139"/>
      <c r="DK3573" s="95"/>
      <c r="DL3573" s="141"/>
      <c r="DM3573" s="141"/>
      <c r="DN3573" s="141"/>
      <c r="DO3573" s="141"/>
      <c r="DP3573" s="91"/>
      <c r="DQ3573" s="72"/>
      <c r="DR3573" s="72"/>
      <c r="DS3573" s="72"/>
      <c r="DT3573" s="72"/>
      <c r="DZ3573" s="141"/>
      <c r="EA3573" s="141"/>
      <c r="EC3573" s="141"/>
      <c r="EF3573" s="143"/>
    </row>
    <row r="3574" spans="78:136">
      <c r="BZ3574"/>
      <c r="CA3574" s="278">
        <v>41432.699560185189</v>
      </c>
      <c r="CB3574" t="s">
        <v>1969</v>
      </c>
      <c r="CF3574" s="65"/>
      <c r="CG3574" s="65"/>
      <c r="DJ3574" s="139"/>
      <c r="DK3574" s="95"/>
      <c r="DL3574" s="141"/>
      <c r="DM3574" s="141"/>
      <c r="DN3574" s="141"/>
      <c r="DO3574" s="141"/>
      <c r="DP3574" s="91"/>
      <c r="DQ3574" s="72"/>
      <c r="DR3574" s="72"/>
      <c r="DS3574" s="72"/>
      <c r="DT3574" s="72"/>
      <c r="DZ3574" s="141"/>
      <c r="EA3574" s="141"/>
      <c r="EC3574" s="141"/>
      <c r="EF3574" s="143"/>
    </row>
    <row r="3575" spans="78:136">
      <c r="BZ3575"/>
      <c r="CA3575" s="278">
        <v>41432.699560185189</v>
      </c>
      <c r="CB3575" t="s">
        <v>1969</v>
      </c>
      <c r="CF3575" s="65"/>
      <c r="CG3575" s="65"/>
      <c r="DJ3575" s="139"/>
      <c r="DK3575" s="95"/>
      <c r="DL3575" s="141"/>
      <c r="DM3575" s="141"/>
      <c r="DN3575" s="141"/>
      <c r="DO3575" s="141"/>
      <c r="DP3575" s="91"/>
      <c r="DQ3575" s="72"/>
      <c r="DR3575" s="72"/>
      <c r="DS3575" s="72"/>
      <c r="DT3575" s="72"/>
      <c r="DZ3575" s="141"/>
      <c r="EA3575" s="141"/>
      <c r="EC3575" s="141"/>
      <c r="EF3575" s="143"/>
    </row>
    <row r="3576" spans="78:136">
      <c r="BZ3576"/>
      <c r="CA3576" s="278">
        <v>41432.699571759258</v>
      </c>
      <c r="CB3576" t="s">
        <v>3422</v>
      </c>
      <c r="CF3576" s="65"/>
      <c r="CG3576" s="65"/>
      <c r="DJ3576" s="139"/>
      <c r="DK3576" s="95"/>
      <c r="DL3576" s="141"/>
      <c r="DM3576" s="141"/>
      <c r="DN3576" s="141"/>
      <c r="DO3576" s="141"/>
      <c r="DP3576" s="91"/>
      <c r="DQ3576" s="72"/>
      <c r="DR3576" s="72"/>
      <c r="DS3576" s="72"/>
      <c r="DT3576" s="72"/>
      <c r="DZ3576" s="141"/>
      <c r="EA3576" s="141"/>
      <c r="EC3576" s="141"/>
      <c r="EF3576" s="143"/>
    </row>
    <row r="3577" spans="78:136">
      <c r="BZ3577"/>
      <c r="CA3577" s="278">
        <v>41432.699583333335</v>
      </c>
      <c r="CB3577" t="s">
        <v>1969</v>
      </c>
      <c r="CF3577" s="65"/>
      <c r="CG3577" s="65"/>
      <c r="DJ3577" s="139"/>
      <c r="DK3577" s="95"/>
      <c r="DL3577" s="141"/>
      <c r="DM3577" s="141"/>
      <c r="DN3577" s="141"/>
      <c r="DO3577" s="141"/>
      <c r="DP3577" s="91"/>
      <c r="DQ3577" s="72"/>
      <c r="DR3577" s="72"/>
      <c r="DS3577" s="72"/>
      <c r="DT3577" s="72"/>
      <c r="DZ3577" s="141"/>
      <c r="EA3577" s="141"/>
      <c r="EC3577" s="141"/>
      <c r="EF3577" s="143"/>
    </row>
    <row r="3578" spans="78:136">
      <c r="BZ3578"/>
      <c r="CA3578" s="278">
        <v>41432.699583333335</v>
      </c>
      <c r="CB3578" t="s">
        <v>1969</v>
      </c>
      <c r="CF3578" s="65"/>
      <c r="CG3578" s="65"/>
      <c r="DJ3578" s="139"/>
      <c r="DK3578" s="95"/>
      <c r="DL3578" s="141"/>
      <c r="DM3578" s="141"/>
      <c r="DN3578" s="141"/>
      <c r="DO3578" s="141"/>
      <c r="DP3578" s="91"/>
      <c r="DQ3578" s="72"/>
      <c r="DR3578" s="72"/>
      <c r="DS3578" s="72"/>
      <c r="DT3578" s="72"/>
      <c r="DZ3578" s="141"/>
      <c r="EA3578" s="141"/>
      <c r="EC3578" s="141"/>
      <c r="EF3578" s="143"/>
    </row>
    <row r="3579" spans="78:136">
      <c r="BZ3579"/>
      <c r="CA3579" s="278">
        <v>41432.699594907404</v>
      </c>
      <c r="CB3579" t="s">
        <v>1969</v>
      </c>
      <c r="CF3579" s="65"/>
      <c r="CG3579" s="65"/>
      <c r="DJ3579" s="139"/>
      <c r="DK3579" s="95"/>
      <c r="DL3579" s="141"/>
      <c r="DM3579" s="141"/>
      <c r="DN3579" s="141"/>
      <c r="DO3579" s="141"/>
      <c r="DP3579" s="91"/>
      <c r="DQ3579" s="72"/>
      <c r="DR3579" s="72"/>
      <c r="DS3579" s="72"/>
      <c r="DT3579" s="72"/>
      <c r="DZ3579" s="141"/>
      <c r="EA3579" s="141"/>
      <c r="EC3579" s="141"/>
      <c r="EF3579" s="143"/>
    </row>
    <row r="3580" spans="78:136">
      <c r="BZ3580"/>
      <c r="CA3580" s="278">
        <v>41432.699606481481</v>
      </c>
      <c r="CB3580" t="s">
        <v>1969</v>
      </c>
      <c r="CF3580" s="65"/>
      <c r="CG3580" s="65"/>
      <c r="DJ3580" s="139"/>
      <c r="DK3580" s="95"/>
      <c r="DL3580" s="141"/>
      <c r="DM3580" s="141"/>
      <c r="DN3580" s="141"/>
      <c r="DO3580" s="141"/>
      <c r="DP3580" s="91"/>
      <c r="DQ3580" s="72"/>
      <c r="DR3580" s="72"/>
      <c r="DS3580" s="72"/>
      <c r="DT3580" s="72"/>
      <c r="DZ3580" s="141"/>
      <c r="EA3580" s="141"/>
      <c r="EC3580" s="141"/>
      <c r="EF3580" s="143"/>
    </row>
    <row r="3581" spans="78:136">
      <c r="BZ3581"/>
      <c r="CA3581" s="278">
        <v>41432.699618055558</v>
      </c>
      <c r="CB3581" t="s">
        <v>1969</v>
      </c>
      <c r="CF3581" s="65"/>
      <c r="CG3581" s="65"/>
      <c r="DJ3581" s="139"/>
      <c r="DK3581" s="95"/>
      <c r="DL3581" s="141"/>
      <c r="DM3581" s="141"/>
      <c r="DN3581" s="141"/>
      <c r="DO3581" s="141"/>
      <c r="DP3581" s="91"/>
      <c r="DQ3581" s="72"/>
      <c r="DR3581" s="72"/>
      <c r="DS3581" s="72"/>
      <c r="DT3581" s="72"/>
      <c r="DZ3581" s="141"/>
      <c r="EA3581" s="141"/>
      <c r="EC3581" s="141"/>
      <c r="EF3581" s="143"/>
    </row>
    <row r="3582" spans="78:136">
      <c r="BZ3582"/>
      <c r="CA3582" s="278">
        <v>41432.699629629627</v>
      </c>
      <c r="CB3582" t="s">
        <v>3371</v>
      </c>
      <c r="CF3582" s="65"/>
      <c r="CG3582" s="65"/>
      <c r="DJ3582" s="139"/>
      <c r="DK3582" s="95"/>
      <c r="DL3582" s="141"/>
      <c r="DM3582" s="141"/>
      <c r="DN3582" s="141"/>
      <c r="DO3582" s="141"/>
      <c r="DP3582" s="91"/>
      <c r="DQ3582" s="72"/>
      <c r="DR3582" s="72"/>
      <c r="DS3582" s="72"/>
      <c r="DT3582" s="72"/>
      <c r="DZ3582" s="141"/>
      <c r="EA3582" s="141"/>
      <c r="EC3582" s="141"/>
      <c r="EF3582" s="143"/>
    </row>
    <row r="3583" spans="78:136">
      <c r="BZ3583"/>
      <c r="CA3583" s="278">
        <v>41432.699629629627</v>
      </c>
      <c r="CB3583" t="s">
        <v>1969</v>
      </c>
      <c r="CF3583" s="65"/>
      <c r="CG3583" s="65"/>
      <c r="DJ3583" s="139"/>
      <c r="DK3583" s="95"/>
      <c r="DL3583" s="141"/>
      <c r="DM3583" s="141"/>
      <c r="DN3583" s="141"/>
      <c r="DO3583" s="141"/>
      <c r="DP3583" s="91"/>
      <c r="DQ3583" s="72"/>
      <c r="DR3583" s="72"/>
      <c r="DS3583" s="72"/>
      <c r="DT3583" s="72"/>
      <c r="DZ3583" s="141"/>
      <c r="EA3583" s="141"/>
      <c r="EC3583" s="141"/>
      <c r="EF3583" s="143"/>
    </row>
    <row r="3584" spans="78:136">
      <c r="BZ3584"/>
      <c r="CA3584" s="278">
        <v>41432.699641203704</v>
      </c>
      <c r="CB3584" t="s">
        <v>1969</v>
      </c>
      <c r="CF3584" s="65"/>
      <c r="CG3584" s="65"/>
      <c r="DJ3584" s="139"/>
      <c r="DK3584" s="95"/>
      <c r="DL3584" s="141"/>
      <c r="DM3584" s="141"/>
      <c r="DN3584" s="141"/>
      <c r="DO3584" s="141"/>
      <c r="DP3584" s="91"/>
      <c r="DQ3584" s="72"/>
      <c r="DR3584" s="72"/>
      <c r="DS3584" s="72"/>
      <c r="DT3584" s="72"/>
      <c r="DZ3584" s="141"/>
      <c r="EA3584" s="141"/>
      <c r="EC3584" s="141"/>
      <c r="EF3584" s="143"/>
    </row>
    <row r="3585" spans="78:136">
      <c r="BZ3585"/>
      <c r="CA3585" s="278">
        <v>41432.699652777781</v>
      </c>
      <c r="CB3585" t="s">
        <v>1969</v>
      </c>
      <c r="CF3585" s="65"/>
      <c r="CG3585" s="65"/>
      <c r="DJ3585" s="139"/>
      <c r="DK3585" s="95"/>
      <c r="DL3585" s="141"/>
      <c r="DM3585" s="141"/>
      <c r="DN3585" s="141"/>
      <c r="DO3585" s="141"/>
      <c r="DP3585" s="91"/>
      <c r="DQ3585" s="72"/>
      <c r="DR3585" s="72"/>
      <c r="DS3585" s="72"/>
      <c r="DT3585" s="72"/>
      <c r="DZ3585" s="141"/>
      <c r="EA3585" s="141"/>
      <c r="EC3585" s="141"/>
      <c r="EF3585" s="143"/>
    </row>
    <row r="3586" spans="78:136">
      <c r="BZ3586"/>
      <c r="CA3586" s="278">
        <v>41432.699652777781</v>
      </c>
      <c r="CB3586" t="s">
        <v>1969</v>
      </c>
      <c r="CF3586" s="65"/>
      <c r="CG3586" s="65"/>
      <c r="DJ3586" s="139"/>
      <c r="DK3586" s="95"/>
      <c r="DL3586" s="141"/>
      <c r="DM3586" s="141"/>
      <c r="DN3586" s="141"/>
      <c r="DO3586" s="141"/>
      <c r="DP3586" s="91"/>
      <c r="DQ3586" s="72"/>
      <c r="DR3586" s="72"/>
      <c r="DS3586" s="72"/>
      <c r="DT3586" s="72"/>
      <c r="DZ3586" s="141"/>
      <c r="EA3586" s="141"/>
      <c r="EC3586" s="141"/>
      <c r="EF3586" s="143"/>
    </row>
    <row r="3587" spans="78:136">
      <c r="BZ3587"/>
      <c r="CA3587" s="278">
        <v>41432.699675925927</v>
      </c>
      <c r="CB3587" t="s">
        <v>1969</v>
      </c>
      <c r="CF3587" s="65"/>
      <c r="CG3587" s="65"/>
      <c r="DJ3587" s="139"/>
      <c r="DK3587" s="95"/>
      <c r="DL3587" s="141"/>
      <c r="DM3587" s="141"/>
      <c r="DN3587" s="141"/>
      <c r="DO3587" s="141"/>
      <c r="DP3587" s="91"/>
      <c r="DQ3587" s="72"/>
      <c r="DR3587" s="72"/>
      <c r="DS3587" s="72"/>
      <c r="DT3587" s="72"/>
      <c r="DZ3587" s="141"/>
      <c r="EA3587" s="141"/>
      <c r="EC3587" s="141"/>
      <c r="EF3587" s="143"/>
    </row>
    <row r="3588" spans="78:136">
      <c r="BZ3588"/>
      <c r="CA3588" s="278">
        <v>41432.699687499997</v>
      </c>
      <c r="CB3588" t="s">
        <v>3425</v>
      </c>
      <c r="CF3588" s="65"/>
      <c r="CG3588" s="65"/>
      <c r="DJ3588" s="139"/>
      <c r="DK3588" s="95"/>
      <c r="DL3588" s="141"/>
      <c r="DM3588" s="141"/>
      <c r="DN3588" s="141"/>
      <c r="DO3588" s="141"/>
      <c r="DP3588" s="91"/>
      <c r="DQ3588" s="72"/>
      <c r="DR3588" s="72"/>
      <c r="DS3588" s="72"/>
      <c r="DT3588" s="72"/>
      <c r="DZ3588" s="141"/>
      <c r="EA3588" s="141"/>
      <c r="EC3588" s="141"/>
      <c r="EF3588" s="143"/>
    </row>
    <row r="3589" spans="78:136">
      <c r="BZ3589"/>
      <c r="CA3589" s="278">
        <v>41432.699687499997</v>
      </c>
      <c r="CB3589" t="s">
        <v>1969</v>
      </c>
      <c r="CF3589" s="65"/>
      <c r="CG3589" s="65"/>
      <c r="DJ3589" s="139"/>
      <c r="DK3589" s="95"/>
      <c r="DL3589" s="141"/>
      <c r="DM3589" s="141"/>
      <c r="DN3589" s="141"/>
      <c r="DO3589" s="141"/>
      <c r="DP3589" s="91"/>
      <c r="DQ3589" s="72"/>
      <c r="DR3589" s="72"/>
      <c r="DS3589" s="72"/>
      <c r="DT3589" s="72"/>
      <c r="DZ3589" s="141"/>
      <c r="EA3589" s="141"/>
      <c r="EC3589" s="141"/>
      <c r="EF3589" s="143"/>
    </row>
    <row r="3590" spans="78:136">
      <c r="BZ3590"/>
      <c r="CA3590" s="278">
        <v>41432.699687499997</v>
      </c>
      <c r="CB3590" t="s">
        <v>1969</v>
      </c>
      <c r="CF3590" s="65"/>
      <c r="CG3590" s="65"/>
      <c r="DJ3590" s="139"/>
      <c r="DK3590" s="95"/>
      <c r="DL3590" s="141"/>
      <c r="DM3590" s="141"/>
      <c r="DN3590" s="141"/>
      <c r="DO3590" s="141"/>
      <c r="DP3590" s="91"/>
      <c r="DQ3590" s="72"/>
      <c r="DR3590" s="72"/>
      <c r="DS3590" s="72"/>
      <c r="DT3590" s="72"/>
      <c r="DZ3590" s="141"/>
      <c r="EA3590" s="141"/>
      <c r="EC3590" s="141"/>
      <c r="EF3590" s="143"/>
    </row>
    <row r="3591" spans="78:136">
      <c r="BZ3591"/>
      <c r="CA3591" s="278">
        <v>41432.699699074074</v>
      </c>
      <c r="CB3591" t="s">
        <v>1969</v>
      </c>
      <c r="CF3591" s="65"/>
      <c r="CG3591" s="65"/>
      <c r="DJ3591" s="139"/>
      <c r="DK3591" s="95"/>
      <c r="DL3591" s="141"/>
      <c r="DM3591" s="141"/>
      <c r="DN3591" s="141"/>
      <c r="DO3591" s="141"/>
      <c r="DP3591" s="91"/>
      <c r="DQ3591" s="72"/>
      <c r="DR3591" s="72"/>
      <c r="DS3591" s="72"/>
      <c r="DT3591" s="72"/>
      <c r="DZ3591" s="141"/>
      <c r="EA3591" s="141"/>
      <c r="EC3591" s="141"/>
      <c r="EF3591" s="143"/>
    </row>
    <row r="3592" spans="78:136">
      <c r="BZ3592"/>
      <c r="CA3592" s="278">
        <v>41432.69971064815</v>
      </c>
      <c r="CB3592" t="s">
        <v>1969</v>
      </c>
      <c r="CF3592" s="65"/>
      <c r="CG3592" s="65"/>
      <c r="DJ3592" s="139"/>
      <c r="DK3592" s="95"/>
      <c r="DL3592" s="141"/>
      <c r="DM3592" s="141"/>
      <c r="DN3592" s="141"/>
      <c r="DO3592" s="141"/>
      <c r="DP3592" s="91"/>
      <c r="DQ3592" s="72"/>
      <c r="DR3592" s="72"/>
      <c r="DS3592" s="72"/>
      <c r="DT3592" s="72"/>
      <c r="DZ3592" s="141"/>
      <c r="EA3592" s="141"/>
      <c r="EC3592" s="141"/>
      <c r="EF3592" s="143"/>
    </row>
    <row r="3593" spans="78:136">
      <c r="BZ3593"/>
      <c r="CA3593" s="278">
        <v>41432.69972222222</v>
      </c>
      <c r="CB3593" t="s">
        <v>1969</v>
      </c>
      <c r="CF3593" s="65"/>
      <c r="CG3593" s="65"/>
      <c r="DJ3593" s="139"/>
      <c r="DK3593" s="95"/>
      <c r="DL3593" s="141"/>
      <c r="DM3593" s="141"/>
      <c r="DN3593" s="141"/>
      <c r="DO3593" s="141"/>
      <c r="DP3593" s="91"/>
      <c r="DQ3593" s="72"/>
      <c r="DR3593" s="72"/>
      <c r="DS3593" s="72"/>
      <c r="DT3593" s="72"/>
      <c r="DZ3593" s="141"/>
      <c r="EA3593" s="141"/>
      <c r="EC3593" s="141"/>
      <c r="EF3593" s="143"/>
    </row>
    <row r="3594" spans="78:136">
      <c r="BZ3594"/>
      <c r="CA3594" s="278">
        <v>41432.699745370373</v>
      </c>
      <c r="CB3594" t="s">
        <v>3376</v>
      </c>
      <c r="CF3594" s="65"/>
      <c r="CG3594" s="65"/>
      <c r="DJ3594" s="139"/>
      <c r="DK3594" s="95"/>
      <c r="DL3594" s="141"/>
      <c r="DM3594" s="141"/>
      <c r="DN3594" s="141"/>
      <c r="DO3594" s="141"/>
      <c r="DP3594" s="91"/>
      <c r="DQ3594" s="72"/>
      <c r="DR3594" s="72"/>
      <c r="DS3594" s="72"/>
      <c r="DT3594" s="72"/>
      <c r="DZ3594" s="141"/>
      <c r="EA3594" s="141"/>
      <c r="EC3594" s="141"/>
      <c r="EF3594" s="143"/>
    </row>
    <row r="3595" spans="78:136">
      <c r="BZ3595"/>
      <c r="CA3595" s="278">
        <v>41432.699745370373</v>
      </c>
      <c r="CB3595" t="s">
        <v>1969</v>
      </c>
      <c r="CF3595" s="65"/>
      <c r="CG3595" s="65"/>
      <c r="DJ3595" s="139"/>
      <c r="DK3595" s="95"/>
      <c r="DL3595" s="141"/>
      <c r="DM3595" s="141"/>
      <c r="DN3595" s="141"/>
      <c r="DO3595" s="141"/>
      <c r="DP3595" s="91"/>
      <c r="DQ3595" s="72"/>
      <c r="DR3595" s="72"/>
      <c r="DS3595" s="72"/>
      <c r="DT3595" s="72"/>
      <c r="DZ3595" s="141"/>
      <c r="EA3595" s="141"/>
      <c r="EC3595" s="141"/>
      <c r="EF3595" s="143"/>
    </row>
    <row r="3596" spans="78:136">
      <c r="BZ3596"/>
      <c r="CA3596" s="278">
        <v>41432.699745370373</v>
      </c>
      <c r="CB3596" t="s">
        <v>1969</v>
      </c>
      <c r="CF3596" s="65"/>
      <c r="CG3596" s="65"/>
      <c r="DJ3596" s="139"/>
      <c r="DK3596" s="95"/>
      <c r="DL3596" s="141"/>
      <c r="DM3596" s="141"/>
      <c r="DN3596" s="141"/>
      <c r="DO3596" s="141"/>
      <c r="DP3596" s="91"/>
      <c r="DQ3596" s="72"/>
      <c r="DR3596" s="72"/>
      <c r="DS3596" s="72"/>
      <c r="DT3596" s="72"/>
      <c r="DZ3596" s="141"/>
      <c r="EA3596" s="141"/>
      <c r="EC3596" s="141"/>
      <c r="EF3596" s="143"/>
    </row>
    <row r="3597" spans="78:136">
      <c r="BZ3597"/>
      <c r="CA3597" s="278">
        <v>41432.699756944443</v>
      </c>
      <c r="CB3597" t="s">
        <v>1969</v>
      </c>
      <c r="CF3597" s="65"/>
      <c r="CG3597" s="65"/>
      <c r="DJ3597" s="139"/>
      <c r="DK3597" s="95"/>
      <c r="DL3597" s="141"/>
      <c r="DM3597" s="141"/>
      <c r="DN3597" s="141"/>
      <c r="DO3597" s="141"/>
      <c r="DP3597" s="91"/>
      <c r="DQ3597" s="72"/>
      <c r="DR3597" s="72"/>
      <c r="DS3597" s="72"/>
      <c r="DT3597" s="72"/>
      <c r="DZ3597" s="141"/>
      <c r="EA3597" s="141"/>
      <c r="EC3597" s="141"/>
      <c r="EF3597" s="143"/>
    </row>
    <row r="3598" spans="78:136">
      <c r="BZ3598"/>
      <c r="CA3598" s="278">
        <v>41432.69976851852</v>
      </c>
      <c r="CB3598" t="s">
        <v>1969</v>
      </c>
      <c r="CF3598" s="65"/>
      <c r="CG3598" s="65"/>
      <c r="DJ3598" s="139"/>
      <c r="DK3598" s="95"/>
      <c r="DL3598" s="141"/>
      <c r="DM3598" s="141"/>
      <c r="DN3598" s="141"/>
      <c r="DO3598" s="141"/>
      <c r="DP3598" s="91"/>
      <c r="DQ3598" s="72"/>
      <c r="DR3598" s="72"/>
      <c r="DS3598" s="72"/>
      <c r="DT3598" s="72"/>
      <c r="DZ3598" s="141"/>
      <c r="EA3598" s="141"/>
      <c r="EC3598" s="141"/>
      <c r="EF3598" s="143"/>
    </row>
    <row r="3599" spans="78:136">
      <c r="BZ3599"/>
      <c r="CA3599" s="278">
        <v>41432.69976851852</v>
      </c>
      <c r="CB3599" t="s">
        <v>1969</v>
      </c>
      <c r="CF3599" s="65"/>
      <c r="CG3599" s="65"/>
      <c r="DJ3599" s="139"/>
      <c r="DK3599" s="95"/>
      <c r="DL3599" s="141"/>
      <c r="DM3599" s="141"/>
      <c r="DN3599" s="141"/>
      <c r="DO3599" s="141"/>
      <c r="DP3599" s="91"/>
      <c r="DQ3599" s="72"/>
      <c r="DR3599" s="72"/>
      <c r="DS3599" s="72"/>
      <c r="DT3599" s="72"/>
      <c r="DZ3599" s="141"/>
      <c r="EA3599" s="141"/>
      <c r="EC3599" s="141"/>
      <c r="EF3599" s="143"/>
    </row>
    <row r="3600" spans="78:136">
      <c r="BZ3600"/>
      <c r="CA3600" s="278">
        <v>41432.699780092589</v>
      </c>
      <c r="CB3600" t="s">
        <v>1969</v>
      </c>
      <c r="CF3600" s="65"/>
      <c r="CG3600" s="65"/>
      <c r="DJ3600" s="139"/>
      <c r="DK3600" s="95"/>
      <c r="DL3600" s="141"/>
      <c r="DM3600" s="141"/>
      <c r="DN3600" s="141"/>
      <c r="DO3600" s="141"/>
      <c r="DP3600" s="91"/>
      <c r="DQ3600" s="72"/>
      <c r="DR3600" s="72"/>
      <c r="DS3600" s="72"/>
      <c r="DT3600" s="72"/>
      <c r="DZ3600" s="141"/>
      <c r="EA3600" s="141"/>
      <c r="EC3600" s="141"/>
      <c r="EF3600" s="143"/>
    </row>
    <row r="3601" spans="78:136">
      <c r="BZ3601"/>
      <c r="CA3601" s="278">
        <v>41432.699780092589</v>
      </c>
      <c r="CB3601" t="s">
        <v>1969</v>
      </c>
      <c r="CF3601" s="65"/>
      <c r="CG3601" s="65"/>
      <c r="DJ3601" s="139"/>
      <c r="DK3601" s="95"/>
      <c r="DL3601" s="141"/>
      <c r="DM3601" s="141"/>
      <c r="DN3601" s="141"/>
      <c r="DO3601" s="141"/>
      <c r="DP3601" s="91"/>
      <c r="DQ3601" s="72"/>
      <c r="DR3601" s="72"/>
      <c r="DS3601" s="72"/>
      <c r="DT3601" s="72"/>
      <c r="DZ3601" s="141"/>
      <c r="EA3601" s="141"/>
      <c r="EC3601" s="141"/>
      <c r="EF3601" s="143"/>
    </row>
    <row r="3602" spans="78:136">
      <c r="BZ3602"/>
      <c r="CA3602" s="278">
        <v>41432.699780092589</v>
      </c>
      <c r="CB3602" t="s">
        <v>1969</v>
      </c>
      <c r="CF3602" s="65"/>
      <c r="CG3602" s="65"/>
      <c r="DJ3602" s="139"/>
      <c r="DK3602" s="95"/>
      <c r="DL3602" s="141"/>
      <c r="DM3602" s="141"/>
      <c r="DN3602" s="141"/>
      <c r="DO3602" s="141"/>
      <c r="DP3602" s="91"/>
      <c r="DQ3602" s="72"/>
      <c r="DR3602" s="72"/>
      <c r="DS3602" s="72"/>
      <c r="DT3602" s="72"/>
      <c r="DZ3602" s="141"/>
      <c r="EA3602" s="141"/>
      <c r="EC3602" s="141"/>
      <c r="EF3602" s="143"/>
    </row>
    <row r="3603" spans="78:136">
      <c r="BZ3603"/>
      <c r="CA3603" s="278">
        <v>41432.699791666666</v>
      </c>
      <c r="CB3603" t="s">
        <v>1969</v>
      </c>
      <c r="CF3603" s="65"/>
      <c r="CG3603" s="65"/>
      <c r="DJ3603" s="139"/>
      <c r="DK3603" s="95"/>
      <c r="DL3603" s="141"/>
      <c r="DM3603" s="141"/>
      <c r="DN3603" s="141"/>
      <c r="DO3603" s="141"/>
      <c r="DP3603" s="91"/>
      <c r="DQ3603" s="72"/>
      <c r="DR3603" s="72"/>
      <c r="DS3603" s="72"/>
      <c r="DT3603" s="72"/>
      <c r="DZ3603" s="141"/>
      <c r="EA3603" s="141"/>
      <c r="EC3603" s="141"/>
      <c r="EF3603" s="143"/>
    </row>
    <row r="3604" spans="78:136">
      <c r="BZ3604"/>
      <c r="CA3604" s="278">
        <v>41432.699803240743</v>
      </c>
      <c r="CB3604" t="s">
        <v>1969</v>
      </c>
      <c r="CF3604" s="65"/>
      <c r="CG3604" s="65"/>
      <c r="DJ3604" s="139"/>
      <c r="DK3604" s="95"/>
      <c r="DL3604" s="141"/>
      <c r="DM3604" s="141"/>
      <c r="DN3604" s="141"/>
      <c r="DO3604" s="141"/>
      <c r="DP3604" s="91"/>
      <c r="DQ3604" s="72"/>
      <c r="DR3604" s="72"/>
      <c r="DS3604" s="72"/>
      <c r="DT3604" s="72"/>
      <c r="DZ3604" s="141"/>
      <c r="EA3604" s="141"/>
      <c r="EC3604" s="141"/>
      <c r="EF3604" s="143"/>
    </row>
    <row r="3605" spans="78:136">
      <c r="BZ3605"/>
      <c r="CA3605" s="278">
        <v>41432.699837962966</v>
      </c>
      <c r="CB3605" t="s">
        <v>1969</v>
      </c>
      <c r="CF3605" s="65"/>
      <c r="CG3605" s="65"/>
      <c r="DJ3605" s="139"/>
      <c r="DK3605" s="95"/>
      <c r="DL3605" s="141"/>
      <c r="DM3605" s="141"/>
      <c r="DN3605" s="141"/>
      <c r="DO3605" s="141"/>
      <c r="DP3605" s="91"/>
      <c r="DQ3605" s="72"/>
      <c r="DR3605" s="72"/>
      <c r="DS3605" s="72"/>
      <c r="DT3605" s="72"/>
      <c r="DZ3605" s="141"/>
      <c r="EA3605" s="141"/>
      <c r="EC3605" s="141"/>
      <c r="EF3605" s="143"/>
    </row>
    <row r="3606" spans="78:136">
      <c r="BZ3606"/>
      <c r="CA3606" s="278">
        <v>41432.699849537035</v>
      </c>
      <c r="CB3606" t="s">
        <v>1969</v>
      </c>
      <c r="CF3606" s="65"/>
      <c r="CG3606" s="65"/>
      <c r="DJ3606" s="139"/>
      <c r="DK3606" s="95"/>
      <c r="DL3606" s="141"/>
      <c r="DM3606" s="141"/>
      <c r="DN3606" s="141"/>
      <c r="DO3606" s="141"/>
      <c r="DP3606" s="91"/>
      <c r="DQ3606" s="72"/>
      <c r="DR3606" s="72"/>
      <c r="DS3606" s="72"/>
      <c r="DT3606" s="72"/>
      <c r="DZ3606" s="141"/>
      <c r="EA3606" s="141"/>
      <c r="EC3606" s="141"/>
      <c r="EF3606" s="143"/>
    </row>
    <row r="3607" spans="78:136">
      <c r="BZ3607"/>
      <c r="CA3607" s="278">
        <v>41432.699849537035</v>
      </c>
      <c r="CB3607" t="s">
        <v>1969</v>
      </c>
      <c r="CF3607" s="65"/>
      <c r="CG3607" s="65"/>
      <c r="DJ3607" s="139"/>
      <c r="DK3607" s="95"/>
      <c r="DL3607" s="141"/>
      <c r="DM3607" s="141"/>
      <c r="DN3607" s="141"/>
      <c r="DO3607" s="141"/>
      <c r="DP3607" s="91"/>
      <c r="DQ3607" s="72"/>
      <c r="DR3607" s="72"/>
      <c r="DS3607" s="72"/>
      <c r="DT3607" s="72"/>
      <c r="DZ3607" s="141"/>
      <c r="EA3607" s="141"/>
      <c r="EC3607" s="141"/>
      <c r="EF3607" s="143"/>
    </row>
    <row r="3608" spans="78:136">
      <c r="BZ3608"/>
      <c r="CA3608" s="278">
        <v>41432.699861111112</v>
      </c>
      <c r="CB3608" t="s">
        <v>3427</v>
      </c>
      <c r="CF3608" s="65"/>
      <c r="CG3608" s="65"/>
      <c r="DJ3608" s="139"/>
      <c r="DK3608" s="95"/>
      <c r="DL3608" s="141"/>
      <c r="DM3608" s="141"/>
      <c r="DN3608" s="141"/>
      <c r="DO3608" s="141"/>
      <c r="DP3608" s="91"/>
      <c r="DQ3608" s="72"/>
      <c r="DR3608" s="72"/>
      <c r="DS3608" s="72"/>
      <c r="DT3608" s="72"/>
      <c r="DZ3608" s="141"/>
      <c r="EA3608" s="141"/>
      <c r="EC3608" s="141"/>
      <c r="EF3608" s="143"/>
    </row>
    <row r="3609" spans="78:136">
      <c r="BZ3609"/>
      <c r="CA3609" s="278">
        <v>41432.699872685182</v>
      </c>
      <c r="CB3609" t="s">
        <v>1969</v>
      </c>
      <c r="CF3609" s="65"/>
      <c r="CG3609" s="65"/>
      <c r="DJ3609" s="139"/>
      <c r="DK3609" s="95"/>
      <c r="DL3609" s="141"/>
      <c r="DM3609" s="141"/>
      <c r="DN3609" s="141"/>
      <c r="DO3609" s="141"/>
      <c r="DP3609" s="91"/>
      <c r="DQ3609" s="72"/>
      <c r="DR3609" s="72"/>
      <c r="DS3609" s="72"/>
      <c r="DT3609" s="72"/>
      <c r="DZ3609" s="141"/>
      <c r="EA3609" s="141"/>
      <c r="EC3609" s="141"/>
      <c r="EF3609" s="143"/>
    </row>
    <row r="3610" spans="78:136">
      <c r="BZ3610"/>
      <c r="CA3610" s="278">
        <v>41432.699872685182</v>
      </c>
      <c r="CB3610" t="s">
        <v>1969</v>
      </c>
      <c r="CF3610" s="65"/>
      <c r="CG3610" s="65"/>
      <c r="DJ3610" s="139"/>
      <c r="DK3610" s="95"/>
      <c r="DL3610" s="141"/>
      <c r="DM3610" s="141"/>
      <c r="DN3610" s="141"/>
      <c r="DO3610" s="141"/>
      <c r="DP3610" s="91"/>
      <c r="DQ3610" s="72"/>
      <c r="DR3610" s="72"/>
      <c r="DS3610" s="72"/>
      <c r="DT3610" s="72"/>
      <c r="DZ3610" s="141"/>
      <c r="EA3610" s="141"/>
      <c r="EC3610" s="141"/>
      <c r="EF3610" s="143"/>
    </row>
    <row r="3611" spans="78:136">
      <c r="BZ3611"/>
      <c r="CA3611" s="278">
        <v>41432.699884259258</v>
      </c>
      <c r="CB3611" t="s">
        <v>1969</v>
      </c>
      <c r="CF3611" s="65"/>
      <c r="CG3611" s="65"/>
      <c r="DJ3611" s="139"/>
      <c r="DK3611" s="95"/>
      <c r="DL3611" s="141"/>
      <c r="DM3611" s="141"/>
      <c r="DN3611" s="141"/>
      <c r="DO3611" s="141"/>
      <c r="DP3611" s="91"/>
      <c r="DQ3611" s="72"/>
      <c r="DR3611" s="72"/>
      <c r="DS3611" s="72"/>
      <c r="DT3611" s="72"/>
      <c r="DZ3611" s="141"/>
      <c r="EA3611" s="141"/>
      <c r="EC3611" s="141"/>
      <c r="EF3611" s="143"/>
    </row>
    <row r="3612" spans="78:136">
      <c r="BZ3612"/>
      <c r="CA3612" s="278">
        <v>41432.699895833335</v>
      </c>
      <c r="CB3612" t="s">
        <v>1969</v>
      </c>
      <c r="CF3612" s="65"/>
      <c r="CG3612" s="65"/>
      <c r="DJ3612" s="139"/>
      <c r="DK3612" s="95"/>
      <c r="DL3612" s="141"/>
      <c r="DM3612" s="141"/>
      <c r="DN3612" s="141"/>
      <c r="DO3612" s="141"/>
      <c r="DP3612" s="91"/>
      <c r="DQ3612" s="72"/>
      <c r="DR3612" s="72"/>
      <c r="DS3612" s="72"/>
      <c r="DT3612" s="72"/>
      <c r="DZ3612" s="141"/>
      <c r="EA3612" s="141"/>
      <c r="EC3612" s="141"/>
      <c r="EF3612" s="143"/>
    </row>
    <row r="3613" spans="78:136">
      <c r="BZ3613"/>
      <c r="CA3613" s="278">
        <v>41432.699907407405</v>
      </c>
      <c r="CB3613" t="s">
        <v>1969</v>
      </c>
      <c r="CF3613" s="65"/>
      <c r="CG3613" s="65"/>
      <c r="DJ3613" s="139"/>
      <c r="DK3613" s="95"/>
      <c r="DL3613" s="141"/>
      <c r="DM3613" s="141"/>
      <c r="DN3613" s="141"/>
      <c r="DO3613" s="141"/>
      <c r="DP3613" s="91"/>
      <c r="DQ3613" s="72"/>
      <c r="DR3613" s="72"/>
      <c r="DS3613" s="72"/>
      <c r="DT3613" s="72"/>
      <c r="DZ3613" s="141"/>
      <c r="EA3613" s="141"/>
      <c r="EC3613" s="141"/>
      <c r="EF3613" s="143"/>
    </row>
    <row r="3614" spans="78:136">
      <c r="BZ3614"/>
      <c r="CA3614" s="278">
        <v>41432.699918981481</v>
      </c>
      <c r="CB3614" t="s">
        <v>3378</v>
      </c>
      <c r="CF3614" s="65"/>
      <c r="CG3614" s="65"/>
      <c r="DJ3614" s="139"/>
      <c r="DK3614" s="95"/>
      <c r="DL3614" s="141"/>
      <c r="DM3614" s="141"/>
      <c r="DN3614" s="141"/>
      <c r="DO3614" s="141"/>
      <c r="DP3614" s="91"/>
      <c r="DQ3614" s="72"/>
      <c r="DR3614" s="72"/>
      <c r="DS3614" s="72"/>
      <c r="DT3614" s="72"/>
      <c r="DZ3614" s="141"/>
      <c r="EA3614" s="141"/>
      <c r="EC3614" s="141"/>
      <c r="EF3614" s="143"/>
    </row>
    <row r="3615" spans="78:136">
      <c r="BZ3615"/>
      <c r="CA3615" s="278">
        <v>41432.699930555558</v>
      </c>
      <c r="CB3615" t="s">
        <v>1969</v>
      </c>
      <c r="CF3615" s="65"/>
      <c r="CG3615" s="65"/>
      <c r="DJ3615" s="139"/>
      <c r="DK3615" s="95"/>
      <c r="DL3615" s="141"/>
      <c r="DM3615" s="141"/>
      <c r="DN3615" s="141"/>
      <c r="DO3615" s="141"/>
      <c r="DP3615" s="91"/>
      <c r="DQ3615" s="72"/>
      <c r="DR3615" s="72"/>
      <c r="DS3615" s="72"/>
      <c r="DT3615" s="72"/>
      <c r="DZ3615" s="141"/>
      <c r="EA3615" s="141"/>
      <c r="EC3615" s="141"/>
      <c r="EF3615" s="143"/>
    </row>
    <row r="3616" spans="78:136">
      <c r="BZ3616"/>
      <c r="CA3616" s="278">
        <v>41432.699930555558</v>
      </c>
      <c r="CB3616" t="s">
        <v>1969</v>
      </c>
      <c r="CF3616" s="65"/>
      <c r="CG3616" s="65"/>
      <c r="DJ3616" s="139"/>
      <c r="DK3616" s="95"/>
      <c r="DL3616" s="141"/>
      <c r="DM3616" s="141"/>
      <c r="DN3616" s="141"/>
      <c r="DO3616" s="141"/>
      <c r="DP3616" s="91"/>
      <c r="DQ3616" s="72"/>
      <c r="DR3616" s="72"/>
      <c r="DS3616" s="72"/>
      <c r="DT3616" s="72"/>
      <c r="DZ3616" s="141"/>
      <c r="EA3616" s="141"/>
      <c r="EC3616" s="141"/>
      <c r="EF3616" s="143"/>
    </row>
    <row r="3617" spans="78:136">
      <c r="BZ3617"/>
      <c r="CA3617" s="278">
        <v>41432.699942129628</v>
      </c>
      <c r="CB3617" t="s">
        <v>1969</v>
      </c>
      <c r="CF3617" s="65"/>
      <c r="CG3617" s="65"/>
      <c r="DJ3617" s="139"/>
      <c r="DK3617" s="95"/>
      <c r="DL3617" s="141"/>
      <c r="DM3617" s="141"/>
      <c r="DN3617" s="141"/>
      <c r="DO3617" s="141"/>
      <c r="DP3617" s="91"/>
      <c r="DQ3617" s="72"/>
      <c r="DR3617" s="72"/>
      <c r="DS3617" s="72"/>
      <c r="DT3617" s="72"/>
      <c r="DZ3617" s="141"/>
      <c r="EA3617" s="141"/>
      <c r="EC3617" s="141"/>
      <c r="EF3617" s="143"/>
    </row>
    <row r="3618" spans="78:136">
      <c r="BZ3618"/>
      <c r="CA3618" s="278">
        <v>41432.699953703705</v>
      </c>
      <c r="CB3618" t="s">
        <v>1969</v>
      </c>
      <c r="CF3618" s="65"/>
      <c r="CG3618" s="65"/>
      <c r="DJ3618" s="139"/>
      <c r="DK3618" s="95"/>
      <c r="DL3618" s="141"/>
      <c r="DM3618" s="141"/>
      <c r="DN3618" s="141"/>
      <c r="DO3618" s="141"/>
      <c r="DP3618" s="91"/>
      <c r="DQ3618" s="72"/>
      <c r="DR3618" s="72"/>
      <c r="DS3618" s="72"/>
      <c r="DT3618" s="72"/>
      <c r="DZ3618" s="141"/>
      <c r="EA3618" s="141"/>
      <c r="EC3618" s="141"/>
      <c r="EF3618" s="143"/>
    </row>
    <row r="3619" spans="78:136">
      <c r="BZ3619"/>
      <c r="CA3619" s="278">
        <v>41432.699965277781</v>
      </c>
      <c r="CB3619" t="s">
        <v>1969</v>
      </c>
      <c r="CF3619" s="65"/>
      <c r="CG3619" s="65"/>
      <c r="DJ3619" s="139"/>
      <c r="DK3619" s="95"/>
      <c r="DL3619" s="141"/>
      <c r="DM3619" s="141"/>
      <c r="DN3619" s="141"/>
      <c r="DO3619" s="141"/>
      <c r="DP3619" s="91"/>
      <c r="DQ3619" s="72"/>
      <c r="DR3619" s="72"/>
      <c r="DS3619" s="72"/>
      <c r="DT3619" s="72"/>
      <c r="DZ3619" s="141"/>
      <c r="EA3619" s="141"/>
      <c r="EC3619" s="141"/>
      <c r="EF3619" s="143"/>
    </row>
    <row r="3620" spans="78:136">
      <c r="BZ3620"/>
      <c r="CA3620" s="278">
        <v>41432.699976851851</v>
      </c>
      <c r="CB3620" t="s">
        <v>3429</v>
      </c>
      <c r="CF3620" s="65"/>
      <c r="CG3620" s="65"/>
      <c r="DJ3620" s="139"/>
      <c r="DK3620" s="95"/>
      <c r="DL3620" s="141"/>
      <c r="DM3620" s="141"/>
      <c r="DN3620" s="141"/>
      <c r="DO3620" s="141"/>
      <c r="DP3620" s="91"/>
      <c r="DQ3620" s="72"/>
      <c r="DR3620" s="72"/>
      <c r="DS3620" s="72"/>
      <c r="DT3620" s="72"/>
      <c r="DZ3620" s="141"/>
      <c r="EA3620" s="141"/>
      <c r="EC3620" s="141"/>
      <c r="EF3620" s="143"/>
    </row>
    <row r="3621" spans="78:136">
      <c r="BZ3621"/>
      <c r="CA3621" s="278">
        <v>41432.699976851851</v>
      </c>
      <c r="CB3621" t="s">
        <v>1969</v>
      </c>
      <c r="CF3621" s="65"/>
      <c r="CG3621" s="65"/>
      <c r="DJ3621" s="139"/>
      <c r="DK3621" s="95"/>
      <c r="DL3621" s="141"/>
      <c r="DM3621" s="141"/>
      <c r="DN3621" s="141"/>
      <c r="DO3621" s="141"/>
      <c r="DP3621" s="91"/>
      <c r="DQ3621" s="72"/>
      <c r="DR3621" s="72"/>
      <c r="DS3621" s="72"/>
      <c r="DT3621" s="72"/>
      <c r="DZ3621" s="141"/>
      <c r="EA3621" s="141"/>
      <c r="EC3621" s="141"/>
      <c r="EF3621" s="143"/>
    </row>
    <row r="3622" spans="78:136">
      <c r="BZ3622"/>
      <c r="CA3622" s="278">
        <v>41432.699988425928</v>
      </c>
      <c r="CB3622" t="s">
        <v>1969</v>
      </c>
      <c r="CF3622" s="65"/>
      <c r="CG3622" s="65"/>
      <c r="DJ3622" s="139"/>
      <c r="DK3622" s="95"/>
      <c r="DL3622" s="141"/>
      <c r="DM3622" s="141"/>
      <c r="DN3622" s="141"/>
      <c r="DO3622" s="141"/>
      <c r="DP3622" s="91"/>
      <c r="DQ3622" s="72"/>
      <c r="DR3622" s="72"/>
      <c r="DS3622" s="72"/>
      <c r="DT3622" s="72"/>
      <c r="DZ3622" s="141"/>
      <c r="EA3622" s="141"/>
      <c r="EC3622" s="141"/>
      <c r="EF3622" s="143"/>
    </row>
    <row r="3623" spans="78:136">
      <c r="BZ3623"/>
      <c r="CA3623" s="278">
        <v>41432.699999999997</v>
      </c>
      <c r="CB3623" t="s">
        <v>1969</v>
      </c>
      <c r="CF3623" s="65"/>
      <c r="CG3623" s="65"/>
      <c r="DJ3623" s="139"/>
      <c r="DK3623" s="95"/>
      <c r="DL3623" s="141"/>
      <c r="DM3623" s="141"/>
      <c r="DN3623" s="141"/>
      <c r="DO3623" s="141"/>
      <c r="DP3623" s="91"/>
      <c r="DQ3623" s="72"/>
      <c r="DR3623" s="72"/>
      <c r="DS3623" s="72"/>
      <c r="DT3623" s="72"/>
      <c r="DZ3623" s="141"/>
      <c r="EA3623" s="141"/>
      <c r="EC3623" s="141"/>
      <c r="EF3623" s="143"/>
    </row>
    <row r="3624" spans="78:136">
      <c r="BZ3624"/>
      <c r="CA3624" s="278">
        <v>41432.700011574074</v>
      </c>
      <c r="CB3624" t="s">
        <v>1969</v>
      </c>
      <c r="CF3624" s="65"/>
      <c r="CG3624" s="65"/>
      <c r="DJ3624" s="139"/>
      <c r="DK3624" s="95"/>
      <c r="DL3624" s="141"/>
      <c r="DM3624" s="141"/>
      <c r="DN3624" s="141"/>
      <c r="DO3624" s="141"/>
      <c r="DP3624" s="91"/>
      <c r="DQ3624" s="72"/>
      <c r="DR3624" s="72"/>
      <c r="DS3624" s="72"/>
      <c r="DT3624" s="72"/>
      <c r="DZ3624" s="141"/>
      <c r="EA3624" s="141"/>
      <c r="EC3624" s="141"/>
      <c r="EF3624" s="143"/>
    </row>
    <row r="3625" spans="78:136">
      <c r="BZ3625"/>
      <c r="CA3625" s="278">
        <v>41432.700023148151</v>
      </c>
      <c r="CB3625" t="s">
        <v>1969</v>
      </c>
      <c r="CF3625" s="65"/>
      <c r="CG3625" s="65"/>
      <c r="DJ3625" s="139"/>
      <c r="DK3625" s="95"/>
      <c r="DL3625" s="141"/>
      <c r="DM3625" s="141"/>
      <c r="DN3625" s="141"/>
      <c r="DO3625" s="141"/>
      <c r="DP3625" s="91"/>
      <c r="DQ3625" s="72"/>
      <c r="DR3625" s="72"/>
      <c r="DS3625" s="72"/>
      <c r="DT3625" s="72"/>
      <c r="DZ3625" s="141"/>
      <c r="EA3625" s="141"/>
      <c r="EC3625" s="141"/>
      <c r="EF3625" s="143"/>
    </row>
    <row r="3626" spans="78:136">
      <c r="BZ3626"/>
      <c r="CA3626" s="278">
        <v>41432.70003472222</v>
      </c>
      <c r="CB3626" t="s">
        <v>3380</v>
      </c>
      <c r="CF3626" s="65"/>
      <c r="CG3626" s="65"/>
      <c r="DJ3626" s="139"/>
      <c r="DK3626" s="95"/>
      <c r="DL3626" s="141"/>
      <c r="DM3626" s="141"/>
      <c r="DN3626" s="141"/>
      <c r="DO3626" s="141"/>
      <c r="DP3626" s="91"/>
      <c r="DQ3626" s="72"/>
      <c r="DR3626" s="72"/>
      <c r="DS3626" s="72"/>
      <c r="DT3626" s="72"/>
      <c r="DZ3626" s="141"/>
      <c r="EA3626" s="141"/>
      <c r="EC3626" s="141"/>
      <c r="EF3626" s="143"/>
    </row>
    <row r="3627" spans="78:136">
      <c r="BZ3627"/>
      <c r="CA3627" s="278">
        <v>41432.70003472222</v>
      </c>
      <c r="CB3627" t="s">
        <v>1969</v>
      </c>
      <c r="CF3627" s="65"/>
      <c r="CG3627" s="65"/>
      <c r="DJ3627" s="139"/>
      <c r="DK3627" s="95"/>
      <c r="DL3627" s="141"/>
      <c r="DM3627" s="141"/>
      <c r="DN3627" s="141"/>
      <c r="DO3627" s="141"/>
      <c r="DP3627" s="91"/>
      <c r="DQ3627" s="72"/>
      <c r="DR3627" s="72"/>
      <c r="DS3627" s="72"/>
      <c r="DT3627" s="72"/>
      <c r="DZ3627" s="141"/>
      <c r="EA3627" s="141"/>
      <c r="EC3627" s="141"/>
      <c r="EF3627" s="143"/>
    </row>
    <row r="3628" spans="78:136">
      <c r="BZ3628"/>
      <c r="CA3628" s="278">
        <v>41432.70003472222</v>
      </c>
      <c r="CB3628" t="s">
        <v>1969</v>
      </c>
      <c r="CF3628" s="65"/>
      <c r="CG3628" s="65"/>
      <c r="DJ3628" s="139"/>
      <c r="DK3628" s="95"/>
      <c r="DL3628" s="141"/>
      <c r="DM3628" s="141"/>
      <c r="DN3628" s="141"/>
      <c r="DO3628" s="141"/>
      <c r="DP3628" s="91"/>
      <c r="DQ3628" s="72"/>
      <c r="DR3628" s="72"/>
      <c r="DS3628" s="72"/>
      <c r="DT3628" s="72"/>
      <c r="DZ3628" s="141"/>
      <c r="EA3628" s="141"/>
      <c r="EC3628" s="141"/>
      <c r="EF3628" s="143"/>
    </row>
    <row r="3629" spans="78:136">
      <c r="BZ3629"/>
      <c r="CA3629" s="278">
        <v>41432.700046296297</v>
      </c>
      <c r="CB3629" t="s">
        <v>1969</v>
      </c>
      <c r="CF3629" s="65"/>
      <c r="CG3629" s="65"/>
      <c r="DJ3629" s="139"/>
      <c r="DK3629" s="95"/>
      <c r="DL3629" s="141"/>
      <c r="DM3629" s="141"/>
      <c r="DN3629" s="141"/>
      <c r="DO3629" s="141"/>
      <c r="DP3629" s="91"/>
      <c r="DQ3629" s="72"/>
      <c r="DR3629" s="72"/>
      <c r="DS3629" s="72"/>
      <c r="DT3629" s="72"/>
      <c r="DZ3629" s="141"/>
      <c r="EA3629" s="141"/>
      <c r="EC3629" s="141"/>
      <c r="EF3629" s="143"/>
    </row>
    <row r="3630" spans="78:136">
      <c r="BZ3630"/>
      <c r="CA3630" s="278">
        <v>41432.700057870374</v>
      </c>
      <c r="CB3630" t="s">
        <v>1969</v>
      </c>
      <c r="CF3630" s="65"/>
      <c r="CG3630" s="65"/>
      <c r="DJ3630" s="139"/>
      <c r="DK3630" s="95"/>
      <c r="DL3630" s="141"/>
      <c r="DM3630" s="141"/>
      <c r="DN3630" s="141"/>
      <c r="DO3630" s="141"/>
      <c r="DP3630" s="91"/>
      <c r="DQ3630" s="72"/>
      <c r="DR3630" s="72"/>
      <c r="DS3630" s="72"/>
      <c r="DT3630" s="72"/>
      <c r="DZ3630" s="141"/>
      <c r="EA3630" s="141"/>
      <c r="EC3630" s="141"/>
      <c r="EF3630" s="143"/>
    </row>
    <row r="3631" spans="78:136">
      <c r="BZ3631"/>
      <c r="CA3631" s="278">
        <v>41432.70008101852</v>
      </c>
      <c r="CB3631" t="s">
        <v>1969</v>
      </c>
      <c r="CF3631" s="65"/>
      <c r="CG3631" s="65"/>
      <c r="DJ3631" s="139"/>
      <c r="DK3631" s="95"/>
      <c r="DL3631" s="141"/>
      <c r="DM3631" s="141"/>
      <c r="DN3631" s="141"/>
      <c r="DO3631" s="141"/>
      <c r="DP3631" s="91"/>
      <c r="DQ3631" s="72"/>
      <c r="DR3631" s="72"/>
      <c r="DS3631" s="72"/>
      <c r="DT3631" s="72"/>
      <c r="DZ3631" s="141"/>
      <c r="EA3631" s="141"/>
      <c r="EC3631" s="141"/>
      <c r="EF3631" s="143"/>
    </row>
    <row r="3632" spans="78:136">
      <c r="BZ3632"/>
      <c r="CA3632" s="278">
        <v>41432.700092592589</v>
      </c>
      <c r="CB3632" t="s">
        <v>3431</v>
      </c>
      <c r="CF3632" s="65"/>
      <c r="CG3632" s="65"/>
      <c r="DJ3632" s="139"/>
      <c r="DK3632" s="95"/>
      <c r="DL3632" s="141"/>
      <c r="DM3632" s="141"/>
      <c r="DN3632" s="141"/>
      <c r="DO3632" s="141"/>
      <c r="DP3632" s="91"/>
      <c r="DQ3632" s="72"/>
      <c r="DR3632" s="72"/>
      <c r="DS3632" s="72"/>
      <c r="DT3632" s="72"/>
      <c r="DZ3632" s="141"/>
      <c r="EA3632" s="141"/>
      <c r="EC3632" s="141"/>
      <c r="EF3632" s="143"/>
    </row>
    <row r="3633" spans="78:136">
      <c r="BZ3633"/>
      <c r="CA3633" s="278">
        <v>41432.700092592589</v>
      </c>
      <c r="CB3633" t="s">
        <v>1969</v>
      </c>
      <c r="CF3633" s="65"/>
      <c r="CG3633" s="65"/>
      <c r="DJ3633" s="139"/>
      <c r="DK3633" s="95"/>
      <c r="DL3633" s="141"/>
      <c r="DM3633" s="141"/>
      <c r="DN3633" s="141"/>
      <c r="DO3633" s="141"/>
      <c r="DP3633" s="91"/>
      <c r="DQ3633" s="72"/>
      <c r="DR3633" s="72"/>
      <c r="DS3633" s="72"/>
      <c r="DT3633" s="72"/>
      <c r="DZ3633" s="141"/>
      <c r="EA3633" s="141"/>
      <c r="EC3633" s="141"/>
      <c r="EF3633" s="143"/>
    </row>
    <row r="3634" spans="78:136">
      <c r="BZ3634"/>
      <c r="CA3634" s="278">
        <v>41432.700092592589</v>
      </c>
      <c r="CB3634" t="s">
        <v>1969</v>
      </c>
      <c r="CF3634" s="65"/>
      <c r="CG3634" s="65"/>
      <c r="DJ3634" s="139"/>
      <c r="DK3634" s="95"/>
      <c r="DL3634" s="141"/>
      <c r="DM3634" s="141"/>
      <c r="DN3634" s="141"/>
      <c r="DO3634" s="141"/>
      <c r="DP3634" s="91"/>
      <c r="DQ3634" s="72"/>
      <c r="DR3634" s="72"/>
      <c r="DS3634" s="72"/>
      <c r="DT3634" s="72"/>
      <c r="DZ3634" s="141"/>
      <c r="EA3634" s="141"/>
      <c r="EC3634" s="141"/>
      <c r="EF3634" s="143"/>
    </row>
    <row r="3635" spans="78:136">
      <c r="BZ3635"/>
      <c r="CA3635" s="278">
        <v>41432.700104166666</v>
      </c>
      <c r="CB3635" t="s">
        <v>1969</v>
      </c>
      <c r="CF3635" s="65"/>
      <c r="CG3635" s="65"/>
      <c r="DJ3635" s="139"/>
      <c r="DK3635" s="95"/>
      <c r="DL3635" s="141"/>
      <c r="DM3635" s="141"/>
      <c r="DN3635" s="141"/>
      <c r="DO3635" s="141"/>
      <c r="DP3635" s="91"/>
      <c r="DQ3635" s="72"/>
      <c r="DR3635" s="72"/>
      <c r="DS3635" s="72"/>
      <c r="DT3635" s="72"/>
      <c r="DZ3635" s="141"/>
      <c r="EA3635" s="141"/>
      <c r="EC3635" s="141"/>
      <c r="EF3635" s="143"/>
    </row>
    <row r="3636" spans="78:136">
      <c r="BZ3636"/>
      <c r="CA3636" s="278">
        <v>41432.700115740743</v>
      </c>
      <c r="CB3636" t="s">
        <v>1969</v>
      </c>
      <c r="CF3636" s="65"/>
      <c r="CG3636" s="65"/>
      <c r="DJ3636" s="139"/>
      <c r="DK3636" s="95"/>
      <c r="DL3636" s="141"/>
      <c r="DM3636" s="141"/>
      <c r="DN3636" s="141"/>
      <c r="DO3636" s="141"/>
      <c r="DP3636" s="91"/>
      <c r="DQ3636" s="72"/>
      <c r="DR3636" s="72"/>
      <c r="DS3636" s="72"/>
      <c r="DT3636" s="72"/>
      <c r="DZ3636" s="141"/>
      <c r="EA3636" s="141"/>
      <c r="EC3636" s="141"/>
      <c r="EF3636" s="143"/>
    </row>
    <row r="3637" spans="78:136">
      <c r="BZ3637"/>
      <c r="CA3637" s="278">
        <v>41432.700127314813</v>
      </c>
      <c r="CB3637" t="s">
        <v>1969</v>
      </c>
      <c r="CF3637" s="65"/>
      <c r="CG3637" s="65"/>
      <c r="DJ3637" s="139"/>
      <c r="DK3637" s="95"/>
      <c r="DL3637" s="141"/>
      <c r="DM3637" s="141"/>
      <c r="DN3637" s="141"/>
      <c r="DO3637" s="141"/>
      <c r="DP3637" s="91"/>
      <c r="DQ3637" s="72"/>
      <c r="DR3637" s="72"/>
      <c r="DS3637" s="72"/>
      <c r="DT3637" s="72"/>
      <c r="DZ3637" s="141"/>
      <c r="EA3637" s="141"/>
      <c r="EC3637" s="141"/>
      <c r="EF3637" s="143"/>
    </row>
    <row r="3638" spans="78:136">
      <c r="BZ3638"/>
      <c r="CA3638" s="278">
        <v>41432.700150462966</v>
      </c>
      <c r="CB3638" t="s">
        <v>2873</v>
      </c>
      <c r="CF3638" s="65"/>
      <c r="CG3638" s="65"/>
      <c r="DJ3638" s="139"/>
      <c r="DK3638" s="95"/>
      <c r="DL3638" s="141"/>
      <c r="DM3638" s="141"/>
      <c r="DN3638" s="141"/>
      <c r="DO3638" s="141"/>
      <c r="DP3638" s="91"/>
      <c r="DQ3638" s="72"/>
      <c r="DR3638" s="72"/>
      <c r="DS3638" s="72"/>
      <c r="DT3638" s="72"/>
      <c r="DZ3638" s="141"/>
      <c r="EA3638" s="141"/>
      <c r="EC3638" s="141"/>
      <c r="EF3638" s="143"/>
    </row>
    <row r="3639" spans="78:136">
      <c r="BZ3639"/>
      <c r="CA3639" s="278">
        <v>41432.700150462966</v>
      </c>
      <c r="CB3639" t="s">
        <v>1969</v>
      </c>
      <c r="CF3639" s="65"/>
      <c r="CG3639" s="65"/>
      <c r="DJ3639" s="139"/>
      <c r="DK3639" s="95"/>
      <c r="DL3639" s="141"/>
      <c r="DM3639" s="141"/>
      <c r="DN3639" s="141"/>
      <c r="DO3639" s="141"/>
      <c r="DP3639" s="91"/>
      <c r="DQ3639" s="72"/>
      <c r="DR3639" s="72"/>
      <c r="DS3639" s="72"/>
      <c r="DT3639" s="72"/>
      <c r="DZ3639" s="141"/>
      <c r="EA3639" s="141"/>
      <c r="EC3639" s="141"/>
      <c r="EF3639" s="143"/>
    </row>
    <row r="3640" spans="78:136">
      <c r="BZ3640"/>
      <c r="CA3640" s="278">
        <v>41432.700150462966</v>
      </c>
      <c r="CB3640" t="s">
        <v>1969</v>
      </c>
      <c r="CF3640" s="65"/>
      <c r="CG3640" s="65"/>
      <c r="DJ3640" s="139"/>
      <c r="DK3640" s="95"/>
      <c r="DL3640" s="141"/>
      <c r="DM3640" s="141"/>
      <c r="DN3640" s="141"/>
      <c r="DO3640" s="141"/>
      <c r="DP3640" s="91"/>
      <c r="DQ3640" s="72"/>
      <c r="DR3640" s="72"/>
      <c r="DS3640" s="72"/>
      <c r="DT3640" s="72"/>
      <c r="DZ3640" s="141"/>
      <c r="EA3640" s="141"/>
      <c r="EC3640" s="141"/>
      <c r="EF3640" s="143"/>
    </row>
    <row r="3641" spans="78:136">
      <c r="BZ3641"/>
      <c r="CA3641" s="278">
        <v>41432.700162037036</v>
      </c>
      <c r="CB3641" t="s">
        <v>1969</v>
      </c>
      <c r="CF3641" s="65"/>
      <c r="CG3641" s="65"/>
      <c r="DJ3641" s="139"/>
      <c r="DK3641" s="95"/>
      <c r="DL3641" s="141"/>
      <c r="DM3641" s="141"/>
      <c r="DN3641" s="141"/>
      <c r="DO3641" s="141"/>
      <c r="DP3641" s="91"/>
      <c r="DQ3641" s="72"/>
      <c r="DR3641" s="72"/>
      <c r="DS3641" s="72"/>
      <c r="DT3641" s="72"/>
      <c r="DZ3641" s="141"/>
      <c r="EA3641" s="141"/>
      <c r="EC3641" s="141"/>
      <c r="EF3641" s="143"/>
    </row>
    <row r="3642" spans="78:136">
      <c r="BZ3642"/>
      <c r="CA3642" s="278">
        <v>41432.700173611112</v>
      </c>
      <c r="CB3642" t="s">
        <v>1969</v>
      </c>
      <c r="CF3642" s="65"/>
      <c r="CG3642" s="65"/>
      <c r="DJ3642" s="139"/>
      <c r="DK3642" s="95"/>
      <c r="DL3642" s="141"/>
      <c r="DM3642" s="141"/>
      <c r="DN3642" s="141"/>
      <c r="DO3642" s="141"/>
      <c r="DP3642" s="91"/>
      <c r="DQ3642" s="72"/>
      <c r="DR3642" s="72"/>
      <c r="DS3642" s="72"/>
      <c r="DT3642" s="72"/>
      <c r="DZ3642" s="141"/>
      <c r="EA3642" s="141"/>
      <c r="EC3642" s="141"/>
      <c r="EF3642" s="143"/>
    </row>
    <row r="3643" spans="78:136">
      <c r="BZ3643"/>
      <c r="CA3643" s="278">
        <v>41432.700185185182</v>
      </c>
      <c r="CB3643" t="s">
        <v>1969</v>
      </c>
      <c r="CF3643" s="65"/>
      <c r="CG3643" s="65"/>
      <c r="DJ3643" s="139"/>
      <c r="DK3643" s="95"/>
      <c r="DL3643" s="141"/>
      <c r="DM3643" s="141"/>
      <c r="DN3643" s="141"/>
      <c r="DO3643" s="141"/>
      <c r="DP3643" s="91"/>
      <c r="DQ3643" s="72"/>
      <c r="DR3643" s="72"/>
      <c r="DS3643" s="72"/>
      <c r="DT3643" s="72"/>
      <c r="DZ3643" s="141"/>
      <c r="EA3643" s="141"/>
      <c r="EC3643" s="141"/>
      <c r="EF3643" s="143"/>
    </row>
    <row r="3644" spans="78:136">
      <c r="BZ3644"/>
      <c r="CA3644" s="278">
        <v>41432.700196759259</v>
      </c>
      <c r="CB3644" t="s">
        <v>2874</v>
      </c>
      <c r="CF3644" s="65"/>
      <c r="CG3644" s="65"/>
      <c r="DJ3644" s="139"/>
      <c r="DK3644" s="95"/>
      <c r="DL3644" s="141"/>
      <c r="DM3644" s="141"/>
      <c r="DN3644" s="141"/>
      <c r="DO3644" s="141"/>
      <c r="DP3644" s="91"/>
      <c r="DQ3644" s="72"/>
      <c r="DR3644" s="72"/>
      <c r="DS3644" s="72"/>
      <c r="DT3644" s="72"/>
      <c r="DZ3644" s="141"/>
      <c r="EA3644" s="141"/>
      <c r="EC3644" s="141"/>
      <c r="EF3644" s="143"/>
    </row>
    <row r="3645" spans="78:136">
      <c r="BZ3645"/>
      <c r="CA3645" s="278">
        <v>41432.700208333335</v>
      </c>
      <c r="CB3645" t="s">
        <v>1969</v>
      </c>
      <c r="CF3645" s="65"/>
      <c r="CG3645" s="65"/>
      <c r="DJ3645" s="139"/>
      <c r="DK3645" s="95"/>
      <c r="DL3645" s="141"/>
      <c r="DM3645" s="141"/>
      <c r="DN3645" s="141"/>
      <c r="DO3645" s="141"/>
      <c r="DP3645" s="91"/>
      <c r="DQ3645" s="72"/>
      <c r="DR3645" s="72"/>
      <c r="DS3645" s="72"/>
      <c r="DT3645" s="72"/>
      <c r="DZ3645" s="141"/>
      <c r="EA3645" s="141"/>
      <c r="EC3645" s="141"/>
      <c r="EF3645" s="143"/>
    </row>
    <row r="3646" spans="78:136">
      <c r="BZ3646"/>
      <c r="CA3646" s="278">
        <v>41432.700208333335</v>
      </c>
      <c r="CB3646" t="s">
        <v>1969</v>
      </c>
      <c r="CF3646" s="65"/>
      <c r="CG3646" s="65"/>
      <c r="DJ3646" s="139"/>
      <c r="DK3646" s="95"/>
      <c r="DL3646" s="141"/>
      <c r="DM3646" s="141"/>
      <c r="DN3646" s="141"/>
      <c r="DO3646" s="141"/>
      <c r="DP3646" s="91"/>
      <c r="DQ3646" s="72"/>
      <c r="DR3646" s="72"/>
      <c r="DS3646" s="72"/>
      <c r="DT3646" s="72"/>
      <c r="DZ3646" s="141"/>
      <c r="EA3646" s="141"/>
      <c r="EC3646" s="141"/>
      <c r="EF3646" s="143"/>
    </row>
    <row r="3647" spans="78:136">
      <c r="BZ3647"/>
      <c r="CA3647" s="278">
        <v>41432.700219907405</v>
      </c>
      <c r="CB3647" t="s">
        <v>1969</v>
      </c>
      <c r="CF3647" s="65"/>
      <c r="CG3647" s="65"/>
      <c r="DJ3647" s="139"/>
      <c r="DK3647" s="95"/>
      <c r="DL3647" s="141"/>
      <c r="DM3647" s="141"/>
      <c r="DN3647" s="141"/>
      <c r="DO3647" s="141"/>
      <c r="DP3647" s="91"/>
      <c r="DQ3647" s="72"/>
      <c r="DR3647" s="72"/>
      <c r="DS3647" s="72"/>
      <c r="DT3647" s="72"/>
      <c r="DZ3647" s="141"/>
      <c r="EA3647" s="141"/>
      <c r="EC3647" s="141"/>
      <c r="EF3647" s="143"/>
    </row>
    <row r="3648" spans="78:136">
      <c r="BZ3648"/>
      <c r="CA3648" s="278">
        <v>41432.700231481482</v>
      </c>
      <c r="CB3648" t="s">
        <v>1969</v>
      </c>
      <c r="CF3648" s="65"/>
      <c r="CG3648" s="65"/>
      <c r="DJ3648" s="139"/>
      <c r="DK3648" s="95"/>
      <c r="DL3648" s="141"/>
      <c r="DM3648" s="141"/>
      <c r="DN3648" s="141"/>
      <c r="DO3648" s="141"/>
      <c r="DP3648" s="91"/>
      <c r="DQ3648" s="72"/>
      <c r="DR3648" s="72"/>
      <c r="DS3648" s="72"/>
      <c r="DT3648" s="72"/>
      <c r="DZ3648" s="141"/>
      <c r="EA3648" s="141"/>
      <c r="EC3648" s="141"/>
      <c r="EF3648" s="143"/>
    </row>
    <row r="3649" spans="78:136">
      <c r="BZ3649"/>
      <c r="CA3649" s="278">
        <v>41432.700243055559</v>
      </c>
      <c r="CB3649" t="s">
        <v>1969</v>
      </c>
      <c r="CF3649" s="65"/>
      <c r="CG3649" s="65"/>
      <c r="DJ3649" s="139"/>
      <c r="DK3649" s="95"/>
      <c r="DL3649" s="141"/>
      <c r="DM3649" s="141"/>
      <c r="DN3649" s="141"/>
      <c r="DO3649" s="141"/>
      <c r="DP3649" s="91"/>
      <c r="DQ3649" s="72"/>
      <c r="DR3649" s="72"/>
      <c r="DS3649" s="72"/>
      <c r="DT3649" s="72"/>
      <c r="DZ3649" s="141"/>
      <c r="EA3649" s="141"/>
      <c r="EC3649" s="141"/>
      <c r="EF3649" s="143"/>
    </row>
    <row r="3650" spans="78:136">
      <c r="BZ3650"/>
      <c r="CA3650" s="278">
        <v>41432.700254629628</v>
      </c>
      <c r="CB3650" t="s">
        <v>2109</v>
      </c>
      <c r="CF3650" s="65"/>
      <c r="CG3650" s="65"/>
      <c r="DJ3650" s="139"/>
      <c r="DK3650" s="95"/>
      <c r="DL3650" s="141"/>
      <c r="DM3650" s="141"/>
      <c r="DN3650" s="141"/>
      <c r="DO3650" s="141"/>
      <c r="DP3650" s="91"/>
      <c r="DQ3650" s="72"/>
      <c r="DR3650" s="72"/>
      <c r="DS3650" s="72"/>
      <c r="DT3650" s="72"/>
      <c r="DZ3650" s="141"/>
      <c r="EA3650" s="141"/>
      <c r="EC3650" s="141"/>
      <c r="EF3650" s="143"/>
    </row>
    <row r="3651" spans="78:136">
      <c r="BZ3651"/>
      <c r="CA3651" s="278">
        <v>41432.700266203705</v>
      </c>
      <c r="CB3651" t="s">
        <v>1969</v>
      </c>
      <c r="CF3651" s="65"/>
      <c r="CG3651" s="65"/>
      <c r="DJ3651" s="139"/>
      <c r="DK3651" s="95"/>
      <c r="DL3651" s="141"/>
      <c r="DM3651" s="141"/>
      <c r="DN3651" s="141"/>
      <c r="DO3651" s="141"/>
      <c r="DP3651" s="91"/>
      <c r="DQ3651" s="72"/>
      <c r="DR3651" s="72"/>
      <c r="DS3651" s="72"/>
      <c r="DT3651" s="72"/>
      <c r="DZ3651" s="141"/>
      <c r="EA3651" s="141"/>
      <c r="EC3651" s="141"/>
      <c r="EF3651" s="143"/>
    </row>
    <row r="3652" spans="78:136">
      <c r="BZ3652"/>
      <c r="CA3652" s="278">
        <v>41432.700266203705</v>
      </c>
      <c r="CB3652" t="s">
        <v>1969</v>
      </c>
      <c r="CF3652" s="65"/>
      <c r="CG3652" s="65"/>
      <c r="DJ3652" s="139"/>
      <c r="DK3652" s="95"/>
      <c r="DL3652" s="141"/>
      <c r="DM3652" s="141"/>
      <c r="DN3652" s="141"/>
      <c r="DO3652" s="141"/>
      <c r="DP3652" s="91"/>
      <c r="DQ3652" s="72"/>
      <c r="DR3652" s="72"/>
      <c r="DS3652" s="72"/>
      <c r="DT3652" s="72"/>
      <c r="DZ3652" s="141"/>
      <c r="EA3652" s="141"/>
      <c r="EC3652" s="141"/>
      <c r="EF3652" s="143"/>
    </row>
    <row r="3653" spans="78:136">
      <c r="BZ3653"/>
      <c r="CA3653" s="278">
        <v>41432.700277777774</v>
      </c>
      <c r="CB3653" t="s">
        <v>1969</v>
      </c>
      <c r="CF3653" s="65"/>
      <c r="CG3653" s="65"/>
      <c r="DJ3653" s="139"/>
      <c r="DK3653" s="95"/>
      <c r="DL3653" s="141"/>
      <c r="DM3653" s="141"/>
      <c r="DN3653" s="141"/>
      <c r="DO3653" s="141"/>
      <c r="DP3653" s="91"/>
      <c r="DQ3653" s="72"/>
      <c r="DR3653" s="72"/>
      <c r="DS3653" s="72"/>
      <c r="DT3653" s="72"/>
      <c r="DZ3653" s="141"/>
      <c r="EA3653" s="141"/>
      <c r="EC3653" s="141"/>
      <c r="EF3653" s="143"/>
    </row>
    <row r="3654" spans="78:136">
      <c r="BZ3654"/>
      <c r="CA3654" s="278">
        <v>41432.700289351851</v>
      </c>
      <c r="CB3654" t="s">
        <v>1969</v>
      </c>
      <c r="CF3654" s="65"/>
      <c r="CG3654" s="65"/>
      <c r="DJ3654" s="139"/>
      <c r="DK3654" s="95"/>
      <c r="DL3654" s="141"/>
      <c r="DM3654" s="141"/>
      <c r="DN3654" s="141"/>
      <c r="DO3654" s="141"/>
      <c r="DP3654" s="91"/>
      <c r="DQ3654" s="72"/>
      <c r="DR3654" s="72"/>
      <c r="DS3654" s="72"/>
      <c r="DT3654" s="72"/>
      <c r="DZ3654" s="141"/>
      <c r="EA3654" s="141"/>
      <c r="EC3654" s="141"/>
      <c r="EF3654" s="143"/>
    </row>
    <row r="3655" spans="78:136">
      <c r="BZ3655"/>
      <c r="CA3655" s="278">
        <v>41432.700300925928</v>
      </c>
      <c r="CB3655" t="s">
        <v>1969</v>
      </c>
      <c r="CF3655" s="65"/>
      <c r="CG3655" s="65"/>
      <c r="DJ3655" s="139"/>
      <c r="DK3655" s="95"/>
      <c r="DL3655" s="141"/>
      <c r="DM3655" s="141"/>
      <c r="DN3655" s="141"/>
      <c r="DO3655" s="141"/>
      <c r="DP3655" s="91"/>
      <c r="DQ3655" s="72"/>
      <c r="DR3655" s="72"/>
      <c r="DS3655" s="72"/>
      <c r="DT3655" s="72"/>
      <c r="DZ3655" s="141"/>
      <c r="EA3655" s="141"/>
      <c r="EC3655" s="141"/>
      <c r="EF3655" s="143"/>
    </row>
    <row r="3656" spans="78:136">
      <c r="BZ3656"/>
      <c r="CA3656" s="278">
        <v>41432.700312499997</v>
      </c>
      <c r="CB3656" t="s">
        <v>2110</v>
      </c>
      <c r="CF3656" s="65"/>
      <c r="CG3656" s="65"/>
      <c r="DJ3656" s="139"/>
      <c r="DK3656" s="95"/>
      <c r="DL3656" s="141"/>
      <c r="DM3656" s="141"/>
      <c r="DN3656" s="141"/>
      <c r="DO3656" s="141"/>
      <c r="DP3656" s="91"/>
      <c r="DQ3656" s="72"/>
      <c r="DR3656" s="72"/>
      <c r="DS3656" s="72"/>
      <c r="DT3656" s="72"/>
      <c r="DZ3656" s="141"/>
      <c r="EA3656" s="141"/>
      <c r="EC3656" s="141"/>
      <c r="EF3656" s="143"/>
    </row>
    <row r="3657" spans="78:136">
      <c r="BZ3657"/>
      <c r="CA3657" s="278">
        <v>41432.700312499997</v>
      </c>
      <c r="CB3657" t="s">
        <v>1969</v>
      </c>
      <c r="CF3657" s="65"/>
      <c r="CG3657" s="65"/>
      <c r="DJ3657" s="139"/>
      <c r="DK3657" s="95"/>
      <c r="DL3657" s="141"/>
      <c r="DM3657" s="141"/>
      <c r="DN3657" s="141"/>
      <c r="DO3657" s="141"/>
      <c r="DP3657" s="91"/>
      <c r="DQ3657" s="72"/>
      <c r="DR3657" s="72"/>
      <c r="DS3657" s="72"/>
      <c r="DT3657" s="72"/>
      <c r="DZ3657" s="141"/>
      <c r="EA3657" s="141"/>
      <c r="EC3657" s="141"/>
      <c r="EF3657" s="143"/>
    </row>
    <row r="3658" spans="78:136">
      <c r="BZ3658"/>
      <c r="CA3658" s="278">
        <v>41432.700324074074</v>
      </c>
      <c r="CB3658" t="s">
        <v>1969</v>
      </c>
      <c r="CF3658" s="65"/>
      <c r="CG3658" s="65"/>
      <c r="DJ3658" s="139"/>
      <c r="DK3658" s="95"/>
      <c r="DL3658" s="141"/>
      <c r="DM3658" s="141"/>
      <c r="DN3658" s="141"/>
      <c r="DO3658" s="141"/>
      <c r="DP3658" s="91"/>
      <c r="DQ3658" s="72"/>
      <c r="DR3658" s="72"/>
      <c r="DS3658" s="72"/>
      <c r="DT3658" s="72"/>
      <c r="DZ3658" s="141"/>
      <c r="EA3658" s="141"/>
      <c r="EC3658" s="141"/>
      <c r="EF3658" s="143"/>
    </row>
    <row r="3659" spans="78:136">
      <c r="BZ3659"/>
      <c r="CA3659" s="278">
        <v>41432.700335648151</v>
      </c>
      <c r="CB3659" t="s">
        <v>1969</v>
      </c>
      <c r="CF3659" s="65"/>
      <c r="CG3659" s="65"/>
      <c r="DJ3659" s="139"/>
      <c r="DK3659" s="95"/>
      <c r="DL3659" s="141"/>
      <c r="DM3659" s="141"/>
      <c r="DN3659" s="141"/>
      <c r="DO3659" s="141"/>
      <c r="DP3659" s="91"/>
      <c r="DQ3659" s="72"/>
      <c r="DR3659" s="72"/>
      <c r="DS3659" s="72"/>
      <c r="DT3659" s="72"/>
      <c r="DZ3659" s="141"/>
      <c r="EA3659" s="141"/>
      <c r="EC3659" s="141"/>
      <c r="EF3659" s="143"/>
    </row>
    <row r="3660" spans="78:136">
      <c r="BZ3660"/>
      <c r="CA3660" s="278">
        <v>41432.70034722222</v>
      </c>
      <c r="CB3660" t="s">
        <v>1969</v>
      </c>
      <c r="CF3660" s="65"/>
      <c r="CG3660" s="65"/>
      <c r="DJ3660" s="139"/>
      <c r="DK3660" s="95"/>
      <c r="DL3660" s="141"/>
      <c r="DM3660" s="141"/>
      <c r="DN3660" s="141"/>
      <c r="DO3660" s="141"/>
      <c r="DP3660" s="91"/>
      <c r="DQ3660" s="72"/>
      <c r="DR3660" s="72"/>
      <c r="DS3660" s="72"/>
      <c r="DT3660" s="72"/>
      <c r="DZ3660" s="141"/>
      <c r="EA3660" s="141"/>
      <c r="EC3660" s="141"/>
      <c r="EF3660" s="143"/>
    </row>
    <row r="3661" spans="78:136">
      <c r="BZ3661"/>
      <c r="CA3661" s="278">
        <v>41432.700358796297</v>
      </c>
      <c r="CB3661" t="s">
        <v>1969</v>
      </c>
      <c r="CF3661" s="65"/>
      <c r="CG3661" s="65"/>
      <c r="DJ3661" s="139"/>
      <c r="DK3661" s="95"/>
      <c r="DL3661" s="141"/>
      <c r="DM3661" s="141"/>
      <c r="DN3661" s="141"/>
      <c r="DO3661" s="141"/>
      <c r="DP3661" s="91"/>
      <c r="DQ3661" s="72"/>
      <c r="DR3661" s="72"/>
      <c r="DS3661" s="72"/>
      <c r="DT3661" s="72"/>
      <c r="DZ3661" s="141"/>
      <c r="EA3661" s="141"/>
      <c r="EC3661" s="141"/>
      <c r="EF3661" s="143"/>
    </row>
    <row r="3662" spans="78:136">
      <c r="BZ3662"/>
      <c r="CA3662" s="278">
        <v>41432.700370370374</v>
      </c>
      <c r="CB3662" t="s">
        <v>2876</v>
      </c>
      <c r="CF3662" s="65"/>
      <c r="CG3662" s="65"/>
      <c r="DJ3662" s="139"/>
      <c r="DK3662" s="95"/>
      <c r="DL3662" s="141"/>
      <c r="DM3662" s="141"/>
      <c r="DN3662" s="141"/>
      <c r="DO3662" s="141"/>
      <c r="DP3662" s="91"/>
      <c r="DQ3662" s="72"/>
      <c r="DR3662" s="72"/>
      <c r="DS3662" s="72"/>
      <c r="DT3662" s="72"/>
      <c r="DZ3662" s="141"/>
      <c r="EA3662" s="141"/>
      <c r="EC3662" s="141"/>
      <c r="EF3662" s="143"/>
    </row>
    <row r="3663" spans="78:136">
      <c r="BZ3663"/>
      <c r="CA3663" s="278">
        <v>41432.700370370374</v>
      </c>
      <c r="CB3663" t="s">
        <v>1969</v>
      </c>
      <c r="CF3663" s="65"/>
      <c r="CG3663" s="65"/>
      <c r="DJ3663" s="139"/>
      <c r="DK3663" s="95"/>
      <c r="DL3663" s="141"/>
      <c r="DM3663" s="141"/>
      <c r="DN3663" s="141"/>
      <c r="DO3663" s="141"/>
      <c r="DP3663" s="91"/>
      <c r="DQ3663" s="72"/>
      <c r="DR3663" s="72"/>
      <c r="DS3663" s="72"/>
      <c r="DT3663" s="72"/>
      <c r="DZ3663" s="141"/>
      <c r="EA3663" s="141"/>
      <c r="EC3663" s="141"/>
      <c r="EF3663" s="143"/>
    </row>
    <row r="3664" spans="78:136">
      <c r="BZ3664"/>
      <c r="CA3664" s="278">
        <v>41432.700370370374</v>
      </c>
      <c r="CB3664" t="s">
        <v>1969</v>
      </c>
      <c r="CF3664" s="65"/>
      <c r="CG3664" s="65"/>
      <c r="DJ3664" s="139"/>
      <c r="DK3664" s="95"/>
      <c r="DL3664" s="141"/>
      <c r="DM3664" s="141"/>
      <c r="DN3664" s="141"/>
      <c r="DO3664" s="141"/>
      <c r="DP3664" s="91"/>
      <c r="DQ3664" s="72"/>
      <c r="DR3664" s="72"/>
      <c r="DS3664" s="72"/>
      <c r="DT3664" s="72"/>
      <c r="DZ3664" s="141"/>
      <c r="EA3664" s="141"/>
      <c r="EC3664" s="141"/>
      <c r="EF3664" s="143"/>
    </row>
    <row r="3665" spans="78:136">
      <c r="BZ3665"/>
      <c r="CA3665" s="278">
        <v>41432.70039351852</v>
      </c>
      <c r="CB3665" t="s">
        <v>1969</v>
      </c>
      <c r="CF3665" s="65"/>
      <c r="CG3665" s="65"/>
      <c r="DJ3665" s="139"/>
      <c r="DK3665" s="95"/>
      <c r="DL3665" s="141"/>
      <c r="DM3665" s="141"/>
      <c r="DN3665" s="141"/>
      <c r="DO3665" s="141"/>
      <c r="DP3665" s="91"/>
      <c r="DQ3665" s="72"/>
      <c r="DR3665" s="72"/>
      <c r="DS3665" s="72"/>
      <c r="DT3665" s="72"/>
      <c r="DZ3665" s="141"/>
      <c r="EA3665" s="141"/>
      <c r="EC3665" s="141"/>
      <c r="EF3665" s="143"/>
    </row>
    <row r="3666" spans="78:136">
      <c r="BZ3666"/>
      <c r="CA3666" s="278">
        <v>41432.70039351852</v>
      </c>
      <c r="CB3666" t="s">
        <v>1969</v>
      </c>
      <c r="CF3666" s="65"/>
      <c r="CG3666" s="65"/>
      <c r="DJ3666" s="139"/>
      <c r="DK3666" s="95"/>
      <c r="DL3666" s="141"/>
      <c r="DM3666" s="141"/>
      <c r="DN3666" s="141"/>
      <c r="DO3666" s="141"/>
      <c r="DP3666" s="91"/>
      <c r="DQ3666" s="72"/>
      <c r="DR3666" s="72"/>
      <c r="DS3666" s="72"/>
      <c r="DT3666" s="72"/>
      <c r="DZ3666" s="141"/>
      <c r="EA3666" s="141"/>
      <c r="EC3666" s="141"/>
      <c r="EF3666" s="143"/>
    </row>
    <row r="3667" spans="78:136">
      <c r="BZ3667"/>
      <c r="CA3667" s="278">
        <v>41432.700416666667</v>
      </c>
      <c r="CB3667" t="s">
        <v>1969</v>
      </c>
      <c r="CF3667" s="65"/>
      <c r="CG3667" s="65"/>
      <c r="DJ3667" s="139"/>
      <c r="DK3667" s="95"/>
      <c r="DL3667" s="141"/>
      <c r="DM3667" s="141"/>
      <c r="DN3667" s="141"/>
      <c r="DO3667" s="141"/>
      <c r="DP3667" s="91"/>
      <c r="DQ3667" s="72"/>
      <c r="DR3667" s="72"/>
      <c r="DS3667" s="72"/>
      <c r="DT3667" s="72"/>
      <c r="DZ3667" s="141"/>
      <c r="EA3667" s="141"/>
      <c r="EC3667" s="141"/>
      <c r="EF3667" s="143"/>
    </row>
    <row r="3668" spans="78:136">
      <c r="BZ3668"/>
      <c r="CA3668" s="278">
        <v>41432.700428240743</v>
      </c>
      <c r="CB3668" t="s">
        <v>3334</v>
      </c>
      <c r="CF3668" s="65"/>
      <c r="CG3668" s="65"/>
      <c r="DJ3668" s="139"/>
      <c r="DK3668" s="95"/>
      <c r="DL3668" s="141"/>
      <c r="DM3668" s="141"/>
      <c r="DN3668" s="141"/>
      <c r="DO3668" s="141"/>
      <c r="DP3668" s="91"/>
      <c r="DQ3668" s="72"/>
      <c r="DR3668" s="72"/>
      <c r="DS3668" s="72"/>
      <c r="DT3668" s="72"/>
      <c r="DZ3668" s="141"/>
      <c r="EA3668" s="141"/>
      <c r="EC3668" s="141"/>
      <c r="EF3668" s="143"/>
    </row>
    <row r="3669" spans="78:136">
      <c r="BZ3669"/>
      <c r="CA3669" s="278">
        <v>41432.700428240743</v>
      </c>
      <c r="CB3669" t="s">
        <v>1969</v>
      </c>
      <c r="CF3669" s="65"/>
      <c r="CG3669" s="65"/>
      <c r="DJ3669" s="139"/>
      <c r="DK3669" s="95"/>
      <c r="DL3669" s="141"/>
      <c r="DM3669" s="141"/>
      <c r="DN3669" s="141"/>
      <c r="DO3669" s="141"/>
      <c r="DP3669" s="91"/>
      <c r="DQ3669" s="72"/>
      <c r="DR3669" s="72"/>
      <c r="DS3669" s="72"/>
      <c r="DT3669" s="72"/>
      <c r="DZ3669" s="141"/>
      <c r="EA3669" s="141"/>
      <c r="EC3669" s="141"/>
      <c r="EF3669" s="143"/>
    </row>
    <row r="3670" spans="78:136">
      <c r="BZ3670"/>
      <c r="CA3670" s="278">
        <v>41432.700428240743</v>
      </c>
      <c r="CB3670" t="s">
        <v>1969</v>
      </c>
      <c r="CF3670" s="65"/>
      <c r="CG3670" s="65"/>
      <c r="DJ3670" s="139"/>
      <c r="DK3670" s="95"/>
      <c r="DL3670" s="141"/>
      <c r="DM3670" s="141"/>
      <c r="DN3670" s="141"/>
      <c r="DO3670" s="141"/>
      <c r="DP3670" s="91"/>
      <c r="DQ3670" s="72"/>
      <c r="DR3670" s="72"/>
      <c r="DS3670" s="72"/>
      <c r="DT3670" s="72"/>
      <c r="DZ3670" s="141"/>
      <c r="EA3670" s="141"/>
      <c r="EC3670" s="141"/>
      <c r="EF3670" s="143"/>
    </row>
    <row r="3671" spans="78:136">
      <c r="BZ3671"/>
      <c r="CA3671" s="278">
        <v>41432.700439814813</v>
      </c>
      <c r="CB3671" t="s">
        <v>1969</v>
      </c>
      <c r="CF3671" s="65"/>
      <c r="CG3671" s="65"/>
      <c r="DJ3671" s="139"/>
      <c r="DK3671" s="95"/>
      <c r="DL3671" s="141"/>
      <c r="DM3671" s="141"/>
      <c r="DN3671" s="141"/>
      <c r="DO3671" s="141"/>
      <c r="DP3671" s="91"/>
      <c r="DQ3671" s="72"/>
      <c r="DR3671" s="72"/>
      <c r="DS3671" s="72"/>
      <c r="DT3671" s="72"/>
      <c r="DZ3671" s="141"/>
      <c r="EA3671" s="141"/>
      <c r="EC3671" s="141"/>
      <c r="EF3671" s="143"/>
    </row>
    <row r="3672" spans="78:136">
      <c r="BZ3672"/>
      <c r="CA3672" s="278">
        <v>41432.70045138889</v>
      </c>
      <c r="CB3672" t="s">
        <v>1969</v>
      </c>
      <c r="CF3672" s="65"/>
      <c r="CG3672" s="65"/>
      <c r="DJ3672" s="139"/>
      <c r="DK3672" s="95"/>
      <c r="DL3672" s="141"/>
      <c r="DM3672" s="141"/>
      <c r="DN3672" s="141"/>
      <c r="DO3672" s="141"/>
      <c r="DP3672" s="91"/>
      <c r="DQ3672" s="72"/>
      <c r="DR3672" s="72"/>
      <c r="DS3672" s="72"/>
      <c r="DT3672" s="72"/>
      <c r="DZ3672" s="141"/>
      <c r="EA3672" s="141"/>
      <c r="EC3672" s="141"/>
      <c r="EF3672" s="143"/>
    </row>
    <row r="3673" spans="78:136">
      <c r="BZ3673"/>
      <c r="CA3673" s="278">
        <v>41432.700474537036</v>
      </c>
      <c r="CB3673" t="s">
        <v>1969</v>
      </c>
      <c r="CF3673" s="65"/>
      <c r="CG3673" s="65"/>
      <c r="DJ3673" s="139"/>
      <c r="DK3673" s="95"/>
      <c r="DL3673" s="141"/>
      <c r="DM3673" s="141"/>
      <c r="DN3673" s="141"/>
      <c r="DO3673" s="141"/>
      <c r="DP3673" s="91"/>
      <c r="DQ3673" s="72"/>
      <c r="DR3673" s="72"/>
      <c r="DS3673" s="72"/>
      <c r="DT3673" s="72"/>
      <c r="DZ3673" s="141"/>
      <c r="EA3673" s="141"/>
      <c r="EC3673" s="141"/>
      <c r="EF3673" s="143"/>
    </row>
    <row r="3674" spans="78:136">
      <c r="BZ3674"/>
      <c r="CA3674" s="278">
        <v>41432.700486111113</v>
      </c>
      <c r="CB3674" t="s">
        <v>2878</v>
      </c>
      <c r="CF3674" s="65"/>
      <c r="CG3674" s="65"/>
      <c r="DJ3674" s="139"/>
      <c r="DK3674" s="95"/>
      <c r="DL3674" s="141"/>
      <c r="DM3674" s="141"/>
      <c r="DN3674" s="141"/>
      <c r="DO3674" s="141"/>
      <c r="DP3674" s="91"/>
      <c r="DQ3674" s="72"/>
      <c r="DR3674" s="72"/>
      <c r="DS3674" s="72"/>
      <c r="DT3674" s="72"/>
      <c r="DZ3674" s="141"/>
      <c r="EA3674" s="141"/>
      <c r="EC3674" s="141"/>
      <c r="EF3674" s="143"/>
    </row>
    <row r="3675" spans="78:136">
      <c r="BZ3675"/>
      <c r="CA3675" s="278">
        <v>41432.700486111113</v>
      </c>
      <c r="CB3675" t="s">
        <v>1969</v>
      </c>
      <c r="CF3675" s="65"/>
      <c r="CG3675" s="65"/>
      <c r="DJ3675" s="139"/>
      <c r="DK3675" s="95"/>
      <c r="DL3675" s="141"/>
      <c r="DM3675" s="141"/>
      <c r="DN3675" s="141"/>
      <c r="DO3675" s="141"/>
      <c r="DP3675" s="91"/>
      <c r="DQ3675" s="72"/>
      <c r="DR3675" s="72"/>
      <c r="DS3675" s="72"/>
      <c r="DT3675" s="72"/>
      <c r="DZ3675" s="141"/>
      <c r="EA3675" s="141"/>
      <c r="EC3675" s="141"/>
      <c r="EF3675" s="143"/>
    </row>
    <row r="3676" spans="78:136">
      <c r="BZ3676"/>
      <c r="CA3676" s="278">
        <v>41432.700486111113</v>
      </c>
      <c r="CB3676" t="s">
        <v>1969</v>
      </c>
      <c r="CF3676" s="65"/>
      <c r="CG3676" s="65"/>
      <c r="DJ3676" s="139"/>
      <c r="DK3676" s="95"/>
      <c r="DL3676" s="141"/>
      <c r="DM3676" s="141"/>
      <c r="DN3676" s="141"/>
      <c r="DO3676" s="141"/>
      <c r="DP3676" s="91"/>
      <c r="DQ3676" s="72"/>
      <c r="DR3676" s="72"/>
      <c r="DS3676" s="72"/>
      <c r="DT3676" s="72"/>
      <c r="DZ3676" s="141"/>
      <c r="EA3676" s="141"/>
      <c r="EC3676" s="141"/>
      <c r="EF3676" s="143"/>
    </row>
    <row r="3677" spans="78:136">
      <c r="BZ3677"/>
      <c r="CA3677" s="278">
        <v>41432.700497685182</v>
      </c>
      <c r="CB3677" t="s">
        <v>1969</v>
      </c>
      <c r="CF3677" s="65"/>
      <c r="CG3677" s="65"/>
      <c r="DJ3677" s="139"/>
      <c r="DK3677" s="95"/>
      <c r="DL3677" s="141"/>
      <c r="DM3677" s="141"/>
      <c r="DN3677" s="141"/>
      <c r="DO3677" s="141"/>
      <c r="DP3677" s="91"/>
      <c r="DQ3677" s="72"/>
      <c r="DR3677" s="72"/>
      <c r="DS3677" s="72"/>
      <c r="DT3677" s="72"/>
      <c r="DZ3677" s="141"/>
      <c r="EA3677" s="141"/>
      <c r="EC3677" s="141"/>
      <c r="EF3677" s="143"/>
    </row>
    <row r="3678" spans="78:136">
      <c r="BZ3678"/>
      <c r="CA3678" s="278">
        <v>41432.700509259259</v>
      </c>
      <c r="CB3678" t="s">
        <v>1969</v>
      </c>
      <c r="CF3678" s="65"/>
      <c r="CG3678" s="65"/>
      <c r="DJ3678" s="139"/>
      <c r="DK3678" s="95"/>
      <c r="DL3678" s="141"/>
      <c r="DM3678" s="141"/>
      <c r="DN3678" s="141"/>
      <c r="DO3678" s="141"/>
      <c r="DP3678" s="91"/>
      <c r="DQ3678" s="72"/>
      <c r="DR3678" s="72"/>
      <c r="DS3678" s="72"/>
      <c r="DT3678" s="72"/>
      <c r="DZ3678" s="141"/>
      <c r="EA3678" s="141"/>
      <c r="EC3678" s="141"/>
      <c r="EF3678" s="143"/>
    </row>
    <row r="3679" spans="78:136">
      <c r="BZ3679"/>
      <c r="CA3679" s="278">
        <v>41432.700520833336</v>
      </c>
      <c r="CB3679" t="s">
        <v>1969</v>
      </c>
      <c r="CF3679" s="65"/>
      <c r="CG3679" s="65"/>
      <c r="DJ3679" s="139"/>
      <c r="DK3679" s="95"/>
      <c r="DL3679" s="141"/>
      <c r="DM3679" s="141"/>
      <c r="DN3679" s="141"/>
      <c r="DO3679" s="141"/>
      <c r="DP3679" s="91"/>
      <c r="DQ3679" s="72"/>
      <c r="DR3679" s="72"/>
      <c r="DS3679" s="72"/>
      <c r="DT3679" s="72"/>
      <c r="DZ3679" s="141"/>
      <c r="EA3679" s="141"/>
      <c r="EC3679" s="141"/>
      <c r="EF3679" s="143"/>
    </row>
    <row r="3680" spans="78:136">
      <c r="BZ3680"/>
      <c r="CA3680" s="278">
        <v>41432.700532407405</v>
      </c>
      <c r="CB3680" t="s">
        <v>1969</v>
      </c>
      <c r="CF3680" s="65"/>
      <c r="CG3680" s="65"/>
      <c r="DJ3680" s="139"/>
      <c r="DK3680" s="95"/>
      <c r="DL3680" s="141"/>
      <c r="DM3680" s="141"/>
      <c r="DN3680" s="141"/>
      <c r="DO3680" s="141"/>
      <c r="DP3680" s="91"/>
      <c r="DQ3680" s="72"/>
      <c r="DR3680" s="72"/>
      <c r="DS3680" s="72"/>
      <c r="DT3680" s="72"/>
      <c r="DZ3680" s="141"/>
      <c r="EA3680" s="141"/>
      <c r="EC3680" s="141"/>
      <c r="EF3680" s="143"/>
    </row>
    <row r="3681" spans="78:136">
      <c r="BZ3681"/>
      <c r="CA3681" s="278">
        <v>41432.700601851851</v>
      </c>
      <c r="CB3681" t="s">
        <v>2879</v>
      </c>
      <c r="CF3681" s="65"/>
      <c r="CG3681" s="65"/>
      <c r="DJ3681" s="139"/>
      <c r="DK3681" s="95"/>
      <c r="DL3681" s="141"/>
      <c r="DM3681" s="141"/>
      <c r="DN3681" s="141"/>
      <c r="DO3681" s="141"/>
      <c r="DP3681" s="91"/>
      <c r="DQ3681" s="72"/>
      <c r="DR3681" s="72"/>
      <c r="DS3681" s="72"/>
      <c r="DT3681" s="72"/>
      <c r="DZ3681" s="141"/>
      <c r="EA3681" s="141"/>
      <c r="EC3681" s="141"/>
      <c r="EF3681" s="143"/>
    </row>
    <row r="3682" spans="78:136">
      <c r="BZ3682"/>
      <c r="CA3682" s="278">
        <v>41432.700601851851</v>
      </c>
      <c r="CB3682" t="s">
        <v>1597</v>
      </c>
      <c r="CF3682" s="65"/>
      <c r="CG3682" s="65"/>
      <c r="DJ3682" s="139"/>
      <c r="DK3682" s="95"/>
      <c r="DL3682" s="141"/>
      <c r="DM3682" s="141"/>
      <c r="DN3682" s="141"/>
      <c r="DO3682" s="141"/>
      <c r="DP3682" s="91"/>
      <c r="DQ3682" s="72"/>
      <c r="DR3682" s="72"/>
      <c r="DS3682" s="72"/>
      <c r="DT3682" s="72"/>
      <c r="DZ3682" s="141"/>
      <c r="EA3682" s="141"/>
      <c r="EC3682" s="141"/>
      <c r="EF3682" s="143"/>
    </row>
    <row r="3683" spans="78:136">
      <c r="BZ3683"/>
      <c r="CA3683" s="278">
        <v>41432.700613425928</v>
      </c>
      <c r="CB3683" t="s">
        <v>1969</v>
      </c>
      <c r="CF3683" s="65"/>
      <c r="CG3683" s="65"/>
      <c r="DJ3683" s="139"/>
      <c r="DK3683" s="95"/>
      <c r="DL3683" s="141"/>
      <c r="DM3683" s="141"/>
      <c r="DN3683" s="141"/>
      <c r="DO3683" s="141"/>
      <c r="DP3683" s="91"/>
      <c r="DQ3683" s="72"/>
      <c r="DR3683" s="72"/>
      <c r="DS3683" s="72"/>
      <c r="DT3683" s="72"/>
      <c r="DZ3683" s="141"/>
      <c r="EA3683" s="141"/>
      <c r="EC3683" s="141"/>
      <c r="EF3683" s="143"/>
    </row>
    <row r="3684" spans="78:136">
      <c r="BZ3684"/>
      <c r="CA3684" s="278">
        <v>41432.700636574074</v>
      </c>
      <c r="CB3684" t="s">
        <v>1969</v>
      </c>
      <c r="CF3684" s="65"/>
      <c r="CG3684" s="65"/>
      <c r="DJ3684" s="139"/>
      <c r="DK3684" s="95"/>
      <c r="DL3684" s="141"/>
      <c r="DM3684" s="141"/>
      <c r="DN3684" s="141"/>
      <c r="DO3684" s="141"/>
      <c r="DP3684" s="91"/>
      <c r="DQ3684" s="72"/>
      <c r="DR3684" s="72"/>
      <c r="DS3684" s="72"/>
      <c r="DT3684" s="72"/>
      <c r="DZ3684" s="141"/>
      <c r="EA3684" s="141"/>
      <c r="EC3684" s="141"/>
      <c r="EF3684" s="143"/>
    </row>
    <row r="3685" spans="78:136">
      <c r="BZ3685"/>
      <c r="CA3685" s="278">
        <v>41432.701006944444</v>
      </c>
      <c r="CB3685" t="s">
        <v>1969</v>
      </c>
      <c r="CF3685" s="65"/>
      <c r="CG3685" s="65"/>
      <c r="DJ3685" s="139"/>
      <c r="DK3685" s="95"/>
      <c r="DL3685" s="141"/>
      <c r="DM3685" s="141"/>
      <c r="DN3685" s="141"/>
      <c r="DO3685" s="141"/>
      <c r="DP3685" s="91"/>
      <c r="DQ3685" s="72"/>
      <c r="DR3685" s="72"/>
      <c r="DS3685" s="72"/>
      <c r="DT3685" s="72"/>
      <c r="DZ3685" s="141"/>
      <c r="EA3685" s="141"/>
      <c r="EC3685" s="141"/>
      <c r="EF3685" s="143"/>
    </row>
    <row r="3686" spans="78:136">
      <c r="BZ3686"/>
      <c r="CA3686" s="278">
        <v>41432.70103009259</v>
      </c>
      <c r="CB3686" t="s">
        <v>1969</v>
      </c>
      <c r="CF3686" s="65"/>
      <c r="CG3686" s="65"/>
      <c r="DJ3686" s="139"/>
      <c r="DK3686" s="95"/>
      <c r="DL3686" s="141"/>
      <c r="DM3686" s="141"/>
      <c r="DN3686" s="141"/>
      <c r="DO3686" s="141"/>
      <c r="DP3686" s="91"/>
      <c r="DQ3686" s="72"/>
      <c r="DR3686" s="72"/>
      <c r="DS3686" s="72"/>
      <c r="DT3686" s="72"/>
      <c r="DZ3686" s="141"/>
      <c r="EA3686" s="141"/>
      <c r="EC3686" s="141"/>
      <c r="EF3686" s="143"/>
    </row>
    <row r="3687" spans="78:136">
      <c r="BZ3687"/>
      <c r="CA3687" s="278">
        <v>41432.701041666667</v>
      </c>
      <c r="CB3687" t="s">
        <v>2880</v>
      </c>
      <c r="CF3687" s="65"/>
      <c r="CG3687" s="65"/>
      <c r="DJ3687" s="139"/>
      <c r="DK3687" s="95"/>
      <c r="DL3687" s="141"/>
      <c r="DM3687" s="141"/>
      <c r="DN3687" s="141"/>
      <c r="DO3687" s="141"/>
      <c r="DP3687" s="91"/>
      <c r="DQ3687" s="72"/>
      <c r="DR3687" s="72"/>
      <c r="DS3687" s="72"/>
      <c r="DT3687" s="72"/>
      <c r="DZ3687" s="141"/>
      <c r="EA3687" s="141"/>
      <c r="EC3687" s="141"/>
      <c r="EF3687" s="143"/>
    </row>
    <row r="3688" spans="78:136">
      <c r="BZ3688"/>
      <c r="CA3688" s="278">
        <v>41432.701053240744</v>
      </c>
      <c r="CB3688" t="s">
        <v>1969</v>
      </c>
      <c r="CF3688" s="65"/>
      <c r="CG3688" s="65"/>
      <c r="DJ3688" s="139"/>
      <c r="DK3688" s="95"/>
      <c r="DL3688" s="141"/>
      <c r="DM3688" s="141"/>
      <c r="DN3688" s="141"/>
      <c r="DO3688" s="141"/>
      <c r="DP3688" s="91"/>
      <c r="DQ3688" s="72"/>
      <c r="DR3688" s="72"/>
      <c r="DS3688" s="72"/>
      <c r="DT3688" s="72"/>
      <c r="DZ3688" s="141"/>
      <c r="EA3688" s="141"/>
      <c r="EC3688" s="141"/>
      <c r="EF3688" s="143"/>
    </row>
    <row r="3689" spans="78:136">
      <c r="BZ3689"/>
      <c r="CA3689" s="278">
        <v>41432.701053240744</v>
      </c>
      <c r="CB3689" t="s">
        <v>1597</v>
      </c>
      <c r="CF3689" s="65"/>
      <c r="CG3689" s="65"/>
      <c r="DJ3689" s="139"/>
      <c r="DK3689" s="95"/>
      <c r="DL3689" s="141"/>
      <c r="DM3689" s="141"/>
      <c r="DN3689" s="141"/>
      <c r="DO3689" s="141"/>
      <c r="DP3689" s="91"/>
      <c r="DQ3689" s="72"/>
      <c r="DR3689" s="72"/>
      <c r="DS3689" s="72"/>
      <c r="DT3689" s="72"/>
      <c r="DZ3689" s="141"/>
      <c r="EA3689" s="141"/>
      <c r="EC3689" s="141"/>
      <c r="EF3689" s="143"/>
    </row>
    <row r="3690" spans="78:136">
      <c r="BZ3690"/>
      <c r="CA3690" s="278">
        <v>41432.70108796296</v>
      </c>
      <c r="CB3690" t="s">
        <v>1969</v>
      </c>
      <c r="CF3690" s="65"/>
      <c r="CG3690" s="65"/>
      <c r="DJ3690" s="139"/>
      <c r="DK3690" s="95"/>
      <c r="DL3690" s="141"/>
      <c r="DM3690" s="141"/>
      <c r="DN3690" s="141"/>
      <c r="DO3690" s="141"/>
      <c r="DP3690" s="91"/>
      <c r="DQ3690" s="72"/>
      <c r="DR3690" s="72"/>
      <c r="DS3690" s="72"/>
      <c r="DT3690" s="72"/>
      <c r="DZ3690" s="141"/>
      <c r="EA3690" s="141"/>
      <c r="EC3690" s="141"/>
      <c r="EF3690" s="143"/>
    </row>
    <row r="3691" spans="78:136">
      <c r="BZ3691"/>
      <c r="CA3691" s="278">
        <v>41432.701099537036</v>
      </c>
      <c r="CB3691" t="s">
        <v>2880</v>
      </c>
      <c r="CF3691" s="65"/>
      <c r="CG3691" s="65"/>
      <c r="DJ3691" s="139"/>
      <c r="DK3691" s="95"/>
      <c r="DL3691" s="141"/>
      <c r="DM3691" s="141"/>
      <c r="DN3691" s="141"/>
      <c r="DO3691" s="141"/>
      <c r="DP3691" s="91"/>
      <c r="DQ3691" s="72"/>
      <c r="DR3691" s="72"/>
      <c r="DS3691" s="72"/>
      <c r="DT3691" s="72"/>
      <c r="DZ3691" s="141"/>
      <c r="EA3691" s="141"/>
      <c r="EC3691" s="141"/>
      <c r="EF3691" s="143"/>
    </row>
    <row r="3692" spans="78:136">
      <c r="BZ3692"/>
      <c r="CA3692" s="278">
        <v>41432.701157407406</v>
      </c>
      <c r="CB3692" t="s">
        <v>1597</v>
      </c>
      <c r="CF3692" s="65"/>
      <c r="CG3692" s="65"/>
      <c r="DJ3692" s="139"/>
      <c r="DK3692" s="95"/>
      <c r="DL3692" s="141"/>
      <c r="DM3692" s="141"/>
      <c r="DN3692" s="141"/>
      <c r="DO3692" s="141"/>
      <c r="DP3692" s="91"/>
      <c r="DQ3692" s="72"/>
      <c r="DR3692" s="72"/>
      <c r="DS3692" s="72"/>
      <c r="DT3692" s="72"/>
      <c r="DZ3692" s="141"/>
      <c r="EA3692" s="141"/>
      <c r="EC3692" s="141"/>
      <c r="EF3692" s="143"/>
    </row>
    <row r="3693" spans="78:136">
      <c r="BZ3693"/>
      <c r="CA3693" s="278">
        <v>41432.701226851852</v>
      </c>
      <c r="CB3693" t="s">
        <v>1969</v>
      </c>
      <c r="CF3693" s="65"/>
      <c r="CG3693" s="65"/>
      <c r="DJ3693" s="139"/>
      <c r="DK3693" s="95"/>
      <c r="DL3693" s="141"/>
      <c r="DM3693" s="141"/>
      <c r="DN3693" s="141"/>
      <c r="DO3693" s="141"/>
      <c r="DP3693" s="91"/>
      <c r="DQ3693" s="72"/>
      <c r="DR3693" s="72"/>
      <c r="DS3693" s="72"/>
      <c r="DT3693" s="72"/>
      <c r="DZ3693" s="141"/>
      <c r="EA3693" s="141"/>
      <c r="EC3693" s="141"/>
      <c r="EF3693" s="143"/>
    </row>
    <row r="3694" spans="78:136">
      <c r="BZ3694"/>
      <c r="CA3694" s="278">
        <v>41432.701261574075</v>
      </c>
      <c r="CB3694" t="s">
        <v>1969</v>
      </c>
      <c r="CF3694" s="65"/>
      <c r="CG3694" s="65"/>
      <c r="DJ3694" s="139"/>
      <c r="DK3694" s="95"/>
      <c r="DL3694" s="141"/>
      <c r="DM3694" s="141"/>
      <c r="DN3694" s="141"/>
      <c r="DO3694" s="141"/>
      <c r="DP3694" s="91"/>
      <c r="DQ3694" s="72"/>
      <c r="DR3694" s="72"/>
      <c r="DS3694" s="72"/>
      <c r="DT3694" s="72"/>
      <c r="DZ3694" s="141"/>
      <c r="EA3694" s="141"/>
      <c r="EC3694" s="141"/>
      <c r="EF3694" s="143"/>
    </row>
    <row r="3695" spans="78:136">
      <c r="BZ3695"/>
      <c r="CA3695" s="278">
        <v>41432.701261574075</v>
      </c>
      <c r="CB3695" t="s">
        <v>2880</v>
      </c>
      <c r="CF3695" s="65"/>
      <c r="CG3695" s="65"/>
      <c r="DJ3695" s="139"/>
      <c r="DK3695" s="95"/>
      <c r="DL3695" s="141"/>
      <c r="DM3695" s="141"/>
      <c r="DN3695" s="141"/>
      <c r="DO3695" s="141"/>
      <c r="DP3695" s="91"/>
      <c r="DQ3695" s="72"/>
      <c r="DR3695" s="72"/>
      <c r="DS3695" s="72"/>
      <c r="DT3695" s="72"/>
      <c r="DZ3695" s="141"/>
      <c r="EA3695" s="141"/>
      <c r="EC3695" s="141"/>
      <c r="EF3695" s="143"/>
    </row>
    <row r="3696" spans="78:136">
      <c r="BZ3696"/>
      <c r="CA3696" s="278">
        <v>41432.701273148145</v>
      </c>
      <c r="CB3696" t="s">
        <v>1969</v>
      </c>
      <c r="CF3696" s="65"/>
      <c r="CG3696" s="65"/>
      <c r="DJ3696" s="139"/>
      <c r="DK3696" s="95"/>
      <c r="DL3696" s="141"/>
      <c r="DM3696" s="141"/>
      <c r="DN3696" s="141"/>
      <c r="DO3696" s="141"/>
      <c r="DP3696" s="91"/>
      <c r="DQ3696" s="72"/>
      <c r="DR3696" s="72"/>
      <c r="DS3696" s="72"/>
      <c r="DT3696" s="72"/>
      <c r="DZ3696" s="141"/>
      <c r="EA3696" s="141"/>
      <c r="EC3696" s="141"/>
      <c r="EF3696" s="143"/>
    </row>
    <row r="3697" spans="78:136">
      <c r="BZ3697"/>
      <c r="CA3697" s="278">
        <v>41432.701284722221</v>
      </c>
      <c r="CB3697" t="s">
        <v>1597</v>
      </c>
      <c r="CF3697" s="65"/>
      <c r="CG3697" s="65"/>
      <c r="DJ3697" s="139"/>
      <c r="DK3697" s="95"/>
      <c r="DL3697" s="141"/>
      <c r="DM3697" s="141"/>
      <c r="DN3697" s="141"/>
      <c r="DO3697" s="141"/>
      <c r="DP3697" s="91"/>
      <c r="DQ3697" s="72"/>
      <c r="DR3697" s="72"/>
      <c r="DS3697" s="72"/>
      <c r="DT3697" s="72"/>
      <c r="DZ3697" s="141"/>
      <c r="EA3697" s="141"/>
      <c r="EC3697" s="141"/>
      <c r="EF3697" s="143"/>
    </row>
    <row r="3698" spans="78:136">
      <c r="BZ3698"/>
      <c r="CA3698" s="278">
        <v>41432.701597222222</v>
      </c>
      <c r="CB3698" t="s">
        <v>1969</v>
      </c>
      <c r="CF3698" s="65"/>
      <c r="CG3698" s="65"/>
      <c r="DJ3698" s="139"/>
      <c r="DK3698" s="95"/>
      <c r="DL3698" s="141"/>
      <c r="DM3698" s="141"/>
      <c r="DN3698" s="141"/>
      <c r="DO3698" s="141"/>
      <c r="DP3698" s="91"/>
      <c r="DQ3698" s="72"/>
      <c r="DR3698" s="72"/>
      <c r="DS3698" s="72"/>
      <c r="DT3698" s="72"/>
      <c r="DZ3698" s="141"/>
      <c r="EA3698" s="141"/>
      <c r="EC3698" s="141"/>
      <c r="EF3698" s="143"/>
    </row>
    <row r="3699" spans="78:136">
      <c r="BZ3699"/>
      <c r="CA3699" s="278">
        <v>41432.701608796298</v>
      </c>
      <c r="CB3699" t="s">
        <v>2880</v>
      </c>
      <c r="CF3699" s="65"/>
      <c r="CG3699" s="65"/>
      <c r="DJ3699" s="139"/>
      <c r="DK3699" s="95"/>
      <c r="DL3699" s="141"/>
      <c r="DM3699" s="141"/>
      <c r="DN3699" s="141"/>
      <c r="DO3699" s="141"/>
      <c r="DP3699" s="91"/>
      <c r="DQ3699" s="72"/>
      <c r="DR3699" s="72"/>
      <c r="DS3699" s="72"/>
      <c r="DT3699" s="72"/>
      <c r="DZ3699" s="141"/>
      <c r="EA3699" s="141"/>
      <c r="EC3699" s="141"/>
      <c r="EF3699" s="143"/>
    </row>
    <row r="3700" spans="78:136">
      <c r="BZ3700"/>
      <c r="CA3700" s="278">
        <v>41432.701620370368</v>
      </c>
      <c r="CB3700" t="s">
        <v>1597</v>
      </c>
      <c r="CF3700" s="65"/>
      <c r="CG3700" s="65"/>
      <c r="DJ3700" s="139"/>
      <c r="DK3700" s="95"/>
      <c r="DL3700" s="141"/>
      <c r="DM3700" s="141"/>
      <c r="DN3700" s="141"/>
      <c r="DO3700" s="141"/>
      <c r="DP3700" s="91"/>
      <c r="DQ3700" s="72"/>
      <c r="DR3700" s="72"/>
      <c r="DS3700" s="72"/>
      <c r="DT3700" s="72"/>
      <c r="DZ3700" s="141"/>
      <c r="EA3700" s="141"/>
      <c r="EC3700" s="141"/>
      <c r="EF3700" s="143"/>
    </row>
    <row r="3701" spans="78:136">
      <c r="BZ3701"/>
      <c r="CA3701" s="278">
        <v>41432.704247685186</v>
      </c>
      <c r="CB3701" t="s">
        <v>1969</v>
      </c>
      <c r="CF3701" s="65"/>
      <c r="CG3701" s="65"/>
      <c r="DJ3701" s="139"/>
      <c r="DK3701" s="95"/>
      <c r="DL3701" s="141"/>
      <c r="DM3701" s="141"/>
      <c r="DN3701" s="141"/>
      <c r="DO3701" s="141"/>
      <c r="DP3701" s="91"/>
      <c r="DQ3701" s="72"/>
      <c r="DR3701" s="72"/>
      <c r="DS3701" s="72"/>
      <c r="DT3701" s="72"/>
      <c r="DZ3701" s="141"/>
      <c r="EA3701" s="141"/>
      <c r="EC3701" s="141"/>
      <c r="EF3701" s="143"/>
    </row>
    <row r="3702" spans="78:136">
      <c r="BZ3702"/>
      <c r="CA3702" s="278">
        <v>41432.704247685186</v>
      </c>
      <c r="CB3702" t="s">
        <v>1969</v>
      </c>
      <c r="CF3702" s="65"/>
      <c r="CG3702" s="65"/>
      <c r="DJ3702" s="139"/>
      <c r="DK3702" s="95"/>
      <c r="DL3702" s="141"/>
      <c r="DM3702" s="141"/>
      <c r="DN3702" s="141"/>
      <c r="DO3702" s="141"/>
      <c r="DP3702" s="91"/>
      <c r="DQ3702" s="72"/>
      <c r="DR3702" s="72"/>
      <c r="DS3702" s="72"/>
      <c r="DT3702" s="72"/>
      <c r="DZ3702" s="141"/>
      <c r="EA3702" s="141"/>
      <c r="EC3702" s="141"/>
      <c r="EF3702" s="143"/>
    </row>
    <row r="3703" spans="78:136">
      <c r="BZ3703"/>
      <c r="CA3703" s="278">
        <v>41432.704375000001</v>
      </c>
      <c r="CB3703" t="s">
        <v>1969</v>
      </c>
      <c r="CF3703" s="65"/>
      <c r="CG3703" s="65"/>
      <c r="DJ3703" s="139"/>
      <c r="DK3703" s="95"/>
      <c r="DL3703" s="141"/>
      <c r="DM3703" s="141"/>
      <c r="DN3703" s="141"/>
      <c r="DO3703" s="141"/>
      <c r="DP3703" s="91"/>
      <c r="DQ3703" s="72"/>
      <c r="DR3703" s="72"/>
      <c r="DS3703" s="72"/>
      <c r="DT3703" s="72"/>
      <c r="DZ3703" s="141"/>
      <c r="EA3703" s="141"/>
      <c r="EC3703" s="141"/>
      <c r="EF3703" s="143"/>
    </row>
    <row r="3704" spans="78:136">
      <c r="BZ3704"/>
      <c r="CA3704" s="278">
        <v>41432.704375000001</v>
      </c>
      <c r="CB3704" t="s">
        <v>1969</v>
      </c>
      <c r="CF3704" s="65"/>
      <c r="CG3704" s="65"/>
      <c r="DJ3704" s="139"/>
      <c r="DK3704" s="95"/>
      <c r="DL3704" s="141"/>
      <c r="DM3704" s="141"/>
      <c r="DN3704" s="141"/>
      <c r="DO3704" s="141"/>
      <c r="DP3704" s="91"/>
      <c r="DQ3704" s="72"/>
      <c r="DR3704" s="72"/>
      <c r="DS3704" s="72"/>
      <c r="DT3704" s="72"/>
      <c r="DZ3704" s="141"/>
      <c r="EA3704" s="141"/>
      <c r="EC3704" s="141"/>
      <c r="EF3704" s="143"/>
    </row>
    <row r="3705" spans="78:136">
      <c r="BZ3705"/>
      <c r="CA3705" s="278">
        <v>41432.704398148147</v>
      </c>
      <c r="CB3705" t="s">
        <v>3439</v>
      </c>
      <c r="CF3705" s="65"/>
      <c r="CG3705" s="65"/>
      <c r="DJ3705" s="139"/>
      <c r="DK3705" s="95"/>
      <c r="DL3705" s="141"/>
      <c r="DM3705" s="141"/>
      <c r="DN3705" s="141"/>
      <c r="DO3705" s="141"/>
      <c r="DP3705" s="91"/>
      <c r="DQ3705" s="72"/>
      <c r="DR3705" s="72"/>
      <c r="DS3705" s="72"/>
      <c r="DT3705" s="72"/>
      <c r="DZ3705" s="141"/>
      <c r="EA3705" s="141"/>
      <c r="EC3705" s="141"/>
      <c r="EF3705" s="143"/>
    </row>
    <row r="3706" spans="78:136">
      <c r="BZ3706"/>
      <c r="CA3706" s="278">
        <v>41432.704398148147</v>
      </c>
      <c r="CB3706" t="s">
        <v>1969</v>
      </c>
      <c r="CF3706" s="65"/>
      <c r="CG3706" s="65"/>
      <c r="DJ3706" s="139"/>
      <c r="DK3706" s="95"/>
      <c r="DL3706" s="141"/>
      <c r="DM3706" s="141"/>
      <c r="DN3706" s="141"/>
      <c r="DO3706" s="141"/>
      <c r="DP3706" s="91"/>
      <c r="DQ3706" s="72"/>
      <c r="DR3706" s="72"/>
      <c r="DS3706" s="72"/>
      <c r="DT3706" s="72"/>
      <c r="DZ3706" s="141"/>
      <c r="EA3706" s="141"/>
      <c r="EC3706" s="141"/>
      <c r="EF3706" s="143"/>
    </row>
    <row r="3707" spans="78:136">
      <c r="BZ3707"/>
      <c r="CA3707" s="278">
        <v>41432.704398148147</v>
      </c>
      <c r="CB3707" t="s">
        <v>1969</v>
      </c>
      <c r="CF3707" s="65"/>
      <c r="CG3707" s="65"/>
      <c r="DJ3707" s="139"/>
      <c r="DK3707" s="95"/>
      <c r="DL3707" s="141"/>
      <c r="DM3707" s="141"/>
      <c r="DN3707" s="141"/>
      <c r="DO3707" s="141"/>
      <c r="DP3707" s="91"/>
      <c r="DQ3707" s="72"/>
      <c r="DR3707" s="72"/>
      <c r="DS3707" s="72"/>
      <c r="DT3707" s="72"/>
      <c r="DZ3707" s="141"/>
      <c r="EA3707" s="141"/>
      <c r="EC3707" s="141"/>
      <c r="EF3707" s="143"/>
    </row>
    <row r="3708" spans="78:136">
      <c r="BZ3708"/>
      <c r="CA3708" s="278">
        <v>41432.704409722224</v>
      </c>
      <c r="CB3708" t="s">
        <v>1969</v>
      </c>
      <c r="CF3708" s="65"/>
      <c r="CG3708" s="65"/>
      <c r="DJ3708" s="139"/>
      <c r="DK3708" s="95"/>
      <c r="DL3708" s="141"/>
      <c r="DM3708" s="141"/>
      <c r="DN3708" s="141"/>
      <c r="DO3708" s="141"/>
      <c r="DP3708" s="91"/>
      <c r="DQ3708" s="72"/>
      <c r="DR3708" s="72"/>
      <c r="DS3708" s="72"/>
      <c r="DT3708" s="72"/>
      <c r="DZ3708" s="141"/>
      <c r="EA3708" s="141"/>
      <c r="EC3708" s="141"/>
      <c r="EF3708" s="143"/>
    </row>
    <row r="3709" spans="78:136">
      <c r="BZ3709"/>
      <c r="CA3709" s="278">
        <v>41432.704421296294</v>
      </c>
      <c r="CB3709" t="s">
        <v>1969</v>
      </c>
      <c r="CF3709" s="65"/>
      <c r="CG3709" s="65"/>
      <c r="DJ3709" s="139"/>
      <c r="DK3709" s="95"/>
      <c r="DL3709" s="141"/>
      <c r="DM3709" s="141"/>
      <c r="DN3709" s="141"/>
      <c r="DO3709" s="141"/>
      <c r="DP3709" s="91"/>
      <c r="DQ3709" s="72"/>
      <c r="DR3709" s="72"/>
      <c r="DS3709" s="72"/>
      <c r="DT3709" s="72"/>
      <c r="DZ3709" s="141"/>
      <c r="EA3709" s="141"/>
      <c r="EC3709" s="141"/>
      <c r="EF3709" s="143"/>
    </row>
    <row r="3710" spans="78:136">
      <c r="BZ3710"/>
      <c r="CA3710" s="278">
        <v>41432.704432870371</v>
      </c>
      <c r="CB3710" t="s">
        <v>1969</v>
      </c>
      <c r="CF3710" s="65"/>
      <c r="CG3710" s="65"/>
      <c r="DJ3710" s="139"/>
      <c r="DK3710" s="95"/>
      <c r="DL3710" s="141"/>
      <c r="DM3710" s="141"/>
      <c r="DN3710" s="141"/>
      <c r="DO3710" s="141"/>
      <c r="DP3710" s="91"/>
      <c r="DQ3710" s="72"/>
      <c r="DR3710" s="72"/>
      <c r="DS3710" s="72"/>
      <c r="DT3710" s="72"/>
      <c r="DZ3710" s="141"/>
      <c r="EA3710" s="141"/>
      <c r="EC3710" s="141"/>
      <c r="EF3710" s="143"/>
    </row>
    <row r="3711" spans="78:136">
      <c r="BZ3711"/>
      <c r="CA3711" s="278">
        <v>41432.704444444447</v>
      </c>
      <c r="CB3711" t="s">
        <v>3396</v>
      </c>
      <c r="CF3711" s="65"/>
      <c r="CG3711" s="65"/>
      <c r="DJ3711" s="139"/>
      <c r="DK3711" s="95"/>
      <c r="DL3711" s="141"/>
      <c r="DM3711" s="141"/>
      <c r="DN3711" s="141"/>
      <c r="DO3711" s="141"/>
      <c r="DP3711" s="91"/>
      <c r="DQ3711" s="72"/>
      <c r="DR3711" s="72"/>
      <c r="DS3711" s="72"/>
      <c r="DT3711" s="72"/>
      <c r="DZ3711" s="141"/>
      <c r="EA3711" s="141"/>
      <c r="EC3711" s="141"/>
      <c r="EF3711" s="143"/>
    </row>
    <row r="3712" spans="78:136">
      <c r="BZ3712"/>
      <c r="CA3712" s="278">
        <v>41432.704456018517</v>
      </c>
      <c r="CB3712" t="s">
        <v>1969</v>
      </c>
      <c r="CF3712" s="65"/>
      <c r="CG3712" s="65"/>
      <c r="DJ3712" s="139"/>
      <c r="DK3712" s="95"/>
      <c r="DL3712" s="141"/>
      <c r="DM3712" s="141"/>
      <c r="DN3712" s="141"/>
      <c r="DO3712" s="141"/>
      <c r="DP3712" s="91"/>
      <c r="DQ3712" s="72"/>
      <c r="DR3712" s="72"/>
      <c r="DS3712" s="72"/>
      <c r="DT3712" s="72"/>
      <c r="DZ3712" s="141"/>
      <c r="EA3712" s="141"/>
      <c r="EC3712" s="141"/>
      <c r="EF3712" s="143"/>
    </row>
    <row r="3713" spans="78:136">
      <c r="BZ3713"/>
      <c r="CA3713" s="278">
        <v>41432.704456018517</v>
      </c>
      <c r="CB3713" t="s">
        <v>1969</v>
      </c>
      <c r="CF3713" s="65"/>
      <c r="CG3713" s="65"/>
      <c r="DJ3713" s="139"/>
      <c r="DK3713" s="95"/>
      <c r="DL3713" s="141"/>
      <c r="DM3713" s="141"/>
      <c r="DN3713" s="141"/>
      <c r="DO3713" s="141"/>
      <c r="DP3713" s="91"/>
      <c r="DQ3713" s="72"/>
      <c r="DR3713" s="72"/>
      <c r="DS3713" s="72"/>
      <c r="DT3713" s="72"/>
      <c r="DZ3713" s="141"/>
      <c r="EA3713" s="141"/>
      <c r="EC3713" s="141"/>
      <c r="EF3713" s="143"/>
    </row>
    <row r="3714" spans="78:136">
      <c r="BZ3714"/>
      <c r="CA3714" s="278">
        <v>41432.704467592594</v>
      </c>
      <c r="CB3714" t="s">
        <v>1969</v>
      </c>
      <c r="CF3714" s="65"/>
      <c r="CG3714" s="65"/>
      <c r="DJ3714" s="139"/>
      <c r="DK3714" s="95"/>
      <c r="DL3714" s="141"/>
      <c r="DM3714" s="141"/>
      <c r="DN3714" s="141"/>
      <c r="DO3714" s="141"/>
      <c r="DP3714" s="91"/>
      <c r="DQ3714" s="72"/>
      <c r="DR3714" s="72"/>
      <c r="DS3714" s="72"/>
      <c r="DT3714" s="72"/>
      <c r="DZ3714" s="141"/>
      <c r="EA3714" s="141"/>
      <c r="EC3714" s="141"/>
      <c r="EF3714" s="143"/>
    </row>
    <row r="3715" spans="78:136">
      <c r="BZ3715"/>
      <c r="CA3715" s="278">
        <v>41432.704479166663</v>
      </c>
      <c r="CB3715" t="s">
        <v>1969</v>
      </c>
      <c r="CF3715" s="65"/>
      <c r="CG3715" s="65"/>
      <c r="DJ3715" s="139"/>
      <c r="DK3715" s="95"/>
      <c r="DL3715" s="141"/>
      <c r="DM3715" s="141"/>
      <c r="DN3715" s="141"/>
      <c r="DO3715" s="141"/>
      <c r="DP3715" s="91"/>
      <c r="DQ3715" s="72"/>
      <c r="DR3715" s="72"/>
      <c r="DS3715" s="72"/>
      <c r="DT3715" s="72"/>
      <c r="DZ3715" s="141"/>
      <c r="EA3715" s="141"/>
      <c r="EC3715" s="141"/>
      <c r="EF3715" s="143"/>
    </row>
    <row r="3716" spans="78:136">
      <c r="BZ3716"/>
      <c r="CA3716" s="278">
        <v>41432.704479166663</v>
      </c>
      <c r="CB3716" t="s">
        <v>1969</v>
      </c>
      <c r="CF3716" s="65"/>
      <c r="CG3716" s="65"/>
      <c r="DJ3716" s="139"/>
      <c r="DK3716" s="95"/>
      <c r="DL3716" s="141"/>
      <c r="DM3716" s="141"/>
      <c r="DN3716" s="141"/>
      <c r="DO3716" s="141"/>
      <c r="DP3716" s="91"/>
      <c r="DQ3716" s="72"/>
      <c r="DR3716" s="72"/>
      <c r="DS3716" s="72"/>
      <c r="DT3716" s="72"/>
      <c r="DZ3716" s="141"/>
      <c r="EA3716" s="141"/>
      <c r="EC3716" s="141"/>
      <c r="EF3716" s="143"/>
    </row>
    <row r="3717" spans="78:136">
      <c r="BZ3717"/>
      <c r="CA3717" s="278">
        <v>41432.704479166663</v>
      </c>
      <c r="CB3717" t="s">
        <v>1969</v>
      </c>
      <c r="CF3717" s="65"/>
      <c r="CG3717" s="65"/>
      <c r="DJ3717" s="139"/>
      <c r="DK3717" s="95"/>
      <c r="DL3717" s="141"/>
      <c r="DM3717" s="141"/>
      <c r="DN3717" s="141"/>
      <c r="DO3717" s="141"/>
      <c r="DP3717" s="91"/>
      <c r="DQ3717" s="72"/>
      <c r="DR3717" s="72"/>
      <c r="DS3717" s="72"/>
      <c r="DT3717" s="72"/>
      <c r="DZ3717" s="141"/>
      <c r="EA3717" s="141"/>
      <c r="EC3717" s="141"/>
      <c r="EF3717" s="143"/>
    </row>
    <row r="3718" spans="78:136">
      <c r="BZ3718"/>
      <c r="CA3718" s="278">
        <v>41432.70449074074</v>
      </c>
      <c r="CB3718" t="s">
        <v>1969</v>
      </c>
      <c r="CF3718" s="65"/>
      <c r="CG3718" s="65"/>
      <c r="DJ3718" s="139"/>
      <c r="DK3718" s="95"/>
      <c r="DL3718" s="141"/>
      <c r="DM3718" s="141"/>
      <c r="DN3718" s="141"/>
      <c r="DO3718" s="141"/>
      <c r="DP3718" s="91"/>
      <c r="DQ3718" s="72"/>
      <c r="DR3718" s="72"/>
      <c r="DS3718" s="72"/>
      <c r="DT3718" s="72"/>
      <c r="DZ3718" s="141"/>
      <c r="EA3718" s="141"/>
      <c r="EC3718" s="141"/>
      <c r="EF3718" s="143"/>
    </row>
    <row r="3719" spans="78:136">
      <c r="BZ3719"/>
      <c r="CA3719" s="278">
        <v>41432.70449074074</v>
      </c>
      <c r="CB3719" t="s">
        <v>1969</v>
      </c>
      <c r="CF3719" s="65"/>
      <c r="CG3719" s="65"/>
      <c r="DJ3719" s="139"/>
      <c r="DK3719" s="95"/>
      <c r="DL3719" s="141"/>
      <c r="DM3719" s="141"/>
      <c r="DN3719" s="141"/>
      <c r="DO3719" s="141"/>
      <c r="DP3719" s="91"/>
      <c r="DQ3719" s="72"/>
      <c r="DR3719" s="72"/>
      <c r="DS3719" s="72"/>
      <c r="DT3719" s="72"/>
      <c r="DZ3719" s="141"/>
      <c r="EA3719" s="141"/>
      <c r="EC3719" s="141"/>
      <c r="EF3719" s="143"/>
    </row>
    <row r="3720" spans="78:136">
      <c r="BZ3720"/>
      <c r="CA3720" s="278">
        <v>41432.704502314817</v>
      </c>
      <c r="CB3720" t="s">
        <v>1969</v>
      </c>
      <c r="CF3720" s="65"/>
      <c r="CG3720" s="65"/>
      <c r="DJ3720" s="139"/>
      <c r="DK3720" s="95"/>
      <c r="DL3720" s="141"/>
      <c r="DM3720" s="141"/>
      <c r="DN3720" s="141"/>
      <c r="DO3720" s="141"/>
      <c r="DP3720" s="91"/>
      <c r="DQ3720" s="72"/>
      <c r="DR3720" s="72"/>
      <c r="DS3720" s="72"/>
      <c r="DT3720" s="72"/>
      <c r="DZ3720" s="141"/>
      <c r="EA3720" s="141"/>
      <c r="EC3720" s="141"/>
      <c r="EF3720" s="143"/>
    </row>
    <row r="3721" spans="78:136">
      <c r="BZ3721"/>
      <c r="CA3721" s="278">
        <v>41432.704513888886</v>
      </c>
      <c r="CB3721" t="s">
        <v>1969</v>
      </c>
      <c r="CF3721" s="65"/>
      <c r="CG3721" s="65"/>
      <c r="DJ3721" s="139"/>
      <c r="DK3721" s="95"/>
      <c r="DL3721" s="141"/>
      <c r="DM3721" s="141"/>
      <c r="DN3721" s="141"/>
      <c r="DO3721" s="141"/>
      <c r="DP3721" s="91"/>
      <c r="DQ3721" s="72"/>
      <c r="DR3721" s="72"/>
      <c r="DS3721" s="72"/>
      <c r="DT3721" s="72"/>
      <c r="DZ3721" s="141"/>
      <c r="EA3721" s="141"/>
      <c r="EC3721" s="141"/>
      <c r="EF3721" s="143"/>
    </row>
    <row r="3722" spans="78:136">
      <c r="BZ3722"/>
      <c r="CA3722" s="278">
        <v>41432.704548611109</v>
      </c>
      <c r="CB3722" t="s">
        <v>1969</v>
      </c>
      <c r="CF3722" s="65"/>
      <c r="CG3722" s="65"/>
      <c r="DJ3722" s="139"/>
      <c r="DK3722" s="95"/>
      <c r="DL3722" s="141"/>
      <c r="DM3722" s="141"/>
      <c r="DN3722" s="141"/>
      <c r="DO3722" s="141"/>
      <c r="DP3722" s="91"/>
      <c r="DQ3722" s="72"/>
      <c r="DR3722" s="72"/>
      <c r="DS3722" s="72"/>
      <c r="DT3722" s="72"/>
      <c r="DZ3722" s="141"/>
      <c r="EA3722" s="141"/>
      <c r="EC3722" s="141"/>
      <c r="EF3722" s="143"/>
    </row>
    <row r="3723" spans="78:136">
      <c r="BZ3723"/>
      <c r="CA3723" s="278">
        <v>41432.704560185186</v>
      </c>
      <c r="CB3723" t="s">
        <v>1969</v>
      </c>
      <c r="CF3723" s="65"/>
      <c r="CG3723" s="65"/>
      <c r="DJ3723" s="139"/>
      <c r="DK3723" s="95"/>
      <c r="DL3723" s="141"/>
      <c r="DM3723" s="141"/>
      <c r="DN3723" s="141"/>
      <c r="DO3723" s="141"/>
      <c r="DP3723" s="91"/>
      <c r="DQ3723" s="72"/>
      <c r="DR3723" s="72"/>
      <c r="DS3723" s="72"/>
      <c r="DT3723" s="72"/>
      <c r="DZ3723" s="141"/>
      <c r="EA3723" s="141"/>
      <c r="EC3723" s="141"/>
      <c r="EF3723" s="143"/>
    </row>
    <row r="3724" spans="78:136">
      <c r="BZ3724"/>
      <c r="CA3724" s="278">
        <v>41432.704560185186</v>
      </c>
      <c r="CB3724" t="s">
        <v>1969</v>
      </c>
      <c r="CF3724" s="65"/>
      <c r="CG3724" s="65"/>
      <c r="DJ3724" s="139"/>
      <c r="DK3724" s="95"/>
      <c r="DL3724" s="141"/>
      <c r="DM3724" s="141"/>
      <c r="DN3724" s="141"/>
      <c r="DO3724" s="141"/>
      <c r="DP3724" s="91"/>
      <c r="DQ3724" s="72"/>
      <c r="DR3724" s="72"/>
      <c r="DS3724" s="72"/>
      <c r="DT3724" s="72"/>
      <c r="DZ3724" s="141"/>
      <c r="EA3724" s="141"/>
      <c r="EC3724" s="141"/>
      <c r="EF3724" s="143"/>
    </row>
    <row r="3725" spans="78:136">
      <c r="BZ3725"/>
      <c r="CA3725" s="278">
        <v>41432.704583333332</v>
      </c>
      <c r="CB3725" t="s">
        <v>3441</v>
      </c>
      <c r="CF3725" s="65"/>
      <c r="CG3725" s="65"/>
      <c r="DJ3725" s="139"/>
      <c r="DK3725" s="95"/>
      <c r="DL3725" s="141"/>
      <c r="DM3725" s="141"/>
      <c r="DN3725" s="141"/>
      <c r="DO3725" s="141"/>
      <c r="DP3725" s="91"/>
      <c r="DQ3725" s="72"/>
      <c r="DR3725" s="72"/>
      <c r="DS3725" s="72"/>
      <c r="DT3725" s="72"/>
      <c r="DZ3725" s="141"/>
      <c r="EA3725" s="141"/>
      <c r="EC3725" s="141"/>
      <c r="EF3725" s="143"/>
    </row>
    <row r="3726" spans="78:136">
      <c r="BZ3726"/>
      <c r="CA3726" s="278">
        <v>41432.704583333332</v>
      </c>
      <c r="CB3726" t="s">
        <v>1969</v>
      </c>
      <c r="CF3726" s="65"/>
      <c r="CG3726" s="65"/>
      <c r="DJ3726" s="139"/>
      <c r="DK3726" s="95"/>
      <c r="DL3726" s="141"/>
      <c r="DM3726" s="141"/>
      <c r="DN3726" s="141"/>
      <c r="DO3726" s="141"/>
      <c r="DP3726" s="91"/>
      <c r="DQ3726" s="72"/>
      <c r="DR3726" s="72"/>
      <c r="DS3726" s="72"/>
      <c r="DT3726" s="72"/>
      <c r="DZ3726" s="141"/>
      <c r="EA3726" s="141"/>
      <c r="EC3726" s="141"/>
      <c r="EF3726" s="143"/>
    </row>
    <row r="3727" spans="78:136">
      <c r="BZ3727"/>
      <c r="CA3727" s="278">
        <v>41432.704583333332</v>
      </c>
      <c r="CB3727" t="s">
        <v>1969</v>
      </c>
      <c r="CF3727" s="65"/>
      <c r="CG3727" s="65"/>
      <c r="DJ3727" s="139"/>
      <c r="DK3727" s="95"/>
      <c r="DL3727" s="141"/>
      <c r="DM3727" s="141"/>
      <c r="DN3727" s="141"/>
      <c r="DO3727" s="141"/>
      <c r="DP3727" s="91"/>
      <c r="DQ3727" s="72"/>
      <c r="DR3727" s="72"/>
      <c r="DS3727" s="72"/>
      <c r="DT3727" s="72"/>
      <c r="DZ3727" s="141"/>
      <c r="EA3727" s="141"/>
      <c r="EC3727" s="141"/>
      <c r="EF3727" s="143"/>
    </row>
    <row r="3728" spans="78:136">
      <c r="BZ3728"/>
      <c r="CA3728" s="278">
        <v>41432.704594907409</v>
      </c>
      <c r="CB3728" t="s">
        <v>1969</v>
      </c>
      <c r="CF3728" s="65"/>
      <c r="CG3728" s="65"/>
      <c r="DJ3728" s="139"/>
      <c r="DK3728" s="95"/>
      <c r="DL3728" s="141"/>
      <c r="DM3728" s="141"/>
      <c r="DN3728" s="141"/>
      <c r="DO3728" s="141"/>
      <c r="DP3728" s="91"/>
      <c r="DQ3728" s="72"/>
      <c r="DR3728" s="72"/>
      <c r="DS3728" s="72"/>
      <c r="DT3728" s="72"/>
      <c r="DZ3728" s="141"/>
      <c r="EA3728" s="141"/>
      <c r="EC3728" s="141"/>
      <c r="EF3728" s="143"/>
    </row>
    <row r="3729" spans="78:136">
      <c r="BZ3729"/>
      <c r="CA3729" s="278">
        <v>41432.704606481479</v>
      </c>
      <c r="CB3729" t="s">
        <v>1969</v>
      </c>
      <c r="CF3729" s="65"/>
      <c r="CG3729" s="65"/>
      <c r="DJ3729" s="139"/>
      <c r="DK3729" s="95"/>
      <c r="DL3729" s="141"/>
      <c r="DM3729" s="141"/>
      <c r="DN3729" s="141"/>
      <c r="DO3729" s="141"/>
      <c r="DP3729" s="91"/>
      <c r="DQ3729" s="72"/>
      <c r="DR3729" s="72"/>
      <c r="DS3729" s="72"/>
      <c r="DT3729" s="72"/>
      <c r="DZ3729" s="141"/>
      <c r="EA3729" s="141"/>
      <c r="EC3729" s="141"/>
      <c r="EF3729" s="143"/>
    </row>
    <row r="3730" spans="78:136">
      <c r="BZ3730"/>
      <c r="CA3730" s="278">
        <v>41432.704618055555</v>
      </c>
      <c r="CB3730" t="s">
        <v>1969</v>
      </c>
      <c r="CF3730" s="65"/>
      <c r="CG3730" s="65"/>
      <c r="DJ3730" s="139"/>
      <c r="DK3730" s="95"/>
      <c r="DL3730" s="141"/>
      <c r="DM3730" s="141"/>
      <c r="DN3730" s="141"/>
      <c r="DO3730" s="141"/>
      <c r="DP3730" s="91"/>
      <c r="DQ3730" s="72"/>
      <c r="DR3730" s="72"/>
      <c r="DS3730" s="72"/>
      <c r="DT3730" s="72"/>
      <c r="DZ3730" s="141"/>
      <c r="EA3730" s="141"/>
      <c r="EC3730" s="141"/>
      <c r="EF3730" s="143"/>
    </row>
    <row r="3731" spans="78:136">
      <c r="BZ3731"/>
      <c r="CA3731" s="278">
        <v>41432.704629629632</v>
      </c>
      <c r="CB3731" t="s">
        <v>3398</v>
      </c>
      <c r="CF3731" s="65"/>
      <c r="CG3731" s="65"/>
      <c r="DJ3731" s="139"/>
      <c r="DK3731" s="95"/>
      <c r="DL3731" s="141"/>
      <c r="DM3731" s="141"/>
      <c r="DN3731" s="141"/>
      <c r="DO3731" s="141"/>
      <c r="DP3731" s="91"/>
      <c r="DQ3731" s="72"/>
      <c r="DR3731" s="72"/>
      <c r="DS3731" s="72"/>
      <c r="DT3731" s="72"/>
      <c r="DZ3731" s="141"/>
      <c r="EA3731" s="141"/>
      <c r="EC3731" s="141"/>
      <c r="EF3731" s="143"/>
    </row>
    <row r="3732" spans="78:136">
      <c r="BZ3732"/>
      <c r="CA3732" s="278">
        <v>41432.704641203702</v>
      </c>
      <c r="CB3732" t="s">
        <v>1969</v>
      </c>
      <c r="CF3732" s="65"/>
      <c r="CG3732" s="65"/>
      <c r="DJ3732" s="139"/>
      <c r="DK3732" s="95"/>
      <c r="DL3732" s="141"/>
      <c r="DM3732" s="141"/>
      <c r="DN3732" s="141"/>
      <c r="DO3732" s="141"/>
      <c r="DP3732" s="91"/>
      <c r="DQ3732" s="72"/>
      <c r="DR3732" s="72"/>
      <c r="DS3732" s="72"/>
      <c r="DT3732" s="72"/>
      <c r="DZ3732" s="141"/>
      <c r="EA3732" s="141"/>
      <c r="EC3732" s="141"/>
      <c r="EF3732" s="143"/>
    </row>
    <row r="3733" spans="78:136">
      <c r="BZ3733"/>
      <c r="CA3733" s="278">
        <v>41432.704641203702</v>
      </c>
      <c r="CB3733" t="s">
        <v>1969</v>
      </c>
      <c r="CF3733" s="65"/>
      <c r="CG3733" s="65"/>
      <c r="DJ3733" s="139"/>
      <c r="DK3733" s="95"/>
      <c r="DL3733" s="141"/>
      <c r="DM3733" s="141"/>
      <c r="DN3733" s="141"/>
      <c r="DO3733" s="141"/>
      <c r="DP3733" s="91"/>
      <c r="DQ3733" s="72"/>
      <c r="DR3733" s="72"/>
      <c r="DS3733" s="72"/>
      <c r="DT3733" s="72"/>
      <c r="DZ3733" s="141"/>
      <c r="EA3733" s="141"/>
      <c r="EC3733" s="141"/>
      <c r="EF3733" s="143"/>
    </row>
    <row r="3734" spans="78:136">
      <c r="BZ3734"/>
      <c r="CA3734" s="278">
        <v>41432.704652777778</v>
      </c>
      <c r="CB3734" t="s">
        <v>1969</v>
      </c>
      <c r="CF3734" s="65"/>
      <c r="CG3734" s="65"/>
      <c r="DJ3734" s="139"/>
      <c r="DK3734" s="95"/>
      <c r="DL3734" s="141"/>
      <c r="DM3734" s="141"/>
      <c r="DN3734" s="141"/>
      <c r="DO3734" s="141"/>
      <c r="DP3734" s="91"/>
      <c r="DQ3734" s="72"/>
      <c r="DR3734" s="72"/>
      <c r="DS3734" s="72"/>
      <c r="DT3734" s="72"/>
      <c r="DZ3734" s="141"/>
      <c r="EA3734" s="141"/>
      <c r="EC3734" s="141"/>
      <c r="EF3734" s="143"/>
    </row>
    <row r="3735" spans="78:136">
      <c r="BZ3735"/>
      <c r="CA3735" s="278">
        <v>41432.704664351855</v>
      </c>
      <c r="CB3735" t="s">
        <v>1969</v>
      </c>
      <c r="CF3735" s="65"/>
      <c r="CG3735" s="65"/>
      <c r="DJ3735" s="139"/>
      <c r="DK3735" s="95"/>
      <c r="DL3735" s="141"/>
      <c r="DM3735" s="141"/>
      <c r="DN3735" s="141"/>
      <c r="DO3735" s="141"/>
      <c r="DP3735" s="91"/>
      <c r="DQ3735" s="72"/>
      <c r="DR3735" s="72"/>
      <c r="DS3735" s="72"/>
      <c r="DT3735" s="72"/>
      <c r="DZ3735" s="141"/>
      <c r="EA3735" s="141"/>
      <c r="EC3735" s="141"/>
      <c r="EF3735" s="143"/>
    </row>
    <row r="3736" spans="78:136">
      <c r="BZ3736"/>
      <c r="CA3736" s="278">
        <v>41432.704675925925</v>
      </c>
      <c r="CB3736" t="s">
        <v>1969</v>
      </c>
      <c r="CF3736" s="65"/>
      <c r="CG3736" s="65"/>
      <c r="DJ3736" s="139"/>
      <c r="DK3736" s="95"/>
      <c r="DL3736" s="141"/>
      <c r="DM3736" s="141"/>
      <c r="DN3736" s="141"/>
      <c r="DO3736" s="141"/>
      <c r="DP3736" s="91"/>
      <c r="DQ3736" s="72"/>
      <c r="DR3736" s="72"/>
      <c r="DS3736" s="72"/>
      <c r="DT3736" s="72"/>
      <c r="DZ3736" s="141"/>
      <c r="EA3736" s="141"/>
      <c r="EC3736" s="141"/>
      <c r="EF3736" s="143"/>
    </row>
    <row r="3737" spans="78:136">
      <c r="BZ3737"/>
      <c r="CA3737" s="278">
        <v>41432.704687500001</v>
      </c>
      <c r="CB3737" t="s">
        <v>3446</v>
      </c>
      <c r="CF3737" s="65"/>
      <c r="CG3737" s="65"/>
      <c r="DJ3737" s="139"/>
      <c r="DK3737" s="95"/>
      <c r="DL3737" s="141"/>
      <c r="DM3737" s="141"/>
      <c r="DN3737" s="141"/>
      <c r="DO3737" s="141"/>
      <c r="DP3737" s="91"/>
      <c r="DQ3737" s="72"/>
      <c r="DR3737" s="72"/>
      <c r="DS3737" s="72"/>
      <c r="DT3737" s="72"/>
      <c r="DZ3737" s="141"/>
      <c r="EA3737" s="141"/>
      <c r="EC3737" s="141"/>
      <c r="EF3737" s="143"/>
    </row>
    <row r="3738" spans="78:136">
      <c r="BZ3738"/>
      <c r="CA3738" s="278">
        <v>41432.704699074071</v>
      </c>
      <c r="CB3738" t="s">
        <v>1969</v>
      </c>
      <c r="CF3738" s="65"/>
      <c r="CG3738" s="65"/>
      <c r="DJ3738" s="139"/>
      <c r="DK3738" s="95"/>
      <c r="DL3738" s="141"/>
      <c r="DM3738" s="141"/>
      <c r="DN3738" s="141"/>
      <c r="DO3738" s="141"/>
      <c r="DP3738" s="91"/>
      <c r="DQ3738" s="72"/>
      <c r="DR3738" s="72"/>
      <c r="DS3738" s="72"/>
      <c r="DT3738" s="72"/>
      <c r="DZ3738" s="141"/>
      <c r="EA3738" s="141"/>
      <c r="EC3738" s="141"/>
      <c r="EF3738" s="143"/>
    </row>
    <row r="3739" spans="78:136">
      <c r="BZ3739"/>
      <c r="CA3739" s="278">
        <v>41432.704699074071</v>
      </c>
      <c r="CB3739" t="s">
        <v>1969</v>
      </c>
      <c r="CF3739" s="65"/>
      <c r="CG3739" s="65"/>
      <c r="DJ3739" s="139"/>
      <c r="DK3739" s="95"/>
      <c r="DL3739" s="141"/>
      <c r="DM3739" s="141"/>
      <c r="DN3739" s="141"/>
      <c r="DO3739" s="141"/>
      <c r="DP3739" s="91"/>
      <c r="DQ3739" s="72"/>
      <c r="DR3739" s="72"/>
      <c r="DS3739" s="72"/>
      <c r="DT3739" s="72"/>
      <c r="DZ3739" s="141"/>
      <c r="EA3739" s="141"/>
      <c r="EC3739" s="141"/>
      <c r="EF3739" s="143"/>
    </row>
    <row r="3740" spans="78:136">
      <c r="BZ3740"/>
      <c r="CA3740" s="278">
        <v>41432.704710648148</v>
      </c>
      <c r="CB3740" t="s">
        <v>1969</v>
      </c>
      <c r="CF3740" s="65"/>
      <c r="CG3740" s="65"/>
      <c r="DJ3740" s="139"/>
      <c r="DK3740" s="95"/>
      <c r="DL3740" s="141"/>
      <c r="DM3740" s="141"/>
      <c r="DN3740" s="141"/>
      <c r="DO3740" s="141"/>
      <c r="DP3740" s="91"/>
      <c r="DQ3740" s="72"/>
      <c r="DR3740" s="72"/>
      <c r="DS3740" s="72"/>
      <c r="DT3740" s="72"/>
      <c r="DZ3740" s="141"/>
      <c r="EA3740" s="141"/>
      <c r="EC3740" s="141"/>
      <c r="EF3740" s="143"/>
    </row>
    <row r="3741" spans="78:136">
      <c r="BZ3741"/>
      <c r="CA3741" s="278">
        <v>41432.704722222225</v>
      </c>
      <c r="CB3741" t="s">
        <v>1969</v>
      </c>
      <c r="CF3741" s="65"/>
      <c r="CG3741" s="65"/>
      <c r="DJ3741" s="139"/>
      <c r="DK3741" s="95"/>
      <c r="DL3741" s="141"/>
      <c r="DM3741" s="141"/>
      <c r="DN3741" s="141"/>
      <c r="DO3741" s="141"/>
      <c r="DP3741" s="91"/>
      <c r="DQ3741" s="72"/>
      <c r="DR3741" s="72"/>
      <c r="DS3741" s="72"/>
      <c r="DT3741" s="72"/>
      <c r="DZ3741" s="141"/>
      <c r="EA3741" s="141"/>
      <c r="EC3741" s="141"/>
      <c r="EF3741" s="143"/>
    </row>
    <row r="3742" spans="78:136">
      <c r="BZ3742"/>
      <c r="CA3742" s="278">
        <v>41432.704733796294</v>
      </c>
      <c r="CB3742" t="s">
        <v>1969</v>
      </c>
      <c r="CF3742" s="65"/>
      <c r="CG3742" s="65"/>
      <c r="DJ3742" s="139"/>
      <c r="DK3742" s="95"/>
      <c r="DL3742" s="141"/>
      <c r="DM3742" s="141"/>
      <c r="DN3742" s="141"/>
      <c r="DO3742" s="141"/>
      <c r="DP3742" s="91"/>
      <c r="DQ3742" s="72"/>
      <c r="DR3742" s="72"/>
      <c r="DS3742" s="72"/>
      <c r="DT3742" s="72"/>
      <c r="DZ3742" s="141"/>
      <c r="EA3742" s="141"/>
      <c r="EC3742" s="141"/>
      <c r="EF3742" s="143"/>
    </row>
    <row r="3743" spans="78:136">
      <c r="BZ3743"/>
      <c r="CA3743" s="278">
        <v>41432.704745370371</v>
      </c>
      <c r="CB3743" t="s">
        <v>3400</v>
      </c>
      <c r="CF3743" s="65"/>
      <c r="CG3743" s="65"/>
      <c r="DJ3743" s="139"/>
      <c r="DK3743" s="95"/>
      <c r="DL3743" s="141"/>
      <c r="DM3743" s="141"/>
      <c r="DN3743" s="141"/>
      <c r="DO3743" s="141"/>
      <c r="DP3743" s="91"/>
      <c r="DQ3743" s="72"/>
      <c r="DR3743" s="72"/>
      <c r="DS3743" s="72"/>
      <c r="DT3743" s="72"/>
      <c r="DZ3743" s="141"/>
      <c r="EA3743" s="141"/>
      <c r="EC3743" s="141"/>
      <c r="EF3743" s="143"/>
    </row>
    <row r="3744" spans="78:136">
      <c r="BZ3744"/>
      <c r="CA3744" s="278">
        <v>41432.704745370371</v>
      </c>
      <c r="CB3744" t="s">
        <v>1969</v>
      </c>
      <c r="CF3744" s="65"/>
      <c r="CG3744" s="65"/>
      <c r="DJ3744" s="139"/>
      <c r="DK3744" s="95"/>
      <c r="DL3744" s="141"/>
      <c r="DM3744" s="141"/>
      <c r="DN3744" s="141"/>
      <c r="DO3744" s="141"/>
      <c r="DP3744" s="91"/>
      <c r="DQ3744" s="72"/>
      <c r="DR3744" s="72"/>
      <c r="DS3744" s="72"/>
      <c r="DT3744" s="72"/>
      <c r="DZ3744" s="141"/>
      <c r="EA3744" s="141"/>
      <c r="EC3744" s="141"/>
      <c r="EF3744" s="143"/>
    </row>
    <row r="3745" spans="78:136">
      <c r="BZ3745"/>
      <c r="CA3745" s="278">
        <v>41432.704756944448</v>
      </c>
      <c r="CB3745" t="s">
        <v>1969</v>
      </c>
      <c r="CF3745" s="65"/>
      <c r="CG3745" s="65"/>
      <c r="DJ3745" s="139"/>
      <c r="DK3745" s="95"/>
      <c r="DL3745" s="141"/>
      <c r="DM3745" s="141"/>
      <c r="DN3745" s="141"/>
      <c r="DO3745" s="141"/>
      <c r="DP3745" s="91"/>
      <c r="DQ3745" s="72"/>
      <c r="DR3745" s="72"/>
      <c r="DS3745" s="72"/>
      <c r="DT3745" s="72"/>
      <c r="DZ3745" s="141"/>
      <c r="EA3745" s="141"/>
      <c r="EC3745" s="141"/>
      <c r="EF3745" s="143"/>
    </row>
    <row r="3746" spans="78:136">
      <c r="BZ3746"/>
      <c r="CA3746" s="278">
        <v>41432.704768518517</v>
      </c>
      <c r="CB3746" t="s">
        <v>1969</v>
      </c>
      <c r="CF3746" s="65"/>
      <c r="CG3746" s="65"/>
      <c r="DJ3746" s="139"/>
      <c r="DK3746" s="95"/>
      <c r="DL3746" s="141"/>
      <c r="DM3746" s="141"/>
      <c r="DN3746" s="141"/>
      <c r="DO3746" s="141"/>
      <c r="DP3746" s="91"/>
      <c r="DQ3746" s="72"/>
      <c r="DR3746" s="72"/>
      <c r="DS3746" s="72"/>
      <c r="DT3746" s="72"/>
      <c r="DZ3746" s="141"/>
      <c r="EA3746" s="141"/>
      <c r="EC3746" s="141"/>
      <c r="EF3746" s="143"/>
    </row>
    <row r="3747" spans="78:136">
      <c r="BZ3747"/>
      <c r="CA3747" s="278">
        <v>41432.704780092594</v>
      </c>
      <c r="CB3747" t="s">
        <v>1969</v>
      </c>
      <c r="CF3747" s="65"/>
      <c r="CG3747" s="65"/>
      <c r="DJ3747" s="139"/>
      <c r="DK3747" s="95"/>
      <c r="DL3747" s="141"/>
      <c r="DM3747" s="141"/>
      <c r="DN3747" s="141"/>
      <c r="DO3747" s="141"/>
      <c r="DP3747" s="91"/>
      <c r="DQ3747" s="72"/>
      <c r="DR3747" s="72"/>
      <c r="DS3747" s="72"/>
      <c r="DT3747" s="72"/>
      <c r="DZ3747" s="141"/>
      <c r="EA3747" s="141"/>
      <c r="EC3747" s="141"/>
      <c r="EF3747" s="143"/>
    </row>
    <row r="3748" spans="78:136">
      <c r="BZ3748"/>
      <c r="CA3748" s="278">
        <v>41432.704791666663</v>
      </c>
      <c r="CB3748" t="s">
        <v>1969</v>
      </c>
      <c r="CF3748" s="65"/>
      <c r="CG3748" s="65"/>
      <c r="DJ3748" s="139"/>
      <c r="DK3748" s="95"/>
      <c r="DL3748" s="141"/>
      <c r="DM3748" s="141"/>
      <c r="DN3748" s="141"/>
      <c r="DO3748" s="141"/>
      <c r="DP3748" s="91"/>
      <c r="DQ3748" s="72"/>
      <c r="DR3748" s="72"/>
      <c r="DS3748" s="72"/>
      <c r="DT3748" s="72"/>
      <c r="DZ3748" s="141"/>
      <c r="EA3748" s="141"/>
      <c r="EC3748" s="141"/>
      <c r="EF3748" s="143"/>
    </row>
    <row r="3749" spans="78:136">
      <c r="BZ3749"/>
      <c r="CA3749" s="278">
        <v>41432.70480324074</v>
      </c>
      <c r="CB3749" t="s">
        <v>3448</v>
      </c>
      <c r="CF3749" s="65"/>
      <c r="CG3749" s="65"/>
      <c r="DJ3749" s="139"/>
      <c r="DK3749" s="95"/>
      <c r="DL3749" s="141"/>
      <c r="DM3749" s="141"/>
      <c r="DN3749" s="141"/>
      <c r="DO3749" s="141"/>
      <c r="DP3749" s="91"/>
      <c r="DQ3749" s="72"/>
      <c r="DR3749" s="72"/>
      <c r="DS3749" s="72"/>
      <c r="DT3749" s="72"/>
      <c r="DZ3749" s="141"/>
      <c r="EA3749" s="141"/>
      <c r="EC3749" s="141"/>
      <c r="EF3749" s="143"/>
    </row>
    <row r="3750" spans="78:136">
      <c r="BZ3750"/>
      <c r="CA3750" s="278">
        <v>41432.70480324074</v>
      </c>
      <c r="CB3750" t="s">
        <v>1969</v>
      </c>
      <c r="CF3750" s="65"/>
      <c r="CG3750" s="65"/>
      <c r="DJ3750" s="139"/>
      <c r="DK3750" s="95"/>
      <c r="DL3750" s="141"/>
      <c r="DM3750" s="141"/>
      <c r="DN3750" s="141"/>
      <c r="DO3750" s="141"/>
      <c r="DP3750" s="91"/>
      <c r="DQ3750" s="72"/>
      <c r="DR3750" s="72"/>
      <c r="DS3750" s="72"/>
      <c r="DT3750" s="72"/>
      <c r="DZ3750" s="141"/>
      <c r="EA3750" s="141"/>
      <c r="EC3750" s="141"/>
      <c r="EF3750" s="143"/>
    </row>
    <row r="3751" spans="78:136">
      <c r="BZ3751"/>
      <c r="CA3751" s="278">
        <v>41432.70480324074</v>
      </c>
      <c r="CB3751" t="s">
        <v>1969</v>
      </c>
      <c r="CF3751" s="65"/>
      <c r="CG3751" s="65"/>
      <c r="DJ3751" s="139"/>
      <c r="DK3751" s="95"/>
      <c r="DL3751" s="141"/>
      <c r="DM3751" s="141"/>
      <c r="DN3751" s="141"/>
      <c r="DO3751" s="141"/>
      <c r="DP3751" s="91"/>
      <c r="DQ3751" s="72"/>
      <c r="DR3751" s="72"/>
      <c r="DS3751" s="72"/>
      <c r="DT3751" s="72"/>
      <c r="DZ3751" s="141"/>
      <c r="EA3751" s="141"/>
      <c r="EC3751" s="141"/>
      <c r="EF3751" s="143"/>
    </row>
    <row r="3752" spans="78:136">
      <c r="BZ3752"/>
      <c r="CA3752" s="278">
        <v>41432.704826388886</v>
      </c>
      <c r="CB3752" t="s">
        <v>1969</v>
      </c>
      <c r="CF3752" s="65"/>
      <c r="CG3752" s="65"/>
      <c r="DJ3752" s="139"/>
      <c r="DK3752" s="95"/>
      <c r="DL3752" s="141"/>
      <c r="DM3752" s="141"/>
      <c r="DN3752" s="141"/>
      <c r="DO3752" s="141"/>
      <c r="DP3752" s="91"/>
      <c r="DQ3752" s="72"/>
      <c r="DR3752" s="72"/>
      <c r="DS3752" s="72"/>
      <c r="DT3752" s="72"/>
      <c r="DZ3752" s="141"/>
      <c r="EA3752" s="141"/>
      <c r="EC3752" s="141"/>
      <c r="EF3752" s="143"/>
    </row>
    <row r="3753" spans="78:136">
      <c r="BZ3753"/>
      <c r="CA3753" s="278">
        <v>41432.704826388886</v>
      </c>
      <c r="CB3753" t="s">
        <v>1969</v>
      </c>
      <c r="CF3753" s="65"/>
      <c r="CG3753" s="65"/>
      <c r="DJ3753" s="139"/>
      <c r="DK3753" s="95"/>
      <c r="DL3753" s="141"/>
      <c r="DM3753" s="141"/>
      <c r="DN3753" s="141"/>
      <c r="DO3753" s="141"/>
      <c r="DP3753" s="91"/>
      <c r="DQ3753" s="72"/>
      <c r="DR3753" s="72"/>
      <c r="DS3753" s="72"/>
      <c r="DT3753" s="72"/>
      <c r="DZ3753" s="141"/>
      <c r="EA3753" s="141"/>
      <c r="EC3753" s="141"/>
      <c r="EF3753" s="143"/>
    </row>
    <row r="3754" spans="78:136">
      <c r="BZ3754"/>
      <c r="CA3754" s="278">
        <v>41432.70484953704</v>
      </c>
      <c r="CB3754" t="s">
        <v>1969</v>
      </c>
      <c r="CF3754" s="65"/>
      <c r="CG3754" s="65"/>
      <c r="DJ3754" s="139"/>
      <c r="DK3754" s="95"/>
      <c r="DL3754" s="141"/>
      <c r="DM3754" s="141"/>
      <c r="DN3754" s="141"/>
      <c r="DO3754" s="141"/>
      <c r="DP3754" s="91"/>
      <c r="DQ3754" s="72"/>
      <c r="DR3754" s="72"/>
      <c r="DS3754" s="72"/>
      <c r="DT3754" s="72"/>
      <c r="DZ3754" s="141"/>
      <c r="EA3754" s="141"/>
      <c r="EC3754" s="141"/>
      <c r="EF3754" s="143"/>
    </row>
    <row r="3755" spans="78:136">
      <c r="BZ3755"/>
      <c r="CA3755" s="278">
        <v>41432.704861111109</v>
      </c>
      <c r="CB3755" t="s">
        <v>3402</v>
      </c>
      <c r="CF3755" s="65"/>
      <c r="CG3755" s="65"/>
      <c r="DJ3755" s="139"/>
      <c r="DK3755" s="95"/>
      <c r="DL3755" s="141"/>
      <c r="DM3755" s="141"/>
      <c r="DN3755" s="141"/>
      <c r="DO3755" s="141"/>
      <c r="DP3755" s="91"/>
      <c r="DQ3755" s="72"/>
      <c r="DR3755" s="72"/>
      <c r="DS3755" s="72"/>
      <c r="DT3755" s="72"/>
      <c r="DZ3755" s="141"/>
      <c r="EA3755" s="141"/>
      <c r="EC3755" s="141"/>
      <c r="EF3755" s="143"/>
    </row>
    <row r="3756" spans="78:136">
      <c r="BZ3756"/>
      <c r="CA3756" s="278">
        <v>41432.704861111109</v>
      </c>
      <c r="CB3756" t="s">
        <v>1969</v>
      </c>
      <c r="CF3756" s="65"/>
      <c r="CG3756" s="65"/>
      <c r="DJ3756" s="139"/>
      <c r="DK3756" s="95"/>
      <c r="DL3756" s="141"/>
      <c r="DM3756" s="141"/>
      <c r="DN3756" s="141"/>
      <c r="DO3756" s="141"/>
      <c r="DP3756" s="91"/>
      <c r="DQ3756" s="72"/>
      <c r="DR3756" s="72"/>
      <c r="DS3756" s="72"/>
      <c r="DT3756" s="72"/>
      <c r="DZ3756" s="141"/>
      <c r="EA3756" s="141"/>
      <c r="EC3756" s="141"/>
      <c r="EF3756" s="143"/>
    </row>
    <row r="3757" spans="78:136">
      <c r="BZ3757"/>
      <c r="CA3757" s="278">
        <v>41432.704861111109</v>
      </c>
      <c r="CB3757" t="s">
        <v>1969</v>
      </c>
      <c r="CF3757" s="65"/>
      <c r="CG3757" s="65"/>
      <c r="DJ3757" s="139"/>
      <c r="DK3757" s="95"/>
      <c r="DL3757" s="141"/>
      <c r="DM3757" s="141"/>
      <c r="DN3757" s="141"/>
      <c r="DO3757" s="141"/>
      <c r="DP3757" s="91"/>
      <c r="DQ3757" s="72"/>
      <c r="DR3757" s="72"/>
      <c r="DS3757" s="72"/>
      <c r="DT3757" s="72"/>
      <c r="DZ3757" s="141"/>
      <c r="EA3757" s="141"/>
      <c r="EC3757" s="141"/>
      <c r="EF3757" s="143"/>
    </row>
    <row r="3758" spans="78:136">
      <c r="BZ3758"/>
      <c r="CA3758" s="278">
        <v>41432.704872685186</v>
      </c>
      <c r="CB3758" t="s">
        <v>1969</v>
      </c>
      <c r="CF3758" s="65"/>
      <c r="CG3758" s="65"/>
      <c r="DJ3758" s="139"/>
      <c r="DK3758" s="95"/>
      <c r="DL3758" s="141"/>
      <c r="DM3758" s="141"/>
      <c r="DN3758" s="141"/>
      <c r="DO3758" s="141"/>
      <c r="DP3758" s="91"/>
      <c r="DQ3758" s="72"/>
      <c r="DR3758" s="72"/>
      <c r="DS3758" s="72"/>
      <c r="DT3758" s="72"/>
      <c r="DZ3758" s="141"/>
      <c r="EA3758" s="141"/>
      <c r="EC3758" s="141"/>
      <c r="EF3758" s="143"/>
    </row>
    <row r="3759" spans="78:136">
      <c r="BZ3759"/>
      <c r="CA3759" s="278">
        <v>41432.704884259256</v>
      </c>
      <c r="CB3759" t="s">
        <v>1969</v>
      </c>
      <c r="CF3759" s="65"/>
      <c r="CG3759" s="65"/>
      <c r="DJ3759" s="139"/>
      <c r="DK3759" s="95"/>
      <c r="DL3759" s="141"/>
      <c r="DM3759" s="141"/>
      <c r="DN3759" s="141"/>
      <c r="DO3759" s="141"/>
      <c r="DP3759" s="91"/>
      <c r="DQ3759" s="72"/>
      <c r="DR3759" s="72"/>
      <c r="DS3759" s="72"/>
      <c r="DT3759" s="72"/>
      <c r="DZ3759" s="141"/>
      <c r="EA3759" s="141"/>
      <c r="EC3759" s="141"/>
      <c r="EF3759" s="143"/>
    </row>
    <row r="3760" spans="78:136">
      <c r="BZ3760"/>
      <c r="CA3760" s="278">
        <v>41432.704895833333</v>
      </c>
      <c r="CB3760" t="s">
        <v>1969</v>
      </c>
      <c r="CF3760" s="65"/>
      <c r="CG3760" s="65"/>
      <c r="DJ3760" s="139"/>
      <c r="DK3760" s="95"/>
      <c r="DL3760" s="141"/>
      <c r="DM3760" s="141"/>
      <c r="DN3760" s="141"/>
      <c r="DO3760" s="141"/>
      <c r="DP3760" s="91"/>
      <c r="DQ3760" s="72"/>
      <c r="DR3760" s="72"/>
      <c r="DS3760" s="72"/>
      <c r="DT3760" s="72"/>
      <c r="DZ3760" s="141"/>
      <c r="EA3760" s="141"/>
      <c r="EC3760" s="141"/>
      <c r="EF3760" s="143"/>
    </row>
    <row r="3761" spans="78:136">
      <c r="BZ3761"/>
      <c r="CA3761" s="278">
        <v>41432.704918981479</v>
      </c>
      <c r="CB3761" t="s">
        <v>3450</v>
      </c>
      <c r="CF3761" s="65"/>
      <c r="CG3761" s="65"/>
      <c r="DJ3761" s="139"/>
      <c r="DK3761" s="95"/>
      <c r="DL3761" s="141"/>
      <c r="DM3761" s="141"/>
      <c r="DN3761" s="141"/>
      <c r="DO3761" s="141"/>
      <c r="DP3761" s="91"/>
      <c r="DQ3761" s="72"/>
      <c r="DR3761" s="72"/>
      <c r="DS3761" s="72"/>
      <c r="DT3761" s="72"/>
      <c r="DZ3761" s="141"/>
      <c r="EA3761" s="141"/>
      <c r="EC3761" s="141"/>
      <c r="EF3761" s="143"/>
    </row>
    <row r="3762" spans="78:136">
      <c r="BZ3762"/>
      <c r="CA3762" s="278">
        <v>41432.704918981479</v>
      </c>
      <c r="CB3762" t="s">
        <v>1969</v>
      </c>
      <c r="CF3762" s="65"/>
      <c r="CG3762" s="65"/>
      <c r="DJ3762" s="139"/>
      <c r="DK3762" s="95"/>
      <c r="DL3762" s="141"/>
      <c r="DM3762" s="141"/>
      <c r="DN3762" s="141"/>
      <c r="DO3762" s="141"/>
      <c r="DP3762" s="91"/>
      <c r="DQ3762" s="72"/>
      <c r="DR3762" s="72"/>
      <c r="DS3762" s="72"/>
      <c r="DT3762" s="72"/>
      <c r="DZ3762" s="141"/>
      <c r="EA3762" s="141"/>
      <c r="EC3762" s="141"/>
      <c r="EF3762" s="143"/>
    </row>
    <row r="3763" spans="78:136">
      <c r="BZ3763"/>
      <c r="CA3763" s="278">
        <v>41432.704918981479</v>
      </c>
      <c r="CB3763" t="s">
        <v>1969</v>
      </c>
      <c r="CF3763" s="65"/>
      <c r="CG3763" s="65"/>
      <c r="DJ3763" s="139"/>
      <c r="DK3763" s="95"/>
      <c r="DL3763" s="141"/>
      <c r="DM3763" s="141"/>
      <c r="DN3763" s="141"/>
      <c r="DO3763" s="141"/>
      <c r="DP3763" s="91"/>
      <c r="DQ3763" s="72"/>
      <c r="DR3763" s="72"/>
      <c r="DS3763" s="72"/>
      <c r="DT3763" s="72"/>
      <c r="DZ3763" s="141"/>
      <c r="EA3763" s="141"/>
      <c r="EC3763" s="141"/>
      <c r="EF3763" s="143"/>
    </row>
    <row r="3764" spans="78:136">
      <c r="BZ3764"/>
      <c r="CA3764" s="278">
        <v>41432.704930555556</v>
      </c>
      <c r="CB3764" t="s">
        <v>1969</v>
      </c>
      <c r="CF3764" s="65"/>
      <c r="CG3764" s="65"/>
      <c r="DJ3764" s="139"/>
      <c r="DK3764" s="95"/>
      <c r="DL3764" s="141"/>
      <c r="DM3764" s="141"/>
      <c r="DN3764" s="141"/>
      <c r="DO3764" s="141"/>
      <c r="DP3764" s="91"/>
      <c r="DQ3764" s="72"/>
      <c r="DR3764" s="72"/>
      <c r="DS3764" s="72"/>
      <c r="DT3764" s="72"/>
      <c r="DZ3764" s="141"/>
      <c r="EA3764" s="141"/>
      <c r="EC3764" s="141"/>
      <c r="EF3764" s="143"/>
    </row>
    <row r="3765" spans="78:136">
      <c r="BZ3765"/>
      <c r="CA3765" s="278">
        <v>41432.704942129632</v>
      </c>
      <c r="CB3765" t="s">
        <v>1969</v>
      </c>
      <c r="CF3765" s="65"/>
      <c r="CG3765" s="65"/>
      <c r="DJ3765" s="139"/>
      <c r="DK3765" s="95"/>
      <c r="DL3765" s="141"/>
      <c r="DM3765" s="141"/>
      <c r="DN3765" s="141"/>
      <c r="DO3765" s="141"/>
      <c r="DP3765" s="91"/>
      <c r="DQ3765" s="72"/>
      <c r="DR3765" s="72"/>
      <c r="DS3765" s="72"/>
      <c r="DT3765" s="72"/>
      <c r="DZ3765" s="141"/>
      <c r="EA3765" s="141"/>
      <c r="EC3765" s="141"/>
      <c r="EF3765" s="143"/>
    </row>
    <row r="3766" spans="78:136">
      <c r="BZ3766"/>
      <c r="CA3766" s="278">
        <v>41432.704953703702</v>
      </c>
      <c r="CB3766" t="s">
        <v>1969</v>
      </c>
      <c r="CF3766" s="65"/>
      <c r="CG3766" s="65"/>
      <c r="DJ3766" s="139"/>
      <c r="DK3766" s="95"/>
      <c r="DL3766" s="141"/>
      <c r="DM3766" s="141"/>
      <c r="DN3766" s="141"/>
      <c r="DO3766" s="141"/>
      <c r="DP3766" s="91"/>
      <c r="DQ3766" s="72"/>
      <c r="DR3766" s="72"/>
      <c r="DS3766" s="72"/>
      <c r="DT3766" s="72"/>
      <c r="DZ3766" s="141"/>
      <c r="EA3766" s="141"/>
      <c r="EC3766" s="141"/>
      <c r="EF3766" s="143"/>
    </row>
    <row r="3767" spans="78:136">
      <c r="BZ3767"/>
      <c r="CA3767" s="278">
        <v>41432.704965277779</v>
      </c>
      <c r="CB3767" t="s">
        <v>2673</v>
      </c>
      <c r="CF3767" s="65"/>
      <c r="CG3767" s="65"/>
      <c r="DJ3767" s="139"/>
      <c r="DK3767" s="95"/>
      <c r="DL3767" s="141"/>
      <c r="DM3767" s="141"/>
      <c r="DN3767" s="141"/>
      <c r="DO3767" s="141"/>
      <c r="DP3767" s="91"/>
      <c r="DQ3767" s="72"/>
      <c r="DR3767" s="72"/>
      <c r="DS3767" s="72"/>
      <c r="DT3767" s="72"/>
      <c r="DZ3767" s="141"/>
      <c r="EA3767" s="141"/>
      <c r="EC3767" s="141"/>
      <c r="EF3767" s="143"/>
    </row>
    <row r="3768" spans="78:136">
      <c r="BZ3768"/>
      <c r="CA3768" s="278">
        <v>41432.704976851855</v>
      </c>
      <c r="CB3768" t="s">
        <v>1969</v>
      </c>
      <c r="CF3768" s="65"/>
      <c r="CG3768" s="65"/>
      <c r="DJ3768" s="139"/>
      <c r="DK3768" s="95"/>
      <c r="DL3768" s="141"/>
      <c r="DM3768" s="141"/>
      <c r="DN3768" s="141"/>
      <c r="DO3768" s="141"/>
      <c r="DP3768" s="91"/>
      <c r="DQ3768" s="72"/>
      <c r="DR3768" s="72"/>
      <c r="DS3768" s="72"/>
      <c r="DT3768" s="72"/>
      <c r="DZ3768" s="141"/>
      <c r="EA3768" s="141"/>
      <c r="EC3768" s="141"/>
      <c r="EF3768" s="143"/>
    </row>
    <row r="3769" spans="78:136">
      <c r="BZ3769"/>
      <c r="CA3769" s="278">
        <v>41432.704976851855</v>
      </c>
      <c r="CB3769" t="s">
        <v>1969</v>
      </c>
      <c r="CF3769" s="65"/>
      <c r="CG3769" s="65"/>
      <c r="DJ3769" s="139"/>
      <c r="DK3769" s="95"/>
      <c r="DL3769" s="141"/>
      <c r="DM3769" s="141"/>
      <c r="DN3769" s="141"/>
      <c r="DO3769" s="141"/>
      <c r="DP3769" s="91"/>
      <c r="DQ3769" s="72"/>
      <c r="DR3769" s="72"/>
      <c r="DS3769" s="72"/>
      <c r="DT3769" s="72"/>
      <c r="DZ3769" s="141"/>
      <c r="EA3769" s="141"/>
      <c r="EC3769" s="141"/>
      <c r="EF3769" s="143"/>
    </row>
    <row r="3770" spans="78:136">
      <c r="BZ3770"/>
      <c r="CA3770" s="278">
        <v>41432.704988425925</v>
      </c>
      <c r="CB3770" t="s">
        <v>1969</v>
      </c>
      <c r="CF3770" s="65"/>
      <c r="CG3770" s="65"/>
      <c r="DJ3770" s="139"/>
      <c r="DK3770" s="95"/>
      <c r="DL3770" s="141"/>
      <c r="DM3770" s="141"/>
      <c r="DN3770" s="141"/>
      <c r="DO3770" s="141"/>
      <c r="DP3770" s="91"/>
      <c r="DQ3770" s="72"/>
      <c r="DR3770" s="72"/>
      <c r="DS3770" s="72"/>
      <c r="DT3770" s="72"/>
      <c r="DZ3770" s="141"/>
      <c r="EA3770" s="141"/>
      <c r="EC3770" s="141"/>
      <c r="EF3770" s="143"/>
    </row>
    <row r="3771" spans="78:136">
      <c r="BZ3771"/>
      <c r="CA3771" s="278">
        <v>41432.705000000002</v>
      </c>
      <c r="CB3771" t="s">
        <v>1969</v>
      </c>
      <c r="CF3771" s="65"/>
      <c r="CG3771" s="65"/>
      <c r="DJ3771" s="139"/>
      <c r="DK3771" s="95"/>
      <c r="DL3771" s="141"/>
      <c r="DM3771" s="141"/>
      <c r="DN3771" s="141"/>
      <c r="DO3771" s="141"/>
      <c r="DP3771" s="91"/>
      <c r="DQ3771" s="72"/>
      <c r="DR3771" s="72"/>
      <c r="DS3771" s="72"/>
      <c r="DT3771" s="72"/>
      <c r="DZ3771" s="141"/>
      <c r="EA3771" s="141"/>
      <c r="EC3771" s="141"/>
      <c r="EF3771" s="143"/>
    </row>
    <row r="3772" spans="78:136">
      <c r="BZ3772"/>
      <c r="CA3772" s="278">
        <v>41432.705011574071</v>
      </c>
      <c r="CB3772" t="s">
        <v>1969</v>
      </c>
      <c r="CF3772" s="65"/>
      <c r="CG3772" s="65"/>
      <c r="DJ3772" s="139"/>
      <c r="DK3772" s="95"/>
      <c r="DL3772" s="141"/>
      <c r="DM3772" s="141"/>
      <c r="DN3772" s="141"/>
      <c r="DO3772" s="141"/>
      <c r="DP3772" s="91"/>
      <c r="DQ3772" s="72"/>
      <c r="DR3772" s="72"/>
      <c r="DS3772" s="72"/>
      <c r="DT3772" s="72"/>
      <c r="DZ3772" s="141"/>
      <c r="EA3772" s="141"/>
      <c r="EC3772" s="141"/>
      <c r="EF3772" s="143"/>
    </row>
    <row r="3773" spans="78:136">
      <c r="BZ3773"/>
      <c r="CA3773" s="278">
        <v>41432.705023148148</v>
      </c>
      <c r="CB3773" t="s">
        <v>3256</v>
      </c>
      <c r="CF3773" s="65"/>
      <c r="CG3773" s="65"/>
      <c r="DJ3773" s="139"/>
      <c r="DK3773" s="95"/>
      <c r="DL3773" s="141"/>
      <c r="DM3773" s="141"/>
      <c r="DN3773" s="141"/>
      <c r="DO3773" s="141"/>
      <c r="DP3773" s="91"/>
      <c r="DQ3773" s="72"/>
      <c r="DR3773" s="72"/>
      <c r="DS3773" s="72"/>
      <c r="DT3773" s="72"/>
      <c r="DZ3773" s="141"/>
      <c r="EA3773" s="141"/>
      <c r="EC3773" s="141"/>
      <c r="EF3773" s="143"/>
    </row>
    <row r="3774" spans="78:136">
      <c r="BZ3774"/>
      <c r="CA3774" s="278">
        <v>41432.705034722225</v>
      </c>
      <c r="CB3774" t="s">
        <v>1969</v>
      </c>
      <c r="CF3774" s="65"/>
      <c r="CG3774" s="65"/>
      <c r="DJ3774" s="139"/>
      <c r="DK3774" s="95"/>
      <c r="DL3774" s="141"/>
      <c r="DM3774" s="141"/>
      <c r="DN3774" s="141"/>
      <c r="DO3774" s="141"/>
      <c r="DP3774" s="91"/>
      <c r="DQ3774" s="72"/>
      <c r="DR3774" s="72"/>
      <c r="DS3774" s="72"/>
      <c r="DT3774" s="72"/>
      <c r="DZ3774" s="141"/>
      <c r="EA3774" s="141"/>
      <c r="EC3774" s="141"/>
      <c r="EF3774" s="143"/>
    </row>
    <row r="3775" spans="78:136">
      <c r="BZ3775"/>
      <c r="CA3775" s="278">
        <v>41432.705034722225</v>
      </c>
      <c r="CB3775" t="s">
        <v>1969</v>
      </c>
      <c r="CF3775" s="65"/>
      <c r="CG3775" s="65"/>
      <c r="DJ3775" s="139"/>
      <c r="DK3775" s="95"/>
      <c r="DL3775" s="141"/>
      <c r="DM3775" s="141"/>
      <c r="DN3775" s="141"/>
      <c r="DO3775" s="141"/>
      <c r="DP3775" s="91"/>
      <c r="DQ3775" s="72"/>
      <c r="DR3775" s="72"/>
      <c r="DS3775" s="72"/>
      <c r="DT3775" s="72"/>
      <c r="DZ3775" s="141"/>
      <c r="EA3775" s="141"/>
      <c r="EC3775" s="141"/>
      <c r="EF3775" s="143"/>
    </row>
    <row r="3776" spans="78:136">
      <c r="BZ3776"/>
      <c r="CA3776" s="278">
        <v>41432.705046296294</v>
      </c>
      <c r="CB3776" t="s">
        <v>1969</v>
      </c>
      <c r="CF3776" s="65"/>
      <c r="CG3776" s="65"/>
      <c r="DJ3776" s="139"/>
      <c r="DK3776" s="95"/>
      <c r="DL3776" s="141"/>
      <c r="DM3776" s="141"/>
      <c r="DN3776" s="141"/>
      <c r="DO3776" s="141"/>
      <c r="DP3776" s="91"/>
      <c r="DQ3776" s="72"/>
      <c r="DR3776" s="72"/>
      <c r="DS3776" s="72"/>
      <c r="DT3776" s="72"/>
      <c r="DZ3776" s="141"/>
      <c r="EA3776" s="141"/>
      <c r="EC3776" s="141"/>
      <c r="EF3776" s="143"/>
    </row>
    <row r="3777" spans="78:136">
      <c r="BZ3777"/>
      <c r="CA3777" s="278">
        <v>41432.705057870371</v>
      </c>
      <c r="CB3777" t="s">
        <v>1969</v>
      </c>
      <c r="CF3777" s="65"/>
      <c r="CG3777" s="65"/>
      <c r="DJ3777" s="139"/>
      <c r="DK3777" s="95"/>
      <c r="DL3777" s="141"/>
      <c r="DM3777" s="141"/>
      <c r="DN3777" s="141"/>
      <c r="DO3777" s="141"/>
      <c r="DP3777" s="91"/>
      <c r="DQ3777" s="72"/>
      <c r="DR3777" s="72"/>
      <c r="DS3777" s="72"/>
      <c r="DT3777" s="72"/>
      <c r="DZ3777" s="141"/>
      <c r="EA3777" s="141"/>
      <c r="EC3777" s="141"/>
      <c r="EF3777" s="143"/>
    </row>
    <row r="3778" spans="78:136">
      <c r="BZ3778"/>
      <c r="CA3778" s="278">
        <v>41432.705069444448</v>
      </c>
      <c r="CB3778" t="s">
        <v>1969</v>
      </c>
      <c r="CF3778" s="65"/>
      <c r="CG3778" s="65"/>
      <c r="DJ3778" s="139"/>
      <c r="DK3778" s="95"/>
      <c r="DL3778" s="141"/>
      <c r="DM3778" s="141"/>
      <c r="DN3778" s="141"/>
      <c r="DO3778" s="141"/>
      <c r="DP3778" s="91"/>
      <c r="DQ3778" s="72"/>
      <c r="DR3778" s="72"/>
      <c r="DS3778" s="72"/>
      <c r="DT3778" s="72"/>
      <c r="DZ3778" s="141"/>
      <c r="EA3778" s="141"/>
      <c r="EC3778" s="141"/>
      <c r="EF3778" s="143"/>
    </row>
    <row r="3779" spans="78:136">
      <c r="BZ3779"/>
      <c r="CA3779" s="278">
        <v>41432.705081018517</v>
      </c>
      <c r="CB3779" t="s">
        <v>3257</v>
      </c>
      <c r="CF3779" s="65"/>
      <c r="CG3779" s="65"/>
      <c r="DJ3779" s="139"/>
      <c r="DK3779" s="95"/>
      <c r="DL3779" s="141"/>
      <c r="DM3779" s="141"/>
      <c r="DN3779" s="141"/>
      <c r="DO3779" s="141"/>
      <c r="DP3779" s="91"/>
      <c r="DQ3779" s="72"/>
      <c r="DR3779" s="72"/>
      <c r="DS3779" s="72"/>
      <c r="DT3779" s="72"/>
      <c r="DZ3779" s="141"/>
      <c r="EA3779" s="141"/>
      <c r="EC3779" s="141"/>
      <c r="EF3779" s="143"/>
    </row>
    <row r="3780" spans="78:136">
      <c r="BZ3780"/>
      <c r="CA3780" s="278">
        <v>41432.705081018517</v>
      </c>
      <c r="CB3780" t="s">
        <v>1969</v>
      </c>
      <c r="CF3780" s="65"/>
      <c r="CG3780" s="65"/>
      <c r="DJ3780" s="139"/>
      <c r="DK3780" s="95"/>
      <c r="DL3780" s="141"/>
      <c r="DM3780" s="141"/>
      <c r="DN3780" s="141"/>
      <c r="DO3780" s="141"/>
      <c r="DP3780" s="91"/>
      <c r="DQ3780" s="72"/>
      <c r="DR3780" s="72"/>
      <c r="DS3780" s="72"/>
      <c r="DT3780" s="72"/>
      <c r="DZ3780" s="141"/>
      <c r="EA3780" s="141"/>
      <c r="EC3780" s="141"/>
      <c r="EF3780" s="143"/>
    </row>
    <row r="3781" spans="78:136">
      <c r="BZ3781"/>
      <c r="CA3781" s="278">
        <v>41432.705092592594</v>
      </c>
      <c r="CB3781" t="s">
        <v>1969</v>
      </c>
      <c r="CF3781" s="65"/>
      <c r="CG3781" s="65"/>
      <c r="DJ3781" s="139"/>
      <c r="DK3781" s="95"/>
      <c r="DL3781" s="141"/>
      <c r="DM3781" s="141"/>
      <c r="DN3781" s="141"/>
      <c r="DO3781" s="141"/>
      <c r="DP3781" s="91"/>
      <c r="DQ3781" s="72"/>
      <c r="DR3781" s="72"/>
      <c r="DS3781" s="72"/>
      <c r="DT3781" s="72"/>
      <c r="DZ3781" s="141"/>
      <c r="EA3781" s="141"/>
      <c r="EC3781" s="141"/>
      <c r="EF3781" s="143"/>
    </row>
    <row r="3782" spans="78:136">
      <c r="BZ3782"/>
      <c r="CA3782" s="278">
        <v>41432.705104166664</v>
      </c>
      <c r="CB3782" t="s">
        <v>1969</v>
      </c>
      <c r="CF3782" s="65"/>
      <c r="CG3782" s="65"/>
      <c r="DJ3782" s="139"/>
      <c r="DK3782" s="95"/>
      <c r="DL3782" s="141"/>
      <c r="DM3782" s="141"/>
      <c r="DN3782" s="141"/>
      <c r="DO3782" s="141"/>
      <c r="DP3782" s="91"/>
      <c r="DQ3782" s="72"/>
      <c r="DR3782" s="72"/>
      <c r="DS3782" s="72"/>
      <c r="DT3782" s="72"/>
      <c r="DZ3782" s="141"/>
      <c r="EA3782" s="141"/>
      <c r="EC3782" s="141"/>
      <c r="EF3782" s="143"/>
    </row>
    <row r="3783" spans="78:136">
      <c r="BZ3783"/>
      <c r="CA3783" s="278">
        <v>41432.70511574074</v>
      </c>
      <c r="CB3783" t="s">
        <v>1969</v>
      </c>
      <c r="CF3783" s="65"/>
      <c r="CG3783" s="65"/>
      <c r="DJ3783" s="139"/>
      <c r="DK3783" s="95"/>
      <c r="DL3783" s="141"/>
      <c r="DM3783" s="141"/>
      <c r="DN3783" s="141"/>
      <c r="DO3783" s="141"/>
      <c r="DP3783" s="91"/>
      <c r="DQ3783" s="72"/>
      <c r="DR3783" s="72"/>
      <c r="DS3783" s="72"/>
      <c r="DT3783" s="72"/>
      <c r="DZ3783" s="141"/>
      <c r="EA3783" s="141"/>
      <c r="EC3783" s="141"/>
      <c r="EF3783" s="143"/>
    </row>
    <row r="3784" spans="78:136">
      <c r="BZ3784"/>
      <c r="CA3784" s="278">
        <v>41432.705127314817</v>
      </c>
      <c r="CB3784" t="s">
        <v>1969</v>
      </c>
      <c r="CF3784" s="65"/>
      <c r="CG3784" s="65"/>
      <c r="DJ3784" s="139"/>
      <c r="DK3784" s="95"/>
      <c r="DL3784" s="141"/>
      <c r="DM3784" s="141"/>
      <c r="DN3784" s="141"/>
      <c r="DO3784" s="141"/>
      <c r="DP3784" s="91"/>
      <c r="DQ3784" s="72"/>
      <c r="DR3784" s="72"/>
      <c r="DS3784" s="72"/>
      <c r="DT3784" s="72"/>
      <c r="DZ3784" s="141"/>
      <c r="EA3784" s="141"/>
      <c r="EC3784" s="141"/>
      <c r="EF3784" s="143"/>
    </row>
    <row r="3785" spans="78:136">
      <c r="BZ3785"/>
      <c r="CA3785" s="278">
        <v>41432.705138888887</v>
      </c>
      <c r="CB3785" t="s">
        <v>2676</v>
      </c>
      <c r="CF3785" s="65"/>
      <c r="CG3785" s="65"/>
      <c r="DJ3785" s="139"/>
      <c r="DK3785" s="95"/>
      <c r="DL3785" s="141"/>
      <c r="DM3785" s="141"/>
      <c r="DN3785" s="141"/>
      <c r="DO3785" s="141"/>
      <c r="DP3785" s="91"/>
      <c r="DQ3785" s="72"/>
      <c r="DR3785" s="72"/>
      <c r="DS3785" s="72"/>
      <c r="DT3785" s="72"/>
      <c r="DZ3785" s="141"/>
      <c r="EA3785" s="141"/>
      <c r="EC3785" s="141"/>
      <c r="EF3785" s="143"/>
    </row>
    <row r="3786" spans="78:136">
      <c r="BZ3786"/>
      <c r="CA3786" s="278">
        <v>41432.705138888887</v>
      </c>
      <c r="CB3786" t="s">
        <v>1969</v>
      </c>
      <c r="CF3786" s="65"/>
      <c r="CG3786" s="65"/>
      <c r="DJ3786" s="139"/>
      <c r="DK3786" s="95"/>
      <c r="DL3786" s="141"/>
      <c r="DM3786" s="141"/>
      <c r="DN3786" s="141"/>
      <c r="DO3786" s="141"/>
      <c r="DP3786" s="91"/>
      <c r="DQ3786" s="72"/>
      <c r="DR3786" s="72"/>
      <c r="DS3786" s="72"/>
      <c r="DT3786" s="72"/>
      <c r="DZ3786" s="141"/>
      <c r="EA3786" s="141"/>
      <c r="EC3786" s="141"/>
      <c r="EF3786" s="143"/>
    </row>
    <row r="3787" spans="78:136">
      <c r="BZ3787"/>
      <c r="CA3787" s="278">
        <v>41432.705138888887</v>
      </c>
      <c r="CB3787" t="s">
        <v>1969</v>
      </c>
      <c r="CF3787" s="65"/>
      <c r="CG3787" s="65"/>
      <c r="DJ3787" s="139"/>
      <c r="DK3787" s="95"/>
      <c r="DL3787" s="141"/>
      <c r="DM3787" s="141"/>
      <c r="DN3787" s="141"/>
      <c r="DO3787" s="141"/>
      <c r="DP3787" s="91"/>
      <c r="DQ3787" s="72"/>
      <c r="DR3787" s="72"/>
      <c r="DS3787" s="72"/>
      <c r="DT3787" s="72"/>
      <c r="DZ3787" s="141"/>
      <c r="EA3787" s="141"/>
      <c r="EC3787" s="141"/>
      <c r="EF3787" s="143"/>
    </row>
    <row r="3788" spans="78:136">
      <c r="BZ3788"/>
      <c r="CA3788" s="278">
        <v>41432.70516203704</v>
      </c>
      <c r="CB3788" t="s">
        <v>1969</v>
      </c>
      <c r="CF3788" s="65"/>
      <c r="CG3788" s="65"/>
      <c r="DJ3788" s="139"/>
      <c r="DK3788" s="95"/>
      <c r="DL3788" s="141"/>
      <c r="DM3788" s="141"/>
      <c r="DN3788" s="141"/>
      <c r="DO3788" s="141"/>
      <c r="DP3788" s="91"/>
      <c r="DQ3788" s="72"/>
      <c r="DR3788" s="72"/>
      <c r="DS3788" s="72"/>
      <c r="DT3788" s="72"/>
      <c r="DZ3788" s="141"/>
      <c r="EA3788" s="141"/>
      <c r="EC3788" s="141"/>
      <c r="EF3788" s="143"/>
    </row>
    <row r="3789" spans="78:136">
      <c r="BZ3789"/>
      <c r="CA3789" s="278">
        <v>41432.70517361111</v>
      </c>
      <c r="CB3789" t="s">
        <v>1969</v>
      </c>
      <c r="CF3789" s="65"/>
      <c r="CG3789" s="65"/>
      <c r="DJ3789" s="139"/>
      <c r="DK3789" s="95"/>
      <c r="DL3789" s="141"/>
      <c r="DM3789" s="141"/>
      <c r="DN3789" s="141"/>
      <c r="DO3789" s="141"/>
      <c r="DP3789" s="91"/>
      <c r="DQ3789" s="72"/>
      <c r="DR3789" s="72"/>
      <c r="DS3789" s="72"/>
      <c r="DT3789" s="72"/>
      <c r="DZ3789" s="141"/>
      <c r="EA3789" s="141"/>
      <c r="EC3789" s="141"/>
      <c r="EF3789" s="143"/>
    </row>
    <row r="3790" spans="78:136">
      <c r="BZ3790"/>
      <c r="CA3790" s="278">
        <v>41432.705185185187</v>
      </c>
      <c r="CB3790" t="s">
        <v>1969</v>
      </c>
      <c r="CF3790" s="65"/>
      <c r="CG3790" s="65"/>
      <c r="DJ3790" s="139"/>
      <c r="DK3790" s="95"/>
      <c r="DL3790" s="141"/>
      <c r="DM3790" s="141"/>
      <c r="DN3790" s="141"/>
      <c r="DO3790" s="141"/>
      <c r="DP3790" s="91"/>
      <c r="DQ3790" s="72"/>
      <c r="DR3790" s="72"/>
      <c r="DS3790" s="72"/>
      <c r="DT3790" s="72"/>
      <c r="DZ3790" s="141"/>
      <c r="EA3790" s="141"/>
      <c r="EC3790" s="141"/>
      <c r="EF3790" s="143"/>
    </row>
    <row r="3791" spans="78:136">
      <c r="BZ3791"/>
      <c r="CA3791" s="278">
        <v>41432.705196759256</v>
      </c>
      <c r="CB3791" t="s">
        <v>3259</v>
      </c>
      <c r="CF3791" s="65"/>
      <c r="CG3791" s="65"/>
      <c r="DJ3791" s="139"/>
      <c r="DK3791" s="95"/>
      <c r="DL3791" s="141"/>
      <c r="DM3791" s="141"/>
      <c r="DN3791" s="141"/>
      <c r="DO3791" s="141"/>
      <c r="DP3791" s="91"/>
      <c r="DQ3791" s="72"/>
      <c r="DR3791" s="72"/>
      <c r="DS3791" s="72"/>
      <c r="DT3791" s="72"/>
      <c r="DZ3791" s="141"/>
      <c r="EA3791" s="141"/>
      <c r="EC3791" s="141"/>
      <c r="EF3791" s="143"/>
    </row>
    <row r="3792" spans="78:136">
      <c r="BZ3792"/>
      <c r="CA3792" s="278">
        <v>41432.705196759256</v>
      </c>
      <c r="CB3792" t="s">
        <v>1969</v>
      </c>
      <c r="CF3792" s="65"/>
      <c r="CG3792" s="65"/>
      <c r="DJ3792" s="139"/>
      <c r="DK3792" s="95"/>
      <c r="DL3792" s="141"/>
      <c r="DM3792" s="141"/>
      <c r="DN3792" s="141"/>
      <c r="DO3792" s="141"/>
      <c r="DP3792" s="91"/>
      <c r="DQ3792" s="72"/>
      <c r="DR3792" s="72"/>
      <c r="DS3792" s="72"/>
      <c r="DT3792" s="72"/>
      <c r="DZ3792" s="141"/>
      <c r="EA3792" s="141"/>
      <c r="EC3792" s="141"/>
      <c r="EF3792" s="143"/>
    </row>
    <row r="3793" spans="78:136">
      <c r="BZ3793"/>
      <c r="CA3793" s="278">
        <v>41432.705196759256</v>
      </c>
      <c r="CB3793" t="s">
        <v>1969</v>
      </c>
      <c r="CF3793" s="65"/>
      <c r="CG3793" s="65"/>
      <c r="DJ3793" s="139"/>
      <c r="DK3793" s="95"/>
      <c r="DL3793" s="141"/>
      <c r="DM3793" s="141"/>
      <c r="DN3793" s="141"/>
      <c r="DO3793" s="141"/>
      <c r="DP3793" s="91"/>
      <c r="DQ3793" s="72"/>
      <c r="DR3793" s="72"/>
      <c r="DS3793" s="72"/>
      <c r="DT3793" s="72"/>
      <c r="DZ3793" s="141"/>
      <c r="EA3793" s="141"/>
      <c r="EC3793" s="141"/>
      <c r="EF3793" s="143"/>
    </row>
    <row r="3794" spans="78:136">
      <c r="BZ3794"/>
      <c r="CA3794" s="278">
        <v>41432.705208333333</v>
      </c>
      <c r="CB3794" t="s">
        <v>1969</v>
      </c>
      <c r="CF3794" s="65"/>
      <c r="CG3794" s="65"/>
      <c r="DJ3794" s="139"/>
      <c r="DK3794" s="95"/>
      <c r="DL3794" s="141"/>
      <c r="DM3794" s="141"/>
      <c r="DN3794" s="141"/>
      <c r="DO3794" s="141"/>
      <c r="DP3794" s="91"/>
      <c r="DQ3794" s="72"/>
      <c r="DR3794" s="72"/>
      <c r="DS3794" s="72"/>
      <c r="DT3794" s="72"/>
      <c r="DZ3794" s="141"/>
      <c r="EA3794" s="141"/>
      <c r="EC3794" s="141"/>
      <c r="EF3794" s="143"/>
    </row>
    <row r="3795" spans="78:136">
      <c r="BZ3795"/>
      <c r="CA3795" s="278">
        <v>41432.70521990741</v>
      </c>
      <c r="CB3795" t="s">
        <v>1969</v>
      </c>
      <c r="CF3795" s="65"/>
      <c r="CG3795" s="65"/>
      <c r="DJ3795" s="139"/>
      <c r="DK3795" s="95"/>
      <c r="DL3795" s="141"/>
      <c r="DM3795" s="141"/>
      <c r="DN3795" s="141"/>
      <c r="DO3795" s="141"/>
      <c r="DP3795" s="91"/>
      <c r="DQ3795" s="72"/>
      <c r="DR3795" s="72"/>
      <c r="DS3795" s="72"/>
      <c r="DT3795" s="72"/>
      <c r="DZ3795" s="141"/>
      <c r="EA3795" s="141"/>
      <c r="EC3795" s="141"/>
      <c r="EF3795" s="143"/>
    </row>
    <row r="3796" spans="78:136">
      <c r="BZ3796"/>
      <c r="CA3796" s="278">
        <v>41432.705243055556</v>
      </c>
      <c r="CB3796" t="s">
        <v>1969</v>
      </c>
      <c r="CF3796" s="65"/>
      <c r="CG3796" s="65"/>
      <c r="DJ3796" s="139"/>
      <c r="DK3796" s="95"/>
      <c r="DL3796" s="141"/>
      <c r="DM3796" s="141"/>
      <c r="DN3796" s="141"/>
      <c r="DO3796" s="141"/>
      <c r="DP3796" s="91"/>
      <c r="DQ3796" s="72"/>
      <c r="DR3796" s="72"/>
      <c r="DS3796" s="72"/>
      <c r="DT3796" s="72"/>
      <c r="DZ3796" s="141"/>
      <c r="EA3796" s="141"/>
      <c r="EC3796" s="141"/>
      <c r="EF3796" s="143"/>
    </row>
    <row r="3797" spans="78:136">
      <c r="BZ3797"/>
      <c r="CA3797" s="278"/>
      <c r="CB3797"/>
      <c r="CF3797" s="65"/>
      <c r="CG3797" s="65"/>
      <c r="DJ3797" s="139"/>
      <c r="DK3797" s="95"/>
      <c r="DL3797" s="141"/>
      <c r="DM3797" s="141"/>
      <c r="DN3797" s="141"/>
      <c r="DO3797" s="141"/>
      <c r="DP3797" s="91"/>
      <c r="DQ3797" s="72"/>
      <c r="DR3797" s="72"/>
      <c r="DS3797" s="72"/>
      <c r="DT3797" s="72"/>
      <c r="DZ3797" s="141"/>
      <c r="EA3797" s="141"/>
      <c r="EC3797" s="141"/>
      <c r="EF3797" s="143"/>
    </row>
    <row r="3798" spans="78:136">
      <c r="BZ3798"/>
      <c r="CA3798" s="278">
        <v>41432.705254629633</v>
      </c>
      <c r="CB3798" t="s">
        <v>1969</v>
      </c>
      <c r="CF3798" s="65"/>
      <c r="CG3798" s="65"/>
      <c r="DJ3798" s="139"/>
      <c r="DK3798" s="95"/>
      <c r="DL3798" s="141"/>
      <c r="DM3798" s="141"/>
      <c r="DN3798" s="141"/>
      <c r="DO3798" s="141"/>
      <c r="DP3798" s="91"/>
      <c r="DQ3798" s="72"/>
      <c r="DR3798" s="72"/>
      <c r="DS3798" s="72"/>
      <c r="DT3798" s="72"/>
      <c r="DZ3798" s="141"/>
      <c r="EA3798" s="141"/>
      <c r="EC3798" s="141"/>
      <c r="EF3798" s="143"/>
    </row>
    <row r="3799" spans="78:136">
      <c r="BZ3799"/>
      <c r="CA3799" s="278">
        <v>41432.707083333335</v>
      </c>
      <c r="CB3799" t="s">
        <v>3260</v>
      </c>
      <c r="CF3799" s="65"/>
      <c r="CG3799" s="65"/>
      <c r="DJ3799" s="139"/>
      <c r="DK3799" s="95"/>
      <c r="DL3799" s="141"/>
      <c r="DM3799" s="141"/>
      <c r="DN3799" s="141"/>
      <c r="DO3799" s="141"/>
      <c r="DP3799" s="91"/>
      <c r="DQ3799" s="72"/>
      <c r="DR3799" s="72"/>
      <c r="DS3799" s="72"/>
      <c r="DT3799" s="72"/>
      <c r="DZ3799" s="141"/>
      <c r="EA3799" s="141"/>
      <c r="EC3799" s="141"/>
      <c r="EF3799" s="143"/>
    </row>
    <row r="3800" spans="78:136">
      <c r="BZ3800"/>
      <c r="CA3800" s="278">
        <v>41432.707083333335</v>
      </c>
      <c r="CB3800" t="s">
        <v>1598</v>
      </c>
      <c r="CF3800" s="65"/>
      <c r="CG3800" s="65"/>
      <c r="DJ3800" s="139"/>
      <c r="DK3800" s="95"/>
      <c r="DL3800" s="141"/>
      <c r="DM3800" s="141"/>
      <c r="DN3800" s="141"/>
      <c r="DO3800" s="141"/>
      <c r="DP3800" s="91"/>
      <c r="DQ3800" s="72"/>
      <c r="DR3800" s="72"/>
      <c r="DS3800" s="72"/>
      <c r="DT3800" s="72"/>
      <c r="DZ3800" s="141"/>
      <c r="EA3800" s="141"/>
      <c r="EC3800" s="141"/>
      <c r="EF3800" s="143"/>
    </row>
    <row r="3801" spans="78:136">
      <c r="BZ3801"/>
      <c r="CA3801" s="278">
        <v>41432.707094907404</v>
      </c>
      <c r="CB3801" t="s">
        <v>1969</v>
      </c>
      <c r="CF3801" s="65"/>
      <c r="CG3801" s="65"/>
      <c r="DJ3801" s="139"/>
      <c r="DK3801" s="95"/>
      <c r="DL3801" s="141"/>
      <c r="DM3801" s="141"/>
      <c r="DN3801" s="141"/>
      <c r="DO3801" s="141"/>
      <c r="DP3801" s="91"/>
      <c r="DQ3801" s="72"/>
      <c r="DR3801" s="72"/>
      <c r="DS3801" s="72"/>
      <c r="DT3801" s="72"/>
      <c r="DZ3801" s="141"/>
      <c r="EA3801" s="141"/>
      <c r="EC3801" s="141"/>
      <c r="EF3801" s="143"/>
    </row>
    <row r="3802" spans="78:136">
      <c r="BZ3802"/>
      <c r="CA3802" s="278">
        <v>41432.707118055558</v>
      </c>
      <c r="CB3802" t="s">
        <v>1969</v>
      </c>
      <c r="CF3802" s="65"/>
      <c r="CG3802" s="65"/>
      <c r="DJ3802" s="139"/>
      <c r="DK3802" s="95"/>
      <c r="DL3802" s="141"/>
      <c r="DM3802" s="141"/>
      <c r="DN3802" s="141"/>
      <c r="DO3802" s="141"/>
      <c r="DP3802" s="91"/>
      <c r="DQ3802" s="72"/>
      <c r="DR3802" s="72"/>
      <c r="DS3802" s="72"/>
      <c r="DT3802" s="72"/>
      <c r="DZ3802" s="141"/>
      <c r="EA3802" s="141"/>
      <c r="EC3802" s="141"/>
      <c r="EF3802" s="143"/>
    </row>
    <row r="3803" spans="78:136">
      <c r="BZ3803"/>
      <c r="CA3803" s="278">
        <v>41432.707199074073</v>
      </c>
      <c r="CB3803" t="s">
        <v>1969</v>
      </c>
      <c r="CF3803" s="65"/>
      <c r="CG3803" s="65"/>
      <c r="DJ3803" s="139"/>
      <c r="DK3803" s="95"/>
      <c r="DL3803" s="141"/>
      <c r="DM3803" s="141"/>
      <c r="DN3803" s="141"/>
      <c r="DO3803" s="141"/>
      <c r="DP3803" s="91"/>
      <c r="DQ3803" s="72"/>
      <c r="DR3803" s="72"/>
      <c r="DS3803" s="72"/>
      <c r="DT3803" s="72"/>
      <c r="DZ3803" s="141"/>
      <c r="EA3803" s="141"/>
      <c r="EC3803" s="141"/>
      <c r="EF3803" s="143"/>
    </row>
    <row r="3804" spans="78:136">
      <c r="BZ3804"/>
      <c r="CA3804" s="278">
        <v>41432.70722222222</v>
      </c>
      <c r="CB3804" t="s">
        <v>1969</v>
      </c>
      <c r="CF3804" s="65"/>
      <c r="CG3804" s="65"/>
      <c r="DJ3804" s="139"/>
      <c r="DK3804" s="95"/>
      <c r="DL3804" s="141"/>
      <c r="DM3804" s="141"/>
      <c r="DN3804" s="141"/>
      <c r="DO3804" s="141"/>
      <c r="DP3804" s="91"/>
      <c r="DQ3804" s="72"/>
      <c r="DR3804" s="72"/>
      <c r="DS3804" s="72"/>
      <c r="DT3804" s="72"/>
      <c r="DZ3804" s="141"/>
      <c r="EA3804" s="141"/>
      <c r="EC3804" s="141"/>
      <c r="EF3804" s="143"/>
    </row>
    <row r="3805" spans="78:136">
      <c r="BZ3805"/>
      <c r="CA3805" s="278">
        <v>41432.707233796296</v>
      </c>
      <c r="CB3805" t="s">
        <v>3261</v>
      </c>
      <c r="CF3805" s="65"/>
      <c r="CG3805" s="65"/>
      <c r="DJ3805" s="139"/>
      <c r="DK3805" s="95"/>
      <c r="DL3805" s="141"/>
      <c r="DM3805" s="141"/>
      <c r="DN3805" s="141"/>
      <c r="DO3805" s="141"/>
      <c r="DP3805" s="91"/>
      <c r="DQ3805" s="72"/>
      <c r="DR3805" s="72"/>
      <c r="DS3805" s="72"/>
      <c r="DT3805" s="72"/>
      <c r="DZ3805" s="141"/>
      <c r="EA3805" s="141"/>
      <c r="EC3805" s="141"/>
      <c r="EF3805" s="143"/>
    </row>
    <row r="3806" spans="78:136">
      <c r="BZ3806"/>
      <c r="CA3806" s="278">
        <v>41432.707245370373</v>
      </c>
      <c r="CB3806" t="s">
        <v>1597</v>
      </c>
      <c r="CF3806" s="65"/>
      <c r="CG3806" s="65"/>
      <c r="DJ3806" s="139"/>
      <c r="DK3806" s="95"/>
      <c r="DL3806" s="141"/>
      <c r="DM3806" s="141"/>
      <c r="DN3806" s="141"/>
      <c r="DO3806" s="141"/>
      <c r="DP3806" s="91"/>
      <c r="DQ3806" s="72"/>
      <c r="DR3806" s="72"/>
      <c r="DS3806" s="72"/>
      <c r="DT3806" s="72"/>
      <c r="DZ3806" s="141"/>
      <c r="EA3806" s="141"/>
      <c r="EC3806" s="141"/>
      <c r="EF3806" s="143"/>
    </row>
    <row r="3807" spans="78:136">
      <c r="BZ3807"/>
      <c r="CA3807" s="278">
        <v>41432.707291666666</v>
      </c>
      <c r="CB3807" t="s">
        <v>3261</v>
      </c>
      <c r="CF3807" s="65"/>
      <c r="CG3807" s="65"/>
      <c r="DJ3807" s="139"/>
      <c r="DK3807" s="95"/>
      <c r="DL3807" s="141"/>
      <c r="DM3807" s="141"/>
      <c r="DN3807" s="141"/>
      <c r="DO3807" s="141"/>
      <c r="DP3807" s="91"/>
      <c r="DQ3807" s="72"/>
      <c r="DR3807" s="72"/>
      <c r="DS3807" s="72"/>
      <c r="DT3807" s="72"/>
      <c r="DZ3807" s="141"/>
      <c r="EA3807" s="141"/>
      <c r="EC3807" s="141"/>
      <c r="EF3807" s="143"/>
    </row>
    <row r="3808" spans="78:136">
      <c r="BZ3808"/>
      <c r="CA3808" s="278">
        <v>41432.707291666666</v>
      </c>
      <c r="CB3808" t="s">
        <v>1597</v>
      </c>
      <c r="CF3808" s="65"/>
      <c r="CG3808" s="65"/>
      <c r="DJ3808" s="139"/>
      <c r="DK3808" s="95"/>
      <c r="DL3808" s="141"/>
      <c r="DM3808" s="141"/>
      <c r="DN3808" s="141"/>
      <c r="DO3808" s="141"/>
      <c r="DP3808" s="91"/>
      <c r="DQ3808" s="72"/>
      <c r="DR3808" s="72"/>
      <c r="DS3808" s="72"/>
      <c r="DT3808" s="72"/>
      <c r="DZ3808" s="141"/>
      <c r="EA3808" s="141"/>
      <c r="EC3808" s="141"/>
      <c r="EF3808" s="143"/>
    </row>
    <row r="3809" spans="78:136">
      <c r="BZ3809"/>
      <c r="CA3809" s="278">
        <v>41432.707291666666</v>
      </c>
      <c r="CB3809" t="s">
        <v>1969</v>
      </c>
      <c r="CF3809" s="65"/>
      <c r="CG3809" s="65"/>
      <c r="DJ3809" s="139"/>
      <c r="DK3809" s="95"/>
      <c r="DL3809" s="141"/>
      <c r="DM3809" s="141"/>
      <c r="DN3809" s="141"/>
      <c r="DO3809" s="141"/>
      <c r="DP3809" s="91"/>
      <c r="DQ3809" s="72"/>
      <c r="DR3809" s="72"/>
      <c r="DS3809" s="72"/>
      <c r="DT3809" s="72"/>
      <c r="DZ3809" s="141"/>
      <c r="EA3809" s="141"/>
      <c r="EC3809" s="141"/>
      <c r="EF3809" s="143"/>
    </row>
    <row r="3810" spans="78:136">
      <c r="BZ3810"/>
      <c r="CA3810" s="278">
        <v>41432.707291666666</v>
      </c>
      <c r="CB3810" t="s">
        <v>3262</v>
      </c>
      <c r="CF3810" s="65"/>
      <c r="CG3810" s="65"/>
      <c r="DJ3810" s="139"/>
      <c r="DK3810" s="95"/>
      <c r="DL3810" s="141"/>
      <c r="DM3810" s="141"/>
      <c r="DN3810" s="141"/>
      <c r="DO3810" s="141"/>
      <c r="DP3810" s="91"/>
      <c r="DQ3810" s="72"/>
      <c r="DR3810" s="72"/>
      <c r="DS3810" s="72"/>
      <c r="DT3810" s="72"/>
      <c r="DZ3810" s="141"/>
      <c r="EA3810" s="141"/>
      <c r="EC3810" s="141"/>
      <c r="EF3810" s="143"/>
    </row>
    <row r="3811" spans="78:136">
      <c r="BZ3811"/>
      <c r="CA3811" s="278">
        <v>41432.707291666666</v>
      </c>
      <c r="CB3811" t="s">
        <v>1969</v>
      </c>
      <c r="CF3811" s="65"/>
      <c r="CG3811" s="65"/>
      <c r="DJ3811" s="139"/>
      <c r="DK3811" s="95"/>
      <c r="DL3811" s="141"/>
      <c r="DM3811" s="141"/>
      <c r="DN3811" s="141"/>
      <c r="DO3811" s="141"/>
      <c r="DP3811" s="91"/>
      <c r="DQ3811" s="72"/>
      <c r="DR3811" s="72"/>
      <c r="DS3811" s="72"/>
      <c r="DT3811" s="72"/>
      <c r="DZ3811" s="141"/>
      <c r="EA3811" s="141"/>
      <c r="EC3811" s="141"/>
      <c r="EF3811" s="143"/>
    </row>
    <row r="3812" spans="78:136">
      <c r="BZ3812"/>
      <c r="CA3812" s="278">
        <v>41432.707303240742</v>
      </c>
      <c r="CB3812" t="s">
        <v>3365</v>
      </c>
      <c r="CF3812" s="65"/>
      <c r="CG3812" s="65"/>
      <c r="DJ3812" s="139"/>
      <c r="DK3812" s="95"/>
      <c r="DL3812" s="141"/>
      <c r="DM3812" s="141"/>
      <c r="DN3812" s="141"/>
      <c r="DO3812" s="141"/>
      <c r="DP3812" s="91"/>
      <c r="DQ3812" s="72"/>
      <c r="DR3812" s="72"/>
      <c r="DS3812" s="72"/>
      <c r="DT3812" s="72"/>
      <c r="DZ3812" s="141"/>
      <c r="EA3812" s="141"/>
      <c r="EC3812" s="141"/>
      <c r="EF3812" s="143"/>
    </row>
    <row r="3813" spans="78:136">
      <c r="BZ3813"/>
      <c r="CA3813" s="278">
        <v>41432.707337962966</v>
      </c>
      <c r="CB3813" t="s">
        <v>1969</v>
      </c>
      <c r="CF3813" s="65"/>
      <c r="CG3813" s="65"/>
      <c r="DJ3813" s="139"/>
      <c r="DK3813" s="95"/>
      <c r="DL3813" s="141"/>
      <c r="DM3813" s="141"/>
      <c r="DN3813" s="141"/>
      <c r="DO3813" s="141"/>
      <c r="DP3813" s="91"/>
      <c r="DQ3813" s="72"/>
      <c r="DR3813" s="72"/>
      <c r="DS3813" s="72"/>
      <c r="DT3813" s="72"/>
      <c r="DZ3813" s="141"/>
      <c r="EA3813" s="141"/>
      <c r="EC3813" s="141"/>
      <c r="EF3813" s="143"/>
    </row>
    <row r="3814" spans="78:136">
      <c r="BZ3814"/>
      <c r="CA3814" s="278">
        <v>41432.707337962966</v>
      </c>
      <c r="CB3814" t="s">
        <v>3261</v>
      </c>
      <c r="CF3814" s="65"/>
      <c r="CG3814" s="65"/>
      <c r="DJ3814" s="139"/>
      <c r="DK3814" s="95"/>
      <c r="DL3814" s="141"/>
      <c r="DM3814" s="141"/>
      <c r="DN3814" s="141"/>
      <c r="DO3814" s="141"/>
      <c r="DP3814" s="91"/>
      <c r="DQ3814" s="72"/>
      <c r="DR3814" s="72"/>
      <c r="DS3814" s="72"/>
      <c r="DT3814" s="72"/>
      <c r="DZ3814" s="141"/>
      <c r="EA3814" s="141"/>
      <c r="EC3814" s="141"/>
      <c r="EF3814" s="143"/>
    </row>
    <row r="3815" spans="78:136">
      <c r="BZ3815"/>
      <c r="CA3815" s="278">
        <v>41432.707337962966</v>
      </c>
      <c r="CB3815" t="s">
        <v>1598</v>
      </c>
      <c r="CF3815" s="65"/>
      <c r="CG3815" s="65"/>
      <c r="DJ3815" s="139"/>
      <c r="DK3815" s="95"/>
      <c r="DL3815" s="141"/>
      <c r="DM3815" s="141"/>
      <c r="DN3815" s="141"/>
      <c r="DO3815" s="141"/>
      <c r="DP3815" s="91"/>
      <c r="DQ3815" s="72"/>
      <c r="DR3815" s="72"/>
      <c r="DS3815" s="72"/>
      <c r="DT3815" s="72"/>
      <c r="DZ3815" s="141"/>
      <c r="EA3815" s="141"/>
      <c r="EC3815" s="141"/>
      <c r="EF3815" s="143"/>
    </row>
    <row r="3816" spans="78:136">
      <c r="BZ3816"/>
      <c r="CA3816" s="278">
        <v>41432.707372685189</v>
      </c>
      <c r="CB3816" t="s">
        <v>1969</v>
      </c>
      <c r="CF3816" s="65"/>
      <c r="CG3816" s="65"/>
      <c r="DJ3816" s="139"/>
      <c r="DK3816" s="95"/>
      <c r="DL3816" s="141"/>
      <c r="DM3816" s="141"/>
      <c r="DN3816" s="141"/>
      <c r="DO3816" s="141"/>
      <c r="DP3816" s="91"/>
      <c r="DQ3816" s="72"/>
      <c r="DR3816" s="72"/>
      <c r="DS3816" s="72"/>
      <c r="DT3816" s="72"/>
      <c r="DZ3816" s="141"/>
      <c r="EA3816" s="141"/>
      <c r="EC3816" s="141"/>
      <c r="EF3816" s="143"/>
    </row>
    <row r="3817" spans="78:136">
      <c r="BZ3817"/>
      <c r="CA3817" s="278">
        <v>41432.707395833335</v>
      </c>
      <c r="CB3817" t="s">
        <v>1969</v>
      </c>
      <c r="CF3817" s="65"/>
      <c r="CG3817" s="65"/>
      <c r="DJ3817" s="139"/>
      <c r="DK3817" s="95"/>
      <c r="DL3817" s="141"/>
      <c r="DM3817" s="141"/>
      <c r="DN3817" s="141"/>
      <c r="DO3817" s="141"/>
      <c r="DP3817" s="91"/>
      <c r="DQ3817" s="72"/>
      <c r="DR3817" s="72"/>
      <c r="DS3817" s="72"/>
      <c r="DT3817" s="72"/>
      <c r="DZ3817" s="141"/>
      <c r="EA3817" s="141"/>
      <c r="EC3817" s="141"/>
      <c r="EF3817" s="143"/>
    </row>
    <row r="3818" spans="78:136">
      <c r="BZ3818"/>
      <c r="CA3818" s="278">
        <v>41432.707407407404</v>
      </c>
      <c r="CB3818" t="s">
        <v>3261</v>
      </c>
      <c r="CF3818" s="65"/>
      <c r="CG3818" s="65"/>
      <c r="DJ3818" s="139"/>
      <c r="DK3818" s="95"/>
      <c r="DL3818" s="141"/>
      <c r="DM3818" s="141"/>
      <c r="DN3818" s="141"/>
      <c r="DO3818" s="141"/>
      <c r="DP3818" s="91"/>
      <c r="DQ3818" s="72"/>
      <c r="DR3818" s="72"/>
      <c r="DS3818" s="72"/>
      <c r="DT3818" s="72"/>
      <c r="DZ3818" s="141"/>
      <c r="EA3818" s="141"/>
      <c r="EC3818" s="141"/>
      <c r="EF3818" s="143"/>
    </row>
    <row r="3819" spans="78:136">
      <c r="BZ3819"/>
      <c r="CA3819" s="278">
        <v>41432.707418981481</v>
      </c>
      <c r="CB3819" t="s">
        <v>1597</v>
      </c>
      <c r="CF3819" s="65"/>
      <c r="CG3819" s="65"/>
      <c r="DJ3819" s="139"/>
      <c r="DK3819" s="95"/>
      <c r="DL3819" s="141"/>
      <c r="DM3819" s="141"/>
      <c r="DN3819" s="141"/>
      <c r="DO3819" s="141"/>
      <c r="DP3819" s="91"/>
      <c r="DQ3819" s="72"/>
      <c r="DR3819" s="72"/>
      <c r="DS3819" s="72"/>
      <c r="DT3819" s="72"/>
      <c r="DZ3819" s="141"/>
      <c r="EA3819" s="141"/>
      <c r="EC3819" s="141"/>
      <c r="EF3819" s="143"/>
    </row>
    <row r="3820" spans="78:136">
      <c r="BZ3820"/>
      <c r="CA3820" s="278">
        <v>41432.707430555558</v>
      </c>
      <c r="CB3820" t="s">
        <v>3261</v>
      </c>
      <c r="CF3820" s="65"/>
      <c r="CG3820" s="65"/>
      <c r="DJ3820" s="139"/>
      <c r="DK3820" s="95"/>
      <c r="DL3820" s="141"/>
      <c r="DM3820" s="141"/>
      <c r="DN3820" s="141"/>
      <c r="DO3820" s="141"/>
      <c r="DP3820" s="91"/>
      <c r="DQ3820" s="72"/>
      <c r="DR3820" s="72"/>
      <c r="DS3820" s="72"/>
      <c r="DT3820" s="72"/>
      <c r="DZ3820" s="141"/>
      <c r="EA3820" s="141"/>
      <c r="EC3820" s="141"/>
      <c r="EF3820" s="143"/>
    </row>
    <row r="3821" spans="78:136">
      <c r="BZ3821"/>
      <c r="CA3821" s="278">
        <v>41432.707430555558</v>
      </c>
      <c r="CB3821" t="s">
        <v>1597</v>
      </c>
      <c r="CF3821" s="65"/>
      <c r="CG3821" s="65"/>
      <c r="DJ3821" s="139"/>
      <c r="DK3821" s="95"/>
      <c r="DL3821" s="141"/>
      <c r="DM3821" s="141"/>
      <c r="DN3821" s="141"/>
      <c r="DO3821" s="141"/>
      <c r="DP3821" s="91"/>
      <c r="DQ3821" s="72"/>
      <c r="DR3821" s="72"/>
      <c r="DS3821" s="72"/>
      <c r="DT3821" s="72"/>
      <c r="DZ3821" s="141"/>
      <c r="EA3821" s="141"/>
      <c r="EC3821" s="141"/>
      <c r="EF3821" s="143"/>
    </row>
    <row r="3822" spans="78:136">
      <c r="BZ3822"/>
      <c r="CA3822" s="278">
        <v>41432.707430555558</v>
      </c>
      <c r="CB3822" t="s">
        <v>1969</v>
      </c>
      <c r="CF3822" s="65"/>
      <c r="CG3822" s="65"/>
      <c r="DJ3822" s="139"/>
      <c r="DK3822" s="95"/>
      <c r="DL3822" s="141"/>
      <c r="DM3822" s="141"/>
      <c r="DN3822" s="141"/>
      <c r="DO3822" s="141"/>
      <c r="DP3822" s="91"/>
      <c r="DQ3822" s="72"/>
      <c r="DR3822" s="72"/>
      <c r="DS3822" s="72"/>
      <c r="DT3822" s="72"/>
      <c r="DZ3822" s="141"/>
      <c r="EA3822" s="141"/>
      <c r="EC3822" s="141"/>
      <c r="EF3822" s="143"/>
    </row>
    <row r="3823" spans="78:136">
      <c r="BZ3823"/>
      <c r="CA3823" s="278">
        <v>41432.707430555558</v>
      </c>
      <c r="CB3823" t="s">
        <v>3366</v>
      </c>
      <c r="CF3823" s="65"/>
      <c r="CG3823" s="65"/>
      <c r="DJ3823" s="139"/>
      <c r="DK3823" s="95"/>
      <c r="DL3823" s="141"/>
      <c r="DM3823" s="141"/>
      <c r="DN3823" s="141"/>
      <c r="DO3823" s="141"/>
      <c r="DP3823" s="91"/>
      <c r="DQ3823" s="72"/>
      <c r="DR3823" s="72"/>
      <c r="DS3823" s="72"/>
      <c r="DT3823" s="72"/>
      <c r="DZ3823" s="141"/>
      <c r="EA3823" s="141"/>
      <c r="EC3823" s="141"/>
      <c r="EF3823" s="143"/>
    </row>
    <row r="3824" spans="78:136">
      <c r="BZ3824"/>
      <c r="CA3824" s="278">
        <v>41432.707442129627</v>
      </c>
      <c r="CB3824" t="s">
        <v>1969</v>
      </c>
      <c r="CF3824" s="65"/>
      <c r="CG3824" s="65"/>
      <c r="DJ3824" s="139"/>
      <c r="DK3824" s="95"/>
      <c r="DL3824" s="141"/>
      <c r="DM3824" s="141"/>
      <c r="DN3824" s="141"/>
      <c r="DO3824" s="141"/>
      <c r="DP3824" s="91"/>
      <c r="DQ3824" s="72"/>
      <c r="DR3824" s="72"/>
      <c r="DS3824" s="72"/>
      <c r="DT3824" s="72"/>
      <c r="DZ3824" s="141"/>
      <c r="EA3824" s="141"/>
      <c r="EC3824" s="141"/>
      <c r="EF3824" s="143"/>
    </row>
    <row r="3825" spans="78:136">
      <c r="BZ3825"/>
      <c r="CA3825" s="278">
        <v>41432.707453703704</v>
      </c>
      <c r="CB3825" t="s">
        <v>3267</v>
      </c>
      <c r="CF3825" s="65"/>
      <c r="CG3825" s="65"/>
      <c r="DJ3825" s="139"/>
      <c r="DK3825" s="95"/>
      <c r="DL3825" s="141"/>
      <c r="DM3825" s="141"/>
      <c r="DN3825" s="141"/>
      <c r="DO3825" s="141"/>
      <c r="DP3825" s="91"/>
      <c r="DQ3825" s="72"/>
      <c r="DR3825" s="72"/>
      <c r="DS3825" s="72"/>
      <c r="DT3825" s="72"/>
      <c r="DZ3825" s="141"/>
      <c r="EA3825" s="141"/>
      <c r="EC3825" s="141"/>
      <c r="EF3825" s="143"/>
    </row>
    <row r="3826" spans="78:136">
      <c r="BZ3826"/>
      <c r="CA3826" s="278">
        <v>41432.707488425927</v>
      </c>
      <c r="CB3826" t="s">
        <v>1969</v>
      </c>
      <c r="CF3826" s="65"/>
      <c r="CG3826" s="65"/>
      <c r="DJ3826" s="139"/>
      <c r="DK3826" s="95"/>
      <c r="DL3826" s="141"/>
      <c r="DM3826" s="141"/>
      <c r="DN3826" s="141"/>
      <c r="DO3826" s="141"/>
      <c r="DP3826" s="91"/>
      <c r="DQ3826" s="72"/>
      <c r="DR3826" s="72"/>
      <c r="DS3826" s="72"/>
      <c r="DT3826" s="72"/>
      <c r="DZ3826" s="141"/>
      <c r="EA3826" s="141"/>
      <c r="EC3826" s="141"/>
      <c r="EF3826" s="143"/>
    </row>
    <row r="3827" spans="78:136">
      <c r="BZ3827"/>
      <c r="CA3827" s="278">
        <v>41432.707488425927</v>
      </c>
      <c r="CB3827" t="s">
        <v>3261</v>
      </c>
      <c r="CF3827" s="65"/>
      <c r="CG3827" s="65"/>
      <c r="DJ3827" s="139"/>
      <c r="DK3827" s="95"/>
      <c r="DL3827" s="141"/>
      <c r="DM3827" s="141"/>
      <c r="DN3827" s="141"/>
      <c r="DO3827" s="141"/>
      <c r="DP3827" s="91"/>
      <c r="DQ3827" s="72"/>
      <c r="DR3827" s="72"/>
      <c r="DS3827" s="72"/>
      <c r="DT3827" s="72"/>
      <c r="DZ3827" s="141"/>
      <c r="EA3827" s="141"/>
      <c r="EC3827" s="141"/>
      <c r="EF3827" s="143"/>
    </row>
    <row r="3828" spans="78:136">
      <c r="BZ3828"/>
      <c r="CA3828" s="100">
        <v>41432.707488425927</v>
      </c>
      <c r="CB3828" t="s">
        <v>1597</v>
      </c>
      <c r="CF3828" s="65"/>
      <c r="CG3828" s="65"/>
      <c r="DJ3828" s="139"/>
      <c r="DK3828" s="95"/>
      <c r="DL3828" s="141"/>
      <c r="DM3828" s="141"/>
      <c r="DN3828" s="141"/>
      <c r="DO3828" s="141"/>
      <c r="DP3828" s="91"/>
      <c r="DQ3828" s="72"/>
      <c r="DR3828" s="72"/>
      <c r="DS3828" s="72"/>
      <c r="DT3828" s="72"/>
      <c r="DZ3828" s="141"/>
      <c r="EA3828" s="141"/>
      <c r="EC3828" s="141"/>
      <c r="EF3828" s="143"/>
    </row>
    <row r="3829" spans="78:136">
      <c r="BZ3829"/>
      <c r="CA3829" s="100">
        <v>41432.707824074074</v>
      </c>
      <c r="CB3829" t="s">
        <v>1969</v>
      </c>
      <c r="CF3829" s="65"/>
      <c r="CG3829" s="65"/>
      <c r="DJ3829" s="139"/>
      <c r="DK3829" s="95"/>
      <c r="DL3829" s="141"/>
      <c r="DM3829" s="141"/>
      <c r="DN3829" s="141"/>
      <c r="DO3829" s="141"/>
      <c r="DP3829" s="91"/>
      <c r="DQ3829" s="72"/>
      <c r="DR3829" s="72"/>
      <c r="DS3829" s="72"/>
      <c r="DT3829" s="72"/>
      <c r="DZ3829" s="141"/>
      <c r="EA3829" s="141"/>
      <c r="EC3829" s="141"/>
      <c r="EF3829" s="143"/>
    </row>
    <row r="3830" spans="78:136">
      <c r="BZ3830"/>
      <c r="CA3830" s="100">
        <v>41432.707881944443</v>
      </c>
      <c r="CB3830" t="s">
        <v>1969</v>
      </c>
      <c r="CF3830" s="65"/>
      <c r="CG3830" s="65"/>
      <c r="DJ3830" s="139"/>
      <c r="DK3830" s="95"/>
      <c r="DL3830" s="141"/>
      <c r="DM3830" s="141"/>
      <c r="DN3830" s="141"/>
      <c r="DO3830" s="141"/>
      <c r="DP3830" s="91"/>
      <c r="DQ3830" s="72"/>
      <c r="DR3830" s="72"/>
      <c r="DS3830" s="72"/>
      <c r="DT3830" s="72"/>
      <c r="DZ3830" s="141"/>
      <c r="EA3830" s="141"/>
      <c r="EC3830" s="141"/>
      <c r="EF3830" s="143"/>
    </row>
    <row r="3831" spans="78:136">
      <c r="BZ3831"/>
      <c r="CA3831" s="100">
        <v>41432.707881944443</v>
      </c>
      <c r="CB3831" t="s">
        <v>3261</v>
      </c>
      <c r="CF3831" s="65"/>
      <c r="CG3831" s="65"/>
      <c r="DJ3831" s="139"/>
      <c r="DK3831" s="95"/>
      <c r="DL3831" s="141"/>
      <c r="DM3831" s="141"/>
      <c r="DN3831" s="141"/>
      <c r="DO3831" s="141"/>
      <c r="DP3831" s="91"/>
      <c r="DQ3831" s="72"/>
      <c r="DR3831" s="72"/>
      <c r="DS3831" s="72"/>
      <c r="DT3831" s="72"/>
      <c r="DZ3831" s="141"/>
      <c r="EA3831" s="141"/>
      <c r="EC3831" s="141"/>
      <c r="EF3831" s="143"/>
    </row>
    <row r="3832" spans="78:136">
      <c r="BZ3832"/>
      <c r="CA3832" s="100">
        <v>41432.707905092589</v>
      </c>
      <c r="CB3832" t="s">
        <v>1597</v>
      </c>
      <c r="CF3832" s="65"/>
      <c r="CG3832" s="65"/>
      <c r="DJ3832" s="139"/>
      <c r="DK3832" s="95"/>
      <c r="DL3832" s="141"/>
      <c r="DM3832" s="141"/>
      <c r="DN3832" s="141"/>
      <c r="DO3832" s="141"/>
      <c r="DP3832" s="91"/>
      <c r="DQ3832" s="72"/>
      <c r="DR3832" s="72"/>
      <c r="DS3832" s="72"/>
      <c r="DT3832" s="72"/>
      <c r="DZ3832" s="141"/>
      <c r="EA3832" s="141"/>
      <c r="EC3832" s="141"/>
      <c r="EF3832" s="143"/>
    </row>
    <row r="3833" spans="78:136">
      <c r="BZ3833"/>
      <c r="CA3833" s="100">
        <v>41432.707928240743</v>
      </c>
      <c r="CB3833" t="s">
        <v>3261</v>
      </c>
      <c r="CF3833" s="65"/>
      <c r="CG3833" s="65"/>
      <c r="DJ3833" s="139"/>
      <c r="DK3833" s="95"/>
      <c r="DL3833" s="141"/>
      <c r="DM3833" s="141"/>
      <c r="DN3833" s="141"/>
      <c r="DO3833" s="141"/>
      <c r="DP3833" s="91"/>
      <c r="DQ3833" s="72"/>
      <c r="DR3833" s="72"/>
      <c r="DS3833" s="72"/>
      <c r="DT3833" s="72"/>
      <c r="DZ3833" s="141"/>
      <c r="EA3833" s="141"/>
      <c r="EC3833" s="141"/>
      <c r="EF3833" s="143"/>
    </row>
    <row r="3834" spans="78:136">
      <c r="BZ3834"/>
      <c r="CA3834" s="100">
        <v>41432.707928240743</v>
      </c>
      <c r="CB3834" t="s">
        <v>1597</v>
      </c>
      <c r="CF3834" s="65"/>
      <c r="CG3834" s="65"/>
      <c r="DJ3834" s="139"/>
      <c r="DK3834" s="95"/>
      <c r="DL3834" s="141"/>
      <c r="DM3834" s="141"/>
      <c r="DN3834" s="141"/>
      <c r="DO3834" s="141"/>
      <c r="DP3834" s="91"/>
      <c r="DQ3834" s="72"/>
      <c r="DR3834" s="72"/>
      <c r="DS3834" s="72"/>
      <c r="DT3834" s="72"/>
      <c r="DZ3834" s="141"/>
      <c r="EA3834" s="141"/>
      <c r="EC3834" s="141"/>
      <c r="EF3834" s="143"/>
    </row>
    <row r="3835" spans="78:136">
      <c r="BZ3835"/>
      <c r="CA3835" s="100">
        <v>41432.707939814813</v>
      </c>
      <c r="CB3835" t="s">
        <v>1969</v>
      </c>
      <c r="CF3835" s="65"/>
      <c r="CG3835" s="65"/>
      <c r="DJ3835" s="139"/>
      <c r="DK3835" s="95"/>
      <c r="DL3835" s="141"/>
      <c r="DM3835" s="141"/>
      <c r="DN3835" s="141"/>
      <c r="DO3835" s="141"/>
      <c r="DP3835" s="91"/>
      <c r="DQ3835" s="72"/>
      <c r="DR3835" s="72"/>
      <c r="DS3835" s="72"/>
      <c r="DT3835" s="72"/>
      <c r="DZ3835" s="141"/>
      <c r="EA3835" s="141"/>
      <c r="EC3835" s="141"/>
      <c r="EF3835" s="143"/>
    </row>
    <row r="3836" spans="78:136">
      <c r="BZ3836"/>
      <c r="CA3836" s="100">
        <v>41432.707939814813</v>
      </c>
      <c r="CB3836" t="s">
        <v>3268</v>
      </c>
      <c r="CF3836" s="65"/>
      <c r="CG3836" s="65"/>
      <c r="DJ3836" s="139"/>
      <c r="DK3836" s="95"/>
      <c r="DL3836" s="141"/>
      <c r="DM3836" s="141"/>
      <c r="DN3836" s="141"/>
      <c r="DO3836" s="141"/>
      <c r="DP3836" s="91"/>
      <c r="DQ3836" s="72"/>
      <c r="DR3836" s="72"/>
      <c r="DS3836" s="72"/>
      <c r="DT3836" s="72"/>
      <c r="DZ3836" s="141"/>
      <c r="EA3836" s="141"/>
      <c r="EC3836" s="141"/>
      <c r="EF3836" s="143"/>
    </row>
    <row r="3837" spans="78:136">
      <c r="BZ3837"/>
      <c r="CA3837" s="100">
        <v>41432.707939814813</v>
      </c>
      <c r="CB3837" t="s">
        <v>1969</v>
      </c>
      <c r="CF3837" s="65"/>
      <c r="CG3837" s="65"/>
      <c r="DJ3837" s="139"/>
      <c r="DK3837" s="95"/>
      <c r="DL3837" s="141"/>
      <c r="DM3837" s="141"/>
      <c r="DN3837" s="141"/>
      <c r="DO3837" s="141"/>
      <c r="DP3837" s="91"/>
      <c r="DQ3837" s="72"/>
      <c r="DR3837" s="72"/>
      <c r="DS3837" s="72"/>
      <c r="DT3837" s="72"/>
      <c r="DZ3837" s="141"/>
      <c r="EA3837" s="141"/>
      <c r="EC3837" s="141"/>
      <c r="EF3837" s="143"/>
    </row>
    <row r="3838" spans="78:136">
      <c r="BZ3838"/>
      <c r="CA3838" s="100">
        <v>41432.707951388889</v>
      </c>
      <c r="CB3838" t="s">
        <v>3459</v>
      </c>
      <c r="CF3838" s="65"/>
      <c r="CG3838" s="65"/>
      <c r="DJ3838" s="139"/>
      <c r="DK3838" s="95"/>
      <c r="DL3838" s="141"/>
      <c r="DM3838" s="141"/>
      <c r="DN3838" s="141"/>
      <c r="DO3838" s="141"/>
      <c r="DP3838" s="91"/>
      <c r="DQ3838" s="72"/>
      <c r="DR3838" s="72"/>
      <c r="DS3838" s="72"/>
      <c r="DT3838" s="72"/>
      <c r="DZ3838" s="141"/>
      <c r="EA3838" s="141"/>
      <c r="EC3838" s="141"/>
      <c r="EF3838" s="143"/>
    </row>
    <row r="3839" spans="78:136">
      <c r="BZ3839"/>
      <c r="CA3839" s="100">
        <v>41432.707986111112</v>
      </c>
      <c r="CB3839" t="s">
        <v>1969</v>
      </c>
      <c r="CF3839" s="65"/>
      <c r="CG3839" s="65"/>
      <c r="DJ3839" s="139"/>
      <c r="DK3839" s="95"/>
      <c r="DL3839" s="141"/>
      <c r="DM3839" s="141"/>
      <c r="DN3839" s="141"/>
      <c r="DO3839" s="141"/>
      <c r="DP3839" s="91"/>
      <c r="DQ3839" s="72"/>
      <c r="DR3839" s="72"/>
      <c r="DS3839" s="72"/>
      <c r="DT3839" s="72"/>
      <c r="DZ3839" s="141"/>
      <c r="EA3839" s="141"/>
      <c r="EC3839" s="141"/>
      <c r="EF3839" s="143"/>
    </row>
    <row r="3840" spans="78:136">
      <c r="BZ3840"/>
      <c r="CA3840" s="100">
        <v>41432.707986111112</v>
      </c>
      <c r="CB3840" t="s">
        <v>3261</v>
      </c>
      <c r="CF3840" s="65"/>
      <c r="CG3840" s="65"/>
      <c r="DJ3840" s="139"/>
      <c r="DK3840" s="95"/>
      <c r="DL3840" s="141"/>
      <c r="DM3840" s="141"/>
      <c r="DN3840" s="141"/>
      <c r="DO3840" s="141"/>
      <c r="DP3840" s="91"/>
      <c r="DQ3840" s="72"/>
      <c r="DR3840" s="72"/>
      <c r="DS3840" s="72"/>
      <c r="DT3840" s="72"/>
      <c r="DZ3840" s="141"/>
      <c r="EA3840" s="141"/>
      <c r="EC3840" s="141"/>
      <c r="EF3840" s="143"/>
    </row>
    <row r="3841" spans="78:136">
      <c r="BZ3841"/>
      <c r="CA3841" s="100">
        <v>41432.707986111112</v>
      </c>
      <c r="CB3841" t="s">
        <v>1597</v>
      </c>
      <c r="CF3841" s="65"/>
      <c r="CG3841" s="65"/>
      <c r="DJ3841" s="139"/>
      <c r="DK3841" s="95"/>
      <c r="DL3841" s="141"/>
      <c r="DM3841" s="141"/>
      <c r="DN3841" s="141"/>
      <c r="DO3841" s="141"/>
      <c r="DP3841" s="91"/>
      <c r="DQ3841" s="72"/>
      <c r="DR3841" s="72"/>
      <c r="DS3841" s="72"/>
      <c r="DT3841" s="72"/>
      <c r="DZ3841" s="141"/>
      <c r="EA3841" s="141"/>
      <c r="EC3841" s="141"/>
      <c r="EF3841" s="143"/>
    </row>
    <row r="3842" spans="78:136">
      <c r="BZ3842"/>
      <c r="CA3842" s="100">
        <v>41432.70815972222</v>
      </c>
      <c r="CB3842" t="s">
        <v>3261</v>
      </c>
      <c r="CF3842" s="65"/>
      <c r="CG3842" s="65"/>
      <c r="DJ3842" s="139"/>
      <c r="DK3842" s="95"/>
      <c r="DL3842" s="141"/>
      <c r="DM3842" s="141"/>
      <c r="DN3842" s="141"/>
      <c r="DO3842" s="141"/>
      <c r="DP3842" s="91"/>
      <c r="DQ3842" s="72"/>
      <c r="DR3842" s="72"/>
      <c r="DS3842" s="72"/>
      <c r="DT3842" s="72"/>
      <c r="DZ3842" s="141"/>
      <c r="EA3842" s="141"/>
      <c r="EC3842" s="141"/>
      <c r="EF3842" s="143"/>
    </row>
    <row r="3843" spans="78:136">
      <c r="BZ3843"/>
      <c r="CA3843" s="100">
        <v>41432.708171296297</v>
      </c>
      <c r="CB3843" t="s">
        <v>1597</v>
      </c>
      <c r="CF3843" s="65"/>
      <c r="CG3843" s="65"/>
      <c r="DJ3843" s="139"/>
      <c r="DK3843" s="95"/>
      <c r="DL3843" s="141"/>
      <c r="DM3843" s="141"/>
      <c r="DN3843" s="141"/>
      <c r="DO3843" s="141"/>
      <c r="DP3843" s="91"/>
      <c r="DQ3843" s="72"/>
      <c r="DR3843" s="72"/>
      <c r="DS3843" s="72"/>
      <c r="DT3843" s="72"/>
      <c r="DZ3843" s="141"/>
      <c r="EA3843" s="141"/>
      <c r="EC3843" s="141"/>
      <c r="EF3843" s="143"/>
    </row>
    <row r="3844" spans="78:136">
      <c r="BZ3844"/>
      <c r="CA3844" s="100">
        <v>41432.708171296297</v>
      </c>
      <c r="CB3844" t="s">
        <v>1969</v>
      </c>
      <c r="CF3844" s="65"/>
      <c r="CG3844" s="65"/>
      <c r="DJ3844" s="139"/>
      <c r="DK3844" s="95"/>
      <c r="DL3844" s="141"/>
      <c r="DM3844" s="141"/>
      <c r="DN3844" s="141"/>
      <c r="DO3844" s="141"/>
      <c r="DP3844" s="91"/>
      <c r="DQ3844" s="72"/>
      <c r="DR3844" s="72"/>
      <c r="DS3844" s="72"/>
      <c r="DT3844" s="72"/>
      <c r="DZ3844" s="141"/>
      <c r="EA3844" s="141"/>
      <c r="EC3844" s="141"/>
      <c r="EF3844" s="143"/>
    </row>
    <row r="3845" spans="78:136">
      <c r="BZ3845"/>
      <c r="CA3845" s="100">
        <v>41432.708182870374</v>
      </c>
      <c r="CB3845" t="s">
        <v>1969</v>
      </c>
      <c r="CF3845" s="65"/>
      <c r="CG3845" s="65"/>
      <c r="DJ3845" s="139"/>
      <c r="DK3845" s="95"/>
      <c r="DL3845" s="141"/>
      <c r="DM3845" s="141"/>
      <c r="DN3845" s="141"/>
      <c r="DO3845" s="141"/>
      <c r="DP3845" s="91"/>
      <c r="DQ3845" s="72"/>
      <c r="DR3845" s="72"/>
      <c r="DS3845" s="72"/>
      <c r="DT3845" s="72"/>
      <c r="DZ3845" s="141"/>
      <c r="EA3845" s="141"/>
      <c r="EC3845" s="141"/>
      <c r="EF3845" s="143"/>
    </row>
    <row r="3846" spans="78:136">
      <c r="BZ3846"/>
      <c r="CA3846" s="100">
        <v>41432.708229166667</v>
      </c>
      <c r="CB3846" t="s">
        <v>1969</v>
      </c>
      <c r="CF3846" s="65"/>
      <c r="CG3846" s="65"/>
      <c r="DJ3846" s="139"/>
      <c r="DK3846" s="95"/>
      <c r="DL3846" s="141"/>
      <c r="DM3846" s="141"/>
      <c r="DN3846" s="141"/>
      <c r="DO3846" s="141"/>
      <c r="DP3846" s="91"/>
      <c r="DQ3846" s="72"/>
      <c r="DR3846" s="72"/>
      <c r="DS3846" s="72"/>
      <c r="DT3846" s="72"/>
      <c r="DZ3846" s="141"/>
      <c r="EA3846" s="141"/>
      <c r="EC3846" s="141"/>
      <c r="EF3846" s="143"/>
    </row>
    <row r="3847" spans="78:136">
      <c r="BZ3847"/>
      <c r="CA3847" s="100">
        <v>41432.708287037036</v>
      </c>
      <c r="CB3847" t="s">
        <v>1969</v>
      </c>
      <c r="CF3847" s="65"/>
      <c r="CG3847" s="65"/>
      <c r="DJ3847" s="139"/>
      <c r="DK3847" s="95"/>
      <c r="DL3847" s="141"/>
      <c r="DM3847" s="141"/>
      <c r="DN3847" s="141"/>
      <c r="DO3847" s="141"/>
      <c r="DP3847" s="91"/>
      <c r="DQ3847" s="72"/>
      <c r="DR3847" s="72"/>
      <c r="DS3847" s="72"/>
      <c r="DT3847" s="72"/>
      <c r="DZ3847" s="141"/>
      <c r="EA3847" s="141"/>
      <c r="EC3847" s="141"/>
      <c r="EF3847" s="143"/>
    </row>
    <row r="3848" spans="78:136">
      <c r="BZ3848"/>
      <c r="CA3848" s="100">
        <v>41432.708298611113</v>
      </c>
      <c r="CB3848" t="s">
        <v>3460</v>
      </c>
      <c r="CF3848" s="65"/>
      <c r="CG3848" s="65"/>
      <c r="DJ3848" s="139"/>
      <c r="DK3848" s="95"/>
      <c r="DL3848" s="141"/>
      <c r="DM3848" s="141"/>
      <c r="DN3848" s="141"/>
      <c r="DO3848" s="141"/>
      <c r="DP3848" s="91"/>
      <c r="DQ3848" s="72"/>
      <c r="DR3848" s="72"/>
      <c r="DS3848" s="72"/>
      <c r="DT3848" s="72"/>
      <c r="DZ3848" s="141"/>
      <c r="EA3848" s="141"/>
      <c r="EC3848" s="141"/>
      <c r="EF3848" s="143"/>
    </row>
    <row r="3849" spans="78:136">
      <c r="BZ3849"/>
      <c r="CA3849" s="100">
        <v>41432.708310185182</v>
      </c>
      <c r="CB3849" t="s">
        <v>3460</v>
      </c>
      <c r="CF3849" s="65"/>
      <c r="CG3849" s="65"/>
      <c r="DJ3849" s="139"/>
      <c r="DK3849" s="95"/>
      <c r="DL3849" s="141"/>
      <c r="DM3849" s="141"/>
      <c r="DN3849" s="141"/>
      <c r="DO3849" s="141"/>
      <c r="DP3849" s="91"/>
      <c r="DQ3849" s="72"/>
      <c r="DR3849" s="72"/>
      <c r="DS3849" s="72"/>
      <c r="DT3849" s="72"/>
      <c r="DZ3849" s="141"/>
      <c r="EA3849" s="141"/>
      <c r="EC3849" s="141"/>
      <c r="EF3849" s="143"/>
    </row>
    <row r="3850" spans="78:136">
      <c r="BZ3850"/>
      <c r="CA3850" s="100">
        <v>41432.708310185182</v>
      </c>
      <c r="CB3850" t="s">
        <v>1597</v>
      </c>
      <c r="CF3850" s="65"/>
      <c r="CG3850" s="65"/>
      <c r="DJ3850" s="139"/>
      <c r="DK3850" s="95"/>
      <c r="DL3850" s="141"/>
      <c r="DM3850" s="141"/>
      <c r="DN3850" s="141"/>
      <c r="DO3850" s="141"/>
      <c r="DP3850" s="91"/>
      <c r="DQ3850" s="72"/>
      <c r="DR3850" s="72"/>
      <c r="DS3850" s="72"/>
      <c r="DT3850" s="72"/>
      <c r="DZ3850" s="141"/>
      <c r="EA3850" s="141"/>
      <c r="EC3850" s="141"/>
      <c r="EF3850" s="143"/>
    </row>
    <row r="3851" spans="78:136">
      <c r="BZ3851"/>
      <c r="CA3851" s="100">
        <v>41432.708310185182</v>
      </c>
      <c r="CB3851" t="s">
        <v>1969</v>
      </c>
      <c r="CF3851" s="65"/>
      <c r="CG3851" s="65"/>
      <c r="DJ3851" s="139"/>
      <c r="DK3851" s="95"/>
      <c r="DL3851" s="141"/>
      <c r="DM3851" s="141"/>
      <c r="DN3851" s="141"/>
      <c r="DO3851" s="141"/>
      <c r="DP3851" s="91"/>
      <c r="DQ3851" s="72"/>
      <c r="DR3851" s="72"/>
      <c r="DS3851" s="72"/>
      <c r="DT3851" s="72"/>
      <c r="DZ3851" s="141"/>
      <c r="EA3851" s="141"/>
      <c r="EC3851" s="141"/>
      <c r="EF3851" s="143"/>
    </row>
    <row r="3852" spans="78:136">
      <c r="BZ3852"/>
      <c r="CA3852" s="100">
        <v>41432.708310185182</v>
      </c>
      <c r="CB3852" t="s">
        <v>3461</v>
      </c>
      <c r="CF3852" s="65"/>
      <c r="CG3852" s="65"/>
      <c r="DJ3852" s="139"/>
      <c r="DK3852" s="95"/>
      <c r="DL3852" s="141"/>
      <c r="DM3852" s="141"/>
      <c r="DN3852" s="141"/>
      <c r="DO3852" s="141"/>
      <c r="DP3852" s="91"/>
      <c r="DQ3852" s="72"/>
      <c r="DR3852" s="72"/>
      <c r="DS3852" s="72"/>
      <c r="DT3852" s="72"/>
      <c r="DZ3852" s="141"/>
      <c r="EA3852" s="141"/>
      <c r="EC3852" s="141"/>
      <c r="EF3852" s="143"/>
    </row>
    <row r="3853" spans="78:136">
      <c r="BZ3853"/>
      <c r="CA3853" s="100">
        <v>41432.708310185182</v>
      </c>
      <c r="CB3853" t="s">
        <v>1969</v>
      </c>
      <c r="CF3853" s="65"/>
      <c r="CG3853" s="65"/>
      <c r="DJ3853" s="139"/>
      <c r="DK3853" s="95"/>
      <c r="DL3853" s="141"/>
      <c r="DM3853" s="141"/>
      <c r="DN3853" s="141"/>
      <c r="DO3853" s="141"/>
      <c r="DP3853" s="91"/>
      <c r="DQ3853" s="72"/>
      <c r="DR3853" s="72"/>
      <c r="DS3853" s="72"/>
      <c r="DT3853" s="72"/>
      <c r="DZ3853" s="141"/>
      <c r="EA3853" s="141"/>
      <c r="EC3853" s="141"/>
      <c r="EF3853" s="143"/>
    </row>
    <row r="3854" spans="78:136">
      <c r="BZ3854"/>
      <c r="CA3854" s="100">
        <v>41432.708333333336</v>
      </c>
      <c r="CB3854" t="s">
        <v>3423</v>
      </c>
      <c r="CF3854" s="65"/>
      <c r="CG3854" s="65"/>
      <c r="DJ3854" s="139"/>
      <c r="DK3854" s="95"/>
      <c r="DL3854" s="141"/>
      <c r="DM3854" s="141"/>
      <c r="DN3854" s="141"/>
      <c r="DO3854" s="141"/>
      <c r="DP3854" s="91"/>
      <c r="DQ3854" s="72"/>
      <c r="DR3854" s="72"/>
      <c r="DS3854" s="72"/>
      <c r="DT3854" s="72"/>
      <c r="DZ3854" s="141"/>
      <c r="EA3854" s="141"/>
      <c r="EC3854" s="141"/>
      <c r="EF3854" s="143"/>
    </row>
    <row r="3855" spans="78:136">
      <c r="BZ3855"/>
      <c r="CA3855" s="100">
        <v>41432.708356481482</v>
      </c>
      <c r="CB3855" t="s">
        <v>1969</v>
      </c>
      <c r="CF3855" s="65"/>
      <c r="CG3855" s="65"/>
      <c r="DJ3855" s="139"/>
      <c r="DK3855" s="95"/>
      <c r="DL3855" s="141"/>
      <c r="DM3855" s="141"/>
      <c r="DN3855" s="141"/>
      <c r="DO3855" s="141"/>
      <c r="DP3855" s="91"/>
      <c r="DQ3855" s="72"/>
      <c r="DR3855" s="72"/>
      <c r="DS3855" s="72"/>
      <c r="DT3855" s="72"/>
      <c r="DZ3855" s="141"/>
      <c r="EA3855" s="141"/>
      <c r="EC3855" s="141"/>
      <c r="EF3855" s="143"/>
    </row>
    <row r="3856" spans="78:136">
      <c r="BZ3856"/>
      <c r="CA3856" s="100">
        <v>41432.708356481482</v>
      </c>
      <c r="CB3856" t="s">
        <v>3460</v>
      </c>
      <c r="CF3856" s="65"/>
      <c r="CG3856" s="65"/>
      <c r="DJ3856" s="139"/>
      <c r="DK3856" s="95"/>
      <c r="DL3856" s="141"/>
      <c r="DM3856" s="141"/>
      <c r="DN3856" s="141"/>
      <c r="DO3856" s="141"/>
      <c r="DP3856" s="91"/>
      <c r="DQ3856" s="72"/>
      <c r="DR3856" s="72"/>
      <c r="DS3856" s="72"/>
      <c r="DT3856" s="72"/>
      <c r="DZ3856" s="141"/>
      <c r="EA3856" s="141"/>
      <c r="EC3856" s="141"/>
      <c r="EF3856" s="143"/>
    </row>
    <row r="3857" spans="78:136">
      <c r="BZ3857"/>
      <c r="CA3857" s="100">
        <v>41432.708368055559</v>
      </c>
      <c r="CB3857" t="s">
        <v>1597</v>
      </c>
      <c r="CF3857" s="65"/>
      <c r="CG3857" s="65"/>
      <c r="DJ3857" s="139"/>
      <c r="DK3857" s="95"/>
      <c r="DL3857" s="141"/>
      <c r="DM3857" s="141"/>
      <c r="DN3857" s="141"/>
      <c r="DO3857" s="141"/>
      <c r="DP3857" s="91"/>
      <c r="DQ3857" s="72"/>
      <c r="DR3857" s="72"/>
      <c r="DS3857" s="72"/>
      <c r="DT3857" s="72"/>
      <c r="DZ3857" s="141"/>
      <c r="EA3857" s="141"/>
      <c r="EC3857" s="141"/>
      <c r="EF3857" s="143"/>
    </row>
    <row r="3858" spans="78:136">
      <c r="BZ3858"/>
      <c r="CA3858" s="100">
        <v>41432.708368055559</v>
      </c>
      <c r="CB3858" t="s">
        <v>1597</v>
      </c>
      <c r="CF3858" s="65"/>
      <c r="CG3858" s="65"/>
      <c r="DJ3858" s="139"/>
      <c r="DK3858" s="95"/>
      <c r="DL3858" s="141"/>
      <c r="DM3858" s="141"/>
      <c r="DN3858" s="141"/>
      <c r="DO3858" s="141"/>
      <c r="DP3858" s="91"/>
      <c r="DQ3858" s="72"/>
      <c r="DR3858" s="72"/>
      <c r="DS3858" s="72"/>
      <c r="DT3858" s="72"/>
      <c r="DZ3858" s="141"/>
      <c r="EA3858" s="141"/>
      <c r="EC3858" s="141"/>
      <c r="EF3858" s="143"/>
    </row>
    <row r="3859" spans="78:136">
      <c r="BZ3859"/>
      <c r="CA3859" s="100">
        <v>41432.708506944444</v>
      </c>
      <c r="CB3859" t="s">
        <v>1969</v>
      </c>
      <c r="CF3859" s="65"/>
      <c r="CG3859" s="65"/>
      <c r="DJ3859" s="139"/>
      <c r="DK3859" s="95"/>
      <c r="DL3859" s="141"/>
      <c r="DM3859" s="141"/>
      <c r="DN3859" s="141"/>
      <c r="DO3859" s="141"/>
      <c r="DP3859" s="91"/>
      <c r="DQ3859" s="72"/>
      <c r="DR3859" s="72"/>
      <c r="DS3859" s="72"/>
      <c r="DT3859" s="72"/>
      <c r="DZ3859" s="141"/>
      <c r="EA3859" s="141"/>
      <c r="EC3859" s="141"/>
      <c r="EF3859" s="143"/>
    </row>
    <row r="3860" spans="78:136">
      <c r="BZ3860"/>
      <c r="CA3860" s="100">
        <v>41432.708553240744</v>
      </c>
      <c r="CB3860" t="s">
        <v>1969</v>
      </c>
      <c r="CF3860" s="65"/>
      <c r="CG3860" s="65"/>
      <c r="DJ3860" s="139"/>
      <c r="DK3860" s="95"/>
      <c r="DL3860" s="141"/>
      <c r="DM3860" s="141"/>
      <c r="DN3860" s="141"/>
      <c r="DO3860" s="141"/>
      <c r="DP3860" s="91"/>
      <c r="DQ3860" s="72"/>
      <c r="DR3860" s="72"/>
      <c r="DS3860" s="72"/>
      <c r="DT3860" s="72"/>
      <c r="DZ3860" s="141"/>
      <c r="EA3860" s="141"/>
      <c r="EC3860" s="141"/>
      <c r="EF3860" s="143"/>
    </row>
    <row r="3861" spans="78:136">
      <c r="BZ3861"/>
      <c r="CA3861" s="100">
        <v>41432.708553240744</v>
      </c>
      <c r="CB3861" t="s">
        <v>3460</v>
      </c>
      <c r="CF3861" s="65"/>
      <c r="CG3861" s="65"/>
      <c r="DJ3861" s="139"/>
      <c r="DK3861" s="95"/>
      <c r="DL3861" s="141"/>
      <c r="DM3861" s="141"/>
      <c r="DN3861" s="141"/>
      <c r="DO3861" s="141"/>
      <c r="DP3861" s="91"/>
      <c r="DQ3861" s="72"/>
      <c r="DR3861" s="72"/>
      <c r="DS3861" s="72"/>
      <c r="DT3861" s="72"/>
      <c r="DZ3861" s="141"/>
      <c r="EA3861" s="141"/>
      <c r="EC3861" s="141"/>
      <c r="EF3861" s="143"/>
    </row>
    <row r="3862" spans="78:136">
      <c r="BZ3862"/>
      <c r="CA3862" s="100">
        <v>41432.708634259259</v>
      </c>
      <c r="CB3862" t="s">
        <v>1597</v>
      </c>
      <c r="CF3862" s="65"/>
      <c r="CG3862" s="65"/>
      <c r="DJ3862" s="139"/>
      <c r="DK3862" s="95"/>
      <c r="DL3862" s="141"/>
      <c r="DM3862" s="141"/>
      <c r="DN3862" s="141"/>
      <c r="DO3862" s="141"/>
      <c r="DP3862" s="91"/>
      <c r="DQ3862" s="72"/>
      <c r="DR3862" s="72"/>
      <c r="DS3862" s="72"/>
      <c r="DT3862" s="72"/>
      <c r="DZ3862" s="141"/>
      <c r="EA3862" s="141"/>
      <c r="EC3862" s="141"/>
      <c r="EF3862" s="143"/>
    </row>
    <row r="3863" spans="78:136">
      <c r="BZ3863"/>
      <c r="CA3863" s="100">
        <v>41432.70857638889</v>
      </c>
      <c r="CB3863" t="s">
        <v>3460</v>
      </c>
      <c r="CF3863" s="65"/>
      <c r="CG3863" s="65"/>
      <c r="DJ3863" s="139"/>
      <c r="DK3863" s="95"/>
      <c r="DL3863" s="141"/>
      <c r="DM3863" s="141"/>
      <c r="DN3863" s="141"/>
      <c r="DO3863" s="141"/>
      <c r="DP3863" s="91"/>
      <c r="DQ3863" s="72"/>
      <c r="DR3863" s="72"/>
      <c r="DS3863" s="72"/>
      <c r="DT3863" s="72"/>
      <c r="DZ3863" s="141"/>
      <c r="EA3863" s="141"/>
      <c r="EC3863" s="141"/>
      <c r="EF3863" s="143"/>
    </row>
    <row r="3864" spans="78:136">
      <c r="BZ3864"/>
      <c r="CA3864" s="100">
        <v>41432.70857638889</v>
      </c>
      <c r="CB3864" t="s">
        <v>1597</v>
      </c>
      <c r="CF3864" s="65"/>
      <c r="CG3864" s="65"/>
      <c r="DJ3864" s="139"/>
      <c r="DK3864" s="95"/>
      <c r="DL3864" s="141"/>
      <c r="DM3864" s="141"/>
      <c r="DN3864" s="141"/>
      <c r="DO3864" s="141"/>
      <c r="DP3864" s="91"/>
      <c r="DQ3864" s="72"/>
      <c r="DR3864" s="72"/>
      <c r="DS3864" s="72"/>
      <c r="DT3864" s="72"/>
      <c r="DZ3864" s="141"/>
      <c r="EA3864" s="141"/>
      <c r="EC3864" s="141"/>
      <c r="EF3864" s="143"/>
    </row>
    <row r="3865" spans="78:136">
      <c r="BZ3865"/>
      <c r="CA3865" s="100">
        <v>41432.70857638889</v>
      </c>
      <c r="CB3865" t="s">
        <v>1969</v>
      </c>
      <c r="CF3865" s="65"/>
      <c r="CG3865" s="65"/>
      <c r="DJ3865" s="139"/>
      <c r="DK3865" s="95"/>
      <c r="DL3865" s="141"/>
      <c r="DM3865" s="141"/>
      <c r="DN3865" s="141"/>
      <c r="DO3865" s="141"/>
      <c r="DP3865" s="91"/>
      <c r="DQ3865" s="72"/>
      <c r="DR3865" s="72"/>
      <c r="DS3865" s="72"/>
      <c r="DT3865" s="72"/>
      <c r="DZ3865" s="141"/>
      <c r="EA3865" s="141"/>
      <c r="EC3865" s="141"/>
      <c r="EF3865" s="143"/>
    </row>
    <row r="3866" spans="78:136">
      <c r="BZ3866"/>
      <c r="CA3866" s="100">
        <v>41432.70857638889</v>
      </c>
      <c r="CB3866" t="s">
        <v>3424</v>
      </c>
      <c r="CF3866" s="65"/>
      <c r="CG3866" s="65"/>
      <c r="DJ3866" s="139"/>
      <c r="DK3866" s="95"/>
      <c r="DL3866" s="141"/>
      <c r="DM3866" s="141"/>
      <c r="DN3866" s="141"/>
      <c r="DO3866" s="141"/>
      <c r="DP3866" s="91"/>
      <c r="DQ3866" s="72"/>
      <c r="DR3866" s="72"/>
      <c r="DS3866" s="72"/>
      <c r="DT3866" s="72"/>
      <c r="DZ3866" s="141"/>
      <c r="EA3866" s="141"/>
      <c r="EC3866" s="141"/>
      <c r="EF3866" s="143"/>
    </row>
    <row r="3867" spans="78:136">
      <c r="BZ3867"/>
      <c r="CA3867" s="100">
        <v>41432.70857638889</v>
      </c>
      <c r="CB3867" t="s">
        <v>1969</v>
      </c>
      <c r="CF3867" s="65"/>
      <c r="CG3867" s="65"/>
      <c r="DJ3867" s="139"/>
      <c r="DK3867" s="95"/>
      <c r="DL3867" s="141"/>
      <c r="DM3867" s="141"/>
      <c r="DN3867" s="141"/>
      <c r="DO3867" s="141"/>
      <c r="DP3867" s="91"/>
      <c r="DQ3867" s="72"/>
      <c r="DR3867" s="72"/>
      <c r="DS3867" s="72"/>
      <c r="DT3867" s="72"/>
      <c r="DZ3867" s="141"/>
      <c r="EA3867" s="141"/>
      <c r="EC3867" s="141"/>
      <c r="EF3867" s="143"/>
    </row>
    <row r="3868" spans="78:136">
      <c r="BZ3868"/>
      <c r="CA3868" s="100">
        <v>41432.708599537036</v>
      </c>
      <c r="CB3868" t="s">
        <v>3463</v>
      </c>
      <c r="CF3868" s="65"/>
      <c r="CG3868" s="65"/>
      <c r="DJ3868" s="139"/>
      <c r="DK3868" s="95"/>
      <c r="DL3868" s="141"/>
      <c r="DM3868" s="141"/>
      <c r="DN3868" s="141"/>
      <c r="DO3868" s="141"/>
      <c r="DP3868" s="91"/>
      <c r="DQ3868" s="72"/>
      <c r="DR3868" s="72"/>
      <c r="DS3868" s="72"/>
      <c r="DT3868" s="72"/>
      <c r="DZ3868" s="141"/>
      <c r="EA3868" s="141"/>
      <c r="EC3868" s="141"/>
      <c r="EF3868" s="143"/>
    </row>
    <row r="3869" spans="78:136">
      <c r="BZ3869"/>
      <c r="CA3869" s="100">
        <v>41432.708622685182</v>
      </c>
      <c r="CB3869" t="s">
        <v>1969</v>
      </c>
      <c r="CF3869" s="65"/>
      <c r="CG3869" s="65"/>
      <c r="DJ3869" s="139"/>
      <c r="DK3869" s="95"/>
      <c r="DL3869" s="141"/>
      <c r="DM3869" s="141"/>
      <c r="DN3869" s="141"/>
      <c r="DO3869" s="141"/>
      <c r="DP3869" s="91"/>
      <c r="DQ3869" s="72"/>
      <c r="DR3869" s="72"/>
      <c r="DS3869" s="72"/>
      <c r="DT3869" s="72"/>
      <c r="DZ3869" s="141"/>
      <c r="EA3869" s="141"/>
      <c r="EC3869" s="141"/>
      <c r="EF3869" s="143"/>
    </row>
    <row r="3870" spans="78:136">
      <c r="BZ3870"/>
      <c r="CA3870" s="100">
        <v>41432.708622685182</v>
      </c>
      <c r="CB3870" t="s">
        <v>3460</v>
      </c>
      <c r="CF3870" s="65"/>
      <c r="CG3870" s="65"/>
      <c r="DJ3870" s="139"/>
      <c r="DK3870" s="95"/>
      <c r="DL3870" s="141"/>
      <c r="DM3870" s="141"/>
      <c r="DN3870" s="141"/>
      <c r="DO3870" s="141"/>
      <c r="DP3870" s="91"/>
      <c r="DQ3870" s="72"/>
      <c r="DR3870" s="72"/>
      <c r="DS3870" s="72"/>
      <c r="DT3870" s="72"/>
      <c r="DZ3870" s="141"/>
      <c r="EA3870" s="141"/>
      <c r="EC3870" s="141"/>
      <c r="EF3870" s="143"/>
    </row>
    <row r="3871" spans="78:136">
      <c r="BZ3871"/>
      <c r="CA3871" s="100">
        <v>41432.708634259259</v>
      </c>
      <c r="CB3871" t="s">
        <v>1597</v>
      </c>
      <c r="CF3871" s="65"/>
      <c r="CG3871" s="65"/>
      <c r="DJ3871" s="139"/>
      <c r="DK3871" s="95"/>
      <c r="DL3871" s="141"/>
      <c r="DM3871" s="141"/>
      <c r="DN3871" s="141"/>
      <c r="DO3871" s="141"/>
      <c r="DP3871" s="91"/>
      <c r="DQ3871" s="72"/>
      <c r="DR3871" s="72"/>
      <c r="DS3871" s="72"/>
      <c r="DT3871" s="72"/>
      <c r="DZ3871" s="141"/>
      <c r="EA3871" s="141"/>
      <c r="EC3871" s="141"/>
      <c r="EF3871" s="143"/>
    </row>
    <row r="3872" spans="78:136">
      <c r="BZ3872"/>
      <c r="CA3872" s="100">
        <v>41432.733101851853</v>
      </c>
      <c r="CB3872" t="s">
        <v>1969</v>
      </c>
      <c r="CF3872" s="65"/>
      <c r="CG3872" s="65"/>
      <c r="DJ3872" s="139"/>
      <c r="DK3872" s="95"/>
      <c r="DL3872" s="141"/>
      <c r="DM3872" s="141"/>
      <c r="DN3872" s="141"/>
      <c r="DO3872" s="141"/>
      <c r="DP3872" s="91"/>
      <c r="DQ3872" s="72"/>
      <c r="DR3872" s="72"/>
      <c r="DS3872" s="72"/>
      <c r="DT3872" s="72"/>
      <c r="DZ3872" s="141"/>
      <c r="EA3872" s="141"/>
      <c r="EC3872" s="141"/>
      <c r="EF3872" s="143"/>
    </row>
    <row r="3873" spans="78:136">
      <c r="BZ3873"/>
      <c r="CA3873" s="100">
        <v>41432.733101851853</v>
      </c>
      <c r="CB3873" t="s">
        <v>1969</v>
      </c>
      <c r="CF3873" s="65"/>
      <c r="CG3873" s="65"/>
      <c r="DJ3873" s="139"/>
      <c r="DK3873" s="95"/>
      <c r="DL3873" s="141"/>
      <c r="DM3873" s="141"/>
      <c r="DN3873" s="141"/>
      <c r="DO3873" s="141"/>
      <c r="DP3873" s="91"/>
      <c r="DQ3873" s="72"/>
      <c r="DR3873" s="72"/>
      <c r="DS3873" s="72"/>
      <c r="DT3873" s="72"/>
      <c r="DZ3873" s="141"/>
      <c r="EA3873" s="141"/>
      <c r="EC3873" s="141"/>
      <c r="EF3873" s="143"/>
    </row>
    <row r="3874" spans="78:136">
      <c r="BZ3874"/>
      <c r="CA3874" s="100">
        <v>41432.733229166668</v>
      </c>
      <c r="CB3874" t="s">
        <v>1969</v>
      </c>
      <c r="CF3874" s="65"/>
      <c r="CG3874" s="65"/>
      <c r="DJ3874" s="139"/>
      <c r="DK3874" s="95"/>
      <c r="DL3874" s="141"/>
      <c r="DM3874" s="141"/>
      <c r="DN3874" s="141"/>
      <c r="DO3874" s="141"/>
      <c r="DP3874" s="91"/>
      <c r="DQ3874" s="72"/>
      <c r="DR3874" s="72"/>
      <c r="DS3874" s="72"/>
      <c r="DT3874" s="72"/>
      <c r="DZ3874" s="141"/>
      <c r="EA3874" s="141"/>
      <c r="EC3874" s="141"/>
      <c r="EF3874" s="143"/>
    </row>
    <row r="3875" spans="78:136">
      <c r="BZ3875"/>
      <c r="CA3875" s="100">
        <v>41432.733229166668</v>
      </c>
      <c r="CB3875" t="s">
        <v>1969</v>
      </c>
      <c r="CF3875" s="65"/>
      <c r="CG3875" s="65"/>
      <c r="DJ3875" s="139"/>
      <c r="DK3875" s="95"/>
      <c r="DL3875" s="141"/>
      <c r="DM3875" s="141"/>
      <c r="DN3875" s="141"/>
      <c r="DO3875" s="141"/>
      <c r="DP3875" s="91"/>
      <c r="DQ3875" s="72"/>
      <c r="DR3875" s="72"/>
      <c r="DS3875" s="72"/>
      <c r="DT3875" s="72"/>
      <c r="DZ3875" s="141"/>
      <c r="EA3875" s="141"/>
      <c r="EC3875" s="141"/>
      <c r="EF3875" s="143"/>
    </row>
    <row r="3876" spans="78:136">
      <c r="BZ3876"/>
      <c r="CA3876" s="100">
        <v>41432.733240740738</v>
      </c>
      <c r="CB3876" t="s">
        <v>3426</v>
      </c>
      <c r="CF3876" s="65"/>
      <c r="CG3876" s="65"/>
      <c r="DJ3876" s="139"/>
      <c r="DK3876" s="95"/>
      <c r="DL3876" s="141"/>
      <c r="DM3876" s="141"/>
      <c r="DN3876" s="141"/>
      <c r="DO3876" s="141"/>
      <c r="DP3876" s="91"/>
      <c r="DQ3876" s="72"/>
      <c r="DR3876" s="72"/>
      <c r="DS3876" s="72"/>
      <c r="DT3876" s="72"/>
      <c r="DZ3876" s="141"/>
      <c r="EA3876" s="141"/>
      <c r="EC3876" s="141"/>
      <c r="EF3876" s="143"/>
    </row>
    <row r="3877" spans="78:136">
      <c r="BZ3877"/>
      <c r="CA3877" s="100">
        <v>41432.733252314814</v>
      </c>
      <c r="CB3877" t="s">
        <v>1969</v>
      </c>
      <c r="CF3877" s="65"/>
      <c r="CG3877" s="65"/>
      <c r="DJ3877" s="139"/>
      <c r="DK3877" s="95"/>
      <c r="DL3877" s="141"/>
      <c r="DM3877" s="141"/>
      <c r="DN3877" s="141"/>
      <c r="DO3877" s="141"/>
      <c r="DP3877" s="91"/>
      <c r="DQ3877" s="72"/>
      <c r="DR3877" s="72"/>
      <c r="DS3877" s="72"/>
      <c r="DT3877" s="72"/>
      <c r="DZ3877" s="141"/>
      <c r="EA3877" s="141"/>
      <c r="EC3877" s="141"/>
      <c r="EF3877" s="143"/>
    </row>
    <row r="3878" spans="78:136">
      <c r="BZ3878"/>
      <c r="CA3878" s="100">
        <v>41432.733252314814</v>
      </c>
      <c r="CB3878" t="s">
        <v>1969</v>
      </c>
      <c r="CF3878" s="65"/>
      <c r="CG3878" s="65"/>
      <c r="DJ3878" s="139"/>
      <c r="DK3878" s="95"/>
      <c r="DL3878" s="141"/>
      <c r="DM3878" s="141"/>
      <c r="DN3878" s="141"/>
      <c r="DO3878" s="141"/>
      <c r="DP3878" s="91"/>
      <c r="DQ3878" s="72"/>
      <c r="DR3878" s="72"/>
      <c r="DS3878" s="72"/>
      <c r="DT3878" s="72"/>
      <c r="DZ3878" s="141"/>
      <c r="EA3878" s="141"/>
      <c r="EC3878" s="141"/>
      <c r="EF3878" s="143"/>
    </row>
    <row r="3879" spans="78:136">
      <c r="BZ3879"/>
      <c r="CA3879" s="100">
        <v>41432.733263888891</v>
      </c>
      <c r="CB3879" t="s">
        <v>1969</v>
      </c>
      <c r="CF3879" s="65"/>
      <c r="CG3879" s="65"/>
      <c r="DJ3879" s="139"/>
      <c r="DK3879" s="95"/>
      <c r="DL3879" s="141"/>
      <c r="DM3879" s="141"/>
      <c r="DN3879" s="141"/>
      <c r="DO3879" s="141"/>
      <c r="DP3879" s="91"/>
      <c r="DQ3879" s="72"/>
      <c r="DR3879" s="72"/>
      <c r="DS3879" s="72"/>
      <c r="DT3879" s="72"/>
      <c r="DZ3879" s="141"/>
      <c r="EA3879" s="141"/>
      <c r="EC3879" s="141"/>
      <c r="EF3879" s="143"/>
    </row>
    <row r="3880" spans="78:136">
      <c r="BZ3880"/>
      <c r="CA3880" s="100">
        <v>41432.733275462961</v>
      </c>
      <c r="CB3880" t="s">
        <v>1969</v>
      </c>
      <c r="CF3880" s="65"/>
      <c r="CG3880" s="65"/>
      <c r="DJ3880" s="139"/>
      <c r="DK3880" s="95"/>
      <c r="DL3880" s="141"/>
      <c r="DM3880" s="141"/>
      <c r="DN3880" s="141"/>
      <c r="DO3880" s="141"/>
      <c r="DP3880" s="91"/>
      <c r="DQ3880" s="72"/>
      <c r="DR3880" s="72"/>
      <c r="DS3880" s="72"/>
      <c r="DT3880" s="72"/>
      <c r="DZ3880" s="141"/>
      <c r="EA3880" s="141"/>
      <c r="EC3880" s="141"/>
      <c r="EF3880" s="143"/>
    </row>
    <row r="3881" spans="78:136">
      <c r="BZ3881"/>
      <c r="CA3881" s="100">
        <v>41432.733287037037</v>
      </c>
      <c r="CB3881" t="s">
        <v>1969</v>
      </c>
      <c r="CF3881" s="65"/>
      <c r="CG3881" s="65"/>
      <c r="DJ3881" s="139"/>
      <c r="DK3881" s="95"/>
      <c r="DL3881" s="141"/>
      <c r="DM3881" s="141"/>
      <c r="DN3881" s="141"/>
      <c r="DO3881" s="141"/>
      <c r="DP3881" s="91"/>
      <c r="DQ3881" s="72"/>
      <c r="DR3881" s="72"/>
      <c r="DS3881" s="72"/>
      <c r="DT3881" s="72"/>
      <c r="DZ3881" s="141"/>
      <c r="EA3881" s="141"/>
      <c r="EC3881" s="141"/>
      <c r="EF3881" s="143"/>
    </row>
    <row r="3882" spans="78:136">
      <c r="BZ3882"/>
      <c r="CA3882" s="100">
        <v>41432.733298611114</v>
      </c>
      <c r="CB3882" t="s">
        <v>3465</v>
      </c>
      <c r="CF3882" s="65"/>
      <c r="CG3882" s="65"/>
      <c r="DJ3882" s="139"/>
      <c r="DK3882" s="95"/>
      <c r="DL3882" s="141"/>
      <c r="DM3882" s="141"/>
      <c r="DN3882" s="141"/>
      <c r="DO3882" s="141"/>
      <c r="DP3882" s="91"/>
      <c r="DQ3882" s="72"/>
      <c r="DR3882" s="72"/>
      <c r="DS3882" s="72"/>
      <c r="DT3882" s="72"/>
      <c r="DZ3882" s="141"/>
      <c r="EA3882" s="141"/>
      <c r="EC3882" s="141"/>
      <c r="EF3882" s="143"/>
    </row>
    <row r="3883" spans="78:136">
      <c r="BZ3883"/>
      <c r="CA3883" s="100">
        <v>41432.733298611114</v>
      </c>
      <c r="CB3883" t="s">
        <v>1969</v>
      </c>
      <c r="CF3883" s="65"/>
      <c r="CG3883" s="65"/>
      <c r="DJ3883" s="139"/>
      <c r="DK3883" s="95"/>
      <c r="DL3883" s="141"/>
      <c r="DM3883" s="141"/>
      <c r="DN3883" s="141"/>
      <c r="DO3883" s="141"/>
      <c r="DP3883" s="91"/>
      <c r="DQ3883" s="72"/>
      <c r="DR3883" s="72"/>
      <c r="DS3883" s="72"/>
      <c r="DT3883" s="72"/>
      <c r="DZ3883" s="141"/>
      <c r="EA3883" s="141"/>
      <c r="EC3883" s="141"/>
      <c r="EF3883" s="143"/>
    </row>
    <row r="3884" spans="78:136">
      <c r="BZ3884"/>
      <c r="CA3884" s="100">
        <v>41432.733310185184</v>
      </c>
      <c r="CB3884" t="s">
        <v>1969</v>
      </c>
      <c r="CF3884" s="65"/>
      <c r="CG3884" s="65"/>
      <c r="DJ3884" s="139"/>
      <c r="DK3884" s="95"/>
      <c r="DL3884" s="141"/>
      <c r="DM3884" s="141"/>
      <c r="DN3884" s="141"/>
      <c r="DO3884" s="141"/>
      <c r="DP3884" s="91"/>
      <c r="DQ3884" s="72"/>
      <c r="DR3884" s="72"/>
      <c r="DS3884" s="72"/>
      <c r="DT3884" s="72"/>
      <c r="DZ3884" s="141"/>
      <c r="EA3884" s="141"/>
      <c r="EC3884" s="141"/>
      <c r="EF3884" s="143"/>
    </row>
    <row r="3885" spans="78:136">
      <c r="BZ3885"/>
      <c r="CA3885" s="100">
        <v>41432.73332175926</v>
      </c>
      <c r="CB3885" t="s">
        <v>1969</v>
      </c>
      <c r="CF3885" s="65"/>
      <c r="CG3885" s="65"/>
      <c r="DJ3885" s="139"/>
      <c r="DK3885" s="95"/>
      <c r="DL3885" s="141"/>
      <c r="DM3885" s="141"/>
      <c r="DN3885" s="141"/>
      <c r="DO3885" s="141"/>
      <c r="DP3885" s="91"/>
      <c r="DQ3885" s="72"/>
      <c r="DR3885" s="72"/>
      <c r="DS3885" s="72"/>
      <c r="DT3885" s="72"/>
      <c r="DZ3885" s="141"/>
      <c r="EA3885" s="141"/>
      <c r="EC3885" s="141"/>
      <c r="EF3885" s="143"/>
    </row>
    <row r="3886" spans="78:136">
      <c r="BZ3886"/>
      <c r="CA3886" s="100">
        <v>41432.73333333333</v>
      </c>
      <c r="CB3886" t="s">
        <v>1969</v>
      </c>
      <c r="CF3886" s="65"/>
      <c r="CG3886" s="65"/>
      <c r="DJ3886" s="139"/>
      <c r="DK3886" s="95"/>
      <c r="DL3886" s="141"/>
      <c r="DM3886" s="141"/>
      <c r="DN3886" s="141"/>
      <c r="DO3886" s="141"/>
      <c r="DP3886" s="91"/>
      <c r="DQ3886" s="72"/>
      <c r="DR3886" s="72"/>
      <c r="DS3886" s="72"/>
      <c r="DT3886" s="72"/>
      <c r="DZ3886" s="141"/>
      <c r="EA3886" s="141"/>
      <c r="EC3886" s="141"/>
      <c r="EF3886" s="143"/>
    </row>
    <row r="3887" spans="78:136">
      <c r="BZ3887"/>
      <c r="CA3887" s="100">
        <v>41432.733344907407</v>
      </c>
      <c r="CB3887" t="s">
        <v>1969</v>
      </c>
      <c r="CF3887" s="65"/>
      <c r="CG3887" s="65"/>
      <c r="DJ3887" s="139"/>
      <c r="DK3887" s="95"/>
      <c r="DL3887" s="141"/>
      <c r="DM3887" s="141"/>
      <c r="DN3887" s="141"/>
      <c r="DO3887" s="141"/>
      <c r="DP3887" s="91"/>
      <c r="DQ3887" s="72"/>
      <c r="DR3887" s="72"/>
      <c r="DS3887" s="72"/>
      <c r="DT3887" s="72"/>
      <c r="DZ3887" s="141"/>
      <c r="EA3887" s="141"/>
      <c r="EC3887" s="141"/>
      <c r="EF3887" s="143"/>
    </row>
    <row r="3888" spans="78:136">
      <c r="BZ3888"/>
      <c r="CA3888" s="100">
        <v>41432.733356481483</v>
      </c>
      <c r="CB3888" t="s">
        <v>3428</v>
      </c>
      <c r="CF3888" s="65"/>
      <c r="CG3888" s="65"/>
      <c r="DJ3888" s="139"/>
      <c r="DK3888" s="95"/>
      <c r="DL3888" s="141"/>
      <c r="DM3888" s="141"/>
      <c r="DN3888" s="141"/>
      <c r="DO3888" s="141"/>
      <c r="DP3888" s="91"/>
      <c r="DQ3888" s="72"/>
      <c r="DR3888" s="72"/>
      <c r="DS3888" s="72"/>
      <c r="DT3888" s="72"/>
      <c r="DZ3888" s="141"/>
      <c r="EA3888" s="141"/>
      <c r="EC3888" s="141"/>
      <c r="EF3888" s="143"/>
    </row>
    <row r="3889" spans="78:136">
      <c r="BZ3889"/>
      <c r="CA3889" s="100">
        <v>41432.733356481483</v>
      </c>
      <c r="CB3889" t="s">
        <v>1969</v>
      </c>
      <c r="CF3889" s="65"/>
      <c r="CG3889" s="65"/>
      <c r="DJ3889" s="139"/>
      <c r="DK3889" s="95"/>
      <c r="DL3889" s="141"/>
      <c r="DM3889" s="141"/>
      <c r="DN3889" s="141"/>
      <c r="DO3889" s="141"/>
      <c r="DP3889" s="91"/>
      <c r="DQ3889" s="72"/>
      <c r="DR3889" s="72"/>
      <c r="DS3889" s="72"/>
      <c r="DT3889" s="72"/>
      <c r="DZ3889" s="141"/>
      <c r="EA3889" s="141"/>
      <c r="EC3889" s="141"/>
      <c r="EF3889" s="143"/>
    </row>
    <row r="3890" spans="78:136">
      <c r="BZ3890"/>
      <c r="CA3890" s="100">
        <v>41432.733356481483</v>
      </c>
      <c r="CB3890" t="s">
        <v>1969</v>
      </c>
      <c r="CF3890" s="65"/>
      <c r="CG3890" s="65"/>
      <c r="DJ3890" s="139"/>
      <c r="DK3890" s="95"/>
      <c r="DL3890" s="141"/>
      <c r="DM3890" s="141"/>
      <c r="DN3890" s="141"/>
      <c r="DO3890" s="141"/>
      <c r="DP3890" s="91"/>
      <c r="DQ3890" s="72"/>
      <c r="DR3890" s="72"/>
      <c r="DS3890" s="72"/>
      <c r="DT3890" s="72"/>
      <c r="DZ3890" s="141"/>
      <c r="EA3890" s="141"/>
      <c r="EC3890" s="141"/>
      <c r="EF3890" s="143"/>
    </row>
    <row r="3891" spans="78:136">
      <c r="BZ3891"/>
      <c r="CA3891" s="100">
        <v>41432.73337962963</v>
      </c>
      <c r="CB3891" t="s">
        <v>1969</v>
      </c>
      <c r="CF3891" s="65"/>
      <c r="CG3891" s="65"/>
      <c r="DJ3891" s="139"/>
      <c r="DK3891" s="95"/>
      <c r="DL3891" s="141"/>
      <c r="DM3891" s="141"/>
      <c r="DN3891" s="141"/>
      <c r="DO3891" s="141"/>
      <c r="DP3891" s="91"/>
      <c r="DQ3891" s="72"/>
      <c r="DR3891" s="72"/>
      <c r="DS3891" s="72"/>
      <c r="DT3891" s="72"/>
      <c r="DZ3891" s="141"/>
      <c r="EA3891" s="141"/>
      <c r="EC3891" s="141"/>
      <c r="EF3891" s="143"/>
    </row>
    <row r="3892" spans="78:136">
      <c r="BZ3892"/>
      <c r="CA3892" s="100">
        <v>41432.73337962963</v>
      </c>
      <c r="CB3892" t="s">
        <v>1969</v>
      </c>
      <c r="CF3892" s="65"/>
      <c r="CG3892" s="65"/>
      <c r="DJ3892" s="139"/>
      <c r="DK3892" s="95"/>
      <c r="DL3892" s="141"/>
      <c r="DM3892" s="141"/>
      <c r="DN3892" s="141"/>
      <c r="DO3892" s="141"/>
      <c r="DP3892" s="91"/>
      <c r="DQ3892" s="72"/>
      <c r="DR3892" s="72"/>
      <c r="DS3892" s="72"/>
      <c r="DT3892" s="72"/>
      <c r="DZ3892" s="141"/>
      <c r="EA3892" s="141"/>
      <c r="EC3892" s="141"/>
      <c r="EF3892" s="143"/>
    </row>
    <row r="3893" spans="78:136">
      <c r="BZ3893"/>
      <c r="CA3893" s="100">
        <v>41432.733391203707</v>
      </c>
      <c r="CB3893" t="s">
        <v>1969</v>
      </c>
      <c r="CF3893" s="65"/>
      <c r="CG3893" s="65"/>
      <c r="DJ3893" s="139"/>
      <c r="DK3893" s="95"/>
      <c r="DL3893" s="141"/>
      <c r="DM3893" s="141"/>
      <c r="DN3893" s="141"/>
      <c r="DO3893" s="141"/>
      <c r="DP3893" s="91"/>
      <c r="DQ3893" s="72"/>
      <c r="DR3893" s="72"/>
      <c r="DS3893" s="72"/>
      <c r="DT3893" s="72"/>
      <c r="DZ3893" s="141"/>
      <c r="EA3893" s="141"/>
      <c r="EC3893" s="141"/>
      <c r="EF3893" s="143"/>
    </row>
    <row r="3894" spans="78:136">
      <c r="BZ3894"/>
      <c r="CA3894" s="100">
        <v>41432.733391203707</v>
      </c>
      <c r="CB3894" t="s">
        <v>1969</v>
      </c>
      <c r="CF3894" s="65"/>
      <c r="CG3894" s="65"/>
      <c r="DJ3894" s="139"/>
      <c r="DK3894" s="95"/>
      <c r="DL3894" s="141"/>
      <c r="DM3894" s="141"/>
      <c r="DN3894" s="141"/>
      <c r="DO3894" s="141"/>
      <c r="DP3894" s="91"/>
      <c r="DQ3894" s="72"/>
      <c r="DR3894" s="72"/>
      <c r="DS3894" s="72"/>
      <c r="DT3894" s="72"/>
      <c r="DZ3894" s="141"/>
      <c r="EA3894" s="141"/>
      <c r="EC3894" s="141"/>
      <c r="EF3894" s="143"/>
    </row>
    <row r="3895" spans="78:136">
      <c r="BZ3895"/>
      <c r="CA3895" s="100">
        <v>41432.733391203707</v>
      </c>
      <c r="CB3895" t="s">
        <v>1969</v>
      </c>
      <c r="CF3895" s="65"/>
      <c r="CG3895" s="65"/>
      <c r="DJ3895" s="139"/>
      <c r="DK3895" s="95"/>
      <c r="DL3895" s="141"/>
      <c r="DM3895" s="141"/>
      <c r="DN3895" s="141"/>
      <c r="DO3895" s="141"/>
      <c r="DP3895" s="91"/>
      <c r="DQ3895" s="72"/>
      <c r="DR3895" s="72"/>
      <c r="DS3895" s="72"/>
      <c r="DT3895" s="72"/>
      <c r="DZ3895" s="141"/>
      <c r="EA3895" s="141"/>
      <c r="EC3895" s="141"/>
      <c r="EF3895" s="143"/>
    </row>
    <row r="3896" spans="78:136">
      <c r="BZ3896"/>
      <c r="CA3896" s="100">
        <v>41432.733402777776</v>
      </c>
      <c r="CB3896" t="s">
        <v>1969</v>
      </c>
      <c r="CF3896" s="65"/>
      <c r="CG3896" s="65"/>
      <c r="DJ3896" s="139"/>
      <c r="DK3896" s="95"/>
      <c r="DL3896" s="141"/>
      <c r="DM3896" s="141"/>
      <c r="DN3896" s="141"/>
      <c r="DO3896" s="141"/>
      <c r="DP3896" s="91"/>
      <c r="DQ3896" s="72"/>
      <c r="DR3896" s="72"/>
      <c r="DS3896" s="72"/>
      <c r="DT3896" s="72"/>
      <c r="DZ3896" s="141"/>
      <c r="EA3896" s="141"/>
      <c r="EC3896" s="141"/>
      <c r="EF3896" s="143"/>
    </row>
    <row r="3897" spans="78:136">
      <c r="BZ3897"/>
      <c r="CA3897" s="100">
        <v>41432.733414351853</v>
      </c>
      <c r="CB3897" t="s">
        <v>1969</v>
      </c>
      <c r="CF3897" s="65"/>
      <c r="CG3897" s="65"/>
      <c r="DJ3897" s="139"/>
      <c r="DK3897" s="95"/>
      <c r="DL3897" s="141"/>
      <c r="DM3897" s="141"/>
      <c r="DN3897" s="141"/>
      <c r="DO3897" s="141"/>
      <c r="DP3897" s="91"/>
      <c r="DQ3897" s="72"/>
      <c r="DR3897" s="72"/>
      <c r="DS3897" s="72"/>
      <c r="DT3897" s="72"/>
      <c r="DZ3897" s="141"/>
      <c r="EA3897" s="141"/>
      <c r="EC3897" s="141"/>
      <c r="EF3897" s="143"/>
    </row>
    <row r="3898" spans="78:136">
      <c r="BZ3898"/>
      <c r="CA3898" s="100">
        <v>41432.733460648145</v>
      </c>
      <c r="CB3898" t="s">
        <v>1969</v>
      </c>
      <c r="CF3898" s="65"/>
      <c r="CG3898" s="65"/>
      <c r="DJ3898" s="139"/>
      <c r="DK3898" s="95"/>
      <c r="DL3898" s="141"/>
      <c r="DM3898" s="141"/>
      <c r="DN3898" s="141"/>
      <c r="DO3898" s="141"/>
      <c r="DP3898" s="91"/>
      <c r="DQ3898" s="72"/>
      <c r="DR3898" s="72"/>
      <c r="DS3898" s="72"/>
      <c r="DT3898" s="72"/>
      <c r="DZ3898" s="141"/>
      <c r="EA3898" s="141"/>
      <c r="EC3898" s="141"/>
      <c r="EF3898" s="143"/>
    </row>
    <row r="3899" spans="78:136">
      <c r="BZ3899"/>
      <c r="CA3899" s="100">
        <v>41432.733472222222</v>
      </c>
      <c r="CB3899" t="s">
        <v>1969</v>
      </c>
      <c r="CF3899" s="65"/>
      <c r="CG3899" s="65"/>
      <c r="DJ3899" s="139"/>
      <c r="DK3899" s="95"/>
      <c r="DL3899" s="141"/>
      <c r="DM3899" s="141"/>
      <c r="DN3899" s="141"/>
      <c r="DO3899" s="141"/>
      <c r="DP3899" s="91"/>
      <c r="DQ3899" s="72"/>
      <c r="DR3899" s="72"/>
      <c r="DS3899" s="72"/>
      <c r="DT3899" s="72"/>
      <c r="DZ3899" s="141"/>
      <c r="EA3899" s="141"/>
      <c r="EC3899" s="141"/>
      <c r="EF3899" s="143"/>
    </row>
    <row r="3900" spans="78:136">
      <c r="BZ3900"/>
      <c r="CA3900" s="100">
        <v>41432.733472222222</v>
      </c>
      <c r="CB3900" t="s">
        <v>1969</v>
      </c>
      <c r="CF3900" s="65"/>
      <c r="CG3900" s="65"/>
      <c r="DJ3900" s="139"/>
      <c r="DK3900" s="95"/>
      <c r="DL3900" s="141"/>
      <c r="DM3900" s="141"/>
      <c r="DN3900" s="141"/>
      <c r="DO3900" s="141"/>
      <c r="DP3900" s="91"/>
      <c r="DQ3900" s="72"/>
      <c r="DR3900" s="72"/>
      <c r="DS3900" s="72"/>
      <c r="DT3900" s="72"/>
      <c r="DZ3900" s="141"/>
      <c r="EA3900" s="141"/>
      <c r="EC3900" s="141"/>
      <c r="EF3900" s="143"/>
    </row>
    <row r="3901" spans="78:136">
      <c r="BZ3901"/>
      <c r="CA3901" s="100">
        <v>41432.733483796299</v>
      </c>
      <c r="CB3901" t="s">
        <v>3467</v>
      </c>
      <c r="CF3901" s="65"/>
      <c r="CG3901" s="65"/>
      <c r="DJ3901" s="139"/>
      <c r="DK3901" s="95"/>
      <c r="DL3901" s="141"/>
      <c r="DM3901" s="141"/>
      <c r="DN3901" s="141"/>
      <c r="DO3901" s="141"/>
      <c r="DP3901" s="91"/>
      <c r="DQ3901" s="72"/>
      <c r="DR3901" s="72"/>
      <c r="DS3901" s="72"/>
      <c r="DT3901" s="72"/>
      <c r="DZ3901" s="141"/>
      <c r="EA3901" s="141"/>
      <c r="EC3901" s="141"/>
      <c r="EF3901" s="143"/>
    </row>
    <row r="3902" spans="78:136">
      <c r="BZ3902"/>
      <c r="CA3902" s="100">
        <v>41432.733483796299</v>
      </c>
      <c r="CB3902" t="s">
        <v>1969</v>
      </c>
      <c r="CF3902" s="65"/>
      <c r="CG3902" s="65"/>
      <c r="DJ3902" s="139"/>
      <c r="DK3902" s="95"/>
      <c r="DL3902" s="141"/>
      <c r="DM3902" s="141"/>
      <c r="DN3902" s="141"/>
      <c r="DO3902" s="141"/>
      <c r="DP3902" s="91"/>
      <c r="DQ3902" s="72"/>
      <c r="DR3902" s="72"/>
      <c r="DS3902" s="72"/>
      <c r="DT3902" s="72"/>
      <c r="DZ3902" s="141"/>
      <c r="EA3902" s="141"/>
      <c r="EC3902" s="141"/>
      <c r="EF3902" s="143"/>
    </row>
    <row r="3903" spans="78:136">
      <c r="BZ3903"/>
      <c r="CA3903" s="100">
        <v>41432.733969907407</v>
      </c>
      <c r="CB3903" t="s">
        <v>3468</v>
      </c>
      <c r="CF3903" s="65"/>
      <c r="CG3903" s="65"/>
      <c r="DJ3903" s="139"/>
      <c r="DK3903" s="95"/>
      <c r="DL3903" s="141"/>
      <c r="DM3903" s="141"/>
      <c r="DN3903" s="141"/>
      <c r="DO3903" s="141"/>
      <c r="DP3903" s="91"/>
      <c r="DQ3903" s="72"/>
      <c r="DR3903" s="72"/>
      <c r="DS3903" s="72"/>
      <c r="DT3903" s="72"/>
      <c r="DZ3903" s="141"/>
      <c r="EA3903" s="141"/>
      <c r="EC3903" s="141"/>
      <c r="EF3903" s="143"/>
    </row>
    <row r="3904" spans="78:136">
      <c r="BZ3904"/>
      <c r="CA3904" s="100">
        <v>41432.733981481484</v>
      </c>
      <c r="CB3904" t="s">
        <v>1597</v>
      </c>
      <c r="CF3904" s="65"/>
      <c r="CG3904" s="65"/>
      <c r="DJ3904" s="139"/>
      <c r="DK3904" s="95"/>
      <c r="DL3904" s="141"/>
      <c r="DM3904" s="141"/>
      <c r="DN3904" s="141"/>
      <c r="DO3904" s="141"/>
      <c r="DP3904" s="91"/>
      <c r="DQ3904" s="72"/>
      <c r="DR3904" s="72"/>
      <c r="DS3904" s="72"/>
      <c r="DT3904" s="72"/>
      <c r="DZ3904" s="141"/>
      <c r="EA3904" s="141"/>
      <c r="EC3904" s="141"/>
      <c r="EF3904" s="143"/>
    </row>
    <row r="3905" spans="78:136">
      <c r="BZ3905"/>
      <c r="CA3905" s="100">
        <v>41432.733993055554</v>
      </c>
      <c r="CB3905" t="s">
        <v>1969</v>
      </c>
      <c r="CF3905" s="65"/>
      <c r="CG3905" s="65"/>
      <c r="DJ3905" s="139"/>
      <c r="DK3905" s="95"/>
      <c r="DL3905" s="141"/>
      <c r="DM3905" s="141"/>
      <c r="DN3905" s="141"/>
      <c r="DO3905" s="141"/>
      <c r="DP3905" s="91"/>
      <c r="DQ3905" s="72"/>
      <c r="DR3905" s="72"/>
      <c r="DS3905" s="72"/>
      <c r="DT3905" s="72"/>
      <c r="DZ3905" s="141"/>
      <c r="EA3905" s="141"/>
      <c r="EC3905" s="141"/>
      <c r="EF3905" s="143"/>
    </row>
    <row r="3906" spans="78:136">
      <c r="BZ3906"/>
      <c r="CA3906" s="100">
        <v>41432.734039351853</v>
      </c>
      <c r="CB3906" t="s">
        <v>3469</v>
      </c>
      <c r="CF3906" s="65"/>
      <c r="CG3906" s="65"/>
      <c r="DJ3906" s="139"/>
      <c r="DK3906" s="95"/>
      <c r="DL3906" s="141"/>
      <c r="DM3906" s="141"/>
      <c r="DN3906" s="141"/>
      <c r="DO3906" s="141"/>
      <c r="DP3906" s="91"/>
      <c r="DQ3906" s="72"/>
      <c r="DR3906" s="72"/>
      <c r="DS3906" s="72"/>
      <c r="DT3906" s="72"/>
      <c r="DZ3906" s="141"/>
      <c r="EA3906" s="141"/>
      <c r="EC3906" s="141"/>
      <c r="EF3906" s="143"/>
    </row>
    <row r="3907" spans="78:136">
      <c r="BZ3907"/>
      <c r="CA3907" s="100">
        <v>41432.734039351853</v>
      </c>
      <c r="CB3907" t="s">
        <v>1597</v>
      </c>
      <c r="CF3907" s="65"/>
      <c r="CG3907" s="65"/>
      <c r="DJ3907" s="139"/>
      <c r="DK3907" s="95"/>
      <c r="DL3907" s="141"/>
      <c r="DM3907" s="141"/>
      <c r="DN3907" s="141"/>
      <c r="DO3907" s="141"/>
      <c r="DP3907" s="91"/>
      <c r="DQ3907" s="72"/>
      <c r="DR3907" s="72"/>
      <c r="DS3907" s="72"/>
      <c r="DT3907" s="72"/>
      <c r="DZ3907" s="141"/>
      <c r="EA3907" s="141"/>
      <c r="EC3907" s="141"/>
      <c r="EF3907" s="143"/>
    </row>
    <row r="3908" spans="78:136">
      <c r="BZ3908"/>
      <c r="CA3908" s="100"/>
      <c r="CB3908" t="s">
        <v>1209</v>
      </c>
      <c r="CF3908" s="65"/>
      <c r="CG3908" s="65"/>
      <c r="DJ3908" s="139"/>
      <c r="DK3908" s="95"/>
      <c r="DL3908" s="141"/>
      <c r="DM3908" s="141"/>
      <c r="DN3908" s="141"/>
      <c r="DO3908" s="141"/>
      <c r="DP3908" s="91"/>
      <c r="DQ3908" s="72"/>
      <c r="DR3908" s="72"/>
      <c r="DS3908" s="72"/>
      <c r="DT3908" s="72"/>
      <c r="DZ3908" s="141"/>
      <c r="EA3908" s="141"/>
      <c r="EC3908" s="141"/>
      <c r="EF3908" s="143"/>
    </row>
    <row r="3909" spans="78:136">
      <c r="BZ3909"/>
      <c r="CA3909" s="100">
        <v>41432.734050925923</v>
      </c>
      <c r="CB3909" t="s">
        <v>3467</v>
      </c>
      <c r="CF3909" s="65"/>
      <c r="CG3909" s="65"/>
      <c r="DJ3909" s="139"/>
      <c r="DK3909" s="95"/>
      <c r="DL3909" s="141"/>
      <c r="DM3909" s="141"/>
      <c r="DN3909" s="141"/>
      <c r="DO3909" s="141"/>
      <c r="DP3909" s="91"/>
      <c r="DQ3909" s="72"/>
      <c r="DR3909" s="72"/>
      <c r="DS3909" s="72"/>
      <c r="DT3909" s="72"/>
      <c r="DZ3909" s="141"/>
      <c r="EA3909" s="141"/>
      <c r="EC3909" s="141"/>
      <c r="EF3909" s="143"/>
    </row>
    <row r="3910" spans="78:136">
      <c r="BZ3910"/>
      <c r="CA3910" s="100"/>
      <c r="CB3910" t="s">
        <v>1209</v>
      </c>
      <c r="CF3910" s="65"/>
      <c r="CG3910" s="65"/>
      <c r="DJ3910" s="139"/>
      <c r="DK3910" s="95"/>
      <c r="DL3910" s="141"/>
      <c r="DM3910" s="141"/>
      <c r="DN3910" s="141"/>
      <c r="DO3910" s="141"/>
      <c r="DP3910" s="91"/>
      <c r="DQ3910" s="72"/>
      <c r="DR3910" s="72"/>
      <c r="DS3910" s="72"/>
      <c r="DT3910" s="72"/>
      <c r="DZ3910" s="141"/>
      <c r="EA3910" s="141"/>
      <c r="EC3910" s="141"/>
      <c r="EF3910" s="143"/>
    </row>
    <row r="3911" spans="78:136">
      <c r="BZ3911"/>
      <c r="CA3911" s="100">
        <v>41432.7340625</v>
      </c>
      <c r="CB3911" t="s">
        <v>3467</v>
      </c>
      <c r="CF3911" s="65"/>
      <c r="CG3911" s="65"/>
      <c r="DJ3911" s="139"/>
      <c r="DK3911" s="95"/>
      <c r="DL3911" s="141"/>
      <c r="DM3911" s="141"/>
      <c r="DN3911" s="141"/>
      <c r="DO3911" s="141"/>
      <c r="DP3911" s="91"/>
      <c r="DQ3911" s="72"/>
      <c r="DR3911" s="72"/>
      <c r="DS3911" s="72"/>
      <c r="DT3911" s="72"/>
      <c r="DZ3911" s="141"/>
      <c r="EA3911" s="141"/>
      <c r="EC3911" s="141"/>
      <c r="EF3911" s="143"/>
    </row>
    <row r="3912" spans="78:136">
      <c r="BZ3912"/>
      <c r="CA3912" s="100">
        <v>41432.734074074076</v>
      </c>
      <c r="CB3912" t="s">
        <v>1969</v>
      </c>
      <c r="CF3912" s="65"/>
      <c r="CG3912" s="65"/>
      <c r="DJ3912" s="139"/>
      <c r="DK3912" s="95"/>
      <c r="DL3912" s="141"/>
      <c r="DM3912" s="141"/>
      <c r="DN3912" s="141"/>
      <c r="DO3912" s="141"/>
      <c r="DP3912" s="91"/>
      <c r="DQ3912" s="72"/>
      <c r="DR3912" s="72"/>
      <c r="DS3912" s="72"/>
      <c r="DT3912" s="72"/>
      <c r="DZ3912" s="141"/>
      <c r="EA3912" s="141"/>
      <c r="EC3912" s="141"/>
      <c r="EF3912" s="143"/>
    </row>
    <row r="3913" spans="78:136">
      <c r="BZ3913"/>
      <c r="CA3913" s="100">
        <v>41432.734131944446</v>
      </c>
      <c r="CB3913" t="s">
        <v>3470</v>
      </c>
      <c r="CF3913" s="65"/>
      <c r="CG3913" s="65"/>
      <c r="DJ3913" s="139"/>
      <c r="DK3913" s="95"/>
      <c r="DL3913" s="141"/>
      <c r="DM3913" s="141"/>
      <c r="DN3913" s="141"/>
      <c r="DO3913" s="141"/>
      <c r="DP3913" s="91"/>
      <c r="DQ3913" s="72"/>
      <c r="DR3913" s="72"/>
      <c r="DS3913" s="72"/>
      <c r="DT3913" s="72"/>
      <c r="DZ3913" s="141"/>
      <c r="EA3913" s="141"/>
      <c r="EC3913" s="141"/>
      <c r="EF3913" s="143"/>
    </row>
    <row r="3914" spans="78:136">
      <c r="BZ3914"/>
      <c r="CA3914" s="100">
        <v>41432.734131944446</v>
      </c>
      <c r="CB3914" t="s">
        <v>1597</v>
      </c>
      <c r="CF3914" s="65"/>
      <c r="CG3914" s="65"/>
      <c r="DJ3914" s="139"/>
      <c r="DK3914" s="95"/>
      <c r="DL3914" s="141"/>
      <c r="DM3914" s="141"/>
      <c r="DN3914" s="141"/>
      <c r="DO3914" s="141"/>
      <c r="DP3914" s="91"/>
      <c r="DQ3914" s="72"/>
      <c r="DR3914" s="72"/>
      <c r="DS3914" s="72"/>
      <c r="DT3914" s="72"/>
      <c r="DZ3914" s="141"/>
      <c r="EA3914" s="141"/>
      <c r="EC3914" s="141"/>
      <c r="EF3914" s="143"/>
    </row>
    <row r="3915" spans="78:136">
      <c r="BZ3915"/>
      <c r="CA3915" s="100">
        <v>41432.734143518515</v>
      </c>
      <c r="CB3915" t="s">
        <v>1969</v>
      </c>
      <c r="CF3915" s="65"/>
      <c r="CG3915" s="65"/>
      <c r="DJ3915" s="139"/>
      <c r="DK3915" s="95"/>
      <c r="DL3915" s="141"/>
      <c r="DM3915" s="141"/>
      <c r="DN3915" s="141"/>
      <c r="DO3915" s="141"/>
      <c r="DP3915" s="91"/>
      <c r="DQ3915" s="72"/>
      <c r="DR3915" s="72"/>
      <c r="DS3915" s="72"/>
      <c r="DT3915" s="72"/>
      <c r="DZ3915" s="141"/>
      <c r="EA3915" s="141"/>
      <c r="EC3915" s="141"/>
      <c r="EF3915" s="143"/>
    </row>
    <row r="3916" spans="78:136">
      <c r="BZ3916"/>
      <c r="CA3916" s="100">
        <v>41432.734166666669</v>
      </c>
      <c r="CB3916" t="s">
        <v>1969</v>
      </c>
      <c r="CF3916" s="65"/>
      <c r="CG3916" s="65"/>
      <c r="DJ3916" s="139"/>
      <c r="DK3916" s="95"/>
      <c r="DL3916" s="141"/>
      <c r="DM3916" s="141"/>
      <c r="DN3916" s="141"/>
      <c r="DO3916" s="141"/>
      <c r="DP3916" s="91"/>
      <c r="DQ3916" s="72"/>
      <c r="DR3916" s="72"/>
      <c r="DS3916" s="72"/>
      <c r="DT3916" s="72"/>
      <c r="DZ3916" s="141"/>
      <c r="EA3916" s="141"/>
      <c r="EC3916" s="141"/>
      <c r="EF3916" s="143"/>
    </row>
    <row r="3917" spans="78:136">
      <c r="BZ3917"/>
      <c r="CA3917" s="100">
        <v>41432.734212962961</v>
      </c>
      <c r="CB3917" t="s">
        <v>3471</v>
      </c>
      <c r="CF3917" s="65"/>
      <c r="CG3917" s="65"/>
      <c r="DJ3917" s="139"/>
      <c r="DK3917" s="95"/>
      <c r="DL3917" s="141"/>
      <c r="DM3917" s="141"/>
      <c r="DN3917" s="141"/>
      <c r="DO3917" s="141"/>
      <c r="DP3917" s="91"/>
      <c r="DQ3917" s="72"/>
      <c r="DR3917" s="72"/>
      <c r="DS3917" s="72"/>
      <c r="DT3917" s="72"/>
      <c r="DZ3917" s="141"/>
      <c r="EA3917" s="141"/>
      <c r="EC3917" s="141"/>
      <c r="EF3917" s="143"/>
    </row>
    <row r="3918" spans="78:136">
      <c r="BZ3918"/>
      <c r="CA3918" s="100">
        <v>41432.734212962961</v>
      </c>
      <c r="CB3918" t="s">
        <v>1598</v>
      </c>
      <c r="CF3918" s="65"/>
      <c r="CG3918" s="65"/>
      <c r="DJ3918" s="139"/>
      <c r="DK3918" s="95"/>
      <c r="DL3918" s="141"/>
      <c r="DM3918" s="141"/>
      <c r="DN3918" s="141"/>
      <c r="DO3918" s="141"/>
      <c r="DP3918" s="91"/>
      <c r="DQ3918" s="72"/>
      <c r="DR3918" s="72"/>
      <c r="DS3918" s="72"/>
      <c r="DT3918" s="72"/>
      <c r="DZ3918" s="141"/>
      <c r="EA3918" s="141"/>
      <c r="EC3918" s="141"/>
      <c r="EF3918" s="143"/>
    </row>
    <row r="3919" spans="78:136">
      <c r="BZ3919"/>
      <c r="CA3919" s="100">
        <v>41432.734212962961</v>
      </c>
      <c r="CB3919" t="s">
        <v>1969</v>
      </c>
      <c r="CF3919" s="65"/>
      <c r="CG3919" s="65"/>
      <c r="DJ3919" s="139"/>
      <c r="DK3919" s="95"/>
      <c r="DL3919" s="141"/>
      <c r="DM3919" s="141"/>
      <c r="DN3919" s="141"/>
      <c r="DO3919" s="141"/>
      <c r="DP3919" s="91"/>
      <c r="DQ3919" s="72"/>
      <c r="DR3919" s="72"/>
      <c r="DS3919" s="72"/>
      <c r="DT3919" s="72"/>
      <c r="DZ3919" s="141"/>
      <c r="EA3919" s="141"/>
      <c r="EC3919" s="141"/>
      <c r="EF3919" s="143"/>
    </row>
    <row r="3920" spans="78:136">
      <c r="BZ3920"/>
      <c r="CA3920" s="100">
        <v>41432.734212962961</v>
      </c>
      <c r="CB3920" t="s">
        <v>3472</v>
      </c>
      <c r="CF3920" s="65"/>
      <c r="CG3920" s="65"/>
      <c r="DJ3920" s="139"/>
      <c r="DK3920" s="95"/>
      <c r="DL3920" s="141"/>
      <c r="DM3920" s="141"/>
      <c r="DN3920" s="141"/>
      <c r="DO3920" s="141"/>
      <c r="DP3920" s="91"/>
      <c r="DQ3920" s="72"/>
      <c r="DR3920" s="72"/>
      <c r="DS3920" s="72"/>
      <c r="DT3920" s="72"/>
      <c r="DZ3920" s="141"/>
      <c r="EA3920" s="141"/>
      <c r="EC3920" s="141"/>
      <c r="EF3920" s="143"/>
    </row>
    <row r="3921" spans="78:136">
      <c r="BZ3921"/>
      <c r="CA3921" s="100">
        <v>41432.734212962961</v>
      </c>
      <c r="CB3921" t="s">
        <v>1969</v>
      </c>
      <c r="CF3921" s="65"/>
      <c r="CG3921" s="65"/>
      <c r="DJ3921" s="139"/>
      <c r="DK3921" s="95"/>
      <c r="DL3921" s="141"/>
      <c r="DM3921" s="141"/>
      <c r="DN3921" s="141"/>
      <c r="DO3921" s="141"/>
      <c r="DP3921" s="91"/>
      <c r="DQ3921" s="72"/>
      <c r="DR3921" s="72"/>
      <c r="DS3921" s="72"/>
      <c r="DT3921" s="72"/>
      <c r="DZ3921" s="141"/>
      <c r="EA3921" s="141"/>
      <c r="EC3921" s="141"/>
      <c r="EF3921" s="143"/>
    </row>
    <row r="3922" spans="78:136">
      <c r="BZ3922"/>
      <c r="CA3922" s="100">
        <v>41432.734236111108</v>
      </c>
      <c r="CB3922" t="s">
        <v>3430</v>
      </c>
      <c r="CF3922" s="65"/>
      <c r="CG3922" s="65"/>
      <c r="DJ3922" s="139"/>
      <c r="DK3922" s="95"/>
      <c r="DL3922" s="141"/>
      <c r="DM3922" s="141"/>
      <c r="DN3922" s="141"/>
      <c r="DO3922" s="141"/>
      <c r="DP3922" s="91"/>
      <c r="DQ3922" s="72"/>
      <c r="DR3922" s="72"/>
      <c r="DS3922" s="72"/>
      <c r="DT3922" s="72"/>
      <c r="DZ3922" s="141"/>
      <c r="EA3922" s="141"/>
      <c r="EC3922" s="141"/>
      <c r="EF3922" s="143"/>
    </row>
    <row r="3923" spans="78:136">
      <c r="BZ3923"/>
      <c r="CA3923" s="100">
        <v>41432.734259259261</v>
      </c>
      <c r="CB3923" t="s">
        <v>1969</v>
      </c>
      <c r="CF3923" s="65"/>
      <c r="CG3923" s="65"/>
      <c r="DJ3923" s="139"/>
      <c r="DK3923" s="95"/>
      <c r="DL3923" s="141"/>
      <c r="DM3923" s="141"/>
      <c r="DN3923" s="141"/>
      <c r="DO3923" s="141"/>
      <c r="DP3923" s="91"/>
      <c r="DQ3923" s="72"/>
      <c r="DR3923" s="72"/>
      <c r="DS3923" s="72"/>
      <c r="DT3923" s="72"/>
      <c r="DZ3923" s="141"/>
      <c r="EA3923" s="141"/>
      <c r="EC3923" s="141"/>
      <c r="EF3923" s="143"/>
    </row>
    <row r="3924" spans="78:136">
      <c r="BZ3924"/>
      <c r="CA3924" s="100">
        <v>41432.734259259261</v>
      </c>
      <c r="CB3924" t="s">
        <v>3471</v>
      </c>
      <c r="CF3924" s="65"/>
      <c r="CG3924" s="65"/>
      <c r="DJ3924" s="139"/>
      <c r="DK3924" s="95"/>
      <c r="DL3924" s="141"/>
      <c r="DM3924" s="141"/>
      <c r="DN3924" s="141"/>
      <c r="DO3924" s="141"/>
      <c r="DP3924" s="91"/>
      <c r="DQ3924" s="72"/>
      <c r="DR3924" s="72"/>
      <c r="DS3924" s="72"/>
      <c r="DT3924" s="72"/>
      <c r="DZ3924" s="141"/>
      <c r="EA3924" s="141"/>
      <c r="EC3924" s="141"/>
      <c r="EF3924" s="143"/>
    </row>
    <row r="3925" spans="78:136">
      <c r="BZ3925"/>
      <c r="CA3925" s="100">
        <v>41432.734270833331</v>
      </c>
      <c r="CB3925" t="s">
        <v>1597</v>
      </c>
      <c r="CF3925" s="65"/>
      <c r="CG3925" s="65"/>
      <c r="DJ3925" s="139"/>
      <c r="DK3925" s="95"/>
      <c r="DL3925" s="141"/>
      <c r="DM3925" s="141"/>
      <c r="DN3925" s="141"/>
      <c r="DO3925" s="141"/>
      <c r="DP3925" s="91"/>
      <c r="DQ3925" s="72"/>
      <c r="DR3925" s="72"/>
      <c r="DS3925" s="72"/>
      <c r="DT3925" s="72"/>
      <c r="DZ3925" s="141"/>
      <c r="EA3925" s="141"/>
      <c r="EC3925" s="141"/>
      <c r="EF3925" s="143"/>
    </row>
    <row r="3926" spans="78:136">
      <c r="BZ3926"/>
      <c r="CA3926" s="100">
        <v>41432.73773148148</v>
      </c>
      <c r="CB3926" t="s">
        <v>1969</v>
      </c>
      <c r="CF3926" s="65"/>
      <c r="CG3926" s="65"/>
      <c r="DJ3926" s="139"/>
      <c r="DK3926" s="95"/>
      <c r="DL3926" s="141"/>
      <c r="DM3926" s="141"/>
      <c r="DN3926" s="141"/>
      <c r="DO3926" s="141"/>
      <c r="DP3926" s="91"/>
      <c r="DQ3926" s="72"/>
      <c r="DR3926" s="72"/>
      <c r="DS3926" s="72"/>
      <c r="DT3926" s="72"/>
      <c r="DZ3926" s="141"/>
      <c r="EA3926" s="141"/>
      <c r="EC3926" s="141"/>
      <c r="EF3926" s="143"/>
    </row>
    <row r="3927" spans="78:136">
      <c r="BZ3927"/>
      <c r="CA3927" s="100">
        <v>41432.737847222219</v>
      </c>
      <c r="CB3927" t="s">
        <v>1969</v>
      </c>
      <c r="CF3927" s="65"/>
      <c r="CG3927" s="65"/>
      <c r="DJ3927" s="139"/>
      <c r="DK3927" s="95"/>
      <c r="DL3927" s="141"/>
      <c r="DM3927" s="141"/>
      <c r="DN3927" s="141"/>
      <c r="DO3927" s="141"/>
      <c r="DP3927" s="91"/>
      <c r="DQ3927" s="72"/>
      <c r="DR3927" s="72"/>
      <c r="DS3927" s="72"/>
      <c r="DT3927" s="72"/>
      <c r="DZ3927" s="141"/>
      <c r="EA3927" s="141"/>
      <c r="EC3927" s="141"/>
      <c r="EF3927" s="143"/>
    </row>
    <row r="3928" spans="78:136">
      <c r="BZ3928"/>
      <c r="CA3928" s="100">
        <v>41432.739201388889</v>
      </c>
      <c r="CB3928" t="s">
        <v>1969</v>
      </c>
      <c r="CF3928" s="65"/>
      <c r="CG3928" s="65"/>
      <c r="DJ3928" s="139"/>
      <c r="DK3928" s="95"/>
      <c r="DL3928" s="141"/>
      <c r="DM3928" s="141"/>
      <c r="DN3928" s="141"/>
      <c r="DO3928" s="141"/>
      <c r="DP3928" s="91"/>
      <c r="DQ3928" s="72"/>
      <c r="DR3928" s="72"/>
      <c r="DS3928" s="72"/>
      <c r="DT3928" s="72"/>
      <c r="DZ3928" s="141"/>
      <c r="EA3928" s="141"/>
      <c r="EC3928" s="141"/>
      <c r="EF3928" s="143"/>
    </row>
    <row r="3929" spans="78:136">
      <c r="BZ3929"/>
      <c r="CA3929" s="100">
        <v>41432.739270833335</v>
      </c>
      <c r="CB3929" t="s">
        <v>1969</v>
      </c>
      <c r="CF3929" s="65"/>
      <c r="CG3929" s="65"/>
      <c r="DJ3929" s="139"/>
      <c r="DK3929" s="95"/>
      <c r="DL3929" s="141"/>
      <c r="DM3929" s="141"/>
      <c r="DN3929" s="141"/>
      <c r="DO3929" s="141"/>
      <c r="DP3929" s="91"/>
      <c r="DQ3929" s="72"/>
      <c r="DR3929" s="72"/>
      <c r="DS3929" s="72"/>
      <c r="DT3929" s="72"/>
      <c r="DZ3929" s="141"/>
      <c r="EA3929" s="141"/>
      <c r="EC3929" s="141"/>
      <c r="EF3929" s="143"/>
    </row>
    <row r="3930" spans="78:136">
      <c r="BZ3930"/>
      <c r="CA3930" s="100">
        <v>41432.739270833335</v>
      </c>
      <c r="CB3930" t="s">
        <v>1969</v>
      </c>
      <c r="CF3930" s="65"/>
      <c r="CG3930" s="65"/>
      <c r="DJ3930" s="139"/>
      <c r="DK3930" s="95"/>
      <c r="DL3930" s="141"/>
      <c r="DM3930" s="141"/>
      <c r="DN3930" s="141"/>
      <c r="DO3930" s="141"/>
      <c r="DP3930" s="91"/>
      <c r="DQ3930" s="72"/>
      <c r="DR3930" s="72"/>
      <c r="DS3930" s="72"/>
      <c r="DT3930" s="72"/>
      <c r="DZ3930" s="141"/>
      <c r="EA3930" s="141"/>
      <c r="EC3930" s="141"/>
      <c r="EF3930" s="143"/>
    </row>
    <row r="3931" spans="78:136">
      <c r="BZ3931"/>
      <c r="CA3931" s="100">
        <v>41432.739398148151</v>
      </c>
      <c r="CB3931" t="s">
        <v>1969</v>
      </c>
      <c r="CF3931" s="65"/>
      <c r="CG3931" s="65"/>
      <c r="DJ3931" s="139"/>
      <c r="DK3931" s="95"/>
      <c r="DL3931" s="141"/>
      <c r="DM3931" s="141"/>
      <c r="DN3931" s="141"/>
      <c r="DO3931" s="141"/>
      <c r="DP3931" s="91"/>
      <c r="DQ3931" s="72"/>
      <c r="DR3931" s="72"/>
      <c r="DS3931" s="72"/>
      <c r="DT3931" s="72"/>
      <c r="DZ3931" s="141"/>
      <c r="EA3931" s="141"/>
      <c r="EC3931" s="141"/>
      <c r="EF3931" s="143"/>
    </row>
    <row r="3932" spans="78:136">
      <c r="BZ3932"/>
      <c r="CA3932" s="100">
        <v>41432.739398148151</v>
      </c>
      <c r="CB3932" t="s">
        <v>1969</v>
      </c>
      <c r="CF3932" s="65"/>
      <c r="CG3932" s="65"/>
      <c r="DJ3932" s="139"/>
      <c r="DK3932" s="95"/>
      <c r="DL3932" s="141"/>
      <c r="DM3932" s="141"/>
      <c r="DN3932" s="141"/>
      <c r="DO3932" s="141"/>
      <c r="DP3932" s="91"/>
      <c r="DQ3932" s="72"/>
      <c r="DR3932" s="72"/>
      <c r="DS3932" s="72"/>
      <c r="DT3932" s="72"/>
      <c r="DZ3932" s="141"/>
      <c r="EA3932" s="141"/>
      <c r="EC3932" s="141"/>
      <c r="EF3932" s="143"/>
    </row>
    <row r="3933" spans="78:136">
      <c r="BZ3933"/>
      <c r="CA3933" s="100">
        <v>41432.73940972222</v>
      </c>
      <c r="CB3933" t="s">
        <v>3476</v>
      </c>
      <c r="CF3933" s="65"/>
      <c r="CG3933" s="65"/>
      <c r="DJ3933" s="139"/>
      <c r="DK3933" s="95"/>
      <c r="DL3933" s="141"/>
      <c r="DM3933" s="141"/>
      <c r="DN3933" s="141"/>
      <c r="DO3933" s="141"/>
      <c r="DP3933" s="91"/>
      <c r="DQ3933" s="72"/>
      <c r="DR3933" s="72"/>
      <c r="DS3933" s="72"/>
      <c r="DT3933" s="72"/>
      <c r="DZ3933" s="141"/>
      <c r="EA3933" s="141"/>
      <c r="EC3933" s="141"/>
      <c r="EF3933" s="143"/>
    </row>
    <row r="3934" spans="78:136">
      <c r="BZ3934"/>
      <c r="CA3934" s="100">
        <v>41432.739421296297</v>
      </c>
      <c r="CB3934" t="s">
        <v>1969</v>
      </c>
      <c r="CF3934" s="65"/>
      <c r="CG3934" s="65"/>
      <c r="DJ3934" s="139"/>
      <c r="DK3934" s="95"/>
      <c r="DL3934" s="141"/>
      <c r="DM3934" s="141"/>
      <c r="DN3934" s="141"/>
      <c r="DO3934" s="141"/>
      <c r="DP3934" s="91"/>
      <c r="DQ3934" s="72"/>
      <c r="DR3934" s="72"/>
      <c r="DS3934" s="72"/>
      <c r="DT3934" s="72"/>
      <c r="DZ3934" s="141"/>
      <c r="EA3934" s="141"/>
      <c r="EC3934" s="141"/>
      <c r="EF3934" s="143"/>
    </row>
    <row r="3935" spans="78:136">
      <c r="BZ3935"/>
      <c r="CA3935" s="100">
        <v>41432.739421296297</v>
      </c>
      <c r="CB3935" t="s">
        <v>1969</v>
      </c>
      <c r="CF3935" s="65"/>
      <c r="CG3935" s="65"/>
      <c r="DJ3935" s="139"/>
      <c r="DK3935" s="95"/>
      <c r="DL3935" s="141"/>
      <c r="DM3935" s="141"/>
      <c r="DN3935" s="141"/>
      <c r="DO3935" s="141"/>
      <c r="DP3935" s="91"/>
      <c r="DQ3935" s="72"/>
      <c r="DR3935" s="72"/>
      <c r="DS3935" s="72"/>
      <c r="DT3935" s="72"/>
      <c r="DZ3935" s="141"/>
      <c r="EA3935" s="141"/>
      <c r="EC3935" s="141"/>
      <c r="EF3935" s="143"/>
    </row>
    <row r="3936" spans="78:136">
      <c r="BZ3936"/>
      <c r="CA3936" s="100">
        <v>41432.739432870374</v>
      </c>
      <c r="CB3936" t="s">
        <v>1969</v>
      </c>
      <c r="CF3936" s="65"/>
      <c r="CG3936" s="65"/>
      <c r="DJ3936" s="139"/>
      <c r="DK3936" s="95"/>
      <c r="DL3936" s="141"/>
      <c r="DM3936" s="141"/>
      <c r="DN3936" s="141"/>
      <c r="DO3936" s="141"/>
      <c r="DP3936" s="91"/>
      <c r="DQ3936" s="72"/>
      <c r="DR3936" s="72"/>
      <c r="DS3936" s="72"/>
      <c r="DT3936" s="72"/>
      <c r="DZ3936" s="141"/>
      <c r="EA3936" s="141"/>
      <c r="EC3936" s="141"/>
      <c r="EF3936" s="143"/>
    </row>
    <row r="3937" spans="78:136">
      <c r="BZ3937"/>
      <c r="CA3937" s="100">
        <v>41432.739444444444</v>
      </c>
      <c r="CB3937" t="s">
        <v>1969</v>
      </c>
      <c r="CF3937" s="65"/>
      <c r="CG3937" s="65"/>
      <c r="DJ3937" s="139"/>
      <c r="DK3937" s="95"/>
      <c r="DL3937" s="141"/>
      <c r="DM3937" s="141"/>
      <c r="DN3937" s="141"/>
      <c r="DO3937" s="141"/>
      <c r="DP3937" s="91"/>
      <c r="DQ3937" s="72"/>
      <c r="DR3937" s="72"/>
      <c r="DS3937" s="72"/>
      <c r="DT3937" s="72"/>
      <c r="DZ3937" s="141"/>
      <c r="EA3937" s="141"/>
      <c r="EC3937" s="141"/>
      <c r="EF3937" s="143"/>
    </row>
    <row r="3938" spans="78:136">
      <c r="BZ3938"/>
      <c r="CA3938" s="100">
        <v>41432.73945601852</v>
      </c>
      <c r="CB3938" t="s">
        <v>1969</v>
      </c>
      <c r="CF3938" s="65"/>
      <c r="CG3938" s="65"/>
      <c r="DJ3938" s="139"/>
      <c r="DK3938" s="95"/>
      <c r="DL3938" s="141"/>
      <c r="DM3938" s="141"/>
      <c r="DN3938" s="141"/>
      <c r="DO3938" s="141"/>
      <c r="DP3938" s="91"/>
      <c r="DQ3938" s="72"/>
      <c r="DR3938" s="72"/>
      <c r="DS3938" s="72"/>
      <c r="DT3938" s="72"/>
      <c r="DZ3938" s="141"/>
      <c r="EA3938" s="141"/>
      <c r="EC3938" s="141"/>
      <c r="EF3938" s="143"/>
    </row>
    <row r="3939" spans="78:136">
      <c r="BZ3939"/>
      <c r="CA3939" s="100">
        <v>41432.73946759259</v>
      </c>
      <c r="CB3939" t="s">
        <v>2872</v>
      </c>
      <c r="CF3939" s="65"/>
      <c r="CG3939" s="65"/>
      <c r="DJ3939" s="139"/>
      <c r="DK3939" s="95"/>
      <c r="DL3939" s="141"/>
      <c r="DM3939" s="141"/>
      <c r="DN3939" s="141"/>
      <c r="DO3939" s="141"/>
      <c r="DP3939" s="91"/>
      <c r="DQ3939" s="72"/>
      <c r="DR3939" s="72"/>
      <c r="DS3939" s="72"/>
      <c r="DT3939" s="72"/>
      <c r="DZ3939" s="141"/>
      <c r="EA3939" s="141"/>
      <c r="EC3939" s="141"/>
      <c r="EF3939" s="143"/>
    </row>
    <row r="3940" spans="78:136">
      <c r="BZ3940"/>
      <c r="CA3940" s="100">
        <v>41432.73946759259</v>
      </c>
      <c r="CB3940" t="s">
        <v>1969</v>
      </c>
      <c r="CF3940" s="65"/>
      <c r="CG3940" s="65"/>
      <c r="DJ3940" s="139"/>
      <c r="DK3940" s="95"/>
      <c r="DL3940" s="141"/>
      <c r="DM3940" s="141"/>
      <c r="DN3940" s="141"/>
      <c r="DO3940" s="141"/>
      <c r="DP3940" s="91"/>
      <c r="DQ3940" s="72"/>
      <c r="DR3940" s="72"/>
      <c r="DS3940" s="72"/>
      <c r="DT3940" s="72"/>
      <c r="DZ3940" s="141"/>
      <c r="EA3940" s="141"/>
      <c r="EC3940" s="141"/>
      <c r="EF3940" s="143"/>
    </row>
    <row r="3941" spans="78:136">
      <c r="BZ3941"/>
      <c r="CA3941" s="100">
        <v>41432.739479166667</v>
      </c>
      <c r="CB3941" t="s">
        <v>1969</v>
      </c>
      <c r="CF3941" s="65"/>
      <c r="CG3941" s="65"/>
      <c r="DJ3941" s="139"/>
      <c r="DK3941" s="95"/>
      <c r="DL3941" s="141"/>
      <c r="DM3941" s="141"/>
      <c r="DN3941" s="141"/>
      <c r="DO3941" s="141"/>
      <c r="DP3941" s="91"/>
      <c r="DQ3941" s="72"/>
      <c r="DR3941" s="72"/>
      <c r="DS3941" s="72"/>
      <c r="DT3941" s="72"/>
      <c r="DZ3941" s="141"/>
      <c r="EA3941" s="141"/>
      <c r="EC3941" s="141"/>
      <c r="EF3941" s="143"/>
    </row>
    <row r="3942" spans="78:136">
      <c r="BZ3942"/>
      <c r="CA3942" s="100">
        <v>41432.739490740743</v>
      </c>
      <c r="CB3942" t="s">
        <v>1969</v>
      </c>
      <c r="CF3942" s="65"/>
      <c r="CG3942" s="65"/>
      <c r="DJ3942" s="139"/>
      <c r="DK3942" s="95"/>
      <c r="DL3942" s="141"/>
      <c r="DM3942" s="141"/>
      <c r="DN3942" s="141"/>
      <c r="DO3942" s="141"/>
      <c r="DP3942" s="91"/>
      <c r="DQ3942" s="72"/>
      <c r="DR3942" s="72"/>
      <c r="DS3942" s="72"/>
      <c r="DT3942" s="72"/>
      <c r="DZ3942" s="141"/>
      <c r="EA3942" s="141"/>
      <c r="EC3942" s="141"/>
      <c r="EF3942" s="143"/>
    </row>
    <row r="3943" spans="78:136">
      <c r="BZ3943"/>
      <c r="CA3943" s="100">
        <v>41432.739490740743</v>
      </c>
      <c r="CB3943" t="s">
        <v>1969</v>
      </c>
      <c r="CF3943" s="65"/>
      <c r="CG3943" s="65"/>
      <c r="DJ3943" s="139"/>
      <c r="DK3943" s="95"/>
      <c r="DL3943" s="141"/>
      <c r="DM3943" s="141"/>
      <c r="DN3943" s="141"/>
      <c r="DO3943" s="141"/>
      <c r="DP3943" s="91"/>
      <c r="DQ3943" s="72"/>
      <c r="DR3943" s="72"/>
      <c r="DS3943" s="72"/>
      <c r="DT3943" s="72"/>
      <c r="DZ3943" s="141"/>
      <c r="EA3943" s="141"/>
      <c r="EC3943" s="141"/>
      <c r="EF3943" s="143"/>
    </row>
    <row r="3944" spans="78:136">
      <c r="BZ3944"/>
      <c r="CA3944" s="279">
        <v>41432.739502314813</v>
      </c>
      <c r="CB3944" t="s">
        <v>1969</v>
      </c>
      <c r="CF3944" s="65"/>
      <c r="CG3944" s="65"/>
      <c r="DJ3944" s="139"/>
      <c r="DK3944" s="95"/>
      <c r="DL3944" s="141"/>
      <c r="DM3944" s="141"/>
      <c r="DN3944" s="141"/>
      <c r="DO3944" s="141"/>
      <c r="DP3944" s="91"/>
      <c r="DQ3944" s="72"/>
      <c r="DR3944" s="72"/>
      <c r="DS3944" s="72"/>
      <c r="DT3944" s="72"/>
      <c r="DZ3944" s="141"/>
      <c r="EA3944" s="141"/>
      <c r="EC3944" s="141"/>
      <c r="EF3944" s="143"/>
    </row>
    <row r="3945" spans="78:136">
      <c r="BZ3945"/>
      <c r="CA3945" s="279">
        <v>41432.739502314813</v>
      </c>
      <c r="CB3945" t="s">
        <v>1969</v>
      </c>
      <c r="CF3945" s="65"/>
      <c r="CG3945" s="65"/>
      <c r="DJ3945" s="139"/>
      <c r="DK3945" s="95"/>
      <c r="DL3945" s="141"/>
      <c r="DM3945" s="141"/>
      <c r="DN3945" s="141"/>
      <c r="DO3945" s="141"/>
      <c r="DP3945" s="91"/>
      <c r="DQ3945" s="72"/>
      <c r="DR3945" s="72"/>
      <c r="DS3945" s="72"/>
      <c r="DT3945" s="72"/>
      <c r="DZ3945" s="141"/>
      <c r="EA3945" s="141"/>
      <c r="EC3945" s="141"/>
      <c r="EF3945" s="143"/>
    </row>
    <row r="3946" spans="78:136">
      <c r="BZ3946"/>
      <c r="CA3946" s="279">
        <v>41432.739502314813</v>
      </c>
      <c r="CB3946" t="s">
        <v>1969</v>
      </c>
      <c r="CF3946" s="65"/>
      <c r="CG3946" s="65"/>
      <c r="DJ3946" s="139"/>
      <c r="DK3946" s="95"/>
      <c r="DL3946" s="141"/>
      <c r="DM3946" s="141"/>
      <c r="DN3946" s="141"/>
      <c r="DO3946" s="141"/>
      <c r="DP3946" s="91"/>
      <c r="DQ3946" s="72"/>
      <c r="DR3946" s="72"/>
      <c r="DS3946" s="72"/>
      <c r="DT3946" s="72"/>
      <c r="DZ3946" s="141"/>
      <c r="EA3946" s="141"/>
      <c r="EC3946" s="141"/>
      <c r="EF3946" s="143"/>
    </row>
    <row r="3947" spans="78:136">
      <c r="BZ3947"/>
      <c r="CA3947" s="279">
        <v>41432.739502314813</v>
      </c>
      <c r="CB3947" t="s">
        <v>1969</v>
      </c>
      <c r="CF3947" s="65"/>
      <c r="CG3947" s="65"/>
      <c r="DJ3947" s="139"/>
      <c r="DK3947" s="95"/>
      <c r="DL3947" s="141"/>
      <c r="DM3947" s="141"/>
      <c r="DN3947" s="141"/>
      <c r="DO3947" s="141"/>
      <c r="DP3947" s="91"/>
      <c r="DQ3947" s="72"/>
      <c r="DR3947" s="72"/>
      <c r="DS3947" s="72"/>
      <c r="DT3947" s="72"/>
      <c r="DZ3947" s="141"/>
      <c r="EA3947" s="141"/>
      <c r="EC3947" s="141"/>
      <c r="EF3947" s="143"/>
    </row>
    <row r="3948" spans="78:136">
      <c r="BZ3948"/>
      <c r="CA3948" s="279">
        <v>41432.739525462966</v>
      </c>
      <c r="CB3948" t="s">
        <v>1969</v>
      </c>
      <c r="CF3948" s="65"/>
      <c r="CG3948" s="65"/>
      <c r="DJ3948" s="139"/>
      <c r="DK3948" s="95"/>
      <c r="DL3948" s="141"/>
      <c r="DM3948" s="141"/>
      <c r="DN3948" s="141"/>
      <c r="DO3948" s="141"/>
      <c r="DP3948" s="91"/>
      <c r="DQ3948" s="72"/>
      <c r="DR3948" s="72"/>
      <c r="DS3948" s="72"/>
      <c r="DT3948" s="72"/>
      <c r="DZ3948" s="141"/>
      <c r="EA3948" s="141"/>
      <c r="EC3948" s="141"/>
      <c r="EF3948" s="143"/>
    </row>
    <row r="3949" spans="78:136">
      <c r="BZ3949"/>
      <c r="CA3949" s="279">
        <v>41432.739537037036</v>
      </c>
      <c r="CB3949" t="s">
        <v>1969</v>
      </c>
      <c r="CF3949" s="65"/>
      <c r="CG3949" s="65"/>
      <c r="DJ3949" s="139"/>
      <c r="DK3949" s="95"/>
      <c r="DL3949" s="141"/>
      <c r="DM3949" s="141"/>
      <c r="DN3949" s="141"/>
      <c r="DO3949" s="141"/>
      <c r="DP3949" s="91"/>
      <c r="DQ3949" s="72"/>
      <c r="DR3949" s="72"/>
      <c r="DS3949" s="72"/>
      <c r="DT3949" s="72"/>
      <c r="DZ3949" s="141"/>
      <c r="EA3949" s="141"/>
      <c r="EC3949" s="141"/>
      <c r="EF3949" s="143"/>
    </row>
    <row r="3950" spans="78:136">
      <c r="BZ3950"/>
      <c r="CA3950" s="279">
        <v>41432.739571759259</v>
      </c>
      <c r="CB3950" t="s">
        <v>1969</v>
      </c>
      <c r="CF3950" s="65"/>
      <c r="CG3950" s="65"/>
      <c r="DJ3950" s="139"/>
      <c r="DK3950" s="95"/>
      <c r="DL3950" s="141"/>
      <c r="DM3950" s="141"/>
      <c r="DN3950" s="141"/>
      <c r="DO3950" s="141"/>
      <c r="DP3950" s="91"/>
      <c r="DQ3950" s="72"/>
      <c r="DR3950" s="72"/>
      <c r="DS3950" s="72"/>
      <c r="DT3950" s="72"/>
      <c r="DZ3950" s="141"/>
      <c r="EA3950" s="141"/>
      <c r="EC3950" s="141"/>
      <c r="EF3950" s="143"/>
    </row>
    <row r="3951" spans="78:136">
      <c r="BZ3951"/>
      <c r="CA3951" s="279">
        <v>41432.739583333336</v>
      </c>
      <c r="CB3951" t="s">
        <v>1969</v>
      </c>
      <c r="CF3951" s="65"/>
      <c r="CG3951" s="65"/>
      <c r="DJ3951" s="139"/>
      <c r="DK3951" s="95"/>
      <c r="DL3951" s="141"/>
      <c r="DM3951" s="141"/>
      <c r="DN3951" s="141"/>
      <c r="DO3951" s="141"/>
      <c r="DP3951" s="91"/>
      <c r="DQ3951" s="72"/>
      <c r="DR3951" s="72"/>
      <c r="DS3951" s="72"/>
      <c r="DT3951" s="72"/>
      <c r="DZ3951" s="141"/>
      <c r="EA3951" s="141"/>
      <c r="EC3951" s="141"/>
      <c r="EF3951" s="143"/>
    </row>
    <row r="3952" spans="78:136">
      <c r="BZ3952"/>
      <c r="CA3952" s="279">
        <v>41432.739583333336</v>
      </c>
      <c r="CB3952" t="s">
        <v>1969</v>
      </c>
      <c r="CF3952" s="65"/>
      <c r="CG3952" s="65"/>
      <c r="DJ3952" s="139"/>
      <c r="DK3952" s="95"/>
      <c r="DL3952" s="141"/>
      <c r="DM3952" s="141"/>
      <c r="DN3952" s="141"/>
      <c r="DO3952" s="141"/>
      <c r="DP3952" s="91"/>
      <c r="DQ3952" s="72"/>
      <c r="DR3952" s="72"/>
      <c r="DS3952" s="72"/>
      <c r="DT3952" s="72"/>
      <c r="DZ3952" s="141"/>
      <c r="EA3952" s="141"/>
      <c r="EC3952" s="141"/>
      <c r="EF3952" s="143"/>
    </row>
    <row r="3953" spans="78:136">
      <c r="BZ3953"/>
      <c r="CA3953" s="279">
        <v>41432.739594907405</v>
      </c>
      <c r="CB3953" t="s">
        <v>3330</v>
      </c>
      <c r="CF3953" s="65"/>
      <c r="CG3953" s="65"/>
      <c r="DJ3953" s="139"/>
      <c r="DK3953" s="95"/>
      <c r="DL3953" s="141"/>
      <c r="DM3953" s="141"/>
      <c r="DN3953" s="141"/>
      <c r="DO3953" s="141"/>
      <c r="DP3953" s="91"/>
      <c r="DQ3953" s="72"/>
      <c r="DR3953" s="72"/>
      <c r="DS3953" s="72"/>
      <c r="DT3953" s="72"/>
      <c r="DZ3953" s="141"/>
      <c r="EA3953" s="141"/>
      <c r="EC3953" s="141"/>
      <c r="EF3953" s="143"/>
    </row>
    <row r="3954" spans="78:136">
      <c r="BZ3954"/>
      <c r="CA3954" s="279">
        <v>41432.739606481482</v>
      </c>
      <c r="CB3954" t="s">
        <v>1969</v>
      </c>
      <c r="CF3954" s="65"/>
      <c r="CG3954" s="65"/>
      <c r="DJ3954" s="139"/>
      <c r="DK3954" s="95"/>
      <c r="DL3954" s="141"/>
      <c r="DM3954" s="141"/>
      <c r="DN3954" s="141"/>
      <c r="DO3954" s="141"/>
      <c r="DP3954" s="91"/>
      <c r="DQ3954" s="72"/>
      <c r="DR3954" s="72"/>
      <c r="DS3954" s="72"/>
      <c r="DT3954" s="72"/>
      <c r="DZ3954" s="141"/>
      <c r="EA3954" s="141"/>
      <c r="EC3954" s="141"/>
      <c r="EF3954" s="143"/>
    </row>
    <row r="3955" spans="78:136">
      <c r="BZ3955"/>
      <c r="CA3955" s="279">
        <v>41432.741759259261</v>
      </c>
      <c r="CB3955" t="s">
        <v>1969</v>
      </c>
      <c r="CF3955" s="65"/>
      <c r="CG3955" s="65"/>
      <c r="DJ3955" s="139"/>
      <c r="DK3955" s="95"/>
      <c r="DL3955" s="141"/>
      <c r="DM3955" s="141"/>
      <c r="DN3955" s="141"/>
      <c r="DO3955" s="141"/>
      <c r="DP3955" s="91"/>
      <c r="DQ3955" s="72"/>
      <c r="DR3955" s="72"/>
      <c r="DS3955" s="72"/>
      <c r="DT3955" s="72"/>
      <c r="DZ3955" s="141"/>
      <c r="EA3955" s="141"/>
      <c r="EC3955" s="141"/>
      <c r="EF3955" s="143"/>
    </row>
    <row r="3956" spans="78:136">
      <c r="BZ3956"/>
      <c r="CA3956" s="279">
        <v>41432.741770833331</v>
      </c>
      <c r="CB3956" t="s">
        <v>1969</v>
      </c>
      <c r="CF3956" s="65"/>
      <c r="CG3956" s="65"/>
      <c r="DJ3956" s="139"/>
      <c r="DK3956" s="95"/>
      <c r="DL3956" s="141"/>
      <c r="DM3956" s="141"/>
      <c r="DN3956" s="141"/>
      <c r="DO3956" s="141"/>
      <c r="DP3956" s="91"/>
      <c r="DQ3956" s="72"/>
      <c r="DR3956" s="72"/>
      <c r="DS3956" s="72"/>
      <c r="DT3956" s="72"/>
      <c r="DZ3956" s="141"/>
      <c r="EA3956" s="141"/>
      <c r="EC3956" s="141"/>
      <c r="EF3956" s="143"/>
    </row>
    <row r="3957" spans="78:136">
      <c r="BZ3957"/>
      <c r="CA3957" s="279">
        <v>41432.741886574076</v>
      </c>
      <c r="CB3957" t="s">
        <v>1969</v>
      </c>
      <c r="CF3957" s="65"/>
      <c r="CG3957" s="65"/>
      <c r="DJ3957" s="139"/>
      <c r="DK3957" s="95"/>
      <c r="DL3957" s="141"/>
      <c r="DM3957" s="141"/>
      <c r="DN3957" s="141"/>
      <c r="DO3957" s="141"/>
      <c r="DP3957" s="91"/>
      <c r="DQ3957" s="72"/>
      <c r="DR3957" s="72"/>
      <c r="DS3957" s="72"/>
      <c r="DT3957" s="72"/>
      <c r="DZ3957" s="141"/>
      <c r="EA3957" s="141"/>
      <c r="EC3957" s="141"/>
      <c r="EF3957" s="143"/>
    </row>
    <row r="3958" spans="78:136">
      <c r="BZ3958"/>
      <c r="CA3958" s="279">
        <v>41432.741898148146</v>
      </c>
      <c r="CB3958" t="s">
        <v>1969</v>
      </c>
      <c r="CF3958" s="65"/>
      <c r="CG3958" s="65"/>
      <c r="DJ3958" s="139"/>
      <c r="DK3958" s="95"/>
      <c r="DL3958" s="141"/>
      <c r="DM3958" s="141"/>
      <c r="DN3958" s="141"/>
      <c r="DO3958" s="141"/>
      <c r="DP3958" s="91"/>
      <c r="DQ3958" s="72"/>
      <c r="DR3958" s="72"/>
      <c r="DS3958" s="72"/>
      <c r="DT3958" s="72"/>
      <c r="DZ3958" s="141"/>
      <c r="EA3958" s="141"/>
      <c r="EC3958" s="141"/>
      <c r="EF3958" s="143"/>
    </row>
    <row r="3959" spans="78:136">
      <c r="BZ3959"/>
      <c r="CA3959" s="279">
        <v>41432.741909722223</v>
      </c>
      <c r="CB3959" t="s">
        <v>3331</v>
      </c>
      <c r="CF3959" s="65"/>
      <c r="CG3959" s="65"/>
      <c r="DJ3959" s="139"/>
      <c r="DK3959" s="95"/>
      <c r="DL3959" s="141"/>
      <c r="DM3959" s="141"/>
      <c r="DN3959" s="141"/>
      <c r="DO3959" s="141"/>
      <c r="DP3959" s="91"/>
      <c r="DQ3959" s="72"/>
      <c r="DR3959" s="72"/>
      <c r="DS3959" s="72"/>
      <c r="DT3959" s="72"/>
      <c r="DZ3959" s="141"/>
      <c r="EA3959" s="141"/>
      <c r="EC3959" s="141"/>
      <c r="EF3959" s="143"/>
    </row>
    <row r="3960" spans="78:136">
      <c r="BZ3960"/>
      <c r="CA3960" s="279">
        <v>41432.741909722223</v>
      </c>
      <c r="CB3960" t="s">
        <v>1969</v>
      </c>
      <c r="CF3960" s="65"/>
      <c r="CG3960" s="65"/>
      <c r="DJ3960" s="139"/>
      <c r="DK3960" s="95"/>
      <c r="DL3960" s="141"/>
      <c r="DM3960" s="141"/>
      <c r="DN3960" s="141"/>
      <c r="DO3960" s="141"/>
      <c r="DP3960" s="91"/>
      <c r="DQ3960" s="72"/>
      <c r="DR3960" s="72"/>
      <c r="DS3960" s="72"/>
      <c r="DT3960" s="72"/>
      <c r="DZ3960" s="141"/>
      <c r="EA3960" s="141"/>
      <c r="EC3960" s="141"/>
      <c r="EF3960" s="143"/>
    </row>
    <row r="3961" spans="78:136">
      <c r="BZ3961"/>
      <c r="CA3961" s="279">
        <v>41432.741909722223</v>
      </c>
      <c r="CB3961" t="s">
        <v>1969</v>
      </c>
      <c r="CF3961" s="65"/>
      <c r="CG3961" s="65"/>
      <c r="DJ3961" s="139"/>
      <c r="DK3961" s="95"/>
      <c r="DL3961" s="141"/>
      <c r="DM3961" s="141"/>
      <c r="DN3961" s="141"/>
      <c r="DO3961" s="141"/>
      <c r="DP3961" s="91"/>
      <c r="DQ3961" s="72"/>
      <c r="DR3961" s="72"/>
      <c r="DS3961" s="72"/>
      <c r="DT3961" s="72"/>
      <c r="DZ3961" s="141"/>
      <c r="EA3961" s="141"/>
      <c r="EC3961" s="141"/>
      <c r="EF3961" s="143"/>
    </row>
    <row r="3962" spans="78:136">
      <c r="BZ3962"/>
      <c r="CA3962" s="279">
        <v>41432.741932870369</v>
      </c>
      <c r="CB3962" t="s">
        <v>1969</v>
      </c>
      <c r="CF3962" s="65"/>
      <c r="CG3962" s="65"/>
      <c r="DJ3962" s="139"/>
      <c r="DK3962" s="95"/>
      <c r="DL3962" s="141"/>
      <c r="DM3962" s="141"/>
      <c r="DN3962" s="141"/>
      <c r="DO3962" s="141"/>
      <c r="DP3962" s="91"/>
      <c r="DQ3962" s="72"/>
      <c r="DR3962" s="72"/>
      <c r="DS3962" s="72"/>
      <c r="DT3962" s="72"/>
      <c r="DZ3962" s="141"/>
      <c r="EA3962" s="141"/>
      <c r="EC3962" s="141"/>
      <c r="EF3962" s="143"/>
    </row>
    <row r="3963" spans="78:136">
      <c r="BZ3963"/>
      <c r="CA3963" s="279">
        <v>41432.741932870369</v>
      </c>
      <c r="CB3963" t="s">
        <v>1969</v>
      </c>
      <c r="CF3963" s="65"/>
      <c r="CG3963" s="65"/>
      <c r="DJ3963" s="139"/>
      <c r="DK3963" s="95"/>
      <c r="DL3963" s="141"/>
      <c r="DM3963" s="141"/>
      <c r="DN3963" s="141"/>
      <c r="DO3963" s="141"/>
      <c r="DP3963" s="91"/>
      <c r="DQ3963" s="72"/>
      <c r="DR3963" s="72"/>
      <c r="DS3963" s="72"/>
      <c r="DT3963" s="72"/>
      <c r="DZ3963" s="141"/>
      <c r="EA3963" s="141"/>
      <c r="EC3963" s="141"/>
      <c r="EF3963" s="143"/>
    </row>
    <row r="3964" spans="78:136">
      <c r="BZ3964"/>
      <c r="CA3964" s="279">
        <v>41432.741956018515</v>
      </c>
      <c r="CB3964" t="s">
        <v>1969</v>
      </c>
      <c r="CF3964" s="65"/>
      <c r="CG3964" s="65"/>
      <c r="DJ3964" s="139"/>
      <c r="DK3964" s="95"/>
      <c r="DL3964" s="141"/>
      <c r="DM3964" s="141"/>
      <c r="DN3964" s="141"/>
      <c r="DO3964" s="141"/>
      <c r="DP3964" s="91"/>
      <c r="DQ3964" s="72"/>
      <c r="DR3964" s="72"/>
      <c r="DS3964" s="72"/>
      <c r="DT3964" s="72"/>
      <c r="DZ3964" s="141"/>
      <c r="EA3964" s="141"/>
      <c r="EC3964" s="141"/>
      <c r="EF3964" s="143"/>
    </row>
    <row r="3965" spans="78:136">
      <c r="BZ3965"/>
      <c r="CA3965" s="279">
        <v>41432.741967592592</v>
      </c>
      <c r="CB3965" t="s">
        <v>2875</v>
      </c>
      <c r="CF3965" s="65"/>
      <c r="CG3965" s="65"/>
      <c r="DJ3965" s="139"/>
      <c r="DK3965" s="95"/>
      <c r="DL3965" s="141"/>
      <c r="DM3965" s="141"/>
      <c r="DN3965" s="141"/>
      <c r="DO3965" s="141"/>
      <c r="DP3965" s="91"/>
      <c r="DQ3965" s="72"/>
      <c r="DR3965" s="72"/>
      <c r="DS3965" s="72"/>
      <c r="DT3965" s="72"/>
      <c r="DZ3965" s="141"/>
      <c r="EA3965" s="141"/>
      <c r="EC3965" s="141"/>
      <c r="EF3965" s="143"/>
    </row>
    <row r="3966" spans="78:136">
      <c r="BZ3966"/>
      <c r="CA3966" s="279">
        <v>41432.741967592592</v>
      </c>
      <c r="CB3966" t="s">
        <v>1969</v>
      </c>
      <c r="CF3966" s="65"/>
      <c r="CG3966" s="65"/>
      <c r="DJ3966" s="139"/>
      <c r="DK3966" s="95"/>
      <c r="DL3966" s="141"/>
      <c r="DM3966" s="141"/>
      <c r="DN3966" s="141"/>
      <c r="DO3966" s="141"/>
      <c r="DP3966" s="91"/>
      <c r="DQ3966" s="72"/>
      <c r="DR3966" s="72"/>
      <c r="DS3966" s="72"/>
      <c r="DT3966" s="72"/>
      <c r="DZ3966" s="141"/>
      <c r="EA3966" s="141"/>
      <c r="EC3966" s="141"/>
      <c r="EF3966" s="143"/>
    </row>
    <row r="3967" spans="78:136">
      <c r="BZ3967"/>
      <c r="CA3967" s="279">
        <v>41432.741967592592</v>
      </c>
      <c r="CB3967" t="s">
        <v>1969</v>
      </c>
      <c r="CF3967" s="65"/>
      <c r="CG3967" s="65"/>
      <c r="DJ3967" s="139"/>
      <c r="DK3967" s="95"/>
      <c r="DL3967" s="141"/>
      <c r="DM3967" s="141"/>
      <c r="DN3967" s="141"/>
      <c r="DO3967" s="141"/>
      <c r="DP3967" s="91"/>
      <c r="DQ3967" s="72"/>
      <c r="DR3967" s="72"/>
      <c r="DS3967" s="72"/>
      <c r="DT3967" s="72"/>
      <c r="DZ3967" s="141"/>
      <c r="EA3967" s="141"/>
      <c r="EC3967" s="141"/>
      <c r="EF3967" s="143"/>
    </row>
    <row r="3968" spans="78:136">
      <c r="BZ3968"/>
      <c r="CA3968" s="279">
        <v>41432.741979166669</v>
      </c>
      <c r="CB3968" t="s">
        <v>1969</v>
      </c>
      <c r="CF3968" s="65"/>
      <c r="CG3968" s="65"/>
      <c r="DJ3968" s="139"/>
      <c r="DK3968" s="95"/>
      <c r="DL3968" s="141"/>
      <c r="DM3968" s="141"/>
      <c r="DN3968" s="141"/>
      <c r="DO3968" s="141"/>
      <c r="DP3968" s="91"/>
      <c r="DQ3968" s="72"/>
      <c r="DR3968" s="72"/>
      <c r="DS3968" s="72"/>
      <c r="DT3968" s="72"/>
      <c r="DZ3968" s="141"/>
      <c r="EA3968" s="141"/>
      <c r="EC3968" s="141"/>
      <c r="EF3968" s="143"/>
    </row>
    <row r="3969" spans="78:136">
      <c r="BZ3969"/>
      <c r="CA3969" s="279">
        <v>41432.741990740738</v>
      </c>
      <c r="CB3969" t="s">
        <v>1969</v>
      </c>
      <c r="CF3969" s="65"/>
      <c r="CG3969" s="65"/>
      <c r="DJ3969" s="139"/>
      <c r="DK3969" s="95"/>
      <c r="DL3969" s="141"/>
      <c r="DM3969" s="141"/>
      <c r="DN3969" s="141"/>
      <c r="DO3969" s="141"/>
      <c r="DP3969" s="91"/>
      <c r="DQ3969" s="72"/>
      <c r="DR3969" s="72"/>
      <c r="DS3969" s="72"/>
      <c r="DT3969" s="72"/>
      <c r="DZ3969" s="141"/>
      <c r="EA3969" s="141"/>
      <c r="EC3969" s="141"/>
      <c r="EF3969" s="143"/>
    </row>
    <row r="3970" spans="78:136">
      <c r="BZ3970"/>
      <c r="CA3970" s="279">
        <v>41432.742002314815</v>
      </c>
      <c r="CB3970" t="s">
        <v>1969</v>
      </c>
      <c r="CF3970" s="65"/>
      <c r="CG3970" s="65"/>
      <c r="DJ3970" s="139"/>
      <c r="DK3970" s="95"/>
      <c r="DL3970" s="141"/>
      <c r="DM3970" s="141"/>
      <c r="DN3970" s="141"/>
      <c r="DO3970" s="141"/>
      <c r="DP3970" s="91"/>
      <c r="DQ3970" s="72"/>
      <c r="DR3970" s="72"/>
      <c r="DS3970" s="72"/>
      <c r="DT3970" s="72"/>
      <c r="DZ3970" s="141"/>
      <c r="EA3970" s="141"/>
      <c r="EC3970" s="141"/>
      <c r="EF3970" s="143"/>
    </row>
    <row r="3971" spans="78:136">
      <c r="BZ3971"/>
      <c r="CA3971" s="279">
        <v>41432.742025462961</v>
      </c>
      <c r="CB3971" t="s">
        <v>3333</v>
      </c>
      <c r="CF3971" s="65"/>
      <c r="CG3971" s="65"/>
      <c r="DJ3971" s="139"/>
      <c r="DK3971" s="95"/>
      <c r="DL3971" s="141"/>
      <c r="DM3971" s="141"/>
      <c r="DN3971" s="141"/>
      <c r="DO3971" s="141"/>
      <c r="DP3971" s="91"/>
      <c r="DQ3971" s="72"/>
      <c r="DR3971" s="72"/>
      <c r="DS3971" s="72"/>
      <c r="DT3971" s="72"/>
      <c r="DZ3971" s="141"/>
      <c r="EA3971" s="141"/>
      <c r="EC3971" s="141"/>
      <c r="EF3971" s="143"/>
    </row>
    <row r="3972" spans="78:136">
      <c r="BZ3972"/>
      <c r="CA3972" s="279">
        <v>41432.742025462961</v>
      </c>
      <c r="CB3972" t="s">
        <v>1969</v>
      </c>
      <c r="CF3972" s="65"/>
      <c r="CG3972" s="65"/>
      <c r="DJ3972" s="139"/>
      <c r="DK3972" s="95"/>
      <c r="DL3972" s="141"/>
      <c r="DM3972" s="141"/>
      <c r="DN3972" s="141"/>
      <c r="DO3972" s="141"/>
      <c r="DP3972" s="91"/>
      <c r="DQ3972" s="72"/>
      <c r="DR3972" s="72"/>
      <c r="DS3972" s="72"/>
      <c r="DT3972" s="72"/>
      <c r="DZ3972" s="141"/>
      <c r="EA3972" s="141"/>
      <c r="EC3972" s="141"/>
      <c r="EF3972" s="143"/>
    </row>
    <row r="3973" spans="78:136">
      <c r="BZ3973"/>
      <c r="CA3973" s="279">
        <v>41432.742025462961</v>
      </c>
      <c r="CB3973" t="s">
        <v>1969</v>
      </c>
      <c r="CF3973" s="65"/>
      <c r="CG3973" s="65"/>
      <c r="DJ3973" s="139"/>
      <c r="DK3973" s="95"/>
      <c r="DL3973" s="141"/>
      <c r="DM3973" s="141"/>
      <c r="DN3973" s="141"/>
      <c r="DO3973" s="141"/>
      <c r="DP3973" s="91"/>
      <c r="DQ3973" s="72"/>
      <c r="DR3973" s="72"/>
      <c r="DS3973" s="72"/>
      <c r="DT3973" s="72"/>
      <c r="DZ3973" s="141"/>
      <c r="EA3973" s="141"/>
      <c r="EC3973" s="141"/>
      <c r="EF3973" s="143"/>
    </row>
    <row r="3974" spans="78:136">
      <c r="BZ3974"/>
      <c r="CA3974" s="279">
        <v>41432.742037037038</v>
      </c>
      <c r="CB3974" t="s">
        <v>1969</v>
      </c>
      <c r="CF3974" s="65"/>
      <c r="CG3974" s="65"/>
      <c r="DJ3974" s="139"/>
      <c r="DK3974" s="95"/>
      <c r="DL3974" s="141"/>
      <c r="DM3974" s="141"/>
      <c r="DN3974" s="141"/>
      <c r="DO3974" s="141"/>
      <c r="DP3974" s="91"/>
      <c r="DQ3974" s="72"/>
      <c r="DR3974" s="72"/>
      <c r="DS3974" s="72"/>
      <c r="DT3974" s="72"/>
      <c r="DZ3974" s="141"/>
      <c r="EA3974" s="141"/>
      <c r="EC3974" s="141"/>
      <c r="EF3974" s="143"/>
    </row>
    <row r="3975" spans="78:136">
      <c r="BZ3975"/>
      <c r="CA3975" s="279">
        <v>41432.742048611108</v>
      </c>
      <c r="CB3975" t="s">
        <v>1969</v>
      </c>
      <c r="CF3975" s="65"/>
      <c r="CG3975" s="65"/>
      <c r="DJ3975" s="139"/>
      <c r="DK3975" s="95"/>
      <c r="DL3975" s="141"/>
      <c r="DM3975" s="141"/>
      <c r="DN3975" s="141"/>
      <c r="DO3975" s="141"/>
      <c r="DP3975" s="91"/>
      <c r="DQ3975" s="72"/>
      <c r="DR3975" s="72"/>
      <c r="DS3975" s="72"/>
      <c r="DT3975" s="72"/>
      <c r="DZ3975" s="141"/>
      <c r="EA3975" s="141"/>
      <c r="EC3975" s="141"/>
      <c r="EF3975" s="143"/>
    </row>
    <row r="3976" spans="78:136">
      <c r="BZ3976"/>
      <c r="CA3976" s="279">
        <v>41432.742048611108</v>
      </c>
      <c r="CB3976" t="s">
        <v>1969</v>
      </c>
      <c r="CF3976" s="65"/>
      <c r="CG3976" s="65"/>
      <c r="DJ3976" s="139"/>
      <c r="DK3976" s="95"/>
      <c r="DL3976" s="141"/>
      <c r="DM3976" s="141"/>
      <c r="DN3976" s="141"/>
      <c r="DO3976" s="141"/>
      <c r="DP3976" s="91"/>
      <c r="DQ3976" s="72"/>
      <c r="DR3976" s="72"/>
      <c r="DS3976" s="72"/>
      <c r="DT3976" s="72"/>
      <c r="DZ3976" s="141"/>
      <c r="EA3976" s="141"/>
      <c r="EC3976" s="141"/>
      <c r="EF3976" s="143"/>
    </row>
    <row r="3977" spans="78:136">
      <c r="BZ3977"/>
      <c r="CA3977" s="279">
        <v>41432.742060185185</v>
      </c>
      <c r="CB3977" t="s">
        <v>1969</v>
      </c>
      <c r="CF3977" s="65"/>
      <c r="CG3977" s="65"/>
      <c r="DJ3977" s="139"/>
      <c r="DK3977" s="95"/>
      <c r="DL3977" s="141"/>
      <c r="DM3977" s="141"/>
      <c r="DN3977" s="141"/>
      <c r="DO3977" s="141"/>
      <c r="DP3977" s="91"/>
      <c r="DQ3977" s="72"/>
      <c r="DR3977" s="72"/>
      <c r="DS3977" s="72"/>
      <c r="DT3977" s="72"/>
      <c r="DZ3977" s="141"/>
      <c r="EA3977" s="141"/>
      <c r="EC3977" s="141"/>
      <c r="EF3977" s="143"/>
    </row>
    <row r="3978" spans="78:136">
      <c r="BZ3978"/>
      <c r="CA3978" s="279">
        <v>41432.742060185185</v>
      </c>
      <c r="CB3978" t="s">
        <v>1969</v>
      </c>
      <c r="CF3978" s="65"/>
      <c r="CG3978" s="65"/>
      <c r="DJ3978" s="139"/>
      <c r="DK3978" s="95"/>
      <c r="DL3978" s="141"/>
      <c r="DM3978" s="141"/>
      <c r="DN3978" s="141"/>
      <c r="DO3978" s="141"/>
      <c r="DP3978" s="91"/>
      <c r="DQ3978" s="72"/>
      <c r="DR3978" s="72"/>
      <c r="DS3978" s="72"/>
      <c r="DT3978" s="72"/>
      <c r="DZ3978" s="141"/>
      <c r="EA3978" s="141"/>
      <c r="EC3978" s="141"/>
      <c r="EF3978" s="143"/>
    </row>
    <row r="3979" spans="78:136">
      <c r="BZ3979"/>
      <c r="CA3979" s="279">
        <v>41432.742060185185</v>
      </c>
      <c r="CB3979" t="s">
        <v>1969</v>
      </c>
      <c r="CF3979" s="65"/>
      <c r="CG3979" s="65"/>
      <c r="DJ3979" s="139"/>
      <c r="DK3979" s="95"/>
      <c r="DL3979" s="141"/>
      <c r="DM3979" s="141"/>
      <c r="DN3979" s="141"/>
      <c r="DO3979" s="141"/>
      <c r="DP3979" s="91"/>
      <c r="DQ3979" s="72"/>
      <c r="DR3979" s="72"/>
      <c r="DS3979" s="72"/>
      <c r="DT3979" s="72"/>
      <c r="DZ3979" s="141"/>
      <c r="EA3979" s="141"/>
      <c r="EC3979" s="141"/>
      <c r="EF3979" s="143"/>
    </row>
    <row r="3980" spans="78:136">
      <c r="BZ3980"/>
      <c r="CA3980" s="279">
        <v>41432.742071759261</v>
      </c>
      <c r="CB3980" t="s">
        <v>1969</v>
      </c>
      <c r="CF3980" s="65"/>
      <c r="CG3980" s="65"/>
      <c r="DJ3980" s="139"/>
      <c r="DK3980" s="95"/>
      <c r="DL3980" s="141"/>
      <c r="DM3980" s="141"/>
      <c r="DN3980" s="141"/>
      <c r="DO3980" s="141"/>
      <c r="DP3980" s="91"/>
      <c r="DQ3980" s="72"/>
      <c r="DR3980" s="72"/>
      <c r="DS3980" s="72"/>
      <c r="DT3980" s="72"/>
      <c r="DZ3980" s="141"/>
      <c r="EA3980" s="141"/>
      <c r="EC3980" s="141"/>
      <c r="EF3980" s="143"/>
    </row>
    <row r="3981" spans="78:136">
      <c r="BZ3981"/>
      <c r="CA3981" s="279">
        <v>41432.742083333331</v>
      </c>
      <c r="CB3981" t="s">
        <v>1969</v>
      </c>
      <c r="CF3981" s="65"/>
      <c r="CG3981" s="65"/>
      <c r="DJ3981" s="139"/>
      <c r="DK3981" s="95"/>
      <c r="DL3981" s="141"/>
      <c r="DM3981" s="141"/>
      <c r="DN3981" s="141"/>
      <c r="DO3981" s="141"/>
      <c r="DP3981" s="91"/>
      <c r="DQ3981" s="72"/>
      <c r="DR3981" s="72"/>
      <c r="DS3981" s="72"/>
      <c r="DT3981" s="72"/>
      <c r="DZ3981" s="141"/>
      <c r="EA3981" s="141"/>
      <c r="EC3981" s="141"/>
      <c r="EF3981" s="143"/>
    </row>
    <row r="3982" spans="78:136">
      <c r="BZ3982"/>
      <c r="CA3982" s="279">
        <v>41432.742118055554</v>
      </c>
      <c r="CB3982" t="s">
        <v>1969</v>
      </c>
      <c r="CF3982" s="65"/>
      <c r="CG3982" s="65"/>
      <c r="DJ3982" s="139"/>
      <c r="DK3982" s="95"/>
      <c r="DL3982" s="141"/>
      <c r="DM3982" s="141"/>
      <c r="DN3982" s="141"/>
      <c r="DO3982" s="141"/>
      <c r="DP3982" s="91"/>
      <c r="DQ3982" s="72"/>
      <c r="DR3982" s="72"/>
      <c r="DS3982" s="72"/>
      <c r="DT3982" s="72"/>
      <c r="DZ3982" s="141"/>
      <c r="EA3982" s="141"/>
      <c r="EC3982" s="141"/>
      <c r="EF3982" s="143"/>
    </row>
    <row r="3983" spans="78:136">
      <c r="BZ3983"/>
      <c r="CA3983" s="279">
        <v>41432.742129629631</v>
      </c>
      <c r="CB3983" t="s">
        <v>1969</v>
      </c>
      <c r="CF3983" s="65"/>
      <c r="CG3983" s="65"/>
      <c r="DJ3983" s="139"/>
      <c r="DK3983" s="95"/>
      <c r="DL3983" s="141"/>
      <c r="DM3983" s="141"/>
      <c r="DN3983" s="141"/>
      <c r="DO3983" s="141"/>
      <c r="DP3983" s="91"/>
      <c r="DQ3983" s="72"/>
      <c r="DR3983" s="72"/>
      <c r="DS3983" s="72"/>
      <c r="DT3983" s="72"/>
      <c r="DZ3983" s="141"/>
      <c r="EA3983" s="141"/>
      <c r="EC3983" s="141"/>
      <c r="EF3983" s="143"/>
    </row>
    <row r="3984" spans="78:136">
      <c r="BZ3984"/>
      <c r="CA3984" s="279">
        <v>41432.7421412037</v>
      </c>
      <c r="CB3984" t="s">
        <v>1969</v>
      </c>
      <c r="CF3984" s="65"/>
      <c r="CG3984" s="65"/>
      <c r="DJ3984" s="139"/>
      <c r="DK3984" s="95"/>
      <c r="DL3984" s="141"/>
      <c r="DM3984" s="141"/>
      <c r="DN3984" s="141"/>
      <c r="DO3984" s="141"/>
      <c r="DP3984" s="91"/>
      <c r="DQ3984" s="72"/>
      <c r="DR3984" s="72"/>
      <c r="DS3984" s="72"/>
      <c r="DT3984" s="72"/>
      <c r="DZ3984" s="141"/>
      <c r="EA3984" s="141"/>
      <c r="EC3984" s="141"/>
      <c r="EF3984" s="143"/>
    </row>
    <row r="3985" spans="78:136">
      <c r="BZ3985"/>
      <c r="CA3985" s="279">
        <v>41432.742152777777</v>
      </c>
      <c r="CB3985" t="s">
        <v>3390</v>
      </c>
      <c r="CF3985" s="65"/>
      <c r="CG3985" s="65"/>
      <c r="DJ3985" s="139"/>
      <c r="DK3985" s="95"/>
      <c r="DL3985" s="141"/>
      <c r="DM3985" s="141"/>
      <c r="DN3985" s="141"/>
      <c r="DO3985" s="141"/>
      <c r="DP3985" s="91"/>
      <c r="DQ3985" s="72"/>
      <c r="DR3985" s="72"/>
      <c r="DS3985" s="72"/>
      <c r="DT3985" s="72"/>
      <c r="DZ3985" s="141"/>
      <c r="EA3985" s="141"/>
      <c r="EC3985" s="141"/>
      <c r="EF3985" s="143"/>
    </row>
    <row r="3986" spans="78:136">
      <c r="BZ3986"/>
      <c r="CA3986" s="279">
        <v>41432.742152777777</v>
      </c>
      <c r="CB3986" t="s">
        <v>1969</v>
      </c>
      <c r="CF3986" s="65"/>
      <c r="CG3986" s="65"/>
      <c r="DJ3986" s="139"/>
      <c r="DK3986" s="95"/>
      <c r="DL3986" s="141"/>
      <c r="DM3986" s="141"/>
      <c r="DN3986" s="141"/>
      <c r="DO3986" s="141"/>
      <c r="DP3986" s="91"/>
      <c r="DQ3986" s="72"/>
      <c r="DR3986" s="72"/>
      <c r="DS3986" s="72"/>
      <c r="DT3986" s="72"/>
      <c r="DZ3986" s="141"/>
      <c r="EA3986" s="141"/>
      <c r="EC3986" s="141"/>
      <c r="EF3986" s="143"/>
    </row>
    <row r="3987" spans="78:136">
      <c r="BZ3987"/>
      <c r="CA3987" s="279">
        <v>41432.742511574077</v>
      </c>
      <c r="CB3987" t="s">
        <v>1969</v>
      </c>
      <c r="CF3987" s="65"/>
      <c r="CG3987" s="65"/>
      <c r="DJ3987" s="139"/>
      <c r="DK3987" s="95"/>
      <c r="DL3987" s="141"/>
      <c r="DM3987" s="141"/>
      <c r="DN3987" s="141"/>
      <c r="DO3987" s="141"/>
      <c r="DP3987" s="91"/>
      <c r="DQ3987" s="72"/>
      <c r="DR3987" s="72"/>
      <c r="DS3987" s="72"/>
      <c r="DT3987" s="72"/>
      <c r="DZ3987" s="141"/>
      <c r="EA3987" s="141"/>
      <c r="EC3987" s="141"/>
      <c r="EF3987" s="143"/>
    </row>
    <row r="3988" spans="78:136">
      <c r="BZ3988"/>
      <c r="CA3988" s="279">
        <v>41432.742534722223</v>
      </c>
      <c r="CB3988" t="s">
        <v>1969</v>
      </c>
      <c r="CF3988" s="65"/>
      <c r="CG3988" s="65"/>
      <c r="DJ3988" s="139"/>
      <c r="DK3988" s="95"/>
      <c r="DL3988" s="141"/>
      <c r="DM3988" s="141"/>
      <c r="DN3988" s="141"/>
      <c r="DO3988" s="141"/>
      <c r="DP3988" s="91"/>
      <c r="DQ3988" s="72"/>
      <c r="DR3988" s="72"/>
      <c r="DS3988" s="72"/>
      <c r="DT3988" s="72"/>
      <c r="DZ3988" s="141"/>
      <c r="EA3988" s="141"/>
      <c r="EC3988" s="141"/>
      <c r="EF3988" s="143"/>
    </row>
    <row r="3989" spans="78:136">
      <c r="BZ3989"/>
      <c r="CA3989" s="279">
        <v>41432.742534722223</v>
      </c>
      <c r="CB3989" t="s">
        <v>3391</v>
      </c>
      <c r="CF3989" s="65"/>
      <c r="CG3989" s="65"/>
      <c r="DJ3989" s="139"/>
      <c r="DK3989" s="95"/>
      <c r="DL3989" s="141"/>
      <c r="DM3989" s="141"/>
      <c r="DN3989" s="141"/>
      <c r="DO3989" s="141"/>
      <c r="DP3989" s="91"/>
      <c r="DQ3989" s="72"/>
      <c r="DR3989" s="72"/>
      <c r="DS3989" s="72"/>
      <c r="DT3989" s="72"/>
      <c r="DZ3989" s="141"/>
      <c r="EA3989" s="141"/>
      <c r="EC3989" s="141"/>
      <c r="EF3989" s="143"/>
    </row>
    <row r="3990" spans="78:136">
      <c r="BZ3990"/>
      <c r="CA3990" s="279">
        <v>41432.74255787037</v>
      </c>
      <c r="CB3990" t="s">
        <v>1597</v>
      </c>
      <c r="CF3990" s="65"/>
      <c r="CG3990" s="65"/>
      <c r="DJ3990" s="139"/>
      <c r="DK3990" s="95"/>
      <c r="DL3990" s="141"/>
      <c r="DM3990" s="141"/>
      <c r="DN3990" s="141"/>
      <c r="DO3990" s="141"/>
      <c r="DP3990" s="91"/>
      <c r="DQ3990" s="72"/>
      <c r="DR3990" s="72"/>
      <c r="DS3990" s="72"/>
      <c r="DT3990" s="72"/>
      <c r="DZ3990" s="141"/>
      <c r="EA3990" s="141"/>
      <c r="EC3990" s="141"/>
      <c r="EF3990" s="143"/>
    </row>
    <row r="3991" spans="78:136">
      <c r="BZ3991"/>
      <c r="CA3991" s="279">
        <v>41432.742615740739</v>
      </c>
      <c r="CB3991" t="s">
        <v>1969</v>
      </c>
      <c r="CF3991" s="65"/>
      <c r="CG3991" s="65"/>
      <c r="DJ3991" s="139"/>
      <c r="DK3991" s="95"/>
      <c r="DL3991" s="141"/>
      <c r="DM3991" s="141"/>
      <c r="DN3991" s="141"/>
      <c r="DO3991" s="141"/>
      <c r="DP3991" s="91"/>
      <c r="DQ3991" s="72"/>
      <c r="DR3991" s="72"/>
      <c r="DS3991" s="72"/>
      <c r="DT3991" s="72"/>
      <c r="DZ3991" s="141"/>
      <c r="EA3991" s="141"/>
      <c r="EC3991" s="141"/>
      <c r="EF3991" s="143"/>
    </row>
    <row r="3992" spans="78:136">
      <c r="BZ3992"/>
      <c r="CA3992" s="279">
        <v>41432.742650462962</v>
      </c>
      <c r="CB3992" t="s">
        <v>1969</v>
      </c>
      <c r="CF3992" s="65"/>
      <c r="CG3992" s="65"/>
      <c r="DJ3992" s="139"/>
      <c r="DK3992" s="95"/>
      <c r="DL3992" s="141"/>
      <c r="DM3992" s="141"/>
      <c r="DN3992" s="141"/>
      <c r="DO3992" s="141"/>
      <c r="DP3992" s="91"/>
      <c r="DQ3992" s="72"/>
      <c r="DR3992" s="72"/>
      <c r="DS3992" s="72"/>
      <c r="DT3992" s="72"/>
      <c r="DZ3992" s="141"/>
      <c r="EA3992" s="141"/>
      <c r="EC3992" s="141"/>
      <c r="EF3992" s="143"/>
    </row>
    <row r="3993" spans="78:136">
      <c r="BZ3993"/>
      <c r="CA3993" s="279">
        <v>41432.742662037039</v>
      </c>
      <c r="CB3993" t="s">
        <v>3391</v>
      </c>
      <c r="CF3993" s="65"/>
      <c r="CG3993" s="65"/>
      <c r="DJ3993" s="139"/>
      <c r="DK3993" s="95"/>
      <c r="DL3993" s="141"/>
      <c r="DM3993" s="141"/>
      <c r="DN3993" s="141"/>
      <c r="DO3993" s="141"/>
      <c r="DP3993" s="91"/>
      <c r="DQ3993" s="72"/>
      <c r="DR3993" s="72"/>
      <c r="DS3993" s="72"/>
      <c r="DT3993" s="72"/>
      <c r="DZ3993" s="141"/>
      <c r="EA3993" s="141"/>
      <c r="EC3993" s="141"/>
      <c r="EF3993" s="143"/>
    </row>
    <row r="3994" spans="78:136">
      <c r="BZ3994"/>
      <c r="CA3994" s="279">
        <v>41432.742673611108</v>
      </c>
      <c r="CB3994" t="s">
        <v>1597</v>
      </c>
      <c r="CF3994" s="65"/>
      <c r="CG3994" s="65"/>
      <c r="DJ3994" s="139"/>
      <c r="DK3994" s="95"/>
      <c r="DL3994" s="141"/>
      <c r="DM3994" s="141"/>
      <c r="DN3994" s="141"/>
      <c r="DO3994" s="141"/>
      <c r="DP3994" s="91"/>
      <c r="DQ3994" s="72"/>
      <c r="DR3994" s="72"/>
      <c r="DS3994" s="72"/>
      <c r="DT3994" s="72"/>
      <c r="DZ3994" s="141"/>
      <c r="EA3994" s="141"/>
      <c r="EC3994" s="141"/>
      <c r="EF3994" s="143"/>
    </row>
    <row r="3995" spans="78:136">
      <c r="BZ3995"/>
      <c r="CA3995" s="279">
        <v>41432.742743055554</v>
      </c>
      <c r="CB3995" t="s">
        <v>1969</v>
      </c>
      <c r="CF3995" s="65"/>
      <c r="CG3995" s="65"/>
      <c r="DJ3995" s="139"/>
      <c r="DK3995" s="95"/>
      <c r="DL3995" s="141"/>
      <c r="DM3995" s="141"/>
      <c r="DN3995" s="141"/>
      <c r="DO3995" s="141"/>
      <c r="DP3995" s="91"/>
      <c r="DQ3995" s="72"/>
      <c r="DR3995" s="72"/>
      <c r="DS3995" s="72"/>
      <c r="DT3995" s="72"/>
      <c r="DZ3995" s="141"/>
      <c r="EA3995" s="141"/>
      <c r="EC3995" s="141"/>
      <c r="EF3995" s="143"/>
    </row>
    <row r="3996" spans="78:136">
      <c r="BZ3996"/>
      <c r="CA3996" s="279">
        <v>41432.742766203701</v>
      </c>
      <c r="CB3996" t="s">
        <v>1969</v>
      </c>
      <c r="CF3996" s="65"/>
      <c r="CG3996" s="65"/>
      <c r="DJ3996" s="139"/>
      <c r="DK3996" s="95"/>
      <c r="DL3996" s="141"/>
      <c r="DM3996" s="141"/>
      <c r="DN3996" s="141"/>
      <c r="DO3996" s="141"/>
      <c r="DP3996" s="91"/>
      <c r="DQ3996" s="72"/>
      <c r="DR3996" s="72"/>
      <c r="DS3996" s="72"/>
      <c r="DT3996" s="72"/>
      <c r="DZ3996" s="141"/>
      <c r="EA3996" s="141"/>
      <c r="EC3996" s="141"/>
      <c r="EF3996" s="143"/>
    </row>
    <row r="3997" spans="78:136">
      <c r="BZ3997"/>
      <c r="CA3997" s="279">
        <v>41432.742766203701</v>
      </c>
      <c r="CB3997" t="s">
        <v>3391</v>
      </c>
      <c r="CF3997" s="65"/>
      <c r="CG3997" s="65"/>
      <c r="DJ3997" s="139"/>
      <c r="DK3997" s="95"/>
      <c r="DL3997" s="141"/>
      <c r="DM3997" s="141"/>
      <c r="DN3997" s="141"/>
      <c r="DO3997" s="141"/>
      <c r="DP3997" s="91"/>
      <c r="DQ3997" s="72"/>
      <c r="DR3997" s="72"/>
      <c r="DS3997" s="72"/>
      <c r="DT3997" s="72"/>
      <c r="DZ3997" s="141"/>
      <c r="EA3997" s="141"/>
      <c r="EC3997" s="141"/>
      <c r="EF3997" s="143"/>
    </row>
    <row r="3998" spans="78:136">
      <c r="BZ3998"/>
      <c r="CA3998" s="279">
        <v>41432.742777777778</v>
      </c>
      <c r="CB3998" t="s">
        <v>1597</v>
      </c>
      <c r="CF3998" s="65"/>
      <c r="CG3998" s="65"/>
      <c r="DJ3998" s="139"/>
      <c r="DK3998" s="95"/>
      <c r="DL3998" s="141"/>
      <c r="DM3998" s="141"/>
      <c r="DN3998" s="141"/>
      <c r="DO3998" s="141"/>
      <c r="DP3998" s="91"/>
      <c r="DQ3998" s="72"/>
      <c r="DR3998" s="72"/>
      <c r="DS3998" s="72"/>
      <c r="DT3998" s="72"/>
      <c r="DZ3998" s="141"/>
      <c r="EA3998" s="141"/>
      <c r="EC3998" s="141"/>
      <c r="EF3998" s="143"/>
    </row>
    <row r="3999" spans="78:136">
      <c r="BZ3999"/>
      <c r="CA3999" s="279">
        <v>41432.742800925924</v>
      </c>
      <c r="CB3999" t="s">
        <v>3391</v>
      </c>
      <c r="CF3999" s="65"/>
      <c r="CG3999" s="65"/>
      <c r="DJ3999" s="139"/>
      <c r="DK3999" s="95"/>
      <c r="DL3999" s="141"/>
      <c r="DM3999" s="141"/>
      <c r="DN3999" s="141"/>
      <c r="DO3999" s="141"/>
      <c r="DP3999" s="91"/>
      <c r="DQ3999" s="72"/>
      <c r="DR3999" s="72"/>
      <c r="DS3999" s="72"/>
      <c r="DT3999" s="72"/>
      <c r="DZ3999" s="141"/>
      <c r="EA3999" s="141"/>
      <c r="EC3999" s="141"/>
      <c r="EF3999" s="143"/>
    </row>
    <row r="4000" spans="78:136">
      <c r="BZ4000"/>
      <c r="CA4000" s="279">
        <v>41432.742800925924</v>
      </c>
      <c r="CB4000" t="s">
        <v>1597</v>
      </c>
      <c r="CF4000" s="65"/>
      <c r="CG4000" s="65"/>
      <c r="DJ4000" s="139"/>
      <c r="DK4000" s="95"/>
      <c r="DL4000" s="141"/>
      <c r="DM4000" s="141"/>
      <c r="DN4000" s="141"/>
      <c r="DO4000" s="141"/>
      <c r="DP4000" s="91"/>
      <c r="DQ4000" s="72"/>
      <c r="DR4000" s="72"/>
      <c r="DS4000" s="72"/>
      <c r="DT4000" s="72"/>
      <c r="DZ4000" s="141"/>
      <c r="EA4000" s="141"/>
      <c r="EC4000" s="141"/>
      <c r="EF4000" s="143"/>
    </row>
    <row r="4001" spans="78:136">
      <c r="BZ4001"/>
      <c r="CA4001" s="279">
        <v>41432.742812500001</v>
      </c>
      <c r="CB4001" t="s">
        <v>1969</v>
      </c>
      <c r="CF4001" s="65"/>
      <c r="CG4001" s="65"/>
      <c r="DJ4001" s="139"/>
      <c r="DK4001" s="95"/>
      <c r="DL4001" s="141"/>
      <c r="DM4001" s="141"/>
      <c r="DN4001" s="141"/>
      <c r="DO4001" s="141"/>
      <c r="DP4001" s="91"/>
      <c r="DQ4001" s="72"/>
      <c r="DR4001" s="72"/>
      <c r="DS4001" s="72"/>
      <c r="DT4001" s="72"/>
      <c r="DZ4001" s="141"/>
      <c r="EA4001" s="141"/>
      <c r="EC4001" s="141"/>
      <c r="EF4001" s="143"/>
    </row>
    <row r="4002" spans="78:136">
      <c r="BZ4002"/>
      <c r="CA4002" s="279">
        <v>41432.742858796293</v>
      </c>
      <c r="CB4002" t="s">
        <v>1969</v>
      </c>
      <c r="CF4002" s="65"/>
      <c r="CG4002" s="65"/>
      <c r="DJ4002" s="139"/>
      <c r="DK4002" s="95"/>
      <c r="DL4002" s="141"/>
      <c r="DM4002" s="141"/>
      <c r="DN4002" s="141"/>
      <c r="DO4002" s="141"/>
      <c r="DP4002" s="91"/>
      <c r="DQ4002" s="72"/>
      <c r="DR4002" s="72"/>
      <c r="DS4002" s="72"/>
      <c r="DT4002" s="72"/>
      <c r="DZ4002" s="141"/>
      <c r="EA4002" s="141"/>
      <c r="EC4002" s="141"/>
      <c r="EF4002" s="143"/>
    </row>
    <row r="4003" spans="78:136">
      <c r="BZ4003"/>
      <c r="CA4003" s="279">
        <v>41432.742893518516</v>
      </c>
      <c r="CB4003" t="s">
        <v>3392</v>
      </c>
      <c r="CF4003" s="65"/>
      <c r="CG4003" s="65"/>
      <c r="DJ4003" s="139"/>
      <c r="DK4003" s="95"/>
      <c r="DL4003" s="141"/>
      <c r="DM4003" s="141"/>
      <c r="DN4003" s="141"/>
      <c r="DO4003" s="141"/>
      <c r="DP4003" s="91"/>
      <c r="DQ4003" s="72"/>
      <c r="DR4003" s="72"/>
      <c r="DS4003" s="72"/>
      <c r="DT4003" s="72"/>
      <c r="DZ4003" s="141"/>
      <c r="EA4003" s="141"/>
      <c r="EC4003" s="141"/>
      <c r="EF4003" s="143"/>
    </row>
    <row r="4004" spans="78:136">
      <c r="BZ4004"/>
      <c r="CA4004" s="279">
        <v>41432.742893518516</v>
      </c>
      <c r="CB4004" t="s">
        <v>1598</v>
      </c>
      <c r="CF4004" s="65"/>
      <c r="CG4004" s="65"/>
      <c r="DJ4004" s="139"/>
      <c r="DK4004" s="95"/>
      <c r="DL4004" s="141"/>
      <c r="DM4004" s="141"/>
      <c r="DN4004" s="141"/>
      <c r="DO4004" s="141"/>
      <c r="DP4004" s="91"/>
      <c r="DQ4004" s="72"/>
      <c r="DR4004" s="72"/>
      <c r="DS4004" s="72"/>
      <c r="DT4004" s="72"/>
      <c r="DZ4004" s="141"/>
      <c r="EA4004" s="141"/>
      <c r="EC4004" s="141"/>
      <c r="EF4004" s="143"/>
    </row>
    <row r="4005" spans="78:136">
      <c r="BZ4005"/>
      <c r="CA4005" s="279">
        <v>41432.742893518516</v>
      </c>
      <c r="CB4005" t="s">
        <v>1969</v>
      </c>
      <c r="CF4005" s="65"/>
      <c r="CG4005" s="65"/>
      <c r="DJ4005" s="139"/>
      <c r="DK4005" s="95"/>
      <c r="DL4005" s="141"/>
      <c r="DM4005" s="141"/>
      <c r="DN4005" s="141"/>
      <c r="DO4005" s="141"/>
      <c r="DP4005" s="91"/>
      <c r="DQ4005" s="72"/>
      <c r="DR4005" s="72"/>
      <c r="DS4005" s="72"/>
      <c r="DT4005" s="72"/>
      <c r="DZ4005" s="141"/>
      <c r="EA4005" s="141"/>
      <c r="EC4005" s="141"/>
      <c r="EF4005" s="143"/>
    </row>
    <row r="4006" spans="78:136">
      <c r="BZ4006"/>
      <c r="CA4006" s="279">
        <v>41432.742893518516</v>
      </c>
      <c r="CB4006" t="s">
        <v>3393</v>
      </c>
      <c r="CF4006" s="65"/>
      <c r="CG4006" s="65"/>
      <c r="DJ4006" s="139"/>
      <c r="DK4006" s="95"/>
      <c r="DL4006" s="141"/>
      <c r="DM4006" s="141"/>
      <c r="DN4006" s="141"/>
      <c r="DO4006" s="141"/>
      <c r="DP4006" s="91"/>
      <c r="DQ4006" s="72"/>
      <c r="DR4006" s="72"/>
      <c r="DS4006" s="72"/>
      <c r="DT4006" s="72"/>
      <c r="DZ4006" s="141"/>
      <c r="EA4006" s="141"/>
      <c r="EC4006" s="141"/>
      <c r="EF4006" s="143"/>
    </row>
    <row r="4007" spans="78:136">
      <c r="BZ4007"/>
      <c r="CA4007" s="279">
        <v>41432.742893518516</v>
      </c>
      <c r="CB4007" t="s">
        <v>1969</v>
      </c>
      <c r="CF4007" s="65"/>
      <c r="CG4007" s="65"/>
      <c r="DJ4007" s="139"/>
      <c r="DK4007" s="95"/>
      <c r="DL4007" s="141"/>
      <c r="DM4007" s="141"/>
      <c r="DN4007" s="141"/>
      <c r="DO4007" s="141"/>
      <c r="DP4007" s="91"/>
      <c r="DQ4007" s="72"/>
      <c r="DR4007" s="72"/>
      <c r="DS4007" s="72"/>
      <c r="DT4007" s="72"/>
      <c r="DZ4007" s="141"/>
      <c r="EA4007" s="141"/>
      <c r="EC4007" s="141"/>
      <c r="EF4007" s="143"/>
    </row>
    <row r="4008" spans="78:136">
      <c r="BZ4008"/>
      <c r="CA4008" s="279">
        <v>41432.742905092593</v>
      </c>
      <c r="CB4008" t="s">
        <v>3335</v>
      </c>
      <c r="CF4008" s="65"/>
      <c r="CG4008" s="65"/>
      <c r="DJ4008" s="139"/>
      <c r="DK4008" s="95"/>
      <c r="DL4008" s="141"/>
      <c r="DM4008" s="141"/>
      <c r="DN4008" s="141"/>
      <c r="DO4008" s="141"/>
      <c r="DP4008" s="91"/>
      <c r="DQ4008" s="72"/>
      <c r="DR4008" s="72"/>
      <c r="DS4008" s="72"/>
      <c r="DT4008" s="72"/>
      <c r="DZ4008" s="141"/>
      <c r="EA4008" s="141"/>
      <c r="EC4008" s="141"/>
      <c r="EF4008" s="143"/>
    </row>
    <row r="4009" spans="78:136">
      <c r="BZ4009"/>
      <c r="CA4009" s="279">
        <v>41432.742939814816</v>
      </c>
      <c r="CB4009" t="s">
        <v>1969</v>
      </c>
      <c r="CF4009" s="65"/>
      <c r="CG4009" s="65"/>
      <c r="DJ4009" s="139"/>
      <c r="DK4009" s="95"/>
      <c r="DL4009" s="141"/>
      <c r="DM4009" s="141"/>
      <c r="DN4009" s="141"/>
      <c r="DO4009" s="141"/>
      <c r="DP4009" s="91"/>
      <c r="DQ4009" s="72"/>
      <c r="DR4009" s="72"/>
      <c r="DS4009" s="72"/>
      <c r="DT4009" s="72"/>
      <c r="DZ4009" s="141"/>
      <c r="EA4009" s="141"/>
      <c r="EC4009" s="141"/>
      <c r="EF4009" s="143"/>
    </row>
    <row r="4010" spans="78:136">
      <c r="BZ4010"/>
      <c r="CA4010" s="279">
        <v>41432.742939814816</v>
      </c>
      <c r="CB4010" t="s">
        <v>3392</v>
      </c>
      <c r="CF4010" s="65"/>
      <c r="CG4010" s="65"/>
      <c r="DJ4010" s="139"/>
      <c r="DK4010" s="95"/>
      <c r="DL4010" s="141"/>
      <c r="DM4010" s="141"/>
      <c r="DN4010" s="141"/>
      <c r="DO4010" s="141"/>
      <c r="DP4010" s="91"/>
      <c r="DQ4010" s="72"/>
      <c r="DR4010" s="72"/>
      <c r="DS4010" s="72"/>
      <c r="DT4010" s="72"/>
      <c r="DZ4010" s="141"/>
      <c r="EA4010" s="141"/>
      <c r="EC4010" s="141"/>
      <c r="EF4010" s="143"/>
    </row>
    <row r="4011" spans="78:136">
      <c r="BZ4011"/>
      <c r="CA4011" s="279">
        <v>41432.742939814816</v>
      </c>
      <c r="CB4011" t="s">
        <v>1597</v>
      </c>
      <c r="CF4011" s="65"/>
      <c r="CG4011" s="65"/>
      <c r="DJ4011" s="139"/>
      <c r="DK4011" s="95"/>
      <c r="DL4011" s="141"/>
      <c r="DM4011" s="141"/>
      <c r="DN4011" s="141"/>
      <c r="DO4011" s="141"/>
      <c r="DP4011" s="91"/>
      <c r="DQ4011" s="72"/>
      <c r="DR4011" s="72"/>
      <c r="DS4011" s="72"/>
      <c r="DT4011" s="72"/>
      <c r="DZ4011" s="141"/>
      <c r="EA4011" s="141"/>
      <c r="EC4011" s="141"/>
      <c r="EF4011" s="143"/>
    </row>
    <row r="4012" spans="78:136">
      <c r="BZ4012"/>
      <c r="CA4012" s="279">
        <v>41432.744317129633</v>
      </c>
      <c r="CB4012" t="s">
        <v>3392</v>
      </c>
      <c r="CF4012" s="65"/>
      <c r="CG4012" s="65"/>
      <c r="DJ4012" s="139"/>
      <c r="DK4012" s="95"/>
      <c r="DL4012" s="141"/>
      <c r="DM4012" s="141"/>
      <c r="DN4012" s="141"/>
      <c r="DO4012" s="141"/>
      <c r="DP4012" s="91"/>
      <c r="DQ4012" s="72"/>
      <c r="DR4012" s="72"/>
      <c r="DS4012" s="72"/>
      <c r="DT4012" s="72"/>
      <c r="DZ4012" s="141"/>
      <c r="EA4012" s="141"/>
      <c r="EC4012" s="141"/>
      <c r="EF4012" s="143"/>
    </row>
    <row r="4013" spans="78:136">
      <c r="BZ4013"/>
      <c r="CA4013" s="279">
        <v>41432.744317129633</v>
      </c>
      <c r="CB4013" t="s">
        <v>1597</v>
      </c>
      <c r="CF4013" s="65"/>
      <c r="CG4013" s="65"/>
      <c r="DJ4013" s="139"/>
      <c r="DK4013" s="95"/>
      <c r="DL4013" s="141"/>
      <c r="DM4013" s="141"/>
      <c r="DN4013" s="141"/>
      <c r="DO4013" s="141"/>
      <c r="DP4013" s="91"/>
      <c r="DQ4013" s="72"/>
      <c r="DR4013" s="72"/>
      <c r="DS4013" s="72"/>
      <c r="DT4013" s="72"/>
      <c r="DZ4013" s="141"/>
      <c r="EA4013" s="141"/>
      <c r="EC4013" s="141"/>
      <c r="EF4013" s="143"/>
    </row>
    <row r="4014" spans="78:136">
      <c r="BZ4014"/>
      <c r="CA4014" s="279">
        <v>41432.744328703702</v>
      </c>
      <c r="CB4014" t="s">
        <v>1969</v>
      </c>
      <c r="CF4014" s="65"/>
      <c r="CG4014" s="65"/>
      <c r="DJ4014" s="139"/>
      <c r="DK4014" s="95"/>
      <c r="DL4014" s="141"/>
      <c r="DM4014" s="141"/>
      <c r="DN4014" s="141"/>
      <c r="DO4014" s="141"/>
      <c r="DP4014" s="91"/>
      <c r="DQ4014" s="72"/>
      <c r="DR4014" s="72"/>
      <c r="DS4014" s="72"/>
      <c r="DT4014" s="72"/>
      <c r="DZ4014" s="141"/>
      <c r="EA4014" s="141"/>
      <c r="EC4014" s="141"/>
      <c r="EF4014" s="143"/>
    </row>
    <row r="4015" spans="78:136">
      <c r="BZ4015"/>
      <c r="CA4015" s="279">
        <v>41432.744386574072</v>
      </c>
      <c r="CB4015" t="s">
        <v>1969</v>
      </c>
      <c r="CF4015" s="65"/>
      <c r="CG4015" s="65"/>
      <c r="DJ4015" s="139"/>
      <c r="DK4015" s="95"/>
      <c r="DL4015" s="141"/>
      <c r="DM4015" s="141"/>
      <c r="DN4015" s="141"/>
      <c r="DO4015" s="141"/>
      <c r="DP4015" s="91"/>
      <c r="DQ4015" s="72"/>
      <c r="DR4015" s="72"/>
      <c r="DS4015" s="72"/>
      <c r="DT4015" s="72"/>
      <c r="DZ4015" s="141"/>
      <c r="EA4015" s="141"/>
      <c r="EC4015" s="141"/>
      <c r="EF4015" s="143"/>
    </row>
    <row r="4016" spans="78:136">
      <c r="BZ4016"/>
      <c r="CA4016" s="279">
        <v>41432.744444444441</v>
      </c>
      <c r="CB4016" t="s">
        <v>1969</v>
      </c>
      <c r="CF4016" s="65"/>
      <c r="CG4016" s="65"/>
      <c r="DJ4016" s="139"/>
      <c r="DK4016" s="95"/>
      <c r="DL4016" s="141"/>
      <c r="DM4016" s="141"/>
      <c r="DN4016" s="141"/>
      <c r="DO4016" s="141"/>
      <c r="DP4016" s="91"/>
      <c r="DQ4016" s="72"/>
      <c r="DR4016" s="72"/>
      <c r="DS4016" s="72"/>
      <c r="DT4016" s="72"/>
      <c r="DZ4016" s="141"/>
      <c r="EA4016" s="141"/>
      <c r="EC4016" s="141"/>
      <c r="EF4016" s="143"/>
    </row>
    <row r="4017" spans="78:136">
      <c r="BZ4017"/>
      <c r="CA4017" s="279">
        <v>41432.744583333333</v>
      </c>
      <c r="CB4017" t="s">
        <v>1969</v>
      </c>
      <c r="CF4017" s="65"/>
      <c r="CG4017" s="65"/>
      <c r="DJ4017" s="139"/>
      <c r="DK4017" s="95"/>
      <c r="DL4017" s="141"/>
      <c r="DM4017" s="141"/>
      <c r="DN4017" s="141"/>
      <c r="DO4017" s="141"/>
      <c r="DP4017" s="91"/>
      <c r="DQ4017" s="72"/>
      <c r="DR4017" s="72"/>
      <c r="DS4017" s="72"/>
      <c r="DT4017" s="72"/>
      <c r="DZ4017" s="141"/>
      <c r="EA4017" s="141"/>
      <c r="EC4017" s="141"/>
      <c r="EF4017" s="143"/>
    </row>
    <row r="4018" spans="78:136">
      <c r="BZ4018"/>
      <c r="CA4018" s="279">
        <v>41432.744583333333</v>
      </c>
      <c r="CB4018" t="s">
        <v>3336</v>
      </c>
      <c r="CF4018" s="65"/>
      <c r="CG4018" s="65"/>
      <c r="DJ4018" s="139"/>
      <c r="DK4018" s="95"/>
      <c r="DL4018" s="141"/>
      <c r="DM4018" s="141"/>
      <c r="DN4018" s="141"/>
      <c r="DO4018" s="141"/>
      <c r="DP4018" s="91"/>
      <c r="DQ4018" s="72"/>
      <c r="DR4018" s="72"/>
      <c r="DS4018" s="72"/>
      <c r="DT4018" s="72"/>
      <c r="DZ4018" s="141"/>
      <c r="EA4018" s="141"/>
      <c r="EC4018" s="141"/>
      <c r="EF4018" s="143"/>
    </row>
    <row r="4019" spans="78:136">
      <c r="BZ4019"/>
      <c r="CA4019" s="279">
        <v>41432.744606481479</v>
      </c>
      <c r="CB4019" t="s">
        <v>1597</v>
      </c>
      <c r="CF4019" s="65"/>
      <c r="CG4019" s="65"/>
      <c r="DJ4019" s="139"/>
      <c r="DK4019" s="95"/>
      <c r="DL4019" s="141"/>
      <c r="DM4019" s="141"/>
      <c r="DN4019" s="141"/>
      <c r="DO4019" s="141"/>
      <c r="DP4019" s="91"/>
      <c r="DQ4019" s="72"/>
      <c r="DR4019" s="72"/>
      <c r="DS4019" s="72"/>
      <c r="DT4019" s="72"/>
      <c r="DZ4019" s="141"/>
      <c r="EA4019" s="141"/>
      <c r="EC4019" s="141"/>
      <c r="EF4019" s="143"/>
    </row>
    <row r="4020" spans="78:136">
      <c r="BZ4020"/>
      <c r="CA4020" s="279">
        <v>41432.744606481479</v>
      </c>
      <c r="CB4020" t="s">
        <v>1969</v>
      </c>
      <c r="CF4020" s="65"/>
      <c r="CG4020" s="65"/>
      <c r="DJ4020" s="139"/>
      <c r="DK4020" s="95"/>
      <c r="DL4020" s="141"/>
      <c r="DM4020" s="141"/>
      <c r="DN4020" s="141"/>
      <c r="DO4020" s="141"/>
      <c r="DP4020" s="91"/>
      <c r="DQ4020" s="72"/>
      <c r="DR4020" s="72"/>
      <c r="DS4020" s="72"/>
      <c r="DT4020" s="72"/>
      <c r="DZ4020" s="141"/>
      <c r="EA4020" s="141"/>
      <c r="EC4020" s="141"/>
      <c r="EF4020" s="143"/>
    </row>
    <row r="4021" spans="78:136">
      <c r="BZ4021"/>
      <c r="CA4021" s="279">
        <v>41432.744722222225</v>
      </c>
      <c r="CB4021" t="s">
        <v>3336</v>
      </c>
      <c r="CF4021" s="65"/>
      <c r="CG4021" s="65"/>
      <c r="DJ4021" s="139"/>
      <c r="DK4021" s="95"/>
      <c r="DL4021" s="141"/>
      <c r="DM4021" s="141"/>
      <c r="DN4021" s="141"/>
      <c r="DO4021" s="141"/>
      <c r="DP4021" s="91"/>
      <c r="DQ4021" s="72"/>
      <c r="DR4021" s="72"/>
      <c r="DS4021" s="72"/>
      <c r="DT4021" s="72"/>
      <c r="DZ4021" s="141"/>
      <c r="EA4021" s="141"/>
      <c r="EC4021" s="141"/>
      <c r="EF4021" s="143"/>
    </row>
    <row r="4022" spans="78:136">
      <c r="BZ4022"/>
      <c r="CA4022" s="279">
        <v>41432.744733796295</v>
      </c>
      <c r="CB4022" t="s">
        <v>1597</v>
      </c>
      <c r="CF4022" s="65"/>
      <c r="CG4022" s="65"/>
      <c r="DJ4022" s="139"/>
      <c r="DK4022" s="95"/>
      <c r="DL4022" s="141"/>
      <c r="DM4022" s="141"/>
      <c r="DN4022" s="141"/>
      <c r="DO4022" s="141"/>
      <c r="DP4022" s="91"/>
      <c r="DQ4022" s="72"/>
      <c r="DR4022" s="72"/>
      <c r="DS4022" s="72"/>
      <c r="DT4022" s="72"/>
      <c r="DZ4022" s="141"/>
      <c r="EA4022" s="141"/>
      <c r="EC4022" s="141"/>
      <c r="EF4022" s="143"/>
    </row>
    <row r="4023" spans="78:136">
      <c r="BZ4023"/>
      <c r="CA4023" s="279">
        <v>41432.744733796295</v>
      </c>
      <c r="CB4023" t="s">
        <v>1969</v>
      </c>
      <c r="CF4023" s="65"/>
      <c r="CG4023" s="65"/>
      <c r="DJ4023" s="139"/>
      <c r="DK4023" s="95"/>
      <c r="DL4023" s="141"/>
      <c r="DM4023" s="141"/>
      <c r="DN4023" s="141"/>
      <c r="DO4023" s="141"/>
      <c r="DP4023" s="91"/>
      <c r="DQ4023" s="72"/>
      <c r="DR4023" s="72"/>
      <c r="DS4023" s="72"/>
      <c r="DT4023" s="72"/>
      <c r="DZ4023" s="141"/>
      <c r="EA4023" s="141"/>
      <c r="EC4023" s="141"/>
      <c r="EF4023" s="143"/>
    </row>
    <row r="4024" spans="78:136">
      <c r="BZ4024"/>
      <c r="CA4024" s="279">
        <v>41432.744733796295</v>
      </c>
      <c r="CB4024" t="s">
        <v>3337</v>
      </c>
      <c r="CF4024" s="65"/>
      <c r="CG4024" s="65"/>
      <c r="DJ4024" s="139"/>
      <c r="DK4024" s="95"/>
      <c r="DL4024" s="141"/>
      <c r="DM4024" s="141"/>
      <c r="DN4024" s="141"/>
      <c r="DO4024" s="141"/>
      <c r="DP4024" s="91"/>
      <c r="DQ4024" s="72"/>
      <c r="DR4024" s="72"/>
      <c r="DS4024" s="72"/>
      <c r="DT4024" s="72"/>
      <c r="DZ4024" s="141"/>
      <c r="EA4024" s="141"/>
      <c r="EC4024" s="141"/>
      <c r="EF4024" s="143"/>
    </row>
    <row r="4025" spans="78:136">
      <c r="BZ4025"/>
      <c r="CA4025" s="279">
        <v>41432.744733796295</v>
      </c>
      <c r="CB4025" t="s">
        <v>1969</v>
      </c>
      <c r="CF4025" s="65"/>
      <c r="CG4025" s="65"/>
      <c r="DJ4025" s="139"/>
      <c r="DK4025" s="95"/>
      <c r="DL4025" s="141"/>
      <c r="DM4025" s="141"/>
      <c r="DN4025" s="141"/>
      <c r="DO4025" s="141"/>
      <c r="DP4025" s="91"/>
      <c r="DQ4025" s="72"/>
      <c r="DR4025" s="72"/>
      <c r="DS4025" s="72"/>
      <c r="DT4025" s="72"/>
      <c r="DZ4025" s="141"/>
      <c r="EA4025" s="141"/>
      <c r="EC4025" s="141"/>
      <c r="EF4025" s="143"/>
    </row>
    <row r="4026" spans="78:136">
      <c r="BZ4026"/>
      <c r="CA4026" s="279">
        <v>41432.744745370372</v>
      </c>
      <c r="CB4026" t="s">
        <v>3484</v>
      </c>
      <c r="CF4026" s="65"/>
      <c r="CG4026" s="65"/>
      <c r="DJ4026" s="139"/>
      <c r="DK4026" s="95"/>
      <c r="DL4026" s="141"/>
      <c r="DM4026" s="141"/>
      <c r="DN4026" s="141"/>
      <c r="DO4026" s="141"/>
      <c r="DP4026" s="91"/>
      <c r="DQ4026" s="72"/>
      <c r="DR4026" s="72"/>
      <c r="DS4026" s="72"/>
      <c r="DT4026" s="72"/>
      <c r="DZ4026" s="141"/>
      <c r="EA4026" s="141"/>
      <c r="EC4026" s="141"/>
      <c r="EF4026" s="143"/>
    </row>
    <row r="4027" spans="78:136">
      <c r="BZ4027"/>
      <c r="CA4027" s="279">
        <v>41432.744780092595</v>
      </c>
      <c r="CB4027" t="s">
        <v>1969</v>
      </c>
      <c r="CF4027" s="65"/>
      <c r="CG4027" s="65"/>
      <c r="DJ4027" s="139"/>
      <c r="DK4027" s="95"/>
      <c r="DL4027" s="141"/>
      <c r="DM4027" s="141"/>
      <c r="DN4027" s="141"/>
      <c r="DO4027" s="141"/>
      <c r="DP4027" s="91"/>
      <c r="DQ4027" s="72"/>
      <c r="DR4027" s="72"/>
      <c r="DS4027" s="72"/>
      <c r="DT4027" s="72"/>
      <c r="DZ4027" s="141"/>
      <c r="EA4027" s="141"/>
      <c r="EC4027" s="141"/>
      <c r="EF4027" s="143"/>
    </row>
    <row r="4028" spans="78:136">
      <c r="BZ4028"/>
      <c r="CA4028" s="279">
        <v>41432.744780092595</v>
      </c>
      <c r="CB4028" t="s">
        <v>3336</v>
      </c>
      <c r="CF4028" s="65"/>
      <c r="CG4028" s="65"/>
      <c r="DJ4028" s="139"/>
      <c r="DK4028" s="95"/>
      <c r="DL4028" s="141"/>
      <c r="DM4028" s="141"/>
      <c r="DN4028" s="141"/>
      <c r="DO4028" s="141"/>
      <c r="DP4028" s="91"/>
      <c r="DQ4028" s="72"/>
      <c r="DR4028" s="72"/>
      <c r="DS4028" s="72"/>
      <c r="DT4028" s="72"/>
      <c r="DZ4028" s="141"/>
      <c r="EA4028" s="141"/>
      <c r="EC4028" s="141"/>
      <c r="EF4028" s="143"/>
    </row>
    <row r="4029" spans="78:136">
      <c r="BZ4029"/>
      <c r="CA4029" s="279">
        <v>41432.744780092595</v>
      </c>
      <c r="CB4029" t="s">
        <v>1597</v>
      </c>
      <c r="CF4029" s="65"/>
      <c r="CG4029" s="65"/>
      <c r="DJ4029" s="139"/>
      <c r="DK4029" s="95"/>
      <c r="DL4029" s="141"/>
      <c r="DM4029" s="141"/>
      <c r="DN4029" s="141"/>
      <c r="DO4029" s="141"/>
      <c r="DP4029" s="91"/>
      <c r="DQ4029" s="72"/>
      <c r="DR4029" s="72"/>
      <c r="DS4029" s="72"/>
      <c r="DT4029" s="72"/>
      <c r="DZ4029" s="141"/>
      <c r="EA4029" s="141"/>
      <c r="EC4029" s="141"/>
      <c r="EF4029" s="143"/>
    </row>
    <row r="4030" spans="78:136">
      <c r="BZ4030"/>
      <c r="CA4030" s="279">
        <v>41432.74486111111</v>
      </c>
      <c r="CB4030" t="s">
        <v>3336</v>
      </c>
      <c r="CF4030" s="65"/>
      <c r="CG4030" s="65"/>
      <c r="DJ4030" s="139"/>
      <c r="DK4030" s="95"/>
      <c r="DL4030" s="141"/>
      <c r="DM4030" s="141"/>
      <c r="DN4030" s="141"/>
      <c r="DO4030" s="141"/>
      <c r="DP4030" s="91"/>
      <c r="DQ4030" s="72"/>
      <c r="DR4030" s="72"/>
      <c r="DS4030" s="72"/>
      <c r="DT4030" s="72"/>
      <c r="DZ4030" s="141"/>
      <c r="EA4030" s="141"/>
      <c r="EC4030" s="141"/>
      <c r="EF4030" s="143"/>
    </row>
    <row r="4031" spans="78:136">
      <c r="BZ4031"/>
      <c r="CA4031" s="279">
        <v>41432.744872685187</v>
      </c>
      <c r="CB4031" t="s">
        <v>1598</v>
      </c>
      <c r="CF4031" s="65"/>
      <c r="CG4031" s="65"/>
      <c r="DJ4031" s="139"/>
      <c r="DK4031" s="95"/>
      <c r="DL4031" s="141"/>
      <c r="DM4031" s="141"/>
      <c r="DN4031" s="141"/>
      <c r="DO4031" s="141"/>
      <c r="DP4031" s="91"/>
      <c r="DQ4031" s="72"/>
      <c r="DR4031" s="72"/>
      <c r="DS4031" s="72"/>
      <c r="DT4031" s="72"/>
      <c r="DZ4031" s="141"/>
      <c r="EA4031" s="141"/>
      <c r="EC4031" s="141"/>
      <c r="EF4031" s="143"/>
    </row>
    <row r="4032" spans="78:136">
      <c r="BZ4032"/>
      <c r="CA4032" s="279">
        <v>41432.744872685187</v>
      </c>
      <c r="CB4032" t="s">
        <v>1969</v>
      </c>
      <c r="CF4032" s="65"/>
      <c r="CG4032" s="65"/>
      <c r="DJ4032" s="139"/>
      <c r="DK4032" s="95"/>
      <c r="DL4032" s="141"/>
      <c r="DM4032" s="141"/>
      <c r="DN4032" s="141"/>
      <c r="DO4032" s="141"/>
      <c r="DP4032" s="91"/>
      <c r="DQ4032" s="72"/>
      <c r="DR4032" s="72"/>
      <c r="DS4032" s="72"/>
      <c r="DT4032" s="72"/>
      <c r="DZ4032" s="141"/>
      <c r="EA4032" s="141"/>
      <c r="EC4032" s="141"/>
      <c r="EF4032" s="143"/>
    </row>
    <row r="4033" spans="78:136">
      <c r="BZ4033"/>
      <c r="CA4033" s="279">
        <v>41432.745000000003</v>
      </c>
      <c r="CB4033" t="s">
        <v>1969</v>
      </c>
      <c r="CF4033" s="65"/>
      <c r="CG4033" s="65"/>
      <c r="DJ4033" s="139"/>
      <c r="DK4033" s="95"/>
      <c r="DL4033" s="141"/>
      <c r="DM4033" s="141"/>
      <c r="DN4033" s="141"/>
      <c r="DO4033" s="141"/>
      <c r="DP4033" s="91"/>
      <c r="DQ4033" s="72"/>
      <c r="DR4033" s="72"/>
      <c r="DS4033" s="72"/>
      <c r="DT4033" s="72"/>
      <c r="DZ4033" s="141"/>
      <c r="EA4033" s="141"/>
      <c r="EC4033" s="141"/>
      <c r="EF4033" s="143"/>
    </row>
    <row r="4034" spans="78:136">
      <c r="BZ4034"/>
      <c r="CA4034" s="279">
        <v>41432.745127314818</v>
      </c>
      <c r="CB4034" t="s">
        <v>1969</v>
      </c>
      <c r="CF4034" s="65"/>
      <c r="CG4034" s="65"/>
      <c r="DJ4034" s="139"/>
      <c r="DK4034" s="95"/>
      <c r="DL4034" s="141"/>
      <c r="DM4034" s="141"/>
      <c r="DN4034" s="141"/>
      <c r="DO4034" s="141"/>
      <c r="DP4034" s="91"/>
      <c r="DQ4034" s="72"/>
      <c r="DR4034" s="72"/>
      <c r="DS4034" s="72"/>
      <c r="DT4034" s="72"/>
      <c r="DZ4034" s="141"/>
      <c r="EA4034" s="141"/>
      <c r="EC4034" s="141"/>
      <c r="EF4034" s="143"/>
    </row>
    <row r="4035" spans="78:136">
      <c r="BZ4035"/>
      <c r="CA4035" s="279">
        <v>41432.745509259257</v>
      </c>
      <c r="CB4035" t="s">
        <v>1969</v>
      </c>
      <c r="CF4035" s="65"/>
      <c r="CG4035" s="65"/>
      <c r="DJ4035" s="139"/>
      <c r="DK4035" s="95"/>
      <c r="DL4035" s="141"/>
      <c r="DM4035" s="141"/>
      <c r="DN4035" s="141"/>
      <c r="DO4035" s="141"/>
      <c r="DP4035" s="91"/>
      <c r="DQ4035" s="72"/>
      <c r="DR4035" s="72"/>
      <c r="DS4035" s="72"/>
      <c r="DT4035" s="72"/>
      <c r="DZ4035" s="141"/>
      <c r="EA4035" s="141"/>
      <c r="EC4035" s="141"/>
      <c r="EF4035" s="143"/>
    </row>
    <row r="4036" spans="78:136">
      <c r="BZ4036"/>
      <c r="CA4036" s="279">
        <v>41432.745509259257</v>
      </c>
      <c r="CB4036" t="s">
        <v>3485</v>
      </c>
      <c r="CF4036" s="65"/>
      <c r="CG4036" s="65"/>
      <c r="DJ4036" s="139"/>
      <c r="DK4036" s="95"/>
      <c r="DL4036" s="141"/>
      <c r="DM4036" s="141"/>
      <c r="DN4036" s="141"/>
      <c r="DO4036" s="141"/>
      <c r="DP4036" s="91"/>
      <c r="DQ4036" s="72"/>
      <c r="DR4036" s="72"/>
      <c r="DS4036" s="72"/>
      <c r="DT4036" s="72"/>
      <c r="DZ4036" s="141"/>
      <c r="EA4036" s="141"/>
      <c r="EC4036" s="141"/>
      <c r="EF4036" s="143"/>
    </row>
    <row r="4037" spans="78:136">
      <c r="BZ4037"/>
      <c r="CA4037" s="279">
        <v>41432.745520833334</v>
      </c>
      <c r="CB4037" t="s">
        <v>1597</v>
      </c>
      <c r="CF4037" s="65"/>
      <c r="CG4037" s="65"/>
      <c r="DJ4037" s="139"/>
      <c r="DK4037" s="95"/>
      <c r="DL4037" s="141"/>
      <c r="DM4037" s="141"/>
      <c r="DN4037" s="141"/>
      <c r="DO4037" s="141"/>
      <c r="DP4037" s="91"/>
      <c r="DQ4037" s="72"/>
      <c r="DR4037" s="72"/>
      <c r="DS4037" s="72"/>
      <c r="DT4037" s="72"/>
      <c r="DZ4037" s="141"/>
      <c r="EA4037" s="141"/>
      <c r="EC4037" s="141"/>
      <c r="EF4037" s="143"/>
    </row>
    <row r="4038" spans="78:136">
      <c r="BZ4038"/>
      <c r="CA4038" s="279">
        <v>41432.748078703706</v>
      </c>
      <c r="CB4038" t="s">
        <v>1969</v>
      </c>
      <c r="CF4038" s="65"/>
      <c r="CG4038" s="65"/>
      <c r="DJ4038" s="139"/>
      <c r="DK4038" s="95"/>
      <c r="DL4038" s="141"/>
      <c r="DM4038" s="141"/>
      <c r="DN4038" s="141"/>
      <c r="DO4038" s="141"/>
      <c r="DP4038" s="91"/>
      <c r="DQ4038" s="72"/>
      <c r="DR4038" s="72"/>
      <c r="DS4038" s="72"/>
      <c r="DT4038" s="72"/>
      <c r="DZ4038" s="141"/>
      <c r="EA4038" s="141"/>
      <c r="EC4038" s="141"/>
      <c r="EF4038" s="143"/>
    </row>
    <row r="4039" spans="78:136">
      <c r="BZ4039"/>
      <c r="CA4039" s="279">
        <v>41432.748078703706</v>
      </c>
      <c r="CB4039" t="s">
        <v>1969</v>
      </c>
      <c r="CF4039" s="65"/>
      <c r="CG4039" s="65"/>
      <c r="DJ4039" s="139"/>
      <c r="DK4039" s="95"/>
      <c r="DL4039" s="141"/>
      <c r="DM4039" s="141"/>
      <c r="DN4039" s="141"/>
      <c r="DO4039" s="141"/>
      <c r="DP4039" s="91"/>
      <c r="DQ4039" s="72"/>
      <c r="DR4039" s="72"/>
      <c r="DS4039" s="72"/>
      <c r="DT4039" s="72"/>
      <c r="DZ4039" s="141"/>
      <c r="EA4039" s="141"/>
      <c r="EC4039" s="141"/>
      <c r="EF4039" s="143"/>
    </row>
    <row r="4040" spans="78:136">
      <c r="BZ4040"/>
      <c r="CA4040" s="279">
        <v>41432.748206018521</v>
      </c>
      <c r="CB4040" t="s">
        <v>1969</v>
      </c>
      <c r="CF4040" s="65"/>
      <c r="CG4040" s="65"/>
      <c r="DJ4040" s="139"/>
      <c r="DK4040" s="95"/>
      <c r="DL4040" s="141"/>
      <c r="DM4040" s="141"/>
      <c r="DN4040" s="141"/>
      <c r="DO4040" s="141"/>
      <c r="DP4040" s="91"/>
      <c r="DQ4040" s="72"/>
      <c r="DR4040" s="72"/>
      <c r="DS4040" s="72"/>
      <c r="DT4040" s="72"/>
      <c r="DZ4040" s="141"/>
      <c r="EA4040" s="141"/>
      <c r="EC4040" s="141"/>
      <c r="EF4040" s="143"/>
    </row>
    <row r="4041" spans="78:136">
      <c r="BZ4041"/>
      <c r="CA4041" s="279">
        <v>41432.748206018521</v>
      </c>
      <c r="CB4041" t="s">
        <v>1969</v>
      </c>
      <c r="CF4041" s="65"/>
      <c r="CG4041" s="65"/>
      <c r="DJ4041" s="139"/>
      <c r="DK4041" s="95"/>
      <c r="DL4041" s="141"/>
      <c r="DM4041" s="141"/>
      <c r="DN4041" s="141"/>
      <c r="DO4041" s="141"/>
      <c r="DP4041" s="91"/>
      <c r="DQ4041" s="72"/>
      <c r="DR4041" s="72"/>
      <c r="DS4041" s="72"/>
      <c r="DT4041" s="72"/>
      <c r="DZ4041" s="141"/>
      <c r="EA4041" s="141"/>
      <c r="EC4041" s="141"/>
      <c r="EF4041" s="143"/>
    </row>
    <row r="4042" spans="78:136">
      <c r="BZ4042"/>
      <c r="CA4042" s="279">
        <v>41432.748217592591</v>
      </c>
      <c r="CB4042" t="s">
        <v>3440</v>
      </c>
      <c r="CF4042" s="65"/>
      <c r="CG4042" s="65"/>
      <c r="DJ4042" s="139"/>
      <c r="DK4042" s="95"/>
      <c r="DL4042" s="141"/>
      <c r="DM4042" s="141"/>
      <c r="DN4042" s="141"/>
      <c r="DO4042" s="141"/>
      <c r="DP4042" s="91"/>
      <c r="DQ4042" s="72"/>
      <c r="DR4042" s="72"/>
      <c r="DS4042" s="72"/>
      <c r="DT4042" s="72"/>
      <c r="DZ4042" s="141"/>
      <c r="EA4042" s="141"/>
      <c r="EC4042" s="141"/>
      <c r="EF4042" s="143"/>
    </row>
    <row r="4043" spans="78:136">
      <c r="BZ4043"/>
      <c r="CA4043" s="279">
        <v>41432.748229166667</v>
      </c>
      <c r="CB4043" t="s">
        <v>1969</v>
      </c>
      <c r="CF4043" s="65"/>
      <c r="CG4043" s="65"/>
      <c r="DJ4043" s="139"/>
      <c r="DK4043" s="95"/>
      <c r="DL4043" s="141"/>
      <c r="DM4043" s="141"/>
      <c r="DN4043" s="141"/>
      <c r="DO4043" s="141"/>
      <c r="DP4043" s="91"/>
      <c r="DQ4043" s="72"/>
      <c r="DR4043" s="72"/>
      <c r="DS4043" s="72"/>
      <c r="DT4043" s="72"/>
      <c r="DZ4043" s="141"/>
      <c r="EA4043" s="141"/>
      <c r="EC4043" s="141"/>
      <c r="EF4043" s="143"/>
    </row>
    <row r="4044" spans="78:136">
      <c r="BZ4044"/>
      <c r="CA4044" s="279">
        <v>41432.748229166667</v>
      </c>
      <c r="CB4044" t="s">
        <v>1969</v>
      </c>
      <c r="CF4044" s="65"/>
      <c r="CG4044" s="65"/>
      <c r="DJ4044" s="139"/>
      <c r="DK4044" s="95"/>
      <c r="DL4044" s="141"/>
      <c r="DM4044" s="141"/>
      <c r="DN4044" s="141"/>
      <c r="DO4044" s="141"/>
      <c r="DP4044" s="91"/>
      <c r="DQ4044" s="72"/>
      <c r="DR4044" s="72"/>
      <c r="DS4044" s="72"/>
      <c r="DT4044" s="72"/>
      <c r="DZ4044" s="141"/>
      <c r="EA4044" s="141"/>
      <c r="EC4044" s="141"/>
      <c r="EF4044" s="143"/>
    </row>
    <row r="4045" spans="78:136">
      <c r="BZ4045"/>
      <c r="CA4045" s="279">
        <v>41432.748240740744</v>
      </c>
      <c r="CB4045" t="s">
        <v>1969</v>
      </c>
      <c r="CF4045" s="65"/>
      <c r="CG4045" s="65"/>
      <c r="DJ4045" s="139"/>
      <c r="DK4045" s="95"/>
      <c r="DL4045" s="141"/>
      <c r="DM4045" s="141"/>
      <c r="DN4045" s="141"/>
      <c r="DO4045" s="141"/>
      <c r="DP4045" s="91"/>
      <c r="DQ4045" s="72"/>
      <c r="DR4045" s="72"/>
      <c r="DS4045" s="72"/>
      <c r="DT4045" s="72"/>
      <c r="DZ4045" s="141"/>
      <c r="EA4045" s="141"/>
      <c r="EC4045" s="141"/>
      <c r="EF4045" s="143"/>
    </row>
    <row r="4046" spans="78:136">
      <c r="BZ4046"/>
      <c r="CA4046" s="279">
        <v>41432.748252314814</v>
      </c>
      <c r="CB4046" t="s">
        <v>1969</v>
      </c>
      <c r="CF4046" s="65"/>
      <c r="CG4046" s="65"/>
      <c r="DJ4046" s="139"/>
      <c r="DK4046" s="95"/>
      <c r="DL4046" s="141"/>
      <c r="DM4046" s="141"/>
      <c r="DN4046" s="141"/>
      <c r="DO4046" s="141"/>
      <c r="DP4046" s="91"/>
      <c r="DQ4046" s="72"/>
      <c r="DR4046" s="72"/>
      <c r="DS4046" s="72"/>
      <c r="DT4046" s="72"/>
      <c r="DZ4046" s="141"/>
      <c r="EA4046" s="141"/>
      <c r="EC4046" s="141"/>
      <c r="EF4046" s="143"/>
    </row>
    <row r="4047" spans="78:136">
      <c r="BZ4047"/>
      <c r="CA4047" s="279">
        <v>41432.748263888891</v>
      </c>
      <c r="CB4047" t="s">
        <v>1969</v>
      </c>
      <c r="CF4047" s="65"/>
      <c r="CG4047" s="65"/>
      <c r="DJ4047" s="139"/>
      <c r="DK4047" s="95"/>
      <c r="DL4047" s="141"/>
      <c r="DM4047" s="141"/>
      <c r="DN4047" s="141"/>
      <c r="DO4047" s="141"/>
      <c r="DP4047" s="91"/>
      <c r="DQ4047" s="72"/>
      <c r="DR4047" s="72"/>
      <c r="DS4047" s="72"/>
      <c r="DT4047" s="72"/>
      <c r="DZ4047" s="141"/>
      <c r="EA4047" s="141"/>
      <c r="EC4047" s="141"/>
      <c r="EF4047" s="143"/>
    </row>
    <row r="4048" spans="78:136">
      <c r="BZ4048"/>
      <c r="CA4048" s="279">
        <v>41432.74827546296</v>
      </c>
      <c r="CB4048" t="s">
        <v>3487</v>
      </c>
      <c r="CF4048" s="65"/>
      <c r="CG4048" s="65"/>
      <c r="DJ4048" s="139"/>
      <c r="DK4048" s="95"/>
      <c r="DL4048" s="141"/>
      <c r="DM4048" s="141"/>
      <c r="DN4048" s="141"/>
      <c r="DO4048" s="141"/>
      <c r="DP4048" s="91"/>
      <c r="DQ4048" s="72"/>
      <c r="DR4048" s="72"/>
      <c r="DS4048" s="72"/>
      <c r="DT4048" s="72"/>
      <c r="DZ4048" s="141"/>
      <c r="EA4048" s="141"/>
      <c r="EC4048" s="141"/>
      <c r="EF4048" s="143"/>
    </row>
    <row r="4049" spans="78:136">
      <c r="BZ4049"/>
      <c r="CA4049" s="279">
        <v>41432.748287037037</v>
      </c>
      <c r="CB4049" t="s">
        <v>1969</v>
      </c>
      <c r="CF4049" s="65"/>
      <c r="CG4049" s="65"/>
      <c r="DJ4049" s="139"/>
      <c r="DK4049" s="95"/>
      <c r="DL4049" s="141"/>
      <c r="DM4049" s="141"/>
      <c r="DN4049" s="141"/>
      <c r="DO4049" s="141"/>
      <c r="DP4049" s="91"/>
      <c r="DQ4049" s="72"/>
      <c r="DR4049" s="72"/>
      <c r="DS4049" s="72"/>
      <c r="DT4049" s="72"/>
      <c r="DZ4049" s="141"/>
      <c r="EA4049" s="141"/>
      <c r="EC4049" s="141"/>
      <c r="EF4049" s="143"/>
    </row>
    <row r="4050" spans="78:136">
      <c r="BZ4050"/>
      <c r="CA4050" s="279">
        <v>41432.748287037037</v>
      </c>
      <c r="CB4050" t="s">
        <v>1969</v>
      </c>
      <c r="CF4050" s="65"/>
      <c r="CG4050" s="65"/>
      <c r="DJ4050" s="139"/>
      <c r="DK4050" s="95"/>
      <c r="DL4050" s="141"/>
      <c r="DM4050" s="141"/>
      <c r="DN4050" s="141"/>
      <c r="DO4050" s="141"/>
      <c r="DP4050" s="91"/>
      <c r="DQ4050" s="72"/>
      <c r="DR4050" s="72"/>
      <c r="DS4050" s="72"/>
      <c r="DT4050" s="72"/>
      <c r="DZ4050" s="141"/>
      <c r="EA4050" s="141"/>
      <c r="EC4050" s="141"/>
      <c r="EF4050" s="143"/>
    </row>
    <row r="4051" spans="78:136">
      <c r="BZ4051"/>
      <c r="CA4051" s="279">
        <v>41432.748298611114</v>
      </c>
      <c r="CB4051" t="s">
        <v>1969</v>
      </c>
      <c r="CF4051" s="65"/>
      <c r="CG4051" s="65"/>
      <c r="DJ4051" s="139"/>
      <c r="DK4051" s="95"/>
      <c r="DL4051" s="141"/>
      <c r="DM4051" s="141"/>
      <c r="DN4051" s="141"/>
      <c r="DO4051" s="141"/>
      <c r="DP4051" s="91"/>
      <c r="DQ4051" s="72"/>
      <c r="DR4051" s="72"/>
      <c r="DS4051" s="72"/>
      <c r="DT4051" s="72"/>
      <c r="DZ4051" s="141"/>
      <c r="EA4051" s="141"/>
      <c r="EC4051" s="141"/>
      <c r="EF4051" s="143"/>
    </row>
    <row r="4052" spans="78:136">
      <c r="BZ4052"/>
      <c r="CA4052" s="279">
        <v>41432.748310185183</v>
      </c>
      <c r="CB4052" t="s">
        <v>1969</v>
      </c>
      <c r="CF4052" s="65"/>
      <c r="CG4052" s="65"/>
      <c r="DJ4052" s="139"/>
      <c r="DK4052" s="95"/>
      <c r="DL4052" s="141"/>
      <c r="DM4052" s="141"/>
      <c r="DN4052" s="141"/>
      <c r="DO4052" s="141"/>
      <c r="DP4052" s="91"/>
      <c r="DQ4052" s="72"/>
      <c r="DR4052" s="72"/>
      <c r="DS4052" s="72"/>
      <c r="DT4052" s="72"/>
      <c r="DZ4052" s="141"/>
      <c r="EA4052" s="141"/>
      <c r="EC4052" s="141"/>
      <c r="EF4052" s="143"/>
    </row>
    <row r="4053" spans="78:136">
      <c r="BZ4053"/>
      <c r="CA4053" s="279">
        <v>41432.748310185183</v>
      </c>
      <c r="CB4053" t="s">
        <v>1969</v>
      </c>
      <c r="CF4053" s="65"/>
      <c r="CG4053" s="65"/>
      <c r="DJ4053" s="139"/>
      <c r="DK4053" s="95"/>
      <c r="DL4053" s="141"/>
      <c r="DM4053" s="141"/>
      <c r="DN4053" s="141"/>
      <c r="DO4053" s="141"/>
      <c r="DP4053" s="91"/>
      <c r="DQ4053" s="72"/>
      <c r="DR4053" s="72"/>
      <c r="DS4053" s="72"/>
      <c r="DT4053" s="72"/>
      <c r="DZ4053" s="141"/>
      <c r="EA4053" s="141"/>
      <c r="EC4053" s="141"/>
      <c r="EF4053" s="143"/>
    </row>
    <row r="4054" spans="78:136">
      <c r="BZ4054"/>
      <c r="CA4054" s="279">
        <v>41432.748310185183</v>
      </c>
      <c r="CB4054" t="s">
        <v>1969</v>
      </c>
      <c r="CF4054" s="65"/>
      <c r="CG4054" s="65"/>
      <c r="DJ4054" s="139"/>
      <c r="DK4054" s="95"/>
      <c r="DL4054" s="141"/>
      <c r="DM4054" s="141"/>
      <c r="DN4054" s="141"/>
      <c r="DO4054" s="141"/>
      <c r="DP4054" s="91"/>
      <c r="DQ4054" s="72"/>
      <c r="DR4054" s="72"/>
      <c r="DS4054" s="72"/>
      <c r="DT4054" s="72"/>
      <c r="DZ4054" s="141"/>
      <c r="EA4054" s="141"/>
      <c r="EC4054" s="141"/>
      <c r="EF4054" s="143"/>
    </row>
    <row r="4055" spans="78:136">
      <c r="BZ4055"/>
      <c r="CA4055" s="279">
        <v>41432.74832175926</v>
      </c>
      <c r="CB4055" t="s">
        <v>1969</v>
      </c>
      <c r="CF4055" s="65"/>
      <c r="CG4055" s="65"/>
      <c r="DJ4055" s="139"/>
      <c r="DK4055" s="95"/>
      <c r="DL4055" s="141"/>
      <c r="DM4055" s="141"/>
      <c r="DN4055" s="141"/>
      <c r="DO4055" s="141"/>
      <c r="DP4055" s="91"/>
      <c r="DQ4055" s="72"/>
      <c r="DR4055" s="72"/>
      <c r="DS4055" s="72"/>
      <c r="DT4055" s="72"/>
      <c r="DZ4055" s="141"/>
      <c r="EA4055" s="141"/>
      <c r="EC4055" s="141"/>
      <c r="EF4055" s="143"/>
    </row>
    <row r="4056" spans="78:136">
      <c r="BZ4056"/>
      <c r="CA4056" s="279">
        <v>41432.74832175926</v>
      </c>
      <c r="CB4056" t="s">
        <v>1969</v>
      </c>
      <c r="CF4056" s="65"/>
      <c r="CG4056" s="65"/>
      <c r="DJ4056" s="139"/>
      <c r="DK4056" s="95"/>
      <c r="DL4056" s="141"/>
      <c r="DM4056" s="141"/>
      <c r="DN4056" s="141"/>
      <c r="DO4056" s="141"/>
      <c r="DP4056" s="91"/>
      <c r="DQ4056" s="72"/>
      <c r="DR4056" s="72"/>
      <c r="DS4056" s="72"/>
      <c r="DT4056" s="72"/>
      <c r="DZ4056" s="141"/>
      <c r="EA4056" s="141"/>
      <c r="EC4056" s="141"/>
      <c r="EF4056" s="143"/>
    </row>
    <row r="4057" spans="78:136">
      <c r="BZ4057"/>
      <c r="CA4057" s="279">
        <v>41432.748333333337</v>
      </c>
      <c r="CB4057" t="s">
        <v>1969</v>
      </c>
      <c r="CF4057" s="65"/>
      <c r="CG4057" s="65"/>
      <c r="DJ4057" s="139"/>
      <c r="DK4057" s="95"/>
      <c r="DL4057" s="141"/>
      <c r="DM4057" s="141"/>
      <c r="DN4057" s="141"/>
      <c r="DO4057" s="141"/>
      <c r="DP4057" s="91"/>
      <c r="DQ4057" s="72"/>
      <c r="DR4057" s="72"/>
      <c r="DS4057" s="72"/>
      <c r="DT4057" s="72"/>
      <c r="DZ4057" s="141"/>
      <c r="EA4057" s="141"/>
      <c r="EC4057" s="141"/>
      <c r="EF4057" s="143"/>
    </row>
    <row r="4058" spans="78:136">
      <c r="BZ4058"/>
      <c r="CA4058" s="279">
        <v>41432.748344907406</v>
      </c>
      <c r="CB4058" t="s">
        <v>1969</v>
      </c>
      <c r="CF4058" s="65"/>
      <c r="CG4058" s="65"/>
      <c r="DJ4058" s="139"/>
      <c r="DK4058" s="95"/>
      <c r="DL4058" s="141"/>
      <c r="DM4058" s="141"/>
      <c r="DN4058" s="141"/>
      <c r="DO4058" s="141"/>
      <c r="DP4058" s="91"/>
      <c r="DQ4058" s="72"/>
      <c r="DR4058" s="72"/>
      <c r="DS4058" s="72"/>
      <c r="DT4058" s="72"/>
      <c r="DZ4058" s="141"/>
      <c r="EA4058" s="141"/>
      <c r="EC4058" s="141"/>
      <c r="EF4058" s="143"/>
    </row>
    <row r="4059" spans="78:136">
      <c r="BZ4059"/>
      <c r="CA4059" s="279">
        <v>41432.748391203706</v>
      </c>
      <c r="CB4059" t="s">
        <v>1969</v>
      </c>
      <c r="CF4059" s="65"/>
      <c r="CG4059" s="65"/>
      <c r="DJ4059" s="139"/>
      <c r="DK4059" s="95"/>
      <c r="DL4059" s="141"/>
      <c r="DM4059" s="141"/>
      <c r="DN4059" s="141"/>
      <c r="DO4059" s="141"/>
      <c r="DP4059" s="91"/>
      <c r="DQ4059" s="72"/>
      <c r="DR4059" s="72"/>
      <c r="DS4059" s="72"/>
      <c r="DT4059" s="72"/>
      <c r="DZ4059" s="141"/>
      <c r="EA4059" s="141"/>
      <c r="EC4059" s="141"/>
      <c r="EF4059" s="143"/>
    </row>
    <row r="4060" spans="78:136">
      <c r="BZ4060"/>
      <c r="CA4060" s="279">
        <v>41432.748402777775</v>
      </c>
      <c r="CB4060" t="s">
        <v>1969</v>
      </c>
      <c r="CF4060" s="65"/>
      <c r="CG4060" s="65"/>
      <c r="DJ4060" s="139"/>
      <c r="DK4060" s="95"/>
      <c r="DL4060" s="141"/>
      <c r="DM4060" s="141"/>
      <c r="DN4060" s="141"/>
      <c r="DO4060" s="141"/>
      <c r="DP4060" s="91"/>
      <c r="DQ4060" s="72"/>
      <c r="DR4060" s="72"/>
      <c r="DS4060" s="72"/>
      <c r="DT4060" s="72"/>
      <c r="DZ4060" s="141"/>
      <c r="EA4060" s="141"/>
      <c r="EC4060" s="141"/>
      <c r="EF4060" s="143"/>
    </row>
    <row r="4061" spans="78:136">
      <c r="BZ4061"/>
      <c r="CA4061" s="279">
        <v>41432.748402777775</v>
      </c>
      <c r="CB4061" t="s">
        <v>1969</v>
      </c>
      <c r="CF4061" s="65"/>
      <c r="CG4061" s="65"/>
      <c r="DJ4061" s="139"/>
      <c r="DK4061" s="95"/>
      <c r="DL4061" s="141"/>
      <c r="DM4061" s="141"/>
      <c r="DN4061" s="141"/>
      <c r="DO4061" s="141"/>
      <c r="DP4061" s="91"/>
      <c r="DQ4061" s="72"/>
      <c r="DR4061" s="72"/>
      <c r="DS4061" s="72"/>
      <c r="DT4061" s="72"/>
      <c r="DZ4061" s="141"/>
      <c r="EA4061" s="141"/>
      <c r="EC4061" s="141"/>
      <c r="EF4061" s="143"/>
    </row>
    <row r="4062" spans="78:136">
      <c r="BZ4062"/>
      <c r="CA4062" s="279">
        <v>41432.748414351852</v>
      </c>
      <c r="CB4062" t="s">
        <v>3442</v>
      </c>
      <c r="CF4062" s="65"/>
      <c r="CG4062" s="65"/>
      <c r="DJ4062" s="139"/>
      <c r="DK4062" s="95"/>
      <c r="DL4062" s="141"/>
      <c r="DM4062" s="141"/>
      <c r="DN4062" s="141"/>
      <c r="DO4062" s="141"/>
      <c r="DP4062" s="91"/>
      <c r="DQ4062" s="72"/>
      <c r="DR4062" s="72"/>
      <c r="DS4062" s="72"/>
      <c r="DT4062" s="72"/>
      <c r="DZ4062" s="141"/>
      <c r="EA4062" s="141"/>
      <c r="EC4062" s="141"/>
      <c r="EF4062" s="143"/>
    </row>
    <row r="4063" spans="78:136">
      <c r="BZ4063"/>
      <c r="CA4063" s="279">
        <v>41432.748425925929</v>
      </c>
      <c r="CB4063" t="s">
        <v>1969</v>
      </c>
      <c r="CF4063" s="65"/>
      <c r="CG4063" s="65"/>
      <c r="DJ4063" s="139"/>
      <c r="DK4063" s="95"/>
      <c r="DL4063" s="141"/>
      <c r="DM4063" s="141"/>
      <c r="DN4063" s="141"/>
      <c r="DO4063" s="141"/>
      <c r="DP4063" s="91"/>
      <c r="DQ4063" s="72"/>
      <c r="DR4063" s="72"/>
      <c r="DS4063" s="72"/>
      <c r="DT4063" s="72"/>
      <c r="DZ4063" s="141"/>
      <c r="EA4063" s="141"/>
      <c r="EC4063" s="141"/>
      <c r="EF4063" s="143"/>
    </row>
    <row r="4064" spans="78:136">
      <c r="BZ4064"/>
      <c r="CA4064" s="279">
        <v>41432.74900462963</v>
      </c>
      <c r="CB4064" t="s">
        <v>3443</v>
      </c>
      <c r="CF4064" s="65"/>
      <c r="CG4064" s="65"/>
      <c r="DJ4064" s="139"/>
      <c r="DK4064" s="95"/>
      <c r="DL4064" s="141"/>
      <c r="DM4064" s="141"/>
      <c r="DN4064" s="141"/>
      <c r="DO4064" s="141"/>
      <c r="DP4064" s="91"/>
      <c r="DQ4064" s="72"/>
      <c r="DR4064" s="72"/>
      <c r="DS4064" s="72"/>
      <c r="DT4064" s="72"/>
      <c r="DZ4064" s="141"/>
      <c r="EA4064" s="141"/>
      <c r="EC4064" s="141"/>
      <c r="EF4064" s="143"/>
    </row>
    <row r="4065" spans="78:136">
      <c r="BZ4065"/>
      <c r="CA4065" s="279">
        <v>41432.749016203707</v>
      </c>
      <c r="CB4065" t="s">
        <v>1597</v>
      </c>
      <c r="CF4065" s="65"/>
      <c r="CG4065" s="65"/>
      <c r="DJ4065" s="139"/>
      <c r="DK4065" s="95"/>
      <c r="DL4065" s="141"/>
      <c r="DM4065" s="141"/>
      <c r="DN4065" s="141"/>
      <c r="DO4065" s="141"/>
      <c r="DP4065" s="91"/>
      <c r="DQ4065" s="72"/>
      <c r="DR4065" s="72"/>
      <c r="DS4065" s="72"/>
      <c r="DT4065" s="72"/>
      <c r="DZ4065" s="141"/>
      <c r="EA4065" s="141"/>
      <c r="EC4065" s="141"/>
      <c r="EF4065" s="143"/>
    </row>
    <row r="4066" spans="78:136">
      <c r="BZ4066"/>
      <c r="CA4066" s="279">
        <v>41432.749016203707</v>
      </c>
      <c r="CB4066" t="s">
        <v>1969</v>
      </c>
      <c r="CF4066" s="65"/>
      <c r="CG4066" s="65"/>
      <c r="DJ4066" s="139"/>
      <c r="DK4066" s="95"/>
      <c r="DL4066" s="141"/>
      <c r="DM4066" s="141"/>
      <c r="DN4066" s="141"/>
      <c r="DO4066" s="141"/>
      <c r="DP4066" s="91"/>
      <c r="DQ4066" s="72"/>
      <c r="DR4066" s="72"/>
      <c r="DS4066" s="72"/>
      <c r="DT4066" s="72"/>
      <c r="DZ4066" s="141"/>
      <c r="EA4066" s="141"/>
      <c r="EC4066" s="141"/>
      <c r="EF4066" s="143"/>
    </row>
    <row r="4067" spans="78:136">
      <c r="BZ4067"/>
      <c r="CA4067" s="279">
        <v>41432.749074074076</v>
      </c>
      <c r="CB4067" t="s">
        <v>1969</v>
      </c>
      <c r="CF4067" s="65"/>
      <c r="CG4067" s="65"/>
      <c r="DJ4067" s="139"/>
      <c r="DK4067" s="95"/>
      <c r="DL4067" s="141"/>
      <c r="DM4067" s="141"/>
      <c r="DN4067" s="141"/>
      <c r="DO4067" s="141"/>
      <c r="DP4067" s="91"/>
      <c r="DQ4067" s="72"/>
      <c r="DR4067" s="72"/>
      <c r="DS4067" s="72"/>
      <c r="DT4067" s="72"/>
      <c r="DZ4067" s="141"/>
      <c r="EA4067" s="141"/>
      <c r="EC4067" s="141"/>
      <c r="EF4067" s="143"/>
    </row>
    <row r="4068" spans="78:136">
      <c r="BZ4068"/>
      <c r="CA4068" s="279">
        <v>41432.749120370368</v>
      </c>
      <c r="CB4068" t="s">
        <v>3444</v>
      </c>
      <c r="CF4068" s="65"/>
      <c r="CG4068" s="65"/>
      <c r="DJ4068" s="139"/>
      <c r="DK4068" s="95"/>
      <c r="DL4068" s="141"/>
      <c r="DM4068" s="141"/>
      <c r="DN4068" s="141"/>
      <c r="DO4068" s="141"/>
      <c r="DP4068" s="91"/>
      <c r="DQ4068" s="72"/>
      <c r="DR4068" s="72"/>
      <c r="DS4068" s="72"/>
      <c r="DT4068" s="72"/>
      <c r="DZ4068" s="141"/>
      <c r="EA4068" s="141"/>
      <c r="EC4068" s="141"/>
      <c r="EF4068" s="143"/>
    </row>
    <row r="4069" spans="78:136">
      <c r="BZ4069"/>
      <c r="CA4069" s="279">
        <v>41432.749120370368</v>
      </c>
      <c r="CB4069" t="s">
        <v>1597</v>
      </c>
      <c r="CF4069" s="65"/>
      <c r="CG4069" s="65"/>
      <c r="DJ4069" s="139"/>
      <c r="DK4069" s="95"/>
      <c r="DL4069" s="141"/>
      <c r="DM4069" s="141"/>
      <c r="DN4069" s="141"/>
      <c r="DO4069" s="141"/>
      <c r="DP4069" s="91"/>
      <c r="DQ4069" s="72"/>
      <c r="DR4069" s="72"/>
      <c r="DS4069" s="72"/>
      <c r="DT4069" s="72"/>
      <c r="DZ4069" s="141"/>
      <c r="EA4069" s="141"/>
      <c r="EC4069" s="141"/>
      <c r="EF4069" s="143"/>
    </row>
    <row r="4070" spans="78:136">
      <c r="BZ4070"/>
      <c r="CA4070" s="279">
        <v>41432.749120370368</v>
      </c>
      <c r="CB4070" t="s">
        <v>1969</v>
      </c>
      <c r="CF4070" s="65"/>
      <c r="CG4070" s="65"/>
      <c r="DJ4070" s="139"/>
      <c r="DK4070" s="95"/>
      <c r="DL4070" s="141"/>
      <c r="DM4070" s="141"/>
      <c r="DN4070" s="141"/>
      <c r="DO4070" s="141"/>
      <c r="DP4070" s="91"/>
      <c r="DQ4070" s="72"/>
      <c r="DR4070" s="72"/>
      <c r="DS4070" s="72"/>
      <c r="DT4070" s="72"/>
      <c r="DZ4070" s="141"/>
      <c r="EA4070" s="141"/>
      <c r="EC4070" s="141"/>
      <c r="EF4070" s="143"/>
    </row>
    <row r="4071" spans="78:136">
      <c r="BZ4071"/>
      <c r="CA4071" s="279">
        <v>41432.749120370368</v>
      </c>
      <c r="CB4071" t="s">
        <v>3445</v>
      </c>
      <c r="CF4071" s="65"/>
      <c r="CG4071" s="65"/>
      <c r="DJ4071" s="139"/>
      <c r="DK4071" s="95"/>
      <c r="DL4071" s="141"/>
      <c r="DM4071" s="141"/>
      <c r="DN4071" s="141"/>
      <c r="DO4071" s="141"/>
      <c r="DP4071" s="91"/>
      <c r="DQ4071" s="72"/>
      <c r="DR4071" s="72"/>
      <c r="DS4071" s="72"/>
      <c r="DT4071" s="72"/>
      <c r="DZ4071" s="141"/>
      <c r="EA4071" s="141"/>
      <c r="EC4071" s="141"/>
      <c r="EF4071" s="143"/>
    </row>
    <row r="4072" spans="78:136">
      <c r="BZ4072"/>
      <c r="CA4072" s="279">
        <v>41432.749120370368</v>
      </c>
      <c r="CB4072" t="s">
        <v>1969</v>
      </c>
      <c r="CF4072" s="65"/>
      <c r="CG4072" s="65"/>
      <c r="DJ4072" s="139"/>
      <c r="DK4072" s="95"/>
      <c r="DL4072" s="141"/>
      <c r="DM4072" s="141"/>
      <c r="DN4072" s="141"/>
      <c r="DO4072" s="141"/>
      <c r="DP4072" s="91"/>
      <c r="DQ4072" s="72"/>
      <c r="DR4072" s="72"/>
      <c r="DS4072" s="72"/>
      <c r="DT4072" s="72"/>
      <c r="DZ4072" s="141"/>
      <c r="EA4072" s="141"/>
      <c r="EC4072" s="141"/>
      <c r="EF4072" s="143"/>
    </row>
    <row r="4073" spans="78:136">
      <c r="BZ4073"/>
      <c r="CA4073" s="279">
        <v>41432.749131944445</v>
      </c>
      <c r="CB4073" t="s">
        <v>3493</v>
      </c>
      <c r="CF4073" s="65"/>
      <c r="CG4073" s="65"/>
      <c r="DJ4073" s="139"/>
      <c r="DK4073" s="95"/>
      <c r="DL4073" s="141"/>
      <c r="DM4073" s="141"/>
      <c r="DN4073" s="141"/>
      <c r="DO4073" s="141"/>
      <c r="DP4073" s="91"/>
      <c r="DQ4073" s="72"/>
      <c r="DR4073" s="72"/>
      <c r="DS4073" s="72"/>
      <c r="DT4073" s="72"/>
      <c r="DZ4073" s="141"/>
      <c r="EA4073" s="141"/>
      <c r="EC4073" s="141"/>
      <c r="EF4073" s="143"/>
    </row>
    <row r="4074" spans="78:136">
      <c r="BZ4074"/>
      <c r="CA4074" s="279">
        <v>41432.749166666668</v>
      </c>
      <c r="CB4074" t="s">
        <v>1969</v>
      </c>
      <c r="CF4074" s="65"/>
      <c r="CG4074" s="65"/>
      <c r="DJ4074" s="139"/>
      <c r="DK4074" s="95"/>
      <c r="DL4074" s="141"/>
      <c r="DM4074" s="141"/>
      <c r="DN4074" s="141"/>
      <c r="DO4074" s="141"/>
      <c r="DP4074" s="91"/>
      <c r="DQ4074" s="72"/>
      <c r="DR4074" s="72"/>
      <c r="DS4074" s="72"/>
      <c r="DT4074" s="72"/>
      <c r="DZ4074" s="141"/>
      <c r="EA4074" s="141"/>
      <c r="EC4074" s="141"/>
      <c r="EF4074" s="143"/>
    </row>
    <row r="4075" spans="78:136">
      <c r="BZ4075"/>
      <c r="CA4075" s="279">
        <v>41432.749166666668</v>
      </c>
      <c r="CB4075" t="s">
        <v>3444</v>
      </c>
      <c r="CF4075" s="65"/>
      <c r="CG4075" s="65"/>
      <c r="DJ4075" s="139"/>
      <c r="DK4075" s="95"/>
      <c r="DL4075" s="141"/>
      <c r="DM4075" s="141"/>
      <c r="DN4075" s="141"/>
      <c r="DO4075" s="141"/>
      <c r="DP4075" s="91"/>
      <c r="DQ4075" s="72"/>
      <c r="DR4075" s="72"/>
      <c r="DS4075" s="72"/>
      <c r="DT4075" s="72"/>
      <c r="DZ4075" s="141"/>
      <c r="EA4075" s="141"/>
      <c r="EC4075" s="141"/>
      <c r="EF4075" s="143"/>
    </row>
    <row r="4076" spans="78:136">
      <c r="BZ4076"/>
      <c r="CA4076" s="279">
        <v>41432.749166666668</v>
      </c>
      <c r="CB4076" t="s">
        <v>1597</v>
      </c>
      <c r="CF4076" s="65"/>
      <c r="CG4076" s="65"/>
      <c r="DJ4076" s="139"/>
      <c r="DK4076" s="95"/>
      <c r="DL4076" s="141"/>
      <c r="DM4076" s="141"/>
      <c r="DN4076" s="141"/>
      <c r="DO4076" s="141"/>
      <c r="DP4076" s="91"/>
      <c r="DQ4076" s="72"/>
      <c r="DR4076" s="72"/>
      <c r="DS4076" s="72"/>
      <c r="DT4076" s="72"/>
      <c r="DZ4076" s="141"/>
      <c r="EA4076" s="141"/>
      <c r="EC4076" s="141"/>
      <c r="EF4076" s="143"/>
    </row>
    <row r="4077" spans="78:136">
      <c r="BZ4077"/>
      <c r="CA4077" s="279">
        <v>41432.753391203703</v>
      </c>
      <c r="CB4077" t="s">
        <v>1969</v>
      </c>
      <c r="CF4077" s="65"/>
      <c r="CG4077" s="65"/>
      <c r="DJ4077" s="139"/>
      <c r="DK4077" s="95"/>
      <c r="DL4077" s="141"/>
      <c r="DM4077" s="141"/>
      <c r="DN4077" s="141"/>
      <c r="DO4077" s="141"/>
      <c r="DP4077" s="91"/>
      <c r="DQ4077" s="72"/>
      <c r="DR4077" s="72"/>
      <c r="DS4077" s="72"/>
      <c r="DT4077" s="72"/>
      <c r="DZ4077" s="141"/>
      <c r="EA4077" s="141"/>
      <c r="EC4077" s="141"/>
      <c r="EF4077" s="143"/>
    </row>
    <row r="4078" spans="78:136">
      <c r="BZ4078"/>
      <c r="CA4078" s="279">
        <v>41432.753391203703</v>
      </c>
      <c r="CB4078" t="s">
        <v>1969</v>
      </c>
      <c r="CF4078" s="65"/>
      <c r="CG4078" s="65"/>
      <c r="DJ4078" s="139"/>
      <c r="DK4078" s="95"/>
      <c r="DL4078" s="141"/>
      <c r="DM4078" s="141"/>
      <c r="DN4078" s="141"/>
      <c r="DO4078" s="141"/>
      <c r="DP4078" s="91"/>
      <c r="DQ4078" s="72"/>
      <c r="DR4078" s="72"/>
      <c r="DS4078" s="72"/>
      <c r="DT4078" s="72"/>
      <c r="DZ4078" s="141"/>
      <c r="EA4078" s="141"/>
      <c r="EC4078" s="141"/>
      <c r="EF4078" s="143"/>
    </row>
    <row r="4079" spans="78:136">
      <c r="BZ4079"/>
      <c r="CA4079" s="279">
        <v>41432.753518518519</v>
      </c>
      <c r="CB4079" t="s">
        <v>1969</v>
      </c>
      <c r="CF4079" s="65"/>
      <c r="CG4079" s="65"/>
      <c r="DJ4079" s="139"/>
      <c r="DK4079" s="95"/>
      <c r="DL4079" s="141"/>
      <c r="DM4079" s="141"/>
      <c r="DN4079" s="141"/>
      <c r="DO4079" s="141"/>
      <c r="DP4079" s="91"/>
      <c r="DQ4079" s="72"/>
      <c r="DR4079" s="72"/>
      <c r="DS4079" s="72"/>
      <c r="DT4079" s="72"/>
      <c r="DZ4079" s="141"/>
      <c r="EA4079" s="141"/>
      <c r="EC4079" s="141"/>
      <c r="EF4079" s="143"/>
    </row>
    <row r="4080" spans="78:136">
      <c r="BZ4080"/>
      <c r="CA4080" s="279">
        <v>41432.753518518519</v>
      </c>
      <c r="CB4080" t="s">
        <v>1969</v>
      </c>
      <c r="CF4080" s="65"/>
      <c r="CG4080" s="65"/>
      <c r="DJ4080" s="139"/>
      <c r="DK4080" s="95"/>
      <c r="DL4080" s="141"/>
      <c r="DM4080" s="141"/>
      <c r="DN4080" s="141"/>
      <c r="DO4080" s="141"/>
      <c r="DP4080" s="91"/>
      <c r="DQ4080" s="72"/>
      <c r="DR4080" s="72"/>
      <c r="DS4080" s="72"/>
      <c r="DT4080" s="72"/>
      <c r="DZ4080" s="141"/>
      <c r="EA4080" s="141"/>
      <c r="EC4080" s="141"/>
      <c r="EF4080" s="143"/>
    </row>
    <row r="4081" spans="78:136">
      <c r="BZ4081"/>
      <c r="CA4081" s="279">
        <v>41432.753530092596</v>
      </c>
      <c r="CB4081" t="s">
        <v>3447</v>
      </c>
      <c r="CF4081" s="65"/>
      <c r="CG4081" s="65"/>
      <c r="DJ4081" s="139"/>
      <c r="DK4081" s="95"/>
      <c r="DL4081" s="141"/>
      <c r="DM4081" s="141"/>
      <c r="DN4081" s="141"/>
      <c r="DO4081" s="141"/>
      <c r="DP4081" s="91"/>
      <c r="DQ4081" s="72"/>
      <c r="DR4081" s="72"/>
      <c r="DS4081" s="72"/>
      <c r="DT4081" s="72"/>
      <c r="DZ4081" s="141"/>
      <c r="EA4081" s="141"/>
      <c r="EC4081" s="141"/>
      <c r="EF4081" s="143"/>
    </row>
    <row r="4082" spans="78:136">
      <c r="BZ4082"/>
      <c r="CA4082" s="279">
        <v>41432.753541666665</v>
      </c>
      <c r="CB4082" t="s">
        <v>1969</v>
      </c>
      <c r="CF4082" s="65"/>
      <c r="CG4082" s="65"/>
      <c r="DJ4082" s="139"/>
      <c r="DK4082" s="95"/>
      <c r="DL4082" s="141"/>
      <c r="DM4082" s="141"/>
      <c r="DN4082" s="141"/>
      <c r="DO4082" s="141"/>
      <c r="DP4082" s="91"/>
      <c r="DQ4082" s="72"/>
      <c r="DR4082" s="72"/>
      <c r="DS4082" s="72"/>
      <c r="DT4082" s="72"/>
      <c r="DZ4082" s="141"/>
      <c r="EA4082" s="141"/>
      <c r="EC4082" s="141"/>
      <c r="EF4082" s="143"/>
    </row>
    <row r="4083" spans="78:136">
      <c r="BZ4083"/>
      <c r="CA4083" s="279">
        <v>41432.753541666665</v>
      </c>
      <c r="CB4083" t="s">
        <v>1969</v>
      </c>
      <c r="CF4083" s="65"/>
      <c r="CG4083" s="65"/>
      <c r="DJ4083" s="139"/>
      <c r="DK4083" s="95"/>
      <c r="DL4083" s="141"/>
      <c r="DM4083" s="141"/>
      <c r="DN4083" s="141"/>
      <c r="DO4083" s="141"/>
      <c r="DP4083" s="91"/>
      <c r="DQ4083" s="72"/>
      <c r="DR4083" s="72"/>
      <c r="DS4083" s="72"/>
      <c r="DT4083" s="72"/>
      <c r="DZ4083" s="141"/>
      <c r="EA4083" s="141"/>
      <c r="EC4083" s="141"/>
      <c r="EF4083" s="143"/>
    </row>
    <row r="4084" spans="78:136">
      <c r="BZ4084"/>
      <c r="CA4084" s="279">
        <v>41432.753553240742</v>
      </c>
      <c r="CB4084" t="s">
        <v>1969</v>
      </c>
      <c r="CF4084" s="65"/>
      <c r="CG4084" s="65"/>
      <c r="DJ4084" s="139"/>
      <c r="DK4084" s="95"/>
      <c r="DL4084" s="141"/>
      <c r="DM4084" s="141"/>
      <c r="DN4084" s="141"/>
      <c r="DO4084" s="141"/>
      <c r="DP4084" s="91"/>
      <c r="DQ4084" s="72"/>
      <c r="DR4084" s="72"/>
      <c r="DS4084" s="72"/>
      <c r="DT4084" s="72"/>
      <c r="DZ4084" s="141"/>
      <c r="EA4084" s="141"/>
      <c r="EC4084" s="141"/>
      <c r="EF4084" s="143"/>
    </row>
    <row r="4085" spans="78:136">
      <c r="BZ4085"/>
      <c r="CA4085" s="279">
        <v>41432.753564814811</v>
      </c>
      <c r="CB4085" t="s">
        <v>1969</v>
      </c>
      <c r="CF4085" s="65"/>
      <c r="CG4085" s="65"/>
      <c r="DJ4085" s="139"/>
      <c r="DK4085" s="95"/>
      <c r="DL4085" s="141"/>
      <c r="DM4085" s="141"/>
      <c r="DN4085" s="141"/>
      <c r="DO4085" s="141"/>
      <c r="DP4085" s="91"/>
      <c r="DQ4085" s="72"/>
      <c r="DR4085" s="72"/>
      <c r="DS4085" s="72"/>
      <c r="DT4085" s="72"/>
      <c r="DZ4085" s="141"/>
      <c r="EA4085" s="141"/>
      <c r="EC4085" s="141"/>
      <c r="EF4085" s="143"/>
    </row>
    <row r="4086" spans="78:136">
      <c r="BZ4086"/>
      <c r="CA4086" s="279">
        <v>41432.753576388888</v>
      </c>
      <c r="CB4086" t="s">
        <v>1969</v>
      </c>
      <c r="CF4086" s="65"/>
      <c r="CG4086" s="65"/>
      <c r="DJ4086" s="139"/>
      <c r="DK4086" s="95"/>
      <c r="DL4086" s="141"/>
      <c r="DM4086" s="141"/>
      <c r="DN4086" s="141"/>
      <c r="DO4086" s="141"/>
      <c r="DP4086" s="91"/>
      <c r="DQ4086" s="72"/>
      <c r="DR4086" s="72"/>
      <c r="DS4086" s="72"/>
      <c r="DT4086" s="72"/>
      <c r="DZ4086" s="141"/>
      <c r="EA4086" s="141"/>
      <c r="EC4086" s="141"/>
      <c r="EF4086" s="143"/>
    </row>
    <row r="4087" spans="78:136">
      <c r="BZ4087"/>
      <c r="CA4087" s="279">
        <v>41432.753587962965</v>
      </c>
      <c r="CB4087" t="s">
        <v>3498</v>
      </c>
      <c r="CF4087" s="65"/>
      <c r="CG4087" s="65"/>
      <c r="DJ4087" s="139"/>
      <c r="DK4087" s="95"/>
      <c r="DL4087" s="141"/>
      <c r="DM4087" s="141"/>
      <c r="DN4087" s="141"/>
      <c r="DO4087" s="141"/>
      <c r="DP4087" s="91"/>
      <c r="DQ4087" s="72"/>
      <c r="DR4087" s="72"/>
      <c r="DS4087" s="72"/>
      <c r="DT4087" s="72"/>
      <c r="DZ4087" s="141"/>
      <c r="EA4087" s="141"/>
      <c r="EC4087" s="141"/>
      <c r="EF4087" s="143"/>
    </row>
    <row r="4088" spans="78:136">
      <c r="BZ4088"/>
      <c r="CA4088" s="279">
        <v>41432.753587962965</v>
      </c>
      <c r="CB4088" t="s">
        <v>1969</v>
      </c>
      <c r="CF4088" s="65"/>
      <c r="CG4088" s="65"/>
      <c r="DJ4088" s="139"/>
      <c r="DK4088" s="95"/>
      <c r="DL4088" s="141"/>
      <c r="DM4088" s="141"/>
      <c r="DN4088" s="141"/>
      <c r="DO4088" s="141"/>
      <c r="DP4088" s="91"/>
      <c r="DQ4088" s="72"/>
      <c r="DR4088" s="72"/>
      <c r="DS4088" s="72"/>
      <c r="DT4088" s="72"/>
      <c r="DZ4088" s="141"/>
      <c r="EA4088" s="141"/>
      <c r="EC4088" s="141"/>
      <c r="EF4088" s="143"/>
    </row>
    <row r="4089" spans="78:136">
      <c r="BZ4089"/>
      <c r="CA4089" s="279">
        <v>41432.753599537034</v>
      </c>
      <c r="CB4089" t="s">
        <v>1969</v>
      </c>
      <c r="CF4089" s="65"/>
      <c r="CG4089" s="65"/>
      <c r="DJ4089" s="139"/>
      <c r="DK4089" s="95"/>
      <c r="DL4089" s="141"/>
      <c r="DM4089" s="141"/>
      <c r="DN4089" s="141"/>
      <c r="DO4089" s="141"/>
      <c r="DP4089" s="91"/>
      <c r="DQ4089" s="72"/>
      <c r="DR4089" s="72"/>
      <c r="DS4089" s="72"/>
      <c r="DT4089" s="72"/>
      <c r="DZ4089" s="141"/>
      <c r="EA4089" s="141"/>
      <c r="EC4089" s="141"/>
      <c r="EF4089" s="143"/>
    </row>
    <row r="4090" spans="78:136">
      <c r="BZ4090"/>
      <c r="CA4090" s="279">
        <v>41432.753611111111</v>
      </c>
      <c r="CB4090" t="s">
        <v>1969</v>
      </c>
      <c r="CF4090" s="65"/>
      <c r="CG4090" s="65"/>
      <c r="DJ4090" s="139"/>
      <c r="DK4090" s="95"/>
      <c r="DL4090" s="141"/>
      <c r="DM4090" s="141"/>
      <c r="DN4090" s="141"/>
      <c r="DO4090" s="141"/>
      <c r="DP4090" s="91"/>
      <c r="DQ4090" s="72"/>
      <c r="DR4090" s="72"/>
      <c r="DS4090" s="72"/>
      <c r="DT4090" s="72"/>
      <c r="DZ4090" s="141"/>
      <c r="EA4090" s="141"/>
      <c r="EC4090" s="141"/>
      <c r="EF4090" s="143"/>
    </row>
    <row r="4091" spans="78:136">
      <c r="BZ4091"/>
      <c r="CA4091" s="279">
        <v>41432.753611111111</v>
      </c>
      <c r="CB4091" t="s">
        <v>1969</v>
      </c>
      <c r="CF4091" s="65"/>
      <c r="CG4091" s="65"/>
      <c r="DJ4091" s="139"/>
      <c r="DK4091" s="95"/>
      <c r="DL4091" s="141"/>
      <c r="DM4091" s="141"/>
      <c r="DN4091" s="141"/>
      <c r="DO4091" s="141"/>
      <c r="DP4091" s="91"/>
      <c r="DQ4091" s="72"/>
      <c r="DR4091" s="72"/>
      <c r="DS4091" s="72"/>
      <c r="DT4091" s="72"/>
      <c r="DZ4091" s="141"/>
      <c r="EA4091" s="141"/>
      <c r="EC4091" s="141"/>
      <c r="EF4091" s="143"/>
    </row>
    <row r="4092" spans="78:136">
      <c r="BZ4092"/>
      <c r="CA4092" s="279">
        <v>41432.753634259258</v>
      </c>
      <c r="CB4092" t="s">
        <v>1969</v>
      </c>
      <c r="CF4092" s="65"/>
      <c r="CG4092" s="65"/>
      <c r="DJ4092" s="139"/>
      <c r="DK4092" s="95"/>
      <c r="DL4092" s="141"/>
      <c r="DM4092" s="141"/>
      <c r="DN4092" s="141"/>
      <c r="DO4092" s="141"/>
      <c r="DP4092" s="91"/>
      <c r="DQ4092" s="72"/>
      <c r="DR4092" s="72"/>
      <c r="DS4092" s="72"/>
      <c r="DT4092" s="72"/>
      <c r="DZ4092" s="141"/>
      <c r="EA4092" s="141"/>
      <c r="EC4092" s="141"/>
      <c r="EF4092" s="143"/>
    </row>
    <row r="4093" spans="78:136">
      <c r="BZ4093"/>
      <c r="CA4093" s="279">
        <v>41432.753645833334</v>
      </c>
      <c r="CB4093" t="s">
        <v>3449</v>
      </c>
      <c r="CF4093" s="65"/>
      <c r="CG4093" s="65"/>
      <c r="DJ4093" s="139"/>
      <c r="DK4093" s="95"/>
      <c r="DL4093" s="141"/>
      <c r="DM4093" s="141"/>
      <c r="DN4093" s="141"/>
      <c r="DO4093" s="141"/>
      <c r="DP4093" s="91"/>
      <c r="DQ4093" s="72"/>
      <c r="DR4093" s="72"/>
      <c r="DS4093" s="72"/>
      <c r="DT4093" s="72"/>
      <c r="DZ4093" s="141"/>
      <c r="EA4093" s="141"/>
      <c r="EC4093" s="141"/>
      <c r="EF4093" s="143"/>
    </row>
    <row r="4094" spans="78:136">
      <c r="BZ4094"/>
      <c r="CA4094" s="279">
        <v>41432.753645833334</v>
      </c>
      <c r="CB4094" t="s">
        <v>1969</v>
      </c>
      <c r="CF4094" s="65"/>
      <c r="CG4094" s="65"/>
      <c r="DJ4094" s="139"/>
      <c r="DK4094" s="95"/>
      <c r="DL4094" s="141"/>
      <c r="DM4094" s="141"/>
      <c r="DN4094" s="141"/>
      <c r="DO4094" s="141"/>
      <c r="DP4094" s="91"/>
      <c r="DQ4094" s="72"/>
      <c r="DR4094" s="72"/>
      <c r="DS4094" s="72"/>
      <c r="DT4094" s="72"/>
      <c r="DZ4094" s="141"/>
      <c r="EA4094" s="141"/>
      <c r="EC4094" s="141"/>
      <c r="EF4094" s="143"/>
    </row>
    <row r="4095" spans="78:136">
      <c r="BZ4095"/>
      <c r="CA4095" s="279">
        <v>41432.753645833334</v>
      </c>
      <c r="CB4095" t="s">
        <v>1969</v>
      </c>
      <c r="CF4095" s="65"/>
      <c r="CG4095" s="65"/>
      <c r="DJ4095" s="139"/>
      <c r="DK4095" s="95"/>
      <c r="DL4095" s="141"/>
      <c r="DM4095" s="141"/>
      <c r="DN4095" s="141"/>
      <c r="DO4095" s="141"/>
      <c r="DP4095" s="91"/>
      <c r="DQ4095" s="72"/>
      <c r="DR4095" s="72"/>
      <c r="DS4095" s="72"/>
      <c r="DT4095" s="72"/>
      <c r="DZ4095" s="141"/>
      <c r="EA4095" s="141"/>
      <c r="EC4095" s="141"/>
      <c r="EF4095" s="143"/>
    </row>
    <row r="4096" spans="78:136">
      <c r="BZ4096"/>
      <c r="CA4096" s="279">
        <v>41432.753657407404</v>
      </c>
      <c r="CB4096" t="s">
        <v>1969</v>
      </c>
      <c r="CF4096" s="65"/>
      <c r="CG4096" s="65"/>
      <c r="DJ4096" s="139"/>
      <c r="DK4096" s="95"/>
      <c r="DL4096" s="141"/>
      <c r="DM4096" s="141"/>
      <c r="DN4096" s="141"/>
      <c r="DO4096" s="141"/>
      <c r="DP4096" s="91"/>
      <c r="DQ4096" s="72"/>
      <c r="DR4096" s="72"/>
      <c r="DS4096" s="72"/>
      <c r="DT4096" s="72"/>
      <c r="DZ4096" s="141"/>
      <c r="EA4096" s="141"/>
      <c r="EC4096" s="141"/>
      <c r="EF4096" s="143"/>
    </row>
    <row r="4097" spans="78:136">
      <c r="BZ4097"/>
      <c r="CA4097" s="279">
        <v>41432.753668981481</v>
      </c>
      <c r="CB4097" t="s">
        <v>1969</v>
      </c>
      <c r="CF4097" s="65"/>
      <c r="CG4097" s="65"/>
      <c r="DJ4097" s="139"/>
      <c r="DK4097" s="95"/>
      <c r="DL4097" s="141"/>
      <c r="DM4097" s="141"/>
      <c r="DN4097" s="141"/>
      <c r="DO4097" s="141"/>
      <c r="DP4097" s="91"/>
      <c r="DQ4097" s="72"/>
      <c r="DR4097" s="72"/>
      <c r="DS4097" s="72"/>
      <c r="DT4097" s="72"/>
      <c r="DZ4097" s="141"/>
      <c r="EA4097" s="141"/>
      <c r="EC4097" s="141"/>
      <c r="EF4097" s="143"/>
    </row>
    <row r="4098" spans="78:136">
      <c r="BZ4098"/>
      <c r="CA4098" s="279">
        <v>41432.753680555557</v>
      </c>
      <c r="CB4098" t="s">
        <v>1969</v>
      </c>
      <c r="CF4098" s="65"/>
      <c r="CG4098" s="65"/>
      <c r="DJ4098" s="139"/>
      <c r="DK4098" s="95"/>
      <c r="DL4098" s="141"/>
      <c r="DM4098" s="141"/>
      <c r="DN4098" s="141"/>
      <c r="DO4098" s="141"/>
      <c r="DP4098" s="91"/>
      <c r="DQ4098" s="72"/>
      <c r="DR4098" s="72"/>
      <c r="DS4098" s="72"/>
      <c r="DT4098" s="72"/>
      <c r="DZ4098" s="141"/>
      <c r="EA4098" s="141"/>
      <c r="EC4098" s="141"/>
      <c r="EF4098" s="143"/>
    </row>
    <row r="4099" spans="78:136">
      <c r="BZ4099"/>
      <c r="CA4099" s="279">
        <v>41432.753703703704</v>
      </c>
      <c r="CB4099" t="s">
        <v>3500</v>
      </c>
      <c r="CF4099" s="65"/>
      <c r="CG4099" s="65"/>
      <c r="DJ4099" s="139"/>
      <c r="DK4099" s="95"/>
      <c r="DL4099" s="141"/>
      <c r="DM4099" s="141"/>
      <c r="DN4099" s="141"/>
      <c r="DO4099" s="141"/>
      <c r="DP4099" s="91"/>
      <c r="DQ4099" s="72"/>
      <c r="DR4099" s="72"/>
      <c r="DS4099" s="72"/>
      <c r="DT4099" s="72"/>
      <c r="DZ4099" s="141"/>
      <c r="EA4099" s="141"/>
      <c r="EC4099" s="141"/>
      <c r="EF4099" s="143"/>
    </row>
    <row r="4100" spans="78:136">
      <c r="BZ4100"/>
      <c r="CA4100" s="279">
        <v>41432.753703703704</v>
      </c>
      <c r="CB4100" t="s">
        <v>1969</v>
      </c>
      <c r="CF4100" s="65"/>
      <c r="CG4100" s="65"/>
      <c r="DJ4100" s="139"/>
      <c r="DK4100" s="95"/>
      <c r="DL4100" s="141"/>
      <c r="DM4100" s="141"/>
      <c r="DN4100" s="141"/>
      <c r="DO4100" s="141"/>
      <c r="DP4100" s="91"/>
      <c r="DQ4100" s="72"/>
      <c r="DR4100" s="72"/>
      <c r="DS4100" s="72"/>
      <c r="DT4100" s="72"/>
      <c r="DZ4100" s="141"/>
      <c r="EA4100" s="141"/>
      <c r="EC4100" s="141"/>
      <c r="EF4100" s="143"/>
    </row>
    <row r="4101" spans="78:136">
      <c r="BZ4101"/>
      <c r="CA4101" s="279">
        <v>41432.753703703704</v>
      </c>
      <c r="CB4101" t="s">
        <v>1969</v>
      </c>
      <c r="CF4101" s="65"/>
      <c r="CG4101" s="65"/>
      <c r="DJ4101" s="139"/>
      <c r="DK4101" s="95"/>
      <c r="DL4101" s="141"/>
      <c r="DM4101" s="141"/>
      <c r="DN4101" s="141"/>
      <c r="DO4101" s="141"/>
      <c r="DP4101" s="91"/>
      <c r="DQ4101" s="72"/>
      <c r="DR4101" s="72"/>
      <c r="DS4101" s="72"/>
      <c r="DT4101" s="72"/>
      <c r="DZ4101" s="141"/>
      <c r="EA4101" s="141"/>
      <c r="EC4101" s="141"/>
      <c r="EF4101" s="143"/>
    </row>
    <row r="4102" spans="78:136">
      <c r="BZ4102"/>
      <c r="CA4102" s="279">
        <v>41432.75371527778</v>
      </c>
      <c r="CB4102" t="s">
        <v>1969</v>
      </c>
      <c r="CF4102" s="65"/>
      <c r="CG4102" s="65"/>
      <c r="DJ4102" s="139"/>
      <c r="DK4102" s="95"/>
      <c r="DL4102" s="141"/>
      <c r="DM4102" s="141"/>
      <c r="DN4102" s="141"/>
      <c r="DO4102" s="141"/>
      <c r="DP4102" s="91"/>
      <c r="DQ4102" s="72"/>
      <c r="DR4102" s="72"/>
      <c r="DS4102" s="72"/>
      <c r="DT4102" s="72"/>
      <c r="DZ4102" s="141"/>
      <c r="EA4102" s="141"/>
      <c r="EC4102" s="141"/>
      <c r="EF4102" s="143"/>
    </row>
    <row r="4103" spans="78:136">
      <c r="BZ4103"/>
      <c r="CA4103" s="279">
        <v>41432.75372685185</v>
      </c>
      <c r="CB4103" t="s">
        <v>1969</v>
      </c>
      <c r="CF4103" s="65"/>
      <c r="CG4103" s="65"/>
      <c r="DJ4103" s="139"/>
      <c r="DK4103" s="95"/>
      <c r="DL4103" s="141"/>
      <c r="DM4103" s="141"/>
      <c r="DN4103" s="141"/>
      <c r="DO4103" s="141"/>
      <c r="DP4103" s="91"/>
      <c r="DQ4103" s="72"/>
      <c r="DR4103" s="72"/>
      <c r="DS4103" s="72"/>
      <c r="DT4103" s="72"/>
      <c r="DZ4103" s="141"/>
      <c r="EA4103" s="141"/>
      <c r="EC4103" s="141"/>
      <c r="EF4103" s="143"/>
    </row>
    <row r="4104" spans="78:136">
      <c r="BZ4104"/>
      <c r="CA4104" s="279">
        <v>41432.753738425927</v>
      </c>
      <c r="CB4104" t="s">
        <v>1969</v>
      </c>
      <c r="CF4104" s="65"/>
      <c r="CG4104" s="65"/>
      <c r="DJ4104" s="139"/>
      <c r="DK4104" s="95"/>
      <c r="DL4104" s="141"/>
      <c r="DM4104" s="141"/>
      <c r="DN4104" s="141"/>
      <c r="DO4104" s="141"/>
      <c r="DP4104" s="91"/>
      <c r="DQ4104" s="72"/>
      <c r="DR4104" s="72"/>
      <c r="DS4104" s="72"/>
      <c r="DT4104" s="72"/>
      <c r="DZ4104" s="141"/>
      <c r="EA4104" s="141"/>
      <c r="EC4104" s="141"/>
      <c r="EF4104" s="143"/>
    </row>
    <row r="4105" spans="78:136">
      <c r="BZ4105"/>
      <c r="CA4105" s="279">
        <v>41432.753750000003</v>
      </c>
      <c r="CB4105" t="s">
        <v>3255</v>
      </c>
      <c r="CF4105" s="65"/>
      <c r="CG4105" s="65"/>
      <c r="DJ4105" s="139"/>
      <c r="DK4105" s="95"/>
      <c r="DL4105" s="141"/>
      <c r="DM4105" s="141"/>
      <c r="DN4105" s="141"/>
      <c r="DO4105" s="141"/>
      <c r="DP4105" s="91"/>
      <c r="DQ4105" s="72"/>
      <c r="DR4105" s="72"/>
      <c r="DS4105" s="72"/>
      <c r="DT4105" s="72"/>
      <c r="DZ4105" s="141"/>
      <c r="EA4105" s="141"/>
      <c r="EC4105" s="141"/>
      <c r="EF4105" s="143"/>
    </row>
    <row r="4106" spans="78:136">
      <c r="BZ4106"/>
      <c r="CA4106" s="279">
        <v>41432.753761574073</v>
      </c>
      <c r="CB4106" t="s">
        <v>1969</v>
      </c>
      <c r="CF4106" s="65"/>
      <c r="CG4106" s="65"/>
      <c r="DJ4106" s="139"/>
      <c r="DK4106" s="95"/>
      <c r="DL4106" s="141"/>
      <c r="DM4106" s="141"/>
      <c r="DN4106" s="141"/>
      <c r="DO4106" s="141"/>
      <c r="DP4106" s="91"/>
      <c r="DQ4106" s="72"/>
      <c r="DR4106" s="72"/>
      <c r="DS4106" s="72"/>
      <c r="DT4106" s="72"/>
      <c r="DZ4106" s="141"/>
      <c r="EA4106" s="141"/>
      <c r="EC4106" s="141"/>
      <c r="EF4106" s="143"/>
    </row>
    <row r="4107" spans="78:136">
      <c r="BZ4107"/>
      <c r="CA4107" s="279">
        <v>41432.753761574073</v>
      </c>
      <c r="CB4107" t="s">
        <v>1969</v>
      </c>
      <c r="CF4107" s="65"/>
      <c r="CG4107" s="65"/>
      <c r="DJ4107" s="139"/>
      <c r="DK4107" s="95"/>
      <c r="DL4107" s="141"/>
      <c r="DM4107" s="141"/>
      <c r="DN4107" s="141"/>
      <c r="DO4107" s="141"/>
      <c r="DP4107" s="91"/>
      <c r="DQ4107" s="72"/>
      <c r="DR4107" s="72"/>
      <c r="DS4107" s="72"/>
      <c r="DT4107" s="72"/>
      <c r="DZ4107" s="141"/>
      <c r="EA4107" s="141"/>
      <c r="EC4107" s="141"/>
      <c r="EF4107" s="143"/>
    </row>
    <row r="4108" spans="78:136">
      <c r="BZ4108"/>
      <c r="CA4108" s="279">
        <v>41432.75377314815</v>
      </c>
      <c r="CB4108" t="s">
        <v>1969</v>
      </c>
      <c r="CF4108" s="65"/>
      <c r="CG4108" s="65"/>
      <c r="DJ4108" s="139"/>
      <c r="DK4108" s="95"/>
      <c r="DL4108" s="141"/>
      <c r="DM4108" s="141"/>
      <c r="DN4108" s="141"/>
      <c r="DO4108" s="141"/>
      <c r="DP4108" s="91"/>
      <c r="DQ4108" s="72"/>
      <c r="DR4108" s="72"/>
      <c r="DS4108" s="72"/>
      <c r="DT4108" s="72"/>
      <c r="DZ4108" s="141"/>
      <c r="EA4108" s="141"/>
      <c r="EC4108" s="141"/>
      <c r="EF4108" s="143"/>
    </row>
    <row r="4109" spans="78:136">
      <c r="BZ4109"/>
      <c r="CA4109" s="279">
        <v>41432.753784722219</v>
      </c>
      <c r="CB4109" t="s">
        <v>1969</v>
      </c>
      <c r="CF4109" s="65"/>
      <c r="CG4109" s="65"/>
      <c r="DJ4109" s="139"/>
      <c r="DK4109" s="95"/>
      <c r="DL4109" s="141"/>
      <c r="DM4109" s="141"/>
      <c r="DN4109" s="141"/>
      <c r="DO4109" s="141"/>
      <c r="DP4109" s="91"/>
      <c r="DQ4109" s="72"/>
      <c r="DR4109" s="72"/>
      <c r="DS4109" s="72"/>
      <c r="DT4109" s="72"/>
      <c r="DZ4109" s="141"/>
      <c r="EA4109" s="141"/>
      <c r="EC4109" s="141"/>
      <c r="EF4109" s="143"/>
    </row>
    <row r="4110" spans="78:136">
      <c r="BZ4110"/>
      <c r="CA4110" s="279">
        <v>41432.753784722219</v>
      </c>
      <c r="CB4110" t="s">
        <v>1969</v>
      </c>
      <c r="CF4110" s="65"/>
      <c r="CG4110" s="65"/>
      <c r="DJ4110" s="139"/>
      <c r="DK4110" s="95"/>
      <c r="DL4110" s="141"/>
      <c r="DM4110" s="141"/>
      <c r="DN4110" s="141"/>
      <c r="DO4110" s="141"/>
      <c r="DP4110" s="91"/>
      <c r="DQ4110" s="72"/>
      <c r="DR4110" s="72"/>
      <c r="DS4110" s="72"/>
      <c r="DT4110" s="72"/>
      <c r="DZ4110" s="141"/>
      <c r="EA4110" s="141"/>
      <c r="EC4110" s="141"/>
      <c r="EF4110" s="143"/>
    </row>
    <row r="4111" spans="78:136">
      <c r="BZ4111"/>
      <c r="CA4111" s="279">
        <v>41432.753784722219</v>
      </c>
      <c r="CB4111" t="s">
        <v>1969</v>
      </c>
      <c r="CF4111" s="65"/>
      <c r="CG4111" s="65"/>
      <c r="DJ4111" s="139"/>
      <c r="DK4111" s="95"/>
      <c r="DL4111" s="141"/>
      <c r="DM4111" s="141"/>
      <c r="DN4111" s="141"/>
      <c r="DO4111" s="141"/>
      <c r="DP4111" s="91"/>
      <c r="DQ4111" s="72"/>
      <c r="DR4111" s="72"/>
      <c r="DS4111" s="72"/>
      <c r="DT4111" s="72"/>
      <c r="DZ4111" s="141"/>
      <c r="EA4111" s="141"/>
      <c r="EC4111" s="141"/>
      <c r="EF4111" s="143"/>
    </row>
    <row r="4112" spans="78:136">
      <c r="BZ4112"/>
      <c r="CA4112" s="279">
        <v>41432.753796296296</v>
      </c>
      <c r="CB4112" t="s">
        <v>1969</v>
      </c>
      <c r="CF4112" s="65"/>
      <c r="CG4112" s="65"/>
      <c r="DJ4112" s="139"/>
      <c r="DK4112" s="95"/>
      <c r="DL4112" s="141"/>
      <c r="DM4112" s="141"/>
      <c r="DN4112" s="141"/>
      <c r="DO4112" s="141"/>
      <c r="DP4112" s="91"/>
      <c r="DQ4112" s="72"/>
      <c r="DR4112" s="72"/>
      <c r="DS4112" s="72"/>
      <c r="DT4112" s="72"/>
      <c r="DZ4112" s="141"/>
      <c r="EA4112" s="141"/>
      <c r="EC4112" s="141"/>
      <c r="EF4112" s="143"/>
    </row>
    <row r="4113" spans="78:136">
      <c r="BZ4113"/>
      <c r="CA4113" s="279">
        <v>41432.753796296296</v>
      </c>
      <c r="CB4113" t="s">
        <v>1969</v>
      </c>
      <c r="CF4113" s="65"/>
      <c r="CG4113" s="65"/>
      <c r="DJ4113" s="139"/>
      <c r="DK4113" s="95"/>
      <c r="DL4113" s="141"/>
      <c r="DM4113" s="141"/>
      <c r="DN4113" s="141"/>
      <c r="DO4113" s="141"/>
      <c r="DP4113" s="91"/>
      <c r="DQ4113" s="72"/>
      <c r="DR4113" s="72"/>
      <c r="DS4113" s="72"/>
      <c r="DT4113" s="72"/>
      <c r="DZ4113" s="141"/>
      <c r="EA4113" s="141"/>
      <c r="EC4113" s="141"/>
      <c r="EF4113" s="143"/>
    </row>
    <row r="4114" spans="78:136">
      <c r="BZ4114"/>
      <c r="CA4114" s="279">
        <v>41432.753807870373</v>
      </c>
      <c r="CB4114" t="s">
        <v>1969</v>
      </c>
      <c r="CF4114" s="65"/>
      <c r="CG4114" s="65"/>
      <c r="DJ4114" s="139"/>
      <c r="DK4114" s="95"/>
      <c r="DL4114" s="141"/>
      <c r="DM4114" s="141"/>
      <c r="DN4114" s="141"/>
      <c r="DO4114" s="141"/>
      <c r="DP4114" s="91"/>
      <c r="DQ4114" s="72"/>
      <c r="DR4114" s="72"/>
      <c r="DS4114" s="72"/>
      <c r="DT4114" s="72"/>
      <c r="DZ4114" s="141"/>
      <c r="EA4114" s="141"/>
      <c r="EC4114" s="141"/>
      <c r="EF4114" s="143"/>
    </row>
    <row r="4115" spans="78:136">
      <c r="BZ4115"/>
      <c r="CA4115" s="279">
        <v>41432.753819444442</v>
      </c>
      <c r="CB4115" t="s">
        <v>1969</v>
      </c>
      <c r="CF4115" s="65"/>
      <c r="CG4115" s="65"/>
      <c r="DJ4115" s="139"/>
      <c r="DK4115" s="95"/>
      <c r="DL4115" s="141"/>
      <c r="DM4115" s="141"/>
      <c r="DN4115" s="141"/>
      <c r="DO4115" s="141"/>
      <c r="DP4115" s="91"/>
      <c r="DQ4115" s="72"/>
      <c r="DR4115" s="72"/>
      <c r="DS4115" s="72"/>
      <c r="DT4115" s="72"/>
      <c r="DZ4115" s="141"/>
      <c r="EA4115" s="141"/>
      <c r="EC4115" s="141"/>
      <c r="EF4115" s="143"/>
    </row>
    <row r="4116" spans="78:136">
      <c r="BZ4116"/>
      <c r="CA4116" s="279">
        <v>41432.753865740742</v>
      </c>
      <c r="CB4116" t="s">
        <v>1969</v>
      </c>
      <c r="CF4116" s="65"/>
      <c r="CG4116" s="65"/>
      <c r="DJ4116" s="139"/>
      <c r="DK4116" s="95"/>
      <c r="DL4116" s="141"/>
      <c r="DM4116" s="141"/>
      <c r="DN4116" s="141"/>
      <c r="DO4116" s="141"/>
      <c r="DP4116" s="91"/>
      <c r="DQ4116" s="72"/>
      <c r="DR4116" s="72"/>
      <c r="DS4116" s="72"/>
      <c r="DT4116" s="72"/>
      <c r="DZ4116" s="141"/>
      <c r="EA4116" s="141"/>
      <c r="EC4116" s="141"/>
      <c r="EF4116" s="143"/>
    </row>
    <row r="4117" spans="78:136">
      <c r="BZ4117"/>
      <c r="CA4117" s="279">
        <v>41432.753877314812</v>
      </c>
      <c r="CB4117" t="s">
        <v>1969</v>
      </c>
      <c r="CF4117" s="65"/>
      <c r="CG4117" s="65"/>
      <c r="DJ4117" s="139"/>
      <c r="DK4117" s="95"/>
      <c r="DL4117" s="141"/>
      <c r="DM4117" s="141"/>
      <c r="DN4117" s="141"/>
      <c r="DO4117" s="141"/>
      <c r="DP4117" s="91"/>
      <c r="DQ4117" s="72"/>
      <c r="DR4117" s="72"/>
      <c r="DS4117" s="72"/>
      <c r="DT4117" s="72"/>
      <c r="DZ4117" s="141"/>
      <c r="EA4117" s="141"/>
      <c r="EC4117" s="141"/>
      <c r="EF4117" s="143"/>
    </row>
    <row r="4118" spans="78:136">
      <c r="BZ4118"/>
      <c r="CA4118" s="279">
        <v>41432.753877314812</v>
      </c>
      <c r="CB4118" t="s">
        <v>1969</v>
      </c>
      <c r="CF4118" s="65"/>
      <c r="CG4118" s="65"/>
      <c r="DJ4118" s="139"/>
      <c r="DK4118" s="95"/>
      <c r="DL4118" s="141"/>
      <c r="DM4118" s="141"/>
      <c r="DN4118" s="141"/>
      <c r="DO4118" s="141"/>
      <c r="DP4118" s="91"/>
      <c r="DQ4118" s="72"/>
      <c r="DR4118" s="72"/>
      <c r="DS4118" s="72"/>
      <c r="DT4118" s="72"/>
      <c r="DZ4118" s="141"/>
      <c r="EA4118" s="141"/>
      <c r="EC4118" s="141"/>
      <c r="EF4118" s="143"/>
    </row>
    <row r="4119" spans="78:136">
      <c r="BZ4119"/>
      <c r="CA4119" s="279">
        <v>41432.753888888888</v>
      </c>
      <c r="CB4119" t="s">
        <v>3361</v>
      </c>
      <c r="CF4119" s="65"/>
      <c r="CG4119" s="65"/>
      <c r="DJ4119" s="139"/>
      <c r="DK4119" s="95"/>
      <c r="DL4119" s="141"/>
      <c r="DM4119" s="141"/>
      <c r="DN4119" s="141"/>
      <c r="DO4119" s="141"/>
      <c r="DP4119" s="91"/>
      <c r="DQ4119" s="72"/>
      <c r="DR4119" s="72"/>
      <c r="DS4119" s="72"/>
      <c r="DT4119" s="72"/>
      <c r="DZ4119" s="141"/>
      <c r="EA4119" s="141"/>
      <c r="EC4119" s="141"/>
      <c r="EF4119" s="143"/>
    </row>
    <row r="4120" spans="78:136">
      <c r="BZ4120"/>
      <c r="CA4120" s="279">
        <v>41432.753900462965</v>
      </c>
      <c r="CB4120" t="s">
        <v>1969</v>
      </c>
      <c r="CF4120" s="65"/>
      <c r="CG4120" s="65"/>
      <c r="DJ4120" s="139"/>
      <c r="DK4120" s="95"/>
      <c r="DL4120" s="141"/>
      <c r="DM4120" s="141"/>
      <c r="DN4120" s="141"/>
      <c r="DO4120" s="141"/>
      <c r="DP4120" s="91"/>
      <c r="DQ4120" s="72"/>
      <c r="DR4120" s="72"/>
      <c r="DS4120" s="72"/>
      <c r="DT4120" s="72"/>
      <c r="DZ4120" s="141"/>
      <c r="EA4120" s="141"/>
      <c r="EC4120" s="141"/>
      <c r="EF4120" s="143"/>
    </row>
    <row r="4121" spans="78:136">
      <c r="BZ4121"/>
      <c r="CA4121" s="279">
        <v>41432.753900462965</v>
      </c>
      <c r="CB4121" t="s">
        <v>1969</v>
      </c>
      <c r="CF4121" s="65"/>
      <c r="CG4121" s="65"/>
      <c r="DJ4121" s="139"/>
      <c r="DK4121" s="95"/>
      <c r="DL4121" s="141"/>
      <c r="DM4121" s="141"/>
      <c r="DN4121" s="141"/>
      <c r="DO4121" s="141"/>
      <c r="DP4121" s="91"/>
      <c r="DQ4121" s="72"/>
      <c r="DR4121" s="72"/>
      <c r="DS4121" s="72"/>
      <c r="DT4121" s="72"/>
      <c r="DZ4121" s="141"/>
      <c r="EA4121" s="141"/>
      <c r="EC4121" s="141"/>
      <c r="EF4121" s="143"/>
    </row>
    <row r="4122" spans="78:136">
      <c r="BZ4122"/>
      <c r="CA4122" s="279">
        <v>41432.753912037035</v>
      </c>
      <c r="CB4122" t="s">
        <v>1969</v>
      </c>
      <c r="CF4122" s="65"/>
      <c r="CG4122" s="65"/>
      <c r="DJ4122" s="139"/>
      <c r="DK4122" s="95"/>
      <c r="DL4122" s="141"/>
      <c r="DM4122" s="141"/>
      <c r="DN4122" s="141"/>
      <c r="DO4122" s="141"/>
      <c r="DP4122" s="91"/>
      <c r="DQ4122" s="72"/>
      <c r="DR4122" s="72"/>
      <c r="DS4122" s="72"/>
      <c r="DT4122" s="72"/>
      <c r="DZ4122" s="141"/>
      <c r="EA4122" s="141"/>
      <c r="EC4122" s="141"/>
      <c r="EF4122" s="143"/>
    </row>
    <row r="4123" spans="78:136">
      <c r="BZ4123"/>
      <c r="CA4123" s="279">
        <v>41432.753923611112</v>
      </c>
      <c r="CB4123" t="s">
        <v>1969</v>
      </c>
      <c r="CF4123" s="65"/>
      <c r="CG4123" s="65"/>
      <c r="DJ4123" s="139"/>
      <c r="DK4123" s="95"/>
      <c r="DL4123" s="141"/>
      <c r="DM4123" s="141"/>
      <c r="DN4123" s="141"/>
      <c r="DO4123" s="141"/>
      <c r="DP4123" s="91"/>
      <c r="DQ4123" s="72"/>
      <c r="DR4123" s="72"/>
      <c r="DS4123" s="72"/>
      <c r="DT4123" s="72"/>
      <c r="DZ4123" s="141"/>
      <c r="EA4123" s="141"/>
      <c r="EC4123" s="141"/>
      <c r="EF4123" s="143"/>
    </row>
    <row r="4124" spans="78:136">
      <c r="BZ4124"/>
      <c r="CA4124" s="279">
        <v>41432.753935185188</v>
      </c>
      <c r="CB4124" t="s">
        <v>1969</v>
      </c>
      <c r="CF4124" s="65"/>
      <c r="CG4124" s="65"/>
      <c r="DJ4124" s="139"/>
      <c r="DK4124" s="95"/>
      <c r="DL4124" s="141"/>
      <c r="DM4124" s="141"/>
      <c r="DN4124" s="141"/>
      <c r="DO4124" s="141"/>
      <c r="DP4124" s="91"/>
      <c r="DQ4124" s="72"/>
      <c r="DR4124" s="72"/>
      <c r="DS4124" s="72"/>
      <c r="DT4124" s="72"/>
      <c r="DZ4124" s="141"/>
      <c r="EA4124" s="141"/>
      <c r="EC4124" s="141"/>
      <c r="EF4124" s="143"/>
    </row>
    <row r="4125" spans="78:136">
      <c r="BZ4125"/>
      <c r="CA4125" s="279">
        <v>41432.753946759258</v>
      </c>
      <c r="CB4125" t="s">
        <v>3362</v>
      </c>
      <c r="CF4125" s="65"/>
      <c r="CG4125" s="65"/>
      <c r="DJ4125" s="139"/>
      <c r="DK4125" s="95"/>
      <c r="DL4125" s="141"/>
      <c r="DM4125" s="141"/>
      <c r="DN4125" s="141"/>
      <c r="DO4125" s="141"/>
      <c r="DP4125" s="91"/>
      <c r="DQ4125" s="72"/>
      <c r="DR4125" s="72"/>
      <c r="DS4125" s="72"/>
      <c r="DT4125" s="72"/>
      <c r="DZ4125" s="141"/>
      <c r="EA4125" s="141"/>
      <c r="EC4125" s="141"/>
      <c r="EF4125" s="143"/>
    </row>
    <row r="4126" spans="78:136">
      <c r="BZ4126"/>
      <c r="CA4126" s="279">
        <v>41432.753958333335</v>
      </c>
      <c r="CB4126" t="s">
        <v>1969</v>
      </c>
      <c r="CF4126" s="65"/>
      <c r="CG4126" s="65"/>
      <c r="DJ4126" s="139"/>
      <c r="DK4126" s="95"/>
      <c r="DL4126" s="141"/>
      <c r="DM4126" s="141"/>
      <c r="DN4126" s="141"/>
      <c r="DO4126" s="141"/>
      <c r="DP4126" s="91"/>
      <c r="DQ4126" s="72"/>
      <c r="DR4126" s="72"/>
      <c r="DS4126" s="72"/>
      <c r="DT4126" s="72"/>
      <c r="DZ4126" s="141"/>
      <c r="EA4126" s="141"/>
      <c r="EC4126" s="141"/>
      <c r="EF4126" s="143"/>
    </row>
    <row r="4127" spans="78:136">
      <c r="BZ4127"/>
      <c r="CA4127" s="279">
        <v>41432.753958333335</v>
      </c>
      <c r="CB4127" t="s">
        <v>1969</v>
      </c>
      <c r="CF4127" s="65"/>
      <c r="CG4127" s="65"/>
      <c r="DJ4127" s="139"/>
      <c r="DK4127" s="95"/>
      <c r="DL4127" s="141"/>
      <c r="DM4127" s="141"/>
      <c r="DN4127" s="141"/>
      <c r="DO4127" s="141"/>
      <c r="DP4127" s="91"/>
      <c r="DQ4127" s="72"/>
      <c r="DR4127" s="72"/>
      <c r="DS4127" s="72"/>
      <c r="DT4127" s="72"/>
      <c r="DZ4127" s="141"/>
      <c r="EA4127" s="141"/>
      <c r="EC4127" s="141"/>
      <c r="EF4127" s="143"/>
    </row>
    <row r="4128" spans="78:136">
      <c r="BZ4128"/>
      <c r="CA4128" s="279">
        <v>41432.753969907404</v>
      </c>
      <c r="CB4128" t="s">
        <v>1969</v>
      </c>
      <c r="CF4128" s="65"/>
      <c r="CG4128" s="65"/>
      <c r="DJ4128" s="139"/>
      <c r="DK4128" s="95"/>
      <c r="DL4128" s="141"/>
      <c r="DM4128" s="141"/>
      <c r="DN4128" s="141"/>
      <c r="DO4128" s="141"/>
      <c r="DP4128" s="91"/>
      <c r="DQ4128" s="72"/>
      <c r="DR4128" s="72"/>
      <c r="DS4128" s="72"/>
      <c r="DT4128" s="72"/>
      <c r="DZ4128" s="141"/>
      <c r="EA4128" s="141"/>
      <c r="EC4128" s="141"/>
      <c r="EF4128" s="143"/>
    </row>
    <row r="4129" spans="78:136">
      <c r="BZ4129"/>
      <c r="CA4129" s="279">
        <v>41432.753981481481</v>
      </c>
      <c r="CB4129" t="s">
        <v>1969</v>
      </c>
      <c r="CF4129" s="65"/>
      <c r="CG4129" s="65"/>
      <c r="DJ4129" s="139"/>
      <c r="DK4129" s="95"/>
      <c r="DL4129" s="141"/>
      <c r="DM4129" s="141"/>
      <c r="DN4129" s="141"/>
      <c r="DO4129" s="141"/>
      <c r="DP4129" s="91"/>
      <c r="DQ4129" s="72"/>
      <c r="DR4129" s="72"/>
      <c r="DS4129" s="72"/>
      <c r="DT4129" s="72"/>
      <c r="DZ4129" s="141"/>
      <c r="EA4129" s="141"/>
      <c r="EC4129" s="141"/>
      <c r="EF4129" s="143"/>
    </row>
    <row r="4130" spans="78:136">
      <c r="BZ4130"/>
      <c r="CA4130" s="279">
        <v>41432.753993055558</v>
      </c>
      <c r="CB4130" t="s">
        <v>1969</v>
      </c>
      <c r="CF4130" s="65"/>
      <c r="CG4130" s="65"/>
      <c r="DJ4130" s="139"/>
      <c r="DK4130" s="95"/>
      <c r="DL4130" s="141"/>
      <c r="DM4130" s="141"/>
      <c r="DN4130" s="141"/>
      <c r="DO4130" s="141"/>
      <c r="DP4130" s="91"/>
      <c r="DQ4130" s="72"/>
      <c r="DR4130" s="72"/>
      <c r="DS4130" s="72"/>
      <c r="DT4130" s="72"/>
      <c r="DZ4130" s="141"/>
      <c r="EA4130" s="141"/>
      <c r="EC4130" s="141"/>
      <c r="EF4130" s="143"/>
    </row>
    <row r="4131" spans="78:136">
      <c r="BZ4131"/>
      <c r="CA4131" s="279">
        <v>41432.754004629627</v>
      </c>
      <c r="CB4131" t="s">
        <v>3258</v>
      </c>
      <c r="CF4131" s="65"/>
      <c r="CG4131" s="65"/>
      <c r="DJ4131" s="139"/>
      <c r="DK4131" s="95"/>
      <c r="DL4131" s="141"/>
      <c r="DM4131" s="141"/>
      <c r="DN4131" s="141"/>
      <c r="DO4131" s="141"/>
      <c r="DP4131" s="91"/>
      <c r="DQ4131" s="72"/>
      <c r="DR4131" s="72"/>
      <c r="DS4131" s="72"/>
      <c r="DT4131" s="72"/>
      <c r="DZ4131" s="141"/>
      <c r="EA4131" s="141"/>
      <c r="EC4131" s="141"/>
      <c r="EF4131" s="143"/>
    </row>
    <row r="4132" spans="78:136">
      <c r="BZ4132"/>
      <c r="CA4132" s="279">
        <v>41432.754004629627</v>
      </c>
      <c r="CB4132" t="s">
        <v>1969</v>
      </c>
      <c r="CF4132" s="65"/>
      <c r="CG4132" s="65"/>
      <c r="DJ4132" s="139"/>
      <c r="DK4132" s="95"/>
      <c r="DL4132" s="141"/>
      <c r="DM4132" s="141"/>
      <c r="DN4132" s="141"/>
      <c r="DO4132" s="141"/>
      <c r="DP4132" s="91"/>
      <c r="DQ4132" s="72"/>
      <c r="DR4132" s="72"/>
      <c r="DS4132" s="72"/>
      <c r="DT4132" s="72"/>
      <c r="DZ4132" s="141"/>
      <c r="EA4132" s="141"/>
      <c r="EC4132" s="141"/>
      <c r="EF4132" s="143"/>
    </row>
    <row r="4133" spans="78:136">
      <c r="BZ4133"/>
      <c r="CA4133" s="279">
        <v>41432.754016203704</v>
      </c>
      <c r="CB4133" t="s">
        <v>1969</v>
      </c>
      <c r="CF4133" s="65"/>
      <c r="CG4133" s="65"/>
      <c r="DJ4133" s="139"/>
      <c r="DK4133" s="95"/>
      <c r="DL4133" s="141"/>
      <c r="DM4133" s="141"/>
      <c r="DN4133" s="141"/>
      <c r="DO4133" s="141"/>
      <c r="DP4133" s="91"/>
      <c r="DQ4133" s="72"/>
      <c r="DR4133" s="72"/>
      <c r="DS4133" s="72"/>
      <c r="DT4133" s="72"/>
      <c r="DZ4133" s="141"/>
      <c r="EA4133" s="141"/>
      <c r="EC4133" s="141"/>
      <c r="EF4133" s="143"/>
    </row>
    <row r="4134" spans="78:136">
      <c r="BZ4134"/>
      <c r="CA4134" s="279">
        <v>41432.754027777781</v>
      </c>
      <c r="CB4134" t="s">
        <v>1969</v>
      </c>
      <c r="CF4134" s="65"/>
      <c r="CG4134" s="65"/>
      <c r="DJ4134" s="139"/>
      <c r="DK4134" s="95"/>
      <c r="DL4134" s="141"/>
      <c r="DM4134" s="141"/>
      <c r="DN4134" s="141"/>
      <c r="DO4134" s="141"/>
      <c r="DP4134" s="91"/>
      <c r="DQ4134" s="72"/>
      <c r="DR4134" s="72"/>
      <c r="DS4134" s="72"/>
      <c r="DT4134" s="72"/>
      <c r="DZ4134" s="141"/>
      <c r="EA4134" s="141"/>
      <c r="EC4134" s="141"/>
      <c r="EF4134" s="143"/>
    </row>
    <row r="4135" spans="78:136">
      <c r="BZ4135"/>
      <c r="CA4135" s="279">
        <v>41432.75403935185</v>
      </c>
      <c r="CB4135" t="s">
        <v>1969</v>
      </c>
      <c r="CF4135" s="65"/>
      <c r="CG4135" s="65"/>
      <c r="DJ4135" s="139"/>
      <c r="DK4135" s="95"/>
      <c r="DL4135" s="141"/>
      <c r="DM4135" s="141"/>
      <c r="DN4135" s="141"/>
      <c r="DO4135" s="141"/>
      <c r="DP4135" s="91"/>
      <c r="DQ4135" s="72"/>
      <c r="DR4135" s="72"/>
      <c r="DS4135" s="72"/>
      <c r="DT4135" s="72"/>
      <c r="DZ4135" s="141"/>
      <c r="EA4135" s="141"/>
      <c r="EC4135" s="141"/>
      <c r="EF4135" s="143"/>
    </row>
    <row r="4136" spans="78:136">
      <c r="BZ4136"/>
      <c r="CA4136" s="279">
        <v>41432.754050925927</v>
      </c>
      <c r="CB4136" t="s">
        <v>1969</v>
      </c>
      <c r="CF4136" s="65"/>
      <c r="CG4136" s="65"/>
      <c r="DJ4136" s="139"/>
      <c r="DK4136" s="95"/>
      <c r="DL4136" s="141"/>
      <c r="DM4136" s="141"/>
      <c r="DN4136" s="141"/>
      <c r="DO4136" s="141"/>
      <c r="DP4136" s="91"/>
      <c r="DQ4136" s="72"/>
      <c r="DR4136" s="72"/>
      <c r="DS4136" s="72"/>
      <c r="DT4136" s="72"/>
      <c r="DZ4136" s="141"/>
      <c r="EA4136" s="141"/>
      <c r="EC4136" s="141"/>
      <c r="EF4136" s="143"/>
    </row>
    <row r="4137" spans="78:136">
      <c r="BZ4137"/>
      <c r="CA4137" s="279">
        <v>41432.754062499997</v>
      </c>
      <c r="CB4137" t="s">
        <v>3364</v>
      </c>
      <c r="CF4137" s="65"/>
      <c r="CG4137" s="65"/>
      <c r="DJ4137" s="139"/>
      <c r="DK4137" s="95"/>
      <c r="DL4137" s="141"/>
      <c r="DM4137" s="141"/>
      <c r="DN4137" s="141"/>
      <c r="DO4137" s="141"/>
      <c r="DP4137" s="91"/>
      <c r="DQ4137" s="72"/>
      <c r="DR4137" s="72"/>
      <c r="DS4137" s="72"/>
      <c r="DT4137" s="72"/>
      <c r="DZ4137" s="141"/>
      <c r="EA4137" s="141"/>
      <c r="EC4137" s="141"/>
      <c r="EF4137" s="143"/>
    </row>
    <row r="4138" spans="78:136">
      <c r="BZ4138"/>
      <c r="CA4138" s="279">
        <v>41432.754062499997</v>
      </c>
      <c r="CB4138" t="s">
        <v>1969</v>
      </c>
      <c r="CF4138" s="65"/>
      <c r="CG4138" s="65"/>
      <c r="DJ4138" s="139"/>
      <c r="DK4138" s="95"/>
      <c r="DL4138" s="141"/>
      <c r="DM4138" s="141"/>
      <c r="DN4138" s="141"/>
      <c r="DO4138" s="141"/>
      <c r="DP4138" s="91"/>
      <c r="DQ4138" s="72"/>
      <c r="DR4138" s="72"/>
      <c r="DS4138" s="72"/>
      <c r="DT4138" s="72"/>
      <c r="DZ4138" s="141"/>
      <c r="EA4138" s="141"/>
      <c r="EC4138" s="141"/>
      <c r="EF4138" s="143"/>
    </row>
    <row r="4139" spans="78:136">
      <c r="BZ4139"/>
      <c r="CA4139" s="279">
        <v>41432.754062499997</v>
      </c>
      <c r="CB4139" t="s">
        <v>1969</v>
      </c>
      <c r="CF4139" s="65"/>
      <c r="CG4139" s="65"/>
      <c r="DJ4139" s="139"/>
      <c r="DK4139" s="95"/>
      <c r="DL4139" s="141"/>
      <c r="DM4139" s="141"/>
      <c r="DN4139" s="141"/>
      <c r="DO4139" s="141"/>
      <c r="DP4139" s="91"/>
      <c r="DQ4139" s="72"/>
      <c r="DR4139" s="72"/>
      <c r="DS4139" s="72"/>
      <c r="DT4139" s="72"/>
      <c r="DZ4139" s="141"/>
      <c r="EA4139" s="141"/>
      <c r="EC4139" s="141"/>
      <c r="EF4139" s="143"/>
    </row>
    <row r="4140" spans="78:136">
      <c r="BZ4140"/>
      <c r="CA4140" s="279">
        <v>41432.754074074073</v>
      </c>
      <c r="CB4140" t="s">
        <v>1969</v>
      </c>
      <c r="CF4140" s="65"/>
      <c r="CG4140" s="65"/>
      <c r="DJ4140" s="139"/>
      <c r="DK4140" s="95"/>
      <c r="DL4140" s="141"/>
      <c r="DM4140" s="141"/>
      <c r="DN4140" s="141"/>
      <c r="DO4140" s="141"/>
      <c r="DP4140" s="91"/>
      <c r="DQ4140" s="72"/>
      <c r="DR4140" s="72"/>
      <c r="DS4140" s="72"/>
      <c r="DT4140" s="72"/>
      <c r="DZ4140" s="141"/>
      <c r="EA4140" s="141"/>
      <c r="EC4140" s="141"/>
      <c r="EF4140" s="143"/>
    </row>
    <row r="4141" spans="78:136">
      <c r="BZ4141"/>
      <c r="CA4141" s="279">
        <v>41432.75408564815</v>
      </c>
      <c r="CB4141" t="s">
        <v>1969</v>
      </c>
      <c r="CF4141" s="65"/>
      <c r="CG4141" s="65"/>
      <c r="DJ4141" s="139"/>
      <c r="DK4141" s="95"/>
      <c r="DL4141" s="141"/>
      <c r="DM4141" s="141"/>
      <c r="DN4141" s="141"/>
      <c r="DO4141" s="141"/>
      <c r="DP4141" s="91"/>
      <c r="DQ4141" s="72"/>
      <c r="DR4141" s="72"/>
      <c r="DS4141" s="72"/>
      <c r="DT4141" s="72"/>
      <c r="DZ4141" s="141"/>
      <c r="EA4141" s="141"/>
      <c r="EC4141" s="141"/>
      <c r="EF4141" s="143"/>
    </row>
    <row r="4142" spans="78:136">
      <c r="BZ4142"/>
      <c r="CA4142" s="279">
        <v>41432.754108796296</v>
      </c>
      <c r="CB4142" t="s">
        <v>1969</v>
      </c>
      <c r="CF4142" s="65"/>
      <c r="CG4142" s="65"/>
      <c r="DJ4142" s="139"/>
      <c r="DK4142" s="95"/>
      <c r="DL4142" s="141"/>
      <c r="DM4142" s="141"/>
      <c r="DN4142" s="141"/>
      <c r="DO4142" s="141"/>
      <c r="DP4142" s="91"/>
      <c r="DQ4142" s="72"/>
      <c r="DR4142" s="72"/>
      <c r="DS4142" s="72"/>
      <c r="DT4142" s="72"/>
      <c r="DZ4142" s="141"/>
      <c r="EA4142" s="141"/>
      <c r="EC4142" s="141"/>
      <c r="EF4142" s="143"/>
    </row>
    <row r="4143" spans="78:136">
      <c r="BZ4143"/>
      <c r="CA4143" s="279">
        <v>41432.754120370373</v>
      </c>
      <c r="CB4143" t="s">
        <v>3420</v>
      </c>
      <c r="CF4143" s="65"/>
      <c r="CG4143" s="65"/>
      <c r="DJ4143" s="139"/>
      <c r="DK4143" s="95"/>
      <c r="DL4143" s="141"/>
      <c r="DM4143" s="141"/>
      <c r="DN4143" s="141"/>
      <c r="DO4143" s="141"/>
      <c r="DP4143" s="91"/>
      <c r="DQ4143" s="72"/>
      <c r="DR4143" s="72"/>
      <c r="DS4143" s="72"/>
      <c r="DT4143" s="72"/>
      <c r="DZ4143" s="141"/>
      <c r="EA4143" s="141"/>
      <c r="EC4143" s="141"/>
      <c r="EF4143" s="143"/>
    </row>
    <row r="4144" spans="78:136">
      <c r="BZ4144"/>
      <c r="CA4144" s="279">
        <v>41432.754120370373</v>
      </c>
      <c r="CB4144" t="s">
        <v>1969</v>
      </c>
      <c r="CF4144" s="65"/>
      <c r="CG4144" s="65"/>
      <c r="DJ4144" s="139"/>
      <c r="DK4144" s="95"/>
      <c r="DL4144" s="141"/>
      <c r="DM4144" s="141"/>
      <c r="DN4144" s="141"/>
      <c r="DO4144" s="141"/>
      <c r="DP4144" s="91"/>
      <c r="DQ4144" s="72"/>
      <c r="DR4144" s="72"/>
      <c r="DS4144" s="72"/>
      <c r="DT4144" s="72"/>
      <c r="DZ4144" s="141"/>
      <c r="EA4144" s="141"/>
      <c r="EC4144" s="141"/>
      <c r="EF4144" s="143"/>
    </row>
    <row r="4145" spans="78:136">
      <c r="BZ4145"/>
      <c r="CA4145" s="279">
        <v>41432.754120370373</v>
      </c>
      <c r="CB4145" t="s">
        <v>1969</v>
      </c>
      <c r="CF4145" s="65"/>
      <c r="CG4145" s="65"/>
      <c r="DJ4145" s="139"/>
      <c r="DK4145" s="95"/>
      <c r="DL4145" s="141"/>
      <c r="DM4145" s="141"/>
      <c r="DN4145" s="141"/>
      <c r="DO4145" s="141"/>
      <c r="DP4145" s="91"/>
      <c r="DQ4145" s="72"/>
      <c r="DR4145" s="72"/>
      <c r="DS4145" s="72"/>
      <c r="DT4145" s="72"/>
      <c r="DZ4145" s="141"/>
      <c r="EA4145" s="141"/>
      <c r="EC4145" s="141"/>
      <c r="EF4145" s="143"/>
    </row>
    <row r="4146" spans="78:136">
      <c r="BZ4146"/>
      <c r="CA4146" s="279">
        <v>41432.754131944443</v>
      </c>
      <c r="CB4146" t="s">
        <v>1969</v>
      </c>
      <c r="CF4146" s="65"/>
      <c r="CG4146" s="65"/>
      <c r="DJ4146" s="139"/>
      <c r="DK4146" s="95"/>
      <c r="DL4146" s="141"/>
      <c r="DM4146" s="141"/>
      <c r="DN4146" s="141"/>
      <c r="DO4146" s="141"/>
      <c r="DP4146" s="91"/>
      <c r="DQ4146" s="72"/>
      <c r="DR4146" s="72"/>
      <c r="DS4146" s="72"/>
      <c r="DT4146" s="72"/>
      <c r="DZ4146" s="141"/>
      <c r="EA4146" s="141"/>
      <c r="EC4146" s="141"/>
      <c r="EF4146" s="143"/>
    </row>
    <row r="4147" spans="78:136">
      <c r="BZ4147"/>
      <c r="CA4147" s="279">
        <v>41432.754143518519</v>
      </c>
      <c r="CB4147" t="s">
        <v>1969</v>
      </c>
      <c r="CF4147" s="65"/>
      <c r="CG4147" s="65"/>
      <c r="DJ4147" s="139"/>
      <c r="DK4147" s="95"/>
      <c r="DL4147" s="141"/>
      <c r="DM4147" s="141"/>
      <c r="DN4147" s="141"/>
      <c r="DO4147" s="141"/>
      <c r="DP4147" s="91"/>
      <c r="DQ4147" s="72"/>
      <c r="DR4147" s="72"/>
      <c r="DS4147" s="72"/>
      <c r="DT4147" s="72"/>
      <c r="DZ4147" s="141"/>
      <c r="EA4147" s="141"/>
      <c r="EC4147" s="141"/>
      <c r="EF4147" s="143"/>
    </row>
    <row r="4148" spans="78:136">
      <c r="BZ4148"/>
      <c r="CA4148" s="279">
        <v>41432.754155092596</v>
      </c>
      <c r="CB4148" t="s">
        <v>1969</v>
      </c>
      <c r="CF4148" s="65"/>
      <c r="CG4148" s="65"/>
      <c r="DJ4148" s="139"/>
      <c r="DK4148" s="95"/>
      <c r="DL4148" s="141"/>
      <c r="DM4148" s="141"/>
      <c r="DN4148" s="141"/>
      <c r="DO4148" s="141"/>
      <c r="DP4148" s="91"/>
      <c r="DQ4148" s="72"/>
      <c r="DR4148" s="72"/>
      <c r="DS4148" s="72"/>
      <c r="DT4148" s="72"/>
      <c r="DZ4148" s="141"/>
      <c r="EA4148" s="141"/>
      <c r="EC4148" s="141"/>
      <c r="EF4148" s="143"/>
    </row>
    <row r="4149" spans="78:136">
      <c r="BZ4149"/>
      <c r="CA4149" s="279">
        <v>41432.754166666666</v>
      </c>
      <c r="CB4149" t="s">
        <v>3367</v>
      </c>
      <c r="CF4149" s="65"/>
      <c r="CG4149" s="65"/>
      <c r="DJ4149" s="139"/>
      <c r="DK4149" s="95"/>
      <c r="DL4149" s="141"/>
      <c r="DM4149" s="141"/>
      <c r="DN4149" s="141"/>
      <c r="DO4149" s="141"/>
      <c r="DP4149" s="91"/>
      <c r="DQ4149" s="72"/>
      <c r="DR4149" s="72"/>
      <c r="DS4149" s="72"/>
      <c r="DT4149" s="72"/>
      <c r="DZ4149" s="141"/>
      <c r="EA4149" s="141"/>
      <c r="EC4149" s="141"/>
      <c r="EF4149" s="143"/>
    </row>
    <row r="4150" spans="78:136">
      <c r="BZ4150"/>
      <c r="CA4150" s="279">
        <v>41432.754178240742</v>
      </c>
      <c r="CB4150" t="s">
        <v>1969</v>
      </c>
      <c r="CF4150" s="65"/>
      <c r="CG4150" s="65"/>
      <c r="DJ4150" s="139"/>
      <c r="DK4150" s="95"/>
      <c r="DL4150" s="141"/>
      <c r="DM4150" s="141"/>
      <c r="DN4150" s="141"/>
      <c r="DO4150" s="141"/>
      <c r="DP4150" s="91"/>
      <c r="DQ4150" s="72"/>
      <c r="DR4150" s="72"/>
      <c r="DS4150" s="72"/>
      <c r="DT4150" s="72"/>
      <c r="DZ4150" s="141"/>
      <c r="EA4150" s="141"/>
      <c r="EC4150" s="141"/>
      <c r="EF4150" s="143"/>
    </row>
    <row r="4151" spans="78:136">
      <c r="BZ4151"/>
      <c r="CA4151" s="279">
        <v>41432.754178240742</v>
      </c>
      <c r="CB4151" t="s">
        <v>1969</v>
      </c>
      <c r="CF4151" s="65"/>
      <c r="CG4151" s="65"/>
      <c r="DJ4151" s="139"/>
      <c r="DK4151" s="95"/>
      <c r="DL4151" s="141"/>
      <c r="DM4151" s="141"/>
      <c r="DN4151" s="141"/>
      <c r="DO4151" s="141"/>
      <c r="DP4151" s="91"/>
      <c r="DQ4151" s="72"/>
      <c r="DR4151" s="72"/>
      <c r="DS4151" s="72"/>
      <c r="DT4151" s="72"/>
      <c r="DZ4151" s="141"/>
      <c r="EA4151" s="141"/>
      <c r="EC4151" s="141"/>
      <c r="EF4151" s="143"/>
    </row>
    <row r="4152" spans="78:136">
      <c r="BZ4152"/>
      <c r="CA4152" s="279">
        <v>41432.754189814812</v>
      </c>
      <c r="CB4152" t="s">
        <v>1969</v>
      </c>
      <c r="CF4152" s="65"/>
      <c r="CG4152" s="65"/>
      <c r="DJ4152" s="139"/>
      <c r="DK4152" s="95"/>
      <c r="DL4152" s="141"/>
      <c r="DM4152" s="141"/>
      <c r="DN4152" s="141"/>
      <c r="DO4152" s="141"/>
      <c r="DP4152" s="91"/>
      <c r="DQ4152" s="72"/>
      <c r="DR4152" s="72"/>
      <c r="DS4152" s="72"/>
      <c r="DT4152" s="72"/>
      <c r="DZ4152" s="141"/>
      <c r="EA4152" s="141"/>
      <c r="EC4152" s="141"/>
      <c r="EF4152" s="143"/>
    </row>
    <row r="4153" spans="78:136">
      <c r="BZ4153"/>
      <c r="CA4153" s="279">
        <v>41432.754201388889</v>
      </c>
      <c r="CB4153" t="s">
        <v>1969</v>
      </c>
      <c r="CF4153" s="65"/>
      <c r="CG4153" s="65"/>
      <c r="DJ4153" s="139"/>
      <c r="DK4153" s="95"/>
      <c r="DL4153" s="141"/>
      <c r="DM4153" s="141"/>
      <c r="DN4153" s="141"/>
      <c r="DO4153" s="141"/>
      <c r="DP4153" s="91"/>
      <c r="DQ4153" s="72"/>
      <c r="DR4153" s="72"/>
      <c r="DS4153" s="72"/>
      <c r="DT4153" s="72"/>
      <c r="DZ4153" s="141"/>
      <c r="EA4153" s="141"/>
      <c r="EC4153" s="141"/>
      <c r="EF4153" s="143"/>
    </row>
    <row r="4154" spans="78:136">
      <c r="BZ4154"/>
      <c r="CA4154" s="279">
        <v>41432.754212962966</v>
      </c>
      <c r="CB4154" t="s">
        <v>1969</v>
      </c>
      <c r="CF4154" s="65"/>
      <c r="CG4154" s="65"/>
      <c r="DJ4154" s="139"/>
      <c r="DK4154" s="95"/>
      <c r="DL4154" s="141"/>
      <c r="DM4154" s="141"/>
      <c r="DN4154" s="141"/>
      <c r="DO4154" s="141"/>
      <c r="DP4154" s="91"/>
      <c r="DQ4154" s="72"/>
      <c r="DR4154" s="72"/>
      <c r="DS4154" s="72"/>
      <c r="DT4154" s="72"/>
      <c r="DZ4154" s="141"/>
      <c r="EA4154" s="141"/>
      <c r="EC4154" s="141"/>
      <c r="EF4154" s="143"/>
    </row>
    <row r="4155" spans="78:136">
      <c r="BZ4155"/>
      <c r="CA4155" s="279">
        <v>41432.754224537035</v>
      </c>
      <c r="CB4155" t="s">
        <v>3517</v>
      </c>
      <c r="CF4155" s="65"/>
      <c r="CG4155" s="65"/>
      <c r="DJ4155" s="139"/>
      <c r="DK4155" s="95"/>
      <c r="DL4155" s="141"/>
      <c r="DM4155" s="141"/>
      <c r="DN4155" s="141"/>
      <c r="DO4155" s="141"/>
      <c r="DP4155" s="91"/>
      <c r="DQ4155" s="72"/>
      <c r="DR4155" s="72"/>
      <c r="DS4155" s="72"/>
      <c r="DT4155" s="72"/>
      <c r="DZ4155" s="141"/>
      <c r="EA4155" s="141"/>
      <c r="EC4155" s="141"/>
      <c r="EF4155" s="143"/>
    </row>
    <row r="4156" spans="78:136">
      <c r="BZ4156"/>
      <c r="CA4156" s="279">
        <v>41432.754236111112</v>
      </c>
      <c r="CB4156" t="s">
        <v>1969</v>
      </c>
      <c r="CF4156" s="65"/>
      <c r="CG4156" s="65"/>
      <c r="DJ4156" s="139"/>
      <c r="DK4156" s="95"/>
      <c r="DL4156" s="141"/>
      <c r="DM4156" s="141"/>
      <c r="DN4156" s="141"/>
      <c r="DO4156" s="141"/>
      <c r="DP4156" s="91"/>
      <c r="DQ4156" s="72"/>
      <c r="DR4156" s="72"/>
      <c r="DS4156" s="72"/>
      <c r="DT4156" s="72"/>
      <c r="DZ4156" s="141"/>
      <c r="EA4156" s="141"/>
      <c r="EC4156" s="141"/>
      <c r="EF4156" s="143"/>
    </row>
    <row r="4157" spans="78:136">
      <c r="BZ4157"/>
      <c r="CA4157" s="279">
        <v>41432.754236111112</v>
      </c>
      <c r="CB4157" t="s">
        <v>1969</v>
      </c>
      <c r="CF4157" s="65"/>
      <c r="CG4157" s="65"/>
      <c r="DJ4157" s="139"/>
      <c r="DK4157" s="95"/>
      <c r="DL4157" s="141"/>
      <c r="DM4157" s="141"/>
      <c r="DN4157" s="141"/>
      <c r="DO4157" s="141"/>
      <c r="DP4157" s="91"/>
      <c r="DQ4157" s="72"/>
      <c r="DR4157" s="72"/>
      <c r="DS4157" s="72"/>
      <c r="DT4157" s="72"/>
      <c r="DZ4157" s="141"/>
      <c r="EA4157" s="141"/>
      <c r="EC4157" s="141"/>
      <c r="EF4157" s="143"/>
    </row>
    <row r="4158" spans="78:136">
      <c r="BZ4158"/>
      <c r="CA4158" s="279">
        <v>41432.754247685189</v>
      </c>
      <c r="CB4158" t="s">
        <v>1969</v>
      </c>
      <c r="CF4158" s="65"/>
      <c r="CG4158" s="65"/>
      <c r="DJ4158" s="139"/>
      <c r="DK4158" s="95"/>
      <c r="DL4158" s="141"/>
      <c r="DM4158" s="141"/>
      <c r="DN4158" s="141"/>
      <c r="DO4158" s="141"/>
      <c r="DP4158" s="91"/>
      <c r="DQ4158" s="72"/>
      <c r="DR4158" s="72"/>
      <c r="DS4158" s="72"/>
      <c r="DT4158" s="72"/>
      <c r="DZ4158" s="141"/>
      <c r="EA4158" s="141"/>
      <c r="EC4158" s="141"/>
      <c r="EF4158" s="143"/>
    </row>
    <row r="4159" spans="78:136">
      <c r="BZ4159"/>
      <c r="CA4159" s="279">
        <v>41432.754259259258</v>
      </c>
      <c r="CB4159" t="s">
        <v>1969</v>
      </c>
      <c r="CF4159" s="65"/>
      <c r="CG4159" s="65"/>
      <c r="DJ4159" s="139"/>
      <c r="DK4159" s="95"/>
      <c r="DL4159" s="141"/>
      <c r="DM4159" s="141"/>
      <c r="DN4159" s="141"/>
      <c r="DO4159" s="141"/>
      <c r="DP4159" s="91"/>
      <c r="DQ4159" s="72"/>
      <c r="DR4159" s="72"/>
      <c r="DS4159" s="72"/>
      <c r="DT4159" s="72"/>
      <c r="DZ4159" s="141"/>
      <c r="EA4159" s="141"/>
      <c r="EC4159" s="141"/>
      <c r="EF4159" s="143"/>
    </row>
    <row r="4160" spans="78:136">
      <c r="BZ4160"/>
      <c r="CA4160" s="279">
        <v>41432.754270833335</v>
      </c>
      <c r="CB4160" t="s">
        <v>1969</v>
      </c>
      <c r="CF4160" s="65"/>
      <c r="CG4160" s="65"/>
      <c r="DJ4160" s="139"/>
      <c r="DK4160" s="95"/>
      <c r="DL4160" s="141"/>
      <c r="DM4160" s="141"/>
      <c r="DN4160" s="141"/>
      <c r="DO4160" s="141"/>
      <c r="DP4160" s="91"/>
      <c r="DQ4160" s="72"/>
      <c r="DR4160" s="72"/>
      <c r="DS4160" s="72"/>
      <c r="DT4160" s="72"/>
      <c r="DZ4160" s="141"/>
      <c r="EA4160" s="141"/>
      <c r="EC4160" s="141"/>
      <c r="EF4160" s="143"/>
    </row>
    <row r="4161" spans="78:136">
      <c r="BZ4161"/>
      <c r="CA4161" s="279">
        <v>41432.754282407404</v>
      </c>
      <c r="CB4161" t="s">
        <v>3462</v>
      </c>
      <c r="CF4161" s="65"/>
      <c r="CG4161" s="65"/>
      <c r="DJ4161" s="139"/>
      <c r="DK4161" s="95"/>
      <c r="DL4161" s="141"/>
      <c r="DM4161" s="141"/>
      <c r="DN4161" s="141"/>
      <c r="DO4161" s="141"/>
      <c r="DP4161" s="91"/>
      <c r="DQ4161" s="72"/>
      <c r="DR4161" s="72"/>
      <c r="DS4161" s="72"/>
      <c r="DT4161" s="72"/>
      <c r="DZ4161" s="141"/>
      <c r="EA4161" s="141"/>
      <c r="EC4161" s="141"/>
      <c r="EF4161" s="143"/>
    </row>
    <row r="4162" spans="78:136">
      <c r="BZ4162"/>
      <c r="CA4162" s="279">
        <v>41432.754282407404</v>
      </c>
      <c r="CB4162" t="s">
        <v>1969</v>
      </c>
      <c r="CF4162" s="65"/>
      <c r="CG4162" s="65"/>
      <c r="DJ4162" s="139"/>
      <c r="DK4162" s="95"/>
      <c r="DL4162" s="141"/>
      <c r="DM4162" s="141"/>
      <c r="DN4162" s="141"/>
      <c r="DO4162" s="141"/>
      <c r="DP4162" s="91"/>
      <c r="DQ4162" s="72"/>
      <c r="DR4162" s="72"/>
      <c r="DS4162" s="72"/>
      <c r="DT4162" s="72"/>
      <c r="DZ4162" s="141"/>
      <c r="EA4162" s="141"/>
      <c r="EC4162" s="141"/>
      <c r="EF4162" s="143"/>
    </row>
    <row r="4163" spans="78:136">
      <c r="BZ4163"/>
      <c r="CA4163" s="279">
        <v>41432.754282407404</v>
      </c>
      <c r="CB4163" t="s">
        <v>1969</v>
      </c>
      <c r="CF4163" s="65"/>
      <c r="CG4163" s="65"/>
      <c r="DJ4163" s="139"/>
      <c r="DK4163" s="95"/>
      <c r="DL4163" s="141"/>
      <c r="DM4163" s="141"/>
      <c r="DN4163" s="141"/>
      <c r="DO4163" s="141"/>
      <c r="DP4163" s="91"/>
      <c r="DQ4163" s="72"/>
      <c r="DR4163" s="72"/>
      <c r="DS4163" s="72"/>
      <c r="DT4163" s="72"/>
      <c r="DZ4163" s="141"/>
      <c r="EA4163" s="141"/>
      <c r="EC4163" s="141"/>
      <c r="EF4163" s="143"/>
    </row>
    <row r="4164" spans="78:136">
      <c r="BZ4164"/>
      <c r="CA4164" s="279">
        <v>41432.754305555558</v>
      </c>
      <c r="CB4164" t="s">
        <v>1969</v>
      </c>
      <c r="CF4164" s="65"/>
      <c r="CG4164" s="65"/>
      <c r="DJ4164" s="139"/>
      <c r="DK4164" s="95"/>
      <c r="DL4164" s="141"/>
      <c r="DM4164" s="141"/>
      <c r="DN4164" s="141"/>
      <c r="DO4164" s="141"/>
      <c r="DP4164" s="91"/>
      <c r="DQ4164" s="72"/>
      <c r="DR4164" s="72"/>
      <c r="DS4164" s="72"/>
      <c r="DT4164" s="72"/>
      <c r="DZ4164" s="141"/>
      <c r="EA4164" s="141"/>
      <c r="EC4164" s="141"/>
      <c r="EF4164" s="143"/>
    </row>
    <row r="4165" spans="78:136">
      <c r="BZ4165"/>
      <c r="CA4165" s="279">
        <v>41432.754317129627</v>
      </c>
      <c r="CB4165" t="s">
        <v>1969</v>
      </c>
      <c r="CF4165" s="65"/>
      <c r="CG4165" s="65"/>
      <c r="DJ4165" s="139"/>
      <c r="DK4165" s="95"/>
      <c r="DL4165" s="141"/>
      <c r="DM4165" s="141"/>
      <c r="DN4165" s="141"/>
      <c r="DO4165" s="141"/>
      <c r="DP4165" s="91"/>
      <c r="DQ4165" s="72"/>
      <c r="DR4165" s="72"/>
      <c r="DS4165" s="72"/>
      <c r="DT4165" s="72"/>
      <c r="DZ4165" s="141"/>
      <c r="EA4165" s="141"/>
      <c r="EC4165" s="141"/>
      <c r="EF4165" s="143"/>
    </row>
    <row r="4166" spans="78:136">
      <c r="BZ4166"/>
      <c r="CA4166" s="279">
        <v>41432.754328703704</v>
      </c>
      <c r="CB4166" t="s">
        <v>1969</v>
      </c>
      <c r="CF4166" s="65"/>
      <c r="CG4166" s="65"/>
      <c r="DJ4166" s="139"/>
      <c r="DK4166" s="95"/>
      <c r="DL4166" s="141"/>
      <c r="DM4166" s="141"/>
      <c r="DN4166" s="141"/>
      <c r="DO4166" s="141"/>
      <c r="DP4166" s="91"/>
      <c r="DQ4166" s="72"/>
      <c r="DR4166" s="72"/>
      <c r="DS4166" s="72"/>
      <c r="DT4166" s="72"/>
      <c r="DZ4166" s="141"/>
      <c r="EA4166" s="141"/>
      <c r="EC4166" s="141"/>
      <c r="EF4166" s="143"/>
    </row>
    <row r="4167" spans="78:136">
      <c r="BZ4167"/>
      <c r="CA4167" s="279">
        <v>41432.754340277781</v>
      </c>
      <c r="CB4167" t="s">
        <v>3519</v>
      </c>
      <c r="CF4167" s="65"/>
      <c r="CG4167" s="65"/>
      <c r="DJ4167" s="139"/>
      <c r="DK4167" s="95"/>
      <c r="DL4167" s="141"/>
      <c r="DM4167" s="141"/>
      <c r="DN4167" s="141"/>
      <c r="DO4167" s="141"/>
      <c r="DP4167" s="91"/>
      <c r="DQ4167" s="72"/>
      <c r="DR4167" s="72"/>
      <c r="DS4167" s="72"/>
      <c r="DT4167" s="72"/>
      <c r="DZ4167" s="141"/>
      <c r="EA4167" s="141"/>
      <c r="EC4167" s="141"/>
      <c r="EF4167" s="143"/>
    </row>
    <row r="4168" spans="78:136">
      <c r="BZ4168"/>
      <c r="CA4168" s="279">
        <v>41432.754340277781</v>
      </c>
      <c r="CB4168" t="s">
        <v>1969</v>
      </c>
      <c r="CF4168" s="65"/>
      <c r="CG4168" s="65"/>
      <c r="DJ4168" s="139"/>
      <c r="DK4168" s="95"/>
      <c r="DL4168" s="141"/>
      <c r="DM4168" s="141"/>
      <c r="DN4168" s="141"/>
      <c r="DO4168" s="141"/>
      <c r="DP4168" s="91"/>
      <c r="DQ4168" s="72"/>
      <c r="DR4168" s="72"/>
      <c r="DS4168" s="72"/>
      <c r="DT4168" s="72"/>
      <c r="DZ4168" s="141"/>
      <c r="EA4168" s="141"/>
      <c r="EC4168" s="141"/>
      <c r="EF4168" s="143"/>
    </row>
    <row r="4169" spans="78:136">
      <c r="BZ4169"/>
      <c r="CA4169" s="279">
        <v>41432.754340277781</v>
      </c>
      <c r="CB4169" t="s">
        <v>1969</v>
      </c>
      <c r="CF4169" s="65"/>
      <c r="CG4169" s="65"/>
      <c r="DJ4169" s="139"/>
      <c r="DK4169" s="95"/>
      <c r="DL4169" s="141"/>
      <c r="DM4169" s="141"/>
      <c r="DN4169" s="141"/>
      <c r="DO4169" s="141"/>
      <c r="DP4169" s="91"/>
      <c r="DQ4169" s="72"/>
      <c r="DR4169" s="72"/>
      <c r="DS4169" s="72"/>
      <c r="DT4169" s="72"/>
      <c r="DZ4169" s="141"/>
      <c r="EA4169" s="141"/>
      <c r="EC4169" s="141"/>
      <c r="EF4169" s="143"/>
    </row>
    <row r="4170" spans="78:136">
      <c r="BZ4170"/>
      <c r="CA4170" s="279">
        <v>41432.754351851851</v>
      </c>
      <c r="CB4170" t="s">
        <v>1969</v>
      </c>
      <c r="CF4170" s="65"/>
      <c r="CG4170" s="65"/>
      <c r="DJ4170" s="139"/>
      <c r="DK4170" s="95"/>
      <c r="DL4170" s="141"/>
      <c r="DM4170" s="141"/>
      <c r="DN4170" s="141"/>
      <c r="DO4170" s="141"/>
      <c r="DP4170" s="91"/>
      <c r="DQ4170" s="72"/>
      <c r="DR4170" s="72"/>
      <c r="DS4170" s="72"/>
      <c r="DT4170" s="72"/>
      <c r="DZ4170" s="141"/>
      <c r="EA4170" s="141"/>
      <c r="EC4170" s="141"/>
      <c r="EF4170" s="143"/>
    </row>
    <row r="4171" spans="78:136">
      <c r="BZ4171"/>
      <c r="CA4171" s="279">
        <v>41432.754363425927</v>
      </c>
      <c r="CB4171" t="s">
        <v>1969</v>
      </c>
      <c r="CF4171" s="65"/>
      <c r="CG4171" s="65"/>
      <c r="DJ4171" s="139"/>
      <c r="DK4171" s="95"/>
      <c r="DL4171" s="141"/>
      <c r="DM4171" s="141"/>
      <c r="DN4171" s="141"/>
      <c r="DO4171" s="141"/>
      <c r="DP4171" s="91"/>
      <c r="DQ4171" s="72"/>
      <c r="DR4171" s="72"/>
      <c r="DS4171" s="72"/>
      <c r="DT4171" s="72"/>
      <c r="DZ4171" s="141"/>
      <c r="EA4171" s="141"/>
      <c r="EC4171" s="141"/>
      <c r="EF4171" s="143"/>
    </row>
    <row r="4172" spans="78:136">
      <c r="BZ4172"/>
      <c r="CA4172" s="279">
        <v>41432.754386574074</v>
      </c>
      <c r="CB4172" t="s">
        <v>1969</v>
      </c>
      <c r="CF4172" s="65"/>
      <c r="CG4172" s="65"/>
      <c r="DJ4172" s="139"/>
      <c r="DK4172" s="95"/>
      <c r="DL4172" s="141"/>
      <c r="DM4172" s="141"/>
      <c r="DN4172" s="141"/>
      <c r="DO4172" s="141"/>
      <c r="DP4172" s="91"/>
      <c r="DQ4172" s="72"/>
      <c r="DR4172" s="72"/>
      <c r="DS4172" s="72"/>
      <c r="DT4172" s="72"/>
      <c r="DZ4172" s="141"/>
      <c r="EA4172" s="141"/>
      <c r="EC4172" s="141"/>
      <c r="EF4172" s="143"/>
    </row>
    <row r="4173" spans="78:136">
      <c r="BZ4173"/>
      <c r="CA4173" s="279">
        <v>41432.75439814815</v>
      </c>
      <c r="CB4173" t="s">
        <v>3464</v>
      </c>
      <c r="CF4173" s="65"/>
      <c r="CG4173" s="65"/>
      <c r="DJ4173" s="139"/>
      <c r="DK4173" s="95"/>
      <c r="DL4173" s="141"/>
      <c r="DM4173" s="141"/>
      <c r="DN4173" s="141"/>
      <c r="DO4173" s="141"/>
      <c r="DP4173" s="91"/>
      <c r="DQ4173" s="72"/>
      <c r="DR4173" s="72"/>
      <c r="DS4173" s="72"/>
      <c r="DT4173" s="72"/>
      <c r="DZ4173" s="141"/>
      <c r="EA4173" s="141"/>
      <c r="EC4173" s="141"/>
      <c r="EF4173" s="143"/>
    </row>
    <row r="4174" spans="78:136">
      <c r="BZ4174"/>
      <c r="CA4174" s="279">
        <v>41432.75439814815</v>
      </c>
      <c r="CB4174" t="s">
        <v>1969</v>
      </c>
      <c r="CF4174" s="65"/>
      <c r="CG4174" s="65"/>
      <c r="DJ4174" s="139"/>
      <c r="DK4174" s="95"/>
      <c r="DL4174" s="141"/>
      <c r="DM4174" s="141"/>
      <c r="DN4174" s="141"/>
      <c r="DO4174" s="141"/>
      <c r="DP4174" s="91"/>
      <c r="DQ4174" s="72"/>
      <c r="DR4174" s="72"/>
      <c r="DS4174" s="72"/>
      <c r="DT4174" s="72"/>
      <c r="DZ4174" s="141"/>
      <c r="EA4174" s="141"/>
      <c r="EC4174" s="141"/>
      <c r="EF4174" s="143"/>
    </row>
    <row r="4175" spans="78:136">
      <c r="BZ4175"/>
      <c r="CA4175" s="279">
        <v>41432.75439814815</v>
      </c>
      <c r="CB4175" t="s">
        <v>1969</v>
      </c>
      <c r="CF4175" s="65"/>
      <c r="CG4175" s="65"/>
      <c r="DJ4175" s="139"/>
      <c r="DK4175" s="95"/>
      <c r="DL4175" s="141"/>
      <c r="DM4175" s="141"/>
      <c r="DN4175" s="141"/>
      <c r="DO4175" s="141"/>
      <c r="DP4175" s="91"/>
      <c r="DQ4175" s="72"/>
      <c r="DR4175" s="72"/>
      <c r="DS4175" s="72"/>
      <c r="DT4175" s="72"/>
      <c r="DZ4175" s="141"/>
      <c r="EA4175" s="141"/>
      <c r="EC4175" s="141"/>
      <c r="EF4175" s="143"/>
    </row>
    <row r="4176" spans="78:136">
      <c r="BZ4176"/>
      <c r="CA4176" s="279">
        <v>41432.75440972222</v>
      </c>
      <c r="CB4176" t="s">
        <v>1969</v>
      </c>
      <c r="CF4176" s="65"/>
      <c r="CG4176" s="65"/>
      <c r="DJ4176" s="139"/>
      <c r="DK4176" s="95"/>
      <c r="DL4176" s="141"/>
      <c r="DM4176" s="141"/>
      <c r="DN4176" s="141"/>
      <c r="DO4176" s="141"/>
      <c r="DP4176" s="91"/>
      <c r="DQ4176" s="72"/>
      <c r="DR4176" s="72"/>
      <c r="DS4176" s="72"/>
      <c r="DT4176" s="72"/>
      <c r="DZ4176" s="141"/>
      <c r="EA4176" s="141"/>
      <c r="EC4176" s="141"/>
      <c r="EF4176" s="143"/>
    </row>
    <row r="4177" spans="78:136">
      <c r="BZ4177"/>
      <c r="CA4177" s="279">
        <v>41432.754421296297</v>
      </c>
      <c r="CB4177" t="s">
        <v>1969</v>
      </c>
      <c r="CF4177" s="65"/>
      <c r="CG4177" s="65"/>
      <c r="DJ4177" s="139"/>
      <c r="DK4177" s="95"/>
      <c r="DL4177" s="141"/>
      <c r="DM4177" s="141"/>
      <c r="DN4177" s="141"/>
      <c r="DO4177" s="141"/>
      <c r="DP4177" s="91"/>
      <c r="DQ4177" s="72"/>
      <c r="DR4177" s="72"/>
      <c r="DS4177" s="72"/>
      <c r="DT4177" s="72"/>
      <c r="DZ4177" s="141"/>
      <c r="EA4177" s="141"/>
      <c r="EC4177" s="141"/>
      <c r="EF4177" s="143"/>
    </row>
    <row r="4178" spans="78:136">
      <c r="BZ4178"/>
      <c r="CA4178" s="279">
        <v>41432.754432870373</v>
      </c>
      <c r="CB4178" t="s">
        <v>1969</v>
      </c>
      <c r="CF4178" s="65"/>
      <c r="CG4178" s="65"/>
      <c r="DJ4178" s="139"/>
      <c r="DK4178" s="95"/>
      <c r="DL4178" s="141"/>
      <c r="DM4178" s="141"/>
      <c r="DN4178" s="141"/>
      <c r="DO4178" s="141"/>
      <c r="DP4178" s="91"/>
      <c r="DQ4178" s="72"/>
      <c r="DR4178" s="72"/>
      <c r="DS4178" s="72"/>
      <c r="DT4178" s="72"/>
      <c r="DZ4178" s="141"/>
      <c r="EA4178" s="141"/>
      <c r="EC4178" s="141"/>
      <c r="EF4178" s="143"/>
    </row>
    <row r="4179" spans="78:136">
      <c r="BZ4179"/>
      <c r="CA4179" s="279">
        <v>41432.754444444443</v>
      </c>
      <c r="CB4179" t="s">
        <v>3525</v>
      </c>
      <c r="CF4179" s="65"/>
      <c r="CG4179" s="65"/>
      <c r="DJ4179" s="139"/>
      <c r="DK4179" s="95"/>
      <c r="DL4179" s="141"/>
      <c r="DM4179" s="141"/>
      <c r="DN4179" s="141"/>
      <c r="DO4179" s="141"/>
      <c r="DP4179" s="91"/>
      <c r="DQ4179" s="72"/>
      <c r="DR4179" s="72"/>
      <c r="DS4179" s="72"/>
      <c r="DT4179" s="72"/>
      <c r="DZ4179" s="141"/>
      <c r="EA4179" s="141"/>
      <c r="EC4179" s="141"/>
      <c r="EF4179" s="143"/>
    </row>
    <row r="4180" spans="78:136">
      <c r="BZ4180"/>
      <c r="CA4180" s="279">
        <v>41432.75445601852</v>
      </c>
      <c r="CB4180" t="s">
        <v>1969</v>
      </c>
      <c r="CF4180" s="65"/>
      <c r="CG4180" s="65"/>
      <c r="DJ4180" s="139"/>
      <c r="DK4180" s="95"/>
      <c r="DL4180" s="141"/>
      <c r="DM4180" s="141"/>
      <c r="DN4180" s="141"/>
      <c r="DO4180" s="141"/>
      <c r="DP4180" s="91"/>
      <c r="DQ4180" s="72"/>
      <c r="DR4180" s="72"/>
      <c r="DS4180" s="72"/>
      <c r="DT4180" s="72"/>
      <c r="DZ4180" s="141"/>
      <c r="EA4180" s="141"/>
      <c r="EC4180" s="141"/>
      <c r="EF4180" s="143"/>
    </row>
    <row r="4181" spans="78:136">
      <c r="BZ4181"/>
      <c r="CA4181" s="279">
        <v>41432.754641203705</v>
      </c>
      <c r="CB4181" t="s">
        <v>3526</v>
      </c>
      <c r="CF4181" s="65"/>
      <c r="CG4181" s="65"/>
      <c r="DJ4181" s="139"/>
      <c r="DK4181" s="95"/>
      <c r="DL4181" s="141"/>
      <c r="DM4181" s="141"/>
      <c r="DN4181" s="141"/>
      <c r="DO4181" s="141"/>
      <c r="DP4181" s="91"/>
      <c r="DQ4181" s="72"/>
      <c r="DR4181" s="72"/>
      <c r="DS4181" s="72"/>
      <c r="DT4181" s="72"/>
      <c r="DZ4181" s="141"/>
      <c r="EA4181" s="141"/>
      <c r="EC4181" s="141"/>
      <c r="EF4181" s="143"/>
    </row>
    <row r="4182" spans="78:136">
      <c r="BZ4182"/>
      <c r="CA4182" s="279">
        <v>41432.754641203705</v>
      </c>
      <c r="CB4182" t="s">
        <v>1598</v>
      </c>
      <c r="CF4182" s="65"/>
      <c r="CG4182" s="65"/>
      <c r="DJ4182" s="139"/>
      <c r="DK4182" s="95"/>
      <c r="DL4182" s="141"/>
      <c r="DM4182" s="141"/>
      <c r="DN4182" s="141"/>
      <c r="DO4182" s="141"/>
      <c r="DP4182" s="91"/>
      <c r="DQ4182" s="72"/>
      <c r="DR4182" s="72"/>
      <c r="DS4182" s="72"/>
      <c r="DT4182" s="72"/>
      <c r="DZ4182" s="141"/>
      <c r="EA4182" s="141"/>
      <c r="EC4182" s="141"/>
      <c r="EF4182" s="143"/>
    </row>
    <row r="4183" spans="78:136">
      <c r="BZ4183"/>
      <c r="CA4183" s="279">
        <v>41432.754652777781</v>
      </c>
      <c r="CB4183" t="s">
        <v>1969</v>
      </c>
      <c r="CF4183" s="65"/>
      <c r="CG4183" s="65"/>
      <c r="DJ4183" s="139"/>
      <c r="DK4183" s="95"/>
      <c r="DL4183" s="141"/>
      <c r="DM4183" s="141"/>
      <c r="DN4183" s="141"/>
      <c r="DO4183" s="141"/>
      <c r="DP4183" s="91"/>
      <c r="DQ4183" s="72"/>
      <c r="DR4183" s="72"/>
      <c r="DS4183" s="72"/>
      <c r="DT4183" s="72"/>
      <c r="DZ4183" s="141"/>
      <c r="EA4183" s="141"/>
      <c r="EC4183" s="141"/>
      <c r="EF4183" s="143"/>
    </row>
    <row r="4184" spans="78:136">
      <c r="BZ4184"/>
      <c r="CA4184" s="279">
        <v>41432.75476851852</v>
      </c>
      <c r="CB4184" t="s">
        <v>1969</v>
      </c>
      <c r="CF4184" s="65"/>
      <c r="CG4184" s="65"/>
      <c r="DJ4184" s="139"/>
      <c r="DK4184" s="95"/>
      <c r="DL4184" s="141"/>
      <c r="DM4184" s="141"/>
      <c r="DN4184" s="141"/>
      <c r="DO4184" s="141"/>
      <c r="DP4184" s="91"/>
      <c r="DQ4184" s="72"/>
      <c r="DR4184" s="72"/>
      <c r="DS4184" s="72"/>
      <c r="DT4184" s="72"/>
      <c r="DZ4184" s="141"/>
      <c r="EA4184" s="141"/>
      <c r="EC4184" s="141"/>
      <c r="EF4184" s="143"/>
    </row>
    <row r="4185" spans="78:136">
      <c r="BZ4185"/>
      <c r="CA4185" s="279">
        <v>41432.754837962966</v>
      </c>
      <c r="CB4185" t="s">
        <v>1969</v>
      </c>
      <c r="CF4185" s="65"/>
      <c r="CG4185" s="65"/>
      <c r="DJ4185" s="139"/>
      <c r="DK4185" s="95"/>
      <c r="DL4185" s="141"/>
      <c r="DM4185" s="141"/>
      <c r="DN4185" s="141"/>
      <c r="DO4185" s="141"/>
      <c r="DP4185" s="91"/>
      <c r="DQ4185" s="72"/>
      <c r="DR4185" s="72"/>
      <c r="DS4185" s="72"/>
      <c r="DT4185" s="72"/>
      <c r="DZ4185" s="141"/>
      <c r="EA4185" s="141"/>
      <c r="EC4185" s="141"/>
      <c r="EF4185" s="143"/>
    </row>
    <row r="4186" spans="78:136">
      <c r="BZ4186"/>
      <c r="CA4186" s="279">
        <v>41432.754884259259</v>
      </c>
      <c r="CB4186" t="s">
        <v>1969</v>
      </c>
      <c r="CF4186" s="65"/>
      <c r="CG4186" s="65"/>
      <c r="DJ4186" s="139"/>
      <c r="DK4186" s="95"/>
      <c r="DL4186" s="141"/>
      <c r="DM4186" s="141"/>
      <c r="DN4186" s="141"/>
      <c r="DO4186" s="141"/>
      <c r="DP4186" s="91"/>
      <c r="DQ4186" s="72"/>
      <c r="DR4186" s="72"/>
      <c r="DS4186" s="72"/>
      <c r="DT4186" s="72"/>
      <c r="DZ4186" s="141"/>
      <c r="EA4186" s="141"/>
      <c r="EC4186" s="141"/>
      <c r="EF4186" s="143"/>
    </row>
    <row r="4187" spans="78:136">
      <c r="BZ4187"/>
      <c r="CA4187" s="279">
        <v>41432.754884259259</v>
      </c>
      <c r="CB4187" t="s">
        <v>3527</v>
      </c>
      <c r="CF4187" s="65"/>
      <c r="CG4187" s="65"/>
      <c r="DJ4187" s="139"/>
      <c r="DK4187" s="95"/>
      <c r="DL4187" s="141"/>
      <c r="DM4187" s="141"/>
      <c r="DN4187" s="141"/>
      <c r="DO4187" s="141"/>
      <c r="DP4187" s="91"/>
      <c r="DQ4187" s="72"/>
      <c r="DR4187" s="72"/>
      <c r="DS4187" s="72"/>
      <c r="DT4187" s="72"/>
      <c r="DZ4187" s="141"/>
      <c r="EA4187" s="141"/>
      <c r="EC4187" s="141"/>
      <c r="EF4187" s="143"/>
    </row>
    <row r="4188" spans="78:136">
      <c r="BZ4188"/>
      <c r="CA4188" s="279">
        <v>41432.754907407405</v>
      </c>
      <c r="CB4188" t="s">
        <v>1598</v>
      </c>
      <c r="CF4188" s="65"/>
      <c r="CG4188" s="65"/>
      <c r="DJ4188" s="139"/>
      <c r="DK4188" s="95"/>
      <c r="DL4188" s="141"/>
      <c r="DM4188" s="141"/>
      <c r="DN4188" s="141"/>
      <c r="DO4188" s="141"/>
      <c r="DP4188" s="91"/>
      <c r="DQ4188" s="72"/>
      <c r="DR4188" s="72"/>
      <c r="DS4188" s="72"/>
      <c r="DT4188" s="72"/>
      <c r="DZ4188" s="141"/>
      <c r="EA4188" s="141"/>
      <c r="EC4188" s="141"/>
      <c r="EF4188" s="143"/>
    </row>
    <row r="4189" spans="78:136">
      <c r="BZ4189"/>
      <c r="CA4189" s="279">
        <v>41432.754942129628</v>
      </c>
      <c r="CB4189" t="s">
        <v>3527</v>
      </c>
      <c r="CF4189" s="65"/>
      <c r="CG4189" s="65"/>
      <c r="DJ4189" s="139"/>
      <c r="DK4189" s="95"/>
      <c r="DL4189" s="141"/>
      <c r="DM4189" s="141"/>
      <c r="DN4189" s="141"/>
      <c r="DO4189" s="141"/>
      <c r="DP4189" s="91"/>
      <c r="DQ4189" s="72"/>
      <c r="DR4189" s="72"/>
      <c r="DS4189" s="72"/>
      <c r="DT4189" s="72"/>
      <c r="DZ4189" s="141"/>
      <c r="EA4189" s="141"/>
      <c r="EC4189" s="141"/>
      <c r="EF4189" s="143"/>
    </row>
    <row r="4190" spans="78:136">
      <c r="BZ4190"/>
      <c r="CA4190" s="279">
        <v>41432.754942129628</v>
      </c>
      <c r="CB4190" t="s">
        <v>1597</v>
      </c>
      <c r="CF4190" s="65"/>
      <c r="CG4190" s="65"/>
      <c r="DJ4190" s="139"/>
      <c r="DK4190" s="95"/>
      <c r="DL4190" s="141"/>
      <c r="DM4190" s="141"/>
      <c r="DN4190" s="141"/>
      <c r="DO4190" s="141"/>
      <c r="DP4190" s="91"/>
      <c r="DQ4190" s="72"/>
      <c r="DR4190" s="72"/>
      <c r="DS4190" s="72"/>
      <c r="DT4190" s="72"/>
      <c r="DZ4190" s="141"/>
      <c r="EA4190" s="141"/>
      <c r="EC4190" s="141"/>
      <c r="EF4190" s="143"/>
    </row>
    <row r="4191" spans="78:136">
      <c r="BZ4191"/>
      <c r="CA4191" s="279">
        <v>41432.754953703705</v>
      </c>
      <c r="CB4191" t="s">
        <v>1969</v>
      </c>
      <c r="CF4191" s="65"/>
      <c r="CG4191" s="65"/>
      <c r="DJ4191" s="139"/>
      <c r="DK4191" s="95"/>
      <c r="DL4191" s="141"/>
      <c r="DM4191" s="141"/>
      <c r="DN4191" s="141"/>
      <c r="DO4191" s="141"/>
      <c r="DP4191" s="91"/>
      <c r="DQ4191" s="72"/>
      <c r="DR4191" s="72"/>
      <c r="DS4191" s="72"/>
      <c r="DT4191" s="72"/>
      <c r="DZ4191" s="141"/>
      <c r="EA4191" s="141"/>
      <c r="EC4191" s="141"/>
      <c r="EF4191" s="143"/>
    </row>
    <row r="4192" spans="78:136">
      <c r="BZ4192"/>
      <c r="CA4192" s="279">
        <v>41432.754953703705</v>
      </c>
      <c r="CB4192" t="s">
        <v>1969</v>
      </c>
      <c r="CF4192" s="65"/>
      <c r="CG4192" s="65"/>
      <c r="DJ4192" s="139"/>
      <c r="DK4192" s="95"/>
      <c r="DL4192" s="141"/>
      <c r="DM4192" s="141"/>
      <c r="DN4192" s="141"/>
      <c r="DO4192" s="141"/>
      <c r="DP4192" s="91"/>
      <c r="DQ4192" s="72"/>
      <c r="DR4192" s="72"/>
      <c r="DS4192" s="72"/>
      <c r="DT4192" s="72"/>
      <c r="DZ4192" s="141"/>
      <c r="EA4192" s="141"/>
      <c r="EC4192" s="141"/>
      <c r="EF4192" s="143"/>
    </row>
    <row r="4193" spans="78:136">
      <c r="BZ4193"/>
      <c r="CA4193" s="279">
        <v>41432.755023148151</v>
      </c>
      <c r="CB4193" t="s">
        <v>1969</v>
      </c>
      <c r="CF4193" s="65"/>
      <c r="CG4193" s="65"/>
      <c r="DJ4193" s="139"/>
      <c r="DK4193" s="95"/>
      <c r="DL4193" s="141"/>
      <c r="DM4193" s="141"/>
      <c r="DN4193" s="141"/>
      <c r="DO4193" s="141"/>
      <c r="DP4193" s="91"/>
      <c r="DQ4193" s="72"/>
      <c r="DR4193" s="72"/>
      <c r="DS4193" s="72"/>
      <c r="DT4193" s="72"/>
      <c r="DZ4193" s="141"/>
      <c r="EA4193" s="141"/>
      <c r="EC4193" s="141"/>
      <c r="EF4193" s="143"/>
    </row>
    <row r="4194" spans="78:136">
      <c r="BZ4194"/>
      <c r="CA4194" s="279">
        <v>41432.75509259259</v>
      </c>
      <c r="CB4194" t="s">
        <v>1969</v>
      </c>
      <c r="CF4194" s="65"/>
      <c r="CG4194" s="65"/>
      <c r="DJ4194" s="139"/>
      <c r="DK4194" s="95"/>
      <c r="DL4194" s="141"/>
      <c r="DM4194" s="141"/>
      <c r="DN4194" s="141"/>
      <c r="DO4194" s="141"/>
      <c r="DP4194" s="91"/>
      <c r="DQ4194" s="72"/>
      <c r="DR4194" s="72"/>
      <c r="DS4194" s="72"/>
      <c r="DT4194" s="72"/>
      <c r="DZ4194" s="141"/>
      <c r="EA4194" s="141"/>
      <c r="EC4194" s="141"/>
      <c r="EF4194" s="143"/>
    </row>
    <row r="4195" spans="78:136">
      <c r="BZ4195"/>
      <c r="CA4195" s="279">
        <v>41432.75509259259</v>
      </c>
      <c r="CB4195" t="s">
        <v>3528</v>
      </c>
      <c r="CF4195" s="65"/>
      <c r="CG4195" s="65"/>
      <c r="DJ4195" s="139"/>
      <c r="DK4195" s="95"/>
      <c r="DL4195" s="141"/>
      <c r="DM4195" s="141"/>
      <c r="DN4195" s="141"/>
      <c r="DO4195" s="141"/>
      <c r="DP4195" s="91"/>
      <c r="DQ4195" s="72"/>
      <c r="DR4195" s="72"/>
      <c r="DS4195" s="72"/>
      <c r="DT4195" s="72"/>
      <c r="DZ4195" s="141"/>
      <c r="EA4195" s="141"/>
      <c r="EC4195" s="141"/>
      <c r="EF4195" s="143"/>
    </row>
    <row r="4196" spans="78:136">
      <c r="BZ4196"/>
      <c r="CA4196" s="279">
        <v>41432.755104166667</v>
      </c>
      <c r="CB4196" t="s">
        <v>3528</v>
      </c>
      <c r="CF4196" s="65"/>
      <c r="CG4196" s="65"/>
      <c r="DJ4196" s="139"/>
      <c r="DK4196" s="95"/>
      <c r="DL4196" s="141"/>
      <c r="DM4196" s="141"/>
      <c r="DN4196" s="141"/>
      <c r="DO4196" s="141"/>
      <c r="DP4196" s="91"/>
      <c r="DQ4196" s="72"/>
      <c r="DR4196" s="72"/>
      <c r="DS4196" s="72"/>
      <c r="DT4196" s="72"/>
      <c r="DZ4196" s="141"/>
      <c r="EA4196" s="141"/>
      <c r="EC4196" s="141"/>
      <c r="EF4196" s="143"/>
    </row>
    <row r="4197" spans="78:136">
      <c r="BZ4197"/>
      <c r="CA4197" s="279">
        <v>41432.755115740743</v>
      </c>
      <c r="CB4197" t="s">
        <v>1597</v>
      </c>
      <c r="CF4197" s="65"/>
      <c r="CG4197" s="65"/>
      <c r="DJ4197" s="139"/>
      <c r="DK4197" s="95"/>
      <c r="DL4197" s="141"/>
      <c r="DM4197" s="141"/>
      <c r="DN4197" s="141"/>
      <c r="DO4197" s="141"/>
      <c r="DP4197" s="91"/>
      <c r="DQ4197" s="72"/>
      <c r="DR4197" s="72"/>
      <c r="DS4197" s="72"/>
      <c r="DT4197" s="72"/>
      <c r="DZ4197" s="141"/>
      <c r="EA4197" s="141"/>
      <c r="EC4197" s="141"/>
      <c r="EF4197" s="143"/>
    </row>
    <row r="4198" spans="78:136">
      <c r="BZ4198"/>
      <c r="CA4198" s="279">
        <v>41432.755115740743</v>
      </c>
      <c r="CB4198" t="s">
        <v>1969</v>
      </c>
      <c r="CF4198" s="65"/>
      <c r="CG4198" s="65"/>
      <c r="DJ4198" s="139"/>
      <c r="DK4198" s="95"/>
      <c r="DL4198" s="141"/>
      <c r="DM4198" s="141"/>
      <c r="DN4198" s="141"/>
      <c r="DO4198" s="141"/>
      <c r="DP4198" s="91"/>
      <c r="DQ4198" s="72"/>
      <c r="DR4198" s="72"/>
      <c r="DS4198" s="72"/>
      <c r="DT4198" s="72"/>
      <c r="DZ4198" s="141"/>
      <c r="EA4198" s="141"/>
      <c r="EC4198" s="141"/>
      <c r="EF4198" s="143"/>
    </row>
    <row r="4199" spans="78:136">
      <c r="BZ4199"/>
      <c r="CA4199" s="279">
        <v>41432.755127314813</v>
      </c>
      <c r="CB4199" t="s">
        <v>3529</v>
      </c>
      <c r="CF4199" s="65"/>
      <c r="CG4199" s="65"/>
      <c r="DJ4199" s="139"/>
      <c r="DK4199" s="95"/>
      <c r="DL4199" s="141"/>
      <c r="DM4199" s="141"/>
      <c r="DN4199" s="141"/>
      <c r="DO4199" s="141"/>
      <c r="DP4199" s="91"/>
      <c r="DQ4199" s="72"/>
      <c r="DR4199" s="72"/>
      <c r="DS4199" s="72"/>
      <c r="DT4199" s="72"/>
      <c r="DZ4199" s="141"/>
      <c r="EA4199" s="141"/>
      <c r="EC4199" s="141"/>
      <c r="EF4199" s="143"/>
    </row>
    <row r="4200" spans="78:136">
      <c r="BZ4200"/>
      <c r="CA4200" s="279">
        <v>41432.755127314813</v>
      </c>
      <c r="CB4200" t="s">
        <v>1597</v>
      </c>
      <c r="CF4200" s="65"/>
      <c r="CG4200" s="65"/>
      <c r="DJ4200" s="139"/>
      <c r="DK4200" s="95"/>
      <c r="DL4200" s="141"/>
      <c r="DM4200" s="141"/>
      <c r="DN4200" s="141"/>
      <c r="DO4200" s="141"/>
      <c r="DP4200" s="91"/>
      <c r="DQ4200" s="72"/>
      <c r="DR4200" s="72"/>
      <c r="DS4200" s="72"/>
      <c r="DT4200" s="72"/>
      <c r="DZ4200" s="141"/>
      <c r="EA4200" s="141"/>
      <c r="EC4200" s="141"/>
      <c r="EF4200" s="143"/>
    </row>
    <row r="4201" spans="78:136">
      <c r="BZ4201"/>
      <c r="CA4201" s="279">
        <v>41432.75513888889</v>
      </c>
      <c r="CB4201" t="s">
        <v>1969</v>
      </c>
      <c r="CF4201" s="65"/>
      <c r="CG4201" s="65"/>
      <c r="DJ4201" s="139"/>
      <c r="DK4201" s="95"/>
      <c r="DL4201" s="141"/>
      <c r="DM4201" s="141"/>
      <c r="DN4201" s="141"/>
      <c r="DO4201" s="141"/>
      <c r="DP4201" s="91"/>
      <c r="DQ4201" s="72"/>
      <c r="DR4201" s="72"/>
      <c r="DS4201" s="72"/>
      <c r="DT4201" s="72"/>
      <c r="DZ4201" s="141"/>
      <c r="EA4201" s="141"/>
      <c r="EC4201" s="141"/>
      <c r="EF4201" s="143"/>
    </row>
    <row r="4202" spans="78:136">
      <c r="BZ4202"/>
      <c r="CA4202" s="279">
        <v>41432.75513888889</v>
      </c>
      <c r="CB4202" t="s">
        <v>1598</v>
      </c>
      <c r="CF4202" s="65"/>
      <c r="CG4202" s="65"/>
      <c r="DJ4202" s="139"/>
      <c r="DK4202" s="95"/>
      <c r="DL4202" s="141"/>
      <c r="DM4202" s="141"/>
      <c r="DN4202" s="141"/>
      <c r="DO4202" s="141"/>
      <c r="DP4202" s="91"/>
      <c r="DQ4202" s="72"/>
      <c r="DR4202" s="72"/>
      <c r="DS4202" s="72"/>
      <c r="DT4202" s="72"/>
      <c r="DZ4202" s="141"/>
      <c r="EA4202" s="141"/>
      <c r="EC4202" s="141"/>
      <c r="EF4202" s="143"/>
    </row>
    <row r="4203" spans="78:136">
      <c r="BZ4203"/>
      <c r="CA4203" s="279">
        <v>41432.755208333336</v>
      </c>
      <c r="CB4203" t="s">
        <v>1969</v>
      </c>
      <c r="CF4203" s="65"/>
      <c r="CG4203" s="65"/>
      <c r="DJ4203" s="139"/>
      <c r="DK4203" s="95"/>
      <c r="DL4203" s="141"/>
      <c r="DM4203" s="141"/>
      <c r="DN4203" s="141"/>
      <c r="DO4203" s="141"/>
      <c r="DP4203" s="91"/>
      <c r="DQ4203" s="72"/>
      <c r="DR4203" s="72"/>
      <c r="DS4203" s="72"/>
      <c r="DT4203" s="72"/>
      <c r="DZ4203" s="141"/>
      <c r="EA4203" s="141"/>
      <c r="EC4203" s="141"/>
      <c r="EF4203" s="143"/>
    </row>
    <row r="4204" spans="78:136">
      <c r="BZ4204"/>
      <c r="CA4204" s="279">
        <v>41432.755254629628</v>
      </c>
      <c r="CB4204" t="s">
        <v>3530</v>
      </c>
      <c r="CF4204" s="65"/>
      <c r="CG4204" s="65"/>
      <c r="DJ4204" s="139"/>
      <c r="DK4204" s="95"/>
      <c r="DL4204" s="141"/>
      <c r="DM4204" s="141"/>
      <c r="DN4204" s="141"/>
      <c r="DO4204" s="141"/>
      <c r="DP4204" s="91"/>
      <c r="DQ4204" s="72"/>
      <c r="DR4204" s="72"/>
      <c r="DS4204" s="72"/>
      <c r="DT4204" s="72"/>
      <c r="DZ4204" s="141"/>
      <c r="EA4204" s="141"/>
      <c r="EC4204" s="141"/>
      <c r="EF4204" s="143"/>
    </row>
    <row r="4205" spans="78:136">
      <c r="BZ4205"/>
      <c r="CA4205" s="279">
        <v>41432.755254629628</v>
      </c>
      <c r="CB4205" t="s">
        <v>1597</v>
      </c>
      <c r="CF4205" s="65"/>
      <c r="CG4205" s="65"/>
      <c r="DJ4205" s="139"/>
      <c r="DK4205" s="95"/>
      <c r="DL4205" s="141"/>
      <c r="DM4205" s="141"/>
      <c r="DN4205" s="141"/>
      <c r="DO4205" s="141"/>
      <c r="DP4205" s="91"/>
      <c r="DQ4205" s="72"/>
      <c r="DR4205" s="72"/>
      <c r="DS4205" s="72"/>
      <c r="DT4205" s="72"/>
      <c r="DZ4205" s="141"/>
      <c r="EA4205" s="141"/>
      <c r="EC4205" s="141"/>
      <c r="EF4205" s="143"/>
    </row>
    <row r="4206" spans="78:136">
      <c r="BZ4206"/>
      <c r="CA4206" s="279">
        <v>41432.755254629628</v>
      </c>
      <c r="CB4206" t="s">
        <v>1969</v>
      </c>
      <c r="CF4206" s="65"/>
      <c r="CG4206" s="65"/>
      <c r="DJ4206" s="139"/>
      <c r="DK4206" s="95"/>
      <c r="DL4206" s="141"/>
      <c r="DM4206" s="141"/>
      <c r="DN4206" s="141"/>
      <c r="DO4206" s="141"/>
      <c r="DP4206" s="91"/>
      <c r="DQ4206" s="72"/>
      <c r="DR4206" s="72"/>
      <c r="DS4206" s="72"/>
      <c r="DT4206" s="72"/>
      <c r="DZ4206" s="141"/>
      <c r="EA4206" s="141"/>
      <c r="EC4206" s="141"/>
      <c r="EF4206" s="143"/>
    </row>
    <row r="4207" spans="78:136">
      <c r="BZ4207"/>
      <c r="CA4207" s="279">
        <v>41432.755254629628</v>
      </c>
      <c r="CB4207" t="s">
        <v>3531</v>
      </c>
      <c r="CF4207" s="65"/>
      <c r="CG4207" s="65"/>
      <c r="DJ4207" s="139"/>
      <c r="DK4207" s="95"/>
      <c r="DL4207" s="141"/>
      <c r="DM4207" s="141"/>
      <c r="DN4207" s="141"/>
      <c r="DO4207" s="141"/>
      <c r="DP4207" s="91"/>
      <c r="DQ4207" s="72"/>
      <c r="DR4207" s="72"/>
      <c r="DS4207" s="72"/>
      <c r="DT4207" s="72"/>
      <c r="DZ4207" s="141"/>
      <c r="EA4207" s="141"/>
      <c r="EC4207" s="141"/>
      <c r="EF4207" s="143"/>
    </row>
    <row r="4208" spans="78:136">
      <c r="BZ4208"/>
      <c r="CA4208" s="279">
        <v>41432.755254629628</v>
      </c>
      <c r="CB4208" t="s">
        <v>1969</v>
      </c>
      <c r="CF4208" s="65"/>
      <c r="CG4208" s="65"/>
      <c r="DJ4208" s="139"/>
      <c r="DK4208" s="95"/>
      <c r="DL4208" s="141"/>
      <c r="DM4208" s="141"/>
      <c r="DN4208" s="141"/>
      <c r="DO4208" s="141"/>
      <c r="DP4208" s="91"/>
      <c r="DQ4208" s="72"/>
      <c r="DR4208" s="72"/>
      <c r="DS4208" s="72"/>
      <c r="DT4208" s="72"/>
      <c r="DZ4208" s="141"/>
      <c r="EA4208" s="141"/>
      <c r="EC4208" s="141"/>
      <c r="EF4208" s="143"/>
    </row>
    <row r="4209" spans="78:136">
      <c r="BZ4209"/>
      <c r="CA4209" s="279">
        <v>41432.755266203705</v>
      </c>
      <c r="CB4209" t="s">
        <v>3466</v>
      </c>
      <c r="CF4209" s="65"/>
      <c r="CG4209" s="65"/>
      <c r="DJ4209" s="139"/>
      <c r="DK4209" s="95"/>
      <c r="DL4209" s="141"/>
      <c r="DM4209" s="141"/>
      <c r="DN4209" s="141"/>
      <c r="DO4209" s="141"/>
      <c r="DP4209" s="91"/>
      <c r="DQ4209" s="72"/>
      <c r="DR4209" s="72"/>
      <c r="DS4209" s="72"/>
      <c r="DT4209" s="72"/>
      <c r="DZ4209" s="141"/>
      <c r="EA4209" s="141"/>
      <c r="EC4209" s="141"/>
      <c r="EF4209" s="143"/>
    </row>
    <row r="4210" spans="78:136">
      <c r="BZ4210"/>
      <c r="CA4210" s="279">
        <v>41432.755300925928</v>
      </c>
      <c r="CB4210" t="s">
        <v>1969</v>
      </c>
      <c r="CF4210" s="65"/>
      <c r="CG4210" s="65"/>
      <c r="DJ4210" s="139"/>
      <c r="DK4210" s="95"/>
      <c r="DL4210" s="141"/>
      <c r="DM4210" s="141"/>
      <c r="DN4210" s="141"/>
      <c r="DO4210" s="141"/>
      <c r="DP4210" s="91"/>
      <c r="DQ4210" s="72"/>
      <c r="DR4210" s="72"/>
      <c r="DS4210" s="72"/>
      <c r="DT4210" s="72"/>
      <c r="DZ4210" s="141"/>
      <c r="EA4210" s="141"/>
      <c r="EC4210" s="141"/>
      <c r="EF4210" s="143"/>
    </row>
    <row r="4211" spans="78:136">
      <c r="BZ4211"/>
      <c r="CA4211" s="279">
        <v>41432.755300925928</v>
      </c>
      <c r="CB4211" t="s">
        <v>3530</v>
      </c>
      <c r="CF4211" s="65"/>
      <c r="CG4211" s="65"/>
      <c r="DJ4211" s="139"/>
      <c r="DK4211" s="95"/>
      <c r="DL4211" s="141"/>
      <c r="DM4211" s="141"/>
      <c r="DN4211" s="141"/>
      <c r="DO4211" s="141"/>
      <c r="DP4211" s="91"/>
      <c r="DQ4211" s="72"/>
      <c r="DR4211" s="72"/>
      <c r="DS4211" s="72"/>
      <c r="DT4211" s="72"/>
      <c r="DZ4211" s="141"/>
      <c r="EA4211" s="141"/>
      <c r="EC4211" s="141"/>
      <c r="EF4211" s="143"/>
    </row>
    <row r="4212" spans="78:136">
      <c r="BZ4212"/>
      <c r="CA4212" s="279">
        <v>41432.755300925928</v>
      </c>
      <c r="CB4212" t="s">
        <v>1597</v>
      </c>
      <c r="CF4212" s="65"/>
      <c r="CG4212" s="65"/>
      <c r="DJ4212" s="139"/>
      <c r="DK4212" s="95"/>
      <c r="DL4212" s="141"/>
      <c r="DM4212" s="141"/>
      <c r="DN4212" s="141"/>
      <c r="DO4212" s="141"/>
      <c r="DP4212" s="91"/>
      <c r="DQ4212" s="72"/>
      <c r="DR4212" s="72"/>
      <c r="DS4212" s="72"/>
      <c r="DT4212" s="72"/>
      <c r="DZ4212" s="141"/>
      <c r="EA4212" s="141"/>
      <c r="EC4212" s="141"/>
      <c r="EF4212" s="143"/>
    </row>
    <row r="4213" spans="78:136">
      <c r="BZ4213"/>
      <c r="CA4213" s="279">
        <v>41432.759895833333</v>
      </c>
      <c r="CB4213" t="s">
        <v>1969</v>
      </c>
      <c r="CF4213" s="65"/>
      <c r="CG4213" s="65"/>
      <c r="DJ4213" s="139"/>
      <c r="DK4213" s="95"/>
      <c r="DL4213" s="141"/>
      <c r="DM4213" s="141"/>
      <c r="DN4213" s="141"/>
      <c r="DO4213" s="141"/>
      <c r="DP4213" s="91"/>
      <c r="DQ4213" s="72"/>
      <c r="DR4213" s="72"/>
      <c r="DS4213" s="72"/>
      <c r="DT4213" s="72"/>
      <c r="DZ4213" s="141"/>
      <c r="EA4213" s="141"/>
      <c r="EC4213" s="141"/>
      <c r="EF4213" s="143"/>
    </row>
    <row r="4214" spans="78:136">
      <c r="BZ4214"/>
      <c r="CA4214" s="279">
        <v>41432.75990740741</v>
      </c>
      <c r="CB4214" t="s">
        <v>1969</v>
      </c>
      <c r="CF4214" s="65"/>
      <c r="CG4214" s="65"/>
      <c r="DJ4214" s="139"/>
      <c r="DK4214" s="95"/>
      <c r="DL4214" s="141"/>
      <c r="DM4214" s="141"/>
      <c r="DN4214" s="141"/>
      <c r="DO4214" s="141"/>
      <c r="DP4214" s="91"/>
      <c r="DQ4214" s="72"/>
      <c r="DR4214" s="72"/>
      <c r="DS4214" s="72"/>
      <c r="DT4214" s="72"/>
      <c r="DZ4214" s="141"/>
      <c r="EA4214" s="141"/>
      <c r="EC4214" s="141"/>
      <c r="EF4214" s="143"/>
    </row>
    <row r="4215" spans="78:136">
      <c r="BZ4215"/>
      <c r="CA4215" s="279">
        <v>41432.760023148148</v>
      </c>
      <c r="CB4215" t="s">
        <v>1969</v>
      </c>
      <c r="CF4215" s="65"/>
      <c r="CG4215" s="65"/>
      <c r="DJ4215" s="139"/>
      <c r="DK4215" s="95"/>
      <c r="DL4215" s="141"/>
      <c r="DM4215" s="141"/>
      <c r="DN4215" s="141"/>
      <c r="DO4215" s="141"/>
      <c r="DP4215" s="91"/>
      <c r="DQ4215" s="72"/>
      <c r="DR4215" s="72"/>
      <c r="DS4215" s="72"/>
      <c r="DT4215" s="72"/>
      <c r="DZ4215" s="141"/>
      <c r="EA4215" s="141"/>
      <c r="EC4215" s="141"/>
      <c r="EF4215" s="143"/>
    </row>
    <row r="4216" spans="78:136">
      <c r="BZ4216"/>
      <c r="CA4216" s="279">
        <v>41432.760034722225</v>
      </c>
      <c r="CB4216" t="s">
        <v>1969</v>
      </c>
      <c r="CF4216" s="65"/>
      <c r="CG4216" s="65"/>
      <c r="DJ4216" s="139"/>
      <c r="DK4216" s="95"/>
      <c r="DL4216" s="141"/>
      <c r="DM4216" s="141"/>
      <c r="DN4216" s="141"/>
      <c r="DO4216" s="141"/>
      <c r="DP4216" s="91"/>
      <c r="DQ4216" s="72"/>
      <c r="DR4216" s="72"/>
      <c r="DS4216" s="72"/>
      <c r="DT4216" s="72"/>
      <c r="DZ4216" s="141"/>
      <c r="EA4216" s="141"/>
      <c r="EC4216" s="141"/>
      <c r="EF4216" s="143"/>
    </row>
    <row r="4217" spans="78:136">
      <c r="BZ4217"/>
      <c r="CA4217" s="279">
        <v>41432.760046296295</v>
      </c>
      <c r="CB4217" t="s">
        <v>3533</v>
      </c>
      <c r="CF4217" s="65"/>
      <c r="CG4217" s="65"/>
      <c r="DJ4217" s="139"/>
      <c r="DK4217" s="95"/>
      <c r="DL4217" s="141"/>
      <c r="DM4217" s="141"/>
      <c r="DN4217" s="141"/>
      <c r="DO4217" s="141"/>
      <c r="DP4217" s="91"/>
      <c r="DQ4217" s="72"/>
      <c r="DR4217" s="72"/>
      <c r="DS4217" s="72"/>
      <c r="DT4217" s="72"/>
      <c r="DZ4217" s="141"/>
      <c r="EA4217" s="141"/>
      <c r="EC4217" s="141"/>
      <c r="EF4217" s="143"/>
    </row>
    <row r="4218" spans="78:136">
      <c r="BZ4218"/>
      <c r="CA4218" s="279">
        <v>41432.760046296295</v>
      </c>
      <c r="CB4218" t="s">
        <v>1969</v>
      </c>
      <c r="CF4218" s="65"/>
      <c r="CG4218" s="65"/>
      <c r="DJ4218" s="139"/>
      <c r="DK4218" s="95"/>
      <c r="DL4218" s="141"/>
      <c r="DM4218" s="141"/>
      <c r="DN4218" s="141"/>
      <c r="DO4218" s="141"/>
      <c r="DP4218" s="91"/>
      <c r="DQ4218" s="72"/>
      <c r="DR4218" s="72"/>
      <c r="DS4218" s="72"/>
      <c r="DT4218" s="72"/>
      <c r="DZ4218" s="141"/>
      <c r="EA4218" s="141"/>
      <c r="EC4218" s="141"/>
      <c r="EF4218" s="143"/>
    </row>
    <row r="4219" spans="78:136">
      <c r="BZ4219"/>
      <c r="CA4219" s="279">
        <v>41432.760046296295</v>
      </c>
      <c r="CB4219" t="s">
        <v>1969</v>
      </c>
      <c r="CF4219" s="65"/>
      <c r="CG4219" s="65"/>
      <c r="DJ4219" s="139"/>
      <c r="DK4219" s="95"/>
      <c r="DL4219" s="141"/>
      <c r="DM4219" s="141"/>
      <c r="DN4219" s="141"/>
      <c r="DO4219" s="141"/>
      <c r="DP4219" s="91"/>
      <c r="DQ4219" s="72"/>
      <c r="DR4219" s="72"/>
      <c r="DS4219" s="72"/>
      <c r="DT4219" s="72"/>
      <c r="DZ4219" s="141"/>
      <c r="EA4219" s="141"/>
      <c r="EC4219" s="141"/>
      <c r="EF4219" s="143"/>
    </row>
    <row r="4220" spans="78:136">
      <c r="BZ4220"/>
      <c r="CA4220" s="279">
        <v>41432.760057870371</v>
      </c>
      <c r="CB4220" t="s">
        <v>1969</v>
      </c>
      <c r="CF4220" s="65"/>
      <c r="CG4220" s="65"/>
      <c r="DJ4220" s="139"/>
      <c r="DK4220" s="95"/>
      <c r="DL4220" s="141"/>
      <c r="DM4220" s="141"/>
      <c r="DN4220" s="141"/>
      <c r="DO4220" s="141"/>
      <c r="DP4220" s="91"/>
      <c r="DQ4220" s="72"/>
      <c r="DR4220" s="72"/>
      <c r="DS4220" s="72"/>
      <c r="DT4220" s="72"/>
      <c r="DZ4220" s="141"/>
      <c r="EA4220" s="141"/>
      <c r="EC4220" s="141"/>
      <c r="EF4220" s="143"/>
    </row>
    <row r="4221" spans="78:136">
      <c r="BZ4221"/>
      <c r="CA4221" s="279">
        <v>41432.760069444441</v>
      </c>
      <c r="CB4221" t="s">
        <v>1969</v>
      </c>
      <c r="CF4221" s="65"/>
      <c r="CG4221" s="65"/>
      <c r="DJ4221" s="139"/>
      <c r="DK4221" s="95"/>
      <c r="DL4221" s="141"/>
      <c r="DM4221" s="141"/>
      <c r="DN4221" s="141"/>
      <c r="DO4221" s="141"/>
      <c r="DP4221" s="91"/>
      <c r="DQ4221" s="72"/>
      <c r="DR4221" s="72"/>
      <c r="DS4221" s="72"/>
      <c r="DT4221" s="72"/>
      <c r="DZ4221" s="141"/>
      <c r="EA4221" s="141"/>
      <c r="EC4221" s="141"/>
      <c r="EF4221" s="143"/>
    </row>
    <row r="4222" spans="78:136">
      <c r="BZ4222"/>
      <c r="CA4222" s="279">
        <v>41432.760081018518</v>
      </c>
      <c r="CB4222" t="s">
        <v>1969</v>
      </c>
      <c r="CF4222" s="65"/>
      <c r="CG4222" s="65"/>
      <c r="DJ4222" s="139"/>
      <c r="DK4222" s="95"/>
      <c r="DL4222" s="141"/>
      <c r="DM4222" s="141"/>
      <c r="DN4222" s="141"/>
      <c r="DO4222" s="141"/>
      <c r="DP4222" s="91"/>
      <c r="DQ4222" s="72"/>
      <c r="DR4222" s="72"/>
      <c r="DS4222" s="72"/>
      <c r="DT4222" s="72"/>
      <c r="DZ4222" s="141"/>
      <c r="EA4222" s="141"/>
      <c r="EC4222" s="141"/>
      <c r="EF4222" s="143"/>
    </row>
    <row r="4223" spans="78:136">
      <c r="BZ4223"/>
      <c r="CA4223" s="279">
        <v>41432.760104166664</v>
      </c>
      <c r="CB4223" t="s">
        <v>3473</v>
      </c>
      <c r="CF4223" s="65"/>
      <c r="CG4223" s="65"/>
      <c r="DJ4223" s="139"/>
      <c r="DK4223" s="95"/>
      <c r="DL4223" s="141"/>
      <c r="DM4223" s="141"/>
      <c r="DN4223" s="141"/>
      <c r="DO4223" s="141"/>
      <c r="DP4223" s="91"/>
      <c r="DQ4223" s="72"/>
      <c r="DR4223" s="72"/>
      <c r="DS4223" s="72"/>
      <c r="DT4223" s="72"/>
      <c r="DZ4223" s="141"/>
      <c r="EA4223" s="141"/>
      <c r="EC4223" s="141"/>
      <c r="EF4223" s="143"/>
    </row>
    <row r="4224" spans="78:136">
      <c r="BZ4224"/>
      <c r="CA4224" s="279">
        <v>41432.760104166664</v>
      </c>
      <c r="CB4224" t="s">
        <v>1969</v>
      </c>
      <c r="CF4224" s="65"/>
      <c r="CG4224" s="65"/>
      <c r="DJ4224" s="139"/>
      <c r="DK4224" s="95"/>
      <c r="DL4224" s="141"/>
      <c r="DM4224" s="141"/>
      <c r="DN4224" s="141"/>
      <c r="DO4224" s="141"/>
      <c r="DP4224" s="91"/>
      <c r="DQ4224" s="72"/>
      <c r="DR4224" s="72"/>
      <c r="DS4224" s="72"/>
      <c r="DT4224" s="72"/>
      <c r="DZ4224" s="141"/>
      <c r="EA4224" s="141"/>
      <c r="EC4224" s="141"/>
      <c r="EF4224" s="143"/>
    </row>
    <row r="4225" spans="78:136">
      <c r="BZ4225"/>
      <c r="CA4225" s="279">
        <v>41432.760104166664</v>
      </c>
      <c r="CB4225" t="s">
        <v>1969</v>
      </c>
      <c r="CF4225" s="65"/>
      <c r="CG4225" s="65"/>
      <c r="DJ4225" s="139"/>
      <c r="DK4225" s="95"/>
      <c r="DL4225" s="141"/>
      <c r="DM4225" s="141"/>
      <c r="DN4225" s="141"/>
      <c r="DO4225" s="141"/>
      <c r="DP4225" s="91"/>
      <c r="DQ4225" s="72"/>
      <c r="DR4225" s="72"/>
      <c r="DS4225" s="72"/>
      <c r="DT4225" s="72"/>
      <c r="DZ4225" s="141"/>
      <c r="EA4225" s="141"/>
      <c r="EC4225" s="141"/>
      <c r="EF4225" s="143"/>
    </row>
    <row r="4226" spans="78:136">
      <c r="BZ4226"/>
      <c r="CA4226" s="279">
        <v>41432.760115740741</v>
      </c>
      <c r="CB4226" t="s">
        <v>1969</v>
      </c>
      <c r="CF4226" s="65"/>
      <c r="CG4226" s="65"/>
      <c r="DJ4226" s="139"/>
      <c r="DK4226" s="95"/>
      <c r="DL4226" s="141"/>
      <c r="DM4226" s="141"/>
      <c r="DN4226" s="141"/>
      <c r="DO4226" s="141"/>
      <c r="DP4226" s="91"/>
      <c r="DQ4226" s="72"/>
      <c r="DR4226" s="72"/>
      <c r="DS4226" s="72"/>
      <c r="DT4226" s="72"/>
      <c r="DZ4226" s="141"/>
      <c r="EA4226" s="141"/>
      <c r="EC4226" s="141"/>
      <c r="EF4226" s="143"/>
    </row>
    <row r="4227" spans="78:136">
      <c r="BZ4227"/>
      <c r="CA4227" s="279">
        <v>41432.760127314818</v>
      </c>
      <c r="CB4227" t="s">
        <v>1969</v>
      </c>
      <c r="CF4227" s="65"/>
      <c r="CG4227" s="65"/>
      <c r="DJ4227" s="139"/>
      <c r="DK4227" s="95"/>
      <c r="DL4227" s="141"/>
      <c r="DM4227" s="141"/>
      <c r="DN4227" s="141"/>
      <c r="DO4227" s="141"/>
      <c r="DP4227" s="91"/>
      <c r="DQ4227" s="72"/>
      <c r="DR4227" s="72"/>
      <c r="DS4227" s="72"/>
      <c r="DT4227" s="72"/>
      <c r="DZ4227" s="141"/>
      <c r="EA4227" s="141"/>
      <c r="EC4227" s="141"/>
      <c r="EF4227" s="143"/>
    </row>
    <row r="4228" spans="78:136">
      <c r="BZ4228"/>
      <c r="CA4228" s="279">
        <v>41432.760138888887</v>
      </c>
      <c r="CB4228" t="s">
        <v>1969</v>
      </c>
      <c r="CF4228" s="65"/>
      <c r="CG4228" s="65"/>
      <c r="DJ4228" s="139"/>
      <c r="DK4228" s="95"/>
      <c r="DL4228" s="141"/>
      <c r="DM4228" s="141"/>
      <c r="DN4228" s="141"/>
      <c r="DO4228" s="141"/>
      <c r="DP4228" s="91"/>
      <c r="DQ4228" s="72"/>
      <c r="DR4228" s="72"/>
      <c r="DS4228" s="72"/>
      <c r="DT4228" s="72"/>
      <c r="DZ4228" s="141"/>
      <c r="EA4228" s="141"/>
      <c r="EC4228" s="141"/>
      <c r="EF4228" s="143"/>
    </row>
    <row r="4229" spans="78:136">
      <c r="BZ4229"/>
      <c r="CA4229" s="279">
        <v>41432.760150462964</v>
      </c>
      <c r="CB4229" t="s">
        <v>3535</v>
      </c>
      <c r="CF4229" s="65"/>
      <c r="CG4229" s="65"/>
      <c r="DJ4229" s="139"/>
      <c r="DK4229" s="95"/>
      <c r="DL4229" s="141"/>
      <c r="DM4229" s="141"/>
      <c r="DN4229" s="141"/>
      <c r="DO4229" s="141"/>
      <c r="DP4229" s="91"/>
      <c r="DQ4229" s="72"/>
      <c r="DR4229" s="72"/>
      <c r="DS4229" s="72"/>
      <c r="DT4229" s="72"/>
      <c r="DZ4229" s="141"/>
      <c r="EA4229" s="141"/>
      <c r="EC4229" s="141"/>
      <c r="EF4229" s="143"/>
    </row>
    <row r="4230" spans="78:136">
      <c r="BZ4230"/>
      <c r="CA4230" s="279">
        <v>41432.760162037041</v>
      </c>
      <c r="CB4230" t="s">
        <v>1969</v>
      </c>
      <c r="CF4230" s="65"/>
      <c r="CG4230" s="65"/>
      <c r="DJ4230" s="139"/>
      <c r="DK4230" s="95"/>
      <c r="DL4230" s="141"/>
      <c r="DM4230" s="141"/>
      <c r="DN4230" s="141"/>
      <c r="DO4230" s="141"/>
      <c r="DP4230" s="91"/>
      <c r="DQ4230" s="72"/>
      <c r="DR4230" s="72"/>
      <c r="DS4230" s="72"/>
      <c r="DT4230" s="72"/>
      <c r="DZ4230" s="141"/>
      <c r="EA4230" s="141"/>
      <c r="EC4230" s="141"/>
      <c r="EF4230" s="143"/>
    </row>
    <row r="4231" spans="78:136">
      <c r="BZ4231"/>
      <c r="CA4231" s="279">
        <v>41432.760162037041</v>
      </c>
      <c r="CB4231" t="s">
        <v>1969</v>
      </c>
      <c r="CF4231" s="65"/>
      <c r="CG4231" s="65"/>
      <c r="DJ4231" s="139"/>
      <c r="DK4231" s="95"/>
      <c r="DL4231" s="141"/>
      <c r="DM4231" s="141"/>
      <c r="DN4231" s="141"/>
      <c r="DO4231" s="141"/>
      <c r="DP4231" s="91"/>
      <c r="DQ4231" s="72"/>
      <c r="DR4231" s="72"/>
      <c r="DS4231" s="72"/>
      <c r="DT4231" s="72"/>
      <c r="DZ4231" s="141"/>
      <c r="EA4231" s="141"/>
      <c r="EC4231" s="141"/>
      <c r="EF4231" s="143"/>
    </row>
    <row r="4232" spans="78:136">
      <c r="BZ4232"/>
      <c r="CA4232" s="279">
        <v>41432.76017361111</v>
      </c>
      <c r="CB4232" t="s">
        <v>1969</v>
      </c>
      <c r="CF4232" s="65"/>
      <c r="CG4232" s="65"/>
      <c r="DJ4232" s="139"/>
      <c r="DK4232" s="95"/>
      <c r="DL4232" s="141"/>
      <c r="DM4232" s="141"/>
      <c r="DN4232" s="141"/>
      <c r="DO4232" s="141"/>
      <c r="DP4232" s="91"/>
      <c r="DQ4232" s="72"/>
      <c r="DR4232" s="72"/>
      <c r="DS4232" s="72"/>
      <c r="DT4232" s="72"/>
      <c r="DZ4232" s="141"/>
      <c r="EA4232" s="141"/>
      <c r="EC4232" s="141"/>
      <c r="EF4232" s="143"/>
    </row>
    <row r="4233" spans="78:136">
      <c r="BZ4233"/>
      <c r="CA4233" s="279">
        <v>41432.760185185187</v>
      </c>
      <c r="CB4233" t="s">
        <v>1969</v>
      </c>
      <c r="CF4233" s="65"/>
      <c r="CG4233" s="65"/>
      <c r="DJ4233" s="139"/>
      <c r="DK4233" s="95"/>
      <c r="DL4233" s="141"/>
      <c r="DM4233" s="141"/>
      <c r="DN4233" s="141"/>
      <c r="DO4233" s="141"/>
      <c r="DP4233" s="91"/>
      <c r="DQ4233" s="72"/>
      <c r="DR4233" s="72"/>
      <c r="DS4233" s="72"/>
      <c r="DT4233" s="72"/>
      <c r="DZ4233" s="141"/>
      <c r="EA4233" s="141"/>
      <c r="EC4233" s="141"/>
      <c r="EF4233" s="143"/>
    </row>
    <row r="4234" spans="78:136">
      <c r="BZ4234"/>
      <c r="CA4234" s="279">
        <v>41432.760185185187</v>
      </c>
      <c r="CB4234" t="s">
        <v>1969</v>
      </c>
      <c r="CF4234" s="65"/>
      <c r="CG4234" s="65"/>
      <c r="DJ4234" s="139"/>
      <c r="DK4234" s="95"/>
      <c r="DL4234" s="141"/>
      <c r="DM4234" s="141"/>
      <c r="DN4234" s="141"/>
      <c r="DO4234" s="141"/>
      <c r="DP4234" s="91"/>
      <c r="DQ4234" s="72"/>
      <c r="DR4234" s="72"/>
      <c r="DS4234" s="72"/>
      <c r="DT4234" s="72"/>
      <c r="DZ4234" s="141"/>
      <c r="EA4234" s="141"/>
      <c r="EC4234" s="141"/>
      <c r="EF4234" s="143"/>
    </row>
    <row r="4235" spans="78:136">
      <c r="BZ4235"/>
      <c r="CA4235" s="279">
        <v>41432.760196759256</v>
      </c>
      <c r="CB4235" t="s">
        <v>1969</v>
      </c>
      <c r="CF4235" s="65"/>
      <c r="CG4235" s="65"/>
      <c r="DJ4235" s="139"/>
      <c r="DK4235" s="95"/>
      <c r="DL4235" s="141"/>
      <c r="DM4235" s="141"/>
      <c r="DN4235" s="141"/>
      <c r="DO4235" s="141"/>
      <c r="DP4235" s="91"/>
      <c r="DQ4235" s="72"/>
      <c r="DR4235" s="72"/>
      <c r="DS4235" s="72"/>
      <c r="DT4235" s="72"/>
      <c r="DZ4235" s="141"/>
      <c r="EA4235" s="141"/>
      <c r="EC4235" s="141"/>
      <c r="EF4235" s="143"/>
    </row>
    <row r="4236" spans="78:136">
      <c r="BZ4236"/>
      <c r="CA4236" s="279">
        <v>41432.760196759256</v>
      </c>
      <c r="CB4236" t="s">
        <v>1969</v>
      </c>
      <c r="CF4236" s="65"/>
      <c r="CG4236" s="65"/>
      <c r="DJ4236" s="139"/>
      <c r="DK4236" s="95"/>
      <c r="DL4236" s="141"/>
      <c r="DM4236" s="141"/>
      <c r="DN4236" s="141"/>
      <c r="DO4236" s="141"/>
      <c r="DP4236" s="91"/>
      <c r="DQ4236" s="72"/>
      <c r="DR4236" s="72"/>
      <c r="DS4236" s="72"/>
      <c r="DT4236" s="72"/>
      <c r="DZ4236" s="141"/>
      <c r="EA4236" s="141"/>
      <c r="EC4236" s="141"/>
      <c r="EF4236" s="143"/>
    </row>
    <row r="4237" spans="78:136">
      <c r="BZ4237"/>
      <c r="CA4237" s="279">
        <v>41432.760196759256</v>
      </c>
      <c r="CB4237" t="s">
        <v>1969</v>
      </c>
      <c r="CF4237" s="65"/>
      <c r="CG4237" s="65"/>
      <c r="DJ4237" s="139"/>
      <c r="DK4237" s="95"/>
      <c r="DL4237" s="141"/>
      <c r="DM4237" s="141"/>
      <c r="DN4237" s="141"/>
      <c r="DO4237" s="141"/>
      <c r="DP4237" s="91"/>
      <c r="DQ4237" s="72"/>
      <c r="DR4237" s="72"/>
      <c r="DS4237" s="72"/>
      <c r="DT4237" s="72"/>
      <c r="DZ4237" s="141"/>
      <c r="EA4237" s="141"/>
      <c r="EC4237" s="141"/>
      <c r="EF4237" s="143"/>
    </row>
    <row r="4238" spans="78:136">
      <c r="BZ4238"/>
      <c r="CA4238" s="279">
        <v>41432.760208333333</v>
      </c>
      <c r="CB4238" t="s">
        <v>1969</v>
      </c>
      <c r="CF4238" s="65"/>
      <c r="CG4238" s="65"/>
      <c r="DJ4238" s="139"/>
      <c r="DK4238" s="95"/>
      <c r="DL4238" s="141"/>
      <c r="DM4238" s="141"/>
      <c r="DN4238" s="141"/>
      <c r="DO4238" s="141"/>
      <c r="DP4238" s="91"/>
      <c r="DQ4238" s="72"/>
      <c r="DR4238" s="72"/>
      <c r="DS4238" s="72"/>
      <c r="DT4238" s="72"/>
      <c r="DZ4238" s="141"/>
      <c r="EA4238" s="141"/>
      <c r="EC4238" s="141"/>
      <c r="EF4238" s="143"/>
    </row>
    <row r="4239" spans="78:136">
      <c r="BZ4239"/>
      <c r="CA4239" s="279">
        <v>41432.76021990741</v>
      </c>
      <c r="CB4239" t="s">
        <v>1969</v>
      </c>
      <c r="CF4239" s="65"/>
      <c r="CG4239" s="65"/>
      <c r="DJ4239" s="139"/>
      <c r="DK4239" s="95"/>
      <c r="DL4239" s="141"/>
      <c r="DM4239" s="141"/>
      <c r="DN4239" s="141"/>
      <c r="DO4239" s="141"/>
      <c r="DP4239" s="91"/>
      <c r="DQ4239" s="72"/>
      <c r="DR4239" s="72"/>
      <c r="DS4239" s="72"/>
      <c r="DT4239" s="72"/>
      <c r="DZ4239" s="141"/>
      <c r="EA4239" s="141"/>
      <c r="EC4239" s="141"/>
      <c r="EF4239" s="143"/>
    </row>
    <row r="4240" spans="78:136">
      <c r="BZ4240"/>
      <c r="CA4240" s="279">
        <v>41432.760266203702</v>
      </c>
      <c r="CB4240" t="s">
        <v>1969</v>
      </c>
      <c r="CF4240" s="65"/>
      <c r="CG4240" s="65"/>
      <c r="DJ4240" s="139"/>
      <c r="DK4240" s="95"/>
      <c r="DL4240" s="141"/>
      <c r="DM4240" s="141"/>
      <c r="DN4240" s="141"/>
      <c r="DO4240" s="141"/>
      <c r="DP4240" s="91"/>
      <c r="DQ4240" s="72"/>
      <c r="DR4240" s="72"/>
      <c r="DS4240" s="72"/>
      <c r="DT4240" s="72"/>
      <c r="DZ4240" s="141"/>
      <c r="EA4240" s="141"/>
      <c r="EC4240" s="141"/>
      <c r="EF4240" s="143"/>
    </row>
    <row r="4241" spans="78:136">
      <c r="BZ4241"/>
      <c r="CA4241" s="279">
        <v>41432.760266203702</v>
      </c>
      <c r="CB4241" t="s">
        <v>1969</v>
      </c>
      <c r="CF4241" s="65"/>
      <c r="CG4241" s="65"/>
      <c r="DJ4241" s="139"/>
      <c r="DK4241" s="95"/>
      <c r="DL4241" s="141"/>
      <c r="DM4241" s="141"/>
      <c r="DN4241" s="141"/>
      <c r="DO4241" s="141"/>
      <c r="DP4241" s="91"/>
      <c r="DQ4241" s="72"/>
      <c r="DR4241" s="72"/>
      <c r="DS4241" s="72"/>
      <c r="DT4241" s="72"/>
      <c r="DZ4241" s="141"/>
      <c r="EA4241" s="141"/>
      <c r="EC4241" s="141"/>
      <c r="EF4241" s="143"/>
    </row>
    <row r="4242" spans="78:136">
      <c r="BZ4242"/>
      <c r="CA4242" s="279">
        <v>41432.760289351849</v>
      </c>
      <c r="CB4242" t="s">
        <v>3329</v>
      </c>
      <c r="CF4242" s="65"/>
      <c r="CG4242" s="65"/>
      <c r="DJ4242" s="139"/>
      <c r="DK4242" s="95"/>
      <c r="DL4242" s="141"/>
      <c r="DM4242" s="141"/>
      <c r="DN4242" s="141"/>
      <c r="DO4242" s="141"/>
      <c r="DP4242" s="91"/>
      <c r="DQ4242" s="72"/>
      <c r="DR4242" s="72"/>
      <c r="DS4242" s="72"/>
      <c r="DT4242" s="72"/>
      <c r="DZ4242" s="141"/>
      <c r="EA4242" s="141"/>
      <c r="EC4242" s="141"/>
      <c r="EF4242" s="143"/>
    </row>
    <row r="4243" spans="78:136">
      <c r="BZ4243"/>
      <c r="CA4243" s="279">
        <v>41432.760289351849</v>
      </c>
      <c r="CB4243" t="s">
        <v>1969</v>
      </c>
      <c r="CF4243" s="65"/>
      <c r="CG4243" s="65"/>
      <c r="DJ4243" s="139"/>
      <c r="DK4243" s="95"/>
      <c r="DL4243" s="141"/>
      <c r="DM4243" s="141"/>
      <c r="DN4243" s="141"/>
      <c r="DO4243" s="141"/>
      <c r="DP4243" s="91"/>
      <c r="DQ4243" s="72"/>
      <c r="DR4243" s="72"/>
      <c r="DS4243" s="72"/>
      <c r="DT4243" s="72"/>
      <c r="DZ4243" s="141"/>
      <c r="EA4243" s="141"/>
      <c r="EC4243" s="141"/>
      <c r="EF4243" s="143"/>
    </row>
    <row r="4244" spans="78:136">
      <c r="BZ4244"/>
      <c r="CA4244" s="279">
        <v>41432.760289351849</v>
      </c>
      <c r="CB4244" t="s">
        <v>1969</v>
      </c>
      <c r="CF4244" s="65"/>
      <c r="CG4244" s="65"/>
      <c r="DJ4244" s="139"/>
      <c r="DK4244" s="95"/>
      <c r="DL4244" s="141"/>
      <c r="DM4244" s="141"/>
      <c r="DN4244" s="141"/>
      <c r="DO4244" s="141"/>
      <c r="DP4244" s="91"/>
      <c r="DQ4244" s="72"/>
      <c r="DR4244" s="72"/>
      <c r="DS4244" s="72"/>
      <c r="DT4244" s="72"/>
      <c r="DZ4244" s="141"/>
      <c r="EA4244" s="141"/>
      <c r="EC4244" s="141"/>
      <c r="EF4244" s="143"/>
    </row>
    <row r="4245" spans="78:136">
      <c r="BZ4245"/>
      <c r="CA4245" s="279">
        <v>41432.760300925926</v>
      </c>
      <c r="CB4245" t="s">
        <v>1969</v>
      </c>
      <c r="CF4245" s="65"/>
      <c r="CG4245" s="65"/>
      <c r="DJ4245" s="139"/>
      <c r="DK4245" s="95"/>
      <c r="DL4245" s="141"/>
      <c r="DM4245" s="141"/>
      <c r="DN4245" s="141"/>
      <c r="DO4245" s="141"/>
      <c r="DP4245" s="91"/>
      <c r="DQ4245" s="72"/>
      <c r="DR4245" s="72"/>
      <c r="DS4245" s="72"/>
      <c r="DT4245" s="72"/>
      <c r="DZ4245" s="141"/>
      <c r="EA4245" s="141"/>
      <c r="EC4245" s="141"/>
      <c r="EF4245" s="143"/>
    </row>
    <row r="4246" spans="78:136">
      <c r="BZ4246"/>
      <c r="CA4246" s="279">
        <v>41432.760312500002</v>
      </c>
      <c r="CB4246" t="s">
        <v>1969</v>
      </c>
      <c r="CF4246" s="65"/>
      <c r="CG4246" s="65"/>
      <c r="DJ4246" s="139"/>
      <c r="DK4246" s="95"/>
      <c r="DL4246" s="141"/>
      <c r="DM4246" s="141"/>
      <c r="DN4246" s="141"/>
      <c r="DO4246" s="141"/>
      <c r="DP4246" s="91"/>
      <c r="DQ4246" s="72"/>
      <c r="DR4246" s="72"/>
      <c r="DS4246" s="72"/>
      <c r="DT4246" s="72"/>
      <c r="DZ4246" s="141"/>
      <c r="EA4246" s="141"/>
      <c r="EC4246" s="141"/>
      <c r="EF4246" s="143"/>
    </row>
    <row r="4247" spans="78:136">
      <c r="BZ4247"/>
      <c r="CA4247" s="279">
        <v>41432.760324074072</v>
      </c>
      <c r="CB4247" t="s">
        <v>1969</v>
      </c>
      <c r="CF4247" s="65"/>
      <c r="CG4247" s="65"/>
      <c r="DJ4247" s="139"/>
      <c r="DK4247" s="95"/>
      <c r="DL4247" s="141"/>
      <c r="DM4247" s="141"/>
      <c r="DN4247" s="141"/>
      <c r="DO4247" s="141"/>
      <c r="DP4247" s="91"/>
      <c r="DQ4247" s="72"/>
      <c r="DR4247" s="72"/>
      <c r="DS4247" s="72"/>
      <c r="DT4247" s="72"/>
      <c r="DZ4247" s="141"/>
      <c r="EA4247" s="141"/>
      <c r="EC4247" s="141"/>
      <c r="EF4247" s="143"/>
    </row>
    <row r="4248" spans="78:136">
      <c r="BZ4248"/>
      <c r="CA4248" s="279">
        <v>41432.760347222225</v>
      </c>
      <c r="CB4248" t="s">
        <v>3383</v>
      </c>
      <c r="CF4248" s="65"/>
      <c r="CG4248" s="65"/>
      <c r="DJ4248" s="139"/>
      <c r="DK4248" s="95"/>
      <c r="DL4248" s="141"/>
      <c r="DM4248" s="141"/>
      <c r="DN4248" s="141"/>
      <c r="DO4248" s="141"/>
      <c r="DP4248" s="91"/>
      <c r="DQ4248" s="72"/>
      <c r="DR4248" s="72"/>
      <c r="DS4248" s="72"/>
      <c r="DT4248" s="72"/>
      <c r="DZ4248" s="141"/>
      <c r="EA4248" s="141"/>
      <c r="EC4248" s="141"/>
      <c r="EF4248" s="143"/>
    </row>
    <row r="4249" spans="78:136">
      <c r="BZ4249"/>
      <c r="CA4249" s="279">
        <v>41432.760347222225</v>
      </c>
      <c r="CB4249" t="s">
        <v>1969</v>
      </c>
      <c r="CF4249" s="65"/>
      <c r="CG4249" s="65"/>
      <c r="DJ4249" s="139"/>
      <c r="DK4249" s="95"/>
      <c r="DL4249" s="141"/>
      <c r="DM4249" s="141"/>
      <c r="DN4249" s="141"/>
      <c r="DO4249" s="141"/>
      <c r="DP4249" s="91"/>
      <c r="DQ4249" s="72"/>
      <c r="DR4249" s="72"/>
      <c r="DS4249" s="72"/>
      <c r="DT4249" s="72"/>
      <c r="DZ4249" s="141"/>
      <c r="EA4249" s="141"/>
      <c r="EC4249" s="141"/>
      <c r="EF4249" s="143"/>
    </row>
    <row r="4250" spans="78:136">
      <c r="BZ4250"/>
      <c r="CA4250" s="279">
        <v>41432.760358796295</v>
      </c>
      <c r="CB4250" t="s">
        <v>1969</v>
      </c>
      <c r="CF4250" s="65"/>
      <c r="CG4250" s="65"/>
      <c r="DJ4250" s="139"/>
      <c r="DK4250" s="95"/>
      <c r="DL4250" s="141"/>
      <c r="DM4250" s="141"/>
      <c r="DN4250" s="141"/>
      <c r="DO4250" s="141"/>
      <c r="DP4250" s="91"/>
      <c r="DQ4250" s="72"/>
      <c r="DR4250" s="72"/>
      <c r="DS4250" s="72"/>
      <c r="DT4250" s="72"/>
      <c r="DZ4250" s="141"/>
      <c r="EA4250" s="141"/>
      <c r="EC4250" s="141"/>
      <c r="EF4250" s="143"/>
    </row>
    <row r="4251" spans="78:136">
      <c r="BZ4251"/>
      <c r="CA4251" s="279">
        <v>41432.760914351849</v>
      </c>
      <c r="CB4251" t="s">
        <v>3384</v>
      </c>
      <c r="CF4251" s="65"/>
      <c r="CG4251" s="65"/>
      <c r="DJ4251" s="139"/>
      <c r="DK4251" s="95"/>
      <c r="DL4251" s="141"/>
      <c r="DM4251" s="141"/>
      <c r="DN4251" s="141"/>
      <c r="DO4251" s="141"/>
      <c r="DP4251" s="91"/>
      <c r="DQ4251" s="72"/>
      <c r="DR4251" s="72"/>
      <c r="DS4251" s="72"/>
      <c r="DT4251" s="72"/>
      <c r="DZ4251" s="141"/>
      <c r="EA4251" s="141"/>
      <c r="EC4251" s="141"/>
      <c r="EF4251" s="143"/>
    </row>
    <row r="4252" spans="78:136">
      <c r="BZ4252"/>
      <c r="CA4252" s="279">
        <v>41432.760914351849</v>
      </c>
      <c r="CB4252" t="s">
        <v>1597</v>
      </c>
      <c r="CF4252" s="65"/>
      <c r="CG4252" s="65"/>
      <c r="DJ4252" s="139"/>
      <c r="DK4252" s="95"/>
      <c r="DL4252" s="141"/>
      <c r="DM4252" s="141"/>
      <c r="DN4252" s="141"/>
      <c r="DO4252" s="141"/>
      <c r="DP4252" s="91"/>
      <c r="DQ4252" s="72"/>
      <c r="DR4252" s="72"/>
      <c r="DS4252" s="72"/>
      <c r="DT4252" s="72"/>
      <c r="DZ4252" s="141"/>
      <c r="EA4252" s="141"/>
      <c r="EC4252" s="141"/>
      <c r="EF4252" s="143"/>
    </row>
    <row r="4253" spans="78:136">
      <c r="BZ4253"/>
      <c r="CA4253" s="279">
        <v>41432.760925925926</v>
      </c>
      <c r="CB4253" t="s">
        <v>1969</v>
      </c>
      <c r="CF4253" s="65"/>
      <c r="CG4253" s="65"/>
      <c r="DJ4253" s="139"/>
      <c r="DK4253" s="95"/>
      <c r="DL4253" s="141"/>
      <c r="DM4253" s="141"/>
      <c r="DN4253" s="141"/>
      <c r="DO4253" s="141"/>
      <c r="DP4253" s="91"/>
      <c r="DQ4253" s="72"/>
      <c r="DR4253" s="72"/>
      <c r="DS4253" s="72"/>
      <c r="DT4253" s="72"/>
      <c r="DZ4253" s="141"/>
      <c r="EA4253" s="141"/>
      <c r="EC4253" s="141"/>
      <c r="EF4253" s="143"/>
    </row>
    <row r="4254" spans="78:136">
      <c r="BZ4254"/>
      <c r="CA4254" s="279">
        <v>41432.760972222219</v>
      </c>
      <c r="CB4254" t="s">
        <v>1969</v>
      </c>
      <c r="CF4254" s="65"/>
      <c r="CG4254" s="65"/>
      <c r="DJ4254" s="139"/>
      <c r="DK4254" s="95"/>
      <c r="DL4254" s="141"/>
      <c r="DM4254" s="141"/>
      <c r="DN4254" s="141"/>
      <c r="DO4254" s="141"/>
      <c r="DP4254" s="91"/>
      <c r="DQ4254" s="72"/>
      <c r="DR4254" s="72"/>
      <c r="DS4254" s="72"/>
      <c r="DT4254" s="72"/>
      <c r="DZ4254" s="141"/>
      <c r="EA4254" s="141"/>
      <c r="EC4254" s="141"/>
      <c r="EF4254" s="143"/>
    </row>
    <row r="4255" spans="78:136">
      <c r="BZ4255"/>
      <c r="CA4255" s="279">
        <v>41432.760995370372</v>
      </c>
      <c r="CB4255" t="s">
        <v>3385</v>
      </c>
      <c r="CF4255" s="65"/>
      <c r="CG4255" s="65"/>
      <c r="DJ4255" s="139"/>
      <c r="DK4255" s="95"/>
      <c r="DL4255" s="141"/>
      <c r="DM4255" s="141"/>
      <c r="DN4255" s="141"/>
      <c r="DO4255" s="141"/>
      <c r="DP4255" s="91"/>
      <c r="DQ4255" s="72"/>
      <c r="DR4255" s="72"/>
      <c r="DS4255" s="72"/>
      <c r="DT4255" s="72"/>
      <c r="DZ4255" s="141"/>
      <c r="EA4255" s="141"/>
      <c r="EC4255" s="141"/>
      <c r="EF4255" s="143"/>
    </row>
    <row r="4256" spans="78:136">
      <c r="BZ4256"/>
      <c r="CA4256" s="279">
        <v>41432.760995370372</v>
      </c>
      <c r="CB4256" t="s">
        <v>1597</v>
      </c>
      <c r="CF4256" s="65"/>
      <c r="CG4256" s="65"/>
      <c r="DJ4256" s="139"/>
      <c r="DK4256" s="95"/>
      <c r="DL4256" s="141"/>
      <c r="DM4256" s="141"/>
      <c r="DN4256" s="141"/>
      <c r="DO4256" s="141"/>
      <c r="DP4256" s="91"/>
      <c r="DQ4256" s="72"/>
      <c r="DR4256" s="72"/>
      <c r="DS4256" s="72"/>
      <c r="DT4256" s="72"/>
      <c r="DZ4256" s="141"/>
      <c r="EA4256" s="141"/>
      <c r="EC4256" s="141"/>
      <c r="EF4256" s="143"/>
    </row>
    <row r="4257" spans="78:136">
      <c r="BZ4257"/>
      <c r="CA4257" s="279">
        <v>41432.760995370372</v>
      </c>
      <c r="CB4257" t="s">
        <v>1969</v>
      </c>
      <c r="CF4257" s="65"/>
      <c r="CG4257" s="65"/>
      <c r="DJ4257" s="139"/>
      <c r="DK4257" s="95"/>
      <c r="DL4257" s="141"/>
      <c r="DM4257" s="141"/>
      <c r="DN4257" s="141"/>
      <c r="DO4257" s="141"/>
      <c r="DP4257" s="91"/>
      <c r="DQ4257" s="72"/>
      <c r="DR4257" s="72"/>
      <c r="DS4257" s="72"/>
      <c r="DT4257" s="72"/>
      <c r="DZ4257" s="141"/>
      <c r="EA4257" s="141"/>
      <c r="EC4257" s="141"/>
      <c r="EF4257" s="143"/>
    </row>
    <row r="4258" spans="78:136">
      <c r="BZ4258"/>
      <c r="CA4258" s="279">
        <v>41432.761006944442</v>
      </c>
      <c r="CB4258" t="s">
        <v>3386</v>
      </c>
      <c r="CF4258" s="65"/>
      <c r="CG4258" s="65"/>
      <c r="DJ4258" s="139"/>
      <c r="DK4258" s="95"/>
      <c r="DL4258" s="141"/>
      <c r="DM4258" s="141"/>
      <c r="DN4258" s="141"/>
      <c r="DO4258" s="141"/>
      <c r="DP4258" s="91"/>
      <c r="DQ4258" s="72"/>
      <c r="DR4258" s="72"/>
      <c r="DS4258" s="72"/>
      <c r="DT4258" s="72"/>
      <c r="DZ4258" s="141"/>
      <c r="EA4258" s="141"/>
      <c r="EC4258" s="141"/>
      <c r="EF4258" s="143"/>
    </row>
    <row r="4259" spans="78:136">
      <c r="BZ4259"/>
      <c r="CA4259" s="279">
        <v>41432.761006944442</v>
      </c>
      <c r="CB4259" t="s">
        <v>1969</v>
      </c>
      <c r="CF4259" s="65"/>
      <c r="CG4259" s="65"/>
      <c r="DJ4259" s="139"/>
      <c r="DK4259" s="95"/>
      <c r="DL4259" s="141"/>
      <c r="DM4259" s="141"/>
      <c r="DN4259" s="141"/>
      <c r="DO4259" s="141"/>
      <c r="DP4259" s="91"/>
      <c r="DQ4259" s="72"/>
      <c r="DR4259" s="72"/>
      <c r="DS4259" s="72"/>
      <c r="DT4259" s="72"/>
      <c r="DZ4259" s="141"/>
      <c r="EA4259" s="141"/>
      <c r="EC4259" s="141"/>
      <c r="EF4259" s="143"/>
    </row>
    <row r="4260" spans="78:136">
      <c r="BZ4260"/>
      <c r="CA4260" s="279">
        <v>41432.761018518519</v>
      </c>
      <c r="CB4260" t="s">
        <v>3387</v>
      </c>
      <c r="CF4260" s="65"/>
      <c r="CG4260" s="65"/>
      <c r="DJ4260" s="139"/>
      <c r="DK4260" s="95"/>
      <c r="DL4260" s="141"/>
      <c r="DM4260" s="141"/>
      <c r="DN4260" s="141"/>
      <c r="DO4260" s="141"/>
      <c r="DP4260" s="91"/>
      <c r="DQ4260" s="72"/>
      <c r="DR4260" s="72"/>
      <c r="DS4260" s="72"/>
      <c r="DT4260" s="72"/>
      <c r="DZ4260" s="141"/>
      <c r="EA4260" s="141"/>
      <c r="EC4260" s="141"/>
      <c r="EF4260" s="143"/>
    </row>
    <row r="4261" spans="78:136">
      <c r="BZ4261"/>
      <c r="CA4261" s="279">
        <v>41432.761053240742</v>
      </c>
      <c r="CB4261" t="s">
        <v>1969</v>
      </c>
      <c r="CF4261" s="65"/>
      <c r="CG4261" s="65"/>
      <c r="DJ4261" s="139"/>
      <c r="DK4261" s="95"/>
      <c r="DL4261" s="141"/>
      <c r="DM4261" s="141"/>
      <c r="DN4261" s="141"/>
      <c r="DO4261" s="141"/>
      <c r="DP4261" s="91"/>
      <c r="DQ4261" s="72"/>
      <c r="DR4261" s="72"/>
      <c r="DS4261" s="72"/>
      <c r="DT4261" s="72"/>
      <c r="DZ4261" s="141"/>
      <c r="EA4261" s="141"/>
      <c r="EC4261" s="141"/>
      <c r="EF4261" s="143"/>
    </row>
    <row r="4262" spans="78:136">
      <c r="BZ4262"/>
      <c r="CA4262" s="279">
        <v>41432.761053240742</v>
      </c>
      <c r="CB4262" t="s">
        <v>3385</v>
      </c>
      <c r="CF4262" s="65"/>
      <c r="CG4262" s="65"/>
      <c r="DJ4262" s="139"/>
      <c r="DK4262" s="95"/>
      <c r="DL4262" s="141"/>
      <c r="DM4262" s="141"/>
      <c r="DN4262" s="141"/>
      <c r="DO4262" s="141"/>
      <c r="DP4262" s="91"/>
      <c r="DQ4262" s="72"/>
      <c r="DR4262" s="72"/>
      <c r="DS4262" s="72"/>
      <c r="DT4262" s="72"/>
      <c r="DZ4262" s="141"/>
      <c r="EA4262" s="141"/>
      <c r="EC4262" s="141"/>
      <c r="EF4262" s="143"/>
    </row>
    <row r="4263" spans="78:136">
      <c r="BZ4263"/>
      <c r="CA4263" s="279">
        <v>41432.761053240742</v>
      </c>
      <c r="CB4263" t="s">
        <v>1597</v>
      </c>
      <c r="CF4263" s="65"/>
      <c r="CG4263" s="65"/>
      <c r="DJ4263" s="139"/>
      <c r="DK4263" s="95"/>
      <c r="DL4263" s="141"/>
      <c r="DM4263" s="141"/>
      <c r="DN4263" s="141"/>
      <c r="DO4263" s="141"/>
      <c r="DP4263" s="91"/>
      <c r="DQ4263" s="72"/>
      <c r="DR4263" s="72"/>
      <c r="DS4263" s="72"/>
      <c r="DT4263" s="72"/>
      <c r="DZ4263" s="141"/>
      <c r="EA4263" s="141"/>
      <c r="EC4263" s="141"/>
      <c r="EF4263" s="143"/>
    </row>
    <row r="4264" spans="78:136">
      <c r="BZ4264"/>
      <c r="CA4264" s="279">
        <v>41432.763854166667</v>
      </c>
      <c r="CB4264" t="s">
        <v>1969</v>
      </c>
      <c r="CF4264" s="65"/>
      <c r="CG4264" s="65"/>
      <c r="DJ4264" s="139"/>
      <c r="DK4264" s="95"/>
      <c r="DL4264" s="141"/>
      <c r="DM4264" s="141"/>
      <c r="DN4264" s="141"/>
      <c r="DO4264" s="141"/>
      <c r="DP4264" s="91"/>
      <c r="DQ4264" s="72"/>
      <c r="DR4264" s="72"/>
      <c r="DS4264" s="72"/>
      <c r="DT4264" s="72"/>
      <c r="DZ4264" s="141"/>
      <c r="EA4264" s="141"/>
      <c r="EC4264" s="141"/>
      <c r="EF4264" s="143"/>
    </row>
    <row r="4265" spans="78:136">
      <c r="BZ4265"/>
      <c r="CA4265" s="279">
        <v>41432.763854166667</v>
      </c>
      <c r="CB4265" t="s">
        <v>1969</v>
      </c>
      <c r="CF4265" s="65"/>
      <c r="CG4265" s="65"/>
      <c r="DJ4265" s="139"/>
      <c r="DK4265" s="95"/>
      <c r="DL4265" s="141"/>
      <c r="DM4265" s="141"/>
      <c r="DN4265" s="141"/>
      <c r="DO4265" s="141"/>
      <c r="DP4265" s="91"/>
      <c r="DQ4265" s="72"/>
      <c r="DR4265" s="72"/>
      <c r="DS4265" s="72"/>
      <c r="DT4265" s="72"/>
      <c r="DZ4265" s="141"/>
      <c r="EA4265" s="141"/>
      <c r="EC4265" s="141"/>
      <c r="EF4265" s="143"/>
    </row>
    <row r="4266" spans="78:136">
      <c r="BZ4266"/>
      <c r="CA4266" s="279">
        <v>41432.763981481483</v>
      </c>
      <c r="CB4266" t="s">
        <v>1969</v>
      </c>
      <c r="CF4266" s="65"/>
      <c r="CG4266" s="65"/>
      <c r="DJ4266" s="139"/>
      <c r="DK4266" s="95"/>
      <c r="DL4266" s="141"/>
      <c r="DM4266" s="141"/>
      <c r="DN4266" s="141"/>
      <c r="DO4266" s="141"/>
      <c r="DP4266" s="91"/>
      <c r="DQ4266" s="72"/>
      <c r="DR4266" s="72"/>
      <c r="DS4266" s="72"/>
      <c r="DT4266" s="72"/>
      <c r="DZ4266" s="141"/>
      <c r="EA4266" s="141"/>
      <c r="EC4266" s="141"/>
      <c r="EF4266" s="143"/>
    </row>
    <row r="4267" spans="78:136">
      <c r="BZ4267"/>
      <c r="CA4267" s="279">
        <v>41432.763981481483</v>
      </c>
      <c r="CB4267" t="s">
        <v>1969</v>
      </c>
      <c r="CF4267" s="65"/>
      <c r="CG4267" s="65"/>
      <c r="DJ4267" s="139"/>
      <c r="DK4267" s="95"/>
      <c r="DL4267" s="141"/>
      <c r="DM4267" s="141"/>
      <c r="DN4267" s="141"/>
      <c r="DO4267" s="141"/>
      <c r="DP4267" s="91"/>
      <c r="DQ4267" s="72"/>
      <c r="DR4267" s="72"/>
      <c r="DS4267" s="72"/>
      <c r="DT4267" s="72"/>
      <c r="DZ4267" s="141"/>
      <c r="EA4267" s="141"/>
      <c r="EC4267" s="141"/>
      <c r="EF4267" s="143"/>
    </row>
    <row r="4268" spans="78:136">
      <c r="BZ4268"/>
      <c r="CA4268" s="279">
        <v>41432.764004629629</v>
      </c>
      <c r="CB4268" t="s">
        <v>3332</v>
      </c>
      <c r="CF4268" s="65"/>
      <c r="CG4268" s="65"/>
      <c r="DJ4268" s="139"/>
      <c r="DK4268" s="95"/>
      <c r="DL4268" s="141"/>
      <c r="DM4268" s="141"/>
      <c r="DN4268" s="141"/>
      <c r="DO4268" s="141"/>
      <c r="DP4268" s="91"/>
      <c r="DQ4268" s="72"/>
      <c r="DR4268" s="72"/>
      <c r="DS4268" s="72"/>
      <c r="DT4268" s="72"/>
      <c r="DZ4268" s="141"/>
      <c r="EA4268" s="141"/>
      <c r="EC4268" s="141"/>
      <c r="EF4268" s="143"/>
    </row>
    <row r="4269" spans="78:136">
      <c r="BZ4269"/>
      <c r="CA4269" s="279">
        <v>41432.764004629629</v>
      </c>
      <c r="CB4269" t="s">
        <v>1969</v>
      </c>
      <c r="CF4269" s="65"/>
      <c r="CG4269" s="65"/>
      <c r="DJ4269" s="139"/>
      <c r="DK4269" s="95"/>
      <c r="DL4269" s="141"/>
      <c r="DM4269" s="141"/>
      <c r="DN4269" s="141"/>
      <c r="DO4269" s="141"/>
      <c r="DP4269" s="91"/>
      <c r="DQ4269" s="72"/>
      <c r="DR4269" s="72"/>
      <c r="DS4269" s="72"/>
      <c r="DT4269" s="72"/>
      <c r="DZ4269" s="141"/>
      <c r="EA4269" s="141"/>
      <c r="EC4269" s="141"/>
      <c r="EF4269" s="143"/>
    </row>
    <row r="4270" spans="78:136">
      <c r="BZ4270"/>
      <c r="CA4270" s="279">
        <v>41432.764004629629</v>
      </c>
      <c r="CB4270" t="s">
        <v>1969</v>
      </c>
      <c r="CF4270" s="65"/>
      <c r="CG4270" s="65"/>
      <c r="DJ4270" s="139"/>
      <c r="DK4270" s="95"/>
      <c r="DL4270" s="141"/>
      <c r="DM4270" s="141"/>
      <c r="DN4270" s="141"/>
      <c r="DO4270" s="141"/>
      <c r="DP4270" s="91"/>
      <c r="DQ4270" s="72"/>
      <c r="DR4270" s="72"/>
      <c r="DS4270" s="72"/>
      <c r="DT4270" s="72"/>
      <c r="DZ4270" s="141"/>
      <c r="EA4270" s="141"/>
      <c r="EC4270" s="141"/>
      <c r="EF4270" s="143"/>
    </row>
    <row r="4271" spans="78:136">
      <c r="BZ4271"/>
      <c r="CA4271" s="279">
        <v>41432.764016203706</v>
      </c>
      <c r="CB4271" t="s">
        <v>1969</v>
      </c>
      <c r="CF4271" s="65"/>
      <c r="CG4271" s="65"/>
      <c r="DJ4271" s="139"/>
      <c r="DK4271" s="95"/>
      <c r="DL4271" s="141"/>
      <c r="DM4271" s="141"/>
      <c r="DN4271" s="141"/>
      <c r="DO4271" s="141"/>
      <c r="DP4271" s="91"/>
      <c r="DQ4271" s="72"/>
      <c r="DR4271" s="72"/>
      <c r="DS4271" s="72"/>
      <c r="DT4271" s="72"/>
      <c r="DZ4271" s="141"/>
      <c r="EA4271" s="141"/>
      <c r="EC4271" s="141"/>
      <c r="EF4271" s="143"/>
    </row>
    <row r="4272" spans="78:136">
      <c r="BZ4272"/>
      <c r="CA4272" s="279">
        <v>41432.764027777775</v>
      </c>
      <c r="CB4272" t="s">
        <v>1969</v>
      </c>
      <c r="CF4272" s="65"/>
      <c r="CG4272" s="65"/>
      <c r="DJ4272" s="139"/>
      <c r="DK4272" s="95"/>
      <c r="DL4272" s="141"/>
      <c r="DM4272" s="141"/>
      <c r="DN4272" s="141"/>
      <c r="DO4272" s="141"/>
      <c r="DP4272" s="91"/>
      <c r="DQ4272" s="72"/>
      <c r="DR4272" s="72"/>
      <c r="DS4272" s="72"/>
      <c r="DT4272" s="72"/>
      <c r="DZ4272" s="141"/>
      <c r="EA4272" s="141"/>
      <c r="EC4272" s="141"/>
      <c r="EF4272" s="143"/>
    </row>
    <row r="4273" spans="78:136">
      <c r="BZ4273"/>
      <c r="CA4273" s="279">
        <v>41432.764039351852</v>
      </c>
      <c r="CB4273" t="s">
        <v>1969</v>
      </c>
      <c r="CF4273" s="65"/>
      <c r="CG4273" s="65"/>
      <c r="DJ4273" s="139"/>
      <c r="DK4273" s="95"/>
      <c r="DL4273" s="141"/>
      <c r="DM4273" s="141"/>
      <c r="DN4273" s="141"/>
      <c r="DO4273" s="141"/>
      <c r="DP4273" s="91"/>
      <c r="DQ4273" s="72"/>
      <c r="DR4273" s="72"/>
      <c r="DS4273" s="72"/>
      <c r="DT4273" s="72"/>
      <c r="DZ4273" s="141"/>
      <c r="EA4273" s="141"/>
      <c r="EC4273" s="141"/>
      <c r="EF4273" s="143"/>
    </row>
    <row r="4274" spans="78:136">
      <c r="BZ4274"/>
      <c r="CA4274" s="279">
        <v>41432.764062499999</v>
      </c>
      <c r="CB4274" t="s">
        <v>3389</v>
      </c>
      <c r="CF4274" s="65"/>
      <c r="CG4274" s="65"/>
      <c r="DJ4274" s="139"/>
      <c r="DK4274" s="95"/>
      <c r="DL4274" s="141"/>
      <c r="DM4274" s="141"/>
      <c r="DN4274" s="141"/>
      <c r="DO4274" s="141"/>
      <c r="DP4274" s="91"/>
      <c r="DQ4274" s="72"/>
      <c r="DR4274" s="72"/>
      <c r="DS4274" s="72"/>
      <c r="DT4274" s="72"/>
      <c r="DZ4274" s="141"/>
      <c r="EA4274" s="141"/>
      <c r="EC4274" s="141"/>
      <c r="EF4274" s="143"/>
    </row>
    <row r="4275" spans="78:136">
      <c r="BZ4275"/>
      <c r="CA4275" s="279">
        <v>41432.764062499999</v>
      </c>
      <c r="CB4275" t="s">
        <v>1969</v>
      </c>
      <c r="CF4275" s="65"/>
      <c r="CG4275" s="65"/>
      <c r="DJ4275" s="139"/>
      <c r="DK4275" s="95"/>
      <c r="DL4275" s="141"/>
      <c r="DM4275" s="141"/>
      <c r="DN4275" s="141"/>
      <c r="DO4275" s="141"/>
      <c r="DP4275" s="91"/>
      <c r="DQ4275" s="72"/>
      <c r="DR4275" s="72"/>
      <c r="DS4275" s="72"/>
      <c r="DT4275" s="72"/>
      <c r="DZ4275" s="141"/>
      <c r="EA4275" s="141"/>
      <c r="EC4275" s="141"/>
      <c r="EF4275" s="143"/>
    </row>
    <row r="4276" spans="78:136">
      <c r="BZ4276"/>
      <c r="CA4276" s="279">
        <v>41432.764062499999</v>
      </c>
      <c r="CB4276" t="s">
        <v>1969</v>
      </c>
      <c r="CF4276" s="65"/>
      <c r="CG4276" s="65"/>
      <c r="DJ4276" s="139"/>
      <c r="DK4276" s="95"/>
      <c r="DL4276" s="141"/>
      <c r="DM4276" s="141"/>
      <c r="DN4276" s="141"/>
      <c r="DO4276" s="141"/>
      <c r="DP4276" s="91"/>
      <c r="DQ4276" s="72"/>
      <c r="DR4276" s="72"/>
      <c r="DS4276" s="72"/>
      <c r="DT4276" s="72"/>
      <c r="DZ4276" s="141"/>
      <c r="EA4276" s="141"/>
      <c r="EC4276" s="141"/>
      <c r="EF4276" s="143"/>
    </row>
    <row r="4277" spans="78:136">
      <c r="BZ4277"/>
      <c r="CA4277" s="279">
        <v>41432.764074074075</v>
      </c>
      <c r="CB4277" t="s">
        <v>1969</v>
      </c>
      <c r="CF4277" s="65"/>
      <c r="CG4277" s="65"/>
      <c r="DJ4277" s="139"/>
      <c r="DK4277" s="95"/>
      <c r="DL4277" s="141"/>
      <c r="DM4277" s="141"/>
      <c r="DN4277" s="141"/>
      <c r="DO4277" s="141"/>
      <c r="DP4277" s="91"/>
      <c r="DQ4277" s="72"/>
      <c r="DR4277" s="72"/>
      <c r="DS4277" s="72"/>
      <c r="DT4277" s="72"/>
      <c r="DZ4277" s="141"/>
      <c r="EA4277" s="141"/>
      <c r="EC4277" s="141"/>
      <c r="EF4277" s="143"/>
    </row>
    <row r="4278" spans="78:136">
      <c r="BZ4278"/>
      <c r="CA4278" s="279">
        <v>41432.764085648145</v>
      </c>
      <c r="CB4278" t="s">
        <v>1969</v>
      </c>
      <c r="CF4278" s="65"/>
      <c r="CG4278" s="65"/>
      <c r="DJ4278" s="139"/>
      <c r="DK4278" s="95"/>
      <c r="DL4278" s="141"/>
      <c r="DM4278" s="141"/>
      <c r="DN4278" s="141"/>
      <c r="DO4278" s="141"/>
      <c r="DP4278" s="91"/>
      <c r="DQ4278" s="72"/>
      <c r="DR4278" s="72"/>
      <c r="DS4278" s="72"/>
      <c r="DT4278" s="72"/>
      <c r="DZ4278" s="141"/>
      <c r="EA4278" s="141"/>
      <c r="EC4278" s="141"/>
      <c r="EF4278" s="143"/>
    </row>
    <row r="4279" spans="78:136">
      <c r="BZ4279"/>
      <c r="CA4279" s="279">
        <v>41432.764097222222</v>
      </c>
      <c r="CB4279" t="s">
        <v>1969</v>
      </c>
      <c r="CF4279" s="65"/>
      <c r="CG4279" s="65"/>
      <c r="DJ4279" s="139"/>
      <c r="DK4279" s="95"/>
      <c r="DL4279" s="141"/>
      <c r="DM4279" s="141"/>
      <c r="DN4279" s="141"/>
      <c r="DO4279" s="141"/>
      <c r="DP4279" s="91"/>
      <c r="DQ4279" s="72"/>
      <c r="DR4279" s="72"/>
      <c r="DS4279" s="72"/>
      <c r="DT4279" s="72"/>
      <c r="DZ4279" s="141"/>
      <c r="EA4279" s="141"/>
      <c r="EC4279" s="141"/>
      <c r="EF4279" s="143"/>
    </row>
    <row r="4280" spans="78:136">
      <c r="BZ4280"/>
      <c r="CA4280" s="279">
        <v>41432.764108796298</v>
      </c>
      <c r="CB4280" t="s">
        <v>3437</v>
      </c>
      <c r="CF4280" s="65"/>
      <c r="CG4280" s="65"/>
      <c r="DJ4280" s="139"/>
      <c r="DK4280" s="95"/>
      <c r="DL4280" s="141"/>
      <c r="DM4280" s="141"/>
      <c r="DN4280" s="141"/>
      <c r="DO4280" s="141"/>
      <c r="DP4280" s="91"/>
      <c r="DQ4280" s="72"/>
      <c r="DR4280" s="72"/>
      <c r="DS4280" s="72"/>
      <c r="DT4280" s="72"/>
      <c r="DZ4280" s="141"/>
      <c r="EA4280" s="141"/>
      <c r="EC4280" s="141"/>
      <c r="EF4280" s="143"/>
    </row>
    <row r="4281" spans="78:136">
      <c r="BZ4281"/>
      <c r="CA4281" s="279">
        <v>41432.764120370368</v>
      </c>
      <c r="CB4281" t="s">
        <v>1969</v>
      </c>
      <c r="CF4281" s="65"/>
      <c r="CG4281" s="65"/>
      <c r="DJ4281" s="139"/>
      <c r="DK4281" s="95"/>
      <c r="DL4281" s="141"/>
      <c r="DM4281" s="141"/>
      <c r="DN4281" s="141"/>
      <c r="DO4281" s="141"/>
      <c r="DP4281" s="91"/>
      <c r="DQ4281" s="72"/>
      <c r="DR4281" s="72"/>
      <c r="DS4281" s="72"/>
      <c r="DT4281" s="72"/>
      <c r="DZ4281" s="141"/>
      <c r="EA4281" s="141"/>
      <c r="EC4281" s="141"/>
      <c r="EF4281" s="143"/>
    </row>
    <row r="4282" spans="78:136">
      <c r="BZ4282"/>
      <c r="CA4282" s="279">
        <v>41432.764120370368</v>
      </c>
      <c r="CB4282" t="s">
        <v>1969</v>
      </c>
      <c r="CF4282" s="65"/>
      <c r="CG4282" s="65"/>
      <c r="DJ4282" s="139"/>
      <c r="DK4282" s="95"/>
      <c r="DL4282" s="141"/>
      <c r="DM4282" s="141"/>
      <c r="DN4282" s="141"/>
      <c r="DO4282" s="141"/>
      <c r="DP4282" s="91"/>
      <c r="DQ4282" s="72"/>
      <c r="DR4282" s="72"/>
      <c r="DS4282" s="72"/>
      <c r="DT4282" s="72"/>
      <c r="DZ4282" s="141"/>
      <c r="EA4282" s="141"/>
      <c r="EC4282" s="141"/>
      <c r="EF4282" s="143"/>
    </row>
    <row r="4283" spans="78:136">
      <c r="BZ4283"/>
      <c r="CA4283" s="279">
        <v>41432.764131944445</v>
      </c>
      <c r="CB4283" t="s">
        <v>1969</v>
      </c>
      <c r="CF4283" s="65"/>
      <c r="CG4283" s="65"/>
      <c r="DJ4283" s="139"/>
      <c r="DK4283" s="95"/>
      <c r="DL4283" s="141"/>
      <c r="DM4283" s="141"/>
      <c r="DN4283" s="141"/>
      <c r="DO4283" s="141"/>
      <c r="DP4283" s="91"/>
      <c r="DQ4283" s="72"/>
      <c r="DR4283" s="72"/>
      <c r="DS4283" s="72"/>
      <c r="DT4283" s="72"/>
      <c r="DZ4283" s="141"/>
      <c r="EA4283" s="141"/>
      <c r="EC4283" s="141"/>
      <c r="EF4283" s="143"/>
    </row>
    <row r="4284" spans="78:136">
      <c r="BZ4284"/>
      <c r="CA4284" s="279">
        <v>41432.764143518521</v>
      </c>
      <c r="CB4284" t="s">
        <v>1969</v>
      </c>
      <c r="CF4284" s="65"/>
      <c r="CG4284" s="65"/>
      <c r="DJ4284" s="139"/>
      <c r="DK4284" s="95"/>
      <c r="DL4284" s="141"/>
      <c r="DM4284" s="141"/>
      <c r="DN4284" s="141"/>
      <c r="DO4284" s="141"/>
      <c r="DP4284" s="91"/>
      <c r="DQ4284" s="72"/>
      <c r="DR4284" s="72"/>
      <c r="DS4284" s="72"/>
      <c r="DT4284" s="72"/>
      <c r="DZ4284" s="141"/>
      <c r="EA4284" s="141"/>
      <c r="EC4284" s="141"/>
      <c r="EF4284" s="143"/>
    </row>
    <row r="4285" spans="78:136">
      <c r="BZ4285"/>
      <c r="CA4285" s="279">
        <v>41432.764155092591</v>
      </c>
      <c r="CB4285" t="s">
        <v>1969</v>
      </c>
      <c r="CF4285" s="65"/>
      <c r="CG4285" s="65"/>
      <c r="DJ4285" s="139"/>
      <c r="DK4285" s="95"/>
      <c r="DL4285" s="141"/>
      <c r="DM4285" s="141"/>
      <c r="DN4285" s="141"/>
      <c r="DO4285" s="141"/>
      <c r="DP4285" s="91"/>
      <c r="DQ4285" s="72"/>
      <c r="DR4285" s="72"/>
      <c r="DS4285" s="72"/>
      <c r="DT4285" s="72"/>
      <c r="DZ4285" s="141"/>
      <c r="EA4285" s="141"/>
      <c r="EC4285" s="141"/>
      <c r="EF4285" s="143"/>
    </row>
    <row r="4286" spans="78:136">
      <c r="BZ4286"/>
      <c r="CA4286" s="279">
        <v>41432.764166666668</v>
      </c>
      <c r="CB4286" t="s">
        <v>3394</v>
      </c>
      <c r="CF4286" s="65"/>
      <c r="CG4286" s="65"/>
      <c r="DJ4286" s="139"/>
      <c r="DK4286" s="95"/>
      <c r="DL4286" s="141"/>
      <c r="DM4286" s="141"/>
      <c r="DN4286" s="141"/>
      <c r="DO4286" s="141"/>
      <c r="DP4286" s="91"/>
      <c r="DQ4286" s="72"/>
      <c r="DR4286" s="72"/>
      <c r="DS4286" s="72"/>
      <c r="DT4286" s="72"/>
      <c r="DZ4286" s="141"/>
      <c r="EA4286" s="141"/>
      <c r="EC4286" s="141"/>
      <c r="EF4286" s="143"/>
    </row>
    <row r="4287" spans="78:136">
      <c r="BZ4287"/>
      <c r="CA4287" s="279">
        <v>41432.764178240737</v>
      </c>
      <c r="CB4287" t="s">
        <v>1969</v>
      </c>
      <c r="CF4287" s="65"/>
      <c r="CG4287" s="65"/>
      <c r="DJ4287" s="139"/>
      <c r="DK4287" s="95"/>
      <c r="DL4287" s="141"/>
      <c r="DM4287" s="141"/>
      <c r="DN4287" s="141"/>
      <c r="DO4287" s="141"/>
      <c r="DP4287" s="91"/>
      <c r="DQ4287" s="72"/>
      <c r="DR4287" s="72"/>
      <c r="DS4287" s="72"/>
      <c r="DT4287" s="72"/>
      <c r="DZ4287" s="141"/>
      <c r="EA4287" s="141"/>
      <c r="EC4287" s="141"/>
      <c r="EF4287" s="143"/>
    </row>
    <row r="4288" spans="78:136">
      <c r="BZ4288"/>
      <c r="CA4288" s="279">
        <v>41432.764178240737</v>
      </c>
      <c r="CB4288" t="s">
        <v>1969</v>
      </c>
      <c r="CF4288" s="65"/>
      <c r="CG4288" s="65"/>
      <c r="DJ4288" s="139"/>
      <c r="DK4288" s="95"/>
      <c r="DL4288" s="141"/>
      <c r="DM4288" s="141"/>
      <c r="DN4288" s="141"/>
      <c r="DO4288" s="141"/>
      <c r="DP4288" s="91"/>
      <c r="DQ4288" s="72"/>
      <c r="DR4288" s="72"/>
      <c r="DS4288" s="72"/>
      <c r="DT4288" s="72"/>
      <c r="DZ4288" s="141"/>
      <c r="EA4288" s="141"/>
      <c r="EC4288" s="141"/>
      <c r="EF4288" s="143"/>
    </row>
    <row r="4289" spans="78:136">
      <c r="BZ4289"/>
      <c r="CA4289" s="279">
        <v>41432.764189814814</v>
      </c>
      <c r="CB4289" t="s">
        <v>1969</v>
      </c>
      <c r="CF4289" s="65"/>
      <c r="CG4289" s="65"/>
      <c r="DJ4289" s="139"/>
      <c r="DK4289" s="95"/>
      <c r="DL4289" s="141"/>
      <c r="DM4289" s="141"/>
      <c r="DN4289" s="141"/>
      <c r="DO4289" s="141"/>
      <c r="DP4289" s="91"/>
      <c r="DQ4289" s="72"/>
      <c r="DR4289" s="72"/>
      <c r="DS4289" s="72"/>
      <c r="DT4289" s="72"/>
      <c r="DZ4289" s="141"/>
      <c r="EA4289" s="141"/>
      <c r="EC4289" s="141"/>
      <c r="EF4289" s="143"/>
    </row>
    <row r="4290" spans="78:136">
      <c r="BZ4290"/>
      <c r="CA4290" s="279">
        <v>41432.764201388891</v>
      </c>
      <c r="CB4290" t="s">
        <v>1969</v>
      </c>
      <c r="CF4290" s="65"/>
      <c r="CG4290" s="65"/>
      <c r="DJ4290" s="139"/>
      <c r="DK4290" s="95"/>
      <c r="DL4290" s="141"/>
      <c r="DM4290" s="141"/>
      <c r="DN4290" s="141"/>
      <c r="DO4290" s="141"/>
      <c r="DP4290" s="91"/>
      <c r="DQ4290" s="72"/>
      <c r="DR4290" s="72"/>
      <c r="DS4290" s="72"/>
      <c r="DT4290" s="72"/>
      <c r="DZ4290" s="141"/>
      <c r="EA4290" s="141"/>
      <c r="EC4290" s="141"/>
      <c r="EF4290" s="143"/>
    </row>
    <row r="4291" spans="78:136">
      <c r="BZ4291"/>
      <c r="CA4291" s="279">
        <v>41432.76421296296</v>
      </c>
      <c r="CB4291" t="s">
        <v>1969</v>
      </c>
      <c r="CF4291" s="65"/>
      <c r="CG4291" s="65"/>
      <c r="DJ4291" s="139"/>
      <c r="DK4291" s="95"/>
      <c r="DL4291" s="141"/>
      <c r="DM4291" s="141"/>
      <c r="DN4291" s="141"/>
      <c r="DO4291" s="141"/>
      <c r="DP4291" s="91"/>
      <c r="DQ4291" s="72"/>
      <c r="DR4291" s="72"/>
      <c r="DS4291" s="72"/>
      <c r="DT4291" s="72"/>
      <c r="DZ4291" s="141"/>
      <c r="EA4291" s="141"/>
      <c r="EC4291" s="141"/>
      <c r="EF4291" s="143"/>
    </row>
    <row r="4292" spans="78:136">
      <c r="BZ4292"/>
      <c r="CA4292" s="279">
        <v>41432.764224537037</v>
      </c>
      <c r="CB4292" t="s">
        <v>3545</v>
      </c>
      <c r="CF4292" s="65"/>
      <c r="CG4292" s="65"/>
      <c r="DJ4292" s="139"/>
      <c r="DK4292" s="95"/>
      <c r="DL4292" s="141"/>
      <c r="DM4292" s="141"/>
      <c r="DN4292" s="141"/>
      <c r="DO4292" s="141"/>
      <c r="DP4292" s="91"/>
      <c r="DQ4292" s="72"/>
      <c r="DR4292" s="72"/>
      <c r="DS4292" s="72"/>
      <c r="DT4292" s="72"/>
      <c r="DZ4292" s="141"/>
      <c r="EA4292" s="141"/>
      <c r="EC4292" s="141"/>
      <c r="EF4292" s="143"/>
    </row>
    <row r="4293" spans="78:136">
      <c r="BZ4293"/>
      <c r="CA4293" s="279">
        <v>41432.764236111114</v>
      </c>
      <c r="CB4293" t="s">
        <v>1969</v>
      </c>
      <c r="CF4293" s="65"/>
      <c r="CG4293" s="65"/>
      <c r="DJ4293" s="139"/>
      <c r="DK4293" s="95"/>
      <c r="DL4293" s="141"/>
      <c r="DM4293" s="141"/>
      <c r="DN4293" s="141"/>
      <c r="DO4293" s="141"/>
      <c r="DP4293" s="91"/>
      <c r="DQ4293" s="72"/>
      <c r="DR4293" s="72"/>
      <c r="DS4293" s="72"/>
      <c r="DT4293" s="72"/>
      <c r="DZ4293" s="141"/>
      <c r="EA4293" s="141"/>
      <c r="EC4293" s="141"/>
      <c r="EF4293" s="143"/>
    </row>
    <row r="4294" spans="78:136">
      <c r="BZ4294"/>
      <c r="CA4294" s="279">
        <v>41432.764236111114</v>
      </c>
      <c r="CB4294" t="s">
        <v>1969</v>
      </c>
      <c r="CF4294" s="65"/>
      <c r="CG4294" s="65"/>
      <c r="DJ4294" s="139"/>
      <c r="DK4294" s="95"/>
      <c r="DL4294" s="141"/>
      <c r="DM4294" s="141"/>
      <c r="DN4294" s="141"/>
      <c r="DO4294" s="141"/>
      <c r="DP4294" s="91"/>
      <c r="DQ4294" s="72"/>
      <c r="DR4294" s="72"/>
      <c r="DS4294" s="72"/>
      <c r="DT4294" s="72"/>
      <c r="DZ4294" s="141"/>
      <c r="EA4294" s="141"/>
      <c r="EC4294" s="141"/>
      <c r="EF4294" s="143"/>
    </row>
    <row r="4295" spans="78:136">
      <c r="BZ4295"/>
      <c r="CA4295" s="279">
        <v>41432.764247685183</v>
      </c>
      <c r="CB4295" t="s">
        <v>1969</v>
      </c>
      <c r="CF4295" s="65"/>
      <c r="CG4295" s="65"/>
      <c r="DJ4295" s="139"/>
      <c r="DK4295" s="95"/>
      <c r="DL4295" s="141"/>
      <c r="DM4295" s="141"/>
      <c r="DN4295" s="141"/>
      <c r="DO4295" s="141"/>
      <c r="DP4295" s="91"/>
      <c r="DQ4295" s="72"/>
      <c r="DR4295" s="72"/>
      <c r="DS4295" s="72"/>
      <c r="DT4295" s="72"/>
      <c r="DZ4295" s="141"/>
      <c r="EA4295" s="141"/>
      <c r="EC4295" s="141"/>
      <c r="EF4295" s="143"/>
    </row>
    <row r="4296" spans="78:136">
      <c r="BZ4296"/>
      <c r="CA4296" s="279">
        <v>41432.76425925926</v>
      </c>
      <c r="CB4296" t="s">
        <v>1969</v>
      </c>
      <c r="CF4296" s="65"/>
      <c r="CG4296" s="65"/>
      <c r="DJ4296" s="139"/>
      <c r="DK4296" s="95"/>
      <c r="DL4296" s="141"/>
      <c r="DM4296" s="141"/>
      <c r="DN4296" s="141"/>
      <c r="DO4296" s="141"/>
      <c r="DP4296" s="91"/>
      <c r="DQ4296" s="72"/>
      <c r="DR4296" s="72"/>
      <c r="DS4296" s="72"/>
      <c r="DT4296" s="72"/>
      <c r="DZ4296" s="141"/>
      <c r="EA4296" s="141"/>
      <c r="EC4296" s="141"/>
      <c r="EF4296" s="143"/>
    </row>
    <row r="4297" spans="78:136">
      <c r="BZ4297"/>
      <c r="CA4297" s="279">
        <v>41432.764270833337</v>
      </c>
      <c r="CB4297" t="s">
        <v>1969</v>
      </c>
      <c r="CF4297" s="65"/>
      <c r="CG4297" s="65"/>
      <c r="DJ4297" s="139"/>
      <c r="DK4297" s="95"/>
      <c r="DL4297" s="141"/>
      <c r="DM4297" s="141"/>
      <c r="DN4297" s="141"/>
      <c r="DO4297" s="141"/>
      <c r="DP4297" s="91"/>
      <c r="DQ4297" s="72"/>
      <c r="DR4297" s="72"/>
      <c r="DS4297" s="72"/>
      <c r="DT4297" s="72"/>
      <c r="DZ4297" s="141"/>
      <c r="EA4297" s="141"/>
      <c r="EC4297" s="141"/>
      <c r="EF4297" s="143"/>
    </row>
    <row r="4298" spans="78:136">
      <c r="BZ4298"/>
      <c r="CA4298" s="279">
        <v>41432.764282407406</v>
      </c>
      <c r="CB4298" t="s">
        <v>3486</v>
      </c>
      <c r="CF4298" s="65"/>
      <c r="CG4298" s="65"/>
      <c r="DJ4298" s="139"/>
      <c r="DK4298" s="95"/>
      <c r="DL4298" s="141"/>
      <c r="DM4298" s="141"/>
      <c r="DN4298" s="141"/>
      <c r="DO4298" s="141"/>
      <c r="DP4298" s="91"/>
      <c r="DQ4298" s="72"/>
      <c r="DR4298" s="72"/>
      <c r="DS4298" s="72"/>
      <c r="DT4298" s="72"/>
      <c r="DZ4298" s="141"/>
      <c r="EA4298" s="141"/>
      <c r="EC4298" s="141"/>
      <c r="EF4298" s="143"/>
    </row>
    <row r="4299" spans="78:136">
      <c r="BZ4299"/>
      <c r="CA4299" s="279">
        <v>41432.764282407406</v>
      </c>
      <c r="CB4299" t="s">
        <v>1969</v>
      </c>
      <c r="CF4299" s="65"/>
      <c r="CG4299" s="65"/>
      <c r="DJ4299" s="139"/>
      <c r="DK4299" s="95"/>
      <c r="DL4299" s="141"/>
      <c r="DM4299" s="141"/>
      <c r="DN4299" s="141"/>
      <c r="DO4299" s="141"/>
      <c r="DP4299" s="91"/>
      <c r="DQ4299" s="72"/>
      <c r="DR4299" s="72"/>
      <c r="DS4299" s="72"/>
      <c r="DT4299" s="72"/>
      <c r="DZ4299" s="141"/>
      <c r="EA4299" s="141"/>
      <c r="EC4299" s="141"/>
      <c r="EF4299" s="143"/>
    </row>
    <row r="4300" spans="78:136">
      <c r="BZ4300"/>
      <c r="CA4300" s="279">
        <v>41432.764293981483</v>
      </c>
      <c r="CB4300" t="s">
        <v>1969</v>
      </c>
      <c r="CF4300" s="65"/>
      <c r="CG4300" s="65"/>
      <c r="DJ4300" s="139"/>
      <c r="DK4300" s="95"/>
      <c r="DL4300" s="141"/>
      <c r="DM4300" s="141"/>
      <c r="DN4300" s="141"/>
      <c r="DO4300" s="141"/>
      <c r="DP4300" s="91"/>
      <c r="DQ4300" s="72"/>
      <c r="DR4300" s="72"/>
      <c r="DS4300" s="72"/>
      <c r="DT4300" s="72"/>
      <c r="DZ4300" s="141"/>
      <c r="EA4300" s="141"/>
      <c r="EC4300" s="141"/>
      <c r="EF4300" s="143"/>
    </row>
    <row r="4301" spans="78:136">
      <c r="BZ4301"/>
      <c r="CA4301" s="279">
        <v>41432.764305555553</v>
      </c>
      <c r="CB4301" t="s">
        <v>1969</v>
      </c>
      <c r="CF4301" s="65"/>
      <c r="CG4301" s="65"/>
      <c r="DJ4301" s="139"/>
      <c r="DK4301" s="95"/>
      <c r="DL4301" s="141"/>
      <c r="DM4301" s="141"/>
      <c r="DN4301" s="141"/>
      <c r="DO4301" s="141"/>
      <c r="DP4301" s="91"/>
      <c r="DQ4301" s="72"/>
      <c r="DR4301" s="72"/>
      <c r="DS4301" s="72"/>
      <c r="DT4301" s="72"/>
      <c r="DZ4301" s="141"/>
      <c r="EA4301" s="141"/>
      <c r="EC4301" s="141"/>
      <c r="EF4301" s="143"/>
    </row>
    <row r="4302" spans="78:136">
      <c r="BZ4302"/>
      <c r="CA4302" s="279">
        <v>41432.764305555553</v>
      </c>
      <c r="CB4302" t="s">
        <v>1969</v>
      </c>
      <c r="CF4302" s="65"/>
      <c r="CG4302" s="65"/>
      <c r="DJ4302" s="139"/>
      <c r="DK4302" s="95"/>
      <c r="DL4302" s="141"/>
      <c r="DM4302" s="141"/>
      <c r="DN4302" s="141"/>
      <c r="DO4302" s="141"/>
      <c r="DP4302" s="91"/>
      <c r="DQ4302" s="72"/>
      <c r="DR4302" s="72"/>
      <c r="DS4302" s="72"/>
      <c r="DT4302" s="72"/>
      <c r="DZ4302" s="141"/>
      <c r="EA4302" s="141"/>
      <c r="EC4302" s="141"/>
      <c r="EF4302" s="143"/>
    </row>
    <row r="4303" spans="78:136">
      <c r="BZ4303"/>
      <c r="CA4303" s="279">
        <v>41432.764328703706</v>
      </c>
      <c r="CB4303" t="s">
        <v>1969</v>
      </c>
      <c r="CF4303" s="65"/>
      <c r="CG4303" s="65"/>
      <c r="DJ4303" s="139"/>
      <c r="DK4303" s="95"/>
      <c r="DL4303" s="141"/>
      <c r="DM4303" s="141"/>
      <c r="DN4303" s="141"/>
      <c r="DO4303" s="141"/>
      <c r="DP4303" s="91"/>
      <c r="DQ4303" s="72"/>
      <c r="DR4303" s="72"/>
      <c r="DS4303" s="72"/>
      <c r="DT4303" s="72"/>
      <c r="DZ4303" s="141"/>
      <c r="EA4303" s="141"/>
      <c r="EC4303" s="141"/>
      <c r="EF4303" s="143"/>
    </row>
    <row r="4304" spans="78:136">
      <c r="BZ4304"/>
      <c r="CA4304" s="279">
        <v>41432.764340277776</v>
      </c>
      <c r="CB4304" t="s">
        <v>3547</v>
      </c>
      <c r="CF4304" s="65"/>
      <c r="CG4304" s="65"/>
      <c r="DJ4304" s="139"/>
      <c r="DK4304" s="95"/>
      <c r="DL4304" s="141"/>
      <c r="DM4304" s="141"/>
      <c r="DN4304" s="141"/>
      <c r="DO4304" s="141"/>
      <c r="DP4304" s="91"/>
      <c r="DQ4304" s="72"/>
      <c r="DR4304" s="72"/>
      <c r="DS4304" s="72"/>
      <c r="DT4304" s="72"/>
      <c r="DZ4304" s="141"/>
      <c r="EA4304" s="141"/>
      <c r="EC4304" s="141"/>
      <c r="EF4304" s="143"/>
    </row>
    <row r="4305" spans="78:136">
      <c r="BZ4305"/>
      <c r="CA4305" s="279">
        <v>41432.764340277776</v>
      </c>
      <c r="CB4305" t="s">
        <v>1969</v>
      </c>
      <c r="CF4305" s="65"/>
      <c r="CG4305" s="65"/>
      <c r="DJ4305" s="139"/>
      <c r="DK4305" s="95"/>
      <c r="DL4305" s="141"/>
      <c r="DM4305" s="141"/>
      <c r="DN4305" s="141"/>
      <c r="DO4305" s="141"/>
      <c r="DP4305" s="91"/>
      <c r="DQ4305" s="72"/>
      <c r="DR4305" s="72"/>
      <c r="DS4305" s="72"/>
      <c r="DT4305" s="72"/>
      <c r="DZ4305" s="141"/>
      <c r="EA4305" s="141"/>
      <c r="EC4305" s="141"/>
      <c r="EF4305" s="143"/>
    </row>
    <row r="4306" spans="78:136">
      <c r="BZ4306"/>
      <c r="CA4306" s="279">
        <v>41432.764340277776</v>
      </c>
      <c r="CB4306" t="s">
        <v>1969</v>
      </c>
      <c r="CF4306" s="65"/>
      <c r="CG4306" s="65"/>
      <c r="DJ4306" s="139"/>
      <c r="DK4306" s="95"/>
      <c r="DL4306" s="141"/>
      <c r="DM4306" s="141"/>
      <c r="DN4306" s="141"/>
      <c r="DO4306" s="141"/>
      <c r="DP4306" s="91"/>
      <c r="DQ4306" s="72"/>
      <c r="DR4306" s="72"/>
      <c r="DS4306" s="72"/>
      <c r="DT4306" s="72"/>
      <c r="DZ4306" s="141"/>
      <c r="EA4306" s="141"/>
      <c r="EC4306" s="141"/>
      <c r="EF4306" s="143"/>
    </row>
    <row r="4307" spans="78:136">
      <c r="BZ4307"/>
      <c r="CA4307" s="279">
        <v>41432.764363425929</v>
      </c>
      <c r="CB4307" t="s">
        <v>1969</v>
      </c>
      <c r="CF4307" s="65"/>
      <c r="CG4307" s="65"/>
      <c r="DJ4307" s="139"/>
      <c r="DK4307" s="95"/>
      <c r="DL4307" s="141"/>
      <c r="DM4307" s="141"/>
      <c r="DN4307" s="141"/>
      <c r="DO4307" s="141"/>
      <c r="DP4307" s="91"/>
      <c r="DQ4307" s="72"/>
      <c r="DR4307" s="72"/>
      <c r="DS4307" s="72"/>
      <c r="DT4307" s="72"/>
      <c r="DZ4307" s="141"/>
      <c r="EA4307" s="141"/>
      <c r="EC4307" s="141"/>
      <c r="EF4307" s="143"/>
    </row>
    <row r="4308" spans="78:136">
      <c r="BZ4308"/>
      <c r="CA4308" s="279">
        <v>41432.764363425929</v>
      </c>
      <c r="CB4308" t="s">
        <v>1969</v>
      </c>
      <c r="CF4308" s="65"/>
      <c r="CG4308" s="65"/>
      <c r="DJ4308" s="139"/>
      <c r="DK4308" s="95"/>
      <c r="DL4308" s="141"/>
      <c r="DM4308" s="141"/>
      <c r="DN4308" s="141"/>
      <c r="DO4308" s="141"/>
      <c r="DP4308" s="91"/>
      <c r="DQ4308" s="72"/>
      <c r="DR4308" s="72"/>
      <c r="DS4308" s="72"/>
      <c r="DT4308" s="72"/>
      <c r="DZ4308" s="141"/>
      <c r="EA4308" s="141"/>
      <c r="EC4308" s="141"/>
      <c r="EF4308" s="143"/>
    </row>
    <row r="4309" spans="78:136">
      <c r="BZ4309"/>
      <c r="CA4309" s="279">
        <v>41432.764363425929</v>
      </c>
      <c r="CB4309" t="s">
        <v>1969</v>
      </c>
      <c r="CF4309" s="65"/>
      <c r="CG4309" s="65"/>
      <c r="DJ4309" s="139"/>
      <c r="DK4309" s="95"/>
      <c r="DL4309" s="141"/>
      <c r="DM4309" s="141"/>
      <c r="DN4309" s="141"/>
      <c r="DO4309" s="141"/>
      <c r="DP4309" s="91"/>
      <c r="DQ4309" s="72"/>
      <c r="DR4309" s="72"/>
      <c r="DS4309" s="72"/>
      <c r="DT4309" s="72"/>
      <c r="DZ4309" s="141"/>
      <c r="EA4309" s="141"/>
      <c r="EC4309" s="141"/>
      <c r="EF4309" s="143"/>
    </row>
    <row r="4310" spans="78:136">
      <c r="BZ4310"/>
      <c r="CA4310" s="279">
        <v>41432.764374999999</v>
      </c>
      <c r="CB4310" t="s">
        <v>1969</v>
      </c>
      <c r="CF4310" s="65"/>
      <c r="CG4310" s="65"/>
      <c r="DJ4310" s="139"/>
      <c r="DK4310" s="95"/>
      <c r="DL4310" s="141"/>
      <c r="DM4310" s="141"/>
      <c r="DN4310" s="141"/>
      <c r="DO4310" s="141"/>
      <c r="DP4310" s="91"/>
      <c r="DQ4310" s="72"/>
      <c r="DR4310" s="72"/>
      <c r="DS4310" s="72"/>
      <c r="DT4310" s="72"/>
      <c r="DZ4310" s="141"/>
      <c r="EA4310" s="141"/>
      <c r="EC4310" s="141"/>
      <c r="EF4310" s="143"/>
    </row>
    <row r="4311" spans="78:136">
      <c r="BZ4311"/>
      <c r="CA4311" s="279">
        <v>41432.764374999999</v>
      </c>
      <c r="CB4311" t="s">
        <v>1969</v>
      </c>
      <c r="CF4311" s="65"/>
      <c r="CG4311" s="65"/>
      <c r="DJ4311" s="139"/>
      <c r="DK4311" s="95"/>
      <c r="DL4311" s="141"/>
      <c r="DM4311" s="141"/>
      <c r="DN4311" s="141"/>
      <c r="DO4311" s="141"/>
      <c r="DP4311" s="91"/>
      <c r="DQ4311" s="72"/>
      <c r="DR4311" s="72"/>
      <c r="DS4311" s="72"/>
      <c r="DT4311" s="72"/>
      <c r="DZ4311" s="141"/>
      <c r="EA4311" s="141"/>
      <c r="EC4311" s="141"/>
      <c r="EF4311" s="143"/>
    </row>
    <row r="4312" spans="78:136">
      <c r="BZ4312"/>
      <c r="CA4312" s="279">
        <v>41432.764374999999</v>
      </c>
      <c r="CB4312" t="s">
        <v>1969</v>
      </c>
      <c r="CF4312" s="65"/>
      <c r="CG4312" s="65"/>
      <c r="DJ4312" s="139"/>
      <c r="DK4312" s="95"/>
      <c r="DL4312" s="141"/>
      <c r="DM4312" s="141"/>
      <c r="DN4312" s="141"/>
      <c r="DO4312" s="141"/>
      <c r="DP4312" s="91"/>
      <c r="DQ4312" s="72"/>
      <c r="DR4312" s="72"/>
      <c r="DS4312" s="72"/>
      <c r="DT4312" s="72"/>
      <c r="DZ4312" s="141"/>
      <c r="EA4312" s="141"/>
      <c r="EC4312" s="141"/>
      <c r="EF4312" s="143"/>
    </row>
    <row r="4313" spans="78:136">
      <c r="BZ4313"/>
      <c r="CA4313" s="279">
        <v>41432.764386574076</v>
      </c>
      <c r="CB4313" t="s">
        <v>1969</v>
      </c>
      <c r="CF4313" s="65"/>
      <c r="CG4313" s="65"/>
      <c r="DJ4313" s="139"/>
      <c r="DK4313" s="95"/>
      <c r="DL4313" s="141"/>
      <c r="DM4313" s="141"/>
      <c r="DN4313" s="141"/>
      <c r="DO4313" s="141"/>
      <c r="DP4313" s="91"/>
      <c r="DQ4313" s="72"/>
      <c r="DR4313" s="72"/>
      <c r="DS4313" s="72"/>
      <c r="DT4313" s="72"/>
      <c r="DZ4313" s="141"/>
      <c r="EA4313" s="141"/>
      <c r="EC4313" s="141"/>
      <c r="EF4313" s="143"/>
    </row>
    <row r="4314" spans="78:136">
      <c r="BZ4314"/>
      <c r="CA4314" s="279">
        <v>41432.764409722222</v>
      </c>
      <c r="CB4314" t="s">
        <v>1969</v>
      </c>
      <c r="CF4314" s="65"/>
      <c r="CG4314" s="65"/>
      <c r="DJ4314" s="139"/>
      <c r="DK4314" s="95"/>
      <c r="DL4314" s="141"/>
      <c r="DM4314" s="141"/>
      <c r="DN4314" s="141"/>
      <c r="DO4314" s="141"/>
      <c r="DP4314" s="91"/>
      <c r="DQ4314" s="72"/>
      <c r="DR4314" s="72"/>
      <c r="DS4314" s="72"/>
      <c r="DT4314" s="72"/>
      <c r="DZ4314" s="141"/>
      <c r="EA4314" s="141"/>
      <c r="EC4314" s="141"/>
      <c r="EF4314" s="143"/>
    </row>
    <row r="4315" spans="78:136">
      <c r="BZ4315"/>
      <c r="CA4315" s="279">
        <v>41432.764456018522</v>
      </c>
      <c r="CB4315" t="s">
        <v>1969</v>
      </c>
      <c r="CF4315" s="65"/>
      <c r="CG4315" s="65"/>
      <c r="DJ4315" s="139"/>
      <c r="DK4315" s="95"/>
      <c r="DL4315" s="141"/>
      <c r="DM4315" s="141"/>
      <c r="DN4315" s="141"/>
      <c r="DO4315" s="141"/>
      <c r="DP4315" s="91"/>
      <c r="DQ4315" s="72"/>
      <c r="DR4315" s="72"/>
      <c r="DS4315" s="72"/>
      <c r="DT4315" s="72"/>
      <c r="DZ4315" s="141"/>
      <c r="EA4315" s="141"/>
      <c r="EC4315" s="141"/>
      <c r="EF4315" s="143"/>
    </row>
    <row r="4316" spans="78:136">
      <c r="BZ4316"/>
      <c r="CA4316" s="279">
        <v>41432.764456018522</v>
      </c>
      <c r="CB4316" t="s">
        <v>1969</v>
      </c>
      <c r="CF4316" s="65"/>
      <c r="CG4316" s="65"/>
      <c r="DJ4316" s="139"/>
      <c r="DK4316" s="95"/>
      <c r="DL4316" s="141"/>
      <c r="DM4316" s="141"/>
      <c r="DN4316" s="141"/>
      <c r="DO4316" s="141"/>
      <c r="DP4316" s="91"/>
      <c r="DQ4316" s="72"/>
      <c r="DR4316" s="72"/>
      <c r="DS4316" s="72"/>
      <c r="DT4316" s="72"/>
      <c r="DZ4316" s="141"/>
      <c r="EA4316" s="141"/>
      <c r="EC4316" s="141"/>
      <c r="EF4316" s="143"/>
    </row>
    <row r="4317" spans="78:136">
      <c r="BZ4317"/>
      <c r="CA4317" s="279">
        <v>41432.764467592591</v>
      </c>
      <c r="CB4317" t="s">
        <v>3488</v>
      </c>
      <c r="CF4317" s="65"/>
      <c r="CG4317" s="65"/>
      <c r="DJ4317" s="139"/>
      <c r="DK4317" s="95"/>
      <c r="DL4317" s="141"/>
      <c r="DM4317" s="141"/>
      <c r="DN4317" s="141"/>
      <c r="DO4317" s="141"/>
      <c r="DP4317" s="91"/>
      <c r="DQ4317" s="72"/>
      <c r="DR4317" s="72"/>
      <c r="DS4317" s="72"/>
      <c r="DT4317" s="72"/>
      <c r="DZ4317" s="141"/>
      <c r="EA4317" s="141"/>
      <c r="EC4317" s="141"/>
      <c r="EF4317" s="143"/>
    </row>
    <row r="4318" spans="78:136">
      <c r="BZ4318"/>
      <c r="CA4318" s="279">
        <v>41432.764479166668</v>
      </c>
      <c r="CB4318" t="s">
        <v>1969</v>
      </c>
      <c r="CF4318" s="65"/>
      <c r="CG4318" s="65"/>
      <c r="DJ4318" s="139"/>
      <c r="DK4318" s="95"/>
      <c r="DL4318" s="141"/>
      <c r="DM4318" s="141"/>
      <c r="DN4318" s="141"/>
      <c r="DO4318" s="141"/>
      <c r="DP4318" s="91"/>
      <c r="DQ4318" s="72"/>
      <c r="DR4318" s="72"/>
      <c r="DS4318" s="72"/>
      <c r="DT4318" s="72"/>
      <c r="DZ4318" s="141"/>
      <c r="EA4318" s="141"/>
      <c r="EC4318" s="141"/>
      <c r="EF4318" s="143"/>
    </row>
    <row r="4319" spans="78:136">
      <c r="BZ4319"/>
      <c r="CA4319" s="279">
        <v>41432.76666666667</v>
      </c>
      <c r="CB4319" t="s">
        <v>3489</v>
      </c>
      <c r="CF4319" s="65"/>
      <c r="CG4319" s="65"/>
      <c r="DJ4319" s="139"/>
      <c r="DK4319" s="95"/>
      <c r="DL4319" s="141"/>
      <c r="DM4319" s="141"/>
      <c r="DN4319" s="141"/>
      <c r="DO4319" s="141"/>
      <c r="DP4319" s="91"/>
      <c r="DQ4319" s="72"/>
      <c r="DR4319" s="72"/>
      <c r="DS4319" s="72"/>
      <c r="DT4319" s="72"/>
      <c r="DZ4319" s="141"/>
      <c r="EA4319" s="141"/>
      <c r="EC4319" s="141"/>
      <c r="EF4319" s="143"/>
    </row>
    <row r="4320" spans="78:136">
      <c r="BZ4320"/>
      <c r="CA4320" s="279">
        <v>41432.76666666667</v>
      </c>
      <c r="CB4320" t="s">
        <v>1597</v>
      </c>
      <c r="CF4320" s="65"/>
      <c r="CG4320" s="65"/>
      <c r="DJ4320" s="139"/>
      <c r="DK4320" s="95"/>
      <c r="DL4320" s="141"/>
      <c r="DM4320" s="141"/>
      <c r="DN4320" s="141"/>
      <c r="DO4320" s="141"/>
      <c r="DP4320" s="91"/>
      <c r="DQ4320" s="72"/>
      <c r="DR4320" s="72"/>
      <c r="DS4320" s="72"/>
      <c r="DT4320" s="72"/>
      <c r="DZ4320" s="141"/>
      <c r="EA4320" s="141"/>
      <c r="EC4320" s="141"/>
      <c r="EF4320" s="143"/>
    </row>
    <row r="4321" spans="78:136">
      <c r="BZ4321"/>
      <c r="CA4321" s="279">
        <v>41432.76667824074</v>
      </c>
      <c r="CB4321" t="s">
        <v>1969</v>
      </c>
      <c r="CF4321" s="65"/>
      <c r="CG4321" s="65"/>
      <c r="DJ4321" s="139"/>
      <c r="DK4321" s="95"/>
      <c r="DL4321" s="141"/>
      <c r="DM4321" s="141"/>
      <c r="DN4321" s="141"/>
      <c r="DO4321" s="141"/>
      <c r="DP4321" s="91"/>
      <c r="DQ4321" s="72"/>
      <c r="DR4321" s="72"/>
      <c r="DS4321" s="72"/>
      <c r="DT4321" s="72"/>
      <c r="DZ4321" s="141"/>
      <c r="EA4321" s="141"/>
      <c r="EC4321" s="141"/>
      <c r="EF4321" s="143"/>
    </row>
    <row r="4322" spans="78:136">
      <c r="BZ4322"/>
      <c r="CA4322" s="279">
        <v>41432.766689814816</v>
      </c>
      <c r="CB4322" t="s">
        <v>3490</v>
      </c>
      <c r="CF4322" s="65"/>
      <c r="CG4322" s="65"/>
      <c r="DJ4322" s="139"/>
      <c r="DK4322" s="95"/>
      <c r="DL4322" s="141"/>
      <c r="DM4322" s="141"/>
      <c r="DN4322" s="141"/>
      <c r="DO4322" s="141"/>
      <c r="DP4322" s="91"/>
      <c r="DQ4322" s="72"/>
      <c r="DR4322" s="72"/>
      <c r="DS4322" s="72"/>
      <c r="DT4322" s="72"/>
      <c r="DZ4322" s="141"/>
      <c r="EA4322" s="141"/>
      <c r="EC4322" s="141"/>
      <c r="EF4322" s="143"/>
    </row>
    <row r="4323" spans="78:136">
      <c r="BZ4323"/>
      <c r="CA4323" s="279">
        <v>41432.766689814816</v>
      </c>
      <c r="CB4323" t="s">
        <v>1597</v>
      </c>
      <c r="CF4323" s="65"/>
      <c r="CG4323" s="65"/>
      <c r="DJ4323" s="139"/>
      <c r="DK4323" s="95"/>
      <c r="DL4323" s="141"/>
      <c r="DM4323" s="141"/>
      <c r="DN4323" s="141"/>
      <c r="DO4323" s="141"/>
      <c r="DP4323" s="91"/>
      <c r="DQ4323" s="72"/>
      <c r="DR4323" s="72"/>
      <c r="DS4323" s="72"/>
      <c r="DT4323" s="72"/>
      <c r="DZ4323" s="141"/>
      <c r="EA4323" s="141"/>
      <c r="EC4323" s="141"/>
      <c r="EF4323" s="143"/>
    </row>
    <row r="4324" spans="78:136">
      <c r="BZ4324"/>
      <c r="CA4324" s="279">
        <v>41432.766701388886</v>
      </c>
      <c r="CB4324" t="s">
        <v>1969</v>
      </c>
      <c r="CF4324" s="65"/>
      <c r="CG4324" s="65"/>
      <c r="DJ4324" s="139"/>
      <c r="DK4324" s="95"/>
      <c r="DL4324" s="141"/>
      <c r="DM4324" s="141"/>
      <c r="DN4324" s="141"/>
      <c r="DO4324" s="141"/>
      <c r="DP4324" s="91"/>
      <c r="DQ4324" s="72"/>
      <c r="DR4324" s="72"/>
      <c r="DS4324" s="72"/>
      <c r="DT4324" s="72"/>
      <c r="DZ4324" s="141"/>
      <c r="EA4324" s="141"/>
      <c r="EC4324" s="141"/>
      <c r="EF4324" s="143"/>
    </row>
    <row r="4325" spans="78:136">
      <c r="BZ4325"/>
      <c r="CA4325" s="279">
        <v>41432.766747685186</v>
      </c>
      <c r="CB4325" t="s">
        <v>1969</v>
      </c>
      <c r="CF4325" s="65"/>
      <c r="CG4325" s="65"/>
      <c r="DJ4325" s="139"/>
      <c r="DK4325" s="95"/>
      <c r="DL4325" s="141"/>
      <c r="DM4325" s="141"/>
      <c r="DN4325" s="141"/>
      <c r="DO4325" s="141"/>
      <c r="DP4325" s="91"/>
      <c r="DQ4325" s="72"/>
      <c r="DR4325" s="72"/>
      <c r="DS4325" s="72"/>
      <c r="DT4325" s="72"/>
      <c r="DZ4325" s="141"/>
      <c r="EA4325" s="141"/>
      <c r="EC4325" s="141"/>
      <c r="EF4325" s="143"/>
    </row>
    <row r="4326" spans="78:136">
      <c r="BZ4326"/>
      <c r="CA4326" s="279">
        <v>41432.766782407409</v>
      </c>
      <c r="CB4326" t="s">
        <v>3491</v>
      </c>
      <c r="CF4326" s="65"/>
      <c r="CG4326" s="65"/>
      <c r="DJ4326" s="139"/>
      <c r="DK4326" s="95"/>
      <c r="DL4326" s="141"/>
      <c r="DM4326" s="141"/>
      <c r="DN4326" s="141"/>
      <c r="DO4326" s="141"/>
      <c r="DP4326" s="91"/>
      <c r="DQ4326" s="72"/>
      <c r="DR4326" s="72"/>
      <c r="DS4326" s="72"/>
      <c r="DT4326" s="72"/>
      <c r="DZ4326" s="141"/>
      <c r="EA4326" s="141"/>
      <c r="EC4326" s="141"/>
      <c r="EF4326" s="143"/>
    </row>
    <row r="4327" spans="78:136">
      <c r="BZ4327"/>
      <c r="CA4327" s="279">
        <v>41432.766782407409</v>
      </c>
      <c r="CB4327" t="s">
        <v>1598</v>
      </c>
      <c r="CF4327" s="65"/>
      <c r="CG4327" s="65"/>
      <c r="DJ4327" s="139"/>
      <c r="DK4327" s="95"/>
      <c r="DL4327" s="141"/>
      <c r="DM4327" s="141"/>
      <c r="DN4327" s="141"/>
      <c r="DO4327" s="141"/>
      <c r="DP4327" s="91"/>
      <c r="DQ4327" s="72"/>
      <c r="DR4327" s="72"/>
      <c r="DS4327" s="72"/>
      <c r="DT4327" s="72"/>
      <c r="DZ4327" s="141"/>
      <c r="EA4327" s="141"/>
      <c r="EC4327" s="141"/>
      <c r="EF4327" s="143"/>
    </row>
    <row r="4328" spans="78:136">
      <c r="BZ4328"/>
      <c r="CA4328" s="279">
        <v>41432.766782407409</v>
      </c>
      <c r="CB4328" t="s">
        <v>1969</v>
      </c>
      <c r="CF4328" s="65"/>
      <c r="CG4328" s="65"/>
      <c r="DJ4328" s="139"/>
      <c r="DK4328" s="95"/>
      <c r="DL4328" s="141"/>
      <c r="DM4328" s="141"/>
      <c r="DN4328" s="141"/>
      <c r="DO4328" s="141"/>
      <c r="DP4328" s="91"/>
      <c r="DQ4328" s="72"/>
      <c r="DR4328" s="72"/>
      <c r="DS4328" s="72"/>
      <c r="DT4328" s="72"/>
      <c r="DZ4328" s="141"/>
      <c r="EA4328" s="141"/>
      <c r="EC4328" s="141"/>
      <c r="EF4328" s="143"/>
    </row>
    <row r="4329" spans="78:136">
      <c r="BZ4329"/>
      <c r="CA4329" s="279">
        <v>41432.766782407409</v>
      </c>
      <c r="CB4329" t="s">
        <v>3492</v>
      </c>
      <c r="CF4329" s="65"/>
      <c r="CG4329" s="65"/>
      <c r="DJ4329" s="139"/>
      <c r="DK4329" s="95"/>
      <c r="DL4329" s="141"/>
      <c r="DM4329" s="141"/>
      <c r="DN4329" s="141"/>
      <c r="DO4329" s="141"/>
      <c r="DP4329" s="91"/>
      <c r="DQ4329" s="72"/>
      <c r="DR4329" s="72"/>
      <c r="DS4329" s="72"/>
      <c r="DT4329" s="72"/>
      <c r="DZ4329" s="141"/>
      <c r="EA4329" s="141"/>
      <c r="EC4329" s="141"/>
      <c r="EF4329" s="143"/>
    </row>
    <row r="4330" spans="78:136">
      <c r="BZ4330"/>
      <c r="CA4330" s="279">
        <v>41432.766782407409</v>
      </c>
      <c r="CB4330" t="s">
        <v>1969</v>
      </c>
      <c r="CF4330" s="65"/>
      <c r="CG4330" s="65"/>
      <c r="DJ4330" s="139"/>
      <c r="DK4330" s="95"/>
      <c r="DL4330" s="141"/>
      <c r="DM4330" s="141"/>
      <c r="DN4330" s="141"/>
      <c r="DO4330" s="141"/>
      <c r="DP4330" s="91"/>
      <c r="DQ4330" s="72"/>
      <c r="DR4330" s="72"/>
      <c r="DS4330" s="72"/>
      <c r="DT4330" s="72"/>
      <c r="DZ4330" s="141"/>
      <c r="EA4330" s="141"/>
      <c r="EC4330" s="141"/>
      <c r="EF4330" s="143"/>
    </row>
    <row r="4331" spans="78:136">
      <c r="BZ4331"/>
      <c r="CA4331" s="279">
        <v>41432.766805555555</v>
      </c>
      <c r="CB4331" t="s">
        <v>3549</v>
      </c>
      <c r="CF4331" s="65"/>
      <c r="CG4331" s="65"/>
      <c r="DJ4331" s="139"/>
      <c r="DK4331" s="95"/>
      <c r="DL4331" s="141"/>
      <c r="DM4331" s="141"/>
      <c r="DN4331" s="141"/>
      <c r="DO4331" s="141"/>
      <c r="DP4331" s="91"/>
      <c r="DQ4331" s="72"/>
      <c r="DR4331" s="72"/>
      <c r="DS4331" s="72"/>
      <c r="DT4331" s="72"/>
      <c r="DZ4331" s="141"/>
      <c r="EA4331" s="141"/>
      <c r="EC4331" s="141"/>
      <c r="EF4331" s="143"/>
    </row>
    <row r="4332" spans="78:136">
      <c r="BZ4332"/>
      <c r="CA4332" s="279">
        <v>41432.766828703701</v>
      </c>
      <c r="CB4332" t="s">
        <v>1969</v>
      </c>
      <c r="CF4332" s="65"/>
      <c r="CG4332" s="65"/>
      <c r="DJ4332" s="139"/>
      <c r="DK4332" s="95"/>
      <c r="DL4332" s="141"/>
      <c r="DM4332" s="141"/>
      <c r="DN4332" s="141"/>
      <c r="DO4332" s="141"/>
      <c r="DP4332" s="91"/>
      <c r="DQ4332" s="72"/>
      <c r="DR4332" s="72"/>
      <c r="DS4332" s="72"/>
      <c r="DT4332" s="72"/>
      <c r="DZ4332" s="141"/>
      <c r="EA4332" s="141"/>
      <c r="EC4332" s="141"/>
      <c r="EF4332" s="143"/>
    </row>
    <row r="4333" spans="78:136">
      <c r="BZ4333"/>
      <c r="CA4333" s="279">
        <v>41432.766828703701</v>
      </c>
      <c r="CB4333" t="s">
        <v>3491</v>
      </c>
      <c r="CF4333" s="65"/>
      <c r="CG4333" s="65"/>
      <c r="DJ4333" s="139"/>
      <c r="DK4333" s="95"/>
      <c r="DL4333" s="141"/>
      <c r="DM4333" s="141"/>
      <c r="DN4333" s="141"/>
      <c r="DO4333" s="141"/>
      <c r="DP4333" s="91"/>
      <c r="DQ4333" s="72"/>
      <c r="DR4333" s="72"/>
      <c r="DS4333" s="72"/>
      <c r="DT4333" s="72"/>
      <c r="DZ4333" s="141"/>
      <c r="EA4333" s="141"/>
      <c r="EC4333" s="141"/>
      <c r="EF4333" s="143"/>
    </row>
    <row r="4334" spans="78:136">
      <c r="BZ4334"/>
      <c r="CA4334" s="279">
        <v>41432.766840277778</v>
      </c>
      <c r="CB4334" t="s">
        <v>1597</v>
      </c>
      <c r="CF4334" s="65"/>
      <c r="CG4334" s="65"/>
      <c r="DJ4334" s="139"/>
      <c r="DK4334" s="95"/>
      <c r="DL4334" s="141"/>
      <c r="DM4334" s="141"/>
      <c r="DN4334" s="141"/>
      <c r="DO4334" s="141"/>
      <c r="DP4334" s="91"/>
      <c r="DQ4334" s="72"/>
      <c r="DR4334" s="72"/>
      <c r="DS4334" s="72"/>
      <c r="DT4334" s="72"/>
      <c r="DZ4334" s="141"/>
      <c r="EA4334" s="141"/>
      <c r="EC4334" s="141"/>
      <c r="EF4334" s="143"/>
    </row>
    <row r="4335" spans="78:136">
      <c r="BZ4335"/>
      <c r="CA4335" s="279">
        <v>41432.767557870371</v>
      </c>
      <c r="CB4335" t="s">
        <v>1969</v>
      </c>
      <c r="CF4335" s="65"/>
      <c r="CG4335" s="65"/>
      <c r="DJ4335" s="139"/>
      <c r="DK4335" s="95"/>
      <c r="DL4335" s="141"/>
      <c r="DM4335" s="141"/>
      <c r="DN4335" s="141"/>
      <c r="DO4335" s="141"/>
      <c r="DP4335" s="91"/>
      <c r="DQ4335" s="72"/>
      <c r="DR4335" s="72"/>
      <c r="DS4335" s="72"/>
      <c r="DT4335" s="72"/>
      <c r="DZ4335" s="141"/>
      <c r="EA4335" s="141"/>
      <c r="EC4335" s="141"/>
      <c r="EF4335" s="143"/>
    </row>
    <row r="4336" spans="78:136">
      <c r="BZ4336"/>
      <c r="CA4336" s="279">
        <v>41432.767557870371</v>
      </c>
      <c r="CB4336" t="s">
        <v>1969</v>
      </c>
      <c r="CF4336" s="65"/>
      <c r="CG4336" s="65"/>
      <c r="DJ4336" s="139"/>
      <c r="DK4336" s="95"/>
      <c r="DL4336" s="141"/>
      <c r="DM4336" s="141"/>
      <c r="DN4336" s="141"/>
      <c r="DO4336" s="141"/>
      <c r="DP4336" s="91"/>
      <c r="DQ4336" s="72"/>
      <c r="DR4336" s="72"/>
      <c r="DS4336" s="72"/>
      <c r="DT4336" s="72"/>
      <c r="DZ4336" s="141"/>
      <c r="EA4336" s="141"/>
      <c r="EC4336" s="141"/>
      <c r="EF4336" s="143"/>
    </row>
    <row r="4337" spans="78:136">
      <c r="BZ4337"/>
      <c r="CA4337" s="279">
        <v>41432.767685185187</v>
      </c>
      <c r="CB4337" t="s">
        <v>1969</v>
      </c>
      <c r="CF4337" s="65"/>
      <c r="CG4337" s="65"/>
      <c r="DJ4337" s="139"/>
      <c r="DK4337" s="95"/>
      <c r="DL4337" s="141"/>
      <c r="DM4337" s="141"/>
      <c r="DN4337" s="141"/>
      <c r="DO4337" s="141"/>
      <c r="DP4337" s="91"/>
      <c r="DQ4337" s="72"/>
      <c r="DR4337" s="72"/>
      <c r="DS4337" s="72"/>
      <c r="DT4337" s="72"/>
      <c r="DZ4337" s="141"/>
      <c r="EA4337" s="141"/>
      <c r="EC4337" s="141"/>
      <c r="EF4337" s="143"/>
    </row>
    <row r="4338" spans="78:136">
      <c r="BZ4338"/>
      <c r="CA4338" s="279">
        <v>41432.767685185187</v>
      </c>
      <c r="CB4338" t="s">
        <v>1969</v>
      </c>
      <c r="CF4338" s="65"/>
      <c r="CG4338" s="65"/>
      <c r="DJ4338" s="139"/>
      <c r="DK4338" s="95"/>
      <c r="DL4338" s="141"/>
      <c r="DM4338" s="141"/>
      <c r="DN4338" s="141"/>
      <c r="DO4338" s="141"/>
      <c r="DP4338" s="91"/>
      <c r="DQ4338" s="72"/>
      <c r="DR4338" s="72"/>
      <c r="DS4338" s="72"/>
      <c r="DT4338" s="72"/>
      <c r="DZ4338" s="141"/>
      <c r="EA4338" s="141"/>
      <c r="EC4338" s="141"/>
      <c r="EF4338" s="143"/>
    </row>
    <row r="4339" spans="78:136">
      <c r="BZ4339"/>
      <c r="CA4339" s="279">
        <v>41432.767696759256</v>
      </c>
      <c r="CB4339" t="s">
        <v>3553</v>
      </c>
      <c r="CF4339" s="65"/>
      <c r="CG4339" s="65"/>
      <c r="DJ4339" s="139"/>
      <c r="DK4339" s="95"/>
      <c r="DL4339" s="141"/>
      <c r="DM4339" s="141"/>
      <c r="DN4339" s="141"/>
      <c r="DO4339" s="141"/>
      <c r="DP4339" s="91"/>
      <c r="DQ4339" s="72"/>
      <c r="DR4339" s="72"/>
      <c r="DS4339" s="72"/>
      <c r="DT4339" s="72"/>
      <c r="DZ4339" s="141"/>
      <c r="EA4339" s="141"/>
      <c r="EC4339" s="141"/>
      <c r="EF4339" s="143"/>
    </row>
    <row r="4340" spans="78:136">
      <c r="BZ4340"/>
      <c r="CA4340" s="279">
        <v>41432.767708333333</v>
      </c>
      <c r="CB4340" t="s">
        <v>1969</v>
      </c>
      <c r="CF4340" s="65"/>
      <c r="CG4340" s="65"/>
      <c r="DJ4340" s="139"/>
      <c r="DK4340" s="95"/>
      <c r="DL4340" s="141"/>
      <c r="DM4340" s="141"/>
      <c r="DN4340" s="141"/>
      <c r="DO4340" s="141"/>
      <c r="DP4340" s="91"/>
      <c r="DQ4340" s="72"/>
      <c r="DR4340" s="72"/>
      <c r="DS4340" s="72"/>
      <c r="DT4340" s="72"/>
      <c r="DZ4340" s="141"/>
      <c r="EA4340" s="141"/>
      <c r="EC4340" s="141"/>
      <c r="EF4340" s="143"/>
    </row>
    <row r="4341" spans="78:136">
      <c r="BZ4341"/>
      <c r="CA4341" s="279">
        <v>41432.767708333333</v>
      </c>
      <c r="CB4341" t="s">
        <v>1969</v>
      </c>
      <c r="CF4341" s="65"/>
      <c r="CG4341" s="65"/>
      <c r="DJ4341" s="139"/>
      <c r="DK4341" s="95"/>
      <c r="DL4341" s="141"/>
      <c r="DM4341" s="141"/>
      <c r="DN4341" s="141"/>
      <c r="DO4341" s="141"/>
      <c r="DP4341" s="91"/>
      <c r="DQ4341" s="72"/>
      <c r="DR4341" s="72"/>
      <c r="DS4341" s="72"/>
      <c r="DT4341" s="72"/>
      <c r="DZ4341" s="141"/>
      <c r="EA4341" s="141"/>
      <c r="EC4341" s="141"/>
      <c r="EF4341" s="143"/>
    </row>
    <row r="4342" spans="78:136">
      <c r="BZ4342"/>
      <c r="CA4342" s="279">
        <v>41432.76771990741</v>
      </c>
      <c r="CB4342" t="s">
        <v>1969</v>
      </c>
      <c r="CF4342" s="65"/>
      <c r="CG4342" s="65"/>
      <c r="DJ4342" s="139"/>
      <c r="DK4342" s="95"/>
      <c r="DL4342" s="141"/>
      <c r="DM4342" s="141"/>
      <c r="DN4342" s="141"/>
      <c r="DO4342" s="141"/>
      <c r="DP4342" s="91"/>
      <c r="DQ4342" s="72"/>
      <c r="DR4342" s="72"/>
      <c r="DS4342" s="72"/>
      <c r="DT4342" s="72"/>
      <c r="DZ4342" s="141"/>
      <c r="EA4342" s="141"/>
      <c r="EC4342" s="141"/>
      <c r="EF4342" s="143"/>
    </row>
    <row r="4343" spans="78:136">
      <c r="BZ4343"/>
      <c r="CA4343" s="279">
        <v>41432.767731481479</v>
      </c>
      <c r="CB4343" t="s">
        <v>1969</v>
      </c>
      <c r="CF4343" s="65"/>
      <c r="CG4343" s="65"/>
      <c r="DJ4343" s="139"/>
      <c r="DK4343" s="95"/>
      <c r="DL4343" s="141"/>
      <c r="DM4343" s="141"/>
      <c r="DN4343" s="141"/>
      <c r="DO4343" s="141"/>
      <c r="DP4343" s="91"/>
      <c r="DQ4343" s="72"/>
      <c r="DR4343" s="72"/>
      <c r="DS4343" s="72"/>
      <c r="DT4343" s="72"/>
      <c r="DZ4343" s="141"/>
      <c r="EA4343" s="141"/>
      <c r="EC4343" s="141"/>
      <c r="EF4343" s="143"/>
    </row>
    <row r="4344" spans="78:136">
      <c r="BZ4344"/>
      <c r="CA4344" s="279">
        <v>41432.767743055556</v>
      </c>
      <c r="CB4344" t="s">
        <v>1969</v>
      </c>
      <c r="CF4344" s="65"/>
      <c r="CG4344" s="65"/>
      <c r="DJ4344" s="139"/>
      <c r="DK4344" s="95"/>
      <c r="DL4344" s="141"/>
      <c r="DM4344" s="141"/>
      <c r="DN4344" s="141"/>
      <c r="DO4344" s="141"/>
      <c r="DP4344" s="91"/>
      <c r="DQ4344" s="72"/>
      <c r="DR4344" s="72"/>
      <c r="DS4344" s="72"/>
      <c r="DT4344" s="72"/>
      <c r="DZ4344" s="141"/>
      <c r="EA4344" s="141"/>
      <c r="EC4344" s="141"/>
      <c r="EF4344" s="143"/>
    </row>
    <row r="4345" spans="78:136">
      <c r="BZ4345"/>
      <c r="CA4345" s="279">
        <v>41432.767754629633</v>
      </c>
      <c r="CB4345" t="s">
        <v>3360</v>
      </c>
      <c r="CF4345" s="65"/>
      <c r="CG4345" s="65"/>
      <c r="DJ4345" s="139"/>
      <c r="DK4345" s="95"/>
      <c r="DL4345" s="141"/>
      <c r="DM4345" s="141"/>
      <c r="DN4345" s="141"/>
      <c r="DO4345" s="141"/>
      <c r="DP4345" s="91"/>
      <c r="DQ4345" s="72"/>
      <c r="DR4345" s="72"/>
      <c r="DS4345" s="72"/>
      <c r="DT4345" s="72"/>
      <c r="DZ4345" s="141"/>
      <c r="EA4345" s="141"/>
      <c r="EC4345" s="141"/>
      <c r="EF4345" s="143"/>
    </row>
    <row r="4346" spans="78:136">
      <c r="BZ4346"/>
      <c r="CA4346" s="279">
        <v>41432.767766203702</v>
      </c>
      <c r="CB4346" t="s">
        <v>1969</v>
      </c>
      <c r="CF4346" s="65"/>
      <c r="CG4346" s="65"/>
      <c r="DJ4346" s="139"/>
      <c r="DK4346" s="95"/>
      <c r="DL4346" s="141"/>
      <c r="DM4346" s="141"/>
      <c r="DN4346" s="141"/>
      <c r="DO4346" s="141"/>
      <c r="DP4346" s="91"/>
      <c r="DQ4346" s="72"/>
      <c r="DR4346" s="72"/>
      <c r="DS4346" s="72"/>
      <c r="DT4346" s="72"/>
      <c r="DZ4346" s="141"/>
      <c r="EA4346" s="141"/>
      <c r="EC4346" s="141"/>
      <c r="EF4346" s="143"/>
    </row>
    <row r="4347" spans="78:136">
      <c r="BZ4347"/>
      <c r="CA4347" s="279">
        <v>41432.767766203702</v>
      </c>
      <c r="CB4347" t="s">
        <v>1969</v>
      </c>
      <c r="CF4347" s="65"/>
      <c r="CG4347" s="65"/>
      <c r="DJ4347" s="139"/>
      <c r="DK4347" s="95"/>
      <c r="DL4347" s="141"/>
      <c r="DM4347" s="141"/>
      <c r="DN4347" s="141"/>
      <c r="DO4347" s="141"/>
      <c r="DP4347" s="91"/>
      <c r="DQ4347" s="72"/>
      <c r="DR4347" s="72"/>
      <c r="DS4347" s="72"/>
      <c r="DT4347" s="72"/>
      <c r="DZ4347" s="141"/>
      <c r="EA4347" s="141"/>
      <c r="EC4347" s="141"/>
      <c r="EF4347" s="143"/>
    </row>
    <row r="4348" spans="78:136">
      <c r="BZ4348"/>
      <c r="CA4348" s="279">
        <v>41432.767777777779</v>
      </c>
      <c r="CB4348" t="s">
        <v>1969</v>
      </c>
      <c r="CF4348" s="65"/>
      <c r="CG4348" s="65"/>
      <c r="DJ4348" s="139"/>
      <c r="DK4348" s="95"/>
      <c r="DL4348" s="141"/>
      <c r="DM4348" s="141"/>
      <c r="DN4348" s="141"/>
      <c r="DO4348" s="141"/>
      <c r="DP4348" s="91"/>
      <c r="DQ4348" s="72"/>
      <c r="DR4348" s="72"/>
      <c r="DS4348" s="72"/>
      <c r="DT4348" s="72"/>
      <c r="DZ4348" s="141"/>
      <c r="EA4348" s="141"/>
      <c r="EC4348" s="141"/>
      <c r="EF4348" s="143"/>
    </row>
    <row r="4349" spans="78:136">
      <c r="BZ4349"/>
      <c r="CA4349" s="279">
        <v>41432.767789351848</v>
      </c>
      <c r="CB4349" t="s">
        <v>1969</v>
      </c>
      <c r="CF4349" s="65"/>
      <c r="CG4349" s="65"/>
      <c r="DJ4349" s="139"/>
      <c r="DK4349" s="95"/>
      <c r="DL4349" s="141"/>
      <c r="DM4349" s="141"/>
      <c r="DN4349" s="141"/>
      <c r="DO4349" s="141"/>
      <c r="DP4349" s="91"/>
      <c r="DQ4349" s="72"/>
      <c r="DR4349" s="72"/>
      <c r="DS4349" s="72"/>
      <c r="DT4349" s="72"/>
      <c r="DZ4349" s="141"/>
      <c r="EA4349" s="141"/>
      <c r="EC4349" s="141"/>
      <c r="EF4349" s="143"/>
    </row>
    <row r="4350" spans="78:136">
      <c r="BZ4350"/>
      <c r="CA4350" s="279">
        <v>41432.767800925925</v>
      </c>
      <c r="CB4350" t="s">
        <v>1969</v>
      </c>
      <c r="CF4350" s="65"/>
      <c r="CG4350" s="65"/>
      <c r="DJ4350" s="139"/>
      <c r="DK4350" s="95"/>
      <c r="DL4350" s="141"/>
      <c r="DM4350" s="141"/>
      <c r="DN4350" s="141"/>
      <c r="DO4350" s="141"/>
      <c r="DP4350" s="91"/>
      <c r="DQ4350" s="72"/>
      <c r="DR4350" s="72"/>
      <c r="DS4350" s="72"/>
      <c r="DT4350" s="72"/>
      <c r="DZ4350" s="141"/>
      <c r="EA4350" s="141"/>
      <c r="EC4350" s="141"/>
      <c r="EF4350" s="143"/>
    </row>
    <row r="4351" spans="78:136">
      <c r="BZ4351"/>
      <c r="CA4351" s="279">
        <v>41432.767812500002</v>
      </c>
      <c r="CB4351" t="s">
        <v>3416</v>
      </c>
      <c r="CF4351" s="65"/>
      <c r="CG4351" s="65"/>
      <c r="DJ4351" s="139"/>
      <c r="DK4351" s="95"/>
      <c r="DL4351" s="141"/>
      <c r="DM4351" s="141"/>
      <c r="DN4351" s="141"/>
      <c r="DO4351" s="141"/>
      <c r="DP4351" s="91"/>
      <c r="DQ4351" s="72"/>
      <c r="DR4351" s="72"/>
      <c r="DS4351" s="72"/>
      <c r="DT4351" s="72"/>
      <c r="DZ4351" s="141"/>
      <c r="EA4351" s="141"/>
      <c r="EC4351" s="141"/>
      <c r="EF4351" s="143"/>
    </row>
    <row r="4352" spans="78:136">
      <c r="BZ4352"/>
      <c r="CA4352" s="279">
        <v>41432.767812500002</v>
      </c>
      <c r="CB4352" t="s">
        <v>1969</v>
      </c>
      <c r="CF4352" s="65"/>
      <c r="CG4352" s="65"/>
      <c r="DJ4352" s="139"/>
      <c r="DK4352" s="95"/>
      <c r="DL4352" s="141"/>
      <c r="DM4352" s="141"/>
      <c r="DN4352" s="141"/>
      <c r="DO4352" s="141"/>
      <c r="DP4352" s="91"/>
      <c r="DQ4352" s="72"/>
      <c r="DR4352" s="72"/>
      <c r="DS4352" s="72"/>
      <c r="DT4352" s="72"/>
      <c r="DZ4352" s="141"/>
      <c r="EA4352" s="141"/>
      <c r="EC4352" s="141"/>
      <c r="EF4352" s="143"/>
    </row>
    <row r="4353" spans="78:136">
      <c r="BZ4353"/>
      <c r="CA4353" s="279">
        <v>41432.767824074072</v>
      </c>
      <c r="CB4353" t="s">
        <v>1969</v>
      </c>
      <c r="CF4353" s="65"/>
      <c r="CG4353" s="65"/>
      <c r="DJ4353" s="139"/>
      <c r="DK4353" s="95"/>
      <c r="DL4353" s="141"/>
      <c r="DM4353" s="141"/>
      <c r="DN4353" s="141"/>
      <c r="DO4353" s="141"/>
      <c r="DP4353" s="91"/>
      <c r="DQ4353" s="72"/>
      <c r="DR4353" s="72"/>
      <c r="DS4353" s="72"/>
      <c r="DT4353" s="72"/>
      <c r="DZ4353" s="141"/>
      <c r="EA4353" s="141"/>
      <c r="EC4353" s="141"/>
      <c r="EF4353" s="143"/>
    </row>
    <row r="4354" spans="78:136">
      <c r="BZ4354"/>
      <c r="CA4354" s="279">
        <v>41432.767835648148</v>
      </c>
      <c r="CB4354" t="s">
        <v>1969</v>
      </c>
      <c r="CF4354" s="65"/>
      <c r="CG4354" s="65"/>
      <c r="DJ4354" s="139"/>
      <c r="DK4354" s="95"/>
      <c r="DL4354" s="141"/>
      <c r="DM4354" s="141"/>
      <c r="DN4354" s="141"/>
      <c r="DO4354" s="141"/>
      <c r="DP4354" s="91"/>
      <c r="DQ4354" s="72"/>
      <c r="DR4354" s="72"/>
      <c r="DS4354" s="72"/>
      <c r="DT4354" s="72"/>
      <c r="DZ4354" s="141"/>
      <c r="EA4354" s="141"/>
      <c r="EC4354" s="141"/>
      <c r="EF4354" s="143"/>
    </row>
    <row r="4355" spans="78:136">
      <c r="BZ4355"/>
      <c r="CA4355" s="279">
        <v>41432.767835648148</v>
      </c>
      <c r="CB4355" t="s">
        <v>1969</v>
      </c>
      <c r="CF4355" s="65"/>
      <c r="CG4355" s="65"/>
      <c r="DJ4355" s="139"/>
      <c r="DK4355" s="95"/>
      <c r="DL4355" s="141"/>
      <c r="DM4355" s="141"/>
      <c r="DN4355" s="141"/>
      <c r="DO4355" s="141"/>
      <c r="DP4355" s="91"/>
      <c r="DQ4355" s="72"/>
      <c r="DR4355" s="72"/>
      <c r="DS4355" s="72"/>
      <c r="DT4355" s="72"/>
      <c r="DZ4355" s="141"/>
      <c r="EA4355" s="141"/>
      <c r="EC4355" s="141"/>
      <c r="EF4355" s="143"/>
    </row>
    <row r="4356" spans="78:136">
      <c r="BZ4356"/>
      <c r="CA4356" s="279">
        <v>41432.767858796295</v>
      </c>
      <c r="CB4356" t="s">
        <v>1969</v>
      </c>
      <c r="CF4356" s="65"/>
      <c r="CG4356" s="65"/>
      <c r="DJ4356" s="139"/>
      <c r="DK4356" s="95"/>
      <c r="DL4356" s="141"/>
      <c r="DM4356" s="141"/>
      <c r="DN4356" s="141"/>
      <c r="DO4356" s="141"/>
      <c r="DP4356" s="91"/>
      <c r="DQ4356" s="72"/>
      <c r="DR4356" s="72"/>
      <c r="DS4356" s="72"/>
      <c r="DT4356" s="72"/>
      <c r="DZ4356" s="141"/>
      <c r="EA4356" s="141"/>
      <c r="EC4356" s="141"/>
      <c r="EF4356" s="143"/>
    </row>
    <row r="4357" spans="78:136">
      <c r="BZ4357"/>
      <c r="CA4357" s="279">
        <v>41432.767870370371</v>
      </c>
      <c r="CB4357" t="s">
        <v>3417</v>
      </c>
      <c r="CF4357" s="65"/>
      <c r="CG4357" s="65"/>
      <c r="DJ4357" s="139"/>
      <c r="DK4357" s="95"/>
      <c r="DL4357" s="141"/>
      <c r="DM4357" s="141"/>
      <c r="DN4357" s="141"/>
      <c r="DO4357" s="141"/>
      <c r="DP4357" s="91"/>
      <c r="DQ4357" s="72"/>
      <c r="DR4357" s="72"/>
      <c r="DS4357" s="72"/>
      <c r="DT4357" s="72"/>
      <c r="DZ4357" s="141"/>
      <c r="EA4357" s="141"/>
      <c r="EC4357" s="141"/>
      <c r="EF4357" s="143"/>
    </row>
    <row r="4358" spans="78:136">
      <c r="BZ4358"/>
      <c r="CA4358" s="279">
        <v>41432.767870370371</v>
      </c>
      <c r="CB4358" t="s">
        <v>1969</v>
      </c>
      <c r="CF4358" s="65"/>
      <c r="CG4358" s="65"/>
      <c r="DJ4358" s="139"/>
      <c r="DK4358" s="95"/>
      <c r="DL4358" s="141"/>
      <c r="DM4358" s="141"/>
      <c r="DN4358" s="141"/>
      <c r="DO4358" s="141"/>
      <c r="DP4358" s="91"/>
      <c r="DQ4358" s="72"/>
      <c r="DR4358" s="72"/>
      <c r="DS4358" s="72"/>
      <c r="DT4358" s="72"/>
      <c r="DZ4358" s="141"/>
      <c r="EA4358" s="141"/>
      <c r="EC4358" s="141"/>
      <c r="EF4358" s="143"/>
    </row>
    <row r="4359" spans="78:136">
      <c r="BZ4359"/>
      <c r="CA4359" s="279">
        <v>41432.767870370371</v>
      </c>
      <c r="CB4359" t="s">
        <v>1969</v>
      </c>
      <c r="CF4359" s="65"/>
      <c r="CG4359" s="65"/>
      <c r="DJ4359" s="139"/>
      <c r="DK4359" s="95"/>
      <c r="DL4359" s="141"/>
      <c r="DM4359" s="141"/>
      <c r="DN4359" s="141"/>
      <c r="DO4359" s="141"/>
      <c r="DP4359" s="91"/>
      <c r="DQ4359" s="72"/>
      <c r="DR4359" s="72"/>
      <c r="DS4359" s="72"/>
      <c r="DT4359" s="72"/>
      <c r="DZ4359" s="141"/>
      <c r="EA4359" s="141"/>
      <c r="EC4359" s="141"/>
      <c r="EF4359" s="143"/>
    </row>
    <row r="4360" spans="78:136">
      <c r="BZ4360"/>
      <c r="CA4360" s="279">
        <v>41432.767881944441</v>
      </c>
      <c r="CB4360" t="s">
        <v>1969</v>
      </c>
      <c r="CF4360" s="65"/>
      <c r="CG4360" s="65"/>
      <c r="DJ4360" s="139"/>
      <c r="DK4360" s="95"/>
      <c r="DL4360" s="141"/>
      <c r="DM4360" s="141"/>
      <c r="DN4360" s="141"/>
      <c r="DO4360" s="141"/>
      <c r="DP4360" s="91"/>
      <c r="DQ4360" s="72"/>
      <c r="DR4360" s="72"/>
      <c r="DS4360" s="72"/>
      <c r="DT4360" s="72"/>
      <c r="DZ4360" s="141"/>
      <c r="EA4360" s="141"/>
      <c r="EC4360" s="141"/>
      <c r="EF4360" s="143"/>
    </row>
    <row r="4361" spans="78:136">
      <c r="BZ4361"/>
      <c r="CA4361" s="279">
        <v>41432.767893518518</v>
      </c>
      <c r="CB4361" t="s">
        <v>1969</v>
      </c>
      <c r="CF4361" s="65"/>
      <c r="CG4361" s="65"/>
      <c r="DJ4361" s="139"/>
      <c r="DK4361" s="95"/>
      <c r="DL4361" s="141"/>
      <c r="DM4361" s="141"/>
      <c r="DN4361" s="141"/>
      <c r="DO4361" s="141"/>
      <c r="DP4361" s="91"/>
      <c r="DQ4361" s="72"/>
      <c r="DR4361" s="72"/>
      <c r="DS4361" s="72"/>
      <c r="DT4361" s="72"/>
      <c r="DZ4361" s="141"/>
      <c r="EA4361" s="141"/>
      <c r="EC4361" s="141"/>
      <c r="EF4361" s="143"/>
    </row>
    <row r="4362" spans="78:136">
      <c r="BZ4362"/>
      <c r="CA4362" s="279">
        <v>41432.767905092594</v>
      </c>
      <c r="CB4362" t="s">
        <v>1969</v>
      </c>
      <c r="CF4362" s="65"/>
      <c r="CG4362" s="65"/>
      <c r="DJ4362" s="139"/>
      <c r="DK4362" s="95"/>
      <c r="DL4362" s="141"/>
      <c r="DM4362" s="141"/>
      <c r="DN4362" s="141"/>
      <c r="DO4362" s="141"/>
      <c r="DP4362" s="91"/>
      <c r="DQ4362" s="72"/>
      <c r="DR4362" s="72"/>
      <c r="DS4362" s="72"/>
      <c r="DT4362" s="72"/>
      <c r="DZ4362" s="141"/>
      <c r="EA4362" s="141"/>
      <c r="EC4362" s="141"/>
      <c r="EF4362" s="143"/>
    </row>
    <row r="4363" spans="78:136">
      <c r="BZ4363"/>
      <c r="CA4363" s="279">
        <v>41432.767928240741</v>
      </c>
      <c r="CB4363" t="s">
        <v>3363</v>
      </c>
      <c r="CF4363" s="65"/>
      <c r="CG4363" s="65"/>
      <c r="DJ4363" s="139"/>
      <c r="DK4363" s="95"/>
      <c r="DL4363" s="141"/>
      <c r="DM4363" s="141"/>
      <c r="DN4363" s="141"/>
      <c r="DO4363" s="141"/>
      <c r="DP4363" s="91"/>
      <c r="DQ4363" s="72"/>
      <c r="DR4363" s="72"/>
      <c r="DS4363" s="72"/>
      <c r="DT4363" s="72"/>
      <c r="DZ4363" s="141"/>
      <c r="EA4363" s="141"/>
      <c r="EC4363" s="141"/>
      <c r="EF4363" s="143"/>
    </row>
    <row r="4364" spans="78:136">
      <c r="BZ4364"/>
      <c r="CA4364" s="279">
        <v>41432.767928240741</v>
      </c>
      <c r="CB4364" t="s">
        <v>1969</v>
      </c>
      <c r="CF4364" s="65"/>
      <c r="CG4364" s="65"/>
      <c r="DJ4364" s="139"/>
      <c r="DK4364" s="95"/>
      <c r="DL4364" s="141"/>
      <c r="DM4364" s="141"/>
      <c r="DN4364" s="141"/>
      <c r="DO4364" s="141"/>
      <c r="DP4364" s="91"/>
      <c r="DQ4364" s="72"/>
      <c r="DR4364" s="72"/>
      <c r="DS4364" s="72"/>
      <c r="DT4364" s="72"/>
      <c r="DZ4364" s="141"/>
      <c r="EA4364" s="141"/>
      <c r="EC4364" s="141"/>
      <c r="EF4364" s="143"/>
    </row>
    <row r="4365" spans="78:136">
      <c r="BZ4365"/>
      <c r="CA4365" s="279">
        <v>41432.767928240741</v>
      </c>
      <c r="CB4365" t="s">
        <v>1969</v>
      </c>
      <c r="CF4365" s="65"/>
      <c r="CG4365" s="65"/>
      <c r="DJ4365" s="139"/>
      <c r="DK4365" s="95"/>
      <c r="DL4365" s="141"/>
      <c r="DM4365" s="141"/>
      <c r="DN4365" s="141"/>
      <c r="DO4365" s="141"/>
      <c r="DP4365" s="91"/>
      <c r="DQ4365" s="72"/>
      <c r="DR4365" s="72"/>
      <c r="DS4365" s="72"/>
      <c r="DT4365" s="72"/>
      <c r="DZ4365" s="141"/>
      <c r="EA4365" s="141"/>
      <c r="EC4365" s="141"/>
      <c r="EF4365" s="143"/>
    </row>
    <row r="4366" spans="78:136">
      <c r="BZ4366"/>
      <c r="CA4366" s="279">
        <v>41432.767939814818</v>
      </c>
      <c r="CB4366" t="s">
        <v>1969</v>
      </c>
      <c r="CF4366" s="65"/>
      <c r="CG4366" s="65"/>
      <c r="DJ4366" s="139"/>
      <c r="DK4366" s="95"/>
      <c r="DL4366" s="141"/>
      <c r="DM4366" s="141"/>
      <c r="DN4366" s="141"/>
      <c r="DO4366" s="141"/>
      <c r="DP4366" s="91"/>
      <c r="DQ4366" s="72"/>
      <c r="DR4366" s="72"/>
      <c r="DS4366" s="72"/>
      <c r="DT4366" s="72"/>
      <c r="DZ4366" s="141"/>
      <c r="EA4366" s="141"/>
      <c r="EC4366" s="141"/>
      <c r="EF4366" s="143"/>
    </row>
    <row r="4367" spans="78:136">
      <c r="BZ4367"/>
      <c r="CA4367" s="279">
        <v>41432.767951388887</v>
      </c>
      <c r="CB4367" t="s">
        <v>1969</v>
      </c>
      <c r="CF4367" s="65"/>
      <c r="CG4367" s="65"/>
      <c r="DJ4367" s="139"/>
      <c r="DK4367" s="95"/>
      <c r="DL4367" s="141"/>
      <c r="DM4367" s="141"/>
      <c r="DN4367" s="141"/>
      <c r="DO4367" s="141"/>
      <c r="DP4367" s="91"/>
      <c r="DQ4367" s="72"/>
      <c r="DR4367" s="72"/>
      <c r="DS4367" s="72"/>
      <c r="DT4367" s="72"/>
      <c r="DZ4367" s="141"/>
      <c r="EA4367" s="141"/>
      <c r="EC4367" s="141"/>
      <c r="EF4367" s="143"/>
    </row>
    <row r="4368" spans="78:136">
      <c r="BZ4368"/>
      <c r="CA4368" s="279">
        <v>41432.767962962964</v>
      </c>
      <c r="CB4368" t="s">
        <v>1969</v>
      </c>
      <c r="CF4368" s="65"/>
      <c r="CG4368" s="65"/>
      <c r="DJ4368" s="139"/>
      <c r="DK4368" s="95"/>
      <c r="DL4368" s="141"/>
      <c r="DM4368" s="141"/>
      <c r="DN4368" s="141"/>
      <c r="DO4368" s="141"/>
      <c r="DP4368" s="91"/>
      <c r="DQ4368" s="72"/>
      <c r="DR4368" s="72"/>
      <c r="DS4368" s="72"/>
      <c r="DT4368" s="72"/>
      <c r="DZ4368" s="141"/>
      <c r="EA4368" s="141"/>
      <c r="EC4368" s="141"/>
      <c r="EF4368" s="143"/>
    </row>
    <row r="4369" spans="78:136">
      <c r="BZ4369"/>
      <c r="CA4369" s="279">
        <v>41432.767974537041</v>
      </c>
      <c r="CB4369" t="s">
        <v>3419</v>
      </c>
      <c r="CF4369" s="65"/>
      <c r="CG4369" s="65"/>
      <c r="DJ4369" s="139"/>
      <c r="DK4369" s="95"/>
      <c r="DL4369" s="141"/>
      <c r="DM4369" s="141"/>
      <c r="DN4369" s="141"/>
      <c r="DO4369" s="141"/>
      <c r="DP4369" s="91"/>
      <c r="DQ4369" s="72"/>
      <c r="DR4369" s="72"/>
      <c r="DS4369" s="72"/>
      <c r="DT4369" s="72"/>
      <c r="DZ4369" s="141"/>
      <c r="EA4369" s="141"/>
      <c r="EC4369" s="141"/>
      <c r="EF4369" s="143"/>
    </row>
    <row r="4370" spans="78:136">
      <c r="BZ4370"/>
      <c r="CA4370" s="279">
        <v>41432.76798611111</v>
      </c>
      <c r="CB4370" t="s">
        <v>1969</v>
      </c>
      <c r="CF4370" s="65"/>
      <c r="CG4370" s="65"/>
      <c r="DJ4370" s="139"/>
      <c r="DK4370" s="95"/>
      <c r="DL4370" s="141"/>
      <c r="DM4370" s="141"/>
      <c r="DN4370" s="141"/>
      <c r="DO4370" s="141"/>
      <c r="DP4370" s="91"/>
      <c r="DQ4370" s="72"/>
      <c r="DR4370" s="72"/>
      <c r="DS4370" s="72"/>
      <c r="DT4370" s="72"/>
      <c r="DZ4370" s="141"/>
      <c r="EA4370" s="141"/>
      <c r="EC4370" s="141"/>
      <c r="EF4370" s="143"/>
    </row>
    <row r="4371" spans="78:136">
      <c r="BZ4371"/>
      <c r="CA4371" s="279">
        <v>41432.76798611111</v>
      </c>
      <c r="CB4371" t="s">
        <v>1969</v>
      </c>
      <c r="CF4371" s="65"/>
      <c r="CG4371" s="65"/>
      <c r="DJ4371" s="139"/>
      <c r="DK4371" s="95"/>
      <c r="DL4371" s="141"/>
      <c r="DM4371" s="141"/>
      <c r="DN4371" s="141"/>
      <c r="DO4371" s="141"/>
      <c r="DP4371" s="91"/>
      <c r="DQ4371" s="72"/>
      <c r="DR4371" s="72"/>
      <c r="DS4371" s="72"/>
      <c r="DT4371" s="72"/>
      <c r="DZ4371" s="141"/>
      <c r="EA4371" s="141"/>
      <c r="EC4371" s="141"/>
      <c r="EF4371" s="143"/>
    </row>
    <row r="4372" spans="78:136">
      <c r="BZ4372"/>
      <c r="CA4372" s="279">
        <v>41432.767997685187</v>
      </c>
      <c r="CB4372" t="s">
        <v>1969</v>
      </c>
      <c r="CF4372" s="65"/>
      <c r="CG4372" s="65"/>
      <c r="DJ4372" s="139"/>
      <c r="DK4372" s="95"/>
      <c r="DL4372" s="141"/>
      <c r="DM4372" s="141"/>
      <c r="DN4372" s="141"/>
      <c r="DO4372" s="141"/>
      <c r="DP4372" s="91"/>
      <c r="DQ4372" s="72"/>
      <c r="DR4372" s="72"/>
      <c r="DS4372" s="72"/>
      <c r="DT4372" s="72"/>
      <c r="DZ4372" s="141"/>
      <c r="EA4372" s="141"/>
      <c r="EC4372" s="141"/>
      <c r="EF4372" s="143"/>
    </row>
    <row r="4373" spans="78:136">
      <c r="BZ4373"/>
      <c r="CA4373" s="279">
        <v>41432.768009259256</v>
      </c>
      <c r="CB4373" t="s">
        <v>1969</v>
      </c>
      <c r="CF4373" s="65"/>
      <c r="CG4373" s="65"/>
      <c r="DJ4373" s="139"/>
      <c r="DK4373" s="95"/>
      <c r="DL4373" s="141"/>
      <c r="DM4373" s="141"/>
      <c r="DN4373" s="141"/>
      <c r="DO4373" s="141"/>
      <c r="DP4373" s="91"/>
      <c r="DQ4373" s="72"/>
      <c r="DR4373" s="72"/>
      <c r="DS4373" s="72"/>
      <c r="DT4373" s="72"/>
      <c r="DZ4373" s="141"/>
      <c r="EA4373" s="141"/>
      <c r="EC4373" s="141"/>
      <c r="EF4373" s="143"/>
    </row>
    <row r="4374" spans="78:136">
      <c r="BZ4374"/>
      <c r="CA4374" s="279">
        <v>41432.768009259256</v>
      </c>
      <c r="CB4374" t="s">
        <v>1969</v>
      </c>
      <c r="CF4374" s="65"/>
      <c r="CG4374" s="65"/>
      <c r="DJ4374" s="139"/>
      <c r="DK4374" s="95"/>
      <c r="DL4374" s="141"/>
      <c r="DM4374" s="141"/>
      <c r="DN4374" s="141"/>
      <c r="DO4374" s="141"/>
      <c r="DP4374" s="91"/>
      <c r="DQ4374" s="72"/>
      <c r="DR4374" s="72"/>
      <c r="DS4374" s="72"/>
      <c r="DT4374" s="72"/>
      <c r="DZ4374" s="141"/>
      <c r="EA4374" s="141"/>
      <c r="EC4374" s="141"/>
      <c r="EF4374" s="143"/>
    </row>
    <row r="4375" spans="78:136">
      <c r="BZ4375"/>
      <c r="CA4375" s="279">
        <v>41432.768020833333</v>
      </c>
      <c r="CB4375" t="s">
        <v>1969</v>
      </c>
      <c r="CF4375" s="65"/>
      <c r="CG4375" s="65"/>
      <c r="DJ4375" s="139"/>
      <c r="DK4375" s="95"/>
      <c r="DL4375" s="141"/>
      <c r="DM4375" s="141"/>
      <c r="DN4375" s="141"/>
      <c r="DO4375" s="141"/>
      <c r="DP4375" s="91"/>
      <c r="DQ4375" s="72"/>
      <c r="DR4375" s="72"/>
      <c r="DS4375" s="72"/>
      <c r="DT4375" s="72"/>
      <c r="DZ4375" s="141"/>
      <c r="EA4375" s="141"/>
      <c r="EC4375" s="141"/>
      <c r="EF4375" s="143"/>
    </row>
    <row r="4376" spans="78:136">
      <c r="BZ4376"/>
      <c r="CA4376" s="279">
        <v>41432.768020833333</v>
      </c>
      <c r="CB4376" t="s">
        <v>1969</v>
      </c>
      <c r="CF4376" s="65"/>
      <c r="CG4376" s="65"/>
      <c r="DJ4376" s="139"/>
      <c r="DK4376" s="95"/>
      <c r="DL4376" s="141"/>
      <c r="DM4376" s="141"/>
      <c r="DN4376" s="141"/>
      <c r="DO4376" s="141"/>
      <c r="DP4376" s="91"/>
      <c r="DQ4376" s="72"/>
      <c r="DR4376" s="72"/>
      <c r="DS4376" s="72"/>
      <c r="DT4376" s="72"/>
      <c r="DZ4376" s="141"/>
      <c r="EA4376" s="141"/>
      <c r="EC4376" s="141"/>
      <c r="EF4376" s="143"/>
    </row>
    <row r="4377" spans="78:136">
      <c r="BZ4377"/>
      <c r="CA4377" s="279">
        <v>41432.768020833333</v>
      </c>
      <c r="CB4377" t="s">
        <v>1969</v>
      </c>
      <c r="CF4377" s="65"/>
      <c r="CG4377" s="65"/>
      <c r="DJ4377" s="139"/>
      <c r="DK4377" s="95"/>
      <c r="DL4377" s="141"/>
      <c r="DM4377" s="141"/>
      <c r="DN4377" s="141"/>
      <c r="DO4377" s="141"/>
      <c r="DP4377" s="91"/>
      <c r="DQ4377" s="72"/>
      <c r="DR4377" s="72"/>
      <c r="DS4377" s="72"/>
      <c r="DT4377" s="72"/>
      <c r="DZ4377" s="141"/>
      <c r="EA4377" s="141"/>
      <c r="EC4377" s="141"/>
      <c r="EF4377" s="143"/>
    </row>
    <row r="4378" spans="78:136">
      <c r="BZ4378"/>
      <c r="CA4378" s="279">
        <v>41432.76803240741</v>
      </c>
      <c r="CB4378" t="s">
        <v>1969</v>
      </c>
      <c r="CF4378" s="65"/>
      <c r="CG4378" s="65"/>
      <c r="DJ4378" s="139"/>
      <c r="DK4378" s="95"/>
      <c r="DL4378" s="141"/>
      <c r="DM4378" s="141"/>
      <c r="DN4378" s="141"/>
      <c r="DO4378" s="141"/>
      <c r="DP4378" s="91"/>
      <c r="DQ4378" s="72"/>
      <c r="DR4378" s="72"/>
      <c r="DS4378" s="72"/>
      <c r="DT4378" s="72"/>
      <c r="DZ4378" s="141"/>
      <c r="EA4378" s="141"/>
      <c r="EC4378" s="141"/>
      <c r="EF4378" s="143"/>
    </row>
    <row r="4379" spans="78:136">
      <c r="BZ4379"/>
      <c r="CA4379" s="279">
        <v>41432.768043981479</v>
      </c>
      <c r="CB4379" t="s">
        <v>1969</v>
      </c>
      <c r="CF4379" s="65"/>
      <c r="CG4379" s="65"/>
      <c r="DJ4379" s="139"/>
      <c r="DK4379" s="95"/>
      <c r="DL4379" s="141"/>
      <c r="DM4379" s="141"/>
      <c r="DN4379" s="141"/>
      <c r="DO4379" s="141"/>
      <c r="DP4379" s="91"/>
      <c r="DQ4379" s="72"/>
      <c r="DR4379" s="72"/>
      <c r="DS4379" s="72"/>
      <c r="DT4379" s="72"/>
      <c r="DZ4379" s="141"/>
      <c r="EA4379" s="141"/>
      <c r="EC4379" s="141"/>
      <c r="EF4379" s="143"/>
    </row>
    <row r="4380" spans="78:136">
      <c r="BZ4380"/>
      <c r="CA4380" s="279">
        <v>41432.768090277779</v>
      </c>
      <c r="CB4380" t="s">
        <v>1969</v>
      </c>
      <c r="CF4380" s="65"/>
      <c r="CG4380" s="65"/>
      <c r="DJ4380" s="139"/>
      <c r="DK4380" s="95"/>
      <c r="DL4380" s="141"/>
      <c r="DM4380" s="141"/>
      <c r="DN4380" s="141"/>
      <c r="DO4380" s="141"/>
      <c r="DP4380" s="91"/>
      <c r="DQ4380" s="72"/>
      <c r="DR4380" s="72"/>
      <c r="DS4380" s="72"/>
      <c r="DT4380" s="72"/>
      <c r="DZ4380" s="141"/>
      <c r="EA4380" s="141"/>
      <c r="EC4380" s="141"/>
      <c r="EF4380" s="143"/>
    </row>
    <row r="4381" spans="78:136">
      <c r="BZ4381"/>
      <c r="CA4381" s="279">
        <v>41432.768090277779</v>
      </c>
      <c r="CB4381" t="s">
        <v>1969</v>
      </c>
      <c r="CF4381" s="65"/>
      <c r="CG4381" s="65"/>
      <c r="DJ4381" s="139"/>
      <c r="DK4381" s="95"/>
      <c r="DL4381" s="141"/>
      <c r="DM4381" s="141"/>
      <c r="DN4381" s="141"/>
      <c r="DO4381" s="141"/>
      <c r="DP4381" s="91"/>
      <c r="DQ4381" s="72"/>
      <c r="DR4381" s="72"/>
      <c r="DS4381" s="72"/>
      <c r="DT4381" s="72"/>
      <c r="DZ4381" s="141"/>
      <c r="EA4381" s="141"/>
      <c r="EC4381" s="141"/>
      <c r="EF4381" s="143"/>
    </row>
    <row r="4382" spans="78:136">
      <c r="BZ4382"/>
      <c r="CA4382" s="279">
        <v>41432.768113425926</v>
      </c>
      <c r="CB4382" t="s">
        <v>1969</v>
      </c>
      <c r="CF4382" s="65"/>
      <c r="CG4382" s="65"/>
      <c r="DJ4382" s="139"/>
      <c r="DK4382" s="95"/>
      <c r="DL4382" s="141"/>
      <c r="DM4382" s="141"/>
      <c r="DN4382" s="141"/>
      <c r="DO4382" s="141"/>
      <c r="DP4382" s="91"/>
      <c r="DQ4382" s="72"/>
      <c r="DR4382" s="72"/>
      <c r="DS4382" s="72"/>
      <c r="DT4382" s="72"/>
      <c r="DZ4382" s="141"/>
      <c r="EA4382" s="141"/>
      <c r="EC4382" s="141"/>
      <c r="EF4382" s="143"/>
    </row>
    <row r="4383" spans="78:136">
      <c r="BZ4383"/>
      <c r="CA4383" s="279">
        <v>41432.768125000002</v>
      </c>
      <c r="CB4383" t="s">
        <v>3456</v>
      </c>
      <c r="CF4383" s="65"/>
      <c r="CG4383" s="65"/>
      <c r="DJ4383" s="139"/>
      <c r="DK4383" s="95"/>
      <c r="DL4383" s="141"/>
      <c r="DM4383" s="141"/>
      <c r="DN4383" s="141"/>
      <c r="DO4383" s="141"/>
      <c r="DP4383" s="91"/>
      <c r="DQ4383" s="72"/>
      <c r="DR4383" s="72"/>
      <c r="DS4383" s="72"/>
      <c r="DT4383" s="72"/>
      <c r="DZ4383" s="141"/>
      <c r="EA4383" s="141"/>
      <c r="EC4383" s="141"/>
      <c r="EF4383" s="143"/>
    </row>
    <row r="4384" spans="78:136">
      <c r="BZ4384"/>
      <c r="CA4384" s="279">
        <v>41432.768125000002</v>
      </c>
      <c r="CB4384" t="s">
        <v>1969</v>
      </c>
      <c r="CF4384" s="65"/>
      <c r="CG4384" s="65"/>
      <c r="DJ4384" s="139"/>
      <c r="DK4384" s="95"/>
      <c r="DL4384" s="141"/>
      <c r="DM4384" s="141"/>
      <c r="DN4384" s="141"/>
      <c r="DO4384" s="141"/>
      <c r="DP4384" s="91"/>
      <c r="DQ4384" s="72"/>
      <c r="DR4384" s="72"/>
      <c r="DS4384" s="72"/>
      <c r="DT4384" s="72"/>
      <c r="DZ4384" s="141"/>
      <c r="EA4384" s="141"/>
      <c r="EC4384" s="141"/>
      <c r="EF4384" s="143"/>
    </row>
    <row r="4385" spans="78:136">
      <c r="BZ4385"/>
      <c r="CA4385" s="279">
        <v>41432.769456018519</v>
      </c>
      <c r="CB4385" t="s">
        <v>3457</v>
      </c>
      <c r="CF4385" s="65"/>
      <c r="CG4385" s="65"/>
      <c r="DJ4385" s="139"/>
      <c r="DK4385" s="95"/>
      <c r="DL4385" s="141"/>
      <c r="DM4385" s="141"/>
      <c r="DN4385" s="141"/>
      <c r="DO4385" s="141"/>
      <c r="DP4385" s="91"/>
      <c r="DQ4385" s="72"/>
      <c r="DR4385" s="72"/>
      <c r="DS4385" s="72"/>
      <c r="DT4385" s="72"/>
      <c r="DZ4385" s="141"/>
      <c r="EA4385" s="141"/>
      <c r="EC4385" s="141"/>
      <c r="EF4385" s="143"/>
    </row>
    <row r="4386" spans="78:136">
      <c r="BZ4386"/>
      <c r="CA4386" s="279">
        <v>41432.769467592596</v>
      </c>
      <c r="CB4386" t="s">
        <v>1598</v>
      </c>
      <c r="CF4386" s="65"/>
      <c r="CG4386" s="65"/>
      <c r="DJ4386" s="139"/>
      <c r="DK4386" s="95"/>
      <c r="DL4386" s="141"/>
      <c r="DM4386" s="141"/>
      <c r="DN4386" s="141"/>
      <c r="DO4386" s="141"/>
      <c r="DP4386" s="91"/>
      <c r="DQ4386" s="72"/>
      <c r="DR4386" s="72"/>
      <c r="DS4386" s="72"/>
      <c r="DT4386" s="72"/>
      <c r="DZ4386" s="141"/>
      <c r="EA4386" s="141"/>
      <c r="EC4386" s="141"/>
      <c r="EF4386" s="143"/>
    </row>
    <row r="4387" spans="78:136">
      <c r="BZ4387"/>
      <c r="CA4387" s="279">
        <v>41432.769479166665</v>
      </c>
      <c r="CB4387" t="s">
        <v>1976</v>
      </c>
      <c r="CF4387" s="65"/>
      <c r="CG4387" s="65"/>
      <c r="DJ4387" s="139"/>
      <c r="DK4387" s="95"/>
      <c r="DL4387" s="141"/>
      <c r="DM4387" s="141"/>
      <c r="DN4387" s="141"/>
      <c r="DO4387" s="141"/>
      <c r="DP4387" s="91"/>
      <c r="DQ4387" s="72"/>
      <c r="DR4387" s="72"/>
      <c r="DS4387" s="72"/>
      <c r="DT4387" s="72"/>
      <c r="DZ4387" s="141"/>
      <c r="EA4387" s="141"/>
      <c r="EC4387" s="141"/>
      <c r="EF4387" s="143"/>
    </row>
    <row r="4388" spans="78:136">
      <c r="BZ4388"/>
      <c r="CA4388" s="279">
        <v>41432.769513888888</v>
      </c>
      <c r="CB4388" t="s">
        <v>1969</v>
      </c>
      <c r="CF4388" s="65"/>
      <c r="CG4388" s="65"/>
      <c r="DJ4388" s="139"/>
      <c r="DK4388" s="95"/>
      <c r="DL4388" s="141"/>
      <c r="DM4388" s="141"/>
      <c r="DN4388" s="141"/>
      <c r="DO4388" s="141"/>
      <c r="DP4388" s="91"/>
      <c r="DQ4388" s="72"/>
      <c r="DR4388" s="72"/>
      <c r="DS4388" s="72"/>
      <c r="DT4388" s="72"/>
      <c r="DZ4388" s="141"/>
      <c r="EA4388" s="141"/>
      <c r="EC4388" s="141"/>
      <c r="EF4388" s="143"/>
    </row>
    <row r="4389" spans="78:136">
      <c r="BZ4389"/>
      <c r="CA4389" s="279">
        <v>41432.769513888888</v>
      </c>
      <c r="CB4389" t="s">
        <v>1969</v>
      </c>
      <c r="CF4389" s="65"/>
      <c r="CG4389" s="65"/>
      <c r="DJ4389" s="139"/>
      <c r="DK4389" s="95"/>
      <c r="DL4389" s="141"/>
      <c r="DM4389" s="141"/>
      <c r="DN4389" s="141"/>
      <c r="DO4389" s="141"/>
      <c r="DP4389" s="91"/>
      <c r="DQ4389" s="72"/>
      <c r="DR4389" s="72"/>
      <c r="DS4389" s="72"/>
      <c r="DT4389" s="72"/>
      <c r="DZ4389" s="141"/>
      <c r="EA4389" s="141"/>
      <c r="EC4389" s="141"/>
      <c r="EF4389" s="143"/>
    </row>
    <row r="4390" spans="78:136">
      <c r="BZ4390"/>
      <c r="CA4390" s="279">
        <v>41432.769641203704</v>
      </c>
      <c r="CB4390" t="s">
        <v>1969</v>
      </c>
      <c r="CF4390" s="65"/>
      <c r="CG4390" s="65"/>
      <c r="DJ4390" s="139"/>
      <c r="DK4390" s="95"/>
      <c r="DL4390" s="141"/>
      <c r="DM4390" s="141"/>
      <c r="DN4390" s="141"/>
      <c r="DO4390" s="141"/>
      <c r="DP4390" s="91"/>
      <c r="DQ4390" s="72"/>
      <c r="DR4390" s="72"/>
      <c r="DS4390" s="72"/>
      <c r="DT4390" s="72"/>
      <c r="DZ4390" s="141"/>
      <c r="EA4390" s="141"/>
      <c r="EC4390" s="141"/>
      <c r="EF4390" s="143"/>
    </row>
    <row r="4391" spans="78:136">
      <c r="BZ4391"/>
      <c r="CA4391" s="279">
        <v>41432.769641203704</v>
      </c>
      <c r="CB4391" t="s">
        <v>1969</v>
      </c>
      <c r="CF4391" s="65"/>
      <c r="CG4391" s="65"/>
      <c r="DJ4391" s="139"/>
      <c r="DK4391" s="95"/>
      <c r="DL4391" s="141"/>
      <c r="DM4391" s="141"/>
      <c r="DN4391" s="141"/>
      <c r="DO4391" s="141"/>
      <c r="DP4391" s="91"/>
      <c r="DQ4391" s="72"/>
      <c r="DR4391" s="72"/>
      <c r="DS4391" s="72"/>
      <c r="DT4391" s="72"/>
      <c r="DZ4391" s="141"/>
      <c r="EA4391" s="141"/>
      <c r="EC4391" s="141"/>
      <c r="EF4391" s="143"/>
    </row>
    <row r="4392" spans="78:136">
      <c r="BZ4392"/>
      <c r="CA4392" s="279">
        <v>41432.769652777781</v>
      </c>
      <c r="CB4392" t="s">
        <v>3421</v>
      </c>
      <c r="CF4392" s="65"/>
      <c r="CG4392" s="65"/>
      <c r="DJ4392" s="139"/>
      <c r="DK4392" s="95"/>
      <c r="DL4392" s="141"/>
      <c r="DM4392" s="141"/>
      <c r="DN4392" s="141"/>
      <c r="DO4392" s="141"/>
      <c r="DP4392" s="91"/>
      <c r="DQ4392" s="72"/>
      <c r="DR4392" s="72"/>
      <c r="DS4392" s="72"/>
      <c r="DT4392" s="72"/>
      <c r="DZ4392" s="141"/>
      <c r="EA4392" s="141"/>
      <c r="EC4392" s="141"/>
      <c r="EF4392" s="143"/>
    </row>
    <row r="4393" spans="78:136">
      <c r="BZ4393"/>
      <c r="CA4393" s="279">
        <v>41432.76966435185</v>
      </c>
      <c r="CB4393" t="s">
        <v>1969</v>
      </c>
      <c r="CF4393" s="65"/>
      <c r="CG4393" s="65"/>
      <c r="DJ4393" s="139"/>
      <c r="DK4393" s="95"/>
      <c r="DL4393" s="141"/>
      <c r="DM4393" s="141"/>
      <c r="DN4393" s="141"/>
      <c r="DO4393" s="141"/>
      <c r="DP4393" s="91"/>
      <c r="DQ4393" s="72"/>
      <c r="DR4393" s="72"/>
      <c r="DS4393" s="72"/>
      <c r="DT4393" s="72"/>
      <c r="DZ4393" s="141"/>
      <c r="EA4393" s="141"/>
      <c r="EC4393" s="141"/>
      <c r="EF4393" s="143"/>
    </row>
    <row r="4394" spans="78:136">
      <c r="BZ4394"/>
      <c r="CA4394" s="279">
        <v>41432.76966435185</v>
      </c>
      <c r="CB4394" t="s">
        <v>1969</v>
      </c>
      <c r="CF4394" s="65"/>
      <c r="CG4394" s="65"/>
      <c r="DJ4394" s="139"/>
      <c r="DK4394" s="95"/>
      <c r="DL4394" s="141"/>
      <c r="DM4394" s="141"/>
      <c r="DN4394" s="141"/>
      <c r="DO4394" s="141"/>
      <c r="DP4394" s="91"/>
      <c r="DQ4394" s="72"/>
      <c r="DR4394" s="72"/>
      <c r="DS4394" s="72"/>
      <c r="DT4394" s="72"/>
      <c r="DZ4394" s="141"/>
      <c r="EA4394" s="141"/>
      <c r="EC4394" s="141"/>
      <c r="EF4394" s="143"/>
    </row>
    <row r="4395" spans="78:136">
      <c r="BZ4395"/>
      <c r="CA4395" s="279">
        <v>41432.769675925927</v>
      </c>
      <c r="CB4395" t="s">
        <v>1969</v>
      </c>
      <c r="CF4395" s="65"/>
      <c r="CG4395" s="65"/>
      <c r="DJ4395" s="139"/>
      <c r="DK4395" s="95"/>
      <c r="DL4395" s="141"/>
      <c r="DM4395" s="141"/>
      <c r="DN4395" s="141"/>
      <c r="DO4395" s="141"/>
      <c r="DP4395" s="91"/>
      <c r="DQ4395" s="72"/>
      <c r="DR4395" s="72"/>
      <c r="DS4395" s="72"/>
      <c r="DT4395" s="72"/>
      <c r="DZ4395" s="141"/>
      <c r="EA4395" s="141"/>
      <c r="EC4395" s="141"/>
      <c r="EF4395" s="143"/>
    </row>
    <row r="4396" spans="78:136">
      <c r="BZ4396"/>
      <c r="CA4396" s="279">
        <v>41432.769687499997</v>
      </c>
      <c r="CB4396" t="s">
        <v>1969</v>
      </c>
      <c r="CF4396" s="65"/>
      <c r="CG4396" s="65"/>
      <c r="DJ4396" s="139"/>
      <c r="DK4396" s="95"/>
      <c r="DL4396" s="141"/>
      <c r="DM4396" s="141"/>
      <c r="DN4396" s="141"/>
      <c r="DO4396" s="141"/>
      <c r="DP4396" s="91"/>
      <c r="DQ4396" s="72"/>
      <c r="DR4396" s="72"/>
      <c r="DS4396" s="72"/>
      <c r="DT4396" s="72"/>
      <c r="DZ4396" s="141"/>
      <c r="EA4396" s="141"/>
      <c r="EC4396" s="141"/>
      <c r="EF4396" s="143"/>
    </row>
    <row r="4397" spans="78:136">
      <c r="BZ4397"/>
      <c r="CA4397" s="279">
        <v>41432.769699074073</v>
      </c>
      <c r="CB4397" t="s">
        <v>1969</v>
      </c>
      <c r="CF4397" s="65"/>
      <c r="CG4397" s="65"/>
      <c r="DJ4397" s="139"/>
      <c r="DK4397" s="95"/>
      <c r="DL4397" s="141"/>
      <c r="DM4397" s="141"/>
      <c r="DN4397" s="141"/>
      <c r="DO4397" s="141"/>
      <c r="DP4397" s="91"/>
      <c r="DQ4397" s="72"/>
      <c r="DR4397" s="72"/>
      <c r="DS4397" s="72"/>
      <c r="DT4397" s="72"/>
      <c r="DZ4397" s="141"/>
      <c r="EA4397" s="141"/>
      <c r="EC4397" s="141"/>
      <c r="EF4397" s="143"/>
    </row>
    <row r="4398" spans="78:136">
      <c r="BZ4398"/>
      <c r="CA4398" s="279">
        <v>41432.76971064815</v>
      </c>
      <c r="CB4398" t="s">
        <v>3566</v>
      </c>
      <c r="CF4398" s="65"/>
      <c r="CG4398" s="65"/>
      <c r="DJ4398" s="139"/>
      <c r="DK4398" s="95"/>
      <c r="DL4398" s="141"/>
      <c r="DM4398" s="141"/>
      <c r="DN4398" s="141"/>
      <c r="DO4398" s="141"/>
      <c r="DP4398" s="91"/>
      <c r="DQ4398" s="72"/>
      <c r="DR4398" s="72"/>
      <c r="DS4398" s="72"/>
      <c r="DT4398" s="72"/>
      <c r="DZ4398" s="141"/>
      <c r="EA4398" s="141"/>
      <c r="EC4398" s="141"/>
      <c r="EF4398" s="143"/>
    </row>
    <row r="4399" spans="78:136">
      <c r="BZ4399"/>
      <c r="CA4399" s="279">
        <v>41432.76971064815</v>
      </c>
      <c r="CB4399" t="s">
        <v>1969</v>
      </c>
      <c r="CF4399" s="65"/>
      <c r="CG4399" s="65"/>
      <c r="DJ4399" s="139"/>
      <c r="DK4399" s="95"/>
      <c r="DL4399" s="141"/>
      <c r="DM4399" s="141"/>
      <c r="DN4399" s="141"/>
      <c r="DO4399" s="141"/>
      <c r="DP4399" s="91"/>
      <c r="DQ4399" s="72"/>
      <c r="DR4399" s="72"/>
      <c r="DS4399" s="72"/>
      <c r="DT4399" s="72"/>
      <c r="DZ4399" s="141"/>
      <c r="EA4399" s="141"/>
      <c r="EC4399" s="141"/>
      <c r="EF4399" s="143"/>
    </row>
    <row r="4400" spans="78:136">
      <c r="BZ4400"/>
      <c r="CA4400" s="279">
        <v>41432.76972222222</v>
      </c>
      <c r="CB4400" t="s">
        <v>1969</v>
      </c>
      <c r="CF4400" s="65"/>
      <c r="CG4400" s="65"/>
      <c r="DJ4400" s="139"/>
      <c r="DK4400" s="95"/>
      <c r="DL4400" s="141"/>
      <c r="DM4400" s="141"/>
      <c r="DN4400" s="141"/>
      <c r="DO4400" s="141"/>
      <c r="DP4400" s="91"/>
      <c r="DQ4400" s="72"/>
      <c r="DR4400" s="72"/>
      <c r="DS4400" s="72"/>
      <c r="DT4400" s="72"/>
      <c r="DZ4400" s="141"/>
      <c r="EA4400" s="141"/>
      <c r="EC4400" s="141"/>
      <c r="EF4400" s="143"/>
    </row>
    <row r="4401" spans="78:136">
      <c r="BZ4401"/>
      <c r="CA4401" s="279">
        <v>41432.769733796296</v>
      </c>
      <c r="CB4401" t="s">
        <v>1969</v>
      </c>
      <c r="CF4401" s="65"/>
      <c r="CG4401" s="65"/>
      <c r="DJ4401" s="139"/>
      <c r="DK4401" s="95"/>
      <c r="DL4401" s="141"/>
      <c r="DM4401" s="141"/>
      <c r="DN4401" s="141"/>
      <c r="DO4401" s="141"/>
      <c r="DP4401" s="91"/>
      <c r="DQ4401" s="72"/>
      <c r="DR4401" s="72"/>
      <c r="DS4401" s="72"/>
      <c r="DT4401" s="72"/>
      <c r="DZ4401" s="141"/>
      <c r="EA4401" s="141"/>
      <c r="EC4401" s="141"/>
      <c r="EF4401" s="143"/>
    </row>
    <row r="4402" spans="78:136">
      <c r="BZ4402"/>
      <c r="CA4402" s="279">
        <v>41432.769733796296</v>
      </c>
      <c r="CB4402" t="s">
        <v>1969</v>
      </c>
      <c r="CF4402" s="65"/>
      <c r="CG4402" s="65"/>
      <c r="DJ4402" s="139"/>
      <c r="DK4402" s="95"/>
      <c r="DL4402" s="141"/>
      <c r="DM4402" s="141"/>
      <c r="DN4402" s="141"/>
      <c r="DO4402" s="141"/>
      <c r="DP4402" s="91"/>
      <c r="DQ4402" s="72"/>
      <c r="DR4402" s="72"/>
      <c r="DS4402" s="72"/>
      <c r="DT4402" s="72"/>
      <c r="DZ4402" s="141"/>
      <c r="EA4402" s="141"/>
      <c r="EC4402" s="141"/>
      <c r="EF4402" s="143"/>
    </row>
    <row r="4403" spans="78:136">
      <c r="BZ4403"/>
      <c r="CA4403" s="279">
        <v>41432.769756944443</v>
      </c>
      <c r="CB4403" t="s">
        <v>1969</v>
      </c>
      <c r="CF4403" s="65"/>
      <c r="CG4403" s="65"/>
      <c r="DJ4403" s="139"/>
      <c r="DK4403" s="95"/>
      <c r="DL4403" s="141"/>
      <c r="DM4403" s="141"/>
      <c r="DN4403" s="141"/>
      <c r="DO4403" s="141"/>
      <c r="DP4403" s="91"/>
      <c r="DQ4403" s="72"/>
      <c r="DR4403" s="72"/>
      <c r="DS4403" s="72"/>
      <c r="DT4403" s="72"/>
      <c r="DZ4403" s="141"/>
      <c r="EA4403" s="141"/>
      <c r="EC4403" s="141"/>
      <c r="EF4403" s="143"/>
    </row>
    <row r="4404" spans="78:136">
      <c r="BZ4404"/>
      <c r="CA4404" s="279">
        <v>41432.769768518519</v>
      </c>
      <c r="CB4404" t="s">
        <v>3518</v>
      </c>
      <c r="CF4404" s="65"/>
      <c r="CG4404" s="65"/>
      <c r="DJ4404" s="139"/>
      <c r="DK4404" s="95"/>
      <c r="DL4404" s="141"/>
      <c r="DM4404" s="141"/>
      <c r="DN4404" s="141"/>
      <c r="DO4404" s="141"/>
      <c r="DP4404" s="91"/>
      <c r="DQ4404" s="72"/>
      <c r="DR4404" s="72"/>
      <c r="DS4404" s="72"/>
      <c r="DT4404" s="72"/>
      <c r="DZ4404" s="141"/>
      <c r="EA4404" s="141"/>
      <c r="EC4404" s="141"/>
      <c r="EF4404" s="143"/>
    </row>
    <row r="4405" spans="78:136">
      <c r="BZ4405"/>
      <c r="CA4405" s="279">
        <v>41432.769768518519</v>
      </c>
      <c r="CB4405" t="s">
        <v>1969</v>
      </c>
      <c r="CF4405" s="65"/>
      <c r="CG4405" s="65"/>
      <c r="DJ4405" s="139"/>
      <c r="DK4405" s="95"/>
      <c r="DL4405" s="141"/>
      <c r="DM4405" s="141"/>
      <c r="DN4405" s="141"/>
      <c r="DO4405" s="141"/>
      <c r="DP4405" s="91"/>
      <c r="DQ4405" s="72"/>
      <c r="DR4405" s="72"/>
      <c r="DS4405" s="72"/>
      <c r="DT4405" s="72"/>
      <c r="DZ4405" s="141"/>
      <c r="EA4405" s="141"/>
      <c r="EC4405" s="141"/>
      <c r="EF4405" s="143"/>
    </row>
    <row r="4406" spans="78:136">
      <c r="BZ4406"/>
      <c r="CA4406" s="279">
        <v>41432.769768518519</v>
      </c>
      <c r="CB4406" t="s">
        <v>1969</v>
      </c>
      <c r="CF4406" s="65"/>
      <c r="CG4406" s="65"/>
      <c r="DJ4406" s="139"/>
      <c r="DK4406" s="95"/>
      <c r="DL4406" s="141"/>
      <c r="DM4406" s="141"/>
      <c r="DN4406" s="141"/>
      <c r="DO4406" s="141"/>
      <c r="DP4406" s="91"/>
      <c r="DQ4406" s="72"/>
      <c r="DR4406" s="72"/>
      <c r="DS4406" s="72"/>
      <c r="DT4406" s="72"/>
      <c r="DZ4406" s="141"/>
      <c r="EA4406" s="141"/>
      <c r="EC4406" s="141"/>
      <c r="EF4406" s="143"/>
    </row>
    <row r="4407" spans="78:136">
      <c r="BZ4407"/>
      <c r="CA4407" s="279">
        <v>41432.769780092596</v>
      </c>
      <c r="CB4407" t="s">
        <v>1969</v>
      </c>
      <c r="CF4407" s="65"/>
      <c r="CG4407" s="65"/>
      <c r="DJ4407" s="139"/>
      <c r="DK4407" s="95"/>
      <c r="DL4407" s="141"/>
      <c r="DM4407" s="141"/>
      <c r="DN4407" s="141"/>
      <c r="DO4407" s="141"/>
      <c r="DP4407" s="91"/>
      <c r="DQ4407" s="72"/>
      <c r="DR4407" s="72"/>
      <c r="DS4407" s="72"/>
      <c r="DT4407" s="72"/>
      <c r="DZ4407" s="141"/>
      <c r="EA4407" s="141"/>
      <c r="EC4407" s="141"/>
      <c r="EF4407" s="143"/>
    </row>
    <row r="4408" spans="78:136">
      <c r="BZ4408"/>
      <c r="CA4408" s="279">
        <v>41432.769791666666</v>
      </c>
      <c r="CB4408" t="s">
        <v>1969</v>
      </c>
      <c r="CF4408" s="65"/>
      <c r="CG4408" s="65"/>
      <c r="DJ4408" s="139"/>
      <c r="DK4408" s="95"/>
      <c r="DL4408" s="141"/>
      <c r="DM4408" s="141"/>
      <c r="DN4408" s="141"/>
      <c r="DO4408" s="141"/>
      <c r="DP4408" s="91"/>
      <c r="DQ4408" s="72"/>
      <c r="DR4408" s="72"/>
      <c r="DS4408" s="72"/>
      <c r="DT4408" s="72"/>
      <c r="DZ4408" s="141"/>
      <c r="EA4408" s="141"/>
      <c r="EC4408" s="141"/>
      <c r="EF4408" s="143"/>
    </row>
    <row r="4409" spans="78:136">
      <c r="BZ4409"/>
      <c r="CA4409" s="279">
        <v>41432.769803240742</v>
      </c>
      <c r="CB4409" t="s">
        <v>1969</v>
      </c>
      <c r="CF4409" s="65"/>
      <c r="CG4409" s="65"/>
      <c r="DJ4409" s="139"/>
      <c r="DK4409" s="95"/>
      <c r="DL4409" s="141"/>
      <c r="DM4409" s="141"/>
      <c r="DN4409" s="141"/>
      <c r="DO4409" s="141"/>
      <c r="DP4409" s="91"/>
      <c r="DQ4409" s="72"/>
      <c r="DR4409" s="72"/>
      <c r="DS4409" s="72"/>
      <c r="DT4409" s="72"/>
      <c r="DZ4409" s="141"/>
      <c r="EA4409" s="141"/>
      <c r="EC4409" s="141"/>
      <c r="EF4409" s="143"/>
    </row>
    <row r="4410" spans="78:136">
      <c r="BZ4410"/>
      <c r="CA4410" s="279">
        <v>41432.769826388889</v>
      </c>
      <c r="CB4410" t="s">
        <v>3568</v>
      </c>
      <c r="CF4410" s="65"/>
      <c r="CG4410" s="65"/>
      <c r="DJ4410" s="139"/>
      <c r="DK4410" s="95"/>
      <c r="DL4410" s="141"/>
      <c r="DM4410" s="141"/>
      <c r="DN4410" s="141"/>
      <c r="DO4410" s="141"/>
      <c r="DP4410" s="91"/>
      <c r="DQ4410" s="72"/>
      <c r="DR4410" s="72"/>
      <c r="DS4410" s="72"/>
      <c r="DT4410" s="72"/>
      <c r="DZ4410" s="141"/>
      <c r="EA4410" s="141"/>
      <c r="EC4410" s="141"/>
      <c r="EF4410" s="143"/>
    </row>
    <row r="4411" spans="78:136">
      <c r="BZ4411"/>
      <c r="CA4411" s="279">
        <v>41432.769826388889</v>
      </c>
      <c r="CB4411" t="s">
        <v>1969</v>
      </c>
      <c r="CF4411" s="65"/>
      <c r="CG4411" s="65"/>
      <c r="DJ4411" s="139"/>
      <c r="DK4411" s="95"/>
      <c r="DL4411" s="141"/>
      <c r="DM4411" s="141"/>
      <c r="DN4411" s="141"/>
      <c r="DO4411" s="141"/>
      <c r="DP4411" s="91"/>
      <c r="DQ4411" s="72"/>
      <c r="DR4411" s="72"/>
      <c r="DS4411" s="72"/>
      <c r="DT4411" s="72"/>
      <c r="DZ4411" s="141"/>
      <c r="EA4411" s="141"/>
      <c r="EC4411" s="141"/>
      <c r="EF4411" s="143"/>
    </row>
    <row r="4412" spans="78:136">
      <c r="BZ4412"/>
      <c r="CA4412" s="279">
        <v>41432.769826388889</v>
      </c>
      <c r="CB4412" t="s">
        <v>1969</v>
      </c>
      <c r="CF4412" s="65"/>
      <c r="CG4412" s="65"/>
      <c r="DJ4412" s="139"/>
      <c r="DK4412" s="95"/>
      <c r="DL4412" s="141"/>
      <c r="DM4412" s="141"/>
      <c r="DN4412" s="141"/>
      <c r="DO4412" s="141"/>
      <c r="DP4412" s="91"/>
      <c r="DQ4412" s="72"/>
      <c r="DR4412" s="72"/>
      <c r="DS4412" s="72"/>
      <c r="DT4412" s="72"/>
      <c r="DZ4412" s="141"/>
      <c r="EA4412" s="141"/>
      <c r="EC4412" s="141"/>
      <c r="EF4412" s="143"/>
    </row>
    <row r="4413" spans="78:136">
      <c r="BZ4413"/>
      <c r="CA4413" s="279">
        <v>41432.769837962966</v>
      </c>
      <c r="CB4413" t="s">
        <v>1969</v>
      </c>
      <c r="CF4413" s="65"/>
      <c r="CG4413" s="65"/>
      <c r="DJ4413" s="139"/>
      <c r="DK4413" s="95"/>
      <c r="DL4413" s="141"/>
      <c r="DM4413" s="141"/>
      <c r="DN4413" s="141"/>
      <c r="DO4413" s="141"/>
      <c r="DP4413" s="91"/>
      <c r="DQ4413" s="72"/>
      <c r="DR4413" s="72"/>
      <c r="DS4413" s="72"/>
      <c r="DT4413" s="72"/>
      <c r="DZ4413" s="141"/>
      <c r="EA4413" s="141"/>
      <c r="EC4413" s="141"/>
      <c r="EF4413" s="143"/>
    </row>
    <row r="4414" spans="78:136">
      <c r="BZ4414"/>
      <c r="CA4414" s="279">
        <v>41432.769849537035</v>
      </c>
      <c r="CB4414" t="s">
        <v>1969</v>
      </c>
      <c r="CF4414" s="65"/>
      <c r="CG4414" s="65"/>
      <c r="DJ4414" s="139"/>
      <c r="DK4414" s="95"/>
      <c r="DL4414" s="141"/>
      <c r="DM4414" s="141"/>
      <c r="DN4414" s="141"/>
      <c r="DO4414" s="141"/>
      <c r="DP4414" s="91"/>
      <c r="DQ4414" s="72"/>
      <c r="DR4414" s="72"/>
      <c r="DS4414" s="72"/>
      <c r="DT4414" s="72"/>
      <c r="DZ4414" s="141"/>
      <c r="EA4414" s="141"/>
      <c r="EC4414" s="141"/>
      <c r="EF4414" s="143"/>
    </row>
    <row r="4415" spans="78:136">
      <c r="BZ4415"/>
      <c r="CA4415" s="279">
        <v>41432.769849537035</v>
      </c>
      <c r="CB4415" t="s">
        <v>1969</v>
      </c>
      <c r="CF4415" s="65"/>
      <c r="CG4415" s="65"/>
      <c r="DJ4415" s="139"/>
      <c r="DK4415" s="95"/>
      <c r="DL4415" s="141"/>
      <c r="DM4415" s="141"/>
      <c r="DN4415" s="141"/>
      <c r="DO4415" s="141"/>
      <c r="DP4415" s="91"/>
      <c r="DQ4415" s="72"/>
      <c r="DR4415" s="72"/>
      <c r="DS4415" s="72"/>
      <c r="DT4415" s="72"/>
      <c r="DZ4415" s="141"/>
      <c r="EA4415" s="141"/>
      <c r="EC4415" s="141"/>
      <c r="EF4415" s="143"/>
    </row>
    <row r="4416" spans="78:136">
      <c r="BZ4416"/>
      <c r="CA4416" s="279">
        <v>41432.769861111112</v>
      </c>
      <c r="CB4416" t="s">
        <v>1969</v>
      </c>
      <c r="CF4416" s="65"/>
      <c r="CG4416" s="65"/>
      <c r="DJ4416" s="139"/>
      <c r="DK4416" s="95"/>
      <c r="DL4416" s="141"/>
      <c r="DM4416" s="141"/>
      <c r="DN4416" s="141"/>
      <c r="DO4416" s="141"/>
      <c r="DP4416" s="91"/>
      <c r="DQ4416" s="72"/>
      <c r="DR4416" s="72"/>
      <c r="DS4416" s="72"/>
      <c r="DT4416" s="72"/>
      <c r="DZ4416" s="141"/>
      <c r="EA4416" s="141"/>
      <c r="EC4416" s="141"/>
      <c r="EF4416" s="143"/>
    </row>
    <row r="4417" spans="78:136">
      <c r="BZ4417"/>
      <c r="CA4417" s="279">
        <v>41432.769861111112</v>
      </c>
      <c r="CB4417" t="s">
        <v>1969</v>
      </c>
      <c r="CF4417" s="65"/>
      <c r="CG4417" s="65"/>
      <c r="DJ4417" s="139"/>
      <c r="DK4417" s="95"/>
      <c r="DL4417" s="141"/>
      <c r="DM4417" s="141"/>
      <c r="DN4417" s="141"/>
      <c r="DO4417" s="141"/>
      <c r="DP4417" s="91"/>
      <c r="DQ4417" s="72"/>
      <c r="DR4417" s="72"/>
      <c r="DS4417" s="72"/>
      <c r="DT4417" s="72"/>
      <c r="DZ4417" s="141"/>
      <c r="EA4417" s="141"/>
      <c r="EC4417" s="141"/>
      <c r="EF4417" s="143"/>
    </row>
    <row r="4418" spans="78:136">
      <c r="BZ4418"/>
      <c r="CA4418" s="279">
        <v>41432.769861111112</v>
      </c>
      <c r="CB4418" t="s">
        <v>1969</v>
      </c>
      <c r="CF4418" s="65"/>
      <c r="CG4418" s="65"/>
      <c r="DJ4418" s="139"/>
      <c r="DK4418" s="95"/>
      <c r="DL4418" s="141"/>
      <c r="DM4418" s="141"/>
      <c r="DN4418" s="141"/>
      <c r="DO4418" s="141"/>
      <c r="DP4418" s="91"/>
      <c r="DQ4418" s="72"/>
      <c r="DR4418" s="72"/>
      <c r="DS4418" s="72"/>
      <c r="DT4418" s="72"/>
      <c r="DZ4418" s="141"/>
      <c r="EA4418" s="141"/>
      <c r="EC4418" s="141"/>
      <c r="EF4418" s="143"/>
    </row>
    <row r="4419" spans="78:136">
      <c r="BZ4419"/>
      <c r="CA4419" s="279">
        <v>41432.769872685189</v>
      </c>
      <c r="CB4419" t="s">
        <v>1969</v>
      </c>
      <c r="CF4419" s="65"/>
      <c r="CG4419" s="65"/>
      <c r="DJ4419" s="139"/>
      <c r="DK4419" s="95"/>
      <c r="DL4419" s="141"/>
      <c r="DM4419" s="141"/>
      <c r="DN4419" s="141"/>
      <c r="DO4419" s="141"/>
      <c r="DP4419" s="91"/>
      <c r="DQ4419" s="72"/>
      <c r="DR4419" s="72"/>
      <c r="DS4419" s="72"/>
      <c r="DT4419" s="72"/>
      <c r="DZ4419" s="141"/>
      <c r="EA4419" s="141"/>
      <c r="EC4419" s="141"/>
      <c r="EF4419" s="143"/>
    </row>
    <row r="4420" spans="78:136">
      <c r="BZ4420"/>
      <c r="CA4420" s="279">
        <v>41432.769884259258</v>
      </c>
      <c r="CB4420" t="s">
        <v>1969</v>
      </c>
      <c r="CF4420" s="65"/>
      <c r="CG4420" s="65"/>
      <c r="DJ4420" s="139"/>
      <c r="DK4420" s="95"/>
      <c r="DL4420" s="141"/>
      <c r="DM4420" s="141"/>
      <c r="DN4420" s="141"/>
      <c r="DO4420" s="141"/>
      <c r="DP4420" s="91"/>
      <c r="DQ4420" s="72"/>
      <c r="DR4420" s="72"/>
      <c r="DS4420" s="72"/>
      <c r="DT4420" s="72"/>
      <c r="DZ4420" s="141"/>
      <c r="EA4420" s="141"/>
      <c r="EC4420" s="141"/>
      <c r="EF4420" s="143"/>
    </row>
    <row r="4421" spans="78:136">
      <c r="BZ4421"/>
      <c r="CA4421" s="279">
        <v>41432.769918981481</v>
      </c>
      <c r="CB4421" t="s">
        <v>1969</v>
      </c>
      <c r="CF4421" s="65"/>
      <c r="CG4421" s="65"/>
      <c r="DJ4421" s="139"/>
      <c r="DK4421" s="95"/>
      <c r="DL4421" s="141"/>
      <c r="DM4421" s="141"/>
      <c r="DN4421" s="141"/>
      <c r="DO4421" s="141"/>
      <c r="DP4421" s="91"/>
      <c r="DQ4421" s="72"/>
      <c r="DR4421" s="72"/>
      <c r="DS4421" s="72"/>
      <c r="DT4421" s="72"/>
      <c r="DZ4421" s="141"/>
      <c r="EA4421" s="141"/>
      <c r="EC4421" s="141"/>
      <c r="EF4421" s="143"/>
    </row>
    <row r="4422" spans="78:136">
      <c r="BZ4422"/>
      <c r="CA4422" s="279">
        <v>41432.769930555558</v>
      </c>
      <c r="CB4422" t="s">
        <v>1969</v>
      </c>
      <c r="CF4422" s="65"/>
      <c r="CG4422" s="65"/>
      <c r="DJ4422" s="139"/>
      <c r="DK4422" s="95"/>
      <c r="DL4422" s="141"/>
      <c r="DM4422" s="141"/>
      <c r="DN4422" s="141"/>
      <c r="DO4422" s="141"/>
      <c r="DP4422" s="91"/>
      <c r="DQ4422" s="72"/>
      <c r="DR4422" s="72"/>
      <c r="DS4422" s="72"/>
      <c r="DT4422" s="72"/>
      <c r="DZ4422" s="141"/>
      <c r="EA4422" s="141"/>
      <c r="EC4422" s="141"/>
      <c r="EF4422" s="143"/>
    </row>
    <row r="4423" spans="78:136">
      <c r="BZ4423"/>
      <c r="CA4423" s="279">
        <v>41432.769942129627</v>
      </c>
      <c r="CB4423" t="s">
        <v>1969</v>
      </c>
      <c r="CF4423" s="65"/>
      <c r="CG4423" s="65"/>
      <c r="DJ4423" s="139"/>
      <c r="DK4423" s="95"/>
      <c r="DL4423" s="141"/>
      <c r="DM4423" s="141"/>
      <c r="DN4423" s="141"/>
      <c r="DO4423" s="141"/>
      <c r="DP4423" s="91"/>
      <c r="DQ4423" s="72"/>
      <c r="DR4423" s="72"/>
      <c r="DS4423" s="72"/>
      <c r="DT4423" s="72"/>
      <c r="DZ4423" s="141"/>
      <c r="EA4423" s="141"/>
      <c r="EC4423" s="141"/>
      <c r="EF4423" s="143"/>
    </row>
    <row r="4424" spans="78:136">
      <c r="BZ4424"/>
      <c r="CA4424" s="279">
        <v>41432.769953703704</v>
      </c>
      <c r="CB4424" t="s">
        <v>3520</v>
      </c>
      <c r="CF4424" s="65"/>
      <c r="CG4424" s="65"/>
      <c r="DJ4424" s="139"/>
      <c r="DK4424" s="95"/>
      <c r="DL4424" s="141"/>
      <c r="DM4424" s="141"/>
      <c r="DN4424" s="141"/>
      <c r="DO4424" s="141"/>
      <c r="DP4424" s="91"/>
      <c r="DQ4424" s="72"/>
      <c r="DR4424" s="72"/>
      <c r="DS4424" s="72"/>
      <c r="DT4424" s="72"/>
      <c r="DZ4424" s="141"/>
      <c r="EA4424" s="141"/>
      <c r="EC4424" s="141"/>
      <c r="EF4424" s="143"/>
    </row>
    <row r="4425" spans="78:136">
      <c r="BZ4425"/>
      <c r="CA4425" s="279">
        <v>41432.769953703704</v>
      </c>
      <c r="CB4425" t="s">
        <v>1969</v>
      </c>
      <c r="CF4425" s="65"/>
      <c r="CG4425" s="65"/>
      <c r="DJ4425" s="139"/>
      <c r="DK4425" s="95"/>
      <c r="DL4425" s="141"/>
      <c r="DM4425" s="141"/>
      <c r="DN4425" s="141"/>
      <c r="DO4425" s="141"/>
      <c r="DP4425" s="91"/>
      <c r="DQ4425" s="72"/>
      <c r="DR4425" s="72"/>
      <c r="DS4425" s="72"/>
      <c r="DT4425" s="72"/>
      <c r="DZ4425" s="141"/>
      <c r="EA4425" s="141"/>
      <c r="EC4425" s="141"/>
      <c r="EF4425" s="143"/>
    </row>
    <row r="4426" spans="78:136">
      <c r="BZ4426"/>
      <c r="CA4426" s="279">
        <v>41432.770162037035</v>
      </c>
      <c r="CB4426" t="s">
        <v>3521</v>
      </c>
      <c r="CF4426" s="65"/>
      <c r="CG4426" s="65"/>
      <c r="DJ4426" s="139"/>
      <c r="DK4426" s="95"/>
      <c r="DL4426" s="141"/>
      <c r="DM4426" s="141"/>
      <c r="DN4426" s="141"/>
      <c r="DO4426" s="141"/>
      <c r="DP4426" s="91"/>
      <c r="DQ4426" s="72"/>
      <c r="DR4426" s="72"/>
      <c r="DS4426" s="72"/>
      <c r="DT4426" s="72"/>
      <c r="DZ4426" s="141"/>
      <c r="EA4426" s="141"/>
      <c r="EC4426" s="141"/>
      <c r="EF4426" s="143"/>
    </row>
    <row r="4427" spans="78:136">
      <c r="BZ4427"/>
      <c r="CA4427" s="279">
        <v>41432.770173611112</v>
      </c>
      <c r="CB4427" t="s">
        <v>1597</v>
      </c>
      <c r="CF4427" s="65"/>
      <c r="CG4427" s="65"/>
      <c r="DJ4427" s="139"/>
      <c r="DK4427" s="95"/>
      <c r="DL4427" s="141"/>
      <c r="DM4427" s="141"/>
      <c r="DN4427" s="141"/>
      <c r="DO4427" s="141"/>
      <c r="DP4427" s="91"/>
      <c r="DQ4427" s="72"/>
      <c r="DR4427" s="72"/>
      <c r="DS4427" s="72"/>
      <c r="DT4427" s="72"/>
      <c r="DZ4427" s="141"/>
      <c r="EA4427" s="141"/>
      <c r="EC4427" s="141"/>
      <c r="EF4427" s="143"/>
    </row>
    <row r="4428" spans="78:136">
      <c r="BZ4428"/>
      <c r="CA4428" s="279">
        <v>41432.770173611112</v>
      </c>
      <c r="CB4428" t="s">
        <v>1969</v>
      </c>
      <c r="CF4428" s="65"/>
      <c r="CG4428" s="65"/>
      <c r="DJ4428" s="139"/>
      <c r="DK4428" s="95"/>
      <c r="DL4428" s="141"/>
      <c r="DM4428" s="141"/>
      <c r="DN4428" s="141"/>
      <c r="DO4428" s="141"/>
      <c r="DP4428" s="91"/>
      <c r="DQ4428" s="72"/>
      <c r="DR4428" s="72"/>
      <c r="DS4428" s="72"/>
      <c r="DT4428" s="72"/>
      <c r="DZ4428" s="141"/>
      <c r="EA4428" s="141"/>
      <c r="EC4428" s="141"/>
      <c r="EF4428" s="143"/>
    </row>
    <row r="4429" spans="78:136">
      <c r="BZ4429"/>
      <c r="CA4429" s="279">
        <v>41432.770231481481</v>
      </c>
      <c r="CB4429" t="s">
        <v>3522</v>
      </c>
      <c r="CF4429" s="65"/>
      <c r="CG4429" s="65"/>
      <c r="DJ4429" s="139"/>
      <c r="DK4429" s="95"/>
      <c r="DL4429" s="141"/>
      <c r="DM4429" s="141"/>
      <c r="DN4429" s="141"/>
      <c r="DO4429" s="141"/>
      <c r="DP4429" s="91"/>
      <c r="DQ4429" s="72"/>
      <c r="DR4429" s="72"/>
      <c r="DS4429" s="72"/>
      <c r="DT4429" s="72"/>
      <c r="DZ4429" s="141"/>
      <c r="EA4429" s="141"/>
      <c r="EC4429" s="141"/>
      <c r="EF4429" s="143"/>
    </row>
    <row r="4430" spans="78:136">
      <c r="BZ4430"/>
      <c r="CA4430" s="279">
        <v>41432.770231481481</v>
      </c>
      <c r="CB4430" t="s">
        <v>1597</v>
      </c>
      <c r="CF4430" s="65"/>
      <c r="CG4430" s="65"/>
      <c r="DJ4430" s="139"/>
      <c r="DK4430" s="95"/>
      <c r="DL4430" s="141"/>
      <c r="DM4430" s="141"/>
      <c r="DN4430" s="141"/>
      <c r="DO4430" s="141"/>
      <c r="DP4430" s="91"/>
      <c r="DQ4430" s="72"/>
      <c r="DR4430" s="72"/>
      <c r="DS4430" s="72"/>
      <c r="DT4430" s="72"/>
      <c r="DZ4430" s="141"/>
      <c r="EA4430" s="141"/>
      <c r="EC4430" s="141"/>
      <c r="EF4430" s="143"/>
    </row>
    <row r="4431" spans="78:136">
      <c r="BZ4431"/>
      <c r="CA4431" s="279"/>
      <c r="CB4431" t="s">
        <v>1209</v>
      </c>
      <c r="CF4431" s="65"/>
      <c r="CG4431" s="65"/>
      <c r="DJ4431" s="139"/>
      <c r="DK4431" s="95"/>
      <c r="DL4431" s="141"/>
      <c r="DM4431" s="141"/>
      <c r="DN4431" s="141"/>
      <c r="DO4431" s="141"/>
      <c r="DP4431" s="91"/>
      <c r="DQ4431" s="72"/>
      <c r="DR4431" s="72"/>
      <c r="DS4431" s="72"/>
      <c r="DT4431" s="72"/>
      <c r="DZ4431" s="141"/>
      <c r="EA4431" s="141"/>
      <c r="EC4431" s="141"/>
      <c r="EF4431" s="143"/>
    </row>
    <row r="4432" spans="78:136">
      <c r="BZ4432"/>
      <c r="CA4432" s="279">
        <v>41432.770243055558</v>
      </c>
      <c r="CB4432" t="s">
        <v>3520</v>
      </c>
      <c r="CF4432" s="65"/>
      <c r="CG4432" s="65"/>
      <c r="DJ4432" s="139"/>
      <c r="DK4432" s="95"/>
      <c r="DL4432" s="141"/>
      <c r="DM4432" s="141"/>
      <c r="DN4432" s="141"/>
      <c r="DO4432" s="141"/>
      <c r="DP4432" s="91"/>
      <c r="DQ4432" s="72"/>
      <c r="DR4432" s="72"/>
      <c r="DS4432" s="72"/>
      <c r="DT4432" s="72"/>
      <c r="DZ4432" s="141"/>
      <c r="EA4432" s="141"/>
      <c r="EC4432" s="141"/>
      <c r="EF4432" s="143"/>
    </row>
    <row r="4433" spans="78:136">
      <c r="BZ4433"/>
      <c r="CA4433" s="279"/>
      <c r="CB4433" t="s">
        <v>1209</v>
      </c>
      <c r="CF4433" s="65"/>
      <c r="CG4433" s="65"/>
      <c r="DJ4433" s="139"/>
      <c r="DK4433" s="95"/>
      <c r="DL4433" s="141"/>
      <c r="DM4433" s="141"/>
      <c r="DN4433" s="141"/>
      <c r="DO4433" s="141"/>
      <c r="DP4433" s="91"/>
      <c r="DQ4433" s="72"/>
      <c r="DR4433" s="72"/>
      <c r="DS4433" s="72"/>
      <c r="DT4433" s="72"/>
      <c r="DZ4433" s="141"/>
      <c r="EA4433" s="141"/>
      <c r="EC4433" s="141"/>
      <c r="EF4433" s="143"/>
    </row>
    <row r="4434" spans="78:136">
      <c r="BZ4434"/>
      <c r="CA4434" s="279">
        <v>41432.770254629628</v>
      </c>
      <c r="CB4434" t="s">
        <v>1969</v>
      </c>
      <c r="CF4434" s="65"/>
      <c r="CG4434" s="65"/>
      <c r="DJ4434" s="139"/>
      <c r="DK4434" s="95"/>
      <c r="DL4434" s="141"/>
      <c r="DM4434" s="141"/>
      <c r="DN4434" s="141"/>
      <c r="DO4434" s="141"/>
      <c r="DP4434" s="91"/>
      <c r="DQ4434" s="72"/>
      <c r="DR4434" s="72"/>
      <c r="DS4434" s="72"/>
      <c r="DT4434" s="72"/>
      <c r="DZ4434" s="141"/>
      <c r="EA4434" s="141"/>
      <c r="EC4434" s="141"/>
      <c r="EF4434" s="143"/>
    </row>
    <row r="4435" spans="78:136">
      <c r="BZ4435"/>
      <c r="CA4435" s="279">
        <v>41432.770289351851</v>
      </c>
      <c r="CB4435" t="s">
        <v>3523</v>
      </c>
      <c r="CF4435" s="65"/>
      <c r="CG4435" s="65"/>
      <c r="DJ4435" s="139"/>
      <c r="DK4435" s="95"/>
      <c r="DL4435" s="141"/>
      <c r="DM4435" s="141"/>
      <c r="DN4435" s="141"/>
      <c r="DO4435" s="141"/>
      <c r="DP4435" s="91"/>
      <c r="DQ4435" s="72"/>
      <c r="DR4435" s="72"/>
      <c r="DS4435" s="72"/>
      <c r="DT4435" s="72"/>
      <c r="DZ4435" s="141"/>
      <c r="EA4435" s="141"/>
      <c r="EC4435" s="141"/>
      <c r="EF4435" s="143"/>
    </row>
    <row r="4436" spans="78:136">
      <c r="BZ4436"/>
      <c r="CA4436" s="279">
        <v>41432.770289351851</v>
      </c>
      <c r="CB4436" t="s">
        <v>1597</v>
      </c>
      <c r="CF4436" s="65"/>
      <c r="CG4436" s="65"/>
      <c r="DJ4436" s="139"/>
      <c r="DK4436" s="95"/>
      <c r="DL4436" s="141"/>
      <c r="DM4436" s="141"/>
      <c r="DN4436" s="141"/>
      <c r="DO4436" s="141"/>
      <c r="DP4436" s="91"/>
      <c r="DQ4436" s="72"/>
      <c r="DR4436" s="72"/>
      <c r="DS4436" s="72"/>
      <c r="DT4436" s="72"/>
      <c r="DZ4436" s="141"/>
      <c r="EA4436" s="141"/>
      <c r="EC4436" s="141"/>
      <c r="EF4436" s="143"/>
    </row>
    <row r="4437" spans="78:136">
      <c r="BZ4437"/>
      <c r="CA4437" s="279">
        <v>41432.770300925928</v>
      </c>
      <c r="CB4437" t="s">
        <v>1969</v>
      </c>
      <c r="CF4437" s="65"/>
      <c r="CG4437" s="65"/>
      <c r="DJ4437" s="139"/>
      <c r="DK4437" s="95"/>
      <c r="DL4437" s="141"/>
      <c r="DM4437" s="141"/>
      <c r="DN4437" s="141"/>
      <c r="DO4437" s="141"/>
      <c r="DP4437" s="91"/>
      <c r="DQ4437" s="72"/>
      <c r="DR4437" s="72"/>
      <c r="DS4437" s="72"/>
      <c r="DT4437" s="72"/>
      <c r="DZ4437" s="141"/>
      <c r="EA4437" s="141"/>
      <c r="EC4437" s="141"/>
      <c r="EF4437" s="143"/>
    </row>
    <row r="4438" spans="78:136">
      <c r="BZ4438"/>
      <c r="CA4438" s="279">
        <v>41432.770300925928</v>
      </c>
      <c r="CB4438" t="s">
        <v>3524</v>
      </c>
      <c r="CF4438" s="65"/>
      <c r="CG4438" s="65"/>
      <c r="DJ4438" s="139"/>
      <c r="DK4438" s="95"/>
      <c r="DL4438" s="141"/>
      <c r="DM4438" s="141"/>
      <c r="DN4438" s="141"/>
      <c r="DO4438" s="141"/>
      <c r="DP4438" s="91"/>
      <c r="DQ4438" s="72"/>
      <c r="DR4438" s="72"/>
      <c r="DS4438" s="72"/>
      <c r="DT4438" s="72"/>
      <c r="DZ4438" s="141"/>
      <c r="EA4438" s="141"/>
      <c r="EC4438" s="141"/>
      <c r="EF4438" s="143"/>
    </row>
    <row r="4439" spans="78:136">
      <c r="BZ4439"/>
      <c r="CA4439" s="279">
        <v>41432.770300925928</v>
      </c>
      <c r="CB4439" t="s">
        <v>1969</v>
      </c>
      <c r="CF4439" s="65"/>
      <c r="CG4439" s="65"/>
      <c r="DJ4439" s="139"/>
      <c r="DK4439" s="95"/>
      <c r="DL4439" s="141"/>
      <c r="DM4439" s="141"/>
      <c r="DN4439" s="141"/>
      <c r="DO4439" s="141"/>
      <c r="DP4439" s="91"/>
      <c r="DQ4439" s="72"/>
      <c r="DR4439" s="72"/>
      <c r="DS4439" s="72"/>
      <c r="DT4439" s="72"/>
      <c r="DZ4439" s="141"/>
      <c r="EA4439" s="141"/>
      <c r="EC4439" s="141"/>
      <c r="EF4439" s="143"/>
    </row>
    <row r="4440" spans="78:136">
      <c r="BZ4440"/>
      <c r="CA4440" s="279">
        <v>41432.770312499997</v>
      </c>
      <c r="CB4440" t="s">
        <v>3570</v>
      </c>
      <c r="CF4440" s="65"/>
      <c r="CG4440" s="65"/>
      <c r="DJ4440" s="139"/>
      <c r="DK4440" s="95"/>
      <c r="DL4440" s="141"/>
      <c r="DM4440" s="141"/>
      <c r="DN4440" s="141"/>
      <c r="DO4440" s="141"/>
      <c r="DP4440" s="91"/>
      <c r="DQ4440" s="72"/>
      <c r="DR4440" s="72"/>
      <c r="DS4440" s="72"/>
      <c r="DT4440" s="72"/>
      <c r="DZ4440" s="141"/>
      <c r="EA4440" s="141"/>
      <c r="EC4440" s="141"/>
      <c r="EF4440" s="143"/>
    </row>
    <row r="4441" spans="78:136">
      <c r="BZ4441"/>
      <c r="CA4441" s="279">
        <v>41432.77034722222</v>
      </c>
      <c r="CB4441" t="s">
        <v>1969</v>
      </c>
      <c r="CF4441" s="65"/>
      <c r="CG4441" s="65"/>
      <c r="DJ4441" s="139"/>
      <c r="DK4441" s="95"/>
      <c r="DL4441" s="141"/>
      <c r="DM4441" s="141"/>
      <c r="DN4441" s="141"/>
      <c r="DO4441" s="141"/>
      <c r="DP4441" s="91"/>
      <c r="DQ4441" s="72"/>
      <c r="DR4441" s="72"/>
      <c r="DS4441" s="72"/>
      <c r="DT4441" s="72"/>
      <c r="DZ4441" s="141"/>
      <c r="EA4441" s="141"/>
      <c r="EC4441" s="141"/>
      <c r="EF4441" s="143"/>
    </row>
    <row r="4442" spans="78:136">
      <c r="BZ4442"/>
      <c r="CA4442" s="279">
        <v>41432.77034722222</v>
      </c>
      <c r="CB4442" t="s">
        <v>3523</v>
      </c>
      <c r="CF4442" s="65"/>
      <c r="CG4442" s="65"/>
      <c r="DJ4442" s="139"/>
      <c r="DK4442" s="95"/>
      <c r="DL4442" s="141"/>
      <c r="DM4442" s="141"/>
      <c r="DN4442" s="141"/>
      <c r="DO4442" s="141"/>
      <c r="DP4442" s="91"/>
      <c r="DQ4442" s="72"/>
      <c r="DR4442" s="72"/>
      <c r="DS4442" s="72"/>
      <c r="DT4442" s="72"/>
      <c r="DZ4442" s="141"/>
      <c r="EA4442" s="141"/>
      <c r="EC4442" s="141"/>
      <c r="EF4442" s="143"/>
    </row>
    <row r="4443" spans="78:136">
      <c r="BZ4443"/>
      <c r="CA4443" s="279">
        <v>41432.77034722222</v>
      </c>
      <c r="CB4443" t="s">
        <v>1597</v>
      </c>
      <c r="CF4443" s="65"/>
      <c r="CG4443" s="65"/>
      <c r="DJ4443" s="139"/>
      <c r="DK4443" s="95"/>
      <c r="DL4443" s="141"/>
      <c r="DM4443" s="141"/>
      <c r="DN4443" s="141"/>
      <c r="DO4443" s="141"/>
      <c r="DP4443" s="91"/>
      <c r="DQ4443" s="72"/>
      <c r="DR4443" s="72"/>
      <c r="DS4443" s="72"/>
      <c r="DT4443" s="72"/>
      <c r="DZ4443" s="141"/>
      <c r="EA4443" s="141"/>
      <c r="EC4443" s="141"/>
      <c r="EF4443" s="143"/>
    </row>
    <row r="4444" spans="78:136">
      <c r="BZ4444"/>
      <c r="CA4444" s="279">
        <v>41435.394849537035</v>
      </c>
      <c r="CB4444" t="s">
        <v>1666</v>
      </c>
      <c r="CF4444" s="65"/>
      <c r="CG4444" s="65"/>
      <c r="DJ4444" s="139"/>
      <c r="DK4444" s="95"/>
      <c r="DL4444" s="141"/>
      <c r="DM4444" s="141"/>
      <c r="DN4444" s="141"/>
      <c r="DO4444" s="141"/>
      <c r="DP4444" s="91"/>
      <c r="DQ4444" s="72"/>
      <c r="DR4444" s="72"/>
      <c r="DS4444" s="72"/>
      <c r="DT4444" s="72"/>
      <c r="DZ4444" s="141"/>
      <c r="EA4444" s="141"/>
      <c r="EC4444" s="141"/>
      <c r="EF4444" s="143"/>
    </row>
    <row r="4445" spans="78:136">
      <c r="BZ4445"/>
      <c r="CA4445" s="279">
        <v>41435.394861111112</v>
      </c>
      <c r="CB4445" t="s">
        <v>1667</v>
      </c>
      <c r="CF4445" s="65"/>
      <c r="CG4445" s="65"/>
      <c r="DJ4445" s="139"/>
      <c r="DK4445" s="95"/>
      <c r="DL4445" s="141"/>
      <c r="DM4445" s="141"/>
      <c r="DN4445" s="141"/>
      <c r="DO4445" s="141"/>
      <c r="DP4445" s="91"/>
      <c r="DQ4445" s="72"/>
      <c r="DR4445" s="72"/>
      <c r="DS4445" s="72"/>
      <c r="DT4445" s="72"/>
      <c r="DZ4445" s="141"/>
      <c r="EA4445" s="141"/>
      <c r="EC4445" s="141"/>
      <c r="EF4445" s="143"/>
    </row>
    <row r="4446" spans="78:136">
      <c r="BZ4446"/>
      <c r="CA4446" s="279">
        <v>41435.394872685189</v>
      </c>
      <c r="CB4446" t="s">
        <v>1668</v>
      </c>
      <c r="CF4446" s="65"/>
      <c r="CG4446" s="65"/>
      <c r="DJ4446" s="139"/>
      <c r="DK4446" s="95"/>
      <c r="DL4446" s="141"/>
      <c r="DM4446" s="141"/>
      <c r="DN4446" s="141"/>
      <c r="DO4446" s="141"/>
      <c r="DP4446" s="91"/>
      <c r="DQ4446" s="72"/>
      <c r="DR4446" s="72"/>
      <c r="DS4446" s="72"/>
      <c r="DT4446" s="72"/>
      <c r="DZ4446" s="141"/>
      <c r="EA4446" s="141"/>
      <c r="EC4446" s="141"/>
      <c r="EF4446" s="143"/>
    </row>
    <row r="4447" spans="78:136">
      <c r="BZ4447"/>
      <c r="CA4447" s="279">
        <v>41435.405613425923</v>
      </c>
      <c r="CB4447" t="s">
        <v>1969</v>
      </c>
      <c r="CF4447" s="65"/>
      <c r="CG4447" s="65"/>
      <c r="DJ4447" s="139"/>
      <c r="DK4447" s="95"/>
      <c r="DL4447" s="141"/>
      <c r="DM4447" s="141"/>
      <c r="DN4447" s="141"/>
      <c r="DO4447" s="141"/>
      <c r="DP4447" s="91"/>
      <c r="DQ4447" s="72"/>
      <c r="DR4447" s="72"/>
      <c r="DS4447" s="72"/>
      <c r="DT4447" s="72"/>
      <c r="DZ4447" s="141"/>
      <c r="EA4447" s="141"/>
      <c r="EC4447" s="141"/>
      <c r="EF4447" s="143"/>
    </row>
    <row r="4448" spans="78:136">
      <c r="BZ4448"/>
      <c r="CA4448" s="279">
        <v>41435.405624999999</v>
      </c>
      <c r="CB4448" t="s">
        <v>1969</v>
      </c>
      <c r="CF4448" s="65"/>
      <c r="CG4448" s="65"/>
      <c r="DJ4448" s="139"/>
      <c r="DK4448" s="95"/>
      <c r="DL4448" s="141"/>
      <c r="DM4448" s="141"/>
      <c r="DN4448" s="141"/>
      <c r="DO4448" s="141"/>
      <c r="DP4448" s="91"/>
      <c r="DQ4448" s="72"/>
      <c r="DR4448" s="72"/>
      <c r="DS4448" s="72"/>
      <c r="DT4448" s="72"/>
      <c r="DZ4448" s="141"/>
      <c r="EA4448" s="141"/>
      <c r="EC4448" s="141"/>
      <c r="EF4448" s="143"/>
    </row>
    <row r="4449" spans="78:136">
      <c r="BZ4449"/>
      <c r="CA4449" s="279">
        <v>41435.405740740738</v>
      </c>
      <c r="CB4449" t="s">
        <v>1969</v>
      </c>
      <c r="CF4449" s="65"/>
      <c r="CG4449" s="65"/>
      <c r="DJ4449" s="139"/>
      <c r="DK4449" s="95"/>
      <c r="DL4449" s="141"/>
      <c r="DM4449" s="141"/>
      <c r="DN4449" s="141"/>
      <c r="DO4449" s="141"/>
      <c r="DP4449" s="91"/>
      <c r="DQ4449" s="72"/>
      <c r="DR4449" s="72"/>
      <c r="DS4449" s="72"/>
      <c r="DT4449" s="72"/>
      <c r="DZ4449" s="141"/>
      <c r="EA4449" s="141"/>
      <c r="EC4449" s="141"/>
      <c r="EF4449" s="143"/>
    </row>
    <row r="4450" spans="78:136">
      <c r="BZ4450"/>
      <c r="CA4450" s="279">
        <v>41435.405752314815</v>
      </c>
      <c r="CB4450" t="s">
        <v>1969</v>
      </c>
      <c r="CF4450" s="65"/>
      <c r="CG4450" s="65"/>
      <c r="DJ4450" s="139"/>
      <c r="DK4450" s="95"/>
      <c r="DL4450" s="141"/>
      <c r="DM4450" s="141"/>
      <c r="DN4450" s="141"/>
      <c r="DO4450" s="141"/>
      <c r="DP4450" s="91"/>
      <c r="DQ4450" s="72"/>
      <c r="DR4450" s="72"/>
      <c r="DS4450" s="72"/>
      <c r="DT4450" s="72"/>
      <c r="DZ4450" s="141"/>
      <c r="EA4450" s="141"/>
      <c r="EC4450" s="141"/>
      <c r="EF4450" s="143"/>
    </row>
    <row r="4451" spans="78:136">
      <c r="BZ4451"/>
      <c r="CA4451" s="279">
        <v>41435.405763888892</v>
      </c>
      <c r="CB4451" t="s">
        <v>752</v>
      </c>
      <c r="CF4451" s="65"/>
      <c r="CG4451" s="65"/>
      <c r="DJ4451" s="139"/>
      <c r="DK4451" s="95"/>
      <c r="DL4451" s="141"/>
      <c r="DM4451" s="141"/>
      <c r="DN4451" s="141"/>
      <c r="DO4451" s="141"/>
      <c r="DP4451" s="91"/>
      <c r="DQ4451" s="72"/>
      <c r="DR4451" s="72"/>
      <c r="DS4451" s="72"/>
      <c r="DT4451" s="72"/>
      <c r="DZ4451" s="141"/>
      <c r="EA4451" s="141"/>
      <c r="EC4451" s="141"/>
      <c r="EF4451" s="143"/>
    </row>
    <row r="4452" spans="78:136">
      <c r="BZ4452"/>
      <c r="CA4452" s="279">
        <v>41435.405763888892</v>
      </c>
      <c r="CB4452" t="s">
        <v>1969</v>
      </c>
      <c r="CF4452" s="65"/>
      <c r="CG4452" s="65"/>
      <c r="DJ4452" s="139"/>
      <c r="DK4452" s="95"/>
      <c r="DL4452" s="141"/>
      <c r="DM4452" s="141"/>
      <c r="DN4452" s="141"/>
      <c r="DO4452" s="141"/>
      <c r="DP4452" s="91"/>
      <c r="DQ4452" s="72"/>
      <c r="DR4452" s="72"/>
      <c r="DS4452" s="72"/>
      <c r="DT4452" s="72"/>
      <c r="DZ4452" s="141"/>
      <c r="EA4452" s="141"/>
      <c r="EC4452" s="141"/>
      <c r="EF4452" s="143"/>
    </row>
    <row r="4453" spans="78:136">
      <c r="BZ4453"/>
      <c r="CA4453" s="279">
        <v>41435.405763888892</v>
      </c>
      <c r="CB4453" t="s">
        <v>1969</v>
      </c>
      <c r="CF4453" s="65"/>
      <c r="CG4453" s="65"/>
      <c r="DJ4453" s="139"/>
      <c r="DK4453" s="95"/>
      <c r="DL4453" s="141"/>
      <c r="DM4453" s="141"/>
      <c r="DN4453" s="141"/>
      <c r="DO4453" s="141"/>
      <c r="DP4453" s="91"/>
      <c r="DQ4453" s="72"/>
      <c r="DR4453" s="72"/>
      <c r="DS4453" s="72"/>
      <c r="DT4453" s="72"/>
      <c r="DZ4453" s="141"/>
      <c r="EA4453" s="141"/>
      <c r="EC4453" s="141"/>
      <c r="EF4453" s="143"/>
    </row>
    <row r="4454" spans="78:136">
      <c r="BZ4454"/>
      <c r="CA4454" s="279">
        <v>41435.405775462961</v>
      </c>
      <c r="CB4454" t="s">
        <v>1969</v>
      </c>
      <c r="CF4454" s="65"/>
      <c r="CG4454" s="65"/>
      <c r="DJ4454" s="139"/>
      <c r="DK4454" s="95"/>
      <c r="DL4454" s="141"/>
      <c r="DM4454" s="141"/>
      <c r="DN4454" s="141"/>
      <c r="DO4454" s="141"/>
      <c r="DP4454" s="91"/>
      <c r="DQ4454" s="72"/>
      <c r="DR4454" s="72"/>
      <c r="DS4454" s="72"/>
      <c r="DT4454" s="72"/>
      <c r="DZ4454" s="141"/>
      <c r="EA4454" s="141"/>
      <c r="EC4454" s="141"/>
      <c r="EF4454" s="143"/>
    </row>
    <row r="4455" spans="78:136">
      <c r="BZ4455"/>
      <c r="CA4455" s="279">
        <v>41435.405787037038</v>
      </c>
      <c r="CB4455" t="s">
        <v>1969</v>
      </c>
      <c r="CF4455" s="65"/>
      <c r="CG4455" s="65"/>
      <c r="DJ4455" s="139"/>
      <c r="DK4455" s="95"/>
      <c r="DL4455" s="141"/>
      <c r="DM4455" s="141"/>
      <c r="DN4455" s="141"/>
      <c r="DO4455" s="141"/>
      <c r="DP4455" s="91"/>
      <c r="DQ4455" s="72"/>
      <c r="DR4455" s="72"/>
      <c r="DS4455" s="72"/>
      <c r="DT4455" s="72"/>
      <c r="DZ4455" s="141"/>
      <c r="EA4455" s="141"/>
      <c r="EC4455" s="141"/>
      <c r="EF4455" s="143"/>
    </row>
    <row r="4456" spans="78:136">
      <c r="BZ4456"/>
      <c r="CA4456" s="279">
        <v>41435.405798611115</v>
      </c>
      <c r="CB4456" t="s">
        <v>1969</v>
      </c>
      <c r="CF4456" s="65"/>
      <c r="CG4456" s="65"/>
      <c r="DJ4456" s="139"/>
      <c r="DK4456" s="95"/>
      <c r="DL4456" s="141"/>
      <c r="DM4456" s="141"/>
      <c r="DN4456" s="141"/>
      <c r="DO4456" s="141"/>
      <c r="DP4456" s="91"/>
      <c r="DQ4456" s="72"/>
      <c r="DR4456" s="72"/>
      <c r="DS4456" s="72"/>
      <c r="DT4456" s="72"/>
      <c r="DZ4456" s="141"/>
      <c r="EA4456" s="141"/>
      <c r="EC4456" s="141"/>
      <c r="EF4456" s="143"/>
    </row>
    <row r="4457" spans="78:136">
      <c r="BZ4457"/>
      <c r="CA4457" s="279">
        <v>41435.405821759261</v>
      </c>
      <c r="CB4457" t="s">
        <v>753</v>
      </c>
      <c r="CF4457" s="65"/>
      <c r="CG4457" s="65"/>
      <c r="DJ4457" s="139"/>
      <c r="DK4457" s="95"/>
      <c r="DL4457" s="141"/>
      <c r="DM4457" s="141"/>
      <c r="DN4457" s="141"/>
      <c r="DO4457" s="141"/>
      <c r="DP4457" s="91"/>
      <c r="DQ4457" s="72"/>
      <c r="DR4457" s="72"/>
      <c r="DS4457" s="72"/>
      <c r="DT4457" s="72"/>
      <c r="DZ4457" s="141"/>
      <c r="EA4457" s="141"/>
      <c r="EC4457" s="141"/>
      <c r="EF4457" s="143"/>
    </row>
    <row r="4458" spans="78:136">
      <c r="BZ4458"/>
      <c r="CA4458" s="279">
        <v>41435.405821759261</v>
      </c>
      <c r="CB4458" t="s">
        <v>1969</v>
      </c>
      <c r="CF4458" s="65"/>
      <c r="CG4458" s="65"/>
      <c r="DJ4458" s="139"/>
      <c r="DK4458" s="95"/>
      <c r="DL4458" s="141"/>
      <c r="DM4458" s="141"/>
      <c r="DN4458" s="141"/>
      <c r="DO4458" s="141"/>
      <c r="DP4458" s="91"/>
      <c r="DQ4458" s="72"/>
      <c r="DR4458" s="72"/>
      <c r="DS4458" s="72"/>
      <c r="DT4458" s="72"/>
      <c r="DZ4458" s="141"/>
      <c r="EA4458" s="141"/>
      <c r="EC4458" s="141"/>
      <c r="EF4458" s="143"/>
    </row>
    <row r="4459" spans="78:136">
      <c r="BZ4459"/>
      <c r="CA4459" s="279">
        <v>41435.405821759261</v>
      </c>
      <c r="CB4459" t="s">
        <v>1969</v>
      </c>
      <c r="CF4459" s="65"/>
      <c r="CG4459" s="65"/>
      <c r="DJ4459" s="139"/>
      <c r="DK4459" s="95"/>
      <c r="DL4459" s="141"/>
      <c r="DM4459" s="141"/>
      <c r="DN4459" s="141"/>
      <c r="DO4459" s="141"/>
      <c r="DP4459" s="91"/>
      <c r="DQ4459" s="72"/>
      <c r="DR4459" s="72"/>
      <c r="DS4459" s="72"/>
      <c r="DT4459" s="72"/>
      <c r="DZ4459" s="141"/>
      <c r="EA4459" s="141"/>
      <c r="EC4459" s="141"/>
      <c r="EF4459" s="143"/>
    </row>
    <row r="4460" spans="78:136">
      <c r="BZ4460"/>
      <c r="CA4460" s="279">
        <v>41435.405833333331</v>
      </c>
      <c r="CB4460" t="s">
        <v>1969</v>
      </c>
      <c r="CF4460" s="65"/>
      <c r="CG4460" s="65"/>
      <c r="DJ4460" s="139"/>
      <c r="DK4460" s="95"/>
      <c r="DL4460" s="141"/>
      <c r="DM4460" s="141"/>
      <c r="DN4460" s="141"/>
      <c r="DO4460" s="141"/>
      <c r="DP4460" s="91"/>
      <c r="DQ4460" s="72"/>
      <c r="DR4460" s="72"/>
      <c r="DS4460" s="72"/>
      <c r="DT4460" s="72"/>
      <c r="DZ4460" s="141"/>
      <c r="EA4460" s="141"/>
      <c r="EC4460" s="141"/>
      <c r="EF4460" s="143"/>
    </row>
    <row r="4461" spans="78:136">
      <c r="BZ4461"/>
      <c r="CA4461" s="279">
        <v>41435.405844907407</v>
      </c>
      <c r="CB4461" t="s">
        <v>1969</v>
      </c>
      <c r="CF4461" s="65"/>
      <c r="CG4461" s="65"/>
      <c r="DJ4461" s="139"/>
      <c r="DK4461" s="95"/>
      <c r="DL4461" s="141"/>
      <c r="DM4461" s="141"/>
      <c r="DN4461" s="141"/>
      <c r="DO4461" s="141"/>
      <c r="DP4461" s="91"/>
      <c r="DQ4461" s="72"/>
      <c r="DR4461" s="72"/>
      <c r="DS4461" s="72"/>
      <c r="DT4461" s="72"/>
      <c r="DZ4461" s="141"/>
      <c r="EA4461" s="141"/>
      <c r="EC4461" s="141"/>
      <c r="EF4461" s="143"/>
    </row>
    <row r="4462" spans="78:136">
      <c r="BZ4462"/>
      <c r="CA4462" s="279">
        <v>41435.405844907407</v>
      </c>
      <c r="CB4462" t="s">
        <v>1969</v>
      </c>
      <c r="CF4462" s="65"/>
      <c r="CG4462" s="65"/>
      <c r="DJ4462" s="139"/>
      <c r="DK4462" s="95"/>
      <c r="DL4462" s="141"/>
      <c r="DM4462" s="141"/>
      <c r="DN4462" s="141"/>
      <c r="DO4462" s="141"/>
      <c r="DP4462" s="91"/>
      <c r="DQ4462" s="72"/>
      <c r="DR4462" s="72"/>
      <c r="DS4462" s="72"/>
      <c r="DT4462" s="72"/>
      <c r="DZ4462" s="141"/>
      <c r="EA4462" s="141"/>
      <c r="EC4462" s="141"/>
      <c r="EF4462" s="143"/>
    </row>
    <row r="4463" spans="78:136">
      <c r="BZ4463"/>
      <c r="CA4463" s="279">
        <v>41435.405856481484</v>
      </c>
      <c r="CB4463" t="s">
        <v>1969</v>
      </c>
      <c r="CF4463" s="65"/>
      <c r="CG4463" s="65"/>
      <c r="DJ4463" s="139"/>
      <c r="DK4463" s="95"/>
      <c r="DL4463" s="141"/>
      <c r="DM4463" s="141"/>
      <c r="DN4463" s="141"/>
      <c r="DO4463" s="141"/>
      <c r="DP4463" s="91"/>
      <c r="DQ4463" s="72"/>
      <c r="DR4463" s="72"/>
      <c r="DS4463" s="72"/>
      <c r="DT4463" s="72"/>
      <c r="DZ4463" s="141"/>
      <c r="EA4463" s="141"/>
      <c r="EC4463" s="141"/>
      <c r="EF4463" s="143"/>
    </row>
    <row r="4464" spans="78:136">
      <c r="BZ4464"/>
      <c r="CA4464" s="279">
        <v>41435.406377314815</v>
      </c>
      <c r="CB4464" t="s">
        <v>1666</v>
      </c>
      <c r="CF4464" s="65"/>
      <c r="CG4464" s="65"/>
      <c r="DJ4464" s="139"/>
      <c r="DK4464" s="95"/>
      <c r="DL4464" s="141"/>
      <c r="DM4464" s="141"/>
      <c r="DN4464" s="141"/>
      <c r="DO4464" s="141"/>
      <c r="DP4464" s="91"/>
      <c r="DQ4464" s="72"/>
      <c r="DR4464" s="72"/>
      <c r="DS4464" s="72"/>
      <c r="DT4464" s="72"/>
      <c r="DZ4464" s="141"/>
      <c r="EA4464" s="141"/>
      <c r="EC4464" s="141"/>
      <c r="EF4464" s="143"/>
    </row>
    <row r="4465" spans="78:136">
      <c r="BZ4465"/>
      <c r="CA4465" s="279">
        <v>41435.406388888892</v>
      </c>
      <c r="CB4465" t="s">
        <v>1667</v>
      </c>
      <c r="CF4465" s="65"/>
      <c r="CG4465" s="65"/>
      <c r="DJ4465" s="139"/>
      <c r="DK4465" s="95"/>
      <c r="DL4465" s="141"/>
      <c r="DM4465" s="141"/>
      <c r="DN4465" s="141"/>
      <c r="DO4465" s="141"/>
      <c r="DP4465" s="91"/>
      <c r="DQ4465" s="72"/>
      <c r="DR4465" s="72"/>
      <c r="DS4465" s="72"/>
      <c r="DT4465" s="72"/>
      <c r="DZ4465" s="141"/>
      <c r="EA4465" s="141"/>
      <c r="EC4465" s="141"/>
      <c r="EF4465" s="143"/>
    </row>
    <row r="4466" spans="78:136">
      <c r="BZ4466"/>
      <c r="CA4466" s="279">
        <v>41435.406388888892</v>
      </c>
      <c r="CB4466" t="s">
        <v>1668</v>
      </c>
      <c r="CF4466" s="65"/>
      <c r="CG4466" s="65"/>
      <c r="DJ4466" s="139"/>
      <c r="DK4466" s="95"/>
      <c r="DL4466" s="141"/>
      <c r="DM4466" s="141"/>
      <c r="DN4466" s="141"/>
      <c r="DO4466" s="141"/>
      <c r="DP4466" s="91"/>
      <c r="DQ4466" s="72"/>
      <c r="DR4466" s="72"/>
      <c r="DS4466" s="72"/>
      <c r="DT4466" s="72"/>
      <c r="DZ4466" s="141"/>
      <c r="EA4466" s="141"/>
      <c r="EC4466" s="141"/>
      <c r="EF4466" s="143"/>
    </row>
    <row r="4467" spans="78:136">
      <c r="BZ4467"/>
      <c r="CA4467" s="279">
        <v>41435.406678240739</v>
      </c>
      <c r="CB4467" t="s">
        <v>1969</v>
      </c>
      <c r="CF4467" s="65"/>
      <c r="CG4467" s="65"/>
      <c r="DJ4467" s="139"/>
      <c r="DK4467" s="95"/>
      <c r="DL4467" s="141"/>
      <c r="DM4467" s="141"/>
      <c r="DN4467" s="141"/>
      <c r="DO4467" s="141"/>
      <c r="DP4467" s="91"/>
      <c r="DQ4467" s="72"/>
      <c r="DR4467" s="72"/>
      <c r="DS4467" s="72"/>
      <c r="DT4467" s="72"/>
      <c r="DZ4467" s="141"/>
      <c r="EA4467" s="141"/>
      <c r="EC4467" s="141"/>
      <c r="EF4467" s="143"/>
    </row>
    <row r="4468" spans="78:136">
      <c r="BZ4468"/>
      <c r="CA4468" s="279">
        <v>41435.407083333332</v>
      </c>
      <c r="CB4468" t="s">
        <v>1969</v>
      </c>
      <c r="CF4468" s="65"/>
      <c r="CG4468" s="65"/>
      <c r="DJ4468" s="139"/>
      <c r="DK4468" s="95"/>
      <c r="DL4468" s="141"/>
      <c r="DM4468" s="141"/>
      <c r="DN4468" s="141"/>
      <c r="DO4468" s="141"/>
      <c r="DP4468" s="91"/>
      <c r="DQ4468" s="72"/>
      <c r="DR4468" s="72"/>
      <c r="DS4468" s="72"/>
      <c r="DT4468" s="72"/>
      <c r="DZ4468" s="141"/>
      <c r="EA4468" s="141"/>
      <c r="EC4468" s="141"/>
      <c r="EF4468" s="143"/>
    </row>
    <row r="4469" spans="78:136">
      <c r="BZ4469"/>
      <c r="CA4469" s="279">
        <v>41435.407164351855</v>
      </c>
      <c r="CB4469" t="s">
        <v>1969</v>
      </c>
      <c r="CF4469" s="65"/>
      <c r="CG4469" s="65"/>
      <c r="DJ4469" s="139"/>
      <c r="DK4469" s="95"/>
      <c r="DL4469" s="141"/>
      <c r="DM4469" s="141"/>
      <c r="DN4469" s="141"/>
      <c r="DO4469" s="141"/>
      <c r="DP4469" s="91"/>
      <c r="DQ4469" s="72"/>
      <c r="DR4469" s="72"/>
      <c r="DS4469" s="72"/>
      <c r="DT4469" s="72"/>
      <c r="DZ4469" s="141"/>
      <c r="EA4469" s="141"/>
      <c r="EC4469" s="141"/>
      <c r="EF4469" s="143"/>
    </row>
    <row r="4470" spans="78:136">
      <c r="BZ4470"/>
      <c r="CA4470" s="279">
        <v>41435.407175925924</v>
      </c>
      <c r="CB4470" t="s">
        <v>754</v>
      </c>
      <c r="CF4470" s="65"/>
      <c r="CG4470" s="65"/>
      <c r="DJ4470" s="139"/>
      <c r="DK4470" s="95"/>
      <c r="DL4470" s="141"/>
      <c r="DM4470" s="141"/>
      <c r="DN4470" s="141"/>
      <c r="DO4470" s="141"/>
      <c r="DP4470" s="91"/>
      <c r="DQ4470" s="72"/>
      <c r="DR4470" s="72"/>
      <c r="DS4470" s="72"/>
      <c r="DT4470" s="72"/>
      <c r="DZ4470" s="141"/>
      <c r="EA4470" s="141"/>
      <c r="EC4470" s="141"/>
      <c r="EF4470" s="143"/>
    </row>
    <row r="4471" spans="78:136">
      <c r="BZ4471"/>
      <c r="CA4471" s="279">
        <v>41435.407187500001</v>
      </c>
      <c r="CB4471" t="s">
        <v>1598</v>
      </c>
      <c r="CF4471" s="65"/>
      <c r="CG4471" s="65"/>
      <c r="DJ4471" s="139"/>
      <c r="DK4471" s="95"/>
      <c r="DL4471" s="141"/>
      <c r="DM4471" s="141"/>
      <c r="DN4471" s="141"/>
      <c r="DO4471" s="141"/>
      <c r="DP4471" s="91"/>
      <c r="DQ4471" s="72"/>
      <c r="DR4471" s="72"/>
      <c r="DS4471" s="72"/>
      <c r="DT4471" s="72"/>
      <c r="DZ4471" s="141"/>
      <c r="EA4471" s="141"/>
      <c r="EC4471" s="141"/>
      <c r="EF4471" s="143"/>
    </row>
    <row r="4472" spans="78:136">
      <c r="BZ4472"/>
      <c r="CA4472" s="279">
        <v>41435.407268518517</v>
      </c>
      <c r="CB4472" t="s">
        <v>1969</v>
      </c>
      <c r="CF4472" s="65"/>
      <c r="CG4472" s="65"/>
      <c r="DJ4472" s="139"/>
      <c r="DK4472" s="95"/>
      <c r="DL4472" s="141"/>
      <c r="DM4472" s="141"/>
      <c r="DN4472" s="141"/>
      <c r="DO4472" s="141"/>
      <c r="DP4472" s="91"/>
      <c r="DQ4472" s="72"/>
      <c r="DR4472" s="72"/>
      <c r="DS4472" s="72"/>
      <c r="DT4472" s="72"/>
      <c r="DZ4472" s="141"/>
      <c r="EA4472" s="141"/>
      <c r="EC4472" s="141"/>
      <c r="EF4472" s="143"/>
    </row>
    <row r="4473" spans="78:136">
      <c r="BZ4473"/>
      <c r="CA4473" s="279">
        <v>41435.407337962963</v>
      </c>
      <c r="CB4473" t="s">
        <v>1969</v>
      </c>
      <c r="CF4473" s="65"/>
      <c r="CG4473" s="65"/>
      <c r="DJ4473" s="139"/>
      <c r="DK4473" s="95"/>
      <c r="DL4473" s="141"/>
      <c r="DM4473" s="141"/>
      <c r="DN4473" s="141"/>
      <c r="DO4473" s="141"/>
      <c r="DP4473" s="91"/>
      <c r="DQ4473" s="72"/>
      <c r="DR4473" s="72"/>
      <c r="DS4473" s="72"/>
      <c r="DT4473" s="72"/>
      <c r="DZ4473" s="141"/>
      <c r="EA4473" s="141"/>
      <c r="EC4473" s="141"/>
      <c r="EF4473" s="143"/>
    </row>
    <row r="4474" spans="78:136">
      <c r="BZ4474"/>
      <c r="CA4474" s="279">
        <v>41435.407349537039</v>
      </c>
      <c r="CB4474" t="s">
        <v>754</v>
      </c>
      <c r="CF4474" s="65"/>
      <c r="CG4474" s="65"/>
      <c r="DJ4474" s="139"/>
      <c r="DK4474" s="95"/>
      <c r="DL4474" s="141"/>
      <c r="DM4474" s="141"/>
      <c r="DN4474" s="141"/>
      <c r="DO4474" s="141"/>
      <c r="DP4474" s="91"/>
      <c r="DQ4474" s="72"/>
      <c r="DR4474" s="72"/>
      <c r="DS4474" s="72"/>
      <c r="DT4474" s="72"/>
      <c r="DZ4474" s="141"/>
      <c r="EA4474" s="141"/>
      <c r="EC4474" s="141"/>
      <c r="EF4474" s="143"/>
    </row>
    <row r="4475" spans="78:136">
      <c r="BZ4475"/>
      <c r="CA4475" s="279">
        <v>41435.407361111109</v>
      </c>
      <c r="CB4475" t="s">
        <v>1597</v>
      </c>
      <c r="CF4475" s="65"/>
      <c r="CG4475" s="65"/>
      <c r="DJ4475" s="139"/>
      <c r="DK4475" s="95"/>
      <c r="DL4475" s="141"/>
      <c r="DM4475" s="141"/>
      <c r="DN4475" s="141"/>
      <c r="DO4475" s="141"/>
      <c r="DP4475" s="91"/>
      <c r="DQ4475" s="72"/>
      <c r="DR4475" s="72"/>
      <c r="DS4475" s="72"/>
      <c r="DT4475" s="72"/>
      <c r="DZ4475" s="141"/>
      <c r="EA4475" s="141"/>
      <c r="EC4475" s="141"/>
      <c r="EF4475" s="143"/>
    </row>
    <row r="4476" spans="78:136">
      <c r="BZ4476"/>
      <c r="CA4476" s="279">
        <v>41435.407395833332</v>
      </c>
      <c r="CB4476" t="s">
        <v>754</v>
      </c>
      <c r="CF4476" s="65"/>
      <c r="CG4476" s="65"/>
      <c r="DJ4476" s="139"/>
      <c r="DK4476" s="95"/>
      <c r="DL4476" s="141"/>
      <c r="DM4476" s="141"/>
      <c r="DN4476" s="141"/>
      <c r="DO4476" s="141"/>
      <c r="DP4476" s="91"/>
      <c r="DQ4476" s="72"/>
      <c r="DR4476" s="72"/>
      <c r="DS4476" s="72"/>
      <c r="DT4476" s="72"/>
      <c r="DZ4476" s="141"/>
      <c r="EA4476" s="141"/>
      <c r="EC4476" s="141"/>
      <c r="EF4476" s="143"/>
    </row>
    <row r="4477" spans="78:136">
      <c r="BZ4477"/>
      <c r="CA4477" s="279">
        <v>41435.407407407409</v>
      </c>
      <c r="CB4477" t="s">
        <v>1597</v>
      </c>
      <c r="CF4477" s="65"/>
      <c r="CG4477" s="65"/>
      <c r="DJ4477" s="139"/>
      <c r="DK4477" s="95"/>
      <c r="DL4477" s="141"/>
      <c r="DM4477" s="141"/>
      <c r="DN4477" s="141"/>
      <c r="DO4477" s="141"/>
      <c r="DP4477" s="91"/>
      <c r="DQ4477" s="72"/>
      <c r="DR4477" s="72"/>
      <c r="DS4477" s="72"/>
      <c r="DT4477" s="72"/>
      <c r="DZ4477" s="141"/>
      <c r="EA4477" s="141"/>
      <c r="EC4477" s="141"/>
      <c r="EF4477" s="143"/>
    </row>
    <row r="4478" spans="78:136">
      <c r="BZ4478"/>
      <c r="CA4478" s="279">
        <v>41435.407418981478</v>
      </c>
      <c r="CB4478" t="s">
        <v>1976</v>
      </c>
      <c r="CF4478" s="65"/>
      <c r="CG4478" s="65"/>
      <c r="DJ4478" s="139"/>
      <c r="DK4478" s="95"/>
      <c r="DL4478" s="141"/>
      <c r="DM4478" s="141"/>
      <c r="DN4478" s="141"/>
      <c r="DO4478" s="141"/>
      <c r="DP4478" s="91"/>
      <c r="DQ4478" s="72"/>
      <c r="DR4478" s="72"/>
      <c r="DS4478" s="72"/>
      <c r="DT4478" s="72"/>
      <c r="DZ4478" s="141"/>
      <c r="EA4478" s="141"/>
      <c r="EC4478" s="141"/>
      <c r="EF4478" s="143"/>
    </row>
    <row r="4479" spans="78:136">
      <c r="BZ4479"/>
      <c r="CA4479" s="279">
        <v>41435.407719907409</v>
      </c>
      <c r="CB4479" t="s">
        <v>1969</v>
      </c>
      <c r="CF4479" s="65"/>
      <c r="CG4479" s="65"/>
      <c r="DJ4479" s="139"/>
      <c r="DK4479" s="95"/>
      <c r="DL4479" s="141"/>
      <c r="DM4479" s="141"/>
      <c r="DN4479" s="141"/>
      <c r="DO4479" s="141"/>
      <c r="DP4479" s="91"/>
      <c r="DQ4479" s="72"/>
      <c r="DR4479" s="72"/>
      <c r="DS4479" s="72"/>
      <c r="DT4479" s="72"/>
      <c r="DZ4479" s="141"/>
      <c r="EA4479" s="141"/>
      <c r="EC4479" s="141"/>
      <c r="EF4479" s="143"/>
    </row>
    <row r="4480" spans="78:136">
      <c r="BZ4480"/>
      <c r="CA4480" s="279">
        <v>41435.407731481479</v>
      </c>
      <c r="CB4480" t="s">
        <v>755</v>
      </c>
      <c r="CF4480" s="65"/>
      <c r="CG4480" s="65"/>
      <c r="DJ4480" s="139"/>
      <c r="DK4480" s="95"/>
      <c r="DL4480" s="141"/>
      <c r="DM4480" s="141"/>
      <c r="DN4480" s="141"/>
      <c r="DO4480" s="141"/>
      <c r="DP4480" s="91"/>
      <c r="DQ4480" s="72"/>
      <c r="DR4480" s="72"/>
      <c r="DS4480" s="72"/>
      <c r="DT4480" s="72"/>
      <c r="DZ4480" s="141"/>
      <c r="EA4480" s="141"/>
      <c r="EC4480" s="141"/>
      <c r="EF4480" s="143"/>
    </row>
    <row r="4481" spans="78:136">
      <c r="BZ4481"/>
      <c r="CA4481" s="279">
        <v>41435.407731481479</v>
      </c>
      <c r="CB4481" t="s">
        <v>756</v>
      </c>
      <c r="CF4481" s="65"/>
      <c r="CG4481" s="65"/>
      <c r="DJ4481" s="139"/>
      <c r="DK4481" s="95"/>
      <c r="DL4481" s="141"/>
      <c r="DM4481" s="141"/>
      <c r="DN4481" s="141"/>
      <c r="DO4481" s="141"/>
      <c r="DP4481" s="91"/>
      <c r="DQ4481" s="72"/>
      <c r="DR4481" s="72"/>
      <c r="DS4481" s="72"/>
      <c r="DT4481" s="72"/>
      <c r="DZ4481" s="141"/>
      <c r="EA4481" s="141"/>
      <c r="EC4481" s="141"/>
      <c r="EF4481" s="143"/>
    </row>
    <row r="4482" spans="78:136">
      <c r="BZ4482"/>
      <c r="CA4482" s="279">
        <v>41435.407743055555</v>
      </c>
      <c r="CB4482" t="s">
        <v>757</v>
      </c>
      <c r="CF4482" s="65"/>
      <c r="CG4482" s="65"/>
      <c r="DJ4482" s="139"/>
      <c r="DK4482" s="95"/>
      <c r="DL4482" s="141"/>
      <c r="DM4482" s="141"/>
      <c r="DN4482" s="141"/>
      <c r="DO4482" s="141"/>
      <c r="DP4482" s="91"/>
      <c r="DQ4482" s="72"/>
      <c r="DR4482" s="72"/>
      <c r="DS4482" s="72"/>
      <c r="DT4482" s="72"/>
      <c r="DZ4482" s="141"/>
      <c r="EA4482" s="141"/>
      <c r="EC4482" s="141"/>
      <c r="EF4482" s="143"/>
    </row>
    <row r="4483" spans="78:136">
      <c r="BZ4483"/>
      <c r="CA4483" s="279">
        <v>41435.407754629632</v>
      </c>
      <c r="CB4483" t="s">
        <v>758</v>
      </c>
      <c r="CF4483" s="65"/>
      <c r="CG4483" s="65"/>
      <c r="DJ4483" s="139"/>
      <c r="DK4483" s="95"/>
      <c r="DL4483" s="141"/>
      <c r="DM4483" s="141"/>
      <c r="DN4483" s="141"/>
      <c r="DO4483" s="141"/>
      <c r="DP4483" s="91"/>
      <c r="DQ4483" s="72"/>
      <c r="DR4483" s="72"/>
      <c r="DS4483" s="72"/>
      <c r="DT4483" s="72"/>
      <c r="DZ4483" s="141"/>
      <c r="EA4483" s="141"/>
      <c r="EC4483" s="141"/>
      <c r="EF4483" s="143"/>
    </row>
    <row r="4484" spans="78:136">
      <c r="BZ4484"/>
      <c r="CA4484" s="279">
        <v>41435.407754629632</v>
      </c>
      <c r="CB4484" t="s">
        <v>758</v>
      </c>
      <c r="CF4484" s="65"/>
      <c r="CG4484" s="65"/>
      <c r="DJ4484" s="139"/>
      <c r="DK4484" s="95"/>
      <c r="DL4484" s="141"/>
      <c r="DM4484" s="141"/>
      <c r="DN4484" s="141"/>
      <c r="DO4484" s="141"/>
      <c r="DP4484" s="91"/>
      <c r="DQ4484" s="72"/>
      <c r="DR4484" s="72"/>
      <c r="DS4484" s="72"/>
      <c r="DT4484" s="72"/>
      <c r="DZ4484" s="141"/>
      <c r="EA4484" s="141"/>
      <c r="EC4484" s="141"/>
      <c r="EF4484" s="143"/>
    </row>
    <row r="4485" spans="78:136">
      <c r="BZ4485"/>
      <c r="CA4485" s="279">
        <v>41435.407766203702</v>
      </c>
      <c r="CB4485" t="s">
        <v>759</v>
      </c>
      <c r="CF4485" s="65"/>
      <c r="CG4485" s="65"/>
      <c r="DJ4485" s="139"/>
      <c r="DK4485" s="95"/>
      <c r="DL4485" s="141"/>
      <c r="DM4485" s="141"/>
      <c r="DN4485" s="141"/>
      <c r="DO4485" s="141"/>
      <c r="DP4485" s="91"/>
      <c r="DQ4485" s="72"/>
      <c r="DR4485" s="72"/>
      <c r="DS4485" s="72"/>
      <c r="DT4485" s="72"/>
      <c r="DZ4485" s="141"/>
      <c r="EA4485" s="141"/>
      <c r="EC4485" s="141"/>
      <c r="EF4485" s="143"/>
    </row>
    <row r="4486" spans="78:136">
      <c r="BZ4486"/>
      <c r="CA4486" s="279">
        <v>41435.407777777778</v>
      </c>
      <c r="CB4486" t="s">
        <v>1597</v>
      </c>
      <c r="CF4486" s="65"/>
      <c r="CG4486" s="65"/>
      <c r="DJ4486" s="139"/>
      <c r="DK4486" s="95"/>
      <c r="DL4486" s="141"/>
      <c r="DM4486" s="141"/>
      <c r="DN4486" s="141"/>
      <c r="DO4486" s="141"/>
      <c r="DP4486" s="91"/>
      <c r="DQ4486" s="72"/>
      <c r="DR4486" s="72"/>
      <c r="DS4486" s="72"/>
      <c r="DT4486" s="72"/>
      <c r="DZ4486" s="141"/>
      <c r="EA4486" s="141"/>
      <c r="EC4486" s="141"/>
      <c r="EF4486" s="143"/>
    </row>
    <row r="4487" spans="78:136">
      <c r="BZ4487"/>
      <c r="CA4487" s="279">
        <v>41435.407777777778</v>
      </c>
      <c r="CB4487" t="s">
        <v>1969</v>
      </c>
      <c r="CF4487" s="65"/>
      <c r="CG4487" s="65"/>
      <c r="DJ4487" s="139"/>
      <c r="DK4487" s="95"/>
      <c r="DL4487" s="141"/>
      <c r="DM4487" s="141"/>
      <c r="DN4487" s="141"/>
      <c r="DO4487" s="141"/>
      <c r="DP4487" s="91"/>
      <c r="DQ4487" s="72"/>
      <c r="DR4487" s="72"/>
      <c r="DS4487" s="72"/>
      <c r="DT4487" s="72"/>
      <c r="DZ4487" s="141"/>
      <c r="EA4487" s="141"/>
      <c r="EC4487" s="141"/>
      <c r="EF4487" s="143"/>
    </row>
    <row r="4488" spans="78:136">
      <c r="BZ4488"/>
      <c r="CA4488" s="279">
        <v>41435.407789351855</v>
      </c>
      <c r="CB4488" t="s">
        <v>760</v>
      </c>
      <c r="CF4488" s="65"/>
      <c r="CG4488" s="65"/>
      <c r="DJ4488" s="139"/>
      <c r="DK4488" s="95"/>
      <c r="DL4488" s="141"/>
      <c r="DM4488" s="141"/>
      <c r="DN4488" s="141"/>
      <c r="DO4488" s="141"/>
      <c r="DP4488" s="91"/>
      <c r="DQ4488" s="72"/>
      <c r="DR4488" s="72"/>
      <c r="DS4488" s="72"/>
      <c r="DT4488" s="72"/>
      <c r="DZ4488" s="141"/>
      <c r="EA4488" s="141"/>
      <c r="EC4488" s="141"/>
      <c r="EF4488" s="143"/>
    </row>
    <row r="4489" spans="78:136">
      <c r="BZ4489"/>
      <c r="CA4489" s="279">
        <v>41435.407789351855</v>
      </c>
      <c r="CB4489" t="s">
        <v>761</v>
      </c>
      <c r="CF4489" s="65"/>
      <c r="CG4489" s="65"/>
      <c r="DJ4489" s="139"/>
      <c r="DK4489" s="95"/>
      <c r="DL4489" s="141"/>
      <c r="DM4489" s="141"/>
      <c r="DN4489" s="141"/>
      <c r="DO4489" s="141"/>
      <c r="DP4489" s="91"/>
      <c r="DQ4489" s="72"/>
      <c r="DR4489" s="72"/>
      <c r="DS4489" s="72"/>
      <c r="DT4489" s="72"/>
      <c r="DZ4489" s="141"/>
      <c r="EA4489" s="141"/>
      <c r="EC4489" s="141"/>
      <c r="EF4489" s="143"/>
    </row>
    <row r="4490" spans="78:136">
      <c r="BZ4490"/>
      <c r="CA4490" s="279">
        <v>41435.407800925925</v>
      </c>
      <c r="CB4490" t="s">
        <v>762</v>
      </c>
      <c r="CF4490" s="65"/>
      <c r="CG4490" s="65"/>
      <c r="DJ4490" s="139"/>
      <c r="DK4490" s="95"/>
      <c r="DL4490" s="141"/>
      <c r="DM4490" s="141"/>
      <c r="DN4490" s="141"/>
      <c r="DO4490" s="141"/>
      <c r="DP4490" s="91"/>
      <c r="DQ4490" s="72"/>
      <c r="DR4490" s="72"/>
      <c r="DS4490" s="72"/>
      <c r="DT4490" s="72"/>
      <c r="DZ4490" s="141"/>
      <c r="EA4490" s="141"/>
      <c r="EC4490" s="141"/>
      <c r="EF4490" s="143"/>
    </row>
    <row r="4491" spans="78:136">
      <c r="BZ4491"/>
      <c r="CA4491" s="279">
        <v>41435.407812500001</v>
      </c>
      <c r="CB4491" t="s">
        <v>762</v>
      </c>
      <c r="CF4491" s="65"/>
      <c r="CG4491" s="65"/>
      <c r="DJ4491" s="139"/>
      <c r="DK4491" s="95"/>
      <c r="DL4491" s="141"/>
      <c r="DM4491" s="141"/>
      <c r="DN4491" s="141"/>
      <c r="DO4491" s="141"/>
      <c r="DP4491" s="91"/>
      <c r="DQ4491" s="72"/>
      <c r="DR4491" s="72"/>
      <c r="DS4491" s="72"/>
      <c r="DT4491" s="72"/>
      <c r="DZ4491" s="141"/>
      <c r="EA4491" s="141"/>
      <c r="EC4491" s="141"/>
      <c r="EF4491" s="143"/>
    </row>
    <row r="4492" spans="78:136">
      <c r="BZ4492"/>
      <c r="CA4492" s="279">
        <v>41435.407812500001</v>
      </c>
      <c r="CB4492" t="s">
        <v>763</v>
      </c>
      <c r="CF4492" s="65"/>
      <c r="CG4492" s="65"/>
      <c r="DJ4492" s="139"/>
      <c r="DK4492" s="95"/>
      <c r="DL4492" s="141"/>
      <c r="DM4492" s="141"/>
      <c r="DN4492" s="141"/>
      <c r="DO4492" s="141"/>
      <c r="DP4492" s="91"/>
      <c r="DQ4492" s="72"/>
      <c r="DR4492" s="72"/>
      <c r="DS4492" s="72"/>
      <c r="DT4492" s="72"/>
      <c r="DZ4492" s="141"/>
      <c r="EA4492" s="141"/>
      <c r="EC4492" s="141"/>
      <c r="EF4492" s="143"/>
    </row>
    <row r="4493" spans="78:136">
      <c r="BZ4493"/>
      <c r="CA4493" s="279">
        <v>41435.407824074071</v>
      </c>
      <c r="CB4493" t="s">
        <v>1597</v>
      </c>
      <c r="CF4493" s="65"/>
      <c r="CG4493" s="65"/>
      <c r="DJ4493" s="139"/>
      <c r="DK4493" s="95"/>
      <c r="DL4493" s="141"/>
      <c r="DM4493" s="141"/>
      <c r="DN4493" s="141"/>
      <c r="DO4493" s="141"/>
      <c r="DP4493" s="91"/>
      <c r="DQ4493" s="72"/>
      <c r="DR4493" s="72"/>
      <c r="DS4493" s="72"/>
      <c r="DT4493" s="72"/>
      <c r="DZ4493" s="141"/>
      <c r="EA4493" s="141"/>
      <c r="EC4493" s="141"/>
      <c r="EF4493" s="143"/>
    </row>
    <row r="4494" spans="78:136">
      <c r="BZ4494"/>
      <c r="CA4494" s="279">
        <v>41435.407916666663</v>
      </c>
      <c r="CB4494" t="s">
        <v>763</v>
      </c>
      <c r="CF4494" s="65"/>
      <c r="CG4494" s="65"/>
      <c r="DJ4494" s="139"/>
      <c r="DK4494" s="95"/>
      <c r="DL4494" s="141"/>
      <c r="DM4494" s="141"/>
      <c r="DN4494" s="141"/>
      <c r="DO4494" s="141"/>
      <c r="DP4494" s="91"/>
      <c r="DQ4494" s="72"/>
      <c r="DR4494" s="72"/>
      <c r="DS4494" s="72"/>
      <c r="DT4494" s="72"/>
      <c r="DZ4494" s="141"/>
      <c r="EA4494" s="141"/>
      <c r="EC4494" s="141"/>
      <c r="EF4494" s="143"/>
    </row>
    <row r="4495" spans="78:136">
      <c r="BZ4495"/>
      <c r="CA4495" s="279">
        <v>41435.40792824074</v>
      </c>
      <c r="CB4495" t="s">
        <v>1597</v>
      </c>
      <c r="CF4495" s="65"/>
      <c r="CG4495" s="65"/>
      <c r="DJ4495" s="139"/>
      <c r="DK4495" s="95"/>
      <c r="DL4495" s="141"/>
      <c r="DM4495" s="141"/>
      <c r="DN4495" s="141"/>
      <c r="DO4495" s="141"/>
      <c r="DP4495" s="91"/>
      <c r="DQ4495" s="72"/>
      <c r="DR4495" s="72"/>
      <c r="DS4495" s="72"/>
      <c r="DT4495" s="72"/>
      <c r="DZ4495" s="141"/>
      <c r="EA4495" s="141"/>
      <c r="EC4495" s="141"/>
      <c r="EF4495" s="143"/>
    </row>
    <row r="4496" spans="78:136">
      <c r="BZ4496"/>
      <c r="CA4496" s="279">
        <v>41435.407939814817</v>
      </c>
      <c r="CB4496" t="s">
        <v>1976</v>
      </c>
      <c r="CF4496" s="65"/>
      <c r="CG4496" s="65"/>
      <c r="DJ4496" s="139"/>
      <c r="DK4496" s="95"/>
      <c r="DL4496" s="141"/>
      <c r="DM4496" s="141"/>
      <c r="DN4496" s="141"/>
      <c r="DO4496" s="141"/>
      <c r="DP4496" s="91"/>
      <c r="DQ4496" s="72"/>
      <c r="DR4496" s="72"/>
      <c r="DS4496" s="72"/>
      <c r="DT4496" s="72"/>
      <c r="DZ4496" s="141"/>
      <c r="EA4496" s="141"/>
      <c r="EC4496" s="141"/>
      <c r="EF4496" s="143"/>
    </row>
    <row r="4497" spans="78:136">
      <c r="BZ4497"/>
      <c r="CA4497" s="279">
        <v>41435.408055555556</v>
      </c>
      <c r="CB4497" t="s">
        <v>1969</v>
      </c>
      <c r="CF4497" s="65"/>
      <c r="CG4497" s="65"/>
      <c r="DJ4497" s="139"/>
      <c r="DK4497" s="95"/>
      <c r="DL4497" s="141"/>
      <c r="DM4497" s="141"/>
      <c r="DN4497" s="141"/>
      <c r="DO4497" s="141"/>
      <c r="DP4497" s="91"/>
      <c r="DQ4497" s="72"/>
      <c r="DR4497" s="72"/>
      <c r="DS4497" s="72"/>
      <c r="DT4497" s="72"/>
      <c r="DZ4497" s="141"/>
      <c r="EA4497" s="141"/>
      <c r="EC4497" s="141"/>
      <c r="EF4497" s="143"/>
    </row>
    <row r="4498" spans="78:136">
      <c r="BZ4498"/>
      <c r="CA4498" s="279">
        <v>41435.408379629633</v>
      </c>
      <c r="CB4498" t="s">
        <v>1969</v>
      </c>
      <c r="CF4498" s="65"/>
      <c r="CG4498" s="65"/>
      <c r="DJ4498" s="139"/>
      <c r="DK4498" s="95"/>
      <c r="DL4498" s="141"/>
      <c r="DM4498" s="141"/>
      <c r="DN4498" s="141"/>
      <c r="DO4498" s="141"/>
      <c r="DP4498" s="91"/>
      <c r="DQ4498" s="72"/>
      <c r="DR4498" s="72"/>
      <c r="DS4498" s="72"/>
      <c r="DT4498" s="72"/>
      <c r="DZ4498" s="141"/>
      <c r="EA4498" s="141"/>
      <c r="EC4498" s="141"/>
      <c r="EF4498" s="143"/>
    </row>
    <row r="4499" spans="78:136">
      <c r="BZ4499"/>
      <c r="CA4499" s="279">
        <v>41435.408587962964</v>
      </c>
      <c r="CB4499" t="s">
        <v>1969</v>
      </c>
      <c r="CF4499" s="65"/>
      <c r="CG4499" s="65"/>
      <c r="DJ4499" s="139"/>
      <c r="DK4499" s="95"/>
      <c r="DL4499" s="141"/>
      <c r="DM4499" s="141"/>
      <c r="DN4499" s="141"/>
      <c r="DO4499" s="141"/>
      <c r="DP4499" s="91"/>
      <c r="DQ4499" s="72"/>
      <c r="DR4499" s="72"/>
      <c r="DS4499" s="72"/>
      <c r="DT4499" s="72"/>
      <c r="DZ4499" s="141"/>
      <c r="EA4499" s="141"/>
      <c r="EC4499" s="141"/>
      <c r="EF4499" s="143"/>
    </row>
    <row r="4500" spans="78:136">
      <c r="BZ4500"/>
      <c r="CA4500" s="279">
        <v>41435.408599537041</v>
      </c>
      <c r="CB4500" t="s">
        <v>763</v>
      </c>
      <c r="CF4500" s="65"/>
      <c r="CG4500" s="65"/>
      <c r="DJ4500" s="139"/>
      <c r="DK4500" s="95"/>
      <c r="DL4500" s="141"/>
      <c r="DM4500" s="141"/>
      <c r="DN4500" s="141"/>
      <c r="DO4500" s="141"/>
      <c r="DP4500" s="91"/>
      <c r="DQ4500" s="72"/>
      <c r="DR4500" s="72"/>
      <c r="DS4500" s="72"/>
      <c r="DT4500" s="72"/>
      <c r="DZ4500" s="141"/>
      <c r="EA4500" s="141"/>
      <c r="EC4500" s="141"/>
      <c r="EF4500" s="143"/>
    </row>
    <row r="4501" spans="78:136">
      <c r="BZ4501"/>
      <c r="CA4501" s="279">
        <v>41435.40861111111</v>
      </c>
      <c r="CB4501" t="s">
        <v>1597</v>
      </c>
      <c r="CF4501" s="65"/>
      <c r="CG4501" s="65"/>
      <c r="DJ4501" s="139"/>
      <c r="DK4501" s="95"/>
      <c r="DL4501" s="141"/>
      <c r="DM4501" s="141"/>
      <c r="DN4501" s="141"/>
      <c r="DO4501" s="141"/>
      <c r="DP4501" s="91"/>
      <c r="DQ4501" s="72"/>
      <c r="DR4501" s="72"/>
      <c r="DS4501" s="72"/>
      <c r="DT4501" s="72"/>
      <c r="DZ4501" s="141"/>
      <c r="EA4501" s="141"/>
      <c r="EC4501" s="141"/>
      <c r="EF4501" s="143"/>
    </row>
    <row r="4502" spans="78:136">
      <c r="BZ4502"/>
      <c r="CA4502" s="279">
        <v>41435.408680555556</v>
      </c>
      <c r="CB4502" t="s">
        <v>1969</v>
      </c>
      <c r="CF4502" s="65"/>
      <c r="CG4502" s="65"/>
      <c r="DJ4502" s="139"/>
      <c r="DK4502" s="95"/>
      <c r="DL4502" s="141"/>
      <c r="DM4502" s="141"/>
      <c r="DN4502" s="141"/>
      <c r="DO4502" s="141"/>
      <c r="DP4502" s="91"/>
      <c r="DQ4502" s="72"/>
      <c r="DR4502" s="72"/>
      <c r="DS4502" s="72"/>
      <c r="DT4502" s="72"/>
      <c r="DZ4502" s="141"/>
      <c r="EA4502" s="141"/>
      <c r="EC4502" s="141"/>
      <c r="EF4502" s="143"/>
    </row>
    <row r="4503" spans="78:136">
      <c r="BZ4503"/>
      <c r="CA4503" s="279">
        <v>41435.408842592595</v>
      </c>
      <c r="CB4503" t="s">
        <v>1969</v>
      </c>
      <c r="CF4503" s="65"/>
      <c r="CG4503" s="65"/>
      <c r="DJ4503" s="139"/>
      <c r="DK4503" s="95"/>
      <c r="DL4503" s="141"/>
      <c r="DM4503" s="141"/>
      <c r="DN4503" s="141"/>
      <c r="DO4503" s="141"/>
      <c r="DP4503" s="91"/>
      <c r="DQ4503" s="72"/>
      <c r="DR4503" s="72"/>
      <c r="DS4503" s="72"/>
      <c r="DT4503" s="72"/>
      <c r="DZ4503" s="141"/>
      <c r="EA4503" s="141"/>
      <c r="EC4503" s="141"/>
      <c r="EF4503" s="143"/>
    </row>
    <row r="4504" spans="78:136">
      <c r="BZ4504"/>
      <c r="CA4504" s="279">
        <v>41435.408854166664</v>
      </c>
      <c r="CB4504" t="s">
        <v>763</v>
      </c>
      <c r="CF4504" s="65"/>
      <c r="CG4504" s="65"/>
      <c r="DJ4504" s="139"/>
      <c r="DK4504" s="95"/>
      <c r="DL4504" s="141"/>
      <c r="DM4504" s="141"/>
      <c r="DN4504" s="141"/>
      <c r="DO4504" s="141"/>
      <c r="DP4504" s="91"/>
      <c r="DQ4504" s="72"/>
      <c r="DR4504" s="72"/>
      <c r="DS4504" s="72"/>
      <c r="DT4504" s="72"/>
      <c r="DZ4504" s="141"/>
      <c r="EA4504" s="141"/>
      <c r="EC4504" s="141"/>
      <c r="EF4504" s="143"/>
    </row>
    <row r="4505" spans="78:136">
      <c r="BZ4505"/>
      <c r="CA4505" s="279">
        <v>41435.408865740741</v>
      </c>
      <c r="CB4505" t="s">
        <v>1597</v>
      </c>
      <c r="CF4505" s="65"/>
      <c r="CG4505" s="65"/>
      <c r="DJ4505" s="139"/>
      <c r="DK4505" s="95"/>
      <c r="DL4505" s="141"/>
      <c r="DM4505" s="141"/>
      <c r="DN4505" s="141"/>
      <c r="DO4505" s="141"/>
      <c r="DP4505" s="91"/>
      <c r="DQ4505" s="72"/>
      <c r="DR4505" s="72"/>
      <c r="DS4505" s="72"/>
      <c r="DT4505" s="72"/>
      <c r="DZ4505" s="141"/>
      <c r="EA4505" s="141"/>
      <c r="EC4505" s="141"/>
      <c r="EF4505" s="143"/>
    </row>
    <row r="4506" spans="78:136">
      <c r="BZ4506"/>
      <c r="CA4506" s="279">
        <v>41435.408958333333</v>
      </c>
      <c r="CB4506" t="s">
        <v>1969</v>
      </c>
      <c r="CF4506" s="65"/>
      <c r="CG4506" s="65"/>
      <c r="DJ4506" s="139"/>
      <c r="DK4506" s="95"/>
      <c r="DL4506" s="141"/>
      <c r="DM4506" s="141"/>
      <c r="DN4506" s="141"/>
      <c r="DO4506" s="141"/>
      <c r="DP4506" s="91"/>
      <c r="DQ4506" s="72"/>
      <c r="DR4506" s="72"/>
      <c r="DS4506" s="72"/>
      <c r="DT4506" s="72"/>
      <c r="DZ4506" s="141"/>
      <c r="EA4506" s="141"/>
      <c r="EC4506" s="141"/>
      <c r="EF4506" s="143"/>
    </row>
    <row r="4507" spans="78:136">
      <c r="BZ4507"/>
      <c r="CA4507" s="279">
        <v>41435.409085648149</v>
      </c>
      <c r="CB4507" t="s">
        <v>1969</v>
      </c>
      <c r="CF4507" s="65"/>
      <c r="CG4507" s="65"/>
      <c r="DJ4507" s="139"/>
      <c r="DK4507" s="95"/>
      <c r="DL4507" s="141"/>
      <c r="DM4507" s="141"/>
      <c r="DN4507" s="141"/>
      <c r="DO4507" s="141"/>
      <c r="DP4507" s="91"/>
      <c r="DQ4507" s="72"/>
      <c r="DR4507" s="72"/>
      <c r="DS4507" s="72"/>
      <c r="DT4507" s="72"/>
      <c r="DZ4507" s="141"/>
      <c r="EA4507" s="141"/>
      <c r="EC4507" s="141"/>
      <c r="EF4507" s="143"/>
    </row>
    <row r="4508" spans="78:136">
      <c r="BZ4508"/>
      <c r="CA4508" s="279">
        <v>41435.409097222226</v>
      </c>
      <c r="CB4508" t="s">
        <v>763</v>
      </c>
      <c r="CF4508" s="65"/>
      <c r="CG4508" s="65"/>
      <c r="DJ4508" s="139"/>
      <c r="DK4508" s="95"/>
      <c r="DL4508" s="141"/>
      <c r="DM4508" s="141"/>
      <c r="DN4508" s="141"/>
      <c r="DO4508" s="141"/>
      <c r="DP4508" s="91"/>
      <c r="DQ4508" s="72"/>
      <c r="DR4508" s="72"/>
      <c r="DS4508" s="72"/>
      <c r="DT4508" s="72"/>
      <c r="DZ4508" s="141"/>
      <c r="EA4508" s="141"/>
      <c r="EC4508" s="141"/>
      <c r="EF4508" s="143"/>
    </row>
    <row r="4509" spans="78:136">
      <c r="BZ4509"/>
      <c r="CA4509" s="279">
        <v>41435.409108796295</v>
      </c>
      <c r="CB4509" t="s">
        <v>1597</v>
      </c>
      <c r="CF4509" s="65"/>
      <c r="CG4509" s="65"/>
      <c r="DJ4509" s="139"/>
      <c r="DK4509" s="95"/>
      <c r="DL4509" s="141"/>
      <c r="DM4509" s="141"/>
      <c r="DN4509" s="141"/>
      <c r="DO4509" s="141"/>
      <c r="DP4509" s="91"/>
      <c r="DQ4509" s="72"/>
      <c r="DR4509" s="72"/>
      <c r="DS4509" s="72"/>
      <c r="DT4509" s="72"/>
      <c r="DZ4509" s="141"/>
      <c r="EA4509" s="141"/>
      <c r="EF4509" s="143"/>
    </row>
    <row r="4510" spans="78:136">
      <c r="BZ4510"/>
      <c r="CA4510" s="279">
        <v>41435.409236111111</v>
      </c>
      <c r="CB4510" t="s">
        <v>1969</v>
      </c>
      <c r="CF4510" s="65"/>
      <c r="CG4510" s="65"/>
      <c r="DJ4510" s="139"/>
      <c r="DK4510" s="95"/>
      <c r="DL4510" s="141"/>
      <c r="DM4510" s="141"/>
      <c r="DN4510" s="141"/>
      <c r="DO4510" s="141"/>
      <c r="DP4510" s="91"/>
      <c r="DQ4510" s="72"/>
      <c r="DR4510" s="72"/>
      <c r="DS4510" s="72"/>
      <c r="DT4510" s="72"/>
      <c r="DZ4510" s="141"/>
      <c r="EA4510" s="141"/>
      <c r="EF4510" s="143"/>
    </row>
    <row r="4511" spans="78:136">
      <c r="BZ4511"/>
      <c r="CA4511" s="279">
        <v>41435.409247685187</v>
      </c>
      <c r="CB4511" t="s">
        <v>764</v>
      </c>
      <c r="CF4511" s="65"/>
      <c r="CG4511" s="65"/>
      <c r="DJ4511" s="139"/>
      <c r="DK4511" s="95"/>
      <c r="DL4511" s="141"/>
      <c r="DM4511" s="141"/>
      <c r="DN4511" s="141"/>
      <c r="DO4511" s="141"/>
      <c r="DP4511" s="91"/>
      <c r="DQ4511" s="72"/>
      <c r="DR4511" s="72"/>
      <c r="DS4511" s="72"/>
      <c r="DT4511" s="72"/>
      <c r="DZ4511" s="141"/>
      <c r="EA4511" s="141"/>
      <c r="EF4511" s="143"/>
    </row>
    <row r="4512" spans="78:136">
      <c r="BZ4512"/>
      <c r="CA4512" s="279">
        <v>41435.409247685187</v>
      </c>
      <c r="CB4512" t="s">
        <v>765</v>
      </c>
      <c r="CF4512" s="65"/>
      <c r="CG4512" s="65"/>
      <c r="DJ4512" s="139"/>
      <c r="DK4512" s="95"/>
      <c r="DL4512" s="141"/>
      <c r="DM4512" s="141"/>
      <c r="DN4512" s="141"/>
      <c r="DO4512" s="141"/>
      <c r="DP4512" s="91"/>
      <c r="DQ4512" s="72"/>
      <c r="DR4512" s="72"/>
      <c r="DS4512" s="72"/>
      <c r="DT4512" s="72"/>
      <c r="DZ4512" s="141"/>
      <c r="EA4512" s="141"/>
      <c r="EF4512" s="143"/>
    </row>
    <row r="4513" spans="78:136">
      <c r="BZ4513"/>
      <c r="CA4513" s="279">
        <v>41435.409259259257</v>
      </c>
      <c r="CB4513" t="s">
        <v>766</v>
      </c>
      <c r="CF4513" s="65"/>
      <c r="CG4513" s="65"/>
      <c r="DJ4513" s="139"/>
      <c r="DK4513" s="95"/>
      <c r="DL4513" s="141"/>
      <c r="DM4513" s="141"/>
      <c r="DN4513" s="141"/>
      <c r="DO4513" s="141"/>
      <c r="DP4513" s="91"/>
      <c r="DQ4513" s="72"/>
      <c r="DR4513" s="72"/>
      <c r="DS4513" s="72"/>
      <c r="DT4513" s="72"/>
      <c r="DZ4513" s="141"/>
      <c r="EA4513" s="141"/>
      <c r="EF4513" s="143"/>
    </row>
    <row r="4514" spans="78:136">
      <c r="BZ4514"/>
      <c r="CA4514" s="279">
        <v>41435.409270833334</v>
      </c>
      <c r="CB4514" t="s">
        <v>767</v>
      </c>
      <c r="CF4514" s="65"/>
      <c r="CG4514" s="65"/>
      <c r="DJ4514" s="139"/>
      <c r="DK4514" s="95"/>
      <c r="DL4514" s="141"/>
      <c r="DM4514" s="141"/>
      <c r="DN4514" s="141"/>
      <c r="DO4514" s="141"/>
      <c r="DP4514" s="91"/>
      <c r="DQ4514" s="72"/>
      <c r="DR4514" s="72"/>
      <c r="DS4514" s="72"/>
      <c r="DT4514" s="72"/>
      <c r="DZ4514" s="141"/>
      <c r="EA4514" s="141"/>
      <c r="EF4514" s="143"/>
    </row>
    <row r="4515" spans="78:136">
      <c r="BZ4515"/>
      <c r="CA4515" s="279">
        <v>41435.409270833334</v>
      </c>
      <c r="CB4515" t="s">
        <v>767</v>
      </c>
      <c r="CF4515" s="65"/>
      <c r="CG4515" s="65"/>
      <c r="DJ4515" s="139"/>
      <c r="DK4515" s="95"/>
      <c r="DL4515" s="141"/>
      <c r="DM4515" s="141"/>
      <c r="DN4515" s="141"/>
      <c r="DO4515" s="141"/>
      <c r="DP4515" s="91"/>
      <c r="DQ4515" s="72"/>
      <c r="DR4515" s="72"/>
      <c r="DS4515" s="72"/>
      <c r="DT4515" s="72"/>
      <c r="DZ4515" s="141"/>
      <c r="EA4515" s="141"/>
      <c r="EF4515" s="143"/>
    </row>
    <row r="4516" spans="78:136">
      <c r="BZ4516"/>
      <c r="CA4516" s="279">
        <v>41435.409282407411</v>
      </c>
      <c r="CB4516" t="s">
        <v>768</v>
      </c>
      <c r="CF4516" s="65"/>
      <c r="CG4516" s="65"/>
      <c r="DJ4516" s="139"/>
      <c r="DK4516" s="95"/>
      <c r="DL4516" s="141"/>
      <c r="DM4516" s="141"/>
      <c r="DN4516" s="141"/>
      <c r="DO4516" s="141"/>
      <c r="DP4516" s="91"/>
      <c r="DQ4516" s="72"/>
      <c r="DR4516" s="72"/>
      <c r="DS4516" s="72"/>
      <c r="DT4516" s="72"/>
      <c r="DZ4516" s="141"/>
      <c r="EA4516" s="141"/>
      <c r="EF4516" s="143"/>
    </row>
    <row r="4517" spans="78:136">
      <c r="BZ4517"/>
      <c r="CA4517" s="279">
        <v>41435.40929398148</v>
      </c>
      <c r="CB4517" t="s">
        <v>1597</v>
      </c>
      <c r="CF4517" s="65"/>
      <c r="CG4517" s="65"/>
      <c r="DJ4517" s="139"/>
      <c r="DK4517" s="95"/>
      <c r="DL4517" s="141"/>
      <c r="DM4517" s="141"/>
      <c r="DN4517" s="141"/>
      <c r="DO4517" s="141"/>
      <c r="DP4517" s="91"/>
      <c r="DQ4517" s="72"/>
      <c r="DR4517" s="72"/>
      <c r="DS4517" s="72"/>
      <c r="DT4517" s="72"/>
      <c r="DZ4517" s="141"/>
      <c r="EA4517" s="141"/>
      <c r="EF4517" s="143"/>
    </row>
    <row r="4518" spans="78:136">
      <c r="BZ4518"/>
      <c r="CA4518" s="279">
        <v>41435.409421296295</v>
      </c>
      <c r="CB4518" t="s">
        <v>1969</v>
      </c>
      <c r="CF4518" s="65"/>
      <c r="CG4518" s="65"/>
      <c r="DJ4518" s="139"/>
      <c r="DK4518" s="95"/>
      <c r="DL4518" s="141"/>
      <c r="DM4518" s="141"/>
      <c r="DN4518" s="141"/>
      <c r="DO4518" s="141"/>
      <c r="DP4518" s="91"/>
      <c r="DQ4518" s="72"/>
      <c r="DR4518" s="72"/>
      <c r="DS4518" s="72"/>
      <c r="DT4518" s="72"/>
      <c r="DZ4518" s="141"/>
      <c r="EA4518" s="141"/>
      <c r="EF4518" s="143"/>
    </row>
    <row r="4519" spans="78:136">
      <c r="BZ4519"/>
      <c r="CA4519" s="279">
        <v>41435.409849537034</v>
      </c>
      <c r="CB4519" t="s">
        <v>1969</v>
      </c>
      <c r="CF4519" s="65"/>
      <c r="CG4519" s="65"/>
      <c r="DJ4519" s="139"/>
      <c r="DK4519" s="95"/>
      <c r="DL4519" s="141"/>
      <c r="DM4519" s="141"/>
      <c r="DN4519" s="141"/>
      <c r="DO4519" s="141"/>
      <c r="DP4519" s="91"/>
      <c r="DQ4519" s="72"/>
      <c r="DR4519" s="72"/>
      <c r="DS4519" s="72"/>
      <c r="DT4519" s="72"/>
      <c r="DZ4519" s="141"/>
      <c r="EA4519" s="141"/>
      <c r="EF4519" s="143"/>
    </row>
    <row r="4520" spans="78:136">
      <c r="BZ4520"/>
      <c r="CA4520" s="279">
        <v>41435.409849537034</v>
      </c>
      <c r="CB4520" t="s">
        <v>768</v>
      </c>
      <c r="CF4520" s="65"/>
      <c r="CG4520" s="65"/>
      <c r="DJ4520" s="139"/>
      <c r="DK4520" s="95"/>
      <c r="DL4520" s="141"/>
      <c r="DM4520" s="141"/>
      <c r="DN4520" s="141"/>
      <c r="DO4520" s="141"/>
      <c r="DP4520" s="91"/>
      <c r="DQ4520" s="72"/>
      <c r="DR4520" s="72"/>
      <c r="DS4520" s="72"/>
      <c r="DT4520" s="72"/>
      <c r="DZ4520" s="141"/>
      <c r="EA4520" s="141"/>
      <c r="EF4520" s="143"/>
    </row>
    <row r="4521" spans="78:136">
      <c r="BZ4521"/>
      <c r="CA4521" s="279">
        <v>41435.409872685188</v>
      </c>
      <c r="CB4521" t="s">
        <v>1597</v>
      </c>
      <c r="CF4521" s="65"/>
      <c r="CG4521" s="65"/>
      <c r="DJ4521" s="139"/>
      <c r="DK4521" s="95"/>
      <c r="DL4521" s="141"/>
      <c r="DM4521" s="141"/>
      <c r="DN4521" s="141"/>
      <c r="DO4521" s="141"/>
      <c r="DP4521" s="91"/>
      <c r="DQ4521" s="72"/>
      <c r="DR4521" s="72"/>
      <c r="DS4521" s="72"/>
      <c r="DT4521" s="72"/>
      <c r="DZ4521" s="141"/>
      <c r="EA4521" s="141"/>
      <c r="EF4521" s="143"/>
    </row>
    <row r="4522" spans="78:136">
      <c r="BZ4522"/>
      <c r="CA4522" s="279">
        <v>41435.409872685188</v>
      </c>
      <c r="CB4522" t="s">
        <v>1969</v>
      </c>
      <c r="CF4522" s="65"/>
      <c r="CG4522" s="65"/>
      <c r="DJ4522" s="139"/>
      <c r="DK4522" s="95"/>
      <c r="DL4522" s="141"/>
      <c r="DM4522" s="141"/>
      <c r="DN4522" s="141"/>
      <c r="DO4522" s="141"/>
      <c r="DP4522" s="91"/>
      <c r="DQ4522" s="72"/>
      <c r="DR4522" s="72"/>
      <c r="DS4522" s="72"/>
      <c r="DT4522" s="72"/>
      <c r="DZ4522" s="141"/>
      <c r="EA4522" s="141"/>
      <c r="EF4522" s="143"/>
    </row>
    <row r="4523" spans="78:136">
      <c r="BZ4523"/>
      <c r="CA4523" s="279">
        <v>41435.410752314812</v>
      </c>
      <c r="CB4523" t="s">
        <v>1969</v>
      </c>
      <c r="CF4523" s="65"/>
      <c r="CG4523" s="65"/>
      <c r="DJ4523" s="139"/>
      <c r="DK4523" s="95"/>
      <c r="DL4523" s="141"/>
      <c r="DM4523" s="141"/>
      <c r="DN4523" s="141"/>
      <c r="DO4523" s="141"/>
      <c r="DP4523" s="91"/>
      <c r="DQ4523" s="72"/>
      <c r="DR4523" s="72"/>
      <c r="DS4523" s="72"/>
      <c r="DT4523" s="72"/>
      <c r="DZ4523" s="141"/>
      <c r="EA4523" s="141"/>
      <c r="EF4523" s="143"/>
    </row>
    <row r="4524" spans="78:136">
      <c r="BZ4524"/>
      <c r="CA4524" s="279">
        <v>41435.410763888889</v>
      </c>
      <c r="CB4524" t="s">
        <v>768</v>
      </c>
      <c r="CF4524" s="65"/>
      <c r="CG4524" s="65"/>
      <c r="DJ4524" s="139"/>
      <c r="DK4524" s="95"/>
      <c r="DL4524" s="141"/>
      <c r="DM4524" s="141"/>
      <c r="DN4524" s="141"/>
      <c r="DO4524" s="141"/>
      <c r="DP4524" s="91"/>
      <c r="DQ4524" s="72"/>
      <c r="DR4524" s="72"/>
      <c r="DS4524" s="72"/>
      <c r="DT4524" s="72"/>
      <c r="DZ4524" s="141"/>
      <c r="EA4524" s="141"/>
      <c r="EF4524" s="143"/>
    </row>
    <row r="4525" spans="78:136">
      <c r="BZ4525"/>
      <c r="CA4525" s="279">
        <v>41435.410775462966</v>
      </c>
      <c r="CB4525" t="s">
        <v>1597</v>
      </c>
      <c r="CF4525" s="65"/>
      <c r="CG4525" s="65"/>
      <c r="DJ4525" s="139"/>
      <c r="DK4525" s="95"/>
      <c r="DL4525" s="141"/>
      <c r="DM4525" s="141"/>
      <c r="DN4525" s="141"/>
      <c r="DO4525" s="141"/>
      <c r="DP4525" s="91"/>
      <c r="DQ4525" s="72"/>
      <c r="DR4525" s="72"/>
      <c r="DS4525" s="72"/>
      <c r="DT4525" s="72"/>
      <c r="DZ4525" s="141"/>
      <c r="EA4525" s="141"/>
      <c r="EF4525" s="143"/>
    </row>
    <row r="4526" spans="78:136">
      <c r="BZ4526"/>
      <c r="CA4526" s="279">
        <v>41435.410821759258</v>
      </c>
      <c r="CB4526" t="s">
        <v>1969</v>
      </c>
      <c r="CF4526" s="65"/>
      <c r="CG4526" s="65"/>
      <c r="DJ4526" s="139"/>
      <c r="DK4526" s="95"/>
      <c r="DL4526" s="141"/>
      <c r="DM4526" s="141"/>
      <c r="DN4526" s="141"/>
      <c r="DO4526" s="141"/>
      <c r="DP4526" s="91"/>
      <c r="DQ4526" s="72"/>
      <c r="DR4526" s="72"/>
      <c r="DS4526" s="72"/>
      <c r="DT4526" s="72"/>
      <c r="DZ4526" s="141"/>
      <c r="EA4526" s="141"/>
      <c r="EF4526" s="143"/>
    </row>
    <row r="4527" spans="78:136">
      <c r="BZ4527"/>
      <c r="CA4527" s="279">
        <v>41435.411712962959</v>
      </c>
      <c r="CB4527" t="s">
        <v>1969</v>
      </c>
      <c r="CF4527" s="65"/>
      <c r="CG4527" s="65"/>
      <c r="DJ4527" s="139"/>
      <c r="DK4527" s="95"/>
      <c r="DL4527" s="141"/>
      <c r="DM4527" s="141"/>
      <c r="DN4527" s="141"/>
      <c r="DO4527" s="141"/>
      <c r="DP4527" s="91"/>
      <c r="DQ4527" s="72"/>
      <c r="DR4527" s="72"/>
      <c r="DS4527" s="72"/>
      <c r="DT4527" s="72"/>
      <c r="DZ4527" s="141"/>
      <c r="EA4527" s="141"/>
      <c r="EF4527" s="143"/>
    </row>
    <row r="4528" spans="78:136">
      <c r="BZ4528"/>
      <c r="CA4528" s="279">
        <v>41435.411724537036</v>
      </c>
      <c r="CB4528" t="s">
        <v>768</v>
      </c>
      <c r="CF4528" s="65"/>
      <c r="CG4528" s="65"/>
      <c r="DJ4528" s="139"/>
      <c r="DK4528" s="95"/>
      <c r="DL4528" s="141"/>
      <c r="DM4528" s="141"/>
      <c r="DN4528" s="141"/>
      <c r="DO4528" s="141"/>
      <c r="DP4528" s="91"/>
      <c r="DQ4528" s="72"/>
      <c r="DR4528" s="72"/>
      <c r="DS4528" s="72"/>
      <c r="DT4528" s="72"/>
      <c r="DZ4528" s="141"/>
      <c r="EA4528" s="141"/>
      <c r="EF4528" s="143"/>
    </row>
    <row r="4529" spans="78:136">
      <c r="BZ4529"/>
      <c r="CA4529" s="279">
        <v>41435.411736111113</v>
      </c>
      <c r="CB4529" t="s">
        <v>1597</v>
      </c>
      <c r="CF4529" s="65"/>
      <c r="CG4529" s="65"/>
      <c r="DJ4529" s="139"/>
      <c r="DK4529" s="95"/>
      <c r="DL4529" s="141"/>
      <c r="DM4529" s="141"/>
      <c r="DN4529" s="141"/>
      <c r="DO4529" s="141"/>
      <c r="DP4529" s="91"/>
      <c r="DQ4529" s="72"/>
      <c r="DR4529" s="72"/>
      <c r="DS4529" s="72"/>
      <c r="DT4529" s="72"/>
      <c r="DZ4529" s="141"/>
      <c r="EA4529" s="141"/>
      <c r="EF4529" s="143"/>
    </row>
    <row r="4530" spans="78:136">
      <c r="BZ4530"/>
      <c r="CA4530" s="279">
        <v>41435.412037037036</v>
      </c>
      <c r="CB4530" t="s">
        <v>1969</v>
      </c>
      <c r="CF4530" s="65"/>
      <c r="CG4530" s="65"/>
      <c r="DJ4530" s="139"/>
      <c r="DK4530" s="95"/>
      <c r="DL4530" s="141"/>
      <c r="DM4530" s="141"/>
      <c r="DN4530" s="141"/>
      <c r="DO4530" s="141"/>
      <c r="DP4530" s="91"/>
      <c r="DQ4530" s="72"/>
      <c r="DR4530" s="72"/>
      <c r="DS4530" s="72"/>
      <c r="DT4530" s="72"/>
      <c r="DZ4530" s="141"/>
      <c r="EA4530" s="141"/>
      <c r="ED4530" s="141"/>
      <c r="EF4530" s="143"/>
    </row>
    <row r="4531" spans="78:136">
      <c r="BZ4531"/>
      <c r="CA4531" s="279">
        <v>41435.412187499998</v>
      </c>
      <c r="CB4531" t="s">
        <v>1969</v>
      </c>
      <c r="CF4531" s="65"/>
      <c r="CG4531" s="65"/>
      <c r="DJ4531" s="139"/>
      <c r="DK4531" s="95"/>
      <c r="DL4531" s="141"/>
      <c r="DM4531" s="141"/>
      <c r="DN4531" s="141"/>
      <c r="DO4531" s="141"/>
      <c r="DP4531" s="91"/>
      <c r="DQ4531" s="72"/>
      <c r="DR4531" s="72"/>
      <c r="DS4531" s="72"/>
      <c r="DT4531" s="72"/>
      <c r="DZ4531" s="141"/>
      <c r="EA4531" s="141"/>
      <c r="ED4531" s="141"/>
      <c r="EF4531" s="143"/>
    </row>
    <row r="4532" spans="78:136">
      <c r="BZ4532"/>
      <c r="CA4532" s="279">
        <v>41435.412291666667</v>
      </c>
      <c r="CB4532" t="s">
        <v>1969</v>
      </c>
      <c r="CF4532" s="65"/>
      <c r="CG4532" s="65"/>
      <c r="DJ4532" s="139"/>
      <c r="DK4532" s="95"/>
      <c r="DL4532" s="141"/>
      <c r="DM4532" s="141"/>
      <c r="DN4532" s="141"/>
      <c r="DO4532" s="141"/>
      <c r="DP4532" s="91"/>
      <c r="DQ4532" s="72"/>
      <c r="DR4532" s="72"/>
      <c r="DS4532" s="72"/>
      <c r="DT4532" s="72"/>
      <c r="DZ4532" s="141"/>
      <c r="EA4532" s="141"/>
      <c r="ED4532" s="141"/>
      <c r="EF4532" s="143"/>
    </row>
    <row r="4533" spans="78:136">
      <c r="BZ4533"/>
      <c r="CA4533" s="279">
        <v>41435.412291666667</v>
      </c>
      <c r="CB4533" t="s">
        <v>768</v>
      </c>
      <c r="CF4533" s="65"/>
      <c r="CG4533" s="65"/>
      <c r="DJ4533" s="139"/>
      <c r="DK4533" s="95"/>
      <c r="DL4533" s="141"/>
      <c r="DM4533" s="141"/>
      <c r="DN4533" s="141"/>
      <c r="DO4533" s="141"/>
      <c r="DP4533" s="91"/>
      <c r="DQ4533" s="72"/>
      <c r="DR4533" s="72"/>
      <c r="DS4533" s="72"/>
      <c r="DT4533" s="72"/>
      <c r="DZ4533" s="141"/>
      <c r="EA4533" s="141"/>
      <c r="ED4533" s="141"/>
      <c r="EF4533" s="143"/>
    </row>
    <row r="4534" spans="78:136">
      <c r="BZ4534"/>
      <c r="CA4534" s="279">
        <v>41435.412303240744</v>
      </c>
      <c r="CB4534" t="s">
        <v>1597</v>
      </c>
      <c r="CF4534" s="65"/>
      <c r="CG4534" s="65"/>
      <c r="DJ4534" s="139"/>
      <c r="DK4534" s="95"/>
      <c r="DL4534" s="141"/>
      <c r="DM4534" s="141"/>
      <c r="DN4534" s="141"/>
      <c r="DO4534" s="141"/>
      <c r="DP4534" s="91"/>
      <c r="DQ4534" s="72"/>
      <c r="DR4534" s="72"/>
      <c r="DS4534" s="72"/>
      <c r="DT4534" s="72"/>
      <c r="DZ4534" s="141"/>
      <c r="EA4534" s="141"/>
      <c r="ED4534" s="141"/>
      <c r="EF4534" s="143"/>
    </row>
    <row r="4535" spans="78:136">
      <c r="BZ4535"/>
      <c r="CA4535" s="279">
        <v>41435.413356481484</v>
      </c>
      <c r="CB4535" t="s">
        <v>1969</v>
      </c>
      <c r="CF4535" s="65"/>
      <c r="CG4535" s="65"/>
      <c r="DJ4535" s="139"/>
      <c r="DK4535" s="95"/>
      <c r="DL4535" s="141"/>
      <c r="DM4535" s="141"/>
      <c r="DN4535" s="141"/>
      <c r="DO4535" s="141"/>
      <c r="DP4535" s="91"/>
      <c r="DQ4535" s="72"/>
      <c r="DR4535" s="72"/>
      <c r="DS4535" s="72"/>
      <c r="DT4535" s="72"/>
      <c r="DZ4535" s="141"/>
      <c r="EA4535" s="141"/>
      <c r="ED4535" s="141"/>
      <c r="EF4535" s="143"/>
    </row>
    <row r="4536" spans="78:136">
      <c r="BZ4536"/>
      <c r="CA4536" s="279">
        <v>41435.413460648146</v>
      </c>
      <c r="CB4536" t="s">
        <v>768</v>
      </c>
      <c r="CF4536" s="65"/>
      <c r="CG4536" s="65"/>
      <c r="DJ4536" s="139"/>
      <c r="DK4536" s="95"/>
      <c r="DL4536" s="141"/>
      <c r="DM4536" s="141"/>
      <c r="DN4536" s="141"/>
      <c r="DO4536" s="141"/>
      <c r="DP4536" s="91"/>
      <c r="DQ4536" s="72"/>
      <c r="DR4536" s="72"/>
      <c r="DS4536" s="72"/>
      <c r="DT4536" s="72"/>
      <c r="DZ4536" s="141"/>
      <c r="EA4536" s="141"/>
      <c r="ED4536" s="141"/>
      <c r="EF4536" s="143"/>
    </row>
    <row r="4537" spans="78:136">
      <c r="BZ4537"/>
      <c r="CA4537" s="279">
        <v>41435.413472222222</v>
      </c>
      <c r="CB4537" t="s">
        <v>1597</v>
      </c>
      <c r="CF4537" s="65"/>
      <c r="CG4537" s="65"/>
      <c r="DJ4537" s="139"/>
      <c r="DK4537" s="95"/>
      <c r="DL4537" s="141"/>
      <c r="DM4537" s="141"/>
      <c r="DN4537" s="141"/>
      <c r="DO4537" s="141"/>
      <c r="DP4537" s="91"/>
      <c r="DQ4537" s="72"/>
      <c r="DR4537" s="72"/>
      <c r="DS4537" s="72"/>
      <c r="DT4537" s="72"/>
      <c r="DZ4537" s="141"/>
      <c r="EA4537" s="141"/>
      <c r="ED4537" s="141"/>
      <c r="EF4537" s="143"/>
    </row>
    <row r="4538" spans="78:136">
      <c r="BZ4538"/>
      <c r="CA4538" s="279">
        <v>41435.413472222222</v>
      </c>
      <c r="CB4538" t="s">
        <v>1969</v>
      </c>
      <c r="CF4538" s="65"/>
      <c r="CG4538" s="65"/>
      <c r="DJ4538" s="139"/>
      <c r="DK4538" s="95"/>
      <c r="DL4538" s="141"/>
      <c r="DM4538" s="141"/>
      <c r="DN4538" s="141"/>
      <c r="DO4538" s="141"/>
      <c r="DP4538" s="91"/>
      <c r="DQ4538" s="72"/>
      <c r="DR4538" s="72"/>
      <c r="DS4538" s="72"/>
      <c r="DT4538" s="72"/>
      <c r="DZ4538" s="141"/>
      <c r="EA4538" s="141"/>
      <c r="ED4538" s="141"/>
      <c r="EF4538" s="143"/>
    </row>
    <row r="4539" spans="78:136">
      <c r="BZ4539"/>
      <c r="CA4539" s="279">
        <v>41435.413495370369</v>
      </c>
      <c r="CB4539" t="s">
        <v>769</v>
      </c>
      <c r="CF4539" s="65"/>
      <c r="CG4539" s="65"/>
      <c r="DJ4539" s="139"/>
      <c r="DK4539" s="95"/>
      <c r="DL4539" s="141"/>
      <c r="DM4539" s="141"/>
      <c r="DN4539" s="141"/>
      <c r="DO4539" s="141"/>
      <c r="DP4539" s="91"/>
      <c r="DQ4539" s="72"/>
      <c r="DR4539" s="72"/>
      <c r="DS4539" s="72"/>
      <c r="DT4539" s="72"/>
      <c r="DZ4539" s="141"/>
      <c r="EA4539" s="141"/>
      <c r="ED4539" s="141"/>
      <c r="EF4539" s="143"/>
    </row>
    <row r="4540" spans="78:136">
      <c r="BZ4540"/>
      <c r="CA4540" s="279">
        <v>41435.413495370369</v>
      </c>
      <c r="CB4540" t="s">
        <v>1597</v>
      </c>
      <c r="CF4540" s="65"/>
      <c r="CG4540" s="65"/>
      <c r="DJ4540" s="139"/>
      <c r="DK4540" s="95"/>
      <c r="DL4540" s="141"/>
      <c r="DM4540" s="141"/>
      <c r="DN4540" s="141"/>
      <c r="DO4540" s="141"/>
      <c r="DP4540" s="91"/>
      <c r="DQ4540" s="72"/>
      <c r="DR4540" s="72"/>
      <c r="DS4540" s="72"/>
      <c r="DT4540" s="72"/>
      <c r="DZ4540" s="141"/>
      <c r="EA4540" s="141"/>
      <c r="ED4540" s="141"/>
      <c r="EF4540" s="143"/>
    </row>
    <row r="4541" spans="78:136">
      <c r="BZ4541"/>
      <c r="CA4541" s="279">
        <v>41435.413506944446</v>
      </c>
      <c r="CB4541" t="s">
        <v>1969</v>
      </c>
      <c r="CF4541" s="65"/>
      <c r="CG4541" s="65"/>
      <c r="DJ4541" s="139"/>
      <c r="DK4541" s="95"/>
      <c r="DL4541" s="141"/>
      <c r="DM4541" s="141"/>
      <c r="DN4541" s="141"/>
      <c r="DO4541" s="141"/>
      <c r="DP4541" s="91"/>
      <c r="DQ4541" s="72"/>
      <c r="DR4541" s="72"/>
      <c r="DS4541" s="72"/>
      <c r="DT4541" s="72"/>
      <c r="DZ4541" s="141"/>
      <c r="EA4541" s="141"/>
      <c r="ED4541" s="141"/>
      <c r="EF4541" s="143"/>
    </row>
    <row r="4542" spans="78:136">
      <c r="BZ4542"/>
      <c r="CA4542" s="279">
        <v>41435.413564814815</v>
      </c>
      <c r="CB4542" t="s">
        <v>1969</v>
      </c>
      <c r="CF4542" s="65"/>
      <c r="CG4542" s="65"/>
      <c r="DJ4542" s="139"/>
      <c r="DK4542" s="95"/>
      <c r="DL4542" s="141"/>
      <c r="DM4542" s="141"/>
      <c r="DN4542" s="141"/>
      <c r="DO4542" s="141"/>
      <c r="DP4542" s="91"/>
      <c r="DQ4542" s="72"/>
      <c r="DR4542" s="72"/>
      <c r="DS4542" s="72"/>
      <c r="DT4542" s="72"/>
      <c r="DZ4542" s="141"/>
      <c r="EA4542" s="141"/>
      <c r="ED4542" s="141"/>
      <c r="EF4542" s="143"/>
    </row>
    <row r="4543" spans="78:136">
      <c r="BZ4543"/>
      <c r="CA4543" s="279">
        <v>41435.41375</v>
      </c>
      <c r="CB4543" t="s">
        <v>770</v>
      </c>
      <c r="CF4543" s="65"/>
      <c r="CG4543" s="65"/>
      <c r="DJ4543" s="139"/>
      <c r="DK4543" s="95"/>
      <c r="DL4543" s="141"/>
      <c r="DM4543" s="141"/>
      <c r="DN4543" s="141"/>
      <c r="DO4543" s="141"/>
      <c r="DP4543" s="91"/>
      <c r="DQ4543" s="72"/>
      <c r="DR4543" s="72"/>
      <c r="DS4543" s="72"/>
      <c r="DT4543" s="72"/>
      <c r="DZ4543" s="141"/>
      <c r="EA4543" s="141"/>
      <c r="ED4543" s="141"/>
      <c r="EF4543" s="143"/>
    </row>
    <row r="4544" spans="78:136">
      <c r="BZ4544"/>
      <c r="CA4544" s="279">
        <v>41435.41375</v>
      </c>
      <c r="CB4544" t="s">
        <v>1597</v>
      </c>
      <c r="CF4544" s="65"/>
      <c r="CG4544" s="65"/>
      <c r="DJ4544" s="139"/>
      <c r="DK4544" s="95"/>
      <c r="DL4544" s="141"/>
      <c r="DM4544" s="141"/>
      <c r="DN4544" s="141"/>
      <c r="DO4544" s="141"/>
      <c r="DP4544" s="91"/>
      <c r="DQ4544" s="72"/>
      <c r="DR4544" s="72"/>
      <c r="DS4544" s="72"/>
      <c r="DT4544" s="72"/>
      <c r="DZ4544" s="141"/>
      <c r="EA4544" s="141"/>
      <c r="ED4544" s="141"/>
      <c r="EF4544" s="143"/>
    </row>
    <row r="4545" spans="78:136">
      <c r="BZ4545"/>
      <c r="CA4545" s="279">
        <v>41435.413761574076</v>
      </c>
      <c r="CB4545" t="s">
        <v>1969</v>
      </c>
      <c r="CF4545" s="65"/>
      <c r="CG4545" s="65"/>
      <c r="DJ4545" s="139"/>
      <c r="DK4545" s="95"/>
      <c r="DL4545" s="141"/>
      <c r="DM4545" s="141"/>
      <c r="DN4545" s="141"/>
      <c r="DO4545" s="141"/>
      <c r="DP4545" s="91"/>
      <c r="DQ4545" s="72"/>
      <c r="DR4545" s="72"/>
      <c r="DS4545" s="72"/>
      <c r="DT4545" s="72"/>
      <c r="DZ4545" s="141"/>
      <c r="EA4545" s="141"/>
      <c r="ED4545" s="141"/>
      <c r="EF4545" s="143"/>
    </row>
    <row r="4546" spans="78:136">
      <c r="BZ4546"/>
      <c r="CA4546" s="279">
        <v>41435.413761574076</v>
      </c>
      <c r="CB4546" t="s">
        <v>696</v>
      </c>
      <c r="CF4546" s="65"/>
      <c r="CG4546" s="65"/>
      <c r="DJ4546" s="139"/>
      <c r="DK4546" s="95"/>
      <c r="DL4546" s="141"/>
      <c r="DM4546" s="141"/>
      <c r="DN4546" s="141"/>
      <c r="DO4546" s="141"/>
      <c r="DP4546" s="91"/>
      <c r="DQ4546" s="72"/>
      <c r="DR4546" s="72"/>
      <c r="DS4546" s="72"/>
      <c r="DT4546" s="72"/>
      <c r="DZ4546" s="141"/>
      <c r="EA4546" s="141"/>
      <c r="ED4546" s="141"/>
      <c r="EF4546" s="143"/>
    </row>
    <row r="4547" spans="78:136">
      <c r="BZ4547"/>
      <c r="CA4547" s="279">
        <v>41435.413761574076</v>
      </c>
      <c r="CB4547" t="s">
        <v>1969</v>
      </c>
      <c r="CF4547" s="65"/>
      <c r="CG4547" s="65"/>
      <c r="DJ4547" s="139"/>
      <c r="DK4547" s="95"/>
      <c r="DL4547" s="141"/>
      <c r="DM4547" s="141"/>
      <c r="DN4547" s="141"/>
      <c r="DO4547" s="141"/>
      <c r="DP4547" s="91"/>
      <c r="DQ4547" s="72"/>
      <c r="DR4547" s="72"/>
      <c r="DS4547" s="72"/>
      <c r="DT4547" s="72"/>
      <c r="DZ4547" s="141"/>
      <c r="EA4547" s="141"/>
      <c r="ED4547" s="141"/>
      <c r="EF4547" s="143"/>
    </row>
    <row r="4548" spans="78:136">
      <c r="BZ4548"/>
      <c r="CA4548" s="279">
        <v>41435.413773148146</v>
      </c>
      <c r="CB4548" t="s">
        <v>647</v>
      </c>
      <c r="CF4548" s="65"/>
      <c r="CG4548" s="65"/>
      <c r="DJ4548" s="139"/>
      <c r="DK4548" s="95"/>
      <c r="DL4548" s="141"/>
      <c r="DM4548" s="141"/>
      <c r="DN4548" s="141"/>
      <c r="DO4548" s="141"/>
      <c r="DP4548" s="91"/>
      <c r="DQ4548" s="72"/>
      <c r="DR4548" s="72"/>
      <c r="DS4548" s="72"/>
      <c r="DT4548" s="72"/>
      <c r="DZ4548" s="141"/>
      <c r="EA4548" s="141"/>
      <c r="ED4548" s="141"/>
      <c r="EF4548" s="143"/>
    </row>
    <row r="4549" spans="78:136">
      <c r="BZ4549"/>
      <c r="CA4549" s="279">
        <v>41435.413807870369</v>
      </c>
      <c r="CB4549" t="s">
        <v>1969</v>
      </c>
      <c r="CF4549" s="65"/>
      <c r="CG4549" s="65"/>
      <c r="DJ4549" s="139"/>
      <c r="DK4549" s="95"/>
      <c r="DL4549" s="141"/>
      <c r="DM4549" s="141"/>
      <c r="DN4549" s="141"/>
      <c r="DO4549" s="141"/>
      <c r="DP4549" s="91"/>
      <c r="DQ4549" s="72"/>
      <c r="DR4549" s="72"/>
      <c r="DS4549" s="72"/>
      <c r="DT4549" s="72"/>
      <c r="DZ4549" s="141"/>
      <c r="EA4549" s="141"/>
      <c r="ED4549" s="141"/>
      <c r="EF4549" s="143"/>
    </row>
    <row r="4550" spans="78:136">
      <c r="BZ4550"/>
      <c r="CA4550" s="279">
        <v>41435.413807870369</v>
      </c>
      <c r="CB4550" t="s">
        <v>770</v>
      </c>
      <c r="CF4550" s="65"/>
      <c r="CG4550" s="65"/>
      <c r="DJ4550" s="139"/>
      <c r="DK4550" s="95"/>
      <c r="DL4550" s="141"/>
      <c r="DM4550" s="141"/>
      <c r="DN4550" s="141"/>
      <c r="DO4550" s="141"/>
      <c r="DP4550" s="91"/>
      <c r="DQ4550" s="72"/>
      <c r="DR4550" s="72"/>
      <c r="DS4550" s="72"/>
      <c r="DT4550" s="72"/>
      <c r="DZ4550" s="141"/>
      <c r="EA4550" s="141"/>
      <c r="ED4550" s="141"/>
      <c r="EF4550" s="143"/>
    </row>
    <row r="4551" spans="78:136">
      <c r="BZ4551"/>
      <c r="CA4551" s="279">
        <v>41435.413807870369</v>
      </c>
      <c r="CB4551" t="s">
        <v>1597</v>
      </c>
      <c r="CF4551" s="65"/>
      <c r="CG4551" s="65"/>
      <c r="DJ4551" s="139"/>
      <c r="DK4551" s="95"/>
      <c r="DL4551" s="141"/>
      <c r="DM4551" s="141"/>
      <c r="DN4551" s="141"/>
      <c r="DO4551" s="141"/>
      <c r="DP4551" s="91"/>
      <c r="DQ4551" s="72"/>
      <c r="DR4551" s="72"/>
      <c r="DS4551" s="72"/>
      <c r="DT4551" s="72"/>
      <c r="DZ4551" s="141"/>
      <c r="EA4551" s="141"/>
      <c r="ED4551" s="141"/>
      <c r="EF4551" s="143"/>
    </row>
    <row r="4552" spans="78:136">
      <c r="BZ4552"/>
      <c r="CA4552" s="279">
        <v>41435.416273148148</v>
      </c>
      <c r="CB4552" t="s">
        <v>770</v>
      </c>
      <c r="CF4552" s="65"/>
      <c r="CG4552" s="65"/>
      <c r="DJ4552" s="139"/>
      <c r="DK4552" s="95"/>
      <c r="DL4552" s="141"/>
      <c r="DM4552" s="141"/>
      <c r="DN4552" s="141"/>
      <c r="DO4552" s="141"/>
      <c r="DP4552" s="91"/>
      <c r="DQ4552" s="72"/>
      <c r="DR4552" s="72"/>
      <c r="DS4552" s="72"/>
      <c r="DT4552" s="72"/>
      <c r="DZ4552" s="141"/>
      <c r="EA4552" s="141"/>
      <c r="ED4552" s="141"/>
      <c r="EF4552" s="143"/>
    </row>
    <row r="4553" spans="78:136">
      <c r="BZ4553"/>
      <c r="CA4553" s="279">
        <v>41435.416284722225</v>
      </c>
      <c r="CB4553" t="s">
        <v>1597</v>
      </c>
      <c r="CF4553" s="65"/>
      <c r="CG4553" s="65"/>
      <c r="DJ4553" s="139"/>
      <c r="DK4553" s="95"/>
      <c r="DL4553" s="141"/>
      <c r="DM4553" s="141"/>
      <c r="DN4553" s="141"/>
      <c r="DO4553" s="141"/>
      <c r="DP4553" s="91"/>
      <c r="DQ4553" s="72"/>
      <c r="DR4553" s="72"/>
      <c r="DS4553" s="72"/>
      <c r="DT4553" s="72"/>
      <c r="DZ4553" s="141"/>
      <c r="EA4553" s="141"/>
      <c r="ED4553" s="141"/>
      <c r="EF4553" s="143"/>
    </row>
    <row r="4554" spans="78:136">
      <c r="BZ4554"/>
      <c r="CA4554" s="279">
        <v>41435.416284722225</v>
      </c>
      <c r="CB4554" t="s">
        <v>1969</v>
      </c>
      <c r="CF4554" s="65"/>
      <c r="CG4554" s="65"/>
      <c r="DJ4554" s="139"/>
      <c r="DK4554" s="95"/>
      <c r="DL4554" s="141"/>
      <c r="DM4554" s="141"/>
      <c r="DN4554" s="141"/>
      <c r="DO4554" s="141"/>
      <c r="DP4554" s="91"/>
      <c r="DQ4554" s="72"/>
      <c r="DR4554" s="72"/>
      <c r="DS4554" s="72"/>
      <c r="DT4554" s="72"/>
      <c r="DZ4554" s="141"/>
      <c r="EA4554" s="141"/>
      <c r="ED4554" s="141"/>
      <c r="EF4554" s="143"/>
    </row>
    <row r="4555" spans="78:136">
      <c r="BZ4555"/>
      <c r="CA4555" s="279">
        <v>41435.416319444441</v>
      </c>
      <c r="CB4555" t="s">
        <v>1969</v>
      </c>
      <c r="CF4555" s="65"/>
      <c r="CG4555" s="65"/>
      <c r="DJ4555" s="139"/>
      <c r="DK4555" s="95"/>
      <c r="DL4555" s="141"/>
      <c r="DM4555" s="141"/>
      <c r="DN4555" s="141"/>
      <c r="DO4555" s="141"/>
      <c r="DP4555" s="91"/>
      <c r="DQ4555" s="72"/>
      <c r="DR4555" s="72"/>
      <c r="DS4555" s="72"/>
      <c r="DT4555" s="72"/>
      <c r="DZ4555" s="141"/>
      <c r="EA4555" s="141"/>
      <c r="ED4555" s="141"/>
      <c r="EF4555" s="143"/>
    </row>
    <row r="4556" spans="78:136">
      <c r="BZ4556"/>
      <c r="CA4556" s="279">
        <v>41435.416365740741</v>
      </c>
      <c r="CB4556" t="s">
        <v>648</v>
      </c>
      <c r="CF4556" s="65"/>
      <c r="CG4556" s="65"/>
      <c r="DJ4556" s="139"/>
      <c r="DK4556" s="95"/>
      <c r="DL4556" s="141"/>
      <c r="DM4556" s="141"/>
      <c r="DN4556" s="141"/>
      <c r="DO4556" s="141"/>
      <c r="DP4556" s="91"/>
      <c r="DQ4556" s="72"/>
      <c r="DR4556" s="72"/>
      <c r="DS4556" s="72"/>
      <c r="DT4556" s="72"/>
      <c r="DZ4556" s="141"/>
      <c r="EA4556" s="141"/>
      <c r="ED4556" s="141"/>
      <c r="EF4556" s="143"/>
    </row>
    <row r="4557" spans="78:136">
      <c r="BZ4557"/>
      <c r="CA4557" s="279">
        <v>41435.416377314818</v>
      </c>
      <c r="CB4557" t="s">
        <v>1598</v>
      </c>
      <c r="CF4557" s="65"/>
      <c r="CG4557" s="65"/>
      <c r="DJ4557" s="139"/>
      <c r="DK4557" s="95"/>
      <c r="DL4557" s="141"/>
      <c r="DM4557" s="141"/>
      <c r="DN4557" s="141"/>
      <c r="DO4557" s="141"/>
      <c r="DP4557" s="91"/>
      <c r="DQ4557" s="72"/>
      <c r="DR4557" s="72"/>
      <c r="DS4557" s="72"/>
      <c r="DT4557" s="72"/>
      <c r="DZ4557" s="141"/>
      <c r="EA4557" s="141"/>
      <c r="ED4557" s="141"/>
      <c r="EF4557" s="143"/>
    </row>
    <row r="4558" spans="78:136">
      <c r="BZ4558"/>
      <c r="CA4558" s="279">
        <v>41435.416377314818</v>
      </c>
      <c r="CB4558" t="s">
        <v>1969</v>
      </c>
      <c r="CF4558" s="65"/>
      <c r="CG4558" s="65"/>
      <c r="DJ4558" s="139"/>
      <c r="DK4558" s="95"/>
      <c r="DL4558" s="141"/>
      <c r="DM4558" s="141"/>
      <c r="DN4558" s="141"/>
      <c r="DO4558" s="141"/>
      <c r="DP4558" s="91"/>
      <c r="DQ4558" s="72"/>
      <c r="DR4558" s="72"/>
      <c r="DS4558" s="72"/>
      <c r="DT4558" s="72"/>
      <c r="DZ4558" s="141"/>
      <c r="EA4558" s="141"/>
      <c r="ED4558" s="141"/>
      <c r="EF4558" s="143"/>
    </row>
    <row r="4559" spans="78:136">
      <c r="BZ4559"/>
      <c r="CA4559" s="279">
        <v>41435.41646990741</v>
      </c>
      <c r="CB4559" t="s">
        <v>1969</v>
      </c>
      <c r="CF4559" s="65"/>
      <c r="CG4559" s="65"/>
      <c r="DJ4559" s="139"/>
      <c r="DK4559" s="95"/>
      <c r="DL4559" s="141"/>
      <c r="DM4559" s="141"/>
      <c r="DN4559" s="141"/>
      <c r="DO4559" s="141"/>
      <c r="DP4559" s="91"/>
      <c r="DQ4559" s="72"/>
      <c r="DR4559" s="72"/>
      <c r="DS4559" s="72"/>
      <c r="DT4559" s="72"/>
      <c r="DZ4559" s="141"/>
      <c r="EA4559" s="141"/>
      <c r="ED4559" s="141"/>
      <c r="EF4559" s="143"/>
    </row>
    <row r="4560" spans="78:136">
      <c r="BZ4560"/>
      <c r="CA4560" s="279">
        <v>41435.416527777779</v>
      </c>
      <c r="CB4560" t="s">
        <v>1969</v>
      </c>
      <c r="CF4560" s="65"/>
      <c r="CG4560" s="65"/>
      <c r="DJ4560" s="139"/>
      <c r="DK4560" s="95"/>
      <c r="DL4560" s="141"/>
      <c r="DM4560" s="141"/>
      <c r="DN4560" s="141"/>
      <c r="DO4560" s="141"/>
      <c r="DP4560" s="91"/>
      <c r="DQ4560" s="72"/>
      <c r="DR4560" s="72"/>
      <c r="DS4560" s="72"/>
      <c r="DT4560" s="72"/>
      <c r="DZ4560" s="141"/>
      <c r="EA4560" s="141"/>
      <c r="ED4560" s="141"/>
      <c r="EF4560" s="143"/>
    </row>
    <row r="4561" spans="78:136">
      <c r="BZ4561"/>
      <c r="CA4561" s="279">
        <v>41435.416631944441</v>
      </c>
      <c r="CB4561" t="s">
        <v>1969</v>
      </c>
      <c r="CF4561" s="65"/>
      <c r="CG4561" s="65"/>
      <c r="DJ4561" s="139"/>
      <c r="DK4561" s="95"/>
      <c r="DL4561" s="141"/>
      <c r="DM4561" s="141"/>
      <c r="DN4561" s="141"/>
      <c r="DO4561" s="141"/>
      <c r="DP4561" s="91"/>
      <c r="DQ4561" s="72"/>
      <c r="DR4561" s="72"/>
      <c r="DS4561" s="72"/>
      <c r="DT4561" s="72"/>
      <c r="DZ4561" s="141"/>
      <c r="EA4561" s="141"/>
      <c r="ED4561" s="141"/>
      <c r="EE4561" s="143"/>
      <c r="EF4561" s="143"/>
    </row>
    <row r="4562" spans="78:136">
      <c r="BZ4562"/>
      <c r="CA4562" s="279">
        <v>41435.416643518518</v>
      </c>
      <c r="CB4562" t="s">
        <v>649</v>
      </c>
      <c r="CF4562" s="65"/>
      <c r="CG4562" s="65"/>
      <c r="DJ4562" s="139"/>
      <c r="DK4562" s="95"/>
      <c r="DL4562" s="141"/>
      <c r="DM4562" s="141"/>
      <c r="DN4562" s="141"/>
      <c r="DO4562" s="141"/>
      <c r="DP4562" s="91"/>
      <c r="DQ4562" s="72"/>
      <c r="DR4562" s="72"/>
      <c r="DS4562" s="72"/>
      <c r="DT4562" s="72"/>
      <c r="DZ4562" s="141"/>
      <c r="EA4562" s="141"/>
      <c r="ED4562" s="141"/>
      <c r="EE4562" s="143"/>
      <c r="EF4562" s="143"/>
    </row>
    <row r="4563" spans="78:136">
      <c r="BZ4563"/>
      <c r="CA4563" s="279">
        <v>41435.416655092595</v>
      </c>
      <c r="CB4563" t="s">
        <v>649</v>
      </c>
      <c r="CF4563" s="65"/>
      <c r="CG4563" s="65"/>
      <c r="DJ4563" s="139"/>
      <c r="DK4563" s="95"/>
      <c r="DL4563" s="141"/>
      <c r="DM4563" s="141"/>
      <c r="DN4563" s="141"/>
      <c r="DO4563" s="141"/>
      <c r="DP4563" s="91"/>
      <c r="DQ4563" s="72"/>
      <c r="DR4563" s="72"/>
      <c r="DS4563" s="72"/>
      <c r="DT4563" s="72"/>
      <c r="DZ4563" s="141"/>
      <c r="EA4563" s="141"/>
      <c r="ED4563" s="141"/>
      <c r="EE4563" s="143"/>
      <c r="EF4563" s="143"/>
    </row>
    <row r="4564" spans="78:136">
      <c r="BZ4564"/>
      <c r="CA4564" s="279">
        <v>41435.416655092595</v>
      </c>
      <c r="CB4564" t="s">
        <v>1597</v>
      </c>
      <c r="CF4564" s="65"/>
      <c r="CG4564" s="65"/>
      <c r="DJ4564" s="139"/>
      <c r="DK4564" s="95"/>
      <c r="DL4564" s="141"/>
      <c r="DM4564" s="141"/>
      <c r="DN4564" s="141"/>
      <c r="DO4564" s="141"/>
      <c r="DP4564" s="91"/>
      <c r="DQ4564" s="72"/>
      <c r="DR4564" s="72"/>
      <c r="DS4564" s="72"/>
      <c r="DT4564" s="72"/>
      <c r="DZ4564" s="141"/>
      <c r="EA4564" s="141"/>
      <c r="ED4564" s="141"/>
      <c r="EE4564" s="143"/>
      <c r="EF4564" s="143"/>
    </row>
    <row r="4565" spans="78:136">
      <c r="BZ4565"/>
      <c r="CA4565" s="279">
        <v>41435.416666666664</v>
      </c>
      <c r="CB4565" t="s">
        <v>1969</v>
      </c>
      <c r="CF4565" s="65"/>
      <c r="CG4565" s="65"/>
      <c r="DJ4565" s="139"/>
      <c r="DK4565" s="95"/>
      <c r="DL4565" s="141"/>
      <c r="DM4565" s="141"/>
      <c r="DN4565" s="141"/>
      <c r="DO4565" s="141"/>
      <c r="DP4565" s="91"/>
      <c r="DQ4565" s="72"/>
      <c r="DR4565" s="72"/>
      <c r="DS4565" s="72"/>
      <c r="DT4565" s="72"/>
      <c r="DZ4565" s="141"/>
      <c r="EA4565" s="141"/>
      <c r="ED4565" s="141"/>
      <c r="EE4565" s="143"/>
      <c r="EF4565" s="143"/>
    </row>
    <row r="4566" spans="78:136">
      <c r="BZ4566"/>
      <c r="CA4566" s="279">
        <v>41435.416666666664</v>
      </c>
      <c r="CB4566" t="s">
        <v>1597</v>
      </c>
      <c r="CF4566" s="65"/>
      <c r="CG4566" s="65"/>
      <c r="DJ4566" s="139"/>
      <c r="DK4566" s="95"/>
      <c r="DL4566" s="141"/>
      <c r="DM4566" s="141"/>
      <c r="DN4566" s="141"/>
      <c r="DO4566" s="141"/>
      <c r="DP4566" s="91"/>
      <c r="DQ4566" s="72"/>
      <c r="DR4566" s="72"/>
      <c r="DS4566" s="72"/>
      <c r="DT4566" s="72"/>
      <c r="DZ4566" s="141"/>
      <c r="EA4566" s="141"/>
      <c r="ED4566" s="141"/>
      <c r="EE4566" s="143"/>
      <c r="EF4566" s="143"/>
    </row>
    <row r="4567" spans="78:136">
      <c r="BZ4567"/>
      <c r="CA4567" s="279">
        <v>41435.416678240741</v>
      </c>
      <c r="CB4567" t="s">
        <v>1969</v>
      </c>
      <c r="CF4567" s="65"/>
      <c r="CG4567" s="65"/>
      <c r="DJ4567" s="139"/>
      <c r="DK4567" s="95"/>
      <c r="DL4567" s="141"/>
      <c r="DM4567" s="141"/>
      <c r="DN4567" s="141"/>
      <c r="DO4567" s="141"/>
      <c r="DP4567" s="91"/>
      <c r="DQ4567" s="72"/>
      <c r="DR4567" s="72"/>
      <c r="DS4567" s="72"/>
      <c r="DT4567" s="72"/>
      <c r="DZ4567" s="141"/>
      <c r="EA4567" s="141"/>
      <c r="ED4567" s="141"/>
      <c r="EE4567" s="143"/>
      <c r="EF4567" s="143"/>
    </row>
    <row r="4568" spans="78:136">
      <c r="BZ4568"/>
      <c r="CA4568" s="279">
        <v>41435.416724537034</v>
      </c>
      <c r="CB4568" t="s">
        <v>1969</v>
      </c>
      <c r="CF4568" s="65"/>
      <c r="CG4568" s="65"/>
      <c r="DJ4568" s="139"/>
      <c r="DK4568" s="95"/>
      <c r="DL4568" s="141"/>
      <c r="DM4568" s="141"/>
      <c r="DN4568" s="141"/>
      <c r="DO4568" s="141"/>
      <c r="DP4568" s="91"/>
      <c r="DQ4568" s="72"/>
      <c r="DR4568" s="72"/>
      <c r="DS4568" s="72"/>
      <c r="DT4568" s="72"/>
      <c r="DZ4568" s="141"/>
      <c r="EA4568" s="141"/>
      <c r="ED4568" s="141"/>
      <c r="EE4568" s="143"/>
      <c r="EF4568" s="143"/>
    </row>
    <row r="4569" spans="78:136">
      <c r="BZ4569"/>
      <c r="CA4569" s="279">
        <v>41435.416863425926</v>
      </c>
      <c r="CB4569" t="s">
        <v>1969</v>
      </c>
      <c r="CF4569" s="65"/>
      <c r="CG4569" s="65"/>
      <c r="DJ4569" s="139"/>
      <c r="DK4569" s="95"/>
      <c r="DL4569" s="141"/>
      <c r="DM4569" s="141"/>
      <c r="DN4569" s="141"/>
      <c r="DO4569" s="141"/>
      <c r="DP4569" s="91"/>
      <c r="DQ4569" s="72"/>
      <c r="DR4569" s="72"/>
      <c r="DS4569" s="72"/>
      <c r="DT4569" s="72"/>
      <c r="DZ4569" s="141"/>
      <c r="EA4569" s="141"/>
      <c r="ED4569" s="141"/>
      <c r="EE4569" s="143"/>
      <c r="EF4569" s="143"/>
    </row>
    <row r="4570" spans="78:136">
      <c r="BZ4570"/>
      <c r="CA4570" s="279">
        <v>41435.416863425926</v>
      </c>
      <c r="CB4570" t="s">
        <v>650</v>
      </c>
      <c r="CF4570" s="65"/>
      <c r="CG4570" s="65"/>
      <c r="DJ4570" s="139"/>
      <c r="DK4570" s="95"/>
      <c r="DL4570" s="141"/>
      <c r="DM4570" s="141"/>
      <c r="DN4570" s="141"/>
      <c r="DO4570" s="141"/>
      <c r="DP4570" s="91"/>
      <c r="DQ4570" s="72"/>
      <c r="DR4570" s="72"/>
      <c r="DS4570" s="72"/>
      <c r="DT4570" s="72"/>
      <c r="DZ4570" s="141"/>
      <c r="EA4570" s="141"/>
      <c r="ED4570" s="141"/>
      <c r="EE4570" s="143"/>
      <c r="EF4570" s="143"/>
    </row>
    <row r="4571" spans="78:136">
      <c r="BZ4571"/>
      <c r="CA4571" s="279">
        <v>41435.416875000003</v>
      </c>
      <c r="CB4571" t="s">
        <v>1597</v>
      </c>
      <c r="CF4571" s="65"/>
      <c r="CG4571" s="65"/>
      <c r="DJ4571" s="139"/>
      <c r="DK4571" s="95"/>
      <c r="DL4571" s="141"/>
      <c r="DM4571" s="141"/>
      <c r="DN4571" s="141"/>
      <c r="DO4571" s="141"/>
      <c r="DP4571" s="91"/>
      <c r="DQ4571" s="72"/>
      <c r="DR4571" s="72"/>
      <c r="DS4571" s="72"/>
      <c r="DT4571" s="72"/>
      <c r="DZ4571" s="141"/>
      <c r="EA4571" s="141"/>
      <c r="ED4571" s="141"/>
      <c r="EE4571" s="143"/>
      <c r="EF4571" s="143"/>
    </row>
    <row r="4572" spans="78:136">
      <c r="BZ4572"/>
      <c r="CA4572" s="279">
        <v>41435.416956018518</v>
      </c>
      <c r="CB4572" t="s">
        <v>650</v>
      </c>
      <c r="CF4572" s="65"/>
      <c r="CG4572" s="65"/>
      <c r="DJ4572" s="139"/>
      <c r="DK4572" s="95"/>
      <c r="DL4572" s="141"/>
      <c r="DM4572" s="141"/>
      <c r="DN4572" s="141"/>
      <c r="DO4572" s="141"/>
      <c r="DP4572" s="91"/>
      <c r="DQ4572" s="72"/>
      <c r="DR4572" s="72"/>
      <c r="DS4572" s="72"/>
      <c r="DT4572" s="72"/>
      <c r="DZ4572" s="141"/>
      <c r="EA4572" s="141"/>
      <c r="ED4572" s="141"/>
      <c r="EE4572" s="143"/>
      <c r="EF4572" s="143"/>
    </row>
    <row r="4573" spans="78:136">
      <c r="BZ4573"/>
      <c r="CA4573" s="279">
        <v>41435.416956018518</v>
      </c>
      <c r="CB4573" t="s">
        <v>1597</v>
      </c>
      <c r="CF4573" s="65"/>
      <c r="CG4573" s="65"/>
      <c r="DJ4573" s="139"/>
      <c r="DK4573" s="95"/>
      <c r="DL4573" s="141"/>
      <c r="DM4573" s="141"/>
      <c r="DN4573" s="141"/>
      <c r="DO4573" s="141"/>
      <c r="DP4573" s="91"/>
      <c r="DQ4573" s="72"/>
      <c r="DR4573" s="72"/>
      <c r="DS4573" s="72"/>
      <c r="DT4573" s="72"/>
      <c r="DZ4573" s="141"/>
      <c r="EA4573" s="141"/>
      <c r="ED4573" s="141"/>
      <c r="EE4573" s="143"/>
      <c r="EF4573" s="143"/>
    </row>
    <row r="4574" spans="78:136">
      <c r="BZ4574"/>
      <c r="CA4574" s="279">
        <v>41435.416967592595</v>
      </c>
      <c r="CB4574" t="s">
        <v>1969</v>
      </c>
      <c r="CF4574" s="65"/>
      <c r="CG4574" s="65"/>
      <c r="DJ4574" s="139"/>
      <c r="DK4574" s="95"/>
      <c r="DL4574" s="141"/>
      <c r="DM4574" s="141"/>
      <c r="DN4574" s="141"/>
      <c r="DO4574" s="141"/>
      <c r="DP4574" s="91"/>
      <c r="DQ4574" s="72"/>
      <c r="DR4574" s="72"/>
      <c r="DS4574" s="72"/>
      <c r="DT4574" s="72"/>
      <c r="DZ4574" s="141"/>
      <c r="EA4574" s="141"/>
      <c r="ED4574" s="141"/>
      <c r="EE4574" s="143"/>
      <c r="EF4574" s="143"/>
    </row>
    <row r="4575" spans="78:136">
      <c r="BZ4575"/>
      <c r="CA4575" s="279">
        <v>41435.41715277778</v>
      </c>
      <c r="CB4575" t="s">
        <v>1969</v>
      </c>
      <c r="CF4575" s="65"/>
      <c r="CG4575" s="65"/>
      <c r="DJ4575" s="139"/>
      <c r="DK4575" s="95"/>
      <c r="DL4575" s="141"/>
      <c r="DM4575" s="141"/>
      <c r="DN4575" s="141"/>
      <c r="DO4575" s="141"/>
      <c r="DP4575" s="91"/>
      <c r="DQ4575" s="72"/>
      <c r="DR4575" s="72"/>
      <c r="DS4575" s="72"/>
      <c r="DT4575" s="72"/>
      <c r="DZ4575" s="141"/>
      <c r="EA4575" s="141"/>
      <c r="ED4575" s="141"/>
      <c r="EE4575" s="143"/>
      <c r="EF4575" s="143"/>
    </row>
    <row r="4576" spans="78:136">
      <c r="BZ4576"/>
      <c r="CA4576" s="279">
        <v>41435.423530092594</v>
      </c>
      <c r="CB4576" t="s">
        <v>651</v>
      </c>
      <c r="CF4576" s="65"/>
      <c r="CG4576" s="65"/>
      <c r="DJ4576" s="139"/>
      <c r="DK4576" s="95"/>
      <c r="DL4576" s="141"/>
      <c r="DM4576" s="141"/>
      <c r="DN4576" s="141"/>
      <c r="DO4576" s="141"/>
      <c r="DP4576" s="91"/>
      <c r="DQ4576" s="72"/>
      <c r="DR4576" s="72"/>
      <c r="DS4576" s="72"/>
      <c r="DT4576" s="72"/>
      <c r="DZ4576" s="141"/>
      <c r="EA4576" s="141"/>
      <c r="ED4576" s="141"/>
      <c r="EE4576" s="143"/>
      <c r="EF4576" s="143"/>
    </row>
    <row r="4577" spans="78:136">
      <c r="BZ4577"/>
      <c r="CA4577" s="279">
        <v>41435.423530092594</v>
      </c>
      <c r="CB4577" t="s">
        <v>1597</v>
      </c>
      <c r="CF4577" s="65"/>
      <c r="CG4577" s="65"/>
      <c r="DJ4577" s="139"/>
      <c r="DK4577" s="95"/>
      <c r="DL4577" s="141"/>
      <c r="DM4577" s="141"/>
      <c r="DN4577" s="141"/>
      <c r="DO4577" s="141"/>
      <c r="DP4577" s="91"/>
      <c r="DQ4577" s="72"/>
      <c r="DR4577" s="72"/>
      <c r="DS4577" s="72"/>
      <c r="DT4577" s="72"/>
      <c r="DZ4577" s="141"/>
      <c r="EA4577" s="141"/>
      <c r="ED4577" s="141"/>
      <c r="EE4577" s="143"/>
      <c r="EF4577" s="143"/>
    </row>
    <row r="4578" spans="78:136">
      <c r="BZ4578"/>
      <c r="CA4578" s="279">
        <v>41435.423530092594</v>
      </c>
      <c r="CB4578" t="s">
        <v>1969</v>
      </c>
      <c r="CF4578" s="65"/>
      <c r="CG4578" s="65"/>
      <c r="DJ4578" s="139"/>
      <c r="DK4578" s="95"/>
      <c r="DL4578" s="141"/>
      <c r="DM4578" s="141"/>
      <c r="DN4578" s="141"/>
      <c r="DO4578" s="141"/>
      <c r="DP4578" s="91"/>
      <c r="DQ4578" s="72"/>
      <c r="DR4578" s="72"/>
      <c r="DS4578" s="72"/>
      <c r="DT4578" s="72"/>
      <c r="DZ4578" s="141"/>
      <c r="EA4578" s="141"/>
      <c r="ED4578" s="141"/>
      <c r="EE4578" s="143"/>
      <c r="EF4578" s="143"/>
    </row>
    <row r="4579" spans="78:136">
      <c r="BZ4579"/>
      <c r="CA4579" s="279">
        <v>41435.423530092594</v>
      </c>
      <c r="CB4579" t="s">
        <v>653</v>
      </c>
      <c r="CF4579" s="65"/>
      <c r="CG4579" s="65"/>
      <c r="DJ4579" s="139"/>
      <c r="DK4579" s="95"/>
      <c r="DL4579" s="141"/>
      <c r="DM4579" s="141"/>
      <c r="DN4579" s="141"/>
      <c r="DO4579" s="141"/>
      <c r="DP4579" s="91"/>
      <c r="DQ4579" s="72"/>
      <c r="DR4579" s="72"/>
      <c r="DS4579" s="72"/>
      <c r="DT4579" s="72"/>
      <c r="DZ4579" s="141"/>
      <c r="EA4579" s="141"/>
      <c r="ED4579" s="141"/>
      <c r="EE4579" s="143"/>
      <c r="EF4579" s="143"/>
    </row>
    <row r="4580" spans="78:136">
      <c r="BZ4580"/>
      <c r="CA4580" s="279">
        <v>41435.423530092594</v>
      </c>
      <c r="CB4580" t="s">
        <v>1969</v>
      </c>
      <c r="CF4580" s="65"/>
      <c r="CG4580" s="65"/>
      <c r="DJ4580" s="139"/>
      <c r="DK4580" s="95"/>
      <c r="DL4580" s="141"/>
      <c r="DM4580" s="141"/>
      <c r="DN4580" s="141"/>
      <c r="DO4580" s="141"/>
      <c r="DP4580" s="91"/>
      <c r="DQ4580" s="72"/>
      <c r="DR4580" s="72"/>
      <c r="DS4580" s="72"/>
      <c r="DT4580" s="72"/>
      <c r="DZ4580" s="141"/>
      <c r="EA4580" s="141"/>
      <c r="ED4580" s="141"/>
      <c r="EE4580" s="143"/>
      <c r="EF4580" s="143"/>
    </row>
    <row r="4581" spans="78:136">
      <c r="BZ4581"/>
      <c r="CA4581" s="279">
        <v>41435.42355324074</v>
      </c>
      <c r="CB4581" t="s">
        <v>569</v>
      </c>
      <c r="CF4581" s="65"/>
      <c r="CG4581" s="65"/>
      <c r="DJ4581" s="139"/>
      <c r="DK4581" s="95"/>
      <c r="DL4581" s="141"/>
      <c r="DM4581" s="141"/>
      <c r="DN4581" s="141"/>
      <c r="DO4581" s="141"/>
      <c r="DP4581" s="91"/>
      <c r="DQ4581" s="72"/>
      <c r="DR4581" s="72"/>
      <c r="DS4581" s="72"/>
      <c r="DT4581" s="72"/>
      <c r="DZ4581" s="141"/>
      <c r="EA4581" s="141"/>
      <c r="ED4581" s="141"/>
      <c r="EE4581" s="143"/>
      <c r="EF4581" s="143"/>
    </row>
    <row r="4582" spans="78:136">
      <c r="BZ4582"/>
      <c r="CA4582" s="279">
        <v>41435.423576388886</v>
      </c>
      <c r="CB4582" t="s">
        <v>1969</v>
      </c>
      <c r="CF4582" s="65"/>
      <c r="CG4582" s="65"/>
      <c r="DJ4582" s="139"/>
      <c r="DK4582" s="95"/>
      <c r="DL4582" s="141"/>
      <c r="DM4582" s="141"/>
      <c r="DN4582" s="141"/>
      <c r="DO4582" s="141"/>
      <c r="DP4582" s="91"/>
      <c r="DQ4582" s="72"/>
      <c r="DR4582" s="72"/>
      <c r="DS4582" s="72"/>
      <c r="DT4582" s="72"/>
      <c r="DZ4582" s="141"/>
      <c r="EA4582" s="141"/>
      <c r="ED4582" s="141"/>
      <c r="EE4582" s="143"/>
      <c r="EF4582" s="143"/>
    </row>
    <row r="4583" spans="78:136">
      <c r="BZ4583"/>
      <c r="CA4583" s="279">
        <v>41435.423576388886</v>
      </c>
      <c r="CB4583" t="s">
        <v>651</v>
      </c>
      <c r="CF4583" s="65"/>
      <c r="CG4583" s="65"/>
      <c r="DJ4583" s="139"/>
      <c r="DK4583" s="95"/>
      <c r="DL4583" s="141"/>
      <c r="DM4583" s="141"/>
      <c r="DN4583" s="141"/>
      <c r="DO4583" s="141"/>
      <c r="DP4583" s="91"/>
      <c r="DQ4583" s="72"/>
      <c r="DR4583" s="72"/>
      <c r="DS4583" s="72"/>
      <c r="DT4583" s="72"/>
      <c r="DZ4583" s="141"/>
      <c r="EA4583" s="141"/>
      <c r="ED4583" s="141"/>
      <c r="EE4583" s="143"/>
      <c r="EF4583" s="143"/>
    </row>
    <row r="4584" spans="78:136">
      <c r="BZ4584"/>
      <c r="CA4584" s="279">
        <v>41435.423611111109</v>
      </c>
      <c r="CB4584" t="s">
        <v>1597</v>
      </c>
      <c r="CF4584" s="65"/>
      <c r="CG4584" s="65"/>
      <c r="DJ4584" s="139"/>
      <c r="DK4584" s="95"/>
      <c r="DL4584" s="141"/>
      <c r="DM4584" s="141"/>
      <c r="DN4584" s="141"/>
      <c r="DO4584" s="141"/>
      <c r="DP4584" s="91"/>
      <c r="DQ4584" s="72"/>
      <c r="DR4584" s="72"/>
      <c r="DS4584" s="72"/>
      <c r="DT4584" s="72"/>
      <c r="DZ4584" s="141"/>
      <c r="EA4584" s="141"/>
      <c r="ED4584" s="141"/>
      <c r="EE4584" s="143"/>
      <c r="EF4584" s="143"/>
    </row>
    <row r="4585" spans="78:136">
      <c r="BZ4585"/>
      <c r="CA4585" s="279">
        <v>41435.431620370371</v>
      </c>
      <c r="CB4585" t="s">
        <v>651</v>
      </c>
      <c r="CF4585" s="65"/>
      <c r="CG4585" s="65"/>
      <c r="DJ4585" s="139"/>
      <c r="DK4585" s="95"/>
      <c r="DL4585" s="141"/>
      <c r="DM4585" s="141"/>
      <c r="DN4585" s="141"/>
      <c r="DO4585" s="141"/>
      <c r="DP4585" s="91"/>
      <c r="DQ4585" s="72"/>
      <c r="DR4585" s="72"/>
      <c r="DS4585" s="72"/>
      <c r="DT4585" s="72"/>
      <c r="DZ4585" s="141"/>
      <c r="EA4585" s="141"/>
      <c r="ED4585" s="141"/>
      <c r="EE4585" s="143"/>
      <c r="EF4585" s="143"/>
    </row>
    <row r="4586" spans="78:136">
      <c r="BZ4586"/>
      <c r="CA4586" s="279">
        <v>41435.431631944448</v>
      </c>
      <c r="CB4586" t="s">
        <v>1597</v>
      </c>
      <c r="CF4586" s="65"/>
      <c r="CG4586" s="65"/>
      <c r="DJ4586" s="139"/>
      <c r="DK4586" s="95"/>
      <c r="DL4586" s="141"/>
      <c r="DM4586" s="141"/>
      <c r="DN4586" s="141"/>
      <c r="DO4586" s="141"/>
      <c r="DP4586" s="91"/>
      <c r="DQ4586" s="72"/>
      <c r="DR4586" s="72"/>
      <c r="DS4586" s="72"/>
      <c r="DT4586" s="72"/>
      <c r="DZ4586" s="141"/>
      <c r="EA4586" s="141"/>
      <c r="ED4586" s="141"/>
      <c r="EE4586" s="143"/>
      <c r="EF4586" s="143"/>
    </row>
    <row r="4587" spans="78:136">
      <c r="BZ4587"/>
      <c r="CA4587" s="279">
        <v>41435.431631944448</v>
      </c>
      <c r="CB4587" t="s">
        <v>1969</v>
      </c>
      <c r="CF4587" s="65"/>
      <c r="CG4587" s="65"/>
      <c r="DJ4587" s="139"/>
      <c r="DK4587" s="95"/>
      <c r="DL4587" s="141"/>
      <c r="DM4587" s="141"/>
      <c r="DN4587" s="141"/>
      <c r="DO4587" s="141"/>
      <c r="DP4587" s="91"/>
      <c r="DQ4587" s="72"/>
      <c r="DR4587" s="72"/>
      <c r="DS4587" s="72"/>
      <c r="DT4587" s="72"/>
      <c r="DZ4587" s="141"/>
      <c r="EA4587" s="141"/>
      <c r="ED4587" s="141"/>
      <c r="EE4587" s="143"/>
      <c r="EF4587" s="143"/>
    </row>
    <row r="4588" spans="78:136">
      <c r="BZ4588"/>
      <c r="CA4588" s="279">
        <v>41435.431655092594</v>
      </c>
      <c r="CB4588" t="s">
        <v>570</v>
      </c>
      <c r="CF4588" s="65"/>
      <c r="CG4588" s="65"/>
      <c r="DJ4588" s="139"/>
      <c r="DK4588" s="95"/>
      <c r="DL4588" s="141"/>
      <c r="DM4588" s="141"/>
      <c r="DN4588" s="141"/>
      <c r="DO4588" s="141"/>
      <c r="DP4588" s="91"/>
      <c r="DQ4588" s="72"/>
      <c r="DR4588" s="72"/>
      <c r="DS4588" s="72"/>
      <c r="DT4588" s="72"/>
      <c r="DZ4588" s="141"/>
      <c r="EA4588" s="141"/>
      <c r="ED4588" s="141"/>
      <c r="EE4588" s="143"/>
      <c r="EF4588" s="143"/>
    </row>
    <row r="4589" spans="78:136">
      <c r="BZ4589"/>
      <c r="CA4589" s="279">
        <v>41435.431655092594</v>
      </c>
      <c r="CB4589" t="s">
        <v>1597</v>
      </c>
      <c r="CF4589" s="65"/>
      <c r="CG4589" s="65"/>
      <c r="DJ4589" s="139"/>
      <c r="DK4589" s="95"/>
      <c r="DL4589" s="141"/>
      <c r="DM4589" s="141"/>
      <c r="DN4589" s="141"/>
      <c r="DO4589" s="141"/>
      <c r="DP4589" s="91"/>
      <c r="DQ4589" s="72"/>
      <c r="DR4589" s="72"/>
      <c r="DS4589" s="72"/>
      <c r="DT4589" s="72"/>
      <c r="DZ4589" s="141"/>
      <c r="EA4589" s="141"/>
      <c r="ED4589" s="141"/>
      <c r="EE4589" s="143"/>
      <c r="EF4589" s="143"/>
    </row>
    <row r="4590" spans="78:136">
      <c r="BZ4590"/>
      <c r="CA4590" s="279">
        <v>41435.431666666664</v>
      </c>
      <c r="CB4590" t="s">
        <v>1969</v>
      </c>
      <c r="CF4590" s="65"/>
      <c r="CG4590" s="65"/>
      <c r="DJ4590" s="139"/>
      <c r="DK4590" s="95"/>
      <c r="DL4590" s="141"/>
      <c r="DM4590" s="141"/>
      <c r="DN4590" s="141"/>
      <c r="DO4590" s="141"/>
      <c r="DP4590" s="91"/>
      <c r="DQ4590" s="72"/>
      <c r="DR4590" s="72"/>
      <c r="DS4590" s="72"/>
      <c r="DT4590" s="72"/>
      <c r="DZ4590" s="141"/>
      <c r="EA4590" s="141"/>
      <c r="ED4590" s="141"/>
      <c r="EE4590" s="143"/>
      <c r="EF4590" s="143"/>
    </row>
    <row r="4591" spans="78:136">
      <c r="BZ4591"/>
      <c r="CA4591" s="279">
        <v>41435.43209490741</v>
      </c>
      <c r="CB4591" t="s">
        <v>1969</v>
      </c>
      <c r="CF4591" s="65"/>
      <c r="CG4591" s="65"/>
      <c r="DJ4591" s="139"/>
      <c r="DK4591" s="95"/>
      <c r="DL4591" s="141"/>
      <c r="DM4591" s="141"/>
      <c r="DN4591" s="141"/>
      <c r="DO4591" s="141"/>
      <c r="DP4591" s="91"/>
      <c r="DQ4591" s="72"/>
      <c r="DR4591" s="72"/>
      <c r="DS4591" s="72"/>
      <c r="DT4591" s="72"/>
      <c r="DZ4591" s="141"/>
      <c r="EA4591" s="141"/>
      <c r="ED4591" s="141"/>
      <c r="EE4591" s="143"/>
      <c r="EF4591" s="143"/>
    </row>
    <row r="4592" spans="78:136">
      <c r="BZ4592"/>
      <c r="CA4592" s="279">
        <v>41435.432395833333</v>
      </c>
      <c r="CB4592" t="s">
        <v>571</v>
      </c>
      <c r="CF4592" s="65"/>
      <c r="CG4592" s="65"/>
      <c r="DJ4592" s="139"/>
      <c r="DK4592" s="95"/>
      <c r="DL4592" s="141"/>
      <c r="DM4592" s="141"/>
      <c r="DN4592" s="141"/>
      <c r="DO4592" s="141"/>
      <c r="DP4592" s="91"/>
      <c r="DQ4592" s="72"/>
      <c r="DR4592" s="72"/>
      <c r="DS4592" s="72"/>
      <c r="DT4592" s="72"/>
      <c r="DZ4592" s="141"/>
      <c r="EA4592" s="141"/>
      <c r="ED4592" s="141"/>
      <c r="EE4592" s="143"/>
      <c r="EF4592" s="143"/>
    </row>
    <row r="4593" spans="78:136">
      <c r="BZ4593"/>
      <c r="CA4593" s="279">
        <v>41435.43240740741</v>
      </c>
      <c r="CB4593" t="s">
        <v>1598</v>
      </c>
      <c r="CF4593" s="65"/>
      <c r="CG4593" s="65"/>
      <c r="DJ4593" s="139"/>
      <c r="DK4593" s="95"/>
      <c r="DL4593" s="141"/>
      <c r="DM4593" s="141"/>
      <c r="DN4593" s="141"/>
      <c r="DO4593" s="141"/>
      <c r="DP4593" s="91"/>
      <c r="DQ4593" s="72"/>
      <c r="DR4593" s="72"/>
      <c r="DS4593" s="72"/>
      <c r="DT4593" s="72"/>
      <c r="DZ4593" s="141"/>
      <c r="EA4593" s="141"/>
      <c r="ED4593" s="141"/>
      <c r="EE4593" s="143"/>
      <c r="EF4593" s="143"/>
    </row>
    <row r="4594" spans="78:136">
      <c r="BZ4594"/>
      <c r="CA4594" s="279">
        <v>41435.43240740741</v>
      </c>
      <c r="CB4594" t="s">
        <v>1969</v>
      </c>
      <c r="CF4594" s="65"/>
      <c r="CG4594" s="65"/>
      <c r="DJ4594" s="139"/>
      <c r="DK4594" s="95"/>
      <c r="DL4594" s="141"/>
      <c r="DM4594" s="141"/>
      <c r="DN4594" s="141"/>
      <c r="DO4594" s="141"/>
      <c r="DP4594" s="91"/>
      <c r="DQ4594" s="72"/>
      <c r="DR4594" s="72"/>
      <c r="DS4594" s="72"/>
      <c r="DT4594" s="72"/>
      <c r="DZ4594" s="141"/>
      <c r="EA4594" s="141"/>
      <c r="ED4594" s="141"/>
      <c r="EE4594" s="143"/>
      <c r="EF4594" s="143"/>
    </row>
    <row r="4595" spans="78:136">
      <c r="BZ4595"/>
      <c r="CA4595" s="279">
        <v>41435.432569444441</v>
      </c>
      <c r="CB4595" t="s">
        <v>1969</v>
      </c>
      <c r="CF4595" s="65"/>
      <c r="CG4595" s="65"/>
      <c r="DJ4595" s="139"/>
      <c r="DK4595" s="95"/>
      <c r="DL4595" s="141"/>
      <c r="DM4595" s="141"/>
      <c r="DN4595" s="141"/>
      <c r="DO4595" s="141"/>
      <c r="DP4595" s="91"/>
      <c r="DQ4595" s="72"/>
      <c r="DR4595" s="72"/>
      <c r="DS4595" s="72"/>
      <c r="DT4595" s="72"/>
      <c r="DZ4595" s="141"/>
      <c r="EA4595" s="141"/>
      <c r="ED4595" s="141"/>
      <c r="EE4595" s="143"/>
      <c r="EF4595" s="143"/>
    </row>
    <row r="4596" spans="78:136">
      <c r="BZ4596"/>
      <c r="CA4596" s="279">
        <v>41435.432743055557</v>
      </c>
      <c r="CB4596" t="s">
        <v>1969</v>
      </c>
      <c r="CF4596" s="65"/>
      <c r="CG4596" s="65"/>
      <c r="DJ4596" s="139"/>
      <c r="DK4596" s="95"/>
      <c r="DL4596" s="141"/>
      <c r="DM4596" s="141"/>
      <c r="DN4596" s="141"/>
      <c r="DO4596" s="141"/>
      <c r="DP4596" s="91"/>
      <c r="DQ4596" s="72"/>
      <c r="DR4596" s="72"/>
      <c r="DS4596" s="72"/>
      <c r="DT4596" s="72"/>
      <c r="DZ4596" s="141"/>
      <c r="EA4596" s="141"/>
      <c r="ED4596" s="141"/>
      <c r="EE4596" s="143"/>
      <c r="EF4596" s="143"/>
    </row>
    <row r="4597" spans="78:136">
      <c r="BZ4597"/>
      <c r="CA4597" s="279">
        <v>41435.432743055557</v>
      </c>
      <c r="CB4597" t="s">
        <v>572</v>
      </c>
      <c r="CF4597" s="65"/>
      <c r="CG4597" s="65"/>
      <c r="DJ4597" s="139"/>
      <c r="DK4597" s="95"/>
      <c r="DL4597" s="141"/>
      <c r="DM4597" s="141"/>
      <c r="DN4597" s="141"/>
      <c r="DO4597" s="141"/>
      <c r="DP4597" s="91"/>
      <c r="DQ4597" s="72"/>
      <c r="DR4597" s="72"/>
      <c r="DS4597" s="72"/>
      <c r="DT4597" s="72"/>
      <c r="DZ4597" s="141"/>
      <c r="EA4597" s="141"/>
      <c r="ED4597" s="141"/>
      <c r="EE4597" s="143"/>
      <c r="EF4597" s="143"/>
    </row>
    <row r="4598" spans="78:136">
      <c r="BZ4598"/>
      <c r="CA4598" s="279">
        <v>41435.432754629626</v>
      </c>
      <c r="CB4598" t="s">
        <v>573</v>
      </c>
      <c r="CF4598" s="65"/>
      <c r="CG4598" s="65"/>
      <c r="DJ4598" s="139"/>
      <c r="DK4598" s="95"/>
      <c r="DL4598" s="141"/>
      <c r="DM4598" s="141"/>
      <c r="DN4598" s="141"/>
      <c r="DO4598" s="141"/>
      <c r="DP4598" s="91"/>
      <c r="DQ4598" s="72"/>
      <c r="DR4598" s="72"/>
      <c r="DS4598" s="72"/>
      <c r="DT4598" s="72"/>
      <c r="DZ4598" s="141"/>
      <c r="EA4598" s="141"/>
      <c r="ED4598" s="141"/>
      <c r="EE4598" s="143"/>
      <c r="EF4598" s="143"/>
    </row>
    <row r="4599" spans="78:136">
      <c r="BZ4599"/>
      <c r="CA4599" s="279">
        <v>41435.432754629626</v>
      </c>
      <c r="CB4599" t="s">
        <v>574</v>
      </c>
      <c r="CF4599" s="65"/>
      <c r="CG4599" s="65"/>
      <c r="DJ4599" s="139"/>
      <c r="DK4599" s="95"/>
      <c r="DL4599" s="141"/>
      <c r="DM4599" s="141"/>
      <c r="DN4599" s="141"/>
      <c r="DO4599" s="141"/>
      <c r="DP4599" s="91"/>
      <c r="DQ4599" s="72"/>
      <c r="DR4599" s="72"/>
      <c r="DS4599" s="72"/>
      <c r="DT4599" s="72"/>
      <c r="DZ4599" s="141"/>
      <c r="EA4599" s="141"/>
      <c r="ED4599" s="141"/>
      <c r="EE4599" s="143"/>
      <c r="EF4599" s="143"/>
    </row>
    <row r="4600" spans="78:136">
      <c r="BZ4600"/>
      <c r="CA4600" s="279">
        <v>41435.432766203703</v>
      </c>
      <c r="CB4600" t="s">
        <v>575</v>
      </c>
      <c r="CF4600" s="65"/>
      <c r="CG4600" s="65"/>
      <c r="DJ4600" s="139"/>
      <c r="DK4600" s="95"/>
      <c r="DL4600" s="141"/>
      <c r="DM4600" s="141"/>
      <c r="DN4600" s="141"/>
      <c r="DO4600" s="141"/>
      <c r="DP4600" s="91"/>
      <c r="DQ4600" s="72"/>
      <c r="DR4600" s="72"/>
      <c r="DS4600" s="72"/>
      <c r="DT4600" s="72"/>
      <c r="DZ4600" s="141"/>
      <c r="EA4600" s="141"/>
      <c r="ED4600" s="141"/>
      <c r="EE4600" s="143"/>
      <c r="EF4600" s="143"/>
    </row>
    <row r="4601" spans="78:136">
      <c r="BZ4601"/>
      <c r="CA4601" s="279">
        <v>41435.43277777778</v>
      </c>
      <c r="CB4601" t="s">
        <v>576</v>
      </c>
      <c r="CF4601" s="65"/>
      <c r="CG4601" s="65"/>
      <c r="DJ4601" s="139"/>
      <c r="DK4601" s="95"/>
      <c r="DL4601" s="141"/>
      <c r="DM4601" s="141"/>
      <c r="DN4601" s="141"/>
      <c r="DO4601" s="141"/>
      <c r="DP4601" s="91"/>
      <c r="DQ4601" s="72"/>
      <c r="DR4601" s="72"/>
      <c r="DS4601" s="72"/>
      <c r="DT4601" s="72"/>
      <c r="DZ4601" s="141"/>
      <c r="EA4601" s="141"/>
      <c r="ED4601" s="141"/>
      <c r="EE4601" s="143"/>
      <c r="EF4601" s="143"/>
    </row>
    <row r="4602" spans="78:136">
      <c r="BZ4602"/>
      <c r="CA4602" s="279">
        <v>41435.43277777778</v>
      </c>
      <c r="CB4602" t="s">
        <v>577</v>
      </c>
      <c r="CF4602" s="65"/>
      <c r="CG4602" s="65"/>
      <c r="DJ4602" s="139"/>
      <c r="DK4602" s="95"/>
      <c r="DL4602" s="141"/>
      <c r="DM4602" s="141"/>
      <c r="DN4602" s="141"/>
      <c r="DO4602" s="141"/>
      <c r="DP4602" s="91"/>
      <c r="DQ4602" s="72"/>
      <c r="DR4602" s="72"/>
      <c r="DS4602" s="72"/>
      <c r="DT4602" s="72"/>
      <c r="DZ4602" s="141"/>
      <c r="EA4602" s="141"/>
      <c r="ED4602" s="141"/>
      <c r="EE4602" s="143"/>
      <c r="EF4602" s="143"/>
    </row>
    <row r="4603" spans="78:136">
      <c r="BZ4603"/>
      <c r="CA4603" s="279">
        <v>41435.432789351849</v>
      </c>
      <c r="CB4603" t="s">
        <v>578</v>
      </c>
      <c r="CF4603" s="65"/>
      <c r="CG4603" s="65"/>
      <c r="DJ4603" s="139"/>
      <c r="DK4603" s="95"/>
      <c r="DL4603" s="141"/>
      <c r="DM4603" s="141"/>
      <c r="DN4603" s="141"/>
      <c r="DO4603" s="141"/>
      <c r="DP4603" s="91"/>
      <c r="DQ4603" s="72"/>
      <c r="DR4603" s="72"/>
      <c r="DS4603" s="72"/>
      <c r="DT4603" s="72"/>
      <c r="DZ4603" s="141"/>
      <c r="EA4603" s="141"/>
      <c r="ED4603" s="141"/>
      <c r="EE4603" s="143"/>
      <c r="EF4603" s="143"/>
    </row>
    <row r="4604" spans="78:136">
      <c r="BZ4604"/>
      <c r="CA4604" s="279">
        <v>41435.432789351849</v>
      </c>
      <c r="CB4604" t="s">
        <v>578</v>
      </c>
      <c r="CF4604" s="65"/>
      <c r="CG4604" s="65"/>
      <c r="DJ4604" s="139"/>
      <c r="DK4604" s="95"/>
      <c r="DL4604" s="141"/>
      <c r="DM4604" s="141"/>
      <c r="DN4604" s="141"/>
      <c r="DO4604" s="141"/>
      <c r="DP4604" s="91"/>
      <c r="DQ4604" s="72"/>
      <c r="DR4604" s="72"/>
      <c r="DS4604" s="72"/>
      <c r="DT4604" s="72"/>
      <c r="DZ4604" s="141"/>
      <c r="EA4604" s="141"/>
      <c r="ED4604" s="141"/>
      <c r="EE4604" s="143"/>
      <c r="EF4604" s="143"/>
    </row>
    <row r="4605" spans="78:136">
      <c r="BZ4605"/>
      <c r="CA4605" s="279">
        <v>41435.432800925926</v>
      </c>
      <c r="CB4605" t="s">
        <v>579</v>
      </c>
      <c r="CF4605" s="65"/>
      <c r="CG4605" s="65"/>
      <c r="DJ4605" s="139"/>
      <c r="DK4605" s="95"/>
      <c r="DL4605" s="141"/>
      <c r="DM4605" s="141"/>
      <c r="DN4605" s="141"/>
      <c r="DO4605" s="141"/>
      <c r="DP4605" s="91"/>
      <c r="DQ4605" s="72"/>
      <c r="DR4605" s="72"/>
      <c r="DS4605" s="72"/>
      <c r="DT4605" s="72"/>
      <c r="DZ4605" s="141"/>
      <c r="EA4605" s="141"/>
      <c r="ED4605" s="141"/>
      <c r="EE4605" s="143"/>
      <c r="EF4605" s="143"/>
    </row>
    <row r="4606" spans="78:136">
      <c r="BZ4606"/>
      <c r="CA4606" s="279">
        <v>41435.432812500003</v>
      </c>
      <c r="CB4606" t="s">
        <v>1597</v>
      </c>
      <c r="CF4606" s="65"/>
      <c r="CG4606" s="65"/>
      <c r="DJ4606" s="139"/>
      <c r="DK4606" s="95"/>
      <c r="DL4606" s="141"/>
      <c r="DM4606" s="141"/>
      <c r="DN4606" s="141"/>
      <c r="DO4606" s="141"/>
      <c r="DP4606" s="91"/>
      <c r="DQ4606" s="72"/>
      <c r="DR4606" s="72"/>
      <c r="DS4606" s="72"/>
      <c r="DT4606" s="72"/>
      <c r="DZ4606" s="141"/>
      <c r="EA4606" s="141"/>
      <c r="ED4606" s="141"/>
      <c r="EE4606" s="143"/>
      <c r="EF4606" s="143"/>
    </row>
    <row r="4607" spans="78:136">
      <c r="BZ4607"/>
      <c r="CA4607" s="279">
        <v>41435.432916666665</v>
      </c>
      <c r="CB4607" t="s">
        <v>1969</v>
      </c>
      <c r="CF4607" s="65"/>
      <c r="CG4607" s="65"/>
      <c r="DJ4607" s="139"/>
      <c r="DK4607" s="95"/>
      <c r="DL4607" s="141"/>
      <c r="DM4607" s="141"/>
      <c r="DN4607" s="141"/>
      <c r="DO4607" s="141"/>
      <c r="DP4607" s="91"/>
      <c r="DQ4607" s="72"/>
      <c r="DR4607" s="72"/>
      <c r="DS4607" s="72"/>
      <c r="DT4607" s="72"/>
      <c r="DZ4607" s="141"/>
      <c r="EA4607" s="141"/>
      <c r="ED4607" s="141"/>
      <c r="EE4607" s="143"/>
      <c r="EF4607" s="143"/>
    </row>
    <row r="4608" spans="78:136">
      <c r="BZ4608"/>
      <c r="CA4608" s="279">
        <v>41435.432928240742</v>
      </c>
      <c r="CB4608" t="s">
        <v>580</v>
      </c>
      <c r="CF4608" s="65"/>
      <c r="CG4608" s="65"/>
      <c r="DJ4608" s="139"/>
      <c r="DK4608" s="95"/>
      <c r="DL4608" s="141"/>
      <c r="DM4608" s="141"/>
      <c r="DN4608" s="141"/>
      <c r="DO4608" s="141"/>
      <c r="DP4608" s="91"/>
      <c r="DQ4608" s="72"/>
      <c r="DR4608" s="72"/>
      <c r="DS4608" s="72"/>
      <c r="DT4608" s="72"/>
      <c r="DZ4608" s="141"/>
      <c r="EA4608" s="141"/>
      <c r="ED4608" s="141"/>
      <c r="EE4608" s="143"/>
      <c r="EF4608" s="143"/>
    </row>
    <row r="4609" spans="78:136">
      <c r="BZ4609"/>
      <c r="CA4609" s="279">
        <v>41435.432928240742</v>
      </c>
      <c r="CB4609" t="s">
        <v>580</v>
      </c>
      <c r="CF4609" s="65"/>
      <c r="CG4609" s="65"/>
      <c r="DJ4609" s="139"/>
      <c r="DK4609" s="95"/>
      <c r="DL4609" s="141"/>
      <c r="DM4609" s="141"/>
      <c r="DN4609" s="141"/>
      <c r="DO4609" s="141"/>
      <c r="DP4609" s="91"/>
      <c r="DQ4609" s="72"/>
      <c r="DR4609" s="72"/>
      <c r="DS4609" s="72"/>
      <c r="DT4609" s="72"/>
      <c r="DZ4609" s="141"/>
      <c r="EA4609" s="141"/>
      <c r="ED4609" s="141"/>
      <c r="EE4609" s="143"/>
      <c r="EF4609" s="143"/>
    </row>
    <row r="4610" spans="78:136">
      <c r="BZ4610"/>
      <c r="CA4610" s="279">
        <v>41435.432939814818</v>
      </c>
      <c r="CB4610" t="s">
        <v>581</v>
      </c>
      <c r="CF4610" s="65"/>
      <c r="CG4610" s="65"/>
      <c r="DJ4610" s="139"/>
      <c r="DK4610" s="95"/>
      <c r="DL4610" s="141"/>
      <c r="DM4610" s="141"/>
      <c r="DN4610" s="141"/>
      <c r="DO4610" s="141"/>
      <c r="DP4610" s="91"/>
      <c r="DQ4610" s="72"/>
      <c r="DR4610" s="72"/>
      <c r="DS4610" s="72"/>
      <c r="DT4610" s="72"/>
      <c r="DZ4610" s="141"/>
      <c r="EA4610" s="141"/>
      <c r="ED4610" s="141"/>
      <c r="EE4610" s="143"/>
      <c r="EF4610" s="143"/>
    </row>
    <row r="4611" spans="78:136">
      <c r="BZ4611"/>
      <c r="CA4611" s="279">
        <v>41435.432951388888</v>
      </c>
      <c r="CB4611" t="s">
        <v>1597</v>
      </c>
      <c r="CF4611" s="65"/>
      <c r="CG4611" s="65"/>
      <c r="DJ4611" s="139"/>
      <c r="DK4611" s="95"/>
      <c r="DL4611" s="141"/>
      <c r="DM4611" s="141"/>
      <c r="DN4611" s="141"/>
      <c r="DO4611" s="141"/>
      <c r="DP4611" s="91"/>
      <c r="DQ4611" s="72"/>
      <c r="DR4611" s="72"/>
      <c r="DS4611" s="72"/>
      <c r="DT4611" s="72"/>
      <c r="DZ4611" s="141"/>
      <c r="EA4611" s="141"/>
      <c r="ED4611" s="141"/>
      <c r="EE4611" s="143"/>
      <c r="EF4611" s="143"/>
    </row>
    <row r="4612" spans="78:136">
      <c r="BZ4612"/>
      <c r="CA4612" s="279">
        <v>41435.433032407411</v>
      </c>
      <c r="CB4612" t="s">
        <v>581</v>
      </c>
      <c r="CF4612" s="65"/>
      <c r="CG4612" s="65"/>
      <c r="DJ4612" s="139"/>
      <c r="DK4612" s="95"/>
      <c r="DL4612" s="141"/>
      <c r="DM4612" s="141"/>
      <c r="DN4612" s="141"/>
      <c r="DO4612" s="141"/>
      <c r="DP4612" s="91"/>
      <c r="DQ4612" s="72"/>
      <c r="DR4612" s="72"/>
      <c r="DS4612" s="72"/>
      <c r="DT4612" s="72"/>
      <c r="DZ4612" s="141"/>
      <c r="EA4612" s="141"/>
      <c r="ED4612" s="141"/>
      <c r="EE4612" s="143"/>
      <c r="EF4612" s="143"/>
    </row>
    <row r="4613" spans="78:136">
      <c r="BZ4613"/>
      <c r="CA4613" s="279">
        <v>41435.433055555557</v>
      </c>
      <c r="CB4613" t="s">
        <v>1597</v>
      </c>
      <c r="CF4613" s="65"/>
      <c r="CG4613" s="65"/>
      <c r="DJ4613" s="139"/>
      <c r="DK4613" s="95"/>
      <c r="DL4613" s="141"/>
      <c r="DM4613" s="141"/>
      <c r="DN4613" s="141"/>
      <c r="DO4613" s="141"/>
      <c r="DP4613" s="91"/>
      <c r="DQ4613" s="72"/>
      <c r="DR4613" s="72"/>
      <c r="DS4613" s="72"/>
      <c r="DT4613" s="72"/>
      <c r="DZ4613" s="141"/>
      <c r="EA4613" s="141"/>
      <c r="ED4613" s="141"/>
      <c r="EE4613" s="143"/>
      <c r="EF4613" s="143"/>
    </row>
    <row r="4614" spans="78:136">
      <c r="BZ4614"/>
      <c r="CA4614" s="279">
        <v>41435.433055555557</v>
      </c>
      <c r="CB4614" t="s">
        <v>1976</v>
      </c>
      <c r="CF4614" s="65"/>
      <c r="CG4614" s="65"/>
      <c r="DJ4614" s="139"/>
      <c r="DK4614" s="95"/>
      <c r="DL4614" s="141"/>
      <c r="DM4614" s="141"/>
      <c r="DO4614" s="141"/>
      <c r="DP4614" s="91"/>
      <c r="DQ4614" s="72"/>
      <c r="DR4614" s="72"/>
      <c r="DS4614" s="72"/>
      <c r="DT4614" s="72"/>
      <c r="DZ4614" s="141"/>
      <c r="EA4614" s="141"/>
      <c r="ED4614" s="141"/>
      <c r="EE4614" s="143"/>
      <c r="EF4614" s="143"/>
    </row>
    <row r="4615" spans="78:136">
      <c r="BZ4615"/>
      <c r="CA4615" s="279">
        <v>41435.433819444443</v>
      </c>
      <c r="CB4615" t="s">
        <v>581</v>
      </c>
      <c r="CF4615" s="65"/>
      <c r="CG4615" s="65"/>
      <c r="DJ4615" s="139"/>
      <c r="DK4615" s="95"/>
      <c r="DL4615" s="141"/>
      <c r="DM4615" s="141"/>
      <c r="DO4615" s="141"/>
      <c r="DP4615" s="91"/>
      <c r="DQ4615" s="72"/>
      <c r="DR4615" s="72"/>
      <c r="DS4615" s="72"/>
      <c r="DT4615" s="72"/>
      <c r="DZ4615" s="141"/>
      <c r="EA4615" s="141"/>
      <c r="ED4615" s="141"/>
      <c r="EE4615" s="143"/>
      <c r="EF4615" s="143"/>
    </row>
    <row r="4616" spans="78:136">
      <c r="BZ4616"/>
      <c r="CA4616" s="279">
        <v>41435.433819444443</v>
      </c>
      <c r="CB4616" t="s">
        <v>1597</v>
      </c>
      <c r="CF4616" s="65"/>
      <c r="CG4616" s="65"/>
      <c r="DJ4616" s="139"/>
      <c r="DK4616" s="95"/>
      <c r="DL4616" s="141"/>
      <c r="DM4616" s="141"/>
      <c r="DO4616" s="141"/>
      <c r="DP4616" s="91"/>
      <c r="DQ4616" s="72"/>
      <c r="DR4616" s="72"/>
      <c r="DS4616" s="72"/>
      <c r="DT4616" s="72"/>
      <c r="DZ4616" s="141"/>
      <c r="EA4616" s="141"/>
      <c r="ED4616" s="141"/>
      <c r="EE4616" s="143"/>
      <c r="EF4616" s="143"/>
    </row>
    <row r="4617" spans="78:136">
      <c r="BZ4617"/>
      <c r="CA4617" s="279">
        <v>41435.433831018519</v>
      </c>
      <c r="CB4617" t="s">
        <v>1969</v>
      </c>
      <c r="CF4617" s="65"/>
      <c r="CG4617" s="65"/>
      <c r="DJ4617" s="139"/>
      <c r="DK4617" s="95"/>
      <c r="DL4617" s="141"/>
      <c r="DM4617" s="141"/>
      <c r="DO4617" s="141"/>
      <c r="DP4617" s="91"/>
      <c r="DQ4617" s="72"/>
      <c r="DR4617" s="72"/>
      <c r="DS4617" s="72"/>
      <c r="DT4617" s="72"/>
      <c r="DZ4617" s="141"/>
      <c r="EA4617" s="141"/>
      <c r="ED4617" s="141"/>
      <c r="EE4617" s="143"/>
      <c r="EF4617" s="143"/>
    </row>
    <row r="4618" spans="78:136">
      <c r="BZ4618"/>
      <c r="CA4618" s="279">
        <v>41435.433831018519</v>
      </c>
      <c r="CB4618" t="s">
        <v>582</v>
      </c>
      <c r="CF4618" s="65"/>
      <c r="CG4618" s="65"/>
      <c r="DJ4618" s="139"/>
      <c r="DK4618" s="95"/>
      <c r="DL4618" s="141"/>
      <c r="DM4618" s="141"/>
      <c r="DO4618" s="141"/>
      <c r="DP4618" s="91"/>
      <c r="DQ4618" s="72"/>
      <c r="DR4618" s="72"/>
      <c r="DS4618" s="72"/>
      <c r="DT4618" s="72"/>
      <c r="DZ4618" s="141"/>
      <c r="EA4618" s="141"/>
      <c r="ED4618" s="141"/>
      <c r="EE4618" s="143"/>
      <c r="EF4618" s="143"/>
    </row>
    <row r="4619" spans="78:136">
      <c r="BZ4619"/>
      <c r="CA4619" s="279">
        <v>41435.433842592596</v>
      </c>
      <c r="CB4619" t="s">
        <v>1597</v>
      </c>
      <c r="CF4619" s="65"/>
      <c r="CG4619" s="65"/>
      <c r="DJ4619" s="139"/>
      <c r="DK4619" s="95"/>
      <c r="DL4619" s="141"/>
      <c r="DM4619" s="141"/>
      <c r="DO4619" s="141"/>
      <c r="DP4619" s="91"/>
      <c r="DQ4619" s="72"/>
      <c r="DR4619" s="72"/>
      <c r="DS4619" s="72"/>
      <c r="DT4619" s="72"/>
      <c r="DZ4619" s="141"/>
      <c r="EA4619" s="141"/>
      <c r="ED4619" s="141"/>
      <c r="EE4619" s="143"/>
      <c r="EF4619" s="143"/>
    </row>
    <row r="4620" spans="78:136">
      <c r="BZ4620"/>
      <c r="CA4620" s="279">
        <v>41435.433842592596</v>
      </c>
      <c r="CB4620" t="s">
        <v>1969</v>
      </c>
      <c r="CF4620" s="65"/>
      <c r="CG4620" s="65"/>
      <c r="DJ4620" s="139"/>
      <c r="DK4620" s="95"/>
      <c r="DL4620" s="141"/>
      <c r="DM4620" s="141"/>
      <c r="DO4620" s="141"/>
      <c r="DP4620" s="91"/>
      <c r="DQ4620" s="72"/>
      <c r="DR4620" s="72"/>
      <c r="DS4620" s="72"/>
      <c r="DT4620" s="72"/>
      <c r="DZ4620" s="141"/>
      <c r="EA4620" s="141"/>
      <c r="ED4620" s="141"/>
      <c r="EE4620" s="143"/>
      <c r="EF4620" s="143"/>
    </row>
    <row r="4621" spans="78:136">
      <c r="BZ4621"/>
      <c r="CA4621" s="279">
        <v>41435.433912037035</v>
      </c>
      <c r="CB4621" t="s">
        <v>1969</v>
      </c>
      <c r="CF4621" s="65"/>
      <c r="CG4621" s="65"/>
      <c r="DJ4621" s="139"/>
      <c r="DK4621" s="95"/>
      <c r="DL4621" s="141"/>
      <c r="DM4621" s="141"/>
      <c r="DO4621" s="141"/>
      <c r="DP4621" s="91"/>
      <c r="DQ4621" s="72"/>
      <c r="DR4621" s="72"/>
      <c r="DS4621" s="72"/>
      <c r="DT4621" s="72"/>
      <c r="DZ4621" s="141"/>
      <c r="EA4621" s="141"/>
      <c r="ED4621" s="141"/>
      <c r="EE4621" s="143"/>
      <c r="EF4621" s="143"/>
    </row>
    <row r="4622" spans="78:136">
      <c r="BZ4622"/>
      <c r="CA4622" s="279">
        <v>41435.434178240743</v>
      </c>
      <c r="CB4622" t="s">
        <v>583</v>
      </c>
      <c r="CF4622" s="65"/>
      <c r="CG4622" s="65"/>
      <c r="DJ4622" s="139"/>
      <c r="DK4622" s="95"/>
      <c r="DL4622" s="141"/>
      <c r="DM4622" s="141"/>
      <c r="DO4622" s="141"/>
      <c r="DP4622" s="91"/>
      <c r="DQ4622" s="72"/>
      <c r="DR4622" s="72"/>
      <c r="DS4622" s="72"/>
      <c r="DT4622" s="72"/>
      <c r="DZ4622" s="141"/>
      <c r="EA4622" s="141"/>
      <c r="ED4622" s="141"/>
      <c r="EE4622" s="143"/>
      <c r="EF4622" s="143"/>
    </row>
    <row r="4623" spans="78:136">
      <c r="BZ4623"/>
      <c r="CA4623" s="279">
        <v>41435.434189814812</v>
      </c>
      <c r="CB4623" t="s">
        <v>1597</v>
      </c>
      <c r="CF4623" s="65"/>
      <c r="CG4623" s="65"/>
      <c r="DJ4623" s="139"/>
      <c r="DK4623" s="95"/>
      <c r="DL4623" s="141"/>
      <c r="DM4623" s="141"/>
      <c r="DO4623" s="141"/>
      <c r="DP4623" s="91"/>
      <c r="DQ4623" s="72"/>
      <c r="DR4623" s="72"/>
      <c r="DS4623" s="72"/>
      <c r="DT4623" s="72"/>
      <c r="DZ4623" s="141"/>
      <c r="EA4623" s="141"/>
      <c r="ED4623" s="141"/>
      <c r="EE4623" s="143"/>
      <c r="EF4623" s="143"/>
    </row>
    <row r="4624" spans="78:136">
      <c r="BZ4624"/>
      <c r="CA4624" s="279">
        <v>41435.434189814812</v>
      </c>
      <c r="CB4624" t="s">
        <v>1969</v>
      </c>
      <c r="CF4624" s="65"/>
      <c r="CG4624" s="65"/>
      <c r="DJ4624" s="139"/>
      <c r="DK4624" s="95"/>
      <c r="DL4624" s="141"/>
      <c r="DM4624" s="141"/>
      <c r="DO4624" s="141"/>
      <c r="DP4624" s="91"/>
      <c r="DQ4624" s="72"/>
      <c r="DR4624" s="72"/>
      <c r="DS4624" s="72"/>
      <c r="DT4624" s="72"/>
      <c r="DZ4624" s="141"/>
      <c r="EA4624" s="141"/>
      <c r="ED4624" s="141"/>
      <c r="EE4624" s="143"/>
      <c r="EF4624" s="143"/>
    </row>
    <row r="4625" spans="78:136">
      <c r="BZ4625"/>
      <c r="CA4625" s="279">
        <v>41435.434270833335</v>
      </c>
      <c r="CB4625" t="s">
        <v>1969</v>
      </c>
      <c r="CF4625" s="65"/>
      <c r="CG4625" s="65"/>
      <c r="DJ4625" s="139"/>
      <c r="DK4625" s="95"/>
      <c r="DL4625" s="141"/>
      <c r="DM4625" s="141"/>
      <c r="DO4625" s="141"/>
      <c r="DP4625" s="91"/>
      <c r="DQ4625" s="72"/>
      <c r="DR4625" s="72"/>
      <c r="DS4625" s="72"/>
      <c r="DT4625" s="72"/>
      <c r="DZ4625" s="141"/>
      <c r="EA4625" s="141"/>
      <c r="ED4625" s="141"/>
      <c r="EE4625" s="143"/>
      <c r="EF4625" s="143"/>
    </row>
    <row r="4626" spans="78:136">
      <c r="BZ4626"/>
      <c r="CA4626" s="279">
        <v>41435.434745370374</v>
      </c>
      <c r="CB4626" t="s">
        <v>584</v>
      </c>
      <c r="CF4626" s="65"/>
      <c r="CG4626" s="65"/>
      <c r="DJ4626" s="139"/>
      <c r="DK4626" s="95"/>
      <c r="DL4626" s="141"/>
      <c r="DM4626" s="141"/>
      <c r="DO4626" s="141"/>
      <c r="DP4626" s="91"/>
      <c r="DQ4626" s="72"/>
      <c r="DR4626" s="72"/>
      <c r="DS4626" s="72"/>
      <c r="DT4626" s="72"/>
      <c r="DZ4626" s="141"/>
      <c r="EA4626" s="141"/>
      <c r="ED4626" s="141"/>
      <c r="EE4626" s="143"/>
      <c r="EF4626" s="143"/>
    </row>
    <row r="4627" spans="78:136">
      <c r="BZ4627"/>
      <c r="CA4627" s="279">
        <v>41435.434756944444</v>
      </c>
      <c r="CB4627" t="s">
        <v>1597</v>
      </c>
      <c r="CF4627" s="65"/>
      <c r="CG4627" s="65"/>
      <c r="DJ4627" s="139"/>
      <c r="DK4627" s="95"/>
      <c r="DL4627" s="141"/>
      <c r="DM4627" s="141"/>
      <c r="DO4627" s="141"/>
      <c r="DP4627" s="91"/>
      <c r="DQ4627" s="72"/>
      <c r="DR4627" s="72"/>
      <c r="DS4627" s="72"/>
      <c r="DT4627" s="72"/>
      <c r="DZ4627" s="141"/>
      <c r="EA4627" s="141"/>
      <c r="ED4627" s="141"/>
      <c r="EE4627" s="143"/>
      <c r="EF4627" s="143"/>
    </row>
    <row r="4628" spans="78:136">
      <c r="BZ4628"/>
      <c r="CA4628" s="279">
        <v>41435.43476851852</v>
      </c>
      <c r="CB4628" t="s">
        <v>1976</v>
      </c>
      <c r="CF4628" s="65"/>
      <c r="CG4628" s="65"/>
      <c r="DJ4628" s="139"/>
      <c r="DK4628" s="95"/>
      <c r="DL4628" s="141"/>
      <c r="DM4628" s="141"/>
      <c r="DO4628" s="141"/>
      <c r="DP4628" s="91"/>
      <c r="DQ4628" s="72"/>
      <c r="DR4628" s="72"/>
      <c r="DS4628" s="72"/>
      <c r="DT4628" s="72"/>
      <c r="DZ4628" s="141"/>
      <c r="EA4628" s="141"/>
      <c r="ED4628" s="141"/>
      <c r="EE4628" s="143"/>
      <c r="EF4628" s="143"/>
    </row>
    <row r="4629" spans="78:136">
      <c r="BZ4629"/>
      <c r="CA4629" s="279">
        <v>41435.434895833336</v>
      </c>
      <c r="CB4629" t="s">
        <v>1969</v>
      </c>
      <c r="CF4629" s="65"/>
      <c r="CG4629" s="65"/>
      <c r="DJ4629" s="139"/>
      <c r="DK4629" s="95"/>
      <c r="DL4629" s="141"/>
      <c r="DM4629" s="141"/>
      <c r="DO4629" s="141"/>
      <c r="DP4629" s="91"/>
      <c r="DQ4629" s="72"/>
      <c r="DR4629" s="72"/>
      <c r="DS4629" s="72"/>
      <c r="DT4629" s="72"/>
      <c r="DZ4629" s="141"/>
      <c r="EA4629" s="141"/>
      <c r="ED4629" s="141"/>
      <c r="EE4629" s="143"/>
      <c r="EF4629" s="143"/>
    </row>
    <row r="4630" spans="78:136">
      <c r="BZ4630"/>
      <c r="CA4630" s="279">
        <v>41435.434907407405</v>
      </c>
      <c r="CB4630" t="s">
        <v>585</v>
      </c>
      <c r="CF4630" s="65"/>
      <c r="CG4630" s="65"/>
      <c r="DJ4630" s="139"/>
      <c r="DK4630" s="95"/>
      <c r="DL4630" s="141"/>
      <c r="DM4630" s="141"/>
      <c r="DO4630" s="141"/>
      <c r="DP4630" s="91"/>
      <c r="DQ4630" s="72"/>
      <c r="DR4630" s="72"/>
      <c r="DS4630" s="72"/>
      <c r="DT4630" s="72"/>
      <c r="DZ4630" s="141"/>
      <c r="EA4630" s="141"/>
      <c r="ED4630" s="141"/>
      <c r="EE4630" s="143"/>
      <c r="EF4630" s="143"/>
    </row>
    <row r="4631" spans="78:136">
      <c r="BZ4631"/>
      <c r="CA4631" s="279">
        <v>41435.434907407405</v>
      </c>
      <c r="CB4631" t="s">
        <v>586</v>
      </c>
      <c r="CF4631" s="65"/>
      <c r="CG4631" s="65"/>
      <c r="DJ4631" s="139"/>
      <c r="DK4631" s="95"/>
      <c r="DL4631" s="141"/>
      <c r="DM4631" s="141"/>
      <c r="DO4631" s="141"/>
      <c r="DP4631" s="91"/>
      <c r="DQ4631" s="72"/>
      <c r="DR4631" s="72"/>
      <c r="DS4631" s="72"/>
      <c r="DT4631" s="72"/>
      <c r="DZ4631" s="141"/>
      <c r="EA4631" s="141"/>
      <c r="ED4631" s="141"/>
      <c r="EE4631" s="143"/>
      <c r="EF4631" s="143"/>
    </row>
    <row r="4632" spans="78:136">
      <c r="BZ4632"/>
      <c r="CA4632" s="279">
        <v>41435.434918981482</v>
      </c>
      <c r="CB4632" t="s">
        <v>587</v>
      </c>
      <c r="CF4632" s="65"/>
      <c r="CG4632" s="65"/>
      <c r="DJ4632" s="139"/>
      <c r="DK4632" s="95"/>
      <c r="DL4632" s="141"/>
      <c r="DM4632" s="141"/>
      <c r="DO4632" s="141"/>
      <c r="DP4632" s="91"/>
      <c r="DQ4632" s="72"/>
      <c r="DR4632" s="72"/>
      <c r="DS4632" s="72"/>
      <c r="DT4632" s="72"/>
      <c r="DZ4632" s="141"/>
      <c r="EA4632" s="141"/>
      <c r="ED4632" s="141"/>
      <c r="EE4632" s="143"/>
      <c r="EF4632" s="143"/>
    </row>
    <row r="4633" spans="78:136">
      <c r="BZ4633"/>
      <c r="CA4633" s="279">
        <v>41435.434930555559</v>
      </c>
      <c r="CB4633" t="s">
        <v>588</v>
      </c>
      <c r="CF4633" s="65"/>
      <c r="CG4633" s="65"/>
      <c r="DJ4633" s="139"/>
      <c r="DK4633" s="95"/>
      <c r="DL4633" s="141"/>
      <c r="DM4633" s="141"/>
      <c r="DO4633" s="141"/>
      <c r="DP4633" s="91"/>
      <c r="DQ4633" s="72"/>
      <c r="DR4633" s="72"/>
      <c r="DS4633" s="72"/>
      <c r="DT4633" s="72"/>
      <c r="DZ4633" s="141"/>
      <c r="EA4633" s="141"/>
      <c r="ED4633" s="141"/>
      <c r="EE4633" s="143"/>
      <c r="EF4633" s="143"/>
    </row>
    <row r="4634" spans="78:136">
      <c r="BZ4634"/>
      <c r="CA4634" s="279">
        <v>41435.434930555559</v>
      </c>
      <c r="CB4634" t="s">
        <v>588</v>
      </c>
      <c r="CF4634" s="65"/>
      <c r="CG4634" s="65"/>
      <c r="DJ4634" s="139"/>
      <c r="DK4634" s="95"/>
      <c r="DL4634" s="141"/>
      <c r="DM4634" s="141"/>
      <c r="DO4634" s="141"/>
      <c r="DP4634" s="91"/>
      <c r="DQ4634" s="72"/>
      <c r="DR4634" s="72"/>
      <c r="DS4634" s="72"/>
      <c r="DT4634" s="72"/>
      <c r="DZ4634" s="141"/>
      <c r="EA4634" s="141"/>
      <c r="ED4634" s="141"/>
      <c r="EE4634" s="143"/>
      <c r="EF4634" s="143"/>
    </row>
    <row r="4635" spans="78:136">
      <c r="BZ4635"/>
      <c r="CA4635" s="279">
        <v>41435.434942129628</v>
      </c>
      <c r="CB4635" t="s">
        <v>589</v>
      </c>
      <c r="CF4635" s="65"/>
      <c r="CG4635" s="65"/>
      <c r="DJ4635" s="139"/>
      <c r="DK4635" s="95"/>
      <c r="DL4635" s="141"/>
      <c r="DM4635" s="141"/>
      <c r="DO4635" s="141"/>
      <c r="DP4635" s="91"/>
      <c r="DQ4635" s="72"/>
      <c r="DR4635" s="72"/>
      <c r="DS4635" s="72"/>
      <c r="DT4635" s="72"/>
      <c r="DZ4635" s="141"/>
      <c r="EA4635" s="141"/>
      <c r="ED4635" s="141"/>
      <c r="EE4635" s="143"/>
      <c r="EF4635" s="143"/>
    </row>
    <row r="4636" spans="78:136">
      <c r="BZ4636"/>
      <c r="CA4636" s="279">
        <v>41435.434953703705</v>
      </c>
      <c r="CB4636" t="s">
        <v>1597</v>
      </c>
      <c r="CF4636" s="65"/>
      <c r="CG4636" s="65"/>
      <c r="DJ4636" s="139"/>
      <c r="DK4636" s="95"/>
      <c r="DL4636" s="141"/>
      <c r="DM4636" s="141"/>
      <c r="DO4636" s="141"/>
      <c r="DP4636" s="91"/>
      <c r="DQ4636" s="72"/>
      <c r="DR4636" s="72"/>
      <c r="DS4636" s="72"/>
      <c r="DT4636" s="72"/>
      <c r="DZ4636" s="141"/>
      <c r="EA4636" s="141"/>
      <c r="ED4636" s="141"/>
      <c r="EE4636" s="143"/>
      <c r="EF4636" s="143"/>
    </row>
    <row r="4637" spans="78:136">
      <c r="BZ4637"/>
      <c r="CA4637" s="279">
        <v>41435.435011574074</v>
      </c>
      <c r="CB4637" t="s">
        <v>1969</v>
      </c>
      <c r="CF4637" s="65"/>
      <c r="CG4637" s="65"/>
      <c r="DJ4637" s="139"/>
      <c r="DK4637" s="95"/>
      <c r="DL4637" s="141"/>
      <c r="DM4637" s="141"/>
      <c r="DO4637" s="141"/>
      <c r="DP4637" s="91"/>
      <c r="DQ4637" s="72"/>
      <c r="DR4637" s="72"/>
      <c r="DS4637" s="72"/>
      <c r="DT4637" s="72"/>
      <c r="DZ4637" s="141"/>
      <c r="EA4637" s="141"/>
      <c r="ED4637" s="141"/>
      <c r="EE4637" s="143"/>
      <c r="EF4637" s="143"/>
    </row>
    <row r="4638" spans="78:136">
      <c r="BZ4638"/>
      <c r="CA4638" s="279">
        <v>41435.435023148151</v>
      </c>
      <c r="CB4638" t="s">
        <v>590</v>
      </c>
      <c r="CF4638" s="65"/>
      <c r="CG4638" s="65"/>
      <c r="DJ4638" s="139"/>
      <c r="DK4638" s="95"/>
      <c r="DL4638" s="141"/>
      <c r="DM4638" s="141"/>
      <c r="DO4638" s="141"/>
      <c r="DP4638" s="91"/>
      <c r="DQ4638" s="72"/>
      <c r="DR4638" s="72"/>
      <c r="DS4638" s="72"/>
      <c r="DT4638" s="72"/>
      <c r="DZ4638" s="141"/>
      <c r="EA4638" s="141"/>
      <c r="ED4638" s="141"/>
      <c r="EE4638" s="143"/>
      <c r="EF4638" s="143"/>
    </row>
    <row r="4639" spans="78:136">
      <c r="BZ4639"/>
      <c r="CA4639" s="279">
        <v>41435.435023148151</v>
      </c>
      <c r="CB4639" t="s">
        <v>591</v>
      </c>
      <c r="CF4639" s="65"/>
      <c r="CG4639" s="65"/>
      <c r="DJ4639" s="139"/>
      <c r="DK4639" s="95"/>
      <c r="DL4639" s="141"/>
      <c r="DM4639" s="141"/>
      <c r="DO4639" s="141"/>
      <c r="DP4639" s="91"/>
      <c r="DQ4639" s="72"/>
      <c r="DR4639" s="72"/>
      <c r="DS4639" s="72"/>
      <c r="DT4639" s="72"/>
      <c r="DZ4639" s="141"/>
      <c r="EA4639" s="141"/>
      <c r="ED4639" s="141"/>
      <c r="EE4639" s="143"/>
      <c r="EF4639" s="143"/>
    </row>
    <row r="4640" spans="78:136">
      <c r="BZ4640"/>
      <c r="CA4640" s="279">
        <v>41435.435034722221</v>
      </c>
      <c r="CB4640" t="s">
        <v>592</v>
      </c>
      <c r="CF4640" s="65"/>
      <c r="CG4640" s="65"/>
      <c r="DJ4640" s="139"/>
      <c r="DK4640" s="95"/>
      <c r="DL4640" s="141"/>
      <c r="DM4640" s="141"/>
      <c r="DO4640" s="141"/>
      <c r="DP4640" s="91"/>
      <c r="DQ4640" s="72"/>
      <c r="DR4640" s="72"/>
      <c r="DS4640" s="72"/>
      <c r="DT4640" s="72"/>
      <c r="DZ4640" s="141"/>
      <c r="EA4640" s="141"/>
      <c r="ED4640" s="141"/>
      <c r="EE4640" s="143"/>
      <c r="EF4640" s="143"/>
    </row>
    <row r="4641" spans="78:136">
      <c r="BZ4641"/>
      <c r="CA4641" s="279">
        <v>41435.435046296298</v>
      </c>
      <c r="CB4641" t="s">
        <v>593</v>
      </c>
      <c r="CF4641" s="65"/>
      <c r="CG4641" s="65"/>
      <c r="DJ4641" s="139"/>
      <c r="DK4641" s="95"/>
      <c r="DL4641" s="141"/>
      <c r="DM4641" s="141"/>
      <c r="DO4641" s="141"/>
      <c r="DP4641" s="91"/>
      <c r="DQ4641" s="72"/>
      <c r="DR4641" s="72"/>
      <c r="DS4641" s="72"/>
      <c r="DT4641" s="72"/>
      <c r="DZ4641" s="141"/>
      <c r="EA4641" s="141"/>
      <c r="ED4641" s="141"/>
      <c r="EE4641" s="143"/>
      <c r="EF4641" s="143"/>
    </row>
    <row r="4642" spans="78:136">
      <c r="BZ4642"/>
      <c r="CA4642" s="279">
        <v>41435.435046296298</v>
      </c>
      <c r="CB4642" t="s">
        <v>593</v>
      </c>
      <c r="CF4642" s="65"/>
      <c r="CG4642" s="65"/>
      <c r="DJ4642" s="139"/>
      <c r="DK4642" s="95"/>
      <c r="DL4642" s="141"/>
      <c r="DM4642" s="141"/>
      <c r="DO4642" s="141"/>
      <c r="DP4642" s="91"/>
      <c r="DQ4642" s="72"/>
      <c r="DR4642" s="72"/>
      <c r="DS4642" s="72"/>
      <c r="DT4642" s="72"/>
      <c r="DZ4642" s="141"/>
      <c r="EA4642" s="141"/>
      <c r="ED4642" s="141"/>
      <c r="EE4642" s="143"/>
      <c r="EF4642" s="143"/>
    </row>
    <row r="4643" spans="78:136">
      <c r="BZ4643"/>
      <c r="CA4643" s="279">
        <v>41435.435057870367</v>
      </c>
      <c r="CB4643" t="s">
        <v>594</v>
      </c>
      <c r="CF4643" s="65"/>
      <c r="CG4643" s="65"/>
      <c r="DJ4643" s="139"/>
      <c r="DK4643" s="95"/>
      <c r="DL4643" s="141"/>
      <c r="DM4643" s="141"/>
      <c r="DO4643" s="141"/>
      <c r="DP4643" s="91"/>
      <c r="DQ4643" s="72"/>
      <c r="DR4643" s="72"/>
      <c r="DS4643" s="72"/>
      <c r="DT4643" s="72"/>
      <c r="DZ4643" s="141"/>
      <c r="EA4643" s="141"/>
      <c r="ED4643" s="141"/>
      <c r="EE4643" s="143"/>
      <c r="EF4643" s="143"/>
    </row>
    <row r="4644" spans="78:136">
      <c r="BZ4644"/>
      <c r="CA4644" s="279">
        <v>41435.435069444444</v>
      </c>
      <c r="CB4644" t="s">
        <v>1597</v>
      </c>
      <c r="CF4644" s="65"/>
      <c r="CG4644" s="65"/>
      <c r="DJ4644" s="139"/>
      <c r="DK4644" s="95"/>
      <c r="DL4644" s="141"/>
      <c r="DM4644" s="141"/>
      <c r="DO4644" s="141"/>
      <c r="DP4644" s="91"/>
      <c r="DQ4644" s="72"/>
      <c r="DR4644" s="72"/>
      <c r="DS4644" s="72"/>
      <c r="DT4644" s="72"/>
      <c r="DZ4644" s="141"/>
      <c r="EA4644" s="141"/>
      <c r="ED4644" s="141"/>
      <c r="EE4644" s="143"/>
      <c r="EF4644" s="143"/>
    </row>
    <row r="4645" spans="78:136">
      <c r="BZ4645"/>
      <c r="CA4645" s="279">
        <v>41435.435312499998</v>
      </c>
      <c r="CB4645" t="s">
        <v>594</v>
      </c>
      <c r="CF4645" s="65"/>
      <c r="CG4645" s="65"/>
      <c r="DJ4645" s="139"/>
      <c r="DK4645" s="95"/>
      <c r="DL4645" s="141"/>
      <c r="DM4645" s="141"/>
      <c r="DO4645" s="141"/>
      <c r="DP4645" s="91"/>
      <c r="DQ4645" s="72"/>
      <c r="DR4645" s="72"/>
      <c r="DS4645" s="72"/>
      <c r="DT4645" s="72"/>
      <c r="DZ4645" s="141"/>
      <c r="EA4645" s="141"/>
      <c r="ED4645" s="141"/>
      <c r="EE4645" s="143"/>
      <c r="EF4645" s="143"/>
    </row>
    <row r="4646" spans="78:136">
      <c r="BZ4646"/>
      <c r="CA4646" s="279">
        <v>41435.435324074075</v>
      </c>
      <c r="CB4646" t="s">
        <v>1597</v>
      </c>
      <c r="CF4646" s="65"/>
      <c r="CG4646" s="65"/>
      <c r="DJ4646" s="139"/>
      <c r="DK4646" s="95"/>
      <c r="DL4646" s="141"/>
      <c r="DM4646" s="141"/>
      <c r="DO4646" s="141"/>
      <c r="DP4646" s="91"/>
      <c r="DQ4646" s="72"/>
      <c r="DR4646" s="72"/>
      <c r="DS4646" s="72"/>
      <c r="DT4646" s="72"/>
      <c r="DZ4646" s="141"/>
      <c r="EA4646" s="141"/>
      <c r="ED4646" s="141"/>
      <c r="EE4646" s="143"/>
      <c r="EF4646" s="143"/>
    </row>
    <row r="4647" spans="78:136">
      <c r="BZ4647"/>
      <c r="CA4647" s="279">
        <v>41435.435324074075</v>
      </c>
      <c r="CB4647" t="s">
        <v>1969</v>
      </c>
      <c r="CF4647" s="65"/>
      <c r="CG4647" s="65"/>
      <c r="DJ4647" s="139"/>
      <c r="DK4647" s="95"/>
      <c r="DL4647" s="141"/>
      <c r="DM4647" s="141"/>
      <c r="DO4647" s="141"/>
      <c r="DP4647" s="91"/>
      <c r="DQ4647" s="72"/>
      <c r="DR4647" s="72"/>
      <c r="DS4647" s="72"/>
      <c r="DT4647" s="72"/>
      <c r="DZ4647" s="141"/>
      <c r="EA4647" s="141"/>
      <c r="ED4647" s="141"/>
      <c r="EE4647" s="143"/>
      <c r="EF4647" s="143"/>
    </row>
    <row r="4648" spans="78:136">
      <c r="BZ4648"/>
      <c r="CA4648" s="279">
        <v>41435.435532407406</v>
      </c>
      <c r="CB4648" t="s">
        <v>1969</v>
      </c>
      <c r="CF4648" s="65"/>
      <c r="CG4648" s="65"/>
      <c r="DJ4648" s="139"/>
      <c r="DK4648" s="95"/>
      <c r="DL4648" s="141"/>
      <c r="DM4648" s="141"/>
      <c r="DO4648" s="141"/>
      <c r="DP4648" s="91"/>
      <c r="DQ4648" s="72"/>
      <c r="DR4648" s="72"/>
      <c r="DS4648" s="72"/>
      <c r="DT4648" s="72"/>
      <c r="DZ4648" s="141"/>
      <c r="EA4648" s="141"/>
      <c r="ED4648" s="141"/>
      <c r="EE4648" s="143"/>
      <c r="EF4648" s="143"/>
    </row>
    <row r="4649" spans="78:136">
      <c r="BZ4649"/>
      <c r="CA4649" s="279">
        <v>41435.436030092591</v>
      </c>
      <c r="CB4649" t="s">
        <v>595</v>
      </c>
      <c r="CF4649" s="65"/>
      <c r="CG4649" s="65"/>
      <c r="DJ4649" s="139"/>
      <c r="DK4649" s="95"/>
      <c r="DL4649" s="141"/>
      <c r="DM4649" s="141"/>
      <c r="DO4649" s="141"/>
      <c r="DP4649" s="91"/>
      <c r="DQ4649" s="72"/>
      <c r="DR4649" s="72"/>
      <c r="DS4649" s="72"/>
      <c r="DT4649" s="72"/>
      <c r="DZ4649" s="141"/>
      <c r="EA4649" s="141"/>
      <c r="ED4649" s="141"/>
      <c r="EE4649" s="143"/>
      <c r="EF4649" s="143"/>
    </row>
    <row r="4650" spans="78:136">
      <c r="BZ4650"/>
      <c r="CA4650" s="279">
        <v>41435.436030092591</v>
      </c>
      <c r="CB4650" t="s">
        <v>1597</v>
      </c>
      <c r="CF4650" s="65"/>
      <c r="CG4650" s="65"/>
      <c r="DJ4650" s="139"/>
      <c r="DK4650" s="95"/>
      <c r="DL4650" s="141"/>
      <c r="DM4650" s="141"/>
      <c r="DO4650" s="141"/>
      <c r="DP4650" s="91"/>
      <c r="DQ4650" s="72"/>
      <c r="DR4650" s="72"/>
      <c r="DS4650" s="72"/>
      <c r="DT4650" s="72"/>
      <c r="DZ4650" s="141"/>
      <c r="EA4650" s="141"/>
      <c r="ED4650" s="141"/>
      <c r="EE4650" s="143"/>
      <c r="EF4650" s="143"/>
    </row>
    <row r="4651" spans="78:136">
      <c r="BZ4651"/>
      <c r="CA4651" s="279">
        <v>41435.436041666668</v>
      </c>
      <c r="CB4651" t="s">
        <v>1969</v>
      </c>
      <c r="CF4651" s="65"/>
      <c r="CG4651" s="65"/>
      <c r="DJ4651" s="139"/>
      <c r="DK4651" s="95"/>
      <c r="DL4651" s="141"/>
      <c r="DM4651" s="141"/>
      <c r="DO4651" s="141"/>
      <c r="DP4651" s="91"/>
      <c r="DQ4651" s="72"/>
      <c r="DR4651" s="72"/>
      <c r="DS4651" s="72"/>
      <c r="DT4651" s="72"/>
      <c r="DZ4651" s="141"/>
      <c r="EA4651" s="141"/>
      <c r="ED4651" s="141"/>
      <c r="EE4651" s="143"/>
      <c r="EF4651" s="143"/>
    </row>
    <row r="4652" spans="78:136">
      <c r="BZ4652"/>
      <c r="CA4652" s="279">
        <v>41435.436076388891</v>
      </c>
      <c r="CB4652" t="s">
        <v>1969</v>
      </c>
      <c r="CF4652" s="65"/>
      <c r="CG4652" s="65"/>
      <c r="DJ4652" s="139"/>
      <c r="DK4652" s="95"/>
      <c r="DL4652" s="141"/>
      <c r="DM4652" s="141"/>
      <c r="DO4652" s="141"/>
      <c r="DP4652" s="91"/>
      <c r="DQ4652" s="72"/>
      <c r="DR4652" s="72"/>
      <c r="DS4652" s="72"/>
      <c r="DT4652" s="72"/>
      <c r="DZ4652" s="141"/>
      <c r="EA4652" s="141"/>
      <c r="ED4652" s="141"/>
      <c r="EE4652" s="143"/>
      <c r="EF4652" s="143"/>
    </row>
    <row r="4653" spans="78:136">
      <c r="BZ4653"/>
      <c r="CA4653" s="279">
        <v>41435.440034722225</v>
      </c>
      <c r="CB4653" t="s">
        <v>596</v>
      </c>
      <c r="CF4653" s="65"/>
      <c r="CG4653" s="65"/>
      <c r="DJ4653" s="139"/>
      <c r="DK4653" s="95"/>
      <c r="DL4653" s="141"/>
      <c r="DM4653" s="141"/>
      <c r="DO4653" s="141"/>
      <c r="DP4653" s="91"/>
      <c r="DQ4653" s="72"/>
      <c r="DR4653" s="72"/>
      <c r="DS4653" s="72"/>
      <c r="DT4653" s="72"/>
      <c r="DZ4653" s="141"/>
      <c r="EA4653" s="141"/>
      <c r="ED4653" s="141"/>
      <c r="EE4653" s="143"/>
      <c r="EF4653" s="143"/>
    </row>
    <row r="4654" spans="78:136">
      <c r="BZ4654"/>
      <c r="CA4654" s="279">
        <v>41435.440046296295</v>
      </c>
      <c r="CB4654" t="s">
        <v>1597</v>
      </c>
      <c r="CF4654" s="65"/>
      <c r="CG4654" s="65"/>
      <c r="DJ4654" s="139"/>
      <c r="DK4654" s="95"/>
      <c r="DL4654" s="141"/>
      <c r="DM4654" s="141"/>
      <c r="DO4654" s="141"/>
      <c r="DP4654" s="91"/>
      <c r="DQ4654" s="72"/>
      <c r="DR4654" s="72"/>
      <c r="DS4654" s="72"/>
      <c r="DT4654" s="72"/>
      <c r="DZ4654" s="141"/>
      <c r="EA4654" s="141"/>
      <c r="ED4654" s="141"/>
      <c r="EE4654" s="143"/>
      <c r="EF4654" s="143"/>
    </row>
    <row r="4655" spans="78:136">
      <c r="BZ4655"/>
      <c r="CA4655" s="279">
        <v>41435.440057870372</v>
      </c>
      <c r="CB4655" t="s">
        <v>1976</v>
      </c>
      <c r="CF4655" s="65"/>
      <c r="CG4655" s="65"/>
      <c r="DJ4655" s="139"/>
      <c r="DK4655" s="95"/>
      <c r="DL4655" s="141"/>
      <c r="DM4655" s="141"/>
      <c r="DO4655" s="141"/>
      <c r="DP4655" s="91"/>
      <c r="DQ4655" s="72"/>
      <c r="DR4655" s="72"/>
      <c r="DS4655" s="72"/>
      <c r="DT4655" s="72"/>
      <c r="DZ4655" s="141"/>
      <c r="EA4655" s="141"/>
      <c r="ED4655" s="141"/>
      <c r="EE4655" s="143"/>
      <c r="EF4655" s="143"/>
    </row>
    <row r="4656" spans="78:136">
      <c r="BZ4656"/>
      <c r="CA4656" s="279">
        <v>41435.44017361111</v>
      </c>
      <c r="CB4656" t="s">
        <v>596</v>
      </c>
      <c r="CF4656" s="65"/>
      <c r="CG4656" s="65"/>
      <c r="DJ4656" s="139"/>
      <c r="DK4656" s="95"/>
      <c r="DL4656" s="141"/>
      <c r="DM4656" s="141"/>
      <c r="DO4656" s="141"/>
      <c r="DP4656" s="91"/>
      <c r="DQ4656" s="72"/>
      <c r="DR4656" s="72"/>
      <c r="DS4656" s="72"/>
      <c r="DT4656" s="72"/>
      <c r="DZ4656" s="141"/>
      <c r="EA4656" s="141"/>
      <c r="ED4656" s="141"/>
      <c r="EE4656" s="143"/>
      <c r="EF4656" s="143"/>
    </row>
    <row r="4657" spans="78:136">
      <c r="BZ4657"/>
      <c r="CA4657" s="279">
        <v>41435.44017361111</v>
      </c>
      <c r="CB4657" t="s">
        <v>1598</v>
      </c>
      <c r="CF4657" s="65"/>
      <c r="CG4657" s="65"/>
      <c r="DJ4657" s="139"/>
      <c r="DK4657" s="95"/>
      <c r="DL4657" s="141"/>
      <c r="DM4657" s="141"/>
      <c r="DO4657" s="141"/>
      <c r="DP4657" s="91"/>
      <c r="DQ4657" s="72"/>
      <c r="DR4657" s="72"/>
      <c r="DS4657" s="72"/>
      <c r="DT4657" s="72"/>
      <c r="DZ4657" s="141"/>
      <c r="EA4657" s="141"/>
      <c r="ED4657" s="141"/>
      <c r="EE4657" s="143"/>
      <c r="EF4657" s="143"/>
    </row>
    <row r="4658" spans="78:136">
      <c r="BZ4658"/>
      <c r="CA4658" s="279">
        <v>41435.440185185187</v>
      </c>
      <c r="CB4658" t="s">
        <v>596</v>
      </c>
      <c r="CF4658" s="65"/>
      <c r="CG4658" s="65"/>
      <c r="DJ4658" s="139"/>
      <c r="DK4658" s="95"/>
      <c r="DL4658" s="141"/>
      <c r="DM4658" s="141"/>
      <c r="DO4658" s="141"/>
      <c r="DP4658" s="91"/>
      <c r="DQ4658" s="72"/>
      <c r="DR4658" s="72"/>
      <c r="DS4658" s="72"/>
      <c r="DT4658" s="72"/>
      <c r="DZ4658" s="141"/>
      <c r="EA4658" s="141"/>
      <c r="ED4658" s="141"/>
      <c r="EE4658" s="143"/>
      <c r="EF4658" s="143"/>
    </row>
    <row r="4659" spans="78:136">
      <c r="BZ4659"/>
      <c r="CA4659" s="279">
        <v>41435.440185185187</v>
      </c>
      <c r="CB4659" t="s">
        <v>1597</v>
      </c>
      <c r="CF4659" s="65"/>
      <c r="CG4659" s="65"/>
      <c r="DJ4659" s="139"/>
      <c r="DK4659" s="95"/>
      <c r="DL4659" s="141"/>
      <c r="DM4659" s="141"/>
      <c r="DO4659" s="141"/>
      <c r="DP4659" s="91"/>
      <c r="DQ4659" s="72"/>
      <c r="DR4659" s="72"/>
      <c r="DS4659" s="72"/>
      <c r="DT4659" s="72"/>
      <c r="DZ4659" s="141"/>
      <c r="EA4659" s="141"/>
      <c r="ED4659" s="141"/>
      <c r="EE4659" s="143"/>
      <c r="EF4659" s="143"/>
    </row>
    <row r="4660" spans="78:136">
      <c r="BZ4660"/>
      <c r="CA4660" s="279">
        <v>41435.440196759257</v>
      </c>
      <c r="CB4660" t="s">
        <v>1969</v>
      </c>
      <c r="CF4660" s="65"/>
      <c r="CG4660" s="65"/>
      <c r="DJ4660" s="139"/>
      <c r="DK4660" s="95"/>
      <c r="DL4660" s="141"/>
      <c r="DM4660" s="141"/>
      <c r="DO4660" s="141"/>
      <c r="DP4660" s="91"/>
      <c r="DQ4660" s="72"/>
      <c r="DR4660" s="72"/>
      <c r="DS4660" s="72"/>
      <c r="DT4660" s="72"/>
      <c r="DZ4660" s="141"/>
      <c r="EA4660" s="141"/>
      <c r="ED4660" s="141"/>
      <c r="EE4660" s="143"/>
      <c r="EF4660" s="143"/>
    </row>
    <row r="4661" spans="78:136">
      <c r="BZ4661"/>
      <c r="CA4661" s="279">
        <v>41435.440196759257</v>
      </c>
      <c r="CB4661" t="s">
        <v>597</v>
      </c>
      <c r="CF4661" s="65"/>
      <c r="CG4661" s="65"/>
      <c r="DJ4661" s="139"/>
      <c r="DK4661" s="95"/>
      <c r="DL4661" s="141"/>
      <c r="DM4661" s="141"/>
      <c r="DO4661" s="141"/>
      <c r="DP4661" s="91"/>
      <c r="DQ4661" s="72"/>
      <c r="DR4661" s="72"/>
      <c r="DS4661" s="72"/>
      <c r="DT4661" s="72"/>
      <c r="DZ4661" s="141"/>
      <c r="EA4661" s="141"/>
      <c r="ED4661" s="141"/>
      <c r="EE4661" s="143"/>
      <c r="EF4661" s="143"/>
    </row>
    <row r="4662" spans="78:136">
      <c r="BZ4662"/>
      <c r="CA4662" s="279">
        <v>41435.440208333333</v>
      </c>
      <c r="CB4662" t="s">
        <v>597</v>
      </c>
      <c r="CF4662" s="65"/>
      <c r="CG4662" s="65"/>
      <c r="DJ4662" s="139"/>
      <c r="DK4662" s="95"/>
      <c r="DL4662" s="141"/>
      <c r="DM4662" s="141"/>
      <c r="DO4662" s="141"/>
      <c r="DP4662" s="91"/>
      <c r="DQ4662" s="72"/>
      <c r="DR4662" s="72"/>
      <c r="DS4662" s="72"/>
      <c r="DT4662" s="72"/>
      <c r="DZ4662" s="141"/>
      <c r="EA4662" s="141"/>
      <c r="ED4662" s="141"/>
      <c r="EE4662" s="143"/>
      <c r="EF4662" s="143"/>
    </row>
    <row r="4663" spans="78:136">
      <c r="BZ4663"/>
      <c r="CA4663" s="279">
        <v>41435.440208333333</v>
      </c>
      <c r="CB4663" t="s">
        <v>1597</v>
      </c>
      <c r="CF4663" s="65"/>
      <c r="CG4663" s="65"/>
      <c r="DJ4663" s="139"/>
      <c r="DK4663" s="95"/>
      <c r="DL4663" s="141"/>
      <c r="DM4663" s="141"/>
      <c r="DO4663" s="141"/>
      <c r="DP4663" s="91"/>
      <c r="DQ4663" s="72"/>
      <c r="DR4663" s="72"/>
      <c r="DS4663" s="72"/>
      <c r="DT4663" s="72"/>
      <c r="DZ4663" s="141"/>
      <c r="EA4663" s="141"/>
      <c r="ED4663" s="141"/>
      <c r="EE4663" s="143"/>
      <c r="EF4663" s="143"/>
    </row>
    <row r="4664" spans="78:136">
      <c r="BZ4664"/>
      <c r="CA4664" s="279">
        <v>41435.44021990741</v>
      </c>
      <c r="CB4664" t="s">
        <v>598</v>
      </c>
      <c r="CF4664" s="65"/>
      <c r="CG4664" s="65"/>
      <c r="DJ4664" s="139"/>
      <c r="DK4664" s="95"/>
      <c r="DL4664" s="141"/>
      <c r="DM4664" s="141"/>
      <c r="DO4664" s="141"/>
      <c r="DP4664" s="91"/>
      <c r="DQ4664" s="72"/>
      <c r="DR4664" s="72"/>
      <c r="DS4664" s="72"/>
      <c r="DT4664" s="72"/>
      <c r="DZ4664" s="141"/>
      <c r="EA4664" s="141"/>
      <c r="ED4664" s="141"/>
      <c r="EE4664" s="143"/>
      <c r="EF4664" s="143"/>
    </row>
    <row r="4665" spans="78:136">
      <c r="BZ4665"/>
      <c r="CA4665" s="279">
        <v>41435.44023148148</v>
      </c>
      <c r="CB4665" t="s">
        <v>1597</v>
      </c>
      <c r="CF4665" s="65"/>
      <c r="CG4665" s="65"/>
      <c r="DJ4665" s="139"/>
      <c r="DK4665" s="95"/>
      <c r="DL4665" s="141"/>
      <c r="DM4665" s="141"/>
      <c r="DO4665" s="141"/>
      <c r="DP4665" s="91"/>
      <c r="DQ4665" s="72"/>
      <c r="DR4665" s="72"/>
      <c r="DS4665" s="72"/>
      <c r="DT4665" s="72"/>
      <c r="DZ4665" s="141"/>
      <c r="EA4665" s="141"/>
      <c r="ED4665" s="141"/>
      <c r="EE4665" s="143"/>
      <c r="EF4665" s="143"/>
    </row>
    <row r="4666" spans="78:136">
      <c r="BZ4666"/>
      <c r="CA4666" s="279">
        <v>41435.440300925926</v>
      </c>
      <c r="CB4666" t="s">
        <v>598</v>
      </c>
      <c r="CF4666" s="65"/>
      <c r="CG4666" s="65"/>
      <c r="DJ4666" s="139"/>
      <c r="DK4666" s="95"/>
      <c r="DL4666" s="141"/>
      <c r="DM4666" s="141"/>
      <c r="DO4666" s="141"/>
      <c r="DP4666" s="91"/>
      <c r="DQ4666" s="72"/>
      <c r="DR4666" s="72"/>
      <c r="DS4666" s="72"/>
      <c r="DT4666" s="72"/>
      <c r="DZ4666" s="141"/>
      <c r="EA4666" s="141"/>
      <c r="ED4666" s="141"/>
      <c r="EE4666" s="143"/>
      <c r="EF4666" s="143"/>
    </row>
    <row r="4667" spans="78:136">
      <c r="BZ4667"/>
      <c r="CA4667" s="279">
        <v>41435.440312500003</v>
      </c>
      <c r="CB4667" t="s">
        <v>1597</v>
      </c>
      <c r="CF4667" s="65"/>
      <c r="CG4667" s="65"/>
      <c r="DJ4667" s="139"/>
      <c r="DK4667" s="95"/>
      <c r="DL4667" s="141"/>
      <c r="DM4667" s="141"/>
      <c r="DO4667" s="141"/>
      <c r="DP4667" s="91"/>
      <c r="DQ4667" s="72"/>
      <c r="DR4667" s="72"/>
      <c r="DS4667" s="72"/>
      <c r="DT4667" s="72"/>
      <c r="DZ4667" s="141"/>
      <c r="EA4667" s="141"/>
      <c r="ED4667" s="141"/>
      <c r="EE4667" s="143"/>
      <c r="EF4667" s="143"/>
    </row>
    <row r="4668" spans="78:136">
      <c r="BZ4668"/>
      <c r="CA4668" s="279">
        <v>41435.440312500003</v>
      </c>
      <c r="CB4668" t="s">
        <v>598</v>
      </c>
      <c r="CF4668" s="65"/>
      <c r="CG4668" s="65"/>
      <c r="DJ4668" s="139"/>
      <c r="DK4668" s="95"/>
      <c r="DL4668" s="141"/>
      <c r="DM4668" s="141"/>
      <c r="DO4668" s="141"/>
      <c r="DP4668" s="91"/>
      <c r="DQ4668" s="72"/>
      <c r="DR4668" s="72"/>
      <c r="DS4668" s="72"/>
      <c r="DT4668" s="72"/>
      <c r="DZ4668" s="141"/>
      <c r="EA4668" s="141"/>
      <c r="ED4668" s="141"/>
      <c r="EE4668" s="143"/>
      <c r="EF4668" s="143"/>
    </row>
    <row r="4669" spans="78:136">
      <c r="BZ4669"/>
      <c r="CA4669" s="279">
        <v>41435.440324074072</v>
      </c>
      <c r="CB4669" t="s">
        <v>1597</v>
      </c>
      <c r="CF4669" s="65"/>
      <c r="CG4669" s="65"/>
      <c r="DJ4669" s="139"/>
      <c r="DK4669" s="95"/>
      <c r="DL4669" s="141"/>
      <c r="DM4669" s="141"/>
      <c r="DO4669" s="141"/>
      <c r="DP4669" s="91"/>
      <c r="DQ4669" s="72"/>
      <c r="DR4669" s="72"/>
      <c r="DS4669" s="72"/>
      <c r="DT4669" s="72"/>
      <c r="DZ4669" s="141"/>
      <c r="EA4669" s="141"/>
      <c r="ED4669" s="141"/>
      <c r="EE4669" s="143"/>
      <c r="EF4669" s="143"/>
    </row>
    <row r="4670" spans="78:136">
      <c r="BZ4670"/>
      <c r="CA4670" s="279">
        <v>41435.440324074072</v>
      </c>
      <c r="CB4670" t="s">
        <v>1969</v>
      </c>
      <c r="CF4670" s="65"/>
      <c r="CG4670" s="65"/>
      <c r="DJ4670" s="139"/>
      <c r="DK4670" s="95"/>
      <c r="DL4670" s="141"/>
      <c r="DM4670" s="141"/>
      <c r="DO4670" s="141"/>
      <c r="DP4670" s="91"/>
      <c r="DQ4670" s="72"/>
      <c r="DR4670" s="72"/>
      <c r="DS4670" s="72"/>
      <c r="DT4670" s="72"/>
      <c r="DZ4670" s="141"/>
      <c r="EA4670" s="141"/>
      <c r="ED4670" s="141"/>
      <c r="EE4670" s="143"/>
      <c r="EF4670" s="143"/>
    </row>
    <row r="4671" spans="78:136">
      <c r="BZ4671"/>
      <c r="CA4671" s="279">
        <v>41435.440335648149</v>
      </c>
      <c r="CB4671" t="s">
        <v>599</v>
      </c>
      <c r="CF4671" s="65"/>
      <c r="CG4671" s="65"/>
      <c r="DJ4671" s="139"/>
      <c r="DK4671" s="95"/>
      <c r="DL4671" s="141"/>
      <c r="DM4671" s="141"/>
      <c r="DO4671" s="141"/>
      <c r="DP4671" s="91"/>
      <c r="DQ4671" s="72"/>
      <c r="DR4671" s="72"/>
      <c r="DS4671" s="72"/>
      <c r="DT4671" s="72"/>
      <c r="DZ4671" s="141"/>
      <c r="EA4671" s="141"/>
      <c r="ED4671" s="141"/>
      <c r="EE4671" s="143"/>
      <c r="EF4671" s="143"/>
    </row>
    <row r="4672" spans="78:136">
      <c r="BZ4672"/>
      <c r="CA4672" s="279">
        <v>41435.440335648149</v>
      </c>
      <c r="CB4672" t="s">
        <v>599</v>
      </c>
      <c r="CF4672" s="65"/>
      <c r="CG4672" s="65"/>
      <c r="DJ4672" s="139"/>
      <c r="DK4672" s="95"/>
      <c r="DL4672" s="141"/>
      <c r="DM4672" s="141"/>
      <c r="DO4672" s="141"/>
      <c r="DP4672" s="91"/>
      <c r="DQ4672" s="72"/>
      <c r="DR4672" s="72"/>
      <c r="DS4672" s="72"/>
      <c r="DT4672" s="72"/>
      <c r="DZ4672" s="141"/>
      <c r="EA4672" s="141"/>
      <c r="ED4672" s="141"/>
      <c r="EE4672" s="143"/>
      <c r="EF4672" s="143"/>
    </row>
    <row r="4673" spans="78:136">
      <c r="BZ4673"/>
      <c r="CA4673" s="279">
        <v>41435.440347222226</v>
      </c>
      <c r="CB4673" t="s">
        <v>1597</v>
      </c>
      <c r="CF4673" s="65"/>
      <c r="CG4673" s="65"/>
      <c r="DJ4673" s="139"/>
      <c r="DK4673" s="95"/>
      <c r="DL4673" s="141"/>
      <c r="DM4673" s="141"/>
      <c r="DO4673" s="141"/>
      <c r="DP4673" s="91"/>
      <c r="DQ4673" s="72"/>
      <c r="DR4673" s="72"/>
      <c r="DS4673" s="72"/>
      <c r="DT4673" s="72"/>
      <c r="DZ4673" s="141"/>
      <c r="EA4673" s="141"/>
      <c r="ED4673" s="141"/>
      <c r="EE4673" s="143"/>
      <c r="EF4673" s="143"/>
    </row>
    <row r="4674" spans="78:136">
      <c r="BZ4674"/>
      <c r="CA4674" s="279">
        <v>41435.440347222226</v>
      </c>
      <c r="CB4674" t="s">
        <v>600</v>
      </c>
      <c r="CF4674" s="65"/>
      <c r="CG4674" s="65"/>
      <c r="DJ4674" s="139"/>
      <c r="DK4674" s="95"/>
      <c r="DL4674" s="141"/>
      <c r="DM4674" s="141"/>
      <c r="DO4674" s="141"/>
      <c r="DP4674" s="91"/>
      <c r="DQ4674" s="72"/>
      <c r="DR4674" s="72"/>
      <c r="DS4674" s="72"/>
      <c r="DT4674" s="72"/>
      <c r="DZ4674" s="141"/>
      <c r="EA4674" s="141"/>
      <c r="ED4674" s="141"/>
      <c r="EE4674" s="143"/>
      <c r="EF4674" s="143"/>
    </row>
    <row r="4675" spans="78:136">
      <c r="BZ4675"/>
      <c r="CA4675" s="279">
        <v>41435.440370370372</v>
      </c>
      <c r="CB4675" t="s">
        <v>1597</v>
      </c>
      <c r="CF4675" s="65"/>
      <c r="CG4675" s="65"/>
      <c r="DJ4675" s="139"/>
      <c r="DK4675" s="95"/>
      <c r="DL4675" s="141"/>
      <c r="DM4675" s="141"/>
      <c r="DO4675" s="141"/>
      <c r="DP4675" s="91"/>
      <c r="DQ4675" s="72"/>
      <c r="DR4675" s="72"/>
      <c r="DS4675" s="72"/>
      <c r="DT4675" s="72"/>
      <c r="DZ4675" s="141"/>
      <c r="EA4675" s="141"/>
      <c r="ED4675" s="141"/>
      <c r="EE4675" s="143"/>
      <c r="EF4675" s="143"/>
    </row>
    <row r="4676" spans="78:136">
      <c r="BZ4676"/>
      <c r="CA4676" s="279">
        <v>41435.440428240741</v>
      </c>
      <c r="CB4676" t="s">
        <v>1969</v>
      </c>
      <c r="CF4676" s="65"/>
      <c r="CG4676" s="65"/>
      <c r="DJ4676" s="139"/>
      <c r="DK4676" s="95"/>
      <c r="DL4676" s="141"/>
      <c r="DM4676" s="141"/>
      <c r="DO4676" s="141"/>
      <c r="DP4676" s="91"/>
      <c r="DQ4676" s="72"/>
      <c r="DR4676" s="72"/>
      <c r="DS4676" s="72"/>
      <c r="DT4676" s="72"/>
      <c r="DZ4676" s="141"/>
      <c r="EA4676" s="141"/>
      <c r="ED4676" s="141"/>
      <c r="EE4676" s="143"/>
      <c r="EF4676" s="143"/>
    </row>
    <row r="4677" spans="78:136">
      <c r="BZ4677"/>
      <c r="CA4677" s="279">
        <v>41435.440428240741</v>
      </c>
      <c r="CB4677" t="s">
        <v>601</v>
      </c>
      <c r="CF4677" s="65"/>
      <c r="CG4677" s="65"/>
      <c r="DJ4677" s="139"/>
      <c r="DK4677" s="95"/>
      <c r="DL4677" s="141"/>
      <c r="DM4677" s="141"/>
      <c r="DO4677" s="141"/>
      <c r="DP4677" s="91"/>
      <c r="DQ4677" s="72"/>
      <c r="DR4677" s="72"/>
      <c r="DS4677" s="72"/>
      <c r="DT4677" s="72"/>
      <c r="DZ4677" s="141"/>
      <c r="EA4677" s="141"/>
      <c r="ED4677" s="141"/>
      <c r="EE4677" s="143"/>
      <c r="EF4677" s="143"/>
    </row>
    <row r="4678" spans="78:136">
      <c r="BZ4678"/>
      <c r="CA4678" s="279">
        <v>41435.440439814818</v>
      </c>
      <c r="CB4678" t="s">
        <v>601</v>
      </c>
      <c r="CF4678" s="65"/>
      <c r="CG4678" s="65"/>
      <c r="DJ4678" s="139"/>
      <c r="DK4678" s="95"/>
      <c r="DL4678" s="141"/>
      <c r="DM4678" s="141"/>
      <c r="DO4678" s="141"/>
      <c r="DP4678" s="91"/>
      <c r="DQ4678" s="72"/>
      <c r="DR4678" s="72"/>
      <c r="DS4678" s="72"/>
      <c r="DT4678" s="72"/>
      <c r="DZ4678" s="141"/>
      <c r="EA4678" s="141"/>
      <c r="ED4678" s="141"/>
      <c r="EE4678" s="143"/>
      <c r="EF4678" s="143"/>
    </row>
    <row r="4679" spans="78:136">
      <c r="BZ4679"/>
      <c r="CA4679" s="279">
        <v>41435.440439814818</v>
      </c>
      <c r="CB4679" t="s">
        <v>655</v>
      </c>
      <c r="CF4679" s="65"/>
      <c r="CG4679" s="65"/>
      <c r="DJ4679" s="139"/>
      <c r="DK4679" s="95"/>
      <c r="DL4679" s="141"/>
      <c r="DM4679" s="141"/>
      <c r="DO4679" s="141"/>
      <c r="DP4679" s="91"/>
      <c r="DQ4679" s="72"/>
      <c r="DR4679" s="72"/>
      <c r="DS4679" s="72"/>
      <c r="DT4679" s="72"/>
      <c r="DZ4679" s="141"/>
      <c r="EA4679" s="141"/>
      <c r="ED4679" s="141"/>
      <c r="EE4679" s="143"/>
      <c r="EF4679" s="143"/>
    </row>
    <row r="4680" spans="78:136">
      <c r="BZ4680"/>
      <c r="CA4680" s="279">
        <v>41435.440497685187</v>
      </c>
      <c r="CB4680" t="s">
        <v>1597</v>
      </c>
      <c r="CF4680" s="65"/>
      <c r="CG4680" s="65"/>
      <c r="DJ4680" s="139"/>
      <c r="DK4680" s="95"/>
      <c r="DL4680" s="141"/>
      <c r="DM4680" s="141"/>
      <c r="DO4680" s="141"/>
      <c r="DP4680" s="91"/>
      <c r="DQ4680" s="72"/>
      <c r="DR4680" s="72"/>
      <c r="DS4680" s="72"/>
      <c r="DT4680" s="72"/>
      <c r="DZ4680" s="141"/>
      <c r="EA4680" s="141"/>
      <c r="ED4680" s="141"/>
      <c r="EE4680" s="143"/>
      <c r="EF4680" s="143"/>
    </row>
    <row r="4681" spans="78:136">
      <c r="BZ4681"/>
      <c r="CA4681" s="279">
        <v>41435.440462962964</v>
      </c>
      <c r="CB4681" t="s">
        <v>1969</v>
      </c>
      <c r="CF4681" s="65"/>
      <c r="CG4681" s="65"/>
      <c r="DJ4681" s="139"/>
      <c r="DK4681" s="95"/>
      <c r="DL4681" s="141"/>
      <c r="DM4681" s="141"/>
      <c r="DO4681" s="141"/>
      <c r="DP4681" s="91"/>
      <c r="DQ4681" s="72"/>
      <c r="DR4681" s="72"/>
      <c r="DS4681" s="72"/>
      <c r="DT4681" s="72"/>
      <c r="DZ4681" s="141"/>
      <c r="EA4681" s="141"/>
      <c r="ED4681" s="141"/>
      <c r="EE4681" s="143"/>
      <c r="EF4681" s="143"/>
    </row>
    <row r="4682" spans="78:136">
      <c r="BZ4682"/>
      <c r="CA4682" s="279">
        <v>41435.440462962964</v>
      </c>
      <c r="CB4682" t="s">
        <v>656</v>
      </c>
      <c r="CF4682" s="65"/>
      <c r="CG4682" s="65"/>
      <c r="DJ4682" s="139"/>
      <c r="DK4682" s="95"/>
      <c r="DL4682" s="141"/>
      <c r="DM4682" s="141"/>
      <c r="DO4682" s="141"/>
      <c r="DP4682" s="91"/>
      <c r="DQ4682" s="72"/>
      <c r="DR4682" s="72"/>
      <c r="DS4682" s="72"/>
      <c r="DT4682" s="72"/>
      <c r="DZ4682" s="141"/>
      <c r="EA4682" s="141"/>
      <c r="ED4682" s="141"/>
      <c r="EE4682" s="143"/>
      <c r="EF4682" s="143"/>
    </row>
    <row r="4683" spans="78:136">
      <c r="BZ4683"/>
      <c r="CA4683" s="279">
        <v>41435.440474537034</v>
      </c>
      <c r="CB4683" t="s">
        <v>656</v>
      </c>
      <c r="CF4683" s="65"/>
      <c r="CG4683" s="65"/>
      <c r="DJ4683" s="139"/>
      <c r="DK4683" s="95"/>
      <c r="DL4683" s="141"/>
      <c r="DM4683" s="141"/>
      <c r="DO4683" s="141"/>
      <c r="DP4683" s="91"/>
      <c r="DQ4683" s="72"/>
      <c r="DR4683" s="72"/>
      <c r="DS4683" s="72"/>
      <c r="DT4683" s="72"/>
      <c r="DZ4683" s="141"/>
      <c r="EA4683" s="141"/>
      <c r="ED4683" s="141"/>
      <c r="EE4683" s="143"/>
      <c r="EF4683" s="143"/>
    </row>
    <row r="4684" spans="78:136">
      <c r="BZ4684"/>
      <c r="CA4684" s="279">
        <v>41435.440474537034</v>
      </c>
      <c r="CB4684" t="s">
        <v>657</v>
      </c>
      <c r="CF4684" s="65"/>
      <c r="CG4684" s="65"/>
      <c r="DJ4684" s="139"/>
      <c r="DK4684" s="95"/>
      <c r="DL4684" s="141"/>
      <c r="DM4684" s="141"/>
      <c r="DO4684" s="141"/>
      <c r="DP4684" s="91"/>
      <c r="DQ4684" s="72"/>
      <c r="DR4684" s="72"/>
      <c r="DS4684" s="72"/>
      <c r="DT4684" s="72"/>
      <c r="DZ4684" s="141"/>
      <c r="EA4684" s="141"/>
      <c r="ED4684" s="141"/>
      <c r="EE4684" s="143"/>
      <c r="EF4684" s="143"/>
    </row>
    <row r="4685" spans="78:136">
      <c r="BZ4685"/>
      <c r="CA4685" s="279">
        <v>41435.440486111111</v>
      </c>
      <c r="CB4685" t="s">
        <v>1598</v>
      </c>
      <c r="CF4685" s="65"/>
      <c r="CG4685" s="65"/>
      <c r="DJ4685" s="139"/>
      <c r="DK4685" s="95"/>
      <c r="DL4685" s="141"/>
      <c r="DM4685" s="141"/>
      <c r="DO4685" s="141"/>
      <c r="DP4685" s="91"/>
      <c r="DQ4685" s="72"/>
      <c r="DR4685" s="72"/>
      <c r="DS4685" s="72"/>
      <c r="DT4685" s="72"/>
      <c r="DZ4685" s="141"/>
      <c r="EA4685" s="141"/>
      <c r="ED4685" s="141"/>
      <c r="EE4685" s="143"/>
      <c r="EF4685" s="143"/>
    </row>
    <row r="4686" spans="78:136">
      <c r="BZ4686"/>
      <c r="CA4686" s="279">
        <v>41435.440578703703</v>
      </c>
      <c r="CB4686" t="s">
        <v>1969</v>
      </c>
      <c r="CF4686" s="65"/>
      <c r="CG4686" s="65"/>
      <c r="DJ4686" s="139"/>
      <c r="DK4686" s="95"/>
      <c r="DL4686" s="141"/>
      <c r="DM4686" s="141"/>
      <c r="DO4686" s="141"/>
      <c r="DP4686" s="91"/>
      <c r="DQ4686" s="72"/>
      <c r="DR4686" s="72"/>
      <c r="DS4686" s="72"/>
      <c r="DT4686" s="72"/>
      <c r="DZ4686" s="141"/>
      <c r="EA4686" s="141"/>
      <c r="ED4686" s="141"/>
      <c r="EE4686" s="143"/>
      <c r="EF4686" s="143"/>
    </row>
    <row r="4687" spans="78:136">
      <c r="BZ4687"/>
      <c r="CA4687" s="279">
        <v>41435.440578703703</v>
      </c>
      <c r="CB4687" t="s">
        <v>1969</v>
      </c>
      <c r="CF4687" s="65"/>
      <c r="CG4687" s="65"/>
      <c r="DJ4687" s="139"/>
      <c r="DK4687" s="95"/>
      <c r="DL4687" s="141"/>
      <c r="DM4687" s="141"/>
      <c r="DO4687" s="141"/>
      <c r="DP4687" s="91"/>
      <c r="DQ4687" s="72"/>
      <c r="DR4687" s="72"/>
      <c r="DS4687" s="72"/>
      <c r="DT4687" s="72"/>
      <c r="DZ4687" s="141"/>
      <c r="EA4687" s="141"/>
      <c r="ED4687" s="141"/>
      <c r="EE4687" s="143"/>
      <c r="EF4687" s="143"/>
    </row>
    <row r="4688" spans="78:136">
      <c r="BZ4688"/>
      <c r="CA4688" s="279">
        <v>41435.440694444442</v>
      </c>
      <c r="CB4688" t="s">
        <v>1969</v>
      </c>
      <c r="CF4688" s="65"/>
      <c r="CG4688" s="65"/>
      <c r="DJ4688" s="139"/>
      <c r="DK4688" s="95"/>
      <c r="DL4688" s="141"/>
      <c r="DM4688" s="141"/>
      <c r="DO4688" s="141"/>
      <c r="DP4688" s="91"/>
      <c r="DQ4688" s="72"/>
      <c r="DR4688" s="72"/>
      <c r="DS4688" s="72"/>
      <c r="DT4688" s="72"/>
      <c r="DZ4688" s="141"/>
      <c r="EA4688" s="141"/>
      <c r="ED4688" s="141"/>
      <c r="EE4688" s="143"/>
      <c r="EF4688" s="143"/>
    </row>
    <row r="4689" spans="78:136">
      <c r="BZ4689"/>
      <c r="CA4689" s="279">
        <v>41435.440706018519</v>
      </c>
      <c r="CB4689" t="s">
        <v>1969</v>
      </c>
      <c r="CF4689" s="65"/>
      <c r="CG4689" s="65"/>
      <c r="DJ4689" s="139"/>
      <c r="DK4689" s="95"/>
      <c r="DL4689" s="141"/>
      <c r="DM4689" s="141"/>
      <c r="DO4689" s="141"/>
      <c r="DP4689" s="91"/>
      <c r="DQ4689" s="72"/>
      <c r="DR4689" s="72"/>
      <c r="DS4689" s="72"/>
      <c r="DT4689" s="72"/>
      <c r="DZ4689" s="141"/>
      <c r="EA4689" s="141"/>
      <c r="ED4689" s="141"/>
      <c r="EE4689" s="143"/>
      <c r="EF4689" s="143"/>
    </row>
    <row r="4690" spans="78:136">
      <c r="BZ4690"/>
      <c r="CA4690" s="279">
        <v>41435.440717592595</v>
      </c>
      <c r="CB4690" t="s">
        <v>658</v>
      </c>
      <c r="CF4690" s="65"/>
      <c r="CG4690" s="65"/>
      <c r="DJ4690" s="139"/>
      <c r="DK4690" s="95"/>
      <c r="DL4690" s="141"/>
      <c r="DM4690" s="141"/>
      <c r="DO4690" s="141"/>
      <c r="DP4690" s="91"/>
      <c r="DQ4690" s="72"/>
      <c r="DR4690" s="72"/>
      <c r="DS4690" s="72"/>
      <c r="DT4690" s="72"/>
      <c r="DZ4690" s="141"/>
      <c r="EA4690" s="141"/>
      <c r="ED4690" s="141"/>
      <c r="EE4690" s="143"/>
      <c r="EF4690" s="143"/>
    </row>
    <row r="4691" spans="78:136">
      <c r="BZ4691"/>
      <c r="CA4691" s="279">
        <v>41435.440717592595</v>
      </c>
      <c r="CB4691" t="s">
        <v>1969</v>
      </c>
      <c r="CF4691" s="65"/>
      <c r="CG4691" s="65"/>
      <c r="DJ4691" s="139"/>
      <c r="DK4691" s="95"/>
      <c r="DL4691" s="141"/>
      <c r="DM4691" s="141"/>
      <c r="DO4691" s="141"/>
      <c r="DP4691" s="91"/>
      <c r="DQ4691" s="72"/>
      <c r="DR4691" s="72"/>
      <c r="DS4691" s="72"/>
      <c r="DT4691" s="72"/>
      <c r="DZ4691" s="141"/>
      <c r="EA4691" s="141"/>
      <c r="ED4691" s="141"/>
      <c r="EE4691" s="143"/>
      <c r="EF4691" s="143"/>
    </row>
    <row r="4692" spans="78:136">
      <c r="BZ4692"/>
      <c r="CA4692" s="279">
        <v>41435.440729166665</v>
      </c>
      <c r="CB4692" t="s">
        <v>1969</v>
      </c>
      <c r="CF4692" s="65"/>
      <c r="CG4692" s="65"/>
      <c r="DJ4692" s="139"/>
      <c r="DK4692" s="95"/>
      <c r="DL4692" s="141"/>
      <c r="DM4692" s="141"/>
      <c r="DO4692" s="141"/>
      <c r="DP4692" s="91"/>
      <c r="DQ4692" s="72"/>
      <c r="DR4692" s="72"/>
      <c r="DS4692" s="72"/>
      <c r="DT4692" s="72"/>
      <c r="DZ4692" s="141"/>
      <c r="EA4692" s="141"/>
      <c r="ED4692" s="141"/>
      <c r="EE4692" s="143"/>
      <c r="EF4692" s="143"/>
    </row>
    <row r="4693" spans="78:136">
      <c r="BZ4693"/>
      <c r="CA4693" s="279">
        <v>41435.440740740742</v>
      </c>
      <c r="CB4693" t="s">
        <v>1969</v>
      </c>
      <c r="CF4693" s="65"/>
      <c r="CG4693" s="65"/>
      <c r="DJ4693" s="139"/>
      <c r="DK4693" s="95"/>
      <c r="DL4693" s="141"/>
      <c r="DM4693" s="141"/>
      <c r="DO4693" s="141"/>
      <c r="DP4693" s="91"/>
      <c r="DQ4693" s="72"/>
      <c r="DR4693" s="72"/>
      <c r="DS4693" s="72"/>
      <c r="DT4693" s="72"/>
      <c r="DZ4693" s="141"/>
      <c r="EA4693" s="141"/>
      <c r="ED4693" s="141"/>
      <c r="EE4693" s="143"/>
      <c r="EF4693" s="143"/>
    </row>
    <row r="4694" spans="78:136">
      <c r="BZ4694"/>
      <c r="CA4694" s="279">
        <v>41435.440740740742</v>
      </c>
      <c r="CB4694" t="s">
        <v>1969</v>
      </c>
      <c r="CF4694" s="65"/>
      <c r="CG4694" s="65"/>
      <c r="DJ4694" s="139"/>
      <c r="DK4694" s="95"/>
      <c r="DL4694" s="141"/>
      <c r="DM4694" s="141"/>
      <c r="DO4694" s="141"/>
      <c r="DP4694" s="91"/>
      <c r="DQ4694" s="72"/>
      <c r="DR4694" s="72"/>
      <c r="DS4694" s="72"/>
      <c r="DT4694" s="72"/>
      <c r="DZ4694" s="141"/>
      <c r="EA4694" s="141"/>
      <c r="ED4694" s="141"/>
      <c r="EE4694" s="143"/>
      <c r="EF4694" s="143"/>
    </row>
    <row r="4695" spans="78:136">
      <c r="BZ4695"/>
      <c r="CA4695" s="279">
        <v>41435.440763888888</v>
      </c>
      <c r="CB4695" t="s">
        <v>1969</v>
      </c>
      <c r="CF4695" s="65"/>
      <c r="CG4695" s="65"/>
      <c r="DJ4695" s="139"/>
      <c r="DK4695" s="95"/>
      <c r="DL4695" s="141"/>
      <c r="DM4695" s="141"/>
      <c r="DO4695" s="141"/>
      <c r="DP4695" s="91"/>
      <c r="DQ4695" s="72"/>
      <c r="DR4695" s="72"/>
      <c r="DS4695" s="72"/>
      <c r="DT4695" s="72"/>
      <c r="DZ4695" s="141"/>
      <c r="EA4695" s="141"/>
      <c r="ED4695" s="141"/>
      <c r="EE4695" s="143"/>
      <c r="EF4695" s="143"/>
    </row>
    <row r="4696" spans="78:136">
      <c r="BZ4696"/>
      <c r="CA4696" s="279">
        <v>41435.440775462965</v>
      </c>
      <c r="CB4696" t="s">
        <v>603</v>
      </c>
      <c r="CF4696" s="65"/>
      <c r="CG4696" s="65"/>
      <c r="DJ4696" s="139"/>
      <c r="DK4696" s="95"/>
      <c r="DL4696" s="141"/>
      <c r="DM4696" s="141"/>
      <c r="DO4696" s="141"/>
      <c r="DP4696" s="91"/>
      <c r="DQ4696" s="72"/>
      <c r="DR4696" s="72"/>
      <c r="DS4696" s="72"/>
      <c r="DT4696" s="72"/>
      <c r="DZ4696" s="141"/>
      <c r="EA4696" s="141"/>
      <c r="ED4696" s="141"/>
      <c r="EE4696" s="143"/>
      <c r="EF4696" s="143"/>
    </row>
    <row r="4697" spans="78:136">
      <c r="BZ4697"/>
      <c r="CA4697" s="279">
        <v>41435.440775462965</v>
      </c>
      <c r="CB4697" t="s">
        <v>1969</v>
      </c>
      <c r="CF4697" s="65"/>
      <c r="CG4697" s="65"/>
      <c r="DJ4697" s="139"/>
      <c r="DK4697" s="95"/>
      <c r="DL4697" s="141"/>
      <c r="DM4697" s="141"/>
      <c r="DO4697" s="141"/>
      <c r="DP4697" s="91"/>
      <c r="DQ4697" s="72"/>
      <c r="DR4697" s="72"/>
      <c r="DS4697" s="72"/>
      <c r="DT4697" s="72"/>
      <c r="DZ4697" s="141"/>
      <c r="EA4697" s="141"/>
      <c r="ED4697" s="141"/>
      <c r="EE4697" s="143"/>
      <c r="EF4697" s="143"/>
    </row>
    <row r="4698" spans="78:136">
      <c r="BZ4698"/>
      <c r="CA4698" s="279">
        <v>41435.440775462965</v>
      </c>
      <c r="CB4698" t="s">
        <v>1969</v>
      </c>
      <c r="CF4698" s="65"/>
      <c r="CG4698" s="65"/>
      <c r="DJ4698" s="139"/>
      <c r="DK4698" s="95"/>
      <c r="DL4698" s="141"/>
      <c r="DM4698" s="141"/>
      <c r="DO4698" s="141"/>
      <c r="DP4698" s="91"/>
      <c r="DQ4698" s="72"/>
      <c r="DR4698" s="72"/>
      <c r="DS4698" s="72"/>
      <c r="DT4698" s="72"/>
      <c r="DZ4698" s="141"/>
      <c r="EA4698" s="141"/>
      <c r="ED4698" s="141"/>
      <c r="EE4698" s="143"/>
      <c r="EF4698" s="143"/>
    </row>
    <row r="4699" spans="78:136">
      <c r="BZ4699"/>
      <c r="CA4699" s="279">
        <v>41435.440798611111</v>
      </c>
      <c r="CB4699" t="s">
        <v>1969</v>
      </c>
      <c r="CF4699" s="65"/>
      <c r="CG4699" s="65"/>
      <c r="DJ4699" s="139"/>
      <c r="DK4699" s="95"/>
      <c r="DL4699" s="141"/>
      <c r="DM4699" s="141"/>
      <c r="DO4699" s="141"/>
      <c r="DP4699" s="91"/>
      <c r="DQ4699" s="72"/>
      <c r="DR4699" s="72"/>
      <c r="DS4699" s="72"/>
      <c r="DT4699" s="72"/>
      <c r="DZ4699" s="141"/>
      <c r="EA4699" s="141"/>
      <c r="ED4699" s="141"/>
      <c r="EE4699" s="143"/>
      <c r="EF4699" s="143"/>
    </row>
    <row r="4700" spans="78:136">
      <c r="BZ4700"/>
      <c r="CA4700" s="279">
        <v>41435.440798611111</v>
      </c>
      <c r="CB4700" t="s">
        <v>1969</v>
      </c>
      <c r="CF4700" s="65"/>
      <c r="CG4700" s="65"/>
      <c r="DJ4700" s="139"/>
      <c r="DK4700" s="95"/>
      <c r="DL4700" s="141"/>
      <c r="DM4700" s="141"/>
      <c r="DO4700" s="141"/>
      <c r="DP4700" s="91"/>
      <c r="DQ4700" s="72"/>
      <c r="DR4700" s="72"/>
      <c r="DS4700" s="72"/>
      <c r="DT4700" s="72"/>
      <c r="DZ4700" s="141"/>
      <c r="EA4700" s="141"/>
      <c r="ED4700" s="141"/>
      <c r="EE4700" s="143"/>
      <c r="EF4700" s="143"/>
    </row>
    <row r="4701" spans="78:136">
      <c r="BZ4701"/>
      <c r="CA4701" s="279">
        <v>41435.440810185188</v>
      </c>
      <c r="CB4701" t="s">
        <v>1969</v>
      </c>
      <c r="CF4701" s="65"/>
      <c r="CG4701" s="65"/>
      <c r="DJ4701" s="139"/>
      <c r="DK4701" s="95"/>
      <c r="DL4701" s="141"/>
      <c r="DM4701" s="141"/>
      <c r="DO4701" s="141"/>
      <c r="DP4701" s="91"/>
      <c r="DQ4701" s="72"/>
      <c r="DR4701" s="72"/>
      <c r="DS4701" s="72"/>
      <c r="DT4701" s="72"/>
      <c r="DZ4701" s="141"/>
      <c r="EA4701" s="141"/>
      <c r="ED4701" s="141"/>
      <c r="EE4701" s="143"/>
      <c r="EF4701" s="143"/>
    </row>
    <row r="4702" spans="78:136">
      <c r="BZ4702"/>
      <c r="CA4702" s="279">
        <v>41435.440833333334</v>
      </c>
      <c r="CB4702" t="s">
        <v>605</v>
      </c>
      <c r="CF4702" s="65"/>
      <c r="CG4702" s="65"/>
      <c r="DJ4702" s="139"/>
      <c r="DK4702" s="95"/>
      <c r="DL4702" s="141"/>
      <c r="DM4702" s="141"/>
      <c r="DO4702" s="141"/>
      <c r="DP4702" s="91"/>
      <c r="DQ4702" s="72"/>
      <c r="DR4702" s="72"/>
      <c r="DS4702" s="72"/>
      <c r="DT4702" s="72"/>
      <c r="DZ4702" s="141"/>
      <c r="EA4702" s="141"/>
      <c r="ED4702" s="141"/>
      <c r="EE4702" s="143"/>
      <c r="EF4702" s="143"/>
    </row>
    <row r="4703" spans="78:136">
      <c r="BZ4703"/>
      <c r="CA4703" s="279">
        <v>41435.440833333334</v>
      </c>
      <c r="CB4703" t="s">
        <v>1969</v>
      </c>
      <c r="CF4703" s="65"/>
      <c r="CG4703" s="65"/>
      <c r="DJ4703" s="139"/>
      <c r="DK4703" s="95"/>
      <c r="DL4703" s="141"/>
      <c r="DM4703" s="141"/>
      <c r="DO4703" s="141"/>
      <c r="DP4703" s="91"/>
      <c r="DQ4703" s="72"/>
      <c r="DR4703" s="72"/>
      <c r="DS4703" s="72"/>
      <c r="DT4703" s="72"/>
      <c r="DZ4703" s="141"/>
      <c r="EA4703" s="141"/>
      <c r="ED4703" s="141"/>
      <c r="EE4703" s="143"/>
      <c r="EF4703" s="143"/>
    </row>
    <row r="4704" spans="78:136">
      <c r="BZ4704"/>
      <c r="CA4704" s="279">
        <v>41435.440833333334</v>
      </c>
      <c r="CB4704" t="s">
        <v>1969</v>
      </c>
      <c r="CF4704" s="65"/>
      <c r="CG4704" s="65"/>
      <c r="DJ4704" s="139"/>
      <c r="DK4704" s="95"/>
      <c r="DL4704" s="141"/>
      <c r="DM4704" s="141"/>
      <c r="DO4704" s="141"/>
      <c r="DP4704" s="91"/>
      <c r="DQ4704" s="72"/>
      <c r="DR4704" s="72"/>
      <c r="DS4704" s="72"/>
      <c r="DT4704" s="72"/>
      <c r="DZ4704" s="141"/>
      <c r="EA4704" s="141"/>
      <c r="ED4704" s="141"/>
      <c r="EE4704" s="143"/>
      <c r="EF4704" s="143"/>
    </row>
    <row r="4705" spans="78:136">
      <c r="BZ4705"/>
      <c r="CA4705" s="279">
        <v>41435.440844907411</v>
      </c>
      <c r="CB4705" t="s">
        <v>1969</v>
      </c>
      <c r="CF4705" s="65"/>
      <c r="CG4705" s="65"/>
      <c r="DJ4705" s="139"/>
      <c r="DK4705" s="95"/>
      <c r="DL4705" s="141"/>
      <c r="DM4705" s="141"/>
      <c r="DO4705" s="141"/>
      <c r="DP4705" s="91"/>
      <c r="DQ4705" s="72"/>
      <c r="DR4705" s="72"/>
      <c r="DS4705" s="72"/>
      <c r="DT4705" s="72"/>
      <c r="DZ4705" s="141"/>
      <c r="EA4705" s="141"/>
      <c r="ED4705" s="141"/>
      <c r="EE4705" s="143"/>
      <c r="EF4705" s="143"/>
    </row>
    <row r="4706" spans="78:136">
      <c r="BZ4706"/>
      <c r="CA4706" s="279">
        <v>41435.44085648148</v>
      </c>
      <c r="CB4706" t="s">
        <v>1969</v>
      </c>
      <c r="CF4706" s="65"/>
      <c r="CG4706" s="65"/>
      <c r="DJ4706" s="139"/>
      <c r="DK4706" s="95"/>
      <c r="DL4706" s="141"/>
      <c r="DM4706" s="141"/>
      <c r="DO4706" s="141"/>
      <c r="DP4706" s="91"/>
      <c r="DQ4706" s="72"/>
      <c r="DR4706" s="72"/>
      <c r="DS4706" s="72"/>
      <c r="DT4706" s="72"/>
      <c r="DZ4706" s="141"/>
      <c r="EA4706" s="141"/>
      <c r="ED4706" s="141"/>
      <c r="EE4706" s="143"/>
      <c r="EF4706" s="143"/>
    </row>
    <row r="4707" spans="78:136">
      <c r="BZ4707"/>
      <c r="CA4707" s="279">
        <v>41435.440868055557</v>
      </c>
      <c r="CB4707" t="s">
        <v>1969</v>
      </c>
      <c r="CF4707" s="65"/>
      <c r="CG4707" s="65"/>
      <c r="DJ4707" s="139"/>
      <c r="DK4707" s="95"/>
      <c r="DL4707" s="141"/>
      <c r="DM4707" s="141"/>
      <c r="DO4707" s="141"/>
      <c r="DP4707" s="91"/>
      <c r="DQ4707" s="72"/>
      <c r="DR4707" s="72"/>
      <c r="DS4707" s="72"/>
      <c r="DT4707" s="72"/>
      <c r="DZ4707" s="141"/>
      <c r="EA4707" s="141"/>
      <c r="ED4707" s="141"/>
      <c r="EE4707" s="143"/>
      <c r="EF4707" s="143"/>
    </row>
    <row r="4708" spans="78:136">
      <c r="BZ4708"/>
      <c r="CA4708" s="279">
        <v>41435.440879629627</v>
      </c>
      <c r="CB4708" t="s">
        <v>718</v>
      </c>
      <c r="CF4708" s="65"/>
      <c r="CG4708" s="65"/>
      <c r="DJ4708" s="139"/>
      <c r="DK4708" s="95"/>
      <c r="DL4708" s="141"/>
      <c r="DM4708" s="141"/>
      <c r="DO4708" s="141"/>
      <c r="DP4708" s="91"/>
      <c r="DQ4708" s="72"/>
      <c r="DR4708" s="72"/>
      <c r="DS4708" s="72"/>
      <c r="DT4708" s="72"/>
      <c r="DZ4708" s="141"/>
      <c r="EA4708" s="141"/>
      <c r="ED4708" s="141"/>
      <c r="EE4708" s="143"/>
      <c r="EF4708" s="143"/>
    </row>
    <row r="4709" spans="78:136">
      <c r="BZ4709"/>
      <c r="CA4709" s="279">
        <v>41435.440891203703</v>
      </c>
      <c r="CB4709" t="s">
        <v>1969</v>
      </c>
      <c r="CF4709" s="65"/>
      <c r="CG4709" s="65"/>
      <c r="DJ4709" s="139"/>
      <c r="DK4709" s="95"/>
      <c r="DL4709" s="141"/>
      <c r="DM4709" s="141"/>
      <c r="DO4709" s="141"/>
      <c r="DP4709" s="91"/>
      <c r="DQ4709" s="72"/>
      <c r="DR4709" s="72"/>
      <c r="DS4709" s="72"/>
      <c r="DT4709" s="72"/>
      <c r="DZ4709" s="141"/>
      <c r="EA4709" s="141"/>
      <c r="ED4709" s="141"/>
      <c r="EE4709" s="143"/>
      <c r="EF4709" s="143"/>
    </row>
    <row r="4710" spans="78:136">
      <c r="BZ4710"/>
      <c r="CA4710" s="279">
        <v>41435.440891203703</v>
      </c>
      <c r="CB4710" t="s">
        <v>1969</v>
      </c>
      <c r="CF4710" s="65"/>
      <c r="CG4710" s="65"/>
      <c r="DJ4710" s="139"/>
      <c r="DK4710" s="95"/>
      <c r="DL4710" s="141"/>
      <c r="DM4710" s="141"/>
      <c r="DO4710" s="141"/>
      <c r="DP4710" s="91"/>
      <c r="DQ4710" s="72"/>
      <c r="DR4710" s="72"/>
      <c r="DS4710" s="72"/>
      <c r="DT4710" s="72"/>
      <c r="DZ4710" s="141"/>
      <c r="EA4710" s="141"/>
      <c r="ED4710" s="141"/>
      <c r="EE4710" s="143"/>
      <c r="EF4710" s="143"/>
    </row>
    <row r="4711" spans="78:136">
      <c r="BZ4711"/>
      <c r="CA4711" s="279">
        <v>41435.44090277778</v>
      </c>
      <c r="CB4711" t="s">
        <v>1969</v>
      </c>
      <c r="CF4711" s="65"/>
      <c r="CG4711" s="65"/>
      <c r="DJ4711" s="139"/>
      <c r="DK4711" s="95"/>
      <c r="DL4711" s="141"/>
      <c r="DM4711" s="141"/>
      <c r="DO4711" s="141"/>
      <c r="DP4711" s="91"/>
      <c r="DQ4711" s="72"/>
      <c r="DR4711" s="72"/>
      <c r="DS4711" s="72"/>
      <c r="DT4711" s="72"/>
      <c r="DZ4711" s="141"/>
      <c r="EA4711" s="141"/>
      <c r="ED4711" s="141"/>
      <c r="EE4711" s="143"/>
      <c r="EF4711" s="143"/>
    </row>
    <row r="4712" spans="78:136">
      <c r="BZ4712"/>
      <c r="CA4712" s="279">
        <v>41435.44091435185</v>
      </c>
      <c r="CB4712" t="s">
        <v>1969</v>
      </c>
      <c r="CF4712" s="65"/>
      <c r="CG4712" s="65"/>
      <c r="DJ4712" s="139"/>
      <c r="DK4712" s="95"/>
      <c r="DL4712" s="141"/>
      <c r="DM4712" s="141"/>
      <c r="DO4712" s="141"/>
      <c r="DP4712" s="91"/>
      <c r="DQ4712" s="72"/>
      <c r="DR4712" s="72"/>
      <c r="DS4712" s="72"/>
      <c r="DT4712" s="72"/>
      <c r="DZ4712" s="141"/>
      <c r="EA4712" s="141"/>
      <c r="ED4712" s="141"/>
      <c r="EE4712" s="143"/>
      <c r="EF4712" s="143"/>
    </row>
    <row r="4713" spans="78:136">
      <c r="BZ4713"/>
      <c r="CA4713" s="279">
        <v>41435.440925925926</v>
      </c>
      <c r="CB4713" t="s">
        <v>1969</v>
      </c>
      <c r="CF4713" s="65"/>
      <c r="CG4713" s="65"/>
      <c r="DJ4713" s="139"/>
      <c r="DK4713" s="95"/>
      <c r="DL4713" s="141"/>
      <c r="DM4713" s="141"/>
      <c r="DO4713" s="141"/>
      <c r="DP4713" s="91"/>
      <c r="DQ4713" s="72"/>
      <c r="DR4713" s="72"/>
      <c r="DS4713" s="72"/>
      <c r="DT4713" s="72"/>
      <c r="DZ4713" s="141"/>
      <c r="EA4713" s="141"/>
      <c r="ED4713" s="141"/>
      <c r="EE4713" s="143"/>
      <c r="EF4713" s="143"/>
    </row>
    <row r="4714" spans="78:136">
      <c r="BZ4714"/>
      <c r="CA4714" s="279">
        <v>41435.440937500003</v>
      </c>
      <c r="CB4714" t="s">
        <v>607</v>
      </c>
      <c r="CF4714" s="65"/>
      <c r="CG4714" s="65"/>
      <c r="DJ4714" s="139"/>
      <c r="DK4714" s="95"/>
      <c r="DL4714" s="141"/>
      <c r="DM4714" s="141"/>
      <c r="DO4714" s="141"/>
      <c r="DP4714" s="91"/>
      <c r="DQ4714" s="72"/>
      <c r="DR4714" s="72"/>
      <c r="DS4714" s="72"/>
      <c r="DT4714" s="72"/>
      <c r="DZ4714" s="141"/>
      <c r="EA4714" s="141"/>
      <c r="ED4714" s="141"/>
      <c r="EE4714" s="143"/>
      <c r="EF4714" s="143"/>
    </row>
    <row r="4715" spans="78:136">
      <c r="BZ4715"/>
      <c r="CA4715" s="279">
        <v>41435.440949074073</v>
      </c>
      <c r="CB4715" t="s">
        <v>1969</v>
      </c>
      <c r="CF4715" s="65"/>
      <c r="CG4715" s="65"/>
      <c r="DJ4715" s="139"/>
      <c r="DK4715" s="95"/>
      <c r="DL4715" s="141"/>
      <c r="DM4715" s="141"/>
      <c r="DO4715" s="141"/>
      <c r="DP4715" s="91"/>
      <c r="DQ4715" s="72"/>
      <c r="DR4715" s="72"/>
      <c r="DS4715" s="72"/>
      <c r="DT4715" s="72"/>
      <c r="DZ4715" s="141"/>
      <c r="EA4715" s="141"/>
      <c r="ED4715" s="141"/>
      <c r="EE4715" s="143"/>
      <c r="EF4715" s="143"/>
    </row>
    <row r="4716" spans="78:136">
      <c r="BZ4716"/>
      <c r="CA4716" s="279">
        <v>41435.440949074073</v>
      </c>
      <c r="CB4716" t="s">
        <v>1969</v>
      </c>
      <c r="CF4716" s="65"/>
      <c r="CG4716" s="65"/>
      <c r="DJ4716" s="139"/>
      <c r="DK4716" s="95"/>
      <c r="DL4716" s="141"/>
      <c r="DM4716" s="141"/>
      <c r="DO4716" s="141"/>
      <c r="DP4716" s="91"/>
      <c r="DQ4716" s="72"/>
      <c r="DR4716" s="72"/>
      <c r="DS4716" s="72"/>
      <c r="DT4716" s="72"/>
      <c r="DZ4716" s="141"/>
      <c r="EA4716" s="141"/>
      <c r="ED4716" s="141"/>
      <c r="EE4716" s="143"/>
      <c r="EF4716" s="143"/>
    </row>
    <row r="4717" spans="78:136">
      <c r="BZ4717"/>
      <c r="CA4717" s="279">
        <v>41435.440960648149</v>
      </c>
      <c r="CB4717" t="s">
        <v>1969</v>
      </c>
      <c r="CF4717" s="65"/>
      <c r="CG4717" s="65"/>
      <c r="DJ4717" s="139"/>
      <c r="DK4717" s="95"/>
      <c r="DL4717" s="141"/>
      <c r="DM4717" s="141"/>
      <c r="DO4717" s="141"/>
      <c r="DP4717" s="91"/>
      <c r="DQ4717" s="72"/>
      <c r="DR4717" s="72"/>
      <c r="DS4717" s="72"/>
      <c r="DT4717" s="72"/>
      <c r="DZ4717" s="141"/>
      <c r="EA4717" s="141"/>
      <c r="ED4717" s="141"/>
      <c r="EE4717" s="143"/>
      <c r="EF4717" s="143"/>
    </row>
    <row r="4718" spans="78:136">
      <c r="BZ4718"/>
      <c r="CA4718" s="279">
        <v>41435.440972222219</v>
      </c>
      <c r="CB4718" t="s">
        <v>1969</v>
      </c>
      <c r="CF4718" s="65"/>
      <c r="CG4718" s="65"/>
      <c r="DJ4718" s="139"/>
      <c r="DK4718" s="95"/>
      <c r="DL4718" s="141"/>
      <c r="DM4718" s="141"/>
      <c r="DO4718" s="141"/>
      <c r="DP4718" s="91"/>
      <c r="DQ4718" s="72"/>
      <c r="DR4718" s="72"/>
      <c r="DS4718" s="72"/>
      <c r="DT4718" s="72"/>
      <c r="DZ4718" s="141"/>
      <c r="EA4718" s="141"/>
      <c r="ED4718" s="141"/>
      <c r="EE4718" s="143"/>
      <c r="EF4718" s="143"/>
    </row>
    <row r="4719" spans="78:136">
      <c r="BZ4719"/>
      <c r="CA4719" s="279">
        <v>41435.440983796296</v>
      </c>
      <c r="CB4719" t="s">
        <v>1969</v>
      </c>
      <c r="CF4719" s="65"/>
      <c r="CG4719" s="65"/>
      <c r="DJ4719" s="139"/>
      <c r="DK4719" s="95"/>
      <c r="DL4719" s="141"/>
      <c r="DM4719" s="141"/>
      <c r="DO4719" s="141"/>
      <c r="DP4719" s="91"/>
      <c r="DQ4719" s="72"/>
      <c r="DR4719" s="72"/>
      <c r="DS4719" s="72"/>
      <c r="DT4719" s="72"/>
      <c r="DZ4719" s="141"/>
      <c r="EA4719" s="141"/>
      <c r="ED4719" s="141"/>
      <c r="EE4719" s="143"/>
      <c r="EF4719" s="143"/>
    </row>
    <row r="4720" spans="78:136">
      <c r="BZ4720"/>
      <c r="CA4720" s="279">
        <v>41435.440995370373</v>
      </c>
      <c r="CB4720" t="s">
        <v>668</v>
      </c>
      <c r="CF4720" s="65"/>
      <c r="CG4720" s="65"/>
      <c r="DJ4720" s="139"/>
      <c r="DK4720" s="95"/>
      <c r="DL4720" s="141"/>
      <c r="DM4720" s="141"/>
      <c r="DO4720" s="141"/>
      <c r="DP4720" s="91"/>
      <c r="DQ4720" s="72"/>
      <c r="DR4720" s="72"/>
      <c r="DS4720" s="72"/>
      <c r="DT4720" s="72"/>
      <c r="DZ4720" s="141"/>
      <c r="EA4720" s="141"/>
      <c r="ED4720" s="141"/>
      <c r="EE4720" s="143"/>
      <c r="EF4720" s="143"/>
    </row>
    <row r="4721" spans="78:136">
      <c r="BZ4721"/>
      <c r="CA4721" s="279">
        <v>41435.440995370373</v>
      </c>
      <c r="CB4721" t="s">
        <v>1969</v>
      </c>
      <c r="CF4721" s="65"/>
      <c r="CG4721" s="65"/>
      <c r="DJ4721" s="139"/>
      <c r="DK4721" s="95"/>
      <c r="DL4721" s="141"/>
      <c r="DM4721" s="141"/>
      <c r="DO4721" s="141"/>
      <c r="DP4721" s="91"/>
      <c r="DQ4721" s="72"/>
      <c r="DR4721" s="72"/>
      <c r="DS4721" s="72"/>
      <c r="DT4721" s="72"/>
      <c r="DZ4721" s="141"/>
      <c r="EA4721" s="141"/>
      <c r="ED4721" s="141"/>
      <c r="EE4721" s="143"/>
      <c r="EF4721" s="143"/>
    </row>
    <row r="4722" spans="78:136">
      <c r="BZ4722"/>
      <c r="CA4722" s="279">
        <v>41435.440995370373</v>
      </c>
      <c r="CB4722" t="s">
        <v>1969</v>
      </c>
      <c r="CF4722" s="65"/>
      <c r="CG4722" s="65"/>
      <c r="DJ4722" s="139"/>
      <c r="DK4722" s="95"/>
      <c r="DL4722" s="141"/>
      <c r="DM4722" s="141"/>
      <c r="DO4722" s="141"/>
      <c r="DP4722" s="91"/>
      <c r="DQ4722" s="72"/>
      <c r="DR4722" s="72"/>
      <c r="DS4722" s="72"/>
      <c r="DT4722" s="72"/>
      <c r="DZ4722" s="141"/>
      <c r="EA4722" s="141"/>
      <c r="ED4722" s="141"/>
      <c r="EE4722" s="143"/>
      <c r="EF4722" s="143"/>
    </row>
    <row r="4723" spans="78:136">
      <c r="BZ4723"/>
      <c r="CA4723" s="279">
        <v>41435.441018518519</v>
      </c>
      <c r="CB4723" t="s">
        <v>1969</v>
      </c>
      <c r="CF4723" s="65"/>
      <c r="CG4723" s="65"/>
      <c r="DJ4723" s="139"/>
      <c r="DK4723" s="95"/>
      <c r="DL4723" s="141"/>
      <c r="DM4723" s="141"/>
      <c r="DO4723" s="141"/>
      <c r="DP4723" s="91"/>
      <c r="DQ4723" s="72"/>
      <c r="DR4723" s="72"/>
      <c r="DS4723" s="72"/>
      <c r="DT4723" s="72"/>
      <c r="DZ4723" s="141"/>
      <c r="EA4723" s="141"/>
      <c r="ED4723" s="141"/>
      <c r="EE4723" s="143"/>
      <c r="EF4723" s="143"/>
    </row>
    <row r="4724" spans="78:136">
      <c r="BZ4724"/>
      <c r="CA4724" s="279">
        <v>41435.441018518519</v>
      </c>
      <c r="CB4724" t="s">
        <v>1969</v>
      </c>
      <c r="CF4724" s="65"/>
      <c r="CG4724" s="65"/>
      <c r="DJ4724" s="139"/>
      <c r="DK4724" s="95"/>
      <c r="DL4724" s="141"/>
      <c r="DM4724" s="141"/>
      <c r="DO4724" s="141"/>
      <c r="DP4724" s="91"/>
      <c r="DQ4724" s="72"/>
      <c r="DR4724" s="72"/>
      <c r="DS4724" s="72"/>
      <c r="DT4724" s="72"/>
      <c r="DZ4724" s="141"/>
      <c r="EA4724" s="141"/>
      <c r="ED4724" s="141"/>
      <c r="EE4724" s="143"/>
      <c r="EF4724" s="143"/>
    </row>
    <row r="4725" spans="78:136">
      <c r="BZ4725"/>
      <c r="CA4725" s="279">
        <v>41435.441018518519</v>
      </c>
      <c r="CB4725" t="s">
        <v>1969</v>
      </c>
      <c r="CF4725" s="65"/>
      <c r="CG4725" s="65"/>
      <c r="DJ4725" s="139"/>
      <c r="DK4725" s="95"/>
      <c r="DL4725" s="141"/>
      <c r="DM4725" s="141"/>
      <c r="DO4725" s="141"/>
      <c r="DP4725" s="91"/>
      <c r="DQ4725" s="72"/>
      <c r="DR4725" s="72"/>
      <c r="DS4725" s="72"/>
      <c r="DT4725" s="72"/>
      <c r="DZ4725" s="141"/>
      <c r="EA4725" s="141"/>
      <c r="ED4725" s="141"/>
      <c r="EE4725" s="143"/>
      <c r="EF4725" s="143"/>
    </row>
    <row r="4726" spans="78:136">
      <c r="BZ4726"/>
      <c r="CA4726" s="279">
        <v>41435.441145833334</v>
      </c>
      <c r="CB4726" t="s">
        <v>1969</v>
      </c>
      <c r="CF4726" s="65"/>
      <c r="CG4726" s="65"/>
      <c r="DJ4726" s="139"/>
      <c r="DK4726" s="95"/>
      <c r="DL4726" s="141"/>
      <c r="DM4726" s="141"/>
      <c r="DO4726" s="141"/>
      <c r="DP4726" s="91"/>
      <c r="DQ4726" s="72"/>
      <c r="DR4726" s="72"/>
      <c r="DS4726" s="72"/>
      <c r="DT4726" s="72"/>
      <c r="DZ4726" s="141"/>
      <c r="EA4726" s="141"/>
      <c r="ED4726" s="141"/>
      <c r="EE4726" s="143"/>
      <c r="EF4726" s="143"/>
    </row>
    <row r="4727" spans="78:136">
      <c r="BZ4727"/>
      <c r="CA4727" s="279">
        <v>41435.441145833334</v>
      </c>
      <c r="CB4727" t="s">
        <v>1969</v>
      </c>
      <c r="CF4727" s="65"/>
      <c r="CG4727" s="65"/>
      <c r="DJ4727" s="139"/>
      <c r="DK4727" s="95"/>
      <c r="DL4727" s="141"/>
      <c r="DM4727" s="141"/>
      <c r="DO4727" s="141"/>
      <c r="DP4727" s="91"/>
      <c r="DQ4727" s="72"/>
      <c r="DR4727" s="72"/>
      <c r="DS4727" s="72"/>
      <c r="DT4727" s="72"/>
      <c r="DZ4727" s="141"/>
      <c r="EA4727" s="141"/>
      <c r="ED4727" s="141"/>
      <c r="EE4727" s="143"/>
      <c r="EF4727" s="143"/>
    </row>
    <row r="4728" spans="78:136">
      <c r="BZ4728"/>
      <c r="CA4728" s="279">
        <v>41435.441145833334</v>
      </c>
      <c r="CB4728" t="s">
        <v>1969</v>
      </c>
      <c r="CF4728" s="65"/>
      <c r="CG4728" s="65"/>
      <c r="DJ4728" s="139"/>
      <c r="DK4728" s="95"/>
      <c r="DL4728" s="141"/>
      <c r="DM4728" s="141"/>
      <c r="DO4728" s="141"/>
      <c r="DP4728" s="91"/>
      <c r="DQ4728" s="72"/>
      <c r="DR4728" s="72"/>
      <c r="DS4728" s="72"/>
      <c r="DT4728" s="72"/>
      <c r="DZ4728" s="141"/>
      <c r="EA4728" s="141"/>
      <c r="ED4728" s="141"/>
      <c r="EE4728" s="143"/>
      <c r="EF4728" s="143"/>
    </row>
    <row r="4729" spans="78:136">
      <c r="BZ4729"/>
      <c r="CA4729" s="279">
        <v>41435.441157407404</v>
      </c>
      <c r="CB4729" t="s">
        <v>1969</v>
      </c>
      <c r="CF4729" s="65"/>
      <c r="CG4729" s="65"/>
      <c r="DJ4729" s="139"/>
      <c r="DK4729" s="95"/>
      <c r="DL4729" s="141"/>
      <c r="DM4729" s="141"/>
      <c r="DO4729" s="141"/>
      <c r="DP4729" s="91"/>
      <c r="DQ4729" s="72"/>
      <c r="DR4729" s="72"/>
      <c r="DS4729" s="72"/>
      <c r="DT4729" s="72"/>
      <c r="DZ4729" s="141"/>
      <c r="EA4729" s="141"/>
      <c r="ED4729" s="141"/>
      <c r="EE4729" s="143"/>
      <c r="EF4729" s="143"/>
    </row>
    <row r="4730" spans="78:136">
      <c r="BZ4730"/>
      <c r="CA4730" s="279">
        <v>41435.441180555557</v>
      </c>
      <c r="CB4730" t="s">
        <v>1969</v>
      </c>
      <c r="CF4730" s="65"/>
      <c r="CG4730" s="65"/>
      <c r="DJ4730" s="139"/>
      <c r="DK4730" s="95"/>
      <c r="DL4730" s="141"/>
      <c r="DM4730" s="141"/>
      <c r="DO4730" s="141"/>
      <c r="DP4730" s="91"/>
      <c r="DQ4730" s="72"/>
      <c r="DR4730" s="72"/>
      <c r="DS4730" s="72"/>
      <c r="DT4730" s="72"/>
      <c r="DZ4730" s="141"/>
      <c r="EA4730" s="141"/>
      <c r="ED4730" s="141"/>
      <c r="EE4730" s="143"/>
      <c r="EF4730" s="143"/>
    </row>
    <row r="4731" spans="78:136">
      <c r="BZ4731"/>
      <c r="CA4731" s="279">
        <v>41435.44121527778</v>
      </c>
      <c r="CB4731" t="s">
        <v>1969</v>
      </c>
      <c r="CF4731" s="65"/>
      <c r="CG4731" s="65"/>
      <c r="DJ4731" s="139"/>
      <c r="DK4731" s="95"/>
      <c r="DL4731" s="141"/>
      <c r="DM4731" s="141"/>
      <c r="DO4731" s="141"/>
      <c r="DP4731" s="91"/>
      <c r="DQ4731" s="72"/>
      <c r="DR4731" s="72"/>
      <c r="DS4731" s="72"/>
      <c r="DT4731" s="72"/>
      <c r="DZ4731" s="141"/>
      <c r="EA4731" s="141"/>
      <c r="ED4731" s="141"/>
      <c r="EE4731" s="143"/>
      <c r="EF4731" s="143"/>
    </row>
    <row r="4732" spans="78:136">
      <c r="BZ4732"/>
      <c r="CA4732" s="279">
        <v>41435.44121527778</v>
      </c>
      <c r="CB4732" t="s">
        <v>1969</v>
      </c>
      <c r="CF4732" s="65"/>
      <c r="CG4732" s="65"/>
      <c r="DJ4732" s="139"/>
      <c r="DK4732" s="95"/>
      <c r="DL4732" s="141"/>
      <c r="DM4732" s="141"/>
      <c r="DO4732" s="141"/>
      <c r="DP4732" s="91"/>
      <c r="DQ4732" s="72"/>
      <c r="DR4732" s="72"/>
      <c r="DS4732" s="72"/>
      <c r="DT4732" s="72"/>
      <c r="DZ4732" s="141"/>
      <c r="EA4732" s="141"/>
      <c r="ED4732" s="141"/>
      <c r="EE4732" s="143"/>
      <c r="EF4732" s="143"/>
    </row>
    <row r="4733" spans="78:136">
      <c r="BZ4733"/>
      <c r="CA4733" s="279">
        <v>41435.44122685185</v>
      </c>
      <c r="CB4733" t="s">
        <v>1969</v>
      </c>
      <c r="CF4733" s="65"/>
      <c r="CG4733" s="65"/>
      <c r="DJ4733" s="139"/>
      <c r="DK4733" s="95"/>
      <c r="DL4733" s="141"/>
      <c r="DM4733" s="141"/>
      <c r="DO4733" s="141"/>
      <c r="DP4733" s="91"/>
      <c r="DQ4733" s="72"/>
      <c r="DR4733" s="72"/>
      <c r="DS4733" s="72"/>
      <c r="DT4733" s="72"/>
      <c r="DZ4733" s="141"/>
      <c r="EA4733" s="141"/>
      <c r="ED4733" s="141"/>
      <c r="EE4733" s="143"/>
      <c r="EF4733" s="143"/>
    </row>
    <row r="4734" spans="78:136">
      <c r="BZ4734"/>
      <c r="CA4734" s="279">
        <v>41435.441238425927</v>
      </c>
      <c r="CB4734" t="s">
        <v>869</v>
      </c>
      <c r="CF4734" s="65"/>
      <c r="CG4734" s="65"/>
      <c r="DJ4734" s="139"/>
      <c r="DK4734" s="95"/>
      <c r="DL4734" s="141"/>
      <c r="DM4734" s="141"/>
      <c r="DO4734" s="141"/>
      <c r="DP4734" s="91"/>
      <c r="DQ4734" s="72"/>
      <c r="DR4734" s="72"/>
      <c r="DS4734" s="72"/>
      <c r="DT4734" s="72"/>
      <c r="DZ4734" s="141"/>
      <c r="EA4734" s="141"/>
      <c r="ED4734" s="141"/>
      <c r="EE4734" s="143"/>
      <c r="EF4734" s="143"/>
    </row>
    <row r="4735" spans="78:136">
      <c r="BZ4735"/>
      <c r="CA4735" s="279">
        <v>41435.441238425927</v>
      </c>
      <c r="CB4735" t="s">
        <v>1969</v>
      </c>
      <c r="CF4735" s="65"/>
      <c r="CG4735" s="65"/>
      <c r="DJ4735" s="139"/>
      <c r="DK4735" s="95"/>
      <c r="DL4735" s="141"/>
      <c r="DM4735" s="141"/>
      <c r="DO4735" s="141"/>
      <c r="DP4735" s="91"/>
      <c r="DQ4735" s="72"/>
      <c r="DR4735" s="72"/>
      <c r="DS4735" s="72"/>
      <c r="DT4735" s="72"/>
      <c r="DZ4735" s="141"/>
      <c r="EA4735" s="141"/>
      <c r="ED4735" s="141"/>
      <c r="EE4735" s="143"/>
      <c r="EF4735" s="143"/>
    </row>
    <row r="4736" spans="78:136">
      <c r="BZ4736"/>
      <c r="CA4736" s="279">
        <v>41435.441261574073</v>
      </c>
      <c r="CB4736" t="s">
        <v>1969</v>
      </c>
      <c r="CF4736" s="65"/>
      <c r="CG4736" s="65"/>
      <c r="DJ4736" s="139"/>
      <c r="DK4736" s="95"/>
      <c r="DL4736" s="141"/>
      <c r="DM4736" s="141"/>
      <c r="DO4736" s="141"/>
      <c r="DP4736" s="91"/>
      <c r="DQ4736" s="72"/>
      <c r="DR4736" s="72"/>
      <c r="DS4736" s="72"/>
      <c r="DT4736" s="72"/>
      <c r="DZ4736" s="141"/>
      <c r="EA4736" s="141"/>
      <c r="ED4736" s="141"/>
      <c r="EE4736" s="143"/>
      <c r="EF4736" s="143"/>
    </row>
    <row r="4737" spans="78:136">
      <c r="BZ4737"/>
      <c r="CA4737" s="279">
        <v>41435.441261574073</v>
      </c>
      <c r="CB4737" t="s">
        <v>1969</v>
      </c>
      <c r="CF4737" s="65"/>
      <c r="CG4737" s="65"/>
      <c r="DJ4737" s="139"/>
      <c r="DK4737" s="95"/>
      <c r="DL4737" s="141"/>
      <c r="DM4737" s="141"/>
      <c r="DO4737" s="141"/>
      <c r="DP4737" s="91"/>
      <c r="DQ4737" s="72"/>
      <c r="DR4737" s="72"/>
      <c r="DS4737" s="72"/>
      <c r="DT4737" s="72"/>
      <c r="DZ4737" s="141"/>
      <c r="EA4737" s="141"/>
      <c r="ED4737" s="141"/>
      <c r="EE4737" s="143"/>
      <c r="EF4737" s="143"/>
    </row>
    <row r="4738" spans="78:136">
      <c r="BZ4738"/>
      <c r="CA4738" s="279">
        <v>41435.44127314815</v>
      </c>
      <c r="CB4738" t="s">
        <v>1969</v>
      </c>
      <c r="CF4738" s="65"/>
      <c r="CG4738" s="65"/>
      <c r="DJ4738" s="139"/>
      <c r="DK4738" s="95"/>
      <c r="DL4738" s="141"/>
      <c r="DM4738" s="141"/>
      <c r="DO4738" s="141"/>
      <c r="DP4738" s="91"/>
      <c r="DQ4738" s="72"/>
      <c r="DR4738" s="72"/>
      <c r="DS4738" s="72"/>
      <c r="DT4738" s="72"/>
      <c r="DZ4738" s="141"/>
      <c r="EA4738" s="141"/>
      <c r="ED4738" s="141"/>
      <c r="EE4738" s="143"/>
      <c r="EF4738" s="143"/>
    </row>
    <row r="4739" spans="78:136">
      <c r="BZ4739"/>
      <c r="CA4739" s="279">
        <v>41435.441284722219</v>
      </c>
      <c r="CB4739" t="s">
        <v>1969</v>
      </c>
      <c r="CF4739" s="65"/>
      <c r="CG4739" s="65"/>
      <c r="DJ4739" s="139"/>
      <c r="DK4739" s="95"/>
      <c r="DL4739" s="141"/>
      <c r="DM4739" s="141"/>
      <c r="DO4739" s="141"/>
      <c r="DP4739" s="91"/>
      <c r="DQ4739" s="72"/>
      <c r="DR4739" s="72"/>
      <c r="DS4739" s="72"/>
      <c r="DT4739" s="72"/>
      <c r="DZ4739" s="141"/>
      <c r="EA4739" s="141"/>
      <c r="ED4739" s="141"/>
      <c r="EE4739" s="143"/>
      <c r="EF4739" s="143"/>
    </row>
    <row r="4740" spans="78:136">
      <c r="BZ4740"/>
      <c r="CA4740" s="279">
        <v>41435.441296296296</v>
      </c>
      <c r="CB4740" t="s">
        <v>1969</v>
      </c>
      <c r="CF4740" s="65"/>
      <c r="CG4740" s="65"/>
      <c r="DJ4740" s="139"/>
      <c r="DK4740" s="95"/>
      <c r="DL4740" s="141"/>
      <c r="DM4740" s="141"/>
      <c r="DO4740" s="141"/>
      <c r="DP4740" s="91"/>
      <c r="DQ4740" s="72"/>
      <c r="DR4740" s="72"/>
      <c r="DS4740" s="72"/>
      <c r="DT4740" s="72"/>
      <c r="DZ4740" s="141"/>
      <c r="EA4740" s="141"/>
      <c r="ED4740" s="141"/>
      <c r="EE4740" s="143"/>
      <c r="EF4740" s="143"/>
    </row>
    <row r="4741" spans="78:136">
      <c r="BZ4741"/>
      <c r="CA4741" s="279">
        <v>41435.441307870373</v>
      </c>
      <c r="CB4741" t="s">
        <v>1969</v>
      </c>
      <c r="CF4741" s="65"/>
      <c r="CG4741" s="65"/>
      <c r="DJ4741" s="139"/>
      <c r="DK4741" s="95"/>
      <c r="DL4741" s="141"/>
      <c r="DM4741" s="141"/>
      <c r="DO4741" s="141"/>
      <c r="DP4741" s="91"/>
      <c r="DQ4741" s="72"/>
      <c r="DR4741" s="72"/>
      <c r="DS4741" s="72"/>
      <c r="DT4741" s="72"/>
      <c r="DZ4741" s="141"/>
      <c r="EA4741" s="141"/>
      <c r="ED4741" s="141"/>
      <c r="EE4741" s="143"/>
      <c r="EF4741" s="143"/>
    </row>
    <row r="4742" spans="78:136">
      <c r="BZ4742"/>
      <c r="CA4742" s="279">
        <v>41435.441319444442</v>
      </c>
      <c r="CB4742" t="s">
        <v>794</v>
      </c>
      <c r="CF4742" s="65"/>
      <c r="CG4742" s="65"/>
      <c r="DJ4742" s="139"/>
      <c r="DK4742" s="95"/>
      <c r="DL4742" s="141"/>
      <c r="DM4742" s="141"/>
      <c r="DO4742" s="141"/>
      <c r="DP4742" s="91"/>
      <c r="DQ4742" s="72"/>
      <c r="DR4742" s="72"/>
      <c r="DS4742" s="72"/>
      <c r="DT4742" s="72"/>
      <c r="DZ4742" s="141"/>
      <c r="EA4742" s="141"/>
      <c r="ED4742" s="141"/>
      <c r="EE4742" s="143"/>
      <c r="EF4742" s="143"/>
    </row>
    <row r="4743" spans="78:136">
      <c r="BZ4743"/>
      <c r="CA4743" s="279">
        <v>41435.441331018519</v>
      </c>
      <c r="CB4743" t="s">
        <v>1969</v>
      </c>
      <c r="CF4743" s="65"/>
      <c r="CG4743" s="65"/>
      <c r="DJ4743" s="139"/>
      <c r="DK4743" s="95"/>
      <c r="DL4743" s="141"/>
      <c r="DM4743" s="141"/>
      <c r="DO4743" s="141"/>
      <c r="DP4743" s="91"/>
      <c r="DQ4743" s="72"/>
      <c r="DR4743" s="72"/>
      <c r="DS4743" s="72"/>
      <c r="DT4743" s="72"/>
      <c r="DZ4743" s="141"/>
      <c r="EA4743" s="141"/>
      <c r="ED4743" s="141"/>
      <c r="EE4743" s="143"/>
      <c r="EF4743" s="143"/>
    </row>
    <row r="4744" spans="78:136">
      <c r="BZ4744"/>
      <c r="CA4744" s="279">
        <v>41435.441342592596</v>
      </c>
      <c r="CB4744" t="s">
        <v>1969</v>
      </c>
      <c r="CF4744" s="65"/>
      <c r="CG4744" s="65"/>
      <c r="DJ4744" s="139"/>
      <c r="DK4744" s="95"/>
      <c r="DL4744" s="141"/>
      <c r="DM4744" s="141"/>
      <c r="DO4744" s="141"/>
      <c r="DP4744" s="91"/>
      <c r="DQ4744" s="72"/>
      <c r="DR4744" s="72"/>
      <c r="DS4744" s="72"/>
      <c r="DT4744" s="72"/>
      <c r="DZ4744" s="141"/>
      <c r="EA4744" s="141"/>
      <c r="ED4744" s="141"/>
      <c r="EE4744" s="143"/>
      <c r="EF4744" s="143"/>
    </row>
    <row r="4745" spans="78:136">
      <c r="BZ4745"/>
      <c r="CA4745" s="279">
        <v>41435.441342592596</v>
      </c>
      <c r="CB4745" t="s">
        <v>1969</v>
      </c>
      <c r="CF4745" s="65"/>
      <c r="CG4745" s="65"/>
      <c r="DJ4745" s="139"/>
      <c r="DK4745" s="95"/>
      <c r="DL4745" s="141"/>
      <c r="DM4745" s="141"/>
      <c r="DO4745" s="141"/>
      <c r="DP4745" s="91"/>
      <c r="DQ4745" s="72"/>
      <c r="DR4745" s="72"/>
      <c r="DS4745" s="72"/>
      <c r="DT4745" s="72"/>
      <c r="DZ4745" s="141"/>
      <c r="EA4745" s="141"/>
      <c r="ED4745" s="141"/>
      <c r="EE4745" s="143"/>
      <c r="EF4745" s="143"/>
    </row>
    <row r="4746" spans="78:136">
      <c r="BZ4746"/>
      <c r="CA4746" s="279">
        <v>41435.441354166665</v>
      </c>
      <c r="CB4746" t="s">
        <v>1969</v>
      </c>
      <c r="CF4746" s="65"/>
      <c r="CG4746" s="65"/>
      <c r="DJ4746" s="139"/>
      <c r="DK4746" s="95"/>
      <c r="DL4746" s="141"/>
      <c r="DM4746" s="141"/>
      <c r="DO4746" s="141"/>
      <c r="DP4746" s="91"/>
      <c r="DQ4746" s="72"/>
      <c r="DR4746" s="72"/>
      <c r="DS4746" s="72"/>
      <c r="DT4746" s="72"/>
      <c r="DZ4746" s="141"/>
      <c r="EA4746" s="141"/>
      <c r="ED4746" s="141"/>
      <c r="EE4746" s="143"/>
      <c r="EF4746" s="143"/>
    </row>
    <row r="4747" spans="78:136">
      <c r="BZ4747"/>
      <c r="CA4747" s="279">
        <v>41435.441365740742</v>
      </c>
      <c r="CB4747" t="s">
        <v>1969</v>
      </c>
      <c r="CF4747" s="65"/>
      <c r="CG4747" s="65"/>
      <c r="DJ4747" s="139"/>
      <c r="DK4747" s="95"/>
      <c r="DL4747" s="141"/>
      <c r="DM4747" s="141"/>
      <c r="DO4747" s="141"/>
      <c r="DP4747" s="91"/>
      <c r="DQ4747" s="72"/>
      <c r="DR4747" s="72"/>
      <c r="DS4747" s="72"/>
      <c r="DT4747" s="72"/>
      <c r="DZ4747" s="141"/>
      <c r="EA4747" s="141"/>
      <c r="ED4747" s="141"/>
      <c r="EE4747" s="143"/>
      <c r="EF4747" s="143"/>
    </row>
    <row r="4748" spans="78:136">
      <c r="BZ4748"/>
      <c r="CA4748" s="279">
        <v>41435.441377314812</v>
      </c>
      <c r="CB4748" t="s">
        <v>1969</v>
      </c>
      <c r="CF4748" s="65"/>
      <c r="CG4748" s="65"/>
      <c r="DJ4748" s="139"/>
      <c r="DK4748" s="95"/>
      <c r="DL4748" s="141"/>
      <c r="DM4748" s="141"/>
      <c r="DO4748" s="141"/>
      <c r="DP4748" s="91"/>
      <c r="DQ4748" s="72"/>
      <c r="DR4748" s="72"/>
      <c r="DS4748" s="72"/>
      <c r="DT4748" s="72"/>
      <c r="DZ4748" s="141"/>
      <c r="EA4748" s="141"/>
      <c r="ED4748" s="141"/>
      <c r="EE4748" s="143"/>
      <c r="EF4748" s="143"/>
    </row>
    <row r="4749" spans="78:136">
      <c r="BZ4749"/>
      <c r="CA4749" s="279">
        <v>41435.441388888888</v>
      </c>
      <c r="CB4749" t="s">
        <v>1969</v>
      </c>
      <c r="CF4749" s="65"/>
      <c r="CG4749" s="65"/>
      <c r="DJ4749" s="139"/>
      <c r="DK4749" s="95"/>
      <c r="DL4749" s="141"/>
      <c r="DM4749" s="141"/>
      <c r="DO4749" s="141"/>
      <c r="DP4749" s="91"/>
      <c r="DQ4749" s="72"/>
      <c r="DR4749" s="72"/>
      <c r="DS4749" s="72"/>
      <c r="DT4749" s="72"/>
      <c r="DZ4749" s="141"/>
      <c r="EA4749" s="141"/>
      <c r="ED4749" s="141"/>
      <c r="EE4749" s="143"/>
      <c r="EF4749" s="143"/>
    </row>
    <row r="4750" spans="78:136">
      <c r="BZ4750"/>
      <c r="CA4750" s="279">
        <v>41435.441400462965</v>
      </c>
      <c r="CB4750" t="s">
        <v>871</v>
      </c>
      <c r="CF4750" s="65"/>
      <c r="CG4750" s="65"/>
      <c r="DJ4750" s="139"/>
      <c r="DK4750" s="95"/>
      <c r="DL4750" s="141"/>
      <c r="DM4750" s="141"/>
      <c r="DO4750" s="141"/>
      <c r="DP4750" s="91"/>
      <c r="DQ4750" s="72"/>
      <c r="DR4750" s="72"/>
      <c r="DS4750" s="72"/>
      <c r="DT4750" s="72"/>
      <c r="DZ4750" s="141"/>
      <c r="EA4750" s="141"/>
      <c r="ED4750" s="141"/>
      <c r="EE4750" s="143"/>
      <c r="EF4750" s="143"/>
    </row>
    <row r="4751" spans="78:136">
      <c r="BZ4751"/>
      <c r="CA4751" s="279">
        <v>41435.441412037035</v>
      </c>
      <c r="CB4751" t="s">
        <v>1969</v>
      </c>
      <c r="CF4751" s="65"/>
      <c r="CG4751" s="65"/>
      <c r="DJ4751" s="139"/>
      <c r="DK4751" s="95"/>
      <c r="DL4751" s="141"/>
      <c r="DM4751" s="141"/>
      <c r="DO4751" s="141"/>
      <c r="DP4751" s="91"/>
      <c r="DQ4751" s="72"/>
      <c r="DR4751" s="72"/>
      <c r="DS4751" s="72"/>
      <c r="DT4751" s="72"/>
      <c r="DZ4751" s="141"/>
      <c r="EA4751" s="141"/>
      <c r="ED4751" s="141"/>
      <c r="EE4751" s="143"/>
      <c r="EF4751" s="143"/>
    </row>
    <row r="4752" spans="78:136">
      <c r="BZ4752"/>
      <c r="CA4752" s="279">
        <v>41435.44158564815</v>
      </c>
      <c r="CB4752" t="s">
        <v>872</v>
      </c>
      <c r="CF4752" s="65"/>
      <c r="CG4752" s="65"/>
      <c r="DJ4752" s="139"/>
      <c r="DK4752" s="95"/>
      <c r="DL4752" s="141"/>
      <c r="DM4752" s="141"/>
      <c r="DO4752" s="141"/>
      <c r="DP4752" s="91"/>
      <c r="DQ4752" s="72"/>
      <c r="DR4752" s="72"/>
      <c r="DS4752" s="72"/>
      <c r="DT4752" s="72"/>
      <c r="DZ4752" s="141"/>
      <c r="EA4752" s="141"/>
      <c r="ED4752" s="141"/>
      <c r="EE4752" s="143"/>
      <c r="EF4752" s="143"/>
    </row>
    <row r="4753" spans="78:136">
      <c r="BZ4753"/>
      <c r="CA4753" s="279">
        <v>41435.44159722222</v>
      </c>
      <c r="CB4753" t="s">
        <v>1598</v>
      </c>
      <c r="CF4753" s="65"/>
      <c r="CG4753" s="65"/>
      <c r="DJ4753" s="139"/>
      <c r="DK4753" s="95"/>
      <c r="DL4753" s="141"/>
      <c r="DM4753" s="141"/>
      <c r="DO4753" s="141"/>
      <c r="DP4753" s="91"/>
      <c r="DQ4753" s="72"/>
      <c r="DR4753" s="72"/>
      <c r="DS4753" s="72"/>
      <c r="DT4753" s="72"/>
      <c r="DZ4753" s="141"/>
      <c r="EA4753" s="141"/>
      <c r="ED4753" s="141"/>
      <c r="EE4753" s="143"/>
      <c r="EF4753" s="143"/>
    </row>
    <row r="4754" spans="78:136">
      <c r="BZ4754"/>
      <c r="CA4754" s="279">
        <v>41435.441608796296</v>
      </c>
      <c r="CB4754" t="s">
        <v>1976</v>
      </c>
      <c r="CF4754" s="65"/>
      <c r="CG4754" s="65"/>
      <c r="DJ4754" s="139"/>
      <c r="DK4754" s="95"/>
      <c r="DL4754" s="141"/>
      <c r="DM4754" s="141"/>
      <c r="DO4754" s="141"/>
      <c r="DP4754" s="91"/>
      <c r="DQ4754" s="72"/>
      <c r="DR4754" s="72"/>
      <c r="DS4754" s="72"/>
      <c r="DT4754" s="72"/>
      <c r="DZ4754" s="141"/>
      <c r="EA4754" s="141"/>
      <c r="ED4754" s="141"/>
      <c r="EE4754" s="143"/>
      <c r="EF4754" s="143"/>
    </row>
    <row r="4755" spans="78:136">
      <c r="BZ4755"/>
      <c r="CA4755" s="279">
        <v>41435.441817129627</v>
      </c>
      <c r="CB4755" t="s">
        <v>872</v>
      </c>
      <c r="CF4755" s="65"/>
      <c r="CG4755" s="65"/>
      <c r="DJ4755" s="139"/>
      <c r="DK4755" s="95"/>
      <c r="DL4755" s="141"/>
      <c r="DM4755" s="141"/>
      <c r="DO4755" s="141"/>
      <c r="DP4755" s="91"/>
      <c r="DQ4755" s="72"/>
      <c r="DR4755" s="72"/>
      <c r="DS4755" s="72"/>
      <c r="DT4755" s="72"/>
      <c r="DZ4755" s="141"/>
      <c r="EA4755" s="141"/>
      <c r="ED4755" s="141"/>
      <c r="EE4755" s="143"/>
      <c r="EF4755" s="143"/>
    </row>
    <row r="4756" spans="78:136">
      <c r="BZ4756"/>
      <c r="CA4756" s="279">
        <v>41435.441828703704</v>
      </c>
      <c r="CB4756" t="s">
        <v>1598</v>
      </c>
      <c r="CF4756" s="65"/>
      <c r="CG4756" s="65"/>
      <c r="DJ4756" s="139"/>
      <c r="DK4756" s="95"/>
      <c r="DL4756" s="141"/>
      <c r="DM4756" s="141"/>
      <c r="DO4756" s="141"/>
      <c r="DP4756" s="91"/>
      <c r="DQ4756" s="72"/>
      <c r="DR4756" s="72"/>
      <c r="DS4756" s="72"/>
      <c r="DT4756" s="72"/>
      <c r="DZ4756" s="141"/>
      <c r="EA4756" s="141"/>
      <c r="ED4756" s="141"/>
      <c r="EE4756" s="143"/>
      <c r="EF4756" s="143"/>
    </row>
    <row r="4757" spans="78:136">
      <c r="BZ4757"/>
      <c r="CA4757" s="279">
        <v>41435.441828703704</v>
      </c>
      <c r="CB4757" t="s">
        <v>1969</v>
      </c>
      <c r="CF4757" s="65"/>
      <c r="CG4757" s="65"/>
      <c r="DJ4757" s="139"/>
      <c r="DK4757" s="95"/>
      <c r="DL4757" s="141"/>
      <c r="DM4757" s="141"/>
      <c r="DO4757" s="141"/>
      <c r="DP4757" s="91"/>
      <c r="DQ4757" s="72"/>
      <c r="DR4757" s="72"/>
      <c r="DS4757" s="72"/>
      <c r="DT4757" s="72"/>
      <c r="DZ4757" s="141"/>
      <c r="EA4757" s="141"/>
      <c r="ED4757" s="141"/>
      <c r="EE4757" s="143"/>
      <c r="EF4757" s="143"/>
    </row>
    <row r="4758" spans="78:136">
      <c r="BZ4758"/>
      <c r="CA4758" s="279">
        <v>41435.44189814815</v>
      </c>
      <c r="CB4758" t="s">
        <v>1969</v>
      </c>
      <c r="CF4758" s="65"/>
      <c r="CG4758" s="65"/>
      <c r="DJ4758" s="139"/>
      <c r="DK4758" s="95"/>
      <c r="DL4758" s="141"/>
      <c r="DM4758" s="141"/>
      <c r="DO4758" s="141"/>
      <c r="DP4758" s="91"/>
      <c r="DQ4758" s="72"/>
      <c r="DR4758" s="72"/>
      <c r="DS4758" s="72"/>
      <c r="DT4758" s="72"/>
      <c r="DZ4758" s="141"/>
      <c r="EA4758" s="141"/>
      <c r="ED4758" s="141"/>
      <c r="EE4758" s="143"/>
      <c r="EF4758" s="143"/>
    </row>
    <row r="4759" spans="78:136">
      <c r="BZ4759"/>
      <c r="CA4759" s="279">
        <v>41435.447118055556</v>
      </c>
      <c r="CB4759" t="s">
        <v>1969</v>
      </c>
      <c r="CF4759" s="65"/>
      <c r="CG4759" s="65"/>
      <c r="DJ4759" s="139"/>
      <c r="DK4759" s="95"/>
      <c r="DL4759" s="141"/>
      <c r="DM4759" s="141"/>
      <c r="DO4759" s="141"/>
      <c r="DP4759" s="91"/>
      <c r="DQ4759" s="72"/>
      <c r="DR4759" s="72"/>
      <c r="DS4759" s="72"/>
      <c r="DT4759" s="72"/>
      <c r="DZ4759" s="141"/>
      <c r="EA4759" s="141"/>
      <c r="ED4759" s="141"/>
      <c r="EE4759" s="143"/>
      <c r="EF4759" s="143"/>
    </row>
    <row r="4760" spans="78:136">
      <c r="BZ4760"/>
      <c r="CA4760" s="279">
        <v>41435.447118055556</v>
      </c>
      <c r="CB4760" t="s">
        <v>1969</v>
      </c>
      <c r="CF4760" s="65"/>
      <c r="CG4760" s="65"/>
      <c r="DJ4760" s="139"/>
      <c r="DK4760" s="95"/>
      <c r="DL4760" s="141"/>
      <c r="DM4760" s="141"/>
      <c r="DO4760" s="141"/>
      <c r="DP4760" s="91"/>
      <c r="DQ4760" s="72"/>
      <c r="DR4760" s="72"/>
      <c r="DS4760" s="72"/>
      <c r="DT4760" s="72"/>
      <c r="DZ4760" s="141"/>
      <c r="EA4760" s="141"/>
      <c r="ED4760" s="141"/>
      <c r="EE4760" s="143"/>
      <c r="EF4760" s="143"/>
    </row>
    <row r="4761" spans="78:136">
      <c r="BZ4761"/>
      <c r="CA4761" s="279">
        <v>41435.447245370371</v>
      </c>
      <c r="CB4761" t="s">
        <v>1969</v>
      </c>
      <c r="CF4761" s="65"/>
      <c r="CG4761" s="65"/>
      <c r="DJ4761" s="139"/>
      <c r="DK4761" s="95"/>
      <c r="DL4761" s="141"/>
      <c r="DM4761" s="141"/>
      <c r="DO4761" s="141"/>
      <c r="DP4761" s="91"/>
      <c r="DQ4761" s="72"/>
      <c r="DR4761" s="72"/>
      <c r="DS4761" s="72"/>
      <c r="DT4761" s="72"/>
      <c r="DZ4761" s="141"/>
      <c r="EA4761" s="141"/>
      <c r="ED4761" s="141"/>
      <c r="EE4761" s="143"/>
      <c r="EF4761" s="143"/>
    </row>
    <row r="4762" spans="78:136">
      <c r="BZ4762"/>
      <c r="CA4762" s="279">
        <v>41435.447245370371</v>
      </c>
      <c r="CB4762" t="s">
        <v>1969</v>
      </c>
      <c r="CF4762" s="65"/>
      <c r="CG4762" s="65"/>
      <c r="DJ4762" s="139"/>
      <c r="DK4762" s="95"/>
      <c r="DL4762" s="141"/>
      <c r="DM4762" s="141"/>
      <c r="DO4762" s="141"/>
      <c r="DP4762" s="91"/>
      <c r="DQ4762" s="72"/>
      <c r="DR4762" s="72"/>
      <c r="DS4762" s="72"/>
      <c r="DT4762" s="72"/>
      <c r="DZ4762" s="141"/>
      <c r="EA4762" s="141"/>
      <c r="ED4762" s="141"/>
      <c r="EE4762" s="143"/>
      <c r="EF4762" s="143"/>
    </row>
    <row r="4763" spans="78:136">
      <c r="BZ4763"/>
      <c r="CA4763" s="279">
        <v>41435.447256944448</v>
      </c>
      <c r="CB4763" t="s">
        <v>873</v>
      </c>
      <c r="CF4763" s="65"/>
      <c r="CG4763" s="65"/>
      <c r="DJ4763" s="139"/>
      <c r="DK4763" s="95"/>
      <c r="DL4763" s="141"/>
      <c r="DM4763" s="141"/>
      <c r="DO4763" s="141"/>
      <c r="DP4763" s="91"/>
      <c r="DQ4763" s="72"/>
      <c r="DR4763" s="72"/>
      <c r="DS4763" s="72"/>
      <c r="DT4763" s="72"/>
      <c r="DZ4763" s="141"/>
      <c r="EA4763" s="141"/>
      <c r="ED4763" s="141"/>
      <c r="EE4763" s="143"/>
      <c r="EF4763" s="143"/>
    </row>
    <row r="4764" spans="78:136">
      <c r="BZ4764"/>
      <c r="CA4764" s="279">
        <v>41435.447268518517</v>
      </c>
      <c r="CB4764" t="s">
        <v>1969</v>
      </c>
      <c r="CF4764" s="65"/>
      <c r="CG4764" s="65"/>
      <c r="DJ4764" s="139"/>
      <c r="DK4764" s="95"/>
      <c r="DL4764" s="141"/>
      <c r="DM4764" s="141"/>
      <c r="DO4764" s="141"/>
      <c r="DP4764" s="91"/>
      <c r="DQ4764" s="72"/>
      <c r="DR4764" s="72"/>
      <c r="DS4764" s="72"/>
      <c r="DT4764" s="72"/>
      <c r="DZ4764" s="141"/>
      <c r="EA4764" s="141"/>
      <c r="ED4764" s="141"/>
      <c r="EE4764" s="143"/>
      <c r="EF4764" s="143"/>
    </row>
    <row r="4765" spans="78:136">
      <c r="BZ4765"/>
      <c r="CA4765" s="279">
        <v>41435.447268518517</v>
      </c>
      <c r="CB4765" t="s">
        <v>1969</v>
      </c>
      <c r="CF4765" s="65"/>
      <c r="CG4765" s="65"/>
      <c r="DJ4765" s="139"/>
      <c r="DK4765" s="95"/>
      <c r="DL4765" s="141"/>
      <c r="DM4765" s="141"/>
      <c r="DO4765" s="141"/>
      <c r="DP4765" s="91"/>
      <c r="DQ4765" s="72"/>
      <c r="DR4765" s="72"/>
      <c r="DS4765" s="72"/>
      <c r="DT4765" s="72"/>
      <c r="DZ4765" s="141"/>
      <c r="EA4765" s="141"/>
      <c r="ED4765" s="141"/>
      <c r="EE4765" s="143"/>
      <c r="EF4765" s="143"/>
    </row>
    <row r="4766" spans="78:136">
      <c r="BZ4766"/>
      <c r="CA4766" s="279">
        <v>41435.447280092594</v>
      </c>
      <c r="CB4766" t="s">
        <v>1969</v>
      </c>
      <c r="CF4766" s="65"/>
      <c r="CG4766" s="65"/>
      <c r="DJ4766" s="139"/>
      <c r="DK4766" s="95"/>
      <c r="DL4766" s="141"/>
      <c r="DM4766" s="141"/>
      <c r="DO4766" s="141"/>
      <c r="DP4766" s="91"/>
      <c r="DQ4766" s="72"/>
      <c r="DR4766" s="72"/>
      <c r="DS4766" s="72"/>
      <c r="DT4766" s="72"/>
      <c r="DZ4766" s="141"/>
      <c r="EA4766" s="141"/>
      <c r="ED4766" s="141"/>
      <c r="EE4766" s="143"/>
      <c r="EF4766" s="143"/>
    </row>
    <row r="4767" spans="78:136">
      <c r="BZ4767"/>
      <c r="CA4767" s="279">
        <v>41435.447291666664</v>
      </c>
      <c r="CB4767" t="s">
        <v>1969</v>
      </c>
      <c r="CF4767" s="65"/>
      <c r="CG4767" s="65"/>
      <c r="DJ4767" s="139"/>
      <c r="DK4767" s="95"/>
      <c r="DL4767" s="141"/>
      <c r="DM4767" s="141"/>
      <c r="DO4767" s="141"/>
      <c r="DP4767" s="91"/>
      <c r="DQ4767" s="72"/>
      <c r="DR4767" s="72"/>
      <c r="DS4767" s="72"/>
      <c r="DT4767" s="72"/>
      <c r="DZ4767" s="141"/>
      <c r="EA4767" s="141"/>
      <c r="ED4767" s="141"/>
      <c r="EE4767" s="143"/>
      <c r="EF4767" s="143"/>
    </row>
    <row r="4768" spans="78:136">
      <c r="BZ4768"/>
      <c r="CA4768" s="279">
        <v>41435.44730324074</v>
      </c>
      <c r="CB4768" t="s">
        <v>1969</v>
      </c>
      <c r="CF4768" s="65"/>
      <c r="CG4768" s="65"/>
      <c r="DJ4768" s="139"/>
      <c r="DK4768" s="95"/>
      <c r="DL4768" s="141"/>
      <c r="DM4768" s="141"/>
      <c r="DO4768" s="141"/>
      <c r="DP4768" s="91"/>
      <c r="DQ4768" s="72"/>
      <c r="DR4768" s="72"/>
      <c r="DS4768" s="72"/>
      <c r="DT4768" s="72"/>
      <c r="DZ4768" s="141"/>
      <c r="EA4768" s="141"/>
      <c r="ED4768" s="141"/>
      <c r="EE4768" s="143"/>
      <c r="EF4768" s="143"/>
    </row>
    <row r="4769" spans="78:136">
      <c r="BZ4769"/>
      <c r="CA4769" s="279">
        <v>41435.447314814817</v>
      </c>
      <c r="CB4769" t="s">
        <v>801</v>
      </c>
      <c r="CF4769" s="65"/>
      <c r="CG4769" s="65"/>
      <c r="DJ4769" s="139"/>
      <c r="DK4769" s="95"/>
      <c r="DL4769" s="141"/>
      <c r="DM4769" s="141"/>
      <c r="DO4769" s="141"/>
      <c r="DP4769" s="91"/>
      <c r="DQ4769" s="72"/>
      <c r="DR4769" s="72"/>
      <c r="DS4769" s="72"/>
      <c r="DT4769" s="72"/>
      <c r="DZ4769" s="141"/>
      <c r="EA4769" s="141"/>
      <c r="ED4769" s="141"/>
      <c r="EE4769" s="143"/>
      <c r="EF4769" s="143"/>
    </row>
    <row r="4770" spans="78:136">
      <c r="BZ4770"/>
      <c r="CA4770" s="279">
        <v>41435.447314814817</v>
      </c>
      <c r="CB4770" t="s">
        <v>1969</v>
      </c>
      <c r="CF4770" s="65"/>
      <c r="CG4770" s="65"/>
      <c r="DJ4770" s="139"/>
      <c r="DK4770" s="95"/>
      <c r="DL4770" s="141"/>
      <c r="DM4770" s="141"/>
      <c r="DO4770" s="141"/>
      <c r="DP4770" s="91"/>
      <c r="DQ4770" s="72"/>
      <c r="DR4770" s="72"/>
      <c r="DS4770" s="72"/>
      <c r="DT4770" s="72"/>
      <c r="DZ4770" s="141"/>
      <c r="EA4770" s="141"/>
      <c r="ED4770" s="141"/>
      <c r="EE4770" s="143"/>
      <c r="EF4770" s="143"/>
    </row>
    <row r="4771" spans="78:136">
      <c r="BZ4771"/>
      <c r="CA4771" s="279">
        <v>41435.447326388887</v>
      </c>
      <c r="CB4771" t="s">
        <v>1969</v>
      </c>
      <c r="CF4771" s="65"/>
      <c r="CG4771" s="65"/>
      <c r="DJ4771" s="139"/>
      <c r="DK4771" s="95"/>
      <c r="DL4771" s="141"/>
      <c r="DM4771" s="141"/>
      <c r="DO4771" s="141"/>
      <c r="DP4771" s="91"/>
      <c r="DQ4771" s="72"/>
      <c r="DR4771" s="72"/>
      <c r="DS4771" s="72"/>
      <c r="DT4771" s="72"/>
      <c r="DZ4771" s="141"/>
      <c r="EA4771" s="141"/>
      <c r="ED4771" s="141"/>
      <c r="EE4771" s="143"/>
      <c r="EF4771" s="143"/>
    </row>
    <row r="4772" spans="78:136">
      <c r="BZ4772"/>
      <c r="CA4772" s="279">
        <v>41435.447337962964</v>
      </c>
      <c r="CB4772" t="s">
        <v>1969</v>
      </c>
      <c r="CF4772" s="65"/>
      <c r="CG4772" s="65"/>
      <c r="DJ4772" s="139"/>
      <c r="DK4772" s="95"/>
      <c r="DL4772" s="141"/>
      <c r="DM4772" s="141"/>
      <c r="DO4772" s="141"/>
      <c r="DP4772" s="91"/>
      <c r="DQ4772" s="72"/>
      <c r="DR4772" s="72"/>
      <c r="DS4772" s="72"/>
      <c r="DT4772" s="72"/>
      <c r="DZ4772" s="141"/>
      <c r="EA4772" s="141"/>
      <c r="ED4772" s="141"/>
      <c r="EE4772" s="143"/>
      <c r="EF4772" s="143"/>
    </row>
    <row r="4773" spans="78:136">
      <c r="BZ4773"/>
      <c r="CA4773" s="279">
        <v>41435.447337962964</v>
      </c>
      <c r="CB4773" t="s">
        <v>1969</v>
      </c>
      <c r="CF4773" s="65"/>
      <c r="CG4773" s="65"/>
      <c r="DJ4773" s="139"/>
      <c r="DK4773" s="95"/>
      <c r="DL4773" s="141"/>
      <c r="DM4773" s="141"/>
      <c r="DO4773" s="141"/>
      <c r="DP4773" s="91"/>
      <c r="DQ4773" s="72"/>
      <c r="DR4773" s="72"/>
      <c r="DS4773" s="72"/>
      <c r="DT4773" s="72"/>
      <c r="DZ4773" s="141"/>
      <c r="EA4773" s="141"/>
      <c r="ED4773" s="141"/>
      <c r="EE4773" s="143"/>
      <c r="EF4773" s="143"/>
    </row>
    <row r="4774" spans="78:136">
      <c r="BZ4774"/>
      <c r="CA4774" s="279">
        <v>41435.44736111111</v>
      </c>
      <c r="CB4774" t="s">
        <v>1969</v>
      </c>
      <c r="CF4774" s="65"/>
      <c r="CG4774" s="65"/>
      <c r="DJ4774" s="139"/>
      <c r="DK4774" s="95"/>
      <c r="DL4774" s="141"/>
      <c r="DM4774" s="141"/>
      <c r="DO4774" s="141"/>
      <c r="DP4774" s="91"/>
      <c r="DQ4774" s="72"/>
      <c r="DR4774" s="72"/>
      <c r="DS4774" s="72"/>
      <c r="DT4774" s="72"/>
      <c r="DZ4774" s="141"/>
      <c r="EA4774" s="141"/>
      <c r="ED4774" s="141"/>
      <c r="EE4774" s="143"/>
      <c r="EF4774" s="143"/>
    </row>
    <row r="4775" spans="78:136">
      <c r="BZ4775"/>
      <c r="CA4775" s="279">
        <v>41435.447372685187</v>
      </c>
      <c r="CB4775" t="s">
        <v>725</v>
      </c>
      <c r="CF4775" s="65"/>
      <c r="CG4775" s="65"/>
      <c r="DJ4775" s="139"/>
      <c r="DK4775" s="95"/>
      <c r="DL4775" s="141"/>
      <c r="DM4775" s="141"/>
      <c r="DO4775" s="141"/>
      <c r="DP4775" s="91"/>
      <c r="DQ4775" s="72"/>
      <c r="DR4775" s="72"/>
      <c r="DS4775" s="72"/>
      <c r="DT4775" s="72"/>
      <c r="DZ4775" s="141"/>
      <c r="EA4775" s="141"/>
      <c r="ED4775" s="141"/>
      <c r="EE4775" s="143"/>
      <c r="EF4775" s="143"/>
    </row>
    <row r="4776" spans="78:136">
      <c r="BZ4776"/>
      <c r="CA4776" s="279">
        <v>41435.447372685187</v>
      </c>
      <c r="CB4776" t="s">
        <v>1969</v>
      </c>
      <c r="CF4776" s="65"/>
      <c r="CG4776" s="65"/>
      <c r="DJ4776" s="139"/>
      <c r="DK4776" s="95"/>
      <c r="DL4776" s="141"/>
      <c r="DM4776" s="141"/>
      <c r="DO4776" s="141"/>
      <c r="DP4776" s="91"/>
      <c r="DQ4776" s="72"/>
      <c r="DR4776" s="72"/>
      <c r="DS4776" s="72"/>
      <c r="DT4776" s="72"/>
      <c r="DZ4776" s="141"/>
      <c r="EA4776" s="141"/>
      <c r="ED4776" s="141"/>
      <c r="EE4776" s="143"/>
      <c r="EF4776" s="143"/>
    </row>
    <row r="4777" spans="78:136">
      <c r="BZ4777"/>
      <c r="CA4777" s="279">
        <v>41435.447372685187</v>
      </c>
      <c r="CB4777" t="s">
        <v>1969</v>
      </c>
      <c r="CF4777" s="65"/>
      <c r="CG4777" s="65"/>
      <c r="DJ4777" s="139"/>
      <c r="DK4777" s="95"/>
      <c r="DL4777" s="141"/>
      <c r="DM4777" s="141"/>
      <c r="DO4777" s="141"/>
      <c r="DP4777" s="91"/>
      <c r="DQ4777" s="72"/>
      <c r="DR4777" s="72"/>
      <c r="DS4777" s="72"/>
      <c r="DT4777" s="72"/>
      <c r="DZ4777" s="141"/>
      <c r="EA4777" s="141"/>
      <c r="ED4777" s="141"/>
      <c r="EE4777" s="143"/>
      <c r="EF4777" s="143"/>
    </row>
    <row r="4778" spans="78:136">
      <c r="BZ4778"/>
      <c r="CA4778" s="279">
        <v>41435.447384259256</v>
      </c>
      <c r="CB4778" t="s">
        <v>1969</v>
      </c>
      <c r="CF4778" s="65"/>
      <c r="CG4778" s="65"/>
      <c r="DJ4778" s="139"/>
      <c r="DK4778" s="95"/>
      <c r="DL4778" s="141"/>
      <c r="DM4778" s="141"/>
      <c r="DO4778" s="141"/>
      <c r="DP4778" s="91"/>
      <c r="DQ4778" s="72"/>
      <c r="DR4778" s="72"/>
      <c r="DS4778" s="72"/>
      <c r="DT4778" s="72"/>
      <c r="DZ4778" s="141"/>
      <c r="EA4778" s="141"/>
      <c r="ED4778" s="141"/>
      <c r="EE4778" s="143"/>
      <c r="EF4778" s="143"/>
    </row>
    <row r="4779" spans="78:136">
      <c r="BZ4779"/>
      <c r="CA4779" s="279">
        <v>41435.447395833333</v>
      </c>
      <c r="CB4779" t="s">
        <v>1969</v>
      </c>
      <c r="CF4779" s="65"/>
      <c r="CG4779" s="65"/>
      <c r="DJ4779" s="139"/>
      <c r="DK4779" s="95"/>
      <c r="DL4779" s="141"/>
      <c r="DM4779" s="141"/>
      <c r="DO4779" s="141"/>
      <c r="DP4779" s="91"/>
      <c r="DQ4779" s="72"/>
      <c r="DR4779" s="72"/>
      <c r="DS4779" s="72"/>
      <c r="DT4779" s="72"/>
      <c r="DZ4779" s="141"/>
      <c r="EA4779" s="141"/>
      <c r="ED4779" s="141"/>
      <c r="EE4779" s="143"/>
      <c r="EF4779" s="143"/>
    </row>
    <row r="4780" spans="78:136">
      <c r="BZ4780"/>
      <c r="CA4780" s="279">
        <v>41435.44740740741</v>
      </c>
      <c r="CB4780" t="s">
        <v>1969</v>
      </c>
      <c r="CF4780" s="65"/>
      <c r="CG4780" s="65"/>
      <c r="DJ4780" s="139"/>
      <c r="DK4780" s="95"/>
      <c r="DL4780" s="141"/>
      <c r="DM4780" s="141"/>
      <c r="DO4780" s="141"/>
      <c r="DP4780" s="91"/>
      <c r="DQ4780" s="72"/>
      <c r="DR4780" s="72"/>
      <c r="DS4780" s="72"/>
      <c r="DT4780" s="72"/>
      <c r="DZ4780" s="141"/>
      <c r="EA4780" s="141"/>
      <c r="ED4780" s="141"/>
      <c r="EE4780" s="143"/>
      <c r="EF4780" s="143"/>
    </row>
    <row r="4781" spans="78:136">
      <c r="BZ4781"/>
      <c r="CA4781" s="279">
        <v>41435.447430555556</v>
      </c>
      <c r="CB4781" t="s">
        <v>726</v>
      </c>
      <c r="CF4781" s="65"/>
      <c r="CG4781" s="65"/>
      <c r="DJ4781" s="139"/>
      <c r="DK4781" s="95"/>
      <c r="DL4781" s="141"/>
      <c r="DM4781" s="141"/>
      <c r="DO4781" s="141"/>
      <c r="DP4781" s="91"/>
      <c r="DQ4781" s="72"/>
      <c r="DR4781" s="72"/>
      <c r="DS4781" s="72"/>
      <c r="DT4781" s="72"/>
      <c r="DZ4781" s="141"/>
      <c r="EA4781" s="141"/>
      <c r="ED4781" s="141"/>
      <c r="EE4781" s="143"/>
      <c r="EF4781" s="143"/>
    </row>
    <row r="4782" spans="78:136">
      <c r="BZ4782"/>
      <c r="CA4782" s="279">
        <v>41435.447430555556</v>
      </c>
      <c r="CB4782" t="s">
        <v>1969</v>
      </c>
      <c r="CF4782" s="65"/>
      <c r="CG4782" s="65"/>
      <c r="DJ4782" s="139"/>
      <c r="DK4782" s="95"/>
      <c r="DL4782" s="141"/>
      <c r="DM4782" s="141"/>
      <c r="DO4782" s="141"/>
      <c r="DP4782" s="91"/>
      <c r="DQ4782" s="72"/>
      <c r="DR4782" s="72"/>
      <c r="DS4782" s="72"/>
      <c r="DT4782" s="72"/>
      <c r="DZ4782" s="141"/>
      <c r="EA4782" s="141"/>
      <c r="ED4782" s="141"/>
      <c r="EE4782" s="143"/>
      <c r="EF4782" s="143"/>
    </row>
    <row r="4783" spans="78:136">
      <c r="BZ4783"/>
      <c r="CA4783" s="279">
        <v>41435.447430555556</v>
      </c>
      <c r="CB4783" t="s">
        <v>1969</v>
      </c>
      <c r="CF4783" s="65"/>
      <c r="CG4783" s="65"/>
      <c r="DJ4783" s="139"/>
      <c r="DK4783" s="95"/>
      <c r="DL4783" s="141"/>
      <c r="DM4783" s="141"/>
      <c r="DO4783" s="141"/>
      <c r="DP4783" s="91"/>
      <c r="DQ4783" s="72"/>
      <c r="DR4783" s="72"/>
      <c r="DS4783" s="72"/>
      <c r="DT4783" s="72"/>
      <c r="DZ4783" s="141"/>
      <c r="EA4783" s="141"/>
      <c r="ED4783" s="141"/>
      <c r="EE4783" s="143"/>
      <c r="EF4783" s="143"/>
    </row>
    <row r="4784" spans="78:136">
      <c r="BZ4784"/>
      <c r="CA4784" s="279">
        <v>41435.447442129633</v>
      </c>
      <c r="CB4784" t="s">
        <v>1969</v>
      </c>
      <c r="CF4784" s="65"/>
      <c r="CG4784" s="65"/>
      <c r="DJ4784" s="139"/>
      <c r="DK4784" s="95"/>
      <c r="DL4784" s="141"/>
      <c r="DM4784" s="141"/>
      <c r="DO4784" s="141"/>
      <c r="DP4784" s="91"/>
      <c r="DQ4784" s="72"/>
      <c r="DR4784" s="72"/>
      <c r="DS4784" s="72"/>
      <c r="DT4784" s="72"/>
      <c r="DZ4784" s="141"/>
      <c r="EA4784" s="141"/>
      <c r="ED4784" s="141"/>
      <c r="EE4784" s="143"/>
      <c r="EF4784" s="143"/>
    </row>
    <row r="4785" spans="78:136">
      <c r="BZ4785"/>
      <c r="CA4785" s="279">
        <v>41435.447453703702</v>
      </c>
      <c r="CB4785" t="s">
        <v>1969</v>
      </c>
      <c r="CF4785" s="65"/>
      <c r="CG4785" s="65"/>
      <c r="DJ4785" s="139"/>
      <c r="DK4785" s="95"/>
      <c r="DL4785" s="141"/>
      <c r="DM4785" s="141"/>
      <c r="DO4785" s="141"/>
      <c r="DP4785" s="91"/>
      <c r="DQ4785" s="72"/>
      <c r="DR4785" s="72"/>
      <c r="DS4785" s="72"/>
      <c r="DT4785" s="72"/>
      <c r="DZ4785" s="141"/>
      <c r="EA4785" s="141"/>
      <c r="ED4785" s="141"/>
      <c r="EE4785" s="143"/>
      <c r="EF4785" s="143"/>
    </row>
    <row r="4786" spans="78:136">
      <c r="BZ4786"/>
      <c r="CA4786" s="279">
        <v>41435.447465277779</v>
      </c>
      <c r="CB4786" t="s">
        <v>1969</v>
      </c>
      <c r="CF4786" s="65"/>
      <c r="CG4786" s="65"/>
      <c r="DJ4786" s="139"/>
      <c r="DK4786" s="95"/>
      <c r="DL4786" s="141"/>
      <c r="DM4786" s="141"/>
      <c r="DO4786" s="141"/>
      <c r="DP4786" s="91"/>
      <c r="DQ4786" s="72"/>
      <c r="DR4786" s="72"/>
      <c r="DS4786" s="72"/>
      <c r="DT4786" s="72"/>
      <c r="DZ4786" s="141"/>
      <c r="EA4786" s="141"/>
      <c r="ED4786" s="141"/>
      <c r="EE4786" s="143"/>
      <c r="EF4786" s="143"/>
    </row>
    <row r="4787" spans="78:136">
      <c r="BZ4787"/>
      <c r="CA4787" s="279">
        <v>41435.447476851848</v>
      </c>
      <c r="CB4787" t="s">
        <v>622</v>
      </c>
      <c r="CF4787" s="65"/>
      <c r="CG4787" s="65"/>
      <c r="DJ4787" s="139"/>
      <c r="DK4787" s="95"/>
      <c r="DL4787" s="141"/>
      <c r="DM4787" s="141"/>
      <c r="DO4787" s="141"/>
      <c r="DP4787" s="91"/>
      <c r="DQ4787" s="72"/>
      <c r="DR4787" s="72"/>
      <c r="DS4787" s="72"/>
      <c r="DT4787" s="72"/>
      <c r="DZ4787" s="141"/>
      <c r="EA4787" s="141"/>
      <c r="ED4787" s="141"/>
      <c r="EE4787" s="143"/>
      <c r="EF4787" s="143"/>
    </row>
    <row r="4788" spans="78:136">
      <c r="BZ4788"/>
      <c r="CA4788" s="279">
        <v>41435.447488425925</v>
      </c>
      <c r="CB4788" t="s">
        <v>1969</v>
      </c>
      <c r="CF4788" s="65"/>
      <c r="CG4788" s="65"/>
      <c r="DJ4788" s="139"/>
      <c r="DK4788" s="95"/>
      <c r="DL4788" s="141"/>
      <c r="DM4788" s="141"/>
      <c r="DO4788" s="141"/>
      <c r="DP4788" s="91"/>
      <c r="DQ4788" s="72"/>
      <c r="DR4788" s="72"/>
      <c r="DS4788" s="72"/>
      <c r="DT4788" s="72"/>
      <c r="DZ4788" s="141"/>
      <c r="EA4788" s="141"/>
      <c r="ED4788" s="141"/>
      <c r="EE4788" s="143"/>
      <c r="EF4788" s="143"/>
    </row>
    <row r="4789" spans="78:136">
      <c r="BZ4789"/>
      <c r="CA4789" s="279">
        <v>41435.447488425925</v>
      </c>
      <c r="CB4789" t="s">
        <v>1969</v>
      </c>
      <c r="CF4789" s="65"/>
      <c r="CG4789" s="65"/>
      <c r="DJ4789" s="139"/>
      <c r="DK4789" s="95"/>
      <c r="DL4789" s="141"/>
      <c r="DM4789" s="141"/>
      <c r="DO4789" s="141"/>
      <c r="DP4789" s="91"/>
      <c r="DQ4789" s="72"/>
      <c r="DR4789" s="72"/>
      <c r="DS4789" s="72"/>
      <c r="DT4789" s="72"/>
      <c r="DZ4789" s="141"/>
      <c r="EA4789" s="141"/>
      <c r="ED4789" s="141"/>
      <c r="EE4789" s="143"/>
      <c r="EF4789" s="143"/>
    </row>
    <row r="4790" spans="78:136">
      <c r="BZ4790"/>
      <c r="CA4790" s="279">
        <v>41435.447500000002</v>
      </c>
      <c r="CB4790" t="s">
        <v>1969</v>
      </c>
      <c r="CF4790" s="65"/>
      <c r="CG4790" s="65"/>
      <c r="DJ4790" s="139"/>
      <c r="DK4790" s="95"/>
      <c r="DL4790" s="141"/>
      <c r="DM4790" s="141"/>
      <c r="DO4790" s="141"/>
      <c r="DP4790" s="91"/>
      <c r="DQ4790" s="72"/>
      <c r="DR4790" s="72"/>
      <c r="DS4790" s="72"/>
      <c r="DT4790" s="72"/>
      <c r="DZ4790" s="141"/>
      <c r="EA4790" s="141"/>
      <c r="ED4790" s="141"/>
      <c r="EE4790" s="143"/>
      <c r="EF4790" s="143"/>
    </row>
    <row r="4791" spans="78:136">
      <c r="BZ4791"/>
      <c r="CA4791" s="279">
        <v>41435.447511574072</v>
      </c>
      <c r="CB4791" t="s">
        <v>1969</v>
      </c>
      <c r="CF4791" s="65"/>
      <c r="CG4791" s="65"/>
      <c r="DJ4791" s="139"/>
      <c r="DK4791" s="95"/>
      <c r="DL4791" s="141"/>
      <c r="DM4791" s="141"/>
      <c r="DO4791" s="141"/>
      <c r="DP4791" s="91"/>
      <c r="DQ4791" s="72"/>
      <c r="DR4791" s="72"/>
      <c r="DS4791" s="72"/>
      <c r="DT4791" s="72"/>
      <c r="DZ4791" s="141"/>
      <c r="EA4791" s="141"/>
      <c r="ED4791" s="141"/>
      <c r="EE4791" s="143"/>
      <c r="EF4791" s="143"/>
    </row>
    <row r="4792" spans="78:136">
      <c r="BZ4792"/>
      <c r="CA4792" s="279">
        <v>41435.447523148148</v>
      </c>
      <c r="CB4792" t="s">
        <v>1969</v>
      </c>
      <c r="CF4792" s="65"/>
      <c r="CG4792" s="65"/>
      <c r="DJ4792" s="139"/>
      <c r="DK4792" s="95"/>
      <c r="DL4792" s="141"/>
      <c r="DM4792" s="141"/>
      <c r="DO4792" s="141"/>
      <c r="DP4792" s="91"/>
      <c r="DQ4792" s="72"/>
      <c r="DR4792" s="72"/>
      <c r="DS4792" s="72"/>
      <c r="DT4792" s="72"/>
      <c r="DZ4792" s="141"/>
      <c r="EA4792" s="141"/>
      <c r="ED4792" s="141"/>
      <c r="EE4792" s="143"/>
      <c r="EF4792" s="143"/>
    </row>
    <row r="4793" spans="78:136">
      <c r="BZ4793"/>
      <c r="CA4793" s="279">
        <v>41435.447534722225</v>
      </c>
      <c r="CB4793" t="s">
        <v>546</v>
      </c>
      <c r="CF4793" s="65"/>
      <c r="CG4793" s="65"/>
      <c r="DJ4793" s="139"/>
      <c r="DK4793" s="95"/>
      <c r="DL4793" s="141"/>
      <c r="DM4793" s="141"/>
      <c r="DO4793" s="141"/>
      <c r="DP4793" s="91"/>
      <c r="DQ4793" s="72"/>
      <c r="DR4793" s="72"/>
      <c r="DS4793" s="72"/>
      <c r="DT4793" s="72"/>
      <c r="DZ4793" s="141"/>
      <c r="EA4793" s="141"/>
      <c r="ED4793" s="141"/>
      <c r="EE4793" s="143"/>
      <c r="EF4793" s="143"/>
    </row>
    <row r="4794" spans="78:136">
      <c r="BZ4794"/>
      <c r="CA4794" s="279">
        <v>41435.447534722225</v>
      </c>
      <c r="CB4794" t="s">
        <v>1969</v>
      </c>
      <c r="CF4794" s="65"/>
      <c r="CG4794" s="65"/>
      <c r="DJ4794" s="139"/>
      <c r="DK4794" s="95"/>
      <c r="DL4794" s="141"/>
      <c r="DM4794" s="141"/>
      <c r="DO4794" s="141"/>
      <c r="DP4794" s="91"/>
      <c r="DQ4794" s="72"/>
      <c r="DR4794" s="72"/>
      <c r="DS4794" s="72"/>
      <c r="DT4794" s="72"/>
      <c r="DZ4794" s="141"/>
      <c r="EA4794" s="141"/>
      <c r="ED4794" s="141"/>
      <c r="EE4794" s="143"/>
      <c r="EF4794" s="143"/>
    </row>
    <row r="4795" spans="78:136">
      <c r="BZ4795"/>
      <c r="CA4795" s="279">
        <v>41435.447534722225</v>
      </c>
      <c r="CB4795" t="s">
        <v>1969</v>
      </c>
      <c r="CF4795" s="65"/>
      <c r="CG4795" s="65"/>
      <c r="DJ4795" s="139"/>
      <c r="DK4795" s="95"/>
      <c r="DL4795" s="141"/>
      <c r="DM4795" s="141"/>
      <c r="DO4795" s="141"/>
      <c r="DP4795" s="91"/>
      <c r="DQ4795" s="72"/>
      <c r="DR4795" s="72"/>
      <c r="DS4795" s="72"/>
      <c r="DT4795" s="72"/>
      <c r="DZ4795" s="141"/>
      <c r="EA4795" s="141"/>
      <c r="ED4795" s="141"/>
      <c r="EE4795" s="143"/>
      <c r="EF4795" s="143"/>
    </row>
    <row r="4796" spans="78:136">
      <c r="BZ4796"/>
      <c r="CA4796" s="279">
        <v>41435.447546296295</v>
      </c>
      <c r="CB4796" t="s">
        <v>1969</v>
      </c>
      <c r="CF4796" s="65"/>
      <c r="CG4796" s="65"/>
      <c r="DJ4796" s="139"/>
      <c r="DK4796" s="95"/>
      <c r="DL4796" s="141"/>
      <c r="DM4796" s="141"/>
      <c r="DO4796" s="141"/>
      <c r="DP4796" s="91"/>
      <c r="DQ4796" s="72"/>
      <c r="DR4796" s="72"/>
      <c r="DS4796" s="72"/>
      <c r="DT4796" s="72"/>
      <c r="DZ4796" s="141"/>
      <c r="EA4796" s="141"/>
      <c r="ED4796" s="141"/>
      <c r="EE4796" s="143"/>
      <c r="EF4796" s="143"/>
    </row>
    <row r="4797" spans="78:136">
      <c r="BZ4797"/>
      <c r="CA4797" s="279">
        <v>41435.447557870371</v>
      </c>
      <c r="CB4797" t="s">
        <v>1969</v>
      </c>
      <c r="CF4797" s="65"/>
      <c r="CG4797" s="65"/>
      <c r="DJ4797" s="139"/>
      <c r="DK4797" s="95"/>
      <c r="DL4797" s="141"/>
      <c r="DM4797" s="141"/>
      <c r="DO4797" s="141"/>
      <c r="DP4797" s="91"/>
      <c r="DQ4797" s="72"/>
      <c r="DR4797" s="72"/>
      <c r="DS4797" s="72"/>
      <c r="DT4797" s="72"/>
      <c r="DZ4797" s="141"/>
      <c r="EA4797" s="141"/>
      <c r="ED4797" s="141"/>
      <c r="EE4797" s="143"/>
      <c r="EF4797" s="143"/>
    </row>
    <row r="4798" spans="78:136">
      <c r="BZ4798"/>
      <c r="CA4798" s="279">
        <v>41435.447557870371</v>
      </c>
      <c r="CB4798" t="s">
        <v>1969</v>
      </c>
      <c r="CF4798" s="65"/>
      <c r="CG4798" s="65"/>
      <c r="DJ4798" s="139"/>
      <c r="DK4798" s="95"/>
      <c r="DL4798" s="141"/>
      <c r="DM4798" s="141"/>
      <c r="DO4798" s="141"/>
      <c r="DP4798" s="91"/>
      <c r="DQ4798" s="72"/>
      <c r="DR4798" s="72"/>
      <c r="DS4798" s="72"/>
      <c r="DT4798" s="72"/>
      <c r="DZ4798" s="141"/>
      <c r="EA4798" s="141"/>
      <c r="ED4798" s="141"/>
      <c r="EE4798" s="143"/>
      <c r="EF4798" s="143"/>
    </row>
    <row r="4799" spans="78:136">
      <c r="BZ4799"/>
      <c r="CA4799" s="279">
        <v>41435.447800925926</v>
      </c>
      <c r="CB4799" t="s">
        <v>1969</v>
      </c>
      <c r="CF4799" s="65"/>
      <c r="CG4799" s="65"/>
      <c r="DJ4799" s="139"/>
      <c r="DK4799" s="95"/>
      <c r="DL4799" s="141"/>
      <c r="DM4799" s="141"/>
      <c r="DO4799" s="141"/>
      <c r="DP4799" s="91"/>
      <c r="DQ4799" s="72"/>
      <c r="DR4799" s="72"/>
      <c r="DS4799" s="72"/>
      <c r="DT4799" s="72"/>
      <c r="DZ4799" s="141"/>
      <c r="EA4799" s="141"/>
      <c r="ED4799" s="141"/>
      <c r="EE4799" s="143"/>
      <c r="EF4799" s="143"/>
    </row>
    <row r="4800" spans="78:136">
      <c r="BZ4800"/>
      <c r="CA4800" s="279">
        <v>41435.447800925926</v>
      </c>
      <c r="CB4800" t="s">
        <v>1969</v>
      </c>
      <c r="CF4800" s="65"/>
      <c r="CG4800" s="65"/>
      <c r="DJ4800" s="139"/>
      <c r="DK4800" s="95"/>
      <c r="DL4800" s="141"/>
      <c r="DM4800" s="141"/>
      <c r="DO4800" s="141"/>
      <c r="DP4800" s="91"/>
      <c r="DQ4800" s="72"/>
      <c r="DR4800" s="72"/>
      <c r="DS4800" s="72"/>
      <c r="DT4800" s="72"/>
      <c r="DZ4800" s="141"/>
      <c r="EA4800" s="141"/>
      <c r="ED4800" s="141"/>
      <c r="EE4800" s="143"/>
      <c r="EF4800" s="143"/>
    </row>
    <row r="4801" spans="78:136">
      <c r="BZ4801"/>
      <c r="CA4801" s="279">
        <v>41435.447800925926</v>
      </c>
      <c r="CB4801" t="s">
        <v>1969</v>
      </c>
      <c r="CF4801" s="65"/>
      <c r="CG4801" s="65"/>
      <c r="DJ4801" s="139"/>
      <c r="DK4801" s="95"/>
      <c r="DL4801" s="141"/>
      <c r="DM4801" s="141"/>
      <c r="DO4801" s="141"/>
      <c r="DP4801" s="91"/>
      <c r="DQ4801" s="72"/>
      <c r="DR4801" s="72"/>
      <c r="DS4801" s="72"/>
      <c r="DT4801" s="72"/>
      <c r="DZ4801" s="141"/>
      <c r="EA4801" s="141"/>
      <c r="ED4801" s="141"/>
      <c r="EE4801" s="143"/>
      <c r="EF4801" s="143"/>
    </row>
    <row r="4802" spans="78:136">
      <c r="BZ4802"/>
      <c r="CA4802" s="279">
        <v>41435.447812500002</v>
      </c>
      <c r="CB4802" t="s">
        <v>1969</v>
      </c>
      <c r="CF4802" s="65"/>
      <c r="CG4802" s="65"/>
      <c r="DJ4802" s="139"/>
      <c r="DK4802" s="95"/>
      <c r="DL4802" s="141"/>
      <c r="DM4802" s="141"/>
      <c r="DO4802" s="141"/>
      <c r="DP4802" s="91"/>
      <c r="DQ4802" s="72"/>
      <c r="DR4802" s="72"/>
      <c r="DS4802" s="72"/>
      <c r="DT4802" s="72"/>
      <c r="DZ4802" s="141"/>
      <c r="EA4802" s="141"/>
      <c r="ED4802" s="141"/>
      <c r="EE4802" s="143"/>
      <c r="EF4802" s="143"/>
    </row>
    <row r="4803" spans="78:136">
      <c r="BZ4803"/>
      <c r="CA4803" s="279">
        <v>41435.447835648149</v>
      </c>
      <c r="CB4803" t="s">
        <v>1969</v>
      </c>
      <c r="CF4803" s="65"/>
      <c r="CG4803" s="65"/>
      <c r="DJ4803" s="139"/>
      <c r="DK4803" s="95"/>
      <c r="DL4803" s="141"/>
      <c r="DM4803" s="141"/>
      <c r="DO4803" s="141"/>
      <c r="DP4803" s="91"/>
      <c r="DQ4803" s="72"/>
      <c r="DR4803" s="72"/>
      <c r="DS4803" s="72"/>
      <c r="DT4803" s="72"/>
      <c r="DZ4803" s="141"/>
      <c r="EA4803" s="141"/>
      <c r="ED4803" s="141"/>
      <c r="EE4803" s="143"/>
      <c r="EF4803" s="143"/>
    </row>
    <row r="4804" spans="78:136">
      <c r="BZ4804"/>
      <c r="CA4804" s="279">
        <v>41435.447870370372</v>
      </c>
      <c r="CB4804" t="s">
        <v>1969</v>
      </c>
      <c r="CF4804" s="65"/>
      <c r="CG4804" s="65"/>
      <c r="DJ4804" s="139"/>
      <c r="DK4804" s="95"/>
      <c r="DL4804" s="141"/>
      <c r="DM4804" s="141"/>
      <c r="DO4804" s="141"/>
      <c r="DP4804" s="91"/>
      <c r="DQ4804" s="72"/>
      <c r="DR4804" s="72"/>
      <c r="DS4804" s="72"/>
      <c r="DT4804" s="72"/>
      <c r="DZ4804" s="141"/>
      <c r="EA4804" s="141"/>
      <c r="ED4804" s="141"/>
      <c r="EE4804" s="143"/>
      <c r="EF4804" s="143"/>
    </row>
    <row r="4805" spans="78:136">
      <c r="BZ4805"/>
      <c r="CA4805" s="279">
        <v>41435.447870370372</v>
      </c>
      <c r="CB4805" t="s">
        <v>1969</v>
      </c>
      <c r="CF4805" s="65"/>
      <c r="CG4805" s="65"/>
      <c r="DJ4805" s="139"/>
      <c r="DK4805" s="95"/>
      <c r="DL4805" s="141"/>
      <c r="DM4805" s="141"/>
      <c r="DO4805" s="141"/>
      <c r="DP4805" s="91"/>
      <c r="DQ4805" s="72"/>
      <c r="DR4805" s="72"/>
      <c r="DS4805" s="72"/>
      <c r="DT4805" s="72"/>
      <c r="DZ4805" s="141"/>
      <c r="EA4805" s="141"/>
      <c r="ED4805" s="141"/>
      <c r="EE4805" s="143"/>
      <c r="EF4805" s="143"/>
    </row>
    <row r="4806" spans="78:136">
      <c r="BZ4806"/>
      <c r="CA4806" s="279">
        <v>41435.447881944441</v>
      </c>
      <c r="CB4806" t="s">
        <v>1969</v>
      </c>
      <c r="CF4806" s="65"/>
      <c r="CG4806" s="65"/>
      <c r="DJ4806" s="139"/>
      <c r="DK4806" s="95"/>
      <c r="DL4806" s="141"/>
      <c r="DM4806" s="141"/>
      <c r="DO4806" s="141"/>
      <c r="DP4806" s="91"/>
      <c r="DQ4806" s="72"/>
      <c r="DR4806" s="72"/>
      <c r="DS4806" s="72"/>
      <c r="DT4806" s="72"/>
      <c r="DZ4806" s="141"/>
      <c r="EA4806" s="141"/>
      <c r="ED4806" s="141"/>
      <c r="EE4806" s="143"/>
      <c r="EF4806" s="143"/>
    </row>
    <row r="4807" spans="78:136">
      <c r="BZ4807"/>
      <c r="CA4807" s="279">
        <v>41435.447893518518</v>
      </c>
      <c r="CB4807" t="s">
        <v>625</v>
      </c>
      <c r="CF4807" s="65"/>
      <c r="CG4807" s="65"/>
      <c r="DJ4807" s="139"/>
      <c r="DK4807" s="95"/>
      <c r="DL4807" s="141"/>
      <c r="DM4807" s="141"/>
      <c r="DO4807" s="141"/>
      <c r="DP4807" s="91"/>
      <c r="DQ4807" s="72"/>
      <c r="DR4807" s="72"/>
      <c r="DS4807" s="72"/>
      <c r="DT4807" s="72"/>
      <c r="DZ4807" s="141"/>
      <c r="EA4807" s="141"/>
      <c r="ED4807" s="141"/>
      <c r="EE4807" s="143"/>
      <c r="EF4807" s="143"/>
    </row>
    <row r="4808" spans="78:136">
      <c r="BZ4808"/>
      <c r="CA4808" s="279">
        <v>41435.447893518518</v>
      </c>
      <c r="CB4808" t="s">
        <v>1969</v>
      </c>
      <c r="CF4808" s="65"/>
      <c r="CG4808" s="65"/>
      <c r="DJ4808" s="139"/>
      <c r="DK4808" s="95"/>
      <c r="DL4808" s="141"/>
      <c r="DM4808" s="141"/>
      <c r="DO4808" s="141"/>
      <c r="DP4808" s="91"/>
      <c r="DQ4808" s="72"/>
      <c r="DR4808" s="72"/>
      <c r="DS4808" s="72"/>
      <c r="DT4808" s="72"/>
      <c r="DZ4808" s="141"/>
      <c r="EA4808" s="141"/>
      <c r="ED4808" s="141"/>
      <c r="EE4808" s="143"/>
      <c r="EF4808" s="143"/>
    </row>
    <row r="4809" spans="78:136">
      <c r="BZ4809"/>
      <c r="CA4809" s="279">
        <v>41435.451249999998</v>
      </c>
      <c r="CB4809" t="s">
        <v>626</v>
      </c>
      <c r="CF4809" s="65"/>
      <c r="CG4809" s="65"/>
      <c r="DJ4809" s="139"/>
      <c r="DK4809" s="95"/>
      <c r="DL4809" s="141"/>
      <c r="DM4809" s="141"/>
      <c r="DO4809" s="141"/>
      <c r="DP4809" s="91"/>
      <c r="DQ4809" s="72"/>
      <c r="DR4809" s="72"/>
      <c r="DS4809" s="72"/>
      <c r="DT4809" s="72"/>
      <c r="DZ4809" s="141"/>
      <c r="EA4809" s="141"/>
      <c r="ED4809" s="141"/>
      <c r="EE4809" s="143"/>
      <c r="EF4809" s="143"/>
    </row>
    <row r="4810" spans="78:136">
      <c r="BZ4810"/>
      <c r="CA4810" s="279">
        <v>41435.451261574075</v>
      </c>
      <c r="CB4810" t="s">
        <v>1597</v>
      </c>
      <c r="CF4810" s="65"/>
      <c r="CG4810" s="65"/>
      <c r="DJ4810" s="139"/>
      <c r="DK4810" s="95"/>
      <c r="DL4810" s="141"/>
      <c r="DM4810" s="141"/>
      <c r="DO4810" s="141"/>
      <c r="DP4810" s="91"/>
      <c r="DQ4810" s="72"/>
      <c r="DR4810" s="72"/>
      <c r="DS4810" s="72"/>
      <c r="DT4810" s="72"/>
      <c r="DZ4810" s="141"/>
      <c r="EA4810" s="141"/>
      <c r="ED4810" s="141"/>
      <c r="EE4810" s="143"/>
      <c r="EF4810" s="143"/>
    </row>
    <row r="4811" spans="78:136">
      <c r="BZ4811"/>
      <c r="CA4811" s="279">
        <v>41435.451261574075</v>
      </c>
      <c r="CB4811" t="s">
        <v>1976</v>
      </c>
      <c r="CF4811" s="65"/>
      <c r="CG4811" s="65"/>
      <c r="DJ4811" s="139"/>
      <c r="DK4811" s="95"/>
      <c r="DL4811" s="141"/>
      <c r="DM4811" s="141"/>
      <c r="DO4811" s="141"/>
      <c r="DP4811" s="91"/>
      <c r="DQ4811" s="72"/>
      <c r="DR4811" s="72"/>
      <c r="DS4811" s="72"/>
      <c r="DT4811" s="72"/>
      <c r="DZ4811" s="141"/>
      <c r="EA4811" s="141"/>
      <c r="ED4811" s="141"/>
      <c r="EE4811" s="143"/>
      <c r="EF4811" s="143"/>
    </row>
    <row r="4812" spans="78:136">
      <c r="BZ4812"/>
      <c r="CA4812" s="279">
        <v>41435.451412037037</v>
      </c>
      <c r="CB4812" t="s">
        <v>1969</v>
      </c>
      <c r="CF4812" s="65"/>
      <c r="CG4812" s="65"/>
      <c r="DJ4812" s="139"/>
      <c r="DK4812" s="95"/>
      <c r="DL4812" s="141"/>
      <c r="DM4812" s="141"/>
      <c r="DO4812" s="141"/>
      <c r="DP4812" s="91"/>
      <c r="DQ4812" s="72"/>
      <c r="DR4812" s="72"/>
      <c r="DS4812" s="72"/>
      <c r="DT4812" s="72"/>
      <c r="DZ4812" s="141"/>
      <c r="EA4812" s="141"/>
      <c r="ED4812" s="141"/>
      <c r="EE4812" s="143"/>
      <c r="EF4812" s="143"/>
    </row>
    <row r="4813" spans="78:136">
      <c r="BZ4813"/>
      <c r="CA4813" s="279">
        <v>41435.451423611114</v>
      </c>
      <c r="CB4813" t="s">
        <v>1969</v>
      </c>
      <c r="CF4813" s="65"/>
      <c r="CG4813" s="65"/>
      <c r="DJ4813" s="139"/>
      <c r="DK4813" s="95"/>
      <c r="DL4813" s="141"/>
      <c r="DM4813" s="141"/>
      <c r="DO4813" s="141"/>
      <c r="DP4813" s="91"/>
      <c r="DQ4813" s="72"/>
      <c r="DR4813" s="72"/>
      <c r="DS4813" s="72"/>
      <c r="DT4813" s="72"/>
      <c r="DZ4813" s="141"/>
      <c r="EA4813" s="141"/>
      <c r="ED4813" s="141"/>
      <c r="EE4813" s="143"/>
      <c r="EF4813" s="143"/>
    </row>
    <row r="4814" spans="78:136">
      <c r="BZ4814"/>
      <c r="CA4814" s="279">
        <v>41435.451539351852</v>
      </c>
      <c r="CB4814" t="s">
        <v>1969</v>
      </c>
      <c r="CF4814" s="65"/>
      <c r="CG4814" s="65"/>
      <c r="DJ4814" s="139"/>
      <c r="DK4814" s="95"/>
      <c r="DL4814" s="141"/>
      <c r="DM4814" s="141"/>
      <c r="DO4814" s="141"/>
      <c r="DP4814" s="91"/>
      <c r="DQ4814" s="72"/>
      <c r="DR4814" s="72"/>
      <c r="DS4814" s="72"/>
      <c r="DT4814" s="72"/>
      <c r="DZ4814" s="141"/>
      <c r="EA4814" s="141"/>
      <c r="ED4814" s="141"/>
      <c r="EE4814" s="143"/>
      <c r="EF4814" s="143"/>
    </row>
    <row r="4815" spans="78:136">
      <c r="BZ4815"/>
      <c r="CA4815" s="279">
        <v>41435.451539351852</v>
      </c>
      <c r="CB4815" t="s">
        <v>1969</v>
      </c>
      <c r="CF4815" s="65"/>
      <c r="CG4815" s="65"/>
      <c r="DJ4815" s="139"/>
      <c r="DK4815" s="95"/>
      <c r="DL4815" s="141"/>
      <c r="DM4815" s="141"/>
      <c r="DO4815" s="141"/>
      <c r="DP4815" s="91"/>
      <c r="DQ4815" s="72"/>
      <c r="DR4815" s="72"/>
      <c r="DS4815" s="72"/>
      <c r="DT4815" s="72"/>
      <c r="DZ4815" s="141"/>
      <c r="EA4815" s="141"/>
      <c r="ED4815" s="141"/>
      <c r="EE4815" s="143"/>
      <c r="EF4815" s="143"/>
    </row>
    <row r="4816" spans="78:136">
      <c r="BZ4816"/>
      <c r="CA4816" s="279">
        <v>41435.451562499999</v>
      </c>
      <c r="CB4816" t="s">
        <v>548</v>
      </c>
      <c r="CF4816" s="65"/>
      <c r="CG4816" s="65"/>
      <c r="DJ4816" s="139"/>
      <c r="DK4816" s="95"/>
      <c r="DL4816" s="141"/>
      <c r="DM4816" s="141"/>
      <c r="DO4816" s="141"/>
      <c r="DP4816" s="91"/>
      <c r="DQ4816" s="72"/>
      <c r="DR4816" s="72"/>
      <c r="DS4816" s="72"/>
      <c r="DT4816" s="72"/>
      <c r="DZ4816" s="141"/>
      <c r="EA4816" s="141"/>
      <c r="ED4816" s="141"/>
      <c r="EE4816" s="143"/>
      <c r="EF4816" s="143"/>
    </row>
    <row r="4817" spans="78:136">
      <c r="BZ4817"/>
      <c r="CA4817" s="279">
        <v>41435.451562499999</v>
      </c>
      <c r="CB4817" t="s">
        <v>1969</v>
      </c>
      <c r="CF4817" s="65"/>
      <c r="CG4817" s="65"/>
      <c r="DJ4817" s="139"/>
      <c r="DK4817" s="95"/>
      <c r="DL4817" s="141"/>
      <c r="DM4817" s="141"/>
      <c r="DO4817" s="141"/>
      <c r="DP4817" s="91"/>
      <c r="DQ4817" s="72"/>
      <c r="DR4817" s="72"/>
      <c r="DS4817" s="72"/>
      <c r="DT4817" s="72"/>
      <c r="DZ4817" s="141"/>
      <c r="EA4817" s="141"/>
      <c r="ED4817" s="141"/>
      <c r="EE4817" s="143"/>
      <c r="EF4817" s="143"/>
    </row>
    <row r="4818" spans="78:136">
      <c r="BZ4818"/>
      <c r="CA4818" s="279">
        <v>41435.451562499999</v>
      </c>
      <c r="CB4818" t="s">
        <v>1969</v>
      </c>
      <c r="CF4818" s="65"/>
      <c r="CG4818" s="65"/>
      <c r="DJ4818" s="139"/>
      <c r="DK4818" s="95"/>
      <c r="DL4818" s="141"/>
      <c r="DM4818" s="141"/>
      <c r="DO4818" s="141"/>
      <c r="DP4818" s="91"/>
      <c r="DQ4818" s="72"/>
      <c r="DR4818" s="72"/>
      <c r="DS4818" s="72"/>
      <c r="DT4818" s="72"/>
      <c r="DZ4818" s="141"/>
      <c r="EA4818" s="141"/>
      <c r="ED4818" s="141"/>
      <c r="EE4818" s="143"/>
      <c r="EF4818" s="143"/>
    </row>
    <row r="4819" spans="78:136">
      <c r="BZ4819"/>
      <c r="CA4819" s="279">
        <v>41435.451574074075</v>
      </c>
      <c r="CB4819" t="s">
        <v>1969</v>
      </c>
      <c r="CF4819" s="65"/>
      <c r="CG4819" s="65"/>
      <c r="DJ4819" s="139"/>
      <c r="DK4819" s="95"/>
      <c r="DL4819" s="141"/>
      <c r="DM4819" s="141"/>
      <c r="DO4819" s="141"/>
      <c r="DP4819" s="91"/>
      <c r="DQ4819" s="72"/>
      <c r="DR4819" s="72"/>
      <c r="DS4819" s="72"/>
      <c r="DT4819" s="72"/>
      <c r="DZ4819" s="141"/>
      <c r="EA4819" s="141"/>
      <c r="ED4819" s="141"/>
      <c r="EE4819" s="143"/>
      <c r="EF4819" s="143"/>
    </row>
    <row r="4820" spans="78:136">
      <c r="BZ4820"/>
      <c r="CA4820" s="279">
        <v>41435.451585648145</v>
      </c>
      <c r="CB4820" t="s">
        <v>1969</v>
      </c>
      <c r="CF4820" s="65"/>
      <c r="CG4820" s="65"/>
      <c r="DJ4820" s="139"/>
      <c r="DK4820" s="95"/>
      <c r="DL4820" s="141"/>
      <c r="DM4820" s="141"/>
      <c r="DO4820" s="141"/>
      <c r="DP4820" s="91"/>
      <c r="DQ4820" s="72"/>
      <c r="DR4820" s="72"/>
      <c r="DS4820" s="72"/>
      <c r="DT4820" s="72"/>
      <c r="DZ4820" s="141"/>
      <c r="EA4820" s="141"/>
      <c r="ED4820" s="141"/>
      <c r="EE4820" s="143"/>
      <c r="EF4820" s="143"/>
    </row>
    <row r="4821" spans="78:136">
      <c r="BZ4821"/>
      <c r="CA4821" s="279">
        <v>41435.451597222222</v>
      </c>
      <c r="CB4821" t="s">
        <v>1969</v>
      </c>
      <c r="CF4821" s="65"/>
      <c r="CG4821" s="65"/>
      <c r="DJ4821" s="139"/>
      <c r="DK4821" s="95"/>
      <c r="DL4821" s="141"/>
      <c r="DM4821" s="141"/>
      <c r="DO4821" s="141"/>
      <c r="DP4821" s="91"/>
      <c r="DQ4821" s="72"/>
      <c r="DR4821" s="72"/>
      <c r="DS4821" s="72"/>
      <c r="DT4821" s="72"/>
      <c r="DZ4821" s="141"/>
      <c r="EA4821" s="141"/>
      <c r="ED4821" s="141"/>
      <c r="EE4821" s="143"/>
      <c r="EF4821" s="143"/>
    </row>
    <row r="4822" spans="78:136">
      <c r="BZ4822"/>
      <c r="CA4822" s="279">
        <v>41435.451608796298</v>
      </c>
      <c r="CB4822" t="s">
        <v>684</v>
      </c>
      <c r="CF4822" s="65"/>
      <c r="CG4822" s="65"/>
      <c r="DJ4822" s="139"/>
      <c r="DK4822" s="95"/>
      <c r="DL4822" s="141"/>
      <c r="DM4822" s="141"/>
      <c r="DO4822" s="141"/>
      <c r="DP4822" s="91"/>
      <c r="DQ4822" s="72"/>
      <c r="DR4822" s="72"/>
      <c r="DS4822" s="72"/>
      <c r="DT4822" s="72"/>
      <c r="DZ4822" s="141"/>
      <c r="EA4822" s="141"/>
      <c r="ED4822" s="141"/>
      <c r="EE4822" s="143"/>
      <c r="EF4822" s="143"/>
    </row>
    <row r="4823" spans="78:136">
      <c r="BZ4823"/>
      <c r="CA4823" s="279">
        <v>41435.451620370368</v>
      </c>
      <c r="CB4823" t="s">
        <v>1969</v>
      </c>
      <c r="CF4823" s="65"/>
      <c r="CG4823" s="65"/>
      <c r="DJ4823" s="139"/>
      <c r="DK4823" s="95"/>
      <c r="DL4823" s="141"/>
      <c r="DM4823" s="141"/>
      <c r="DO4823" s="141"/>
      <c r="DP4823" s="91"/>
      <c r="DQ4823" s="72"/>
      <c r="DR4823" s="72"/>
      <c r="DS4823" s="72"/>
      <c r="DT4823" s="72"/>
      <c r="DZ4823" s="141"/>
      <c r="EA4823" s="141"/>
      <c r="ED4823" s="141"/>
      <c r="EE4823" s="143"/>
      <c r="EF4823" s="143"/>
    </row>
    <row r="4824" spans="78:136">
      <c r="BZ4824"/>
      <c r="CA4824" s="279">
        <v>41435.451620370368</v>
      </c>
      <c r="CB4824" t="s">
        <v>1969</v>
      </c>
      <c r="CF4824" s="65"/>
      <c r="CG4824" s="65"/>
      <c r="DJ4824" s="139"/>
      <c r="DK4824" s="95"/>
      <c r="DL4824" s="141"/>
      <c r="DM4824" s="141"/>
      <c r="DO4824" s="141"/>
      <c r="DP4824" s="91"/>
      <c r="DQ4824" s="72"/>
      <c r="DR4824" s="72"/>
      <c r="DS4824" s="72"/>
      <c r="DT4824" s="72"/>
      <c r="DZ4824" s="141"/>
      <c r="EA4824" s="141"/>
      <c r="ED4824" s="141"/>
      <c r="EE4824" s="143"/>
      <c r="EF4824" s="143"/>
    </row>
    <row r="4825" spans="78:136">
      <c r="BZ4825"/>
      <c r="CA4825" s="279">
        <v>41435.451631944445</v>
      </c>
      <c r="CB4825" t="s">
        <v>1969</v>
      </c>
      <c r="CF4825" s="65"/>
      <c r="CG4825" s="65"/>
      <c r="DJ4825" s="139"/>
      <c r="DK4825" s="95"/>
      <c r="DL4825" s="141"/>
      <c r="DM4825" s="141"/>
      <c r="DO4825" s="141"/>
      <c r="DP4825" s="91"/>
      <c r="DQ4825" s="72"/>
      <c r="DR4825" s="72"/>
      <c r="DS4825" s="72"/>
      <c r="DT4825" s="72"/>
      <c r="DZ4825" s="141"/>
      <c r="EA4825" s="141"/>
      <c r="ED4825" s="141"/>
      <c r="EE4825" s="143"/>
      <c r="EF4825" s="143"/>
    </row>
    <row r="4826" spans="78:136">
      <c r="BZ4826"/>
      <c r="CA4826" s="279">
        <v>41435.451643518521</v>
      </c>
      <c r="CB4826" t="s">
        <v>1969</v>
      </c>
      <c r="CF4826" s="65"/>
      <c r="CG4826" s="65"/>
      <c r="DJ4826" s="139"/>
      <c r="DK4826" s="95"/>
      <c r="DL4826" s="141"/>
      <c r="DM4826" s="141"/>
      <c r="DO4826" s="141"/>
      <c r="DP4826" s="91"/>
      <c r="DQ4826" s="72"/>
      <c r="DR4826" s="72"/>
      <c r="DS4826" s="72"/>
      <c r="DT4826" s="72"/>
      <c r="DZ4826" s="141"/>
      <c r="EA4826" s="141"/>
      <c r="ED4826" s="141"/>
      <c r="EE4826" s="143"/>
      <c r="EF4826" s="143"/>
    </row>
    <row r="4827" spans="78:136">
      <c r="BZ4827"/>
      <c r="CA4827" s="279">
        <v>41435.451655092591</v>
      </c>
      <c r="CB4827" t="s">
        <v>1969</v>
      </c>
      <c r="CF4827" s="65"/>
      <c r="CG4827" s="65"/>
      <c r="DJ4827" s="139"/>
      <c r="DK4827" s="95"/>
      <c r="DL4827" s="141"/>
      <c r="DM4827" s="141"/>
      <c r="DO4827" s="141"/>
      <c r="DP4827" s="91"/>
      <c r="DQ4827" s="72"/>
      <c r="DR4827" s="72"/>
      <c r="DS4827" s="72"/>
      <c r="DT4827" s="72"/>
      <c r="DZ4827" s="141"/>
      <c r="EA4827" s="141"/>
      <c r="ED4827" s="141"/>
      <c r="EE4827" s="143"/>
      <c r="EF4827" s="143"/>
    </row>
    <row r="4828" spans="78:136">
      <c r="BZ4828"/>
      <c r="CA4828" s="279">
        <v>41435.451666666668</v>
      </c>
      <c r="CB4828" t="s">
        <v>550</v>
      </c>
      <c r="CF4828" s="65"/>
      <c r="CG4828" s="65"/>
      <c r="DJ4828" s="139"/>
      <c r="DK4828" s="95"/>
      <c r="DL4828" s="141"/>
      <c r="DM4828" s="141"/>
      <c r="DO4828" s="141"/>
      <c r="DP4828" s="91"/>
      <c r="DQ4828" s="72"/>
      <c r="DR4828" s="72"/>
      <c r="DS4828" s="72"/>
      <c r="DT4828" s="72"/>
      <c r="DZ4828" s="141"/>
      <c r="EA4828" s="141"/>
      <c r="ED4828" s="141"/>
      <c r="EE4828" s="143"/>
      <c r="EF4828" s="143"/>
    </row>
    <row r="4829" spans="78:136">
      <c r="BZ4829"/>
      <c r="CA4829" s="279">
        <v>41435.451666666668</v>
      </c>
      <c r="CB4829" t="s">
        <v>1969</v>
      </c>
      <c r="CF4829" s="65"/>
      <c r="CG4829" s="65"/>
      <c r="DJ4829" s="139"/>
      <c r="DK4829" s="95"/>
      <c r="DL4829" s="141"/>
      <c r="DM4829" s="141"/>
      <c r="DO4829" s="141"/>
      <c r="DP4829" s="91"/>
      <c r="DQ4829" s="72"/>
      <c r="DR4829" s="72"/>
      <c r="DS4829" s="72"/>
      <c r="DT4829" s="72"/>
      <c r="DZ4829" s="141"/>
      <c r="EA4829" s="141"/>
      <c r="ED4829" s="141"/>
      <c r="EE4829" s="143"/>
      <c r="EF4829" s="143"/>
    </row>
    <row r="4830" spans="78:136">
      <c r="BZ4830"/>
      <c r="CA4830" s="279">
        <v>41435.451678240737</v>
      </c>
      <c r="CB4830" t="s">
        <v>1969</v>
      </c>
      <c r="CF4830" s="65"/>
      <c r="CG4830" s="65"/>
      <c r="DJ4830" s="139"/>
      <c r="DK4830" s="95"/>
      <c r="DL4830" s="141"/>
      <c r="DM4830" s="141"/>
      <c r="DO4830" s="141"/>
      <c r="DP4830" s="91"/>
      <c r="DQ4830" s="72"/>
      <c r="DR4830" s="72"/>
      <c r="DS4830" s="72"/>
      <c r="DT4830" s="72"/>
      <c r="DZ4830" s="141"/>
      <c r="EA4830" s="141"/>
      <c r="ED4830" s="141"/>
      <c r="EE4830" s="143"/>
      <c r="EF4830" s="143"/>
    </row>
    <row r="4831" spans="78:136">
      <c r="BZ4831"/>
      <c r="CA4831" s="279">
        <v>41435.451689814814</v>
      </c>
      <c r="CB4831" t="s">
        <v>1969</v>
      </c>
      <c r="CF4831" s="65"/>
      <c r="CG4831" s="65"/>
      <c r="DJ4831" s="139"/>
      <c r="DK4831" s="95"/>
      <c r="DL4831" s="141"/>
      <c r="DM4831" s="141"/>
      <c r="DO4831" s="141"/>
      <c r="DP4831" s="91"/>
      <c r="DQ4831" s="72"/>
      <c r="DR4831" s="72"/>
      <c r="DS4831" s="72"/>
      <c r="DT4831" s="72"/>
      <c r="DZ4831" s="141"/>
      <c r="EA4831" s="141"/>
      <c r="ED4831" s="141"/>
      <c r="EE4831" s="143"/>
      <c r="EF4831" s="143"/>
    </row>
    <row r="4832" spans="78:136">
      <c r="BZ4832"/>
      <c r="CA4832" s="279">
        <v>41435.451701388891</v>
      </c>
      <c r="CB4832" t="s">
        <v>1969</v>
      </c>
      <c r="CF4832" s="65"/>
      <c r="CG4832" s="65"/>
      <c r="DJ4832" s="139"/>
      <c r="DK4832" s="95"/>
      <c r="DL4832" s="141"/>
      <c r="DM4832" s="141"/>
      <c r="DO4832" s="141"/>
      <c r="DP4832" s="91"/>
      <c r="DQ4832" s="72"/>
      <c r="DR4832" s="72"/>
      <c r="DS4832" s="72"/>
      <c r="DT4832" s="72"/>
      <c r="DZ4832" s="141"/>
      <c r="EA4832" s="141"/>
      <c r="ED4832" s="141"/>
      <c r="EE4832" s="143"/>
      <c r="EF4832" s="143"/>
    </row>
    <row r="4833" spans="78:136">
      <c r="BZ4833"/>
      <c r="CA4833" s="279">
        <v>41435.45171296296</v>
      </c>
      <c r="CB4833" t="s">
        <v>1969</v>
      </c>
      <c r="CF4833" s="65"/>
      <c r="CG4833" s="65"/>
      <c r="DJ4833" s="139"/>
      <c r="DK4833" s="95"/>
      <c r="DL4833" s="141"/>
      <c r="DM4833" s="141"/>
      <c r="DO4833" s="141"/>
      <c r="DP4833" s="91"/>
      <c r="DQ4833" s="72"/>
      <c r="DR4833" s="72"/>
      <c r="DS4833" s="72"/>
      <c r="DT4833" s="72"/>
      <c r="DZ4833" s="141"/>
      <c r="EA4833" s="141"/>
      <c r="ED4833" s="141"/>
      <c r="EE4833" s="143"/>
      <c r="EF4833" s="143"/>
    </row>
    <row r="4834" spans="78:136">
      <c r="BZ4834"/>
      <c r="CA4834" s="279">
        <v>41435.451724537037</v>
      </c>
      <c r="CB4834" t="s">
        <v>686</v>
      </c>
      <c r="CF4834" s="65"/>
      <c r="CG4834" s="65"/>
      <c r="DJ4834" s="139"/>
      <c r="DK4834" s="95"/>
      <c r="DL4834" s="141"/>
      <c r="DM4834" s="141"/>
      <c r="DO4834" s="141"/>
      <c r="DP4834" s="91"/>
      <c r="DQ4834" s="72"/>
      <c r="DR4834" s="72"/>
      <c r="DS4834" s="72"/>
      <c r="DT4834" s="72"/>
      <c r="DZ4834" s="141"/>
      <c r="EA4834" s="141"/>
      <c r="ED4834" s="141"/>
      <c r="EE4834" s="143"/>
      <c r="EF4834" s="143"/>
    </row>
    <row r="4835" spans="78:136">
      <c r="BZ4835"/>
      <c r="CA4835" s="279">
        <v>41435.451724537037</v>
      </c>
      <c r="CB4835" t="s">
        <v>1969</v>
      </c>
      <c r="CF4835" s="65"/>
      <c r="CG4835" s="65"/>
      <c r="DJ4835" s="139"/>
      <c r="DK4835" s="95"/>
      <c r="DL4835" s="141"/>
      <c r="DM4835" s="141"/>
      <c r="DO4835" s="141"/>
      <c r="DP4835" s="91"/>
      <c r="DQ4835" s="72"/>
      <c r="DR4835" s="72"/>
      <c r="DS4835" s="72"/>
      <c r="DT4835" s="72"/>
      <c r="DZ4835" s="141"/>
      <c r="EA4835" s="141"/>
      <c r="ED4835" s="141"/>
      <c r="EE4835" s="143"/>
      <c r="EF4835" s="143"/>
    </row>
    <row r="4836" spans="78:136">
      <c r="BZ4836"/>
      <c r="CA4836" s="279">
        <v>41435.451724537037</v>
      </c>
      <c r="CB4836" t="s">
        <v>1969</v>
      </c>
      <c r="CF4836" s="65"/>
      <c r="CG4836" s="65"/>
      <c r="DJ4836" s="139"/>
      <c r="DK4836" s="95"/>
      <c r="DL4836" s="141"/>
      <c r="DM4836" s="141"/>
      <c r="DO4836" s="141"/>
      <c r="DP4836" s="91"/>
      <c r="DQ4836" s="72"/>
      <c r="DR4836" s="72"/>
      <c r="DS4836" s="72"/>
      <c r="DT4836" s="72"/>
      <c r="DZ4836" s="141"/>
      <c r="EA4836" s="141"/>
      <c r="ED4836" s="141"/>
      <c r="EE4836" s="143"/>
      <c r="EF4836" s="143"/>
    </row>
    <row r="4837" spans="78:136">
      <c r="BZ4837"/>
      <c r="CA4837" s="279">
        <v>41435.451747685183</v>
      </c>
      <c r="CB4837" t="s">
        <v>1969</v>
      </c>
      <c r="CF4837" s="65"/>
      <c r="CG4837" s="65"/>
      <c r="DJ4837" s="139"/>
      <c r="DK4837" s="95"/>
      <c r="DL4837" s="141"/>
      <c r="DM4837" s="141"/>
      <c r="DO4837" s="141"/>
      <c r="DP4837" s="91"/>
      <c r="DQ4837" s="72"/>
      <c r="DR4837" s="72"/>
      <c r="DS4837" s="72"/>
      <c r="DT4837" s="72"/>
      <c r="DZ4837" s="141"/>
      <c r="EA4837" s="141"/>
      <c r="ED4837" s="141"/>
      <c r="EE4837" s="143"/>
      <c r="EF4837" s="143"/>
    </row>
    <row r="4838" spans="78:136">
      <c r="BZ4838"/>
      <c r="CA4838" s="279">
        <v>41435.451747685183</v>
      </c>
      <c r="CB4838" t="s">
        <v>1969</v>
      </c>
      <c r="CF4838" s="65"/>
      <c r="CG4838" s="65"/>
      <c r="DJ4838" s="139"/>
      <c r="DK4838" s="95"/>
      <c r="DL4838" s="141"/>
      <c r="DM4838" s="141"/>
      <c r="DO4838" s="141"/>
      <c r="DP4838" s="91"/>
      <c r="DQ4838" s="72"/>
      <c r="DR4838" s="72"/>
      <c r="DS4838" s="72"/>
      <c r="DT4838" s="72"/>
      <c r="DZ4838" s="141"/>
      <c r="EA4838" s="141"/>
      <c r="ED4838" s="141"/>
      <c r="EE4838" s="143"/>
      <c r="EF4838" s="143"/>
    </row>
    <row r="4839" spans="78:136">
      <c r="BZ4839"/>
      <c r="CA4839" s="279">
        <v>41435.451747685183</v>
      </c>
      <c r="CB4839" t="s">
        <v>1969</v>
      </c>
      <c r="CF4839" s="65"/>
      <c r="CG4839" s="65"/>
      <c r="DJ4839" s="139"/>
      <c r="DK4839" s="95"/>
      <c r="DL4839" s="141"/>
      <c r="DM4839" s="141"/>
      <c r="DO4839" s="141"/>
      <c r="DP4839" s="91"/>
      <c r="DQ4839" s="72"/>
      <c r="DR4839" s="72"/>
      <c r="DS4839" s="72"/>
      <c r="DT4839" s="72"/>
      <c r="DZ4839" s="141"/>
      <c r="EA4839" s="141"/>
      <c r="ED4839" s="141"/>
      <c r="EE4839" s="143"/>
      <c r="EF4839" s="143"/>
    </row>
    <row r="4840" spans="78:136">
      <c r="BZ4840"/>
      <c r="CA4840" s="279">
        <v>41435.45175925926</v>
      </c>
      <c r="CB4840" t="s">
        <v>1969</v>
      </c>
      <c r="CF4840" s="65"/>
      <c r="CG4840" s="65"/>
      <c r="DJ4840" s="139"/>
      <c r="DK4840" s="95"/>
      <c r="DL4840" s="141"/>
      <c r="DM4840" s="141"/>
      <c r="DO4840" s="141"/>
      <c r="DP4840" s="91"/>
      <c r="DQ4840" s="72"/>
      <c r="DR4840" s="72"/>
      <c r="DS4840" s="72"/>
      <c r="DT4840" s="72"/>
      <c r="DZ4840" s="141"/>
      <c r="EA4840" s="141"/>
      <c r="ED4840" s="141"/>
      <c r="EE4840" s="143"/>
      <c r="EF4840" s="143"/>
    </row>
    <row r="4841" spans="78:136">
      <c r="BZ4841"/>
      <c r="CA4841" s="279">
        <v>41435.45175925926</v>
      </c>
      <c r="CB4841" t="s">
        <v>1969</v>
      </c>
      <c r="CF4841" s="65"/>
      <c r="CG4841" s="65"/>
      <c r="DJ4841" s="139"/>
      <c r="DK4841" s="95"/>
      <c r="DL4841" s="141"/>
      <c r="DM4841" s="141"/>
      <c r="DO4841" s="141"/>
      <c r="DP4841" s="91"/>
      <c r="DQ4841" s="72"/>
      <c r="DR4841" s="72"/>
      <c r="DS4841" s="72"/>
      <c r="DT4841" s="72"/>
      <c r="DZ4841" s="141"/>
      <c r="EA4841" s="141"/>
      <c r="ED4841" s="141"/>
      <c r="EE4841" s="143"/>
      <c r="EF4841" s="143"/>
    </row>
    <row r="4842" spans="78:136">
      <c r="BZ4842"/>
      <c r="CA4842" s="279">
        <v>41435.45175925926</v>
      </c>
      <c r="CB4842" t="s">
        <v>1969</v>
      </c>
      <c r="CF4842" s="65"/>
      <c r="CG4842" s="65"/>
      <c r="DJ4842" s="139"/>
      <c r="DK4842" s="95"/>
      <c r="DL4842" s="141"/>
      <c r="DM4842" s="141"/>
      <c r="DO4842" s="141"/>
      <c r="DP4842" s="91"/>
      <c r="DQ4842" s="72"/>
      <c r="DR4842" s="72"/>
      <c r="DS4842" s="72"/>
      <c r="DT4842" s="72"/>
      <c r="DZ4842" s="141"/>
      <c r="EA4842" s="141"/>
      <c r="ED4842" s="141"/>
      <c r="EE4842" s="143"/>
      <c r="EF4842" s="143"/>
    </row>
    <row r="4843" spans="78:136">
      <c r="BZ4843"/>
      <c r="CA4843" s="279">
        <v>41435.451770833337</v>
      </c>
      <c r="CB4843" t="s">
        <v>1969</v>
      </c>
      <c r="CF4843" s="65"/>
      <c r="CG4843" s="65"/>
      <c r="DJ4843" s="139"/>
      <c r="DK4843" s="95"/>
      <c r="DL4843" s="141"/>
      <c r="DM4843" s="141"/>
      <c r="DO4843" s="141"/>
      <c r="DP4843" s="91"/>
      <c r="DQ4843" s="72"/>
      <c r="DR4843" s="72"/>
      <c r="DS4843" s="72"/>
      <c r="DT4843" s="72"/>
      <c r="DZ4843" s="141"/>
      <c r="EA4843" s="141"/>
      <c r="ED4843" s="141"/>
      <c r="EE4843" s="143"/>
      <c r="EF4843" s="143"/>
    </row>
    <row r="4844" spans="78:136">
      <c r="BZ4844"/>
      <c r="CA4844" s="279">
        <v>41435.451793981483</v>
      </c>
      <c r="CB4844" t="s">
        <v>1969</v>
      </c>
      <c r="CF4844" s="65"/>
      <c r="CG4844" s="65"/>
      <c r="DJ4844" s="139"/>
      <c r="DK4844" s="95"/>
      <c r="DL4844" s="141"/>
      <c r="DM4844" s="141"/>
      <c r="DO4844" s="141"/>
      <c r="DP4844" s="91"/>
      <c r="DQ4844" s="72"/>
      <c r="DR4844" s="72"/>
      <c r="DS4844" s="72"/>
      <c r="DT4844" s="72"/>
      <c r="DZ4844" s="141"/>
      <c r="EA4844" s="141"/>
      <c r="ED4844" s="141"/>
      <c r="EE4844" s="143"/>
      <c r="EF4844" s="143"/>
    </row>
    <row r="4845" spans="78:136">
      <c r="BZ4845"/>
      <c r="CA4845" s="279">
        <v>41435.451828703706</v>
      </c>
      <c r="CB4845" t="s">
        <v>1969</v>
      </c>
      <c r="CF4845" s="65"/>
      <c r="CG4845" s="65"/>
      <c r="DJ4845" s="139"/>
      <c r="DK4845" s="95"/>
      <c r="DL4845" s="141"/>
      <c r="DM4845" s="141"/>
      <c r="DO4845" s="141"/>
      <c r="DP4845" s="91"/>
      <c r="DQ4845" s="72"/>
      <c r="DR4845" s="72"/>
      <c r="DS4845" s="72"/>
      <c r="DT4845" s="72"/>
      <c r="DZ4845" s="141"/>
      <c r="EA4845" s="141"/>
      <c r="ED4845" s="141"/>
      <c r="EE4845" s="143"/>
      <c r="EF4845" s="143"/>
    </row>
    <row r="4846" spans="78:136">
      <c r="BZ4846"/>
      <c r="CA4846" s="279">
        <v>41435.451828703706</v>
      </c>
      <c r="CB4846" t="s">
        <v>1969</v>
      </c>
      <c r="CF4846" s="65"/>
      <c r="CG4846" s="65"/>
      <c r="DJ4846" s="139"/>
      <c r="DK4846" s="95"/>
      <c r="DL4846" s="141"/>
      <c r="DM4846" s="141"/>
      <c r="DO4846" s="141"/>
      <c r="DP4846" s="91"/>
      <c r="DQ4846" s="72"/>
      <c r="DR4846" s="72"/>
      <c r="DS4846" s="72"/>
      <c r="DT4846" s="72"/>
      <c r="DZ4846" s="141"/>
      <c r="EA4846" s="141"/>
      <c r="ED4846" s="141"/>
      <c r="EE4846" s="143"/>
      <c r="EF4846" s="143"/>
    </row>
    <row r="4847" spans="78:136">
      <c r="BZ4847"/>
      <c r="CA4847" s="279">
        <v>41435.451840277776</v>
      </c>
      <c r="CB4847" t="s">
        <v>1969</v>
      </c>
      <c r="CF4847" s="65"/>
      <c r="CG4847" s="65"/>
      <c r="DJ4847" s="139"/>
      <c r="DK4847" s="95"/>
      <c r="DL4847" s="141"/>
      <c r="DM4847" s="141"/>
      <c r="DO4847" s="141"/>
      <c r="DP4847" s="91"/>
      <c r="DQ4847" s="72"/>
      <c r="DR4847" s="72"/>
      <c r="DS4847" s="72"/>
      <c r="DT4847" s="72"/>
      <c r="DZ4847" s="141"/>
      <c r="EA4847" s="141"/>
      <c r="ED4847" s="141"/>
      <c r="EE4847" s="143"/>
      <c r="EF4847" s="143"/>
    </row>
    <row r="4848" spans="78:136">
      <c r="BZ4848"/>
      <c r="CA4848" s="279">
        <v>41435.451851851853</v>
      </c>
      <c r="CB4848" t="s">
        <v>553</v>
      </c>
      <c r="CF4848" s="65"/>
      <c r="CG4848" s="65"/>
      <c r="DJ4848" s="139"/>
      <c r="DK4848" s="95"/>
      <c r="DL4848" s="141"/>
      <c r="DM4848" s="141"/>
      <c r="DO4848" s="141"/>
      <c r="DP4848" s="91"/>
      <c r="DQ4848" s="72"/>
      <c r="DR4848" s="72"/>
      <c r="DS4848" s="72"/>
      <c r="DT4848" s="72"/>
      <c r="DZ4848" s="141"/>
      <c r="EA4848" s="141"/>
      <c r="ED4848" s="141"/>
      <c r="EE4848" s="143"/>
      <c r="EF4848" s="143"/>
    </row>
    <row r="4849" spans="78:136">
      <c r="BZ4849"/>
      <c r="CA4849" s="279">
        <v>41435.451851851853</v>
      </c>
      <c r="CB4849" t="s">
        <v>1969</v>
      </c>
      <c r="CF4849" s="65"/>
      <c r="CG4849" s="65"/>
      <c r="DJ4849" s="139"/>
      <c r="DK4849" s="95"/>
      <c r="DL4849" s="141"/>
      <c r="DM4849" s="141"/>
      <c r="DO4849" s="141"/>
      <c r="DP4849" s="91"/>
      <c r="DQ4849" s="72"/>
      <c r="DR4849" s="72"/>
      <c r="DS4849" s="72"/>
      <c r="DT4849" s="72"/>
      <c r="DZ4849" s="141"/>
      <c r="EA4849" s="141"/>
      <c r="ED4849" s="141"/>
      <c r="EE4849" s="143"/>
      <c r="EF4849" s="143"/>
    </row>
    <row r="4850" spans="78:136">
      <c r="BZ4850"/>
      <c r="CA4850" s="279">
        <v>41435.451874999999</v>
      </c>
      <c r="CB4850" t="s">
        <v>1969</v>
      </c>
      <c r="CF4850" s="65"/>
      <c r="CG4850" s="65"/>
      <c r="DJ4850" s="139"/>
      <c r="DK4850" s="95"/>
      <c r="DL4850" s="141"/>
      <c r="DM4850" s="141"/>
      <c r="DO4850" s="141"/>
      <c r="DP4850" s="91"/>
      <c r="DQ4850" s="72"/>
      <c r="DR4850" s="72"/>
      <c r="DS4850" s="72"/>
      <c r="DT4850" s="72"/>
      <c r="DZ4850" s="141"/>
      <c r="EA4850" s="141"/>
      <c r="ED4850" s="141"/>
      <c r="EE4850" s="143"/>
      <c r="EF4850" s="143"/>
    </row>
    <row r="4851" spans="78:136">
      <c r="BZ4851"/>
      <c r="CA4851" s="279">
        <v>41435.451874999999</v>
      </c>
      <c r="CB4851" t="s">
        <v>1969</v>
      </c>
      <c r="CF4851" s="65"/>
      <c r="CG4851" s="65"/>
      <c r="DJ4851" s="139"/>
      <c r="DK4851" s="95"/>
      <c r="DL4851" s="141"/>
      <c r="DM4851" s="141"/>
      <c r="DO4851" s="141"/>
      <c r="DP4851" s="91"/>
      <c r="DQ4851" s="72"/>
      <c r="DR4851" s="72"/>
      <c r="DS4851" s="72"/>
      <c r="DT4851" s="72"/>
      <c r="DZ4851" s="141"/>
      <c r="EA4851" s="141"/>
      <c r="ED4851" s="141"/>
      <c r="EE4851" s="143"/>
      <c r="EF4851" s="143"/>
    </row>
    <row r="4852" spans="78:136">
      <c r="BZ4852"/>
      <c r="CA4852" s="279">
        <v>41435.451886574076</v>
      </c>
      <c r="CB4852" t="s">
        <v>1969</v>
      </c>
      <c r="CF4852" s="65"/>
      <c r="CG4852" s="65"/>
      <c r="DJ4852" s="139"/>
      <c r="DK4852" s="95"/>
      <c r="DL4852" s="141"/>
      <c r="DM4852" s="141"/>
      <c r="DO4852" s="141"/>
      <c r="DP4852" s="91"/>
      <c r="DQ4852" s="72"/>
      <c r="DR4852" s="72"/>
      <c r="DS4852" s="72"/>
      <c r="DT4852" s="72"/>
      <c r="DZ4852" s="141"/>
      <c r="EA4852" s="141"/>
      <c r="ED4852" s="141"/>
      <c r="EE4852" s="143"/>
      <c r="EF4852" s="143"/>
    </row>
    <row r="4853" spans="78:136">
      <c r="BZ4853"/>
      <c r="CA4853" s="279">
        <v>41435.451898148145</v>
      </c>
      <c r="CB4853" t="s">
        <v>1969</v>
      </c>
      <c r="CF4853" s="65"/>
      <c r="CG4853" s="65"/>
      <c r="DJ4853" s="139"/>
      <c r="DK4853" s="95"/>
      <c r="DL4853" s="141"/>
      <c r="DM4853" s="141"/>
      <c r="DO4853" s="141"/>
      <c r="DP4853" s="91"/>
      <c r="DQ4853" s="72"/>
      <c r="DR4853" s="72"/>
      <c r="DS4853" s="72"/>
      <c r="DT4853" s="72"/>
      <c r="DZ4853" s="141"/>
      <c r="EA4853" s="141"/>
      <c r="ED4853" s="141"/>
      <c r="EE4853" s="143"/>
      <c r="EF4853" s="143"/>
    </row>
    <row r="4854" spans="78:136">
      <c r="BZ4854"/>
      <c r="CA4854" s="279">
        <v>41435.451909722222</v>
      </c>
      <c r="CB4854" t="s">
        <v>1969</v>
      </c>
      <c r="CF4854" s="65"/>
      <c r="CG4854" s="65"/>
      <c r="DJ4854" s="139"/>
      <c r="DK4854" s="95"/>
      <c r="DL4854" s="141"/>
      <c r="DM4854" s="141"/>
      <c r="DO4854" s="141"/>
      <c r="DP4854" s="91"/>
      <c r="DQ4854" s="72"/>
      <c r="DR4854" s="72"/>
      <c r="DS4854" s="72"/>
      <c r="DT4854" s="72"/>
      <c r="DZ4854" s="141"/>
      <c r="EA4854" s="141"/>
      <c r="ED4854" s="141"/>
      <c r="EE4854" s="143"/>
      <c r="EF4854" s="143"/>
    </row>
    <row r="4855" spans="78:136">
      <c r="BZ4855"/>
      <c r="CA4855" s="279">
        <v>41435.451921296299</v>
      </c>
      <c r="CB4855" t="s">
        <v>1969</v>
      </c>
      <c r="CF4855" s="65"/>
      <c r="CG4855" s="65"/>
      <c r="DJ4855" s="139"/>
      <c r="DK4855" s="95"/>
      <c r="DL4855" s="141"/>
      <c r="DM4855" s="141"/>
      <c r="DO4855" s="141"/>
      <c r="DP4855" s="91"/>
      <c r="DQ4855" s="72"/>
      <c r="DR4855" s="72"/>
      <c r="DS4855" s="72"/>
      <c r="DT4855" s="72"/>
      <c r="DZ4855" s="141"/>
      <c r="EA4855" s="141"/>
      <c r="ED4855" s="141"/>
      <c r="EE4855" s="143"/>
      <c r="EF4855" s="143"/>
    </row>
    <row r="4856" spans="78:136">
      <c r="BZ4856"/>
      <c r="CA4856" s="279">
        <v>41435.451932870368</v>
      </c>
      <c r="CB4856" t="s">
        <v>819</v>
      </c>
      <c r="CF4856" s="65"/>
      <c r="CG4856" s="65"/>
      <c r="DJ4856" s="139"/>
      <c r="DK4856" s="95"/>
      <c r="DL4856" s="141"/>
      <c r="DM4856" s="141"/>
      <c r="DO4856" s="141"/>
      <c r="DP4856" s="91"/>
      <c r="DQ4856" s="72"/>
      <c r="DR4856" s="72"/>
      <c r="DS4856" s="72"/>
      <c r="DT4856" s="72"/>
      <c r="DZ4856" s="141"/>
      <c r="EA4856" s="141"/>
      <c r="ED4856" s="141"/>
      <c r="EE4856" s="143"/>
      <c r="EF4856" s="143"/>
    </row>
    <row r="4857" spans="78:136">
      <c r="BZ4857"/>
      <c r="CA4857" s="279">
        <v>41435.451944444445</v>
      </c>
      <c r="CB4857" t="s">
        <v>1969</v>
      </c>
      <c r="CF4857" s="65"/>
      <c r="CG4857" s="65"/>
      <c r="DJ4857" s="139"/>
      <c r="DK4857" s="95"/>
      <c r="DL4857" s="141"/>
      <c r="DM4857" s="141"/>
      <c r="DO4857" s="141"/>
      <c r="DP4857" s="91"/>
      <c r="DQ4857" s="72"/>
      <c r="DR4857" s="72"/>
      <c r="DS4857" s="72"/>
      <c r="DT4857" s="72"/>
      <c r="DZ4857" s="141"/>
      <c r="EA4857" s="141"/>
      <c r="ED4857" s="141"/>
      <c r="EE4857" s="143"/>
      <c r="EF4857" s="143"/>
    </row>
    <row r="4858" spans="78:136">
      <c r="BZ4858"/>
      <c r="CA4858" s="279">
        <v>41435.452418981484</v>
      </c>
      <c r="CB4858" t="s">
        <v>820</v>
      </c>
      <c r="CF4858" s="65"/>
      <c r="CG4858" s="65"/>
      <c r="DJ4858" s="139"/>
      <c r="DK4858" s="95"/>
      <c r="DL4858" s="141"/>
      <c r="DM4858" s="141"/>
      <c r="DO4858" s="141"/>
      <c r="DP4858" s="91"/>
      <c r="DQ4858" s="72"/>
      <c r="DR4858" s="72"/>
      <c r="DS4858" s="72"/>
      <c r="DT4858" s="72"/>
      <c r="DZ4858" s="141"/>
      <c r="EA4858" s="141"/>
      <c r="ED4858" s="141"/>
      <c r="EE4858" s="143"/>
      <c r="EF4858" s="143"/>
    </row>
    <row r="4859" spans="78:136">
      <c r="BZ4859"/>
      <c r="CA4859" s="279">
        <v>41435.452430555553</v>
      </c>
      <c r="CB4859" t="s">
        <v>1597</v>
      </c>
      <c r="CF4859" s="65"/>
      <c r="CG4859" s="65"/>
      <c r="DJ4859" s="139"/>
      <c r="DK4859" s="95"/>
      <c r="DL4859" s="141"/>
      <c r="DM4859" s="141"/>
      <c r="DO4859" s="141"/>
      <c r="DP4859" s="91"/>
      <c r="DQ4859" s="72"/>
      <c r="DR4859" s="72"/>
      <c r="DS4859" s="72"/>
      <c r="DT4859" s="72"/>
      <c r="DZ4859" s="141"/>
      <c r="EA4859" s="141"/>
      <c r="ED4859" s="141"/>
      <c r="EE4859" s="143"/>
      <c r="EF4859" s="143"/>
    </row>
    <row r="4860" spans="78:136">
      <c r="BZ4860"/>
      <c r="CA4860" s="279">
        <v>41435.452430555553</v>
      </c>
      <c r="CB4860" t="s">
        <v>1969</v>
      </c>
      <c r="CF4860" s="65"/>
      <c r="CG4860" s="65"/>
      <c r="DJ4860" s="139"/>
      <c r="DK4860" s="95"/>
      <c r="DL4860" s="141"/>
      <c r="DM4860" s="141"/>
      <c r="DO4860" s="141"/>
      <c r="DP4860" s="91"/>
      <c r="DQ4860" s="72"/>
      <c r="DR4860" s="72"/>
      <c r="DS4860" s="72"/>
      <c r="DT4860" s="72"/>
      <c r="DZ4860" s="141"/>
      <c r="EA4860" s="141"/>
      <c r="ED4860" s="141"/>
      <c r="EE4860" s="143"/>
      <c r="EF4860" s="143"/>
    </row>
    <row r="4861" spans="78:136">
      <c r="BZ4861"/>
      <c r="CA4861" s="279">
        <v>41435.452557870369</v>
      </c>
      <c r="CB4861" t="s">
        <v>1969</v>
      </c>
      <c r="CF4861" s="65"/>
      <c r="CG4861" s="65"/>
      <c r="DJ4861" s="139"/>
      <c r="DK4861" s="95"/>
      <c r="DL4861" s="141"/>
      <c r="DM4861" s="141"/>
      <c r="DO4861" s="141"/>
      <c r="DP4861" s="91"/>
      <c r="DQ4861" s="72"/>
      <c r="DR4861" s="72"/>
      <c r="DS4861" s="72"/>
      <c r="DT4861" s="72"/>
      <c r="DZ4861" s="141"/>
      <c r="EA4861" s="141"/>
      <c r="ED4861" s="141"/>
      <c r="EE4861" s="143"/>
      <c r="EF4861" s="143"/>
    </row>
    <row r="4862" spans="78:136">
      <c r="BZ4862"/>
      <c r="CA4862" s="279">
        <v>41435.452777777777</v>
      </c>
      <c r="CB4862" t="s">
        <v>1969</v>
      </c>
      <c r="CF4862" s="65"/>
      <c r="CG4862" s="65"/>
      <c r="DJ4862" s="139"/>
      <c r="DK4862" s="95"/>
      <c r="DL4862" s="141"/>
      <c r="DM4862" s="141"/>
      <c r="DO4862" s="141"/>
      <c r="DP4862" s="91"/>
      <c r="DQ4862" s="72"/>
      <c r="DR4862" s="72"/>
      <c r="DS4862" s="72"/>
      <c r="DT4862" s="72"/>
      <c r="DZ4862" s="141"/>
      <c r="EA4862" s="141"/>
      <c r="ED4862" s="141"/>
      <c r="EE4862" s="143"/>
      <c r="EF4862" s="143"/>
    </row>
    <row r="4863" spans="78:136">
      <c r="BZ4863"/>
      <c r="CA4863" s="279">
        <v>41435.452847222223</v>
      </c>
      <c r="CB4863" t="s">
        <v>1969</v>
      </c>
      <c r="CF4863" s="65"/>
      <c r="CG4863" s="65"/>
      <c r="DJ4863" s="139"/>
      <c r="DK4863" s="95"/>
      <c r="DL4863" s="141"/>
      <c r="DM4863" s="141"/>
      <c r="DO4863" s="141"/>
      <c r="DP4863" s="91"/>
      <c r="DQ4863" s="72"/>
      <c r="DR4863" s="72"/>
      <c r="DS4863" s="72"/>
      <c r="DT4863" s="72"/>
      <c r="DZ4863" s="141"/>
      <c r="EA4863" s="141"/>
      <c r="ED4863" s="141"/>
      <c r="EE4863" s="143"/>
      <c r="EF4863" s="143"/>
    </row>
    <row r="4864" spans="78:136">
      <c r="BZ4864"/>
      <c r="CA4864" s="279">
        <v>41435.452847222223</v>
      </c>
      <c r="CB4864" t="s">
        <v>821</v>
      </c>
      <c r="CF4864" s="65"/>
      <c r="CG4864" s="65"/>
      <c r="DJ4864" s="139"/>
      <c r="DK4864" s="95"/>
      <c r="DL4864" s="141"/>
      <c r="DM4864" s="141"/>
      <c r="DO4864" s="141"/>
      <c r="DP4864" s="91"/>
      <c r="DQ4864" s="72"/>
      <c r="DR4864" s="72"/>
      <c r="DS4864" s="72"/>
      <c r="DT4864" s="72"/>
      <c r="DZ4864" s="141"/>
      <c r="EA4864" s="141"/>
      <c r="ED4864" s="141"/>
      <c r="EE4864" s="143"/>
      <c r="EF4864" s="143"/>
    </row>
    <row r="4865" spans="78:136">
      <c r="BZ4865"/>
      <c r="CA4865" s="279">
        <v>41435.4528587963</v>
      </c>
      <c r="CB4865" t="s">
        <v>821</v>
      </c>
      <c r="CF4865" s="65"/>
      <c r="CG4865" s="65"/>
      <c r="DJ4865" s="139"/>
      <c r="DK4865" s="95"/>
      <c r="DL4865" s="141"/>
      <c r="DM4865" s="141"/>
      <c r="DO4865" s="141"/>
      <c r="DP4865" s="91"/>
      <c r="DQ4865" s="72"/>
      <c r="DR4865" s="72"/>
      <c r="DS4865" s="72"/>
      <c r="DT4865" s="72"/>
      <c r="DZ4865" s="141"/>
      <c r="EA4865" s="141"/>
      <c r="ED4865" s="141"/>
      <c r="EE4865" s="143"/>
      <c r="EF4865" s="143"/>
    </row>
    <row r="4866" spans="78:136">
      <c r="BZ4866"/>
      <c r="CA4866" s="279">
        <v>41435.4528587963</v>
      </c>
      <c r="CB4866" t="s">
        <v>1597</v>
      </c>
      <c r="CF4866" s="65"/>
      <c r="CG4866" s="65"/>
      <c r="DJ4866" s="139"/>
      <c r="DK4866" s="95"/>
      <c r="DL4866" s="141"/>
      <c r="DM4866" s="141"/>
      <c r="DO4866" s="141"/>
      <c r="DP4866" s="91"/>
      <c r="DQ4866" s="72"/>
      <c r="DR4866" s="72"/>
      <c r="DS4866" s="72"/>
      <c r="DT4866" s="72"/>
      <c r="DZ4866" s="141"/>
      <c r="EA4866" s="141"/>
      <c r="ED4866" s="141"/>
      <c r="EE4866" s="143"/>
      <c r="EF4866" s="143"/>
    </row>
    <row r="4867" spans="78:136">
      <c r="BZ4867"/>
      <c r="CA4867" s="279">
        <v>41435.452870370369</v>
      </c>
      <c r="CB4867" t="s">
        <v>1969</v>
      </c>
      <c r="CF4867" s="65"/>
      <c r="CG4867" s="65"/>
      <c r="DJ4867" s="139"/>
      <c r="DK4867" s="95"/>
      <c r="DL4867" s="141"/>
      <c r="DM4867" s="141"/>
      <c r="DO4867" s="141"/>
      <c r="DP4867" s="91"/>
      <c r="DQ4867" s="72"/>
      <c r="DR4867" s="72"/>
      <c r="DS4867" s="72"/>
      <c r="DT4867" s="72"/>
      <c r="DZ4867" s="141"/>
      <c r="EA4867" s="141"/>
      <c r="ED4867" s="141"/>
      <c r="EE4867" s="143"/>
      <c r="EF4867" s="143"/>
    </row>
    <row r="4868" spans="78:136">
      <c r="BZ4868"/>
      <c r="CA4868" s="279">
        <v>41435.452870370369</v>
      </c>
      <c r="CB4868" t="s">
        <v>822</v>
      </c>
      <c r="CF4868" s="65"/>
      <c r="CG4868" s="65"/>
      <c r="DJ4868" s="139"/>
      <c r="DK4868" s="95"/>
      <c r="DL4868" s="141"/>
      <c r="DM4868" s="141"/>
      <c r="DO4868" s="141"/>
      <c r="DP4868" s="91"/>
      <c r="DQ4868" s="72"/>
      <c r="DR4868" s="72"/>
      <c r="DS4868" s="72"/>
      <c r="DT4868" s="72"/>
      <c r="DZ4868" s="141"/>
      <c r="EA4868" s="141"/>
      <c r="ED4868" s="141"/>
      <c r="EE4868" s="143"/>
      <c r="EF4868" s="143"/>
    </row>
    <row r="4869" spans="78:136">
      <c r="BZ4869"/>
      <c r="CA4869" s="279">
        <v>41435.452870370369</v>
      </c>
      <c r="CB4869" t="s">
        <v>1969</v>
      </c>
      <c r="CF4869" s="65"/>
      <c r="CG4869" s="65"/>
      <c r="DJ4869" s="139"/>
      <c r="DK4869" s="95"/>
      <c r="DL4869" s="141"/>
      <c r="DM4869" s="141"/>
      <c r="DO4869" s="141"/>
      <c r="DP4869" s="91"/>
      <c r="DQ4869" s="72"/>
      <c r="DR4869" s="72"/>
      <c r="DS4869" s="72"/>
      <c r="DT4869" s="72"/>
      <c r="DZ4869" s="141"/>
      <c r="EA4869" s="141"/>
      <c r="ED4869" s="141"/>
      <c r="EE4869" s="143"/>
      <c r="EF4869" s="143"/>
    </row>
    <row r="4870" spans="78:136">
      <c r="BZ4870"/>
      <c r="CA4870" s="279">
        <v>41435.452881944446</v>
      </c>
      <c r="CB4870" t="s">
        <v>746</v>
      </c>
      <c r="CF4870" s="65"/>
      <c r="CG4870" s="65"/>
      <c r="DJ4870" s="139"/>
      <c r="DK4870" s="95"/>
      <c r="DL4870" s="141"/>
      <c r="DM4870" s="141"/>
      <c r="DO4870" s="141"/>
      <c r="DP4870" s="91"/>
      <c r="DQ4870" s="72"/>
      <c r="DR4870" s="72"/>
      <c r="DS4870" s="72"/>
      <c r="DT4870" s="72"/>
      <c r="DZ4870" s="141"/>
      <c r="EA4870" s="141"/>
      <c r="ED4870" s="141"/>
      <c r="EE4870" s="143"/>
      <c r="EF4870" s="143"/>
    </row>
    <row r="4871" spans="78:136">
      <c r="BZ4871"/>
      <c r="CA4871" s="279">
        <v>41435.453206018516</v>
      </c>
      <c r="CB4871" t="s">
        <v>821</v>
      </c>
      <c r="CF4871" s="65"/>
      <c r="CG4871" s="65"/>
      <c r="DJ4871" s="139"/>
      <c r="DK4871" s="95"/>
      <c r="DL4871" s="141"/>
      <c r="DM4871" s="141"/>
      <c r="DO4871" s="141"/>
      <c r="DP4871" s="91"/>
      <c r="DQ4871" s="72"/>
      <c r="DR4871" s="72"/>
      <c r="DS4871" s="72"/>
      <c r="DT4871" s="72"/>
      <c r="DZ4871" s="141"/>
      <c r="EA4871" s="141"/>
      <c r="ED4871" s="141"/>
      <c r="EE4871" s="143"/>
      <c r="EF4871" s="143"/>
    </row>
    <row r="4872" spans="78:136">
      <c r="BZ4872"/>
      <c r="CA4872" s="279">
        <v>41435.453206018516</v>
      </c>
      <c r="CB4872" t="s">
        <v>1597</v>
      </c>
      <c r="CF4872" s="65"/>
      <c r="CG4872" s="65"/>
      <c r="DJ4872" s="139"/>
      <c r="DK4872" s="95"/>
      <c r="DL4872" s="141"/>
      <c r="DM4872" s="141"/>
      <c r="DO4872" s="141"/>
      <c r="DP4872" s="91"/>
      <c r="DQ4872" s="72"/>
      <c r="DR4872" s="72"/>
      <c r="DS4872" s="72"/>
      <c r="DT4872" s="72"/>
      <c r="DZ4872" s="141"/>
      <c r="EA4872" s="141"/>
      <c r="ED4872" s="141"/>
      <c r="EE4872" s="143"/>
      <c r="EF4872" s="143"/>
    </row>
    <row r="4873" spans="78:136">
      <c r="BZ4873"/>
      <c r="CA4873" s="279">
        <v>41435.453217592592</v>
      </c>
      <c r="CB4873" t="s">
        <v>1969</v>
      </c>
      <c r="CF4873" s="65"/>
      <c r="CG4873" s="65"/>
      <c r="DJ4873" s="139"/>
      <c r="DK4873" s="95"/>
      <c r="DL4873" s="141"/>
      <c r="DM4873" s="141"/>
      <c r="DO4873" s="141"/>
      <c r="DP4873" s="91"/>
      <c r="DQ4873" s="72"/>
      <c r="DR4873" s="72"/>
      <c r="DS4873" s="72"/>
      <c r="DT4873" s="72"/>
      <c r="DZ4873" s="141"/>
      <c r="EA4873" s="141"/>
      <c r="ED4873" s="141"/>
      <c r="EE4873" s="143"/>
      <c r="EF4873" s="143"/>
    </row>
    <row r="4874" spans="78:136">
      <c r="BZ4874"/>
      <c r="CA4874" s="279">
        <v>41435.453333333331</v>
      </c>
      <c r="CB4874" t="s">
        <v>1969</v>
      </c>
      <c r="CF4874" s="65"/>
      <c r="CG4874" s="65"/>
      <c r="DJ4874" s="139"/>
      <c r="DK4874" s="95"/>
      <c r="DL4874" s="141"/>
      <c r="DM4874" s="141"/>
      <c r="DO4874" s="141"/>
      <c r="DP4874" s="91"/>
      <c r="DQ4874" s="72"/>
      <c r="DR4874" s="72"/>
      <c r="DS4874" s="72"/>
      <c r="DT4874" s="72"/>
      <c r="DZ4874" s="141"/>
      <c r="EA4874" s="141"/>
      <c r="ED4874" s="141"/>
      <c r="EE4874" s="143"/>
      <c r="EF4874" s="143"/>
    </row>
    <row r="4875" spans="78:136">
      <c r="BZ4875"/>
      <c r="CA4875" s="279">
        <v>41435.4533912037</v>
      </c>
      <c r="CB4875" t="s">
        <v>747</v>
      </c>
      <c r="CF4875" s="65"/>
      <c r="CG4875" s="65"/>
      <c r="DJ4875" s="139"/>
      <c r="DK4875" s="95"/>
      <c r="DL4875" s="141"/>
      <c r="DM4875" s="141"/>
      <c r="DO4875" s="141"/>
      <c r="DP4875" s="91"/>
      <c r="DQ4875" s="72"/>
      <c r="DR4875" s="72"/>
      <c r="DS4875" s="72"/>
      <c r="DT4875" s="72"/>
      <c r="DZ4875" s="141"/>
      <c r="EA4875" s="141"/>
      <c r="ED4875" s="141"/>
      <c r="EE4875" s="143"/>
      <c r="EF4875" s="143"/>
    </row>
    <row r="4876" spans="78:136">
      <c r="BZ4876"/>
      <c r="CA4876" s="279">
        <v>41435.4533912037</v>
      </c>
      <c r="CB4876" t="s">
        <v>1597</v>
      </c>
      <c r="CF4876" s="65"/>
      <c r="CG4876" s="65"/>
      <c r="DJ4876" s="139"/>
      <c r="DK4876" s="95"/>
      <c r="DL4876" s="141"/>
      <c r="DM4876" s="141"/>
      <c r="DO4876" s="141"/>
      <c r="DP4876" s="91"/>
      <c r="DQ4876" s="72"/>
      <c r="DR4876" s="72"/>
      <c r="DS4876" s="72"/>
      <c r="DT4876" s="72"/>
      <c r="DZ4876" s="141"/>
      <c r="EA4876" s="141"/>
      <c r="ED4876" s="141"/>
      <c r="EE4876" s="143"/>
      <c r="EF4876" s="143"/>
    </row>
    <row r="4877" spans="78:136">
      <c r="BZ4877"/>
      <c r="CA4877" s="279">
        <v>41435.4533912037</v>
      </c>
      <c r="CB4877" t="s">
        <v>1969</v>
      </c>
      <c r="CF4877" s="65"/>
      <c r="CG4877" s="65"/>
      <c r="DJ4877" s="139"/>
      <c r="DK4877" s="95"/>
      <c r="DL4877" s="141"/>
      <c r="DM4877" s="141"/>
      <c r="DO4877" s="141"/>
      <c r="DP4877" s="91"/>
      <c r="DQ4877" s="72"/>
      <c r="DR4877" s="72"/>
      <c r="DS4877" s="72"/>
      <c r="DT4877" s="72"/>
      <c r="DZ4877" s="141"/>
      <c r="EA4877" s="141"/>
      <c r="ED4877" s="141"/>
      <c r="EE4877" s="143"/>
      <c r="EF4877" s="143"/>
    </row>
    <row r="4878" spans="78:136">
      <c r="BZ4878"/>
      <c r="CA4878" s="279">
        <v>41435.453402777777</v>
      </c>
      <c r="CB4878" t="s">
        <v>748</v>
      </c>
      <c r="CF4878" s="65"/>
      <c r="CG4878" s="65"/>
      <c r="DJ4878" s="139"/>
      <c r="DK4878" s="95"/>
      <c r="DL4878" s="141"/>
      <c r="DM4878" s="141"/>
      <c r="DO4878" s="141"/>
      <c r="DP4878" s="91"/>
      <c r="DQ4878" s="72"/>
      <c r="DR4878" s="72"/>
      <c r="DS4878" s="72"/>
      <c r="DT4878" s="72"/>
      <c r="DZ4878" s="141"/>
      <c r="EA4878" s="141"/>
      <c r="ED4878" s="141"/>
      <c r="EE4878" s="143"/>
      <c r="EF4878" s="143"/>
    </row>
    <row r="4879" spans="78:136">
      <c r="BZ4879"/>
      <c r="CA4879" s="279">
        <v>41435.453402777777</v>
      </c>
      <c r="CB4879" t="s">
        <v>1969</v>
      </c>
      <c r="CF4879" s="65"/>
      <c r="CG4879" s="65"/>
      <c r="DJ4879" s="139"/>
      <c r="DK4879" s="95"/>
      <c r="DL4879" s="141"/>
      <c r="DM4879" s="141"/>
      <c r="DO4879" s="141"/>
      <c r="DP4879" s="91"/>
      <c r="DQ4879" s="72"/>
      <c r="DR4879" s="72"/>
      <c r="DS4879" s="72"/>
      <c r="DT4879" s="72"/>
      <c r="DZ4879" s="141"/>
      <c r="EA4879" s="141"/>
      <c r="ED4879" s="141"/>
      <c r="EE4879" s="143"/>
      <c r="EF4879" s="143"/>
    </row>
    <row r="4880" spans="78:136">
      <c r="BZ4880"/>
      <c r="CA4880" s="279">
        <v>41435.453414351854</v>
      </c>
      <c r="CB4880" t="s">
        <v>825</v>
      </c>
      <c r="CF4880" s="65"/>
      <c r="CG4880" s="65"/>
      <c r="DJ4880" s="139"/>
      <c r="DK4880" s="95"/>
      <c r="DL4880" s="141"/>
      <c r="DM4880" s="141"/>
      <c r="DO4880" s="141"/>
      <c r="DP4880" s="91"/>
      <c r="DQ4880" s="72"/>
      <c r="DR4880" s="72"/>
      <c r="DS4880" s="72"/>
      <c r="DT4880" s="72"/>
      <c r="DZ4880" s="141"/>
      <c r="EA4880" s="141"/>
      <c r="ED4880" s="141"/>
      <c r="EE4880" s="143"/>
      <c r="EF4880" s="143"/>
    </row>
    <row r="4881" spans="78:136">
      <c r="BZ4881"/>
      <c r="CA4881" s="279">
        <v>41435.453472222223</v>
      </c>
      <c r="CB4881" t="s">
        <v>1969</v>
      </c>
      <c r="CF4881" s="65"/>
      <c r="CG4881" s="65"/>
      <c r="DJ4881" s="139"/>
      <c r="DK4881" s="95"/>
      <c r="DL4881" s="141"/>
      <c r="DM4881" s="141"/>
      <c r="DO4881" s="141"/>
      <c r="DP4881" s="91"/>
      <c r="DQ4881" s="72"/>
      <c r="DR4881" s="72"/>
      <c r="DS4881" s="72"/>
      <c r="DT4881" s="72"/>
      <c r="DZ4881" s="141"/>
      <c r="EA4881" s="141"/>
      <c r="ED4881" s="141"/>
      <c r="EE4881" s="143"/>
      <c r="EF4881" s="143"/>
    </row>
    <row r="4882" spans="78:136">
      <c r="BZ4882"/>
      <c r="CA4882" s="279">
        <v>41435.453472222223</v>
      </c>
      <c r="CB4882" t="s">
        <v>747</v>
      </c>
      <c r="CF4882" s="65"/>
      <c r="CG4882" s="65"/>
      <c r="DJ4882" s="139"/>
      <c r="DK4882" s="95"/>
      <c r="DL4882" s="141"/>
      <c r="DM4882" s="141"/>
      <c r="DO4882" s="141"/>
      <c r="DP4882" s="91"/>
      <c r="DQ4882" s="72"/>
      <c r="DR4882" s="72"/>
      <c r="DS4882" s="72"/>
      <c r="DT4882" s="72"/>
      <c r="DZ4882" s="141"/>
      <c r="EA4882" s="141"/>
      <c r="ED4882" s="141"/>
      <c r="EE4882" s="143"/>
      <c r="EF4882" s="143"/>
    </row>
    <row r="4883" spans="78:136">
      <c r="BZ4883"/>
      <c r="CA4883" s="279">
        <v>41435.453472222223</v>
      </c>
      <c r="CB4883" t="s">
        <v>1597</v>
      </c>
      <c r="CF4883" s="65"/>
      <c r="CG4883" s="65"/>
      <c r="DJ4883" s="139"/>
      <c r="DK4883" s="95"/>
      <c r="DL4883" s="141"/>
      <c r="DM4883" s="141"/>
      <c r="DO4883" s="141"/>
      <c r="DP4883" s="91"/>
      <c r="DQ4883" s="72"/>
      <c r="DR4883" s="72"/>
      <c r="DS4883" s="72"/>
      <c r="DT4883" s="72"/>
      <c r="DZ4883" s="141"/>
      <c r="EA4883" s="141"/>
      <c r="ED4883" s="141"/>
      <c r="EE4883" s="143"/>
      <c r="EF4883" s="143"/>
    </row>
    <row r="4884" spans="78:136">
      <c r="BZ4884"/>
      <c r="CA4884" s="279">
        <v>41435.453553240739</v>
      </c>
      <c r="CB4884" t="s">
        <v>747</v>
      </c>
      <c r="CF4884" s="65"/>
      <c r="CG4884" s="65"/>
      <c r="DJ4884" s="139"/>
      <c r="DK4884" s="95"/>
      <c r="DL4884" s="141"/>
      <c r="DM4884" s="141"/>
      <c r="DO4884" s="141"/>
      <c r="DP4884" s="91"/>
      <c r="DQ4884" s="72"/>
      <c r="DR4884" s="72"/>
      <c r="DS4884" s="72"/>
      <c r="DT4884" s="72"/>
      <c r="DZ4884" s="141"/>
      <c r="EA4884" s="141"/>
      <c r="ED4884" s="141"/>
      <c r="EE4884" s="143"/>
      <c r="EF4884" s="143"/>
    </row>
    <row r="4885" spans="78:136">
      <c r="BZ4885"/>
      <c r="CA4885" s="279">
        <v>41435.453564814816</v>
      </c>
      <c r="CB4885" t="s">
        <v>1597</v>
      </c>
      <c r="CF4885" s="65"/>
      <c r="CG4885" s="65"/>
      <c r="DJ4885" s="139"/>
      <c r="DK4885" s="95"/>
      <c r="DL4885" s="141"/>
      <c r="DM4885" s="141"/>
      <c r="DO4885" s="141"/>
      <c r="DP4885" s="91"/>
      <c r="DQ4885" s="72"/>
      <c r="DR4885" s="72"/>
      <c r="DS4885" s="72"/>
      <c r="DT4885" s="72"/>
      <c r="DZ4885" s="141"/>
      <c r="EA4885" s="141"/>
      <c r="ED4885" s="141"/>
      <c r="EE4885" s="143"/>
      <c r="EF4885" s="143"/>
    </row>
    <row r="4886" spans="78:136">
      <c r="BZ4886"/>
      <c r="CA4886" s="279">
        <v>41435.453564814816</v>
      </c>
      <c r="CB4886" t="s">
        <v>1969</v>
      </c>
      <c r="CF4886" s="65"/>
      <c r="CG4886" s="65"/>
      <c r="DJ4886" s="139"/>
      <c r="DK4886" s="95"/>
      <c r="DL4886" s="141"/>
      <c r="DM4886" s="141"/>
      <c r="DO4886" s="141"/>
      <c r="DP4886" s="91"/>
      <c r="DQ4886" s="72"/>
      <c r="DR4886" s="72"/>
      <c r="DS4886" s="72"/>
      <c r="DT4886" s="72"/>
      <c r="DZ4886" s="141"/>
      <c r="EA4886" s="141"/>
      <c r="ED4886" s="141"/>
      <c r="EE4886" s="143"/>
      <c r="EF4886" s="143"/>
    </row>
    <row r="4887" spans="78:136">
      <c r="BZ4887"/>
      <c r="CA4887" s="279">
        <v>41435.453692129631</v>
      </c>
      <c r="CB4887" t="s">
        <v>1969</v>
      </c>
      <c r="CF4887" s="65"/>
      <c r="CG4887" s="65"/>
      <c r="DJ4887" s="139"/>
      <c r="DK4887" s="95"/>
      <c r="DL4887" s="141"/>
      <c r="DM4887" s="141"/>
      <c r="DO4887" s="141"/>
      <c r="DP4887" s="91"/>
      <c r="DQ4887" s="72"/>
      <c r="DR4887" s="72"/>
      <c r="DS4887" s="72"/>
      <c r="DT4887" s="72"/>
      <c r="DZ4887" s="141"/>
      <c r="EA4887" s="141"/>
      <c r="ED4887" s="141"/>
      <c r="EE4887" s="143"/>
      <c r="EF4887" s="143"/>
    </row>
    <row r="4888" spans="78:136">
      <c r="BZ4888"/>
      <c r="CA4888" s="279">
        <v>41435.453738425924</v>
      </c>
      <c r="CB4888" t="s">
        <v>1969</v>
      </c>
      <c r="CF4888" s="65"/>
      <c r="CG4888" s="65"/>
      <c r="DJ4888" s="139"/>
      <c r="DK4888" s="95"/>
      <c r="DL4888" s="141"/>
      <c r="DM4888" s="141"/>
      <c r="DO4888" s="141"/>
      <c r="DP4888" s="91"/>
      <c r="DQ4888" s="72"/>
      <c r="DR4888" s="72"/>
      <c r="DS4888" s="72"/>
      <c r="DT4888" s="72"/>
      <c r="DZ4888" s="141"/>
      <c r="EA4888" s="141"/>
      <c r="ED4888" s="141"/>
      <c r="EE4888" s="143"/>
      <c r="EF4888" s="143"/>
    </row>
    <row r="4889" spans="78:136">
      <c r="BZ4889"/>
      <c r="CA4889" s="279">
        <v>41435.453946759262</v>
      </c>
      <c r="CB4889" t="s">
        <v>1969</v>
      </c>
      <c r="CF4889" s="65"/>
      <c r="CG4889" s="65"/>
      <c r="DJ4889" s="139"/>
      <c r="DK4889" s="95"/>
      <c r="DL4889" s="141"/>
      <c r="DM4889" s="141"/>
      <c r="DO4889" s="141"/>
      <c r="DP4889" s="91"/>
      <c r="DQ4889" s="72"/>
      <c r="DR4889" s="72"/>
      <c r="DS4889" s="72"/>
      <c r="DT4889" s="72"/>
      <c r="DZ4889" s="141"/>
      <c r="EA4889" s="141"/>
      <c r="ED4889" s="141"/>
      <c r="EE4889" s="143"/>
      <c r="EF4889" s="143"/>
    </row>
    <row r="4890" spans="78:136">
      <c r="BZ4890"/>
      <c r="CA4890" s="279">
        <v>41435.453946759262</v>
      </c>
      <c r="CB4890" t="s">
        <v>826</v>
      </c>
      <c r="CF4890" s="65"/>
      <c r="CG4890" s="65"/>
      <c r="DJ4890" s="139"/>
      <c r="DK4890" s="95"/>
      <c r="DL4890" s="141"/>
      <c r="DM4890" s="141"/>
      <c r="DO4890" s="141"/>
      <c r="DP4890" s="91"/>
      <c r="DQ4890" s="72"/>
      <c r="DR4890" s="72"/>
      <c r="DS4890" s="72"/>
      <c r="DT4890" s="72"/>
      <c r="DZ4890" s="141"/>
      <c r="EA4890" s="141"/>
      <c r="ED4890" s="141"/>
      <c r="EE4890" s="143"/>
      <c r="EF4890" s="143"/>
    </row>
    <row r="4891" spans="78:136">
      <c r="BZ4891"/>
      <c r="CA4891" s="279">
        <v>41435.453969907408</v>
      </c>
      <c r="CB4891" t="s">
        <v>1969</v>
      </c>
      <c r="CF4891" s="65"/>
      <c r="CG4891" s="65"/>
      <c r="DJ4891" s="139"/>
      <c r="DK4891" s="95"/>
      <c r="DL4891" s="141"/>
      <c r="DM4891" s="141"/>
      <c r="DO4891" s="141"/>
      <c r="DP4891" s="91"/>
      <c r="DQ4891" s="72"/>
      <c r="DR4891" s="72"/>
      <c r="DS4891" s="72"/>
      <c r="DT4891" s="72"/>
      <c r="DZ4891" s="141"/>
      <c r="EA4891" s="141"/>
      <c r="ED4891" s="141"/>
      <c r="EE4891" s="143"/>
      <c r="EF4891" s="143"/>
    </row>
    <row r="4892" spans="78:136">
      <c r="BZ4892"/>
      <c r="CA4892" s="279">
        <v>41435.453969907408</v>
      </c>
      <c r="CB4892" t="s">
        <v>1597</v>
      </c>
      <c r="CF4892" s="65"/>
      <c r="CG4892" s="65"/>
      <c r="DJ4892" s="139"/>
      <c r="DK4892" s="95"/>
      <c r="DL4892" s="141"/>
      <c r="DM4892" s="141"/>
      <c r="DO4892" s="141"/>
      <c r="DP4892" s="91"/>
      <c r="DQ4892" s="72"/>
      <c r="DR4892" s="72"/>
      <c r="DS4892" s="72"/>
      <c r="DT4892" s="72"/>
      <c r="DZ4892" s="141"/>
      <c r="EA4892" s="141"/>
      <c r="ED4892" s="141"/>
      <c r="EE4892" s="143"/>
      <c r="EF4892" s="143"/>
    </row>
    <row r="4893" spans="78:136">
      <c r="BZ4893"/>
      <c r="CA4893" s="279">
        <v>41435.454039351855</v>
      </c>
      <c r="CB4893" t="s">
        <v>1969</v>
      </c>
      <c r="CF4893" s="65"/>
      <c r="CG4893" s="65"/>
      <c r="DJ4893" s="139"/>
      <c r="DK4893" s="95"/>
      <c r="DL4893" s="141"/>
      <c r="DM4893" s="141"/>
      <c r="DO4893" s="141"/>
      <c r="DP4893" s="91"/>
      <c r="DQ4893" s="72"/>
      <c r="DR4893" s="72"/>
      <c r="DS4893" s="72"/>
      <c r="DT4893" s="72"/>
      <c r="DZ4893" s="141"/>
      <c r="EA4893" s="141"/>
      <c r="ED4893" s="141"/>
      <c r="EE4893" s="143"/>
      <c r="EF4893" s="143"/>
    </row>
    <row r="4894" spans="78:136">
      <c r="BZ4894"/>
      <c r="CA4894" s="279">
        <v>41435.454050925924</v>
      </c>
      <c r="CB4894" t="s">
        <v>826</v>
      </c>
      <c r="CF4894" s="65"/>
      <c r="CG4894" s="65"/>
      <c r="DJ4894" s="139"/>
      <c r="DK4894" s="95"/>
      <c r="DL4894" s="141"/>
      <c r="DM4894" s="141"/>
      <c r="DO4894" s="141"/>
      <c r="DP4894" s="91"/>
      <c r="DQ4894" s="72"/>
      <c r="DR4894" s="72"/>
      <c r="DS4894" s="72"/>
      <c r="DT4894" s="72"/>
      <c r="DZ4894" s="141"/>
      <c r="EA4894" s="141"/>
      <c r="ED4894" s="141"/>
      <c r="EE4894" s="143"/>
      <c r="EF4894" s="143"/>
    </row>
    <row r="4895" spans="78:136">
      <c r="BZ4895"/>
      <c r="CA4895" s="279">
        <v>41435.454062500001</v>
      </c>
      <c r="CB4895" t="s">
        <v>1597</v>
      </c>
      <c r="CF4895" s="65"/>
      <c r="CG4895" s="65"/>
      <c r="DJ4895" s="139"/>
      <c r="DK4895" s="95"/>
      <c r="DL4895" s="141"/>
      <c r="DM4895" s="141"/>
      <c r="DO4895" s="141"/>
      <c r="DP4895" s="91"/>
      <c r="DQ4895" s="72"/>
      <c r="DR4895" s="72"/>
      <c r="DS4895" s="72"/>
      <c r="DT4895" s="72"/>
      <c r="DZ4895" s="141"/>
      <c r="EA4895" s="141"/>
      <c r="ED4895" s="141"/>
      <c r="EE4895" s="143"/>
      <c r="EF4895" s="143"/>
    </row>
    <row r="4896" spans="78:136">
      <c r="BZ4896"/>
      <c r="CA4896" s="279">
        <v>41435.454074074078</v>
      </c>
      <c r="CB4896" t="s">
        <v>826</v>
      </c>
      <c r="CF4896" s="65"/>
      <c r="CG4896" s="65"/>
      <c r="DJ4896" s="139"/>
      <c r="DK4896" s="95"/>
      <c r="DL4896" s="141"/>
      <c r="DM4896" s="141"/>
      <c r="DO4896" s="141"/>
      <c r="DP4896" s="91"/>
      <c r="DQ4896" s="72"/>
      <c r="DR4896" s="72"/>
      <c r="DS4896" s="72"/>
      <c r="DT4896" s="72"/>
      <c r="DZ4896" s="141"/>
      <c r="EA4896" s="141"/>
      <c r="ED4896" s="141"/>
      <c r="EE4896" s="143"/>
      <c r="EF4896" s="143"/>
    </row>
    <row r="4897" spans="78:136">
      <c r="BZ4897"/>
      <c r="CA4897" s="279">
        <v>41435.454085648147</v>
      </c>
      <c r="CB4897" t="s">
        <v>1597</v>
      </c>
      <c r="CF4897" s="65"/>
      <c r="CG4897" s="65"/>
      <c r="DJ4897" s="139"/>
      <c r="DK4897" s="95"/>
      <c r="DL4897" s="141"/>
      <c r="DM4897" s="141"/>
      <c r="DO4897" s="141"/>
      <c r="DP4897" s="91"/>
      <c r="DQ4897" s="72"/>
      <c r="DR4897" s="72"/>
      <c r="DS4897" s="72"/>
      <c r="DT4897" s="72"/>
      <c r="DZ4897" s="141"/>
      <c r="EA4897" s="141"/>
      <c r="ED4897" s="141"/>
      <c r="EE4897" s="143"/>
      <c r="EF4897" s="143"/>
    </row>
    <row r="4898" spans="78:136">
      <c r="BZ4898"/>
      <c r="CA4898" s="279">
        <v>41435.454085648147</v>
      </c>
      <c r="CB4898" t="s">
        <v>1969</v>
      </c>
      <c r="CF4898" s="65"/>
      <c r="CG4898" s="65"/>
      <c r="DJ4898" s="139"/>
      <c r="DK4898" s="95"/>
      <c r="DL4898" s="141"/>
      <c r="DM4898" s="141"/>
      <c r="DO4898" s="141"/>
      <c r="DP4898" s="91"/>
      <c r="DQ4898" s="72"/>
      <c r="DR4898" s="72"/>
      <c r="DS4898" s="72"/>
      <c r="DT4898" s="72"/>
      <c r="DZ4898" s="141"/>
      <c r="EA4898" s="141"/>
      <c r="ED4898" s="141"/>
      <c r="EE4898" s="143"/>
      <c r="EF4898" s="143"/>
    </row>
    <row r="4899" spans="78:136">
      <c r="BZ4899"/>
      <c r="CA4899" s="279">
        <v>41435.454097222224</v>
      </c>
      <c r="CB4899" t="s">
        <v>1969</v>
      </c>
      <c r="CF4899" s="65"/>
      <c r="CG4899" s="65"/>
      <c r="DJ4899" s="139"/>
      <c r="DK4899" s="95"/>
      <c r="DL4899" s="141"/>
      <c r="DM4899" s="141"/>
      <c r="DO4899" s="141"/>
      <c r="DP4899" s="91"/>
      <c r="DQ4899" s="72"/>
      <c r="DR4899" s="72"/>
      <c r="DS4899" s="72"/>
      <c r="DT4899" s="72"/>
      <c r="DZ4899" s="141"/>
      <c r="EA4899" s="141"/>
      <c r="ED4899" s="141"/>
      <c r="EE4899" s="143"/>
      <c r="EF4899" s="143"/>
    </row>
    <row r="4900" spans="78:136">
      <c r="BZ4900"/>
      <c r="CA4900" s="279">
        <v>41435.454131944447</v>
      </c>
      <c r="CB4900" t="s">
        <v>827</v>
      </c>
      <c r="CF4900" s="65"/>
      <c r="CG4900" s="65"/>
      <c r="DJ4900" s="139"/>
      <c r="DK4900" s="95"/>
      <c r="DL4900" s="141"/>
      <c r="DM4900" s="141"/>
      <c r="DO4900" s="141"/>
      <c r="DP4900" s="91"/>
      <c r="DQ4900" s="72"/>
      <c r="DR4900" s="72"/>
      <c r="DS4900" s="72"/>
      <c r="DT4900" s="72"/>
      <c r="DZ4900" s="141"/>
      <c r="EA4900" s="141"/>
      <c r="ED4900" s="141"/>
      <c r="EE4900" s="143"/>
      <c r="EF4900" s="143"/>
    </row>
    <row r="4901" spans="78:136">
      <c r="BZ4901"/>
      <c r="CA4901" s="279">
        <v>41435.454131944447</v>
      </c>
      <c r="CB4901" t="s">
        <v>1597</v>
      </c>
      <c r="CF4901" s="65"/>
      <c r="CG4901" s="65"/>
      <c r="DJ4901" s="139"/>
      <c r="DK4901" s="95"/>
      <c r="DL4901" s="141"/>
      <c r="DM4901" s="141"/>
      <c r="DO4901" s="141"/>
      <c r="DP4901" s="91"/>
      <c r="DQ4901" s="72"/>
      <c r="DR4901" s="72"/>
      <c r="DS4901" s="72"/>
      <c r="DT4901" s="72"/>
      <c r="DZ4901" s="141"/>
      <c r="EA4901" s="141"/>
      <c r="ED4901" s="141"/>
      <c r="EE4901" s="143"/>
      <c r="EF4901" s="143"/>
    </row>
    <row r="4902" spans="78:136">
      <c r="BZ4902"/>
      <c r="CA4902" s="279">
        <v>41435.454131944447</v>
      </c>
      <c r="CB4902" t="s">
        <v>1969</v>
      </c>
      <c r="CF4902" s="65"/>
      <c r="CG4902" s="65"/>
      <c r="DJ4902" s="139"/>
      <c r="DK4902" s="95"/>
      <c r="DL4902" s="141"/>
      <c r="DM4902" s="141"/>
      <c r="DO4902" s="141"/>
      <c r="DP4902" s="91"/>
      <c r="DQ4902" s="72"/>
      <c r="DR4902" s="72"/>
      <c r="DS4902" s="72"/>
      <c r="DT4902" s="72"/>
      <c r="DZ4902" s="141"/>
      <c r="EA4902" s="141"/>
      <c r="ED4902" s="141"/>
      <c r="EE4902" s="143"/>
      <c r="EF4902" s="143"/>
    </row>
    <row r="4903" spans="78:136">
      <c r="BZ4903"/>
      <c r="CA4903" s="279">
        <v>41435.454131944447</v>
      </c>
      <c r="CB4903" t="s">
        <v>828</v>
      </c>
      <c r="CF4903" s="65"/>
      <c r="CG4903" s="65"/>
      <c r="DJ4903" s="139"/>
      <c r="DK4903" s="95"/>
      <c r="DL4903" s="141"/>
      <c r="DM4903" s="141"/>
      <c r="DO4903" s="141"/>
      <c r="DP4903" s="91"/>
      <c r="DQ4903" s="72"/>
      <c r="DR4903" s="72"/>
      <c r="DS4903" s="72"/>
      <c r="DT4903" s="72"/>
      <c r="DZ4903" s="141"/>
      <c r="EA4903" s="141"/>
      <c r="ED4903" s="141"/>
      <c r="EE4903" s="143"/>
      <c r="EF4903" s="143"/>
    </row>
    <row r="4904" spans="78:136">
      <c r="BZ4904"/>
      <c r="CA4904" s="279">
        <v>41435.454143518517</v>
      </c>
      <c r="CB4904" t="s">
        <v>1969</v>
      </c>
      <c r="CF4904" s="65"/>
      <c r="CG4904" s="65"/>
      <c r="DJ4904" s="139"/>
      <c r="DK4904" s="95"/>
      <c r="DL4904" s="141"/>
      <c r="DM4904" s="141"/>
      <c r="DO4904" s="141"/>
      <c r="DP4904" s="91"/>
      <c r="DQ4904" s="72"/>
      <c r="DR4904" s="72"/>
      <c r="DS4904" s="72"/>
      <c r="DT4904" s="72"/>
      <c r="DZ4904" s="141"/>
      <c r="EA4904" s="141"/>
      <c r="ED4904" s="141"/>
      <c r="EE4904" s="143"/>
      <c r="EF4904" s="143"/>
    </row>
    <row r="4905" spans="78:136">
      <c r="BZ4905"/>
      <c r="CA4905" s="279">
        <v>41435.454155092593</v>
      </c>
      <c r="CB4905" t="s">
        <v>829</v>
      </c>
      <c r="CF4905" s="65"/>
      <c r="CG4905" s="65"/>
      <c r="DJ4905" s="139"/>
      <c r="DK4905" s="95"/>
      <c r="DL4905" s="141"/>
      <c r="DM4905" s="141"/>
      <c r="DO4905" s="141"/>
      <c r="DP4905" s="91"/>
      <c r="DQ4905" s="72"/>
      <c r="DR4905" s="72"/>
      <c r="DS4905" s="72"/>
      <c r="DT4905" s="72"/>
      <c r="DZ4905" s="141"/>
      <c r="EA4905" s="141"/>
      <c r="ED4905" s="141"/>
      <c r="EE4905" s="143"/>
      <c r="EF4905" s="143"/>
    </row>
    <row r="4906" spans="78:136">
      <c r="BZ4906"/>
      <c r="CA4906" s="279">
        <v>41435.45417824074</v>
      </c>
      <c r="CB4906" t="s">
        <v>1969</v>
      </c>
      <c r="CF4906" s="65"/>
      <c r="CG4906" s="65"/>
      <c r="DJ4906" s="139"/>
      <c r="DK4906" s="95"/>
      <c r="DL4906" s="141"/>
      <c r="DM4906" s="141"/>
      <c r="DO4906" s="141"/>
      <c r="DP4906" s="91"/>
      <c r="DQ4906" s="72"/>
      <c r="DR4906" s="72"/>
      <c r="DS4906" s="72"/>
      <c r="DT4906" s="72"/>
      <c r="DZ4906" s="141"/>
      <c r="EA4906" s="141"/>
      <c r="ED4906" s="141"/>
      <c r="EE4906" s="143"/>
      <c r="EF4906" s="143"/>
    </row>
    <row r="4907" spans="78:136">
      <c r="BZ4907"/>
      <c r="CA4907" s="279">
        <v>41435.454189814816</v>
      </c>
      <c r="CB4907" t="s">
        <v>827</v>
      </c>
      <c r="CF4907" s="65"/>
      <c r="CG4907" s="65"/>
      <c r="DJ4907" s="139"/>
      <c r="DK4907" s="95"/>
      <c r="DL4907" s="141"/>
      <c r="DM4907" s="141"/>
      <c r="DO4907" s="141"/>
      <c r="DP4907" s="91"/>
      <c r="DQ4907" s="72"/>
      <c r="DR4907" s="72"/>
      <c r="DS4907" s="72"/>
      <c r="DT4907" s="72"/>
      <c r="DZ4907" s="141"/>
      <c r="EA4907" s="141"/>
      <c r="ED4907" s="141"/>
      <c r="EE4907" s="143"/>
      <c r="EF4907" s="143"/>
    </row>
    <row r="4908" spans="78:136">
      <c r="BZ4908"/>
      <c r="CA4908" s="279">
        <v>41435.454189814816</v>
      </c>
      <c r="CB4908" t="s">
        <v>1597</v>
      </c>
      <c r="CF4908" s="65"/>
      <c r="CG4908" s="65"/>
      <c r="DJ4908" s="139"/>
      <c r="DK4908" s="95"/>
      <c r="DL4908" s="141"/>
      <c r="DM4908" s="141"/>
      <c r="DO4908" s="141"/>
      <c r="DP4908" s="91"/>
      <c r="DQ4908" s="72"/>
      <c r="DR4908" s="72"/>
      <c r="DS4908" s="72"/>
      <c r="DT4908" s="72"/>
      <c r="DZ4908" s="141"/>
      <c r="EA4908" s="141"/>
      <c r="ED4908" s="141"/>
      <c r="EE4908" s="143"/>
      <c r="EF4908" s="143"/>
    </row>
    <row r="4909" spans="78:136">
      <c r="BZ4909"/>
      <c r="CA4909" s="279">
        <v>41435.454571759263</v>
      </c>
      <c r="CB4909" t="s">
        <v>827</v>
      </c>
      <c r="CF4909" s="65"/>
      <c r="CG4909" s="65"/>
      <c r="DJ4909" s="139"/>
      <c r="DK4909" s="95"/>
      <c r="DL4909" s="141"/>
      <c r="DM4909" s="141"/>
      <c r="DO4909" s="141"/>
      <c r="DP4909" s="91"/>
      <c r="DQ4909" s="72"/>
      <c r="DR4909" s="72"/>
      <c r="DS4909" s="72"/>
      <c r="DT4909" s="72"/>
      <c r="DZ4909" s="141"/>
      <c r="EA4909" s="141"/>
      <c r="ED4909" s="141"/>
      <c r="EE4909" s="143"/>
      <c r="EF4909" s="143"/>
    </row>
    <row r="4910" spans="78:136">
      <c r="BZ4910"/>
      <c r="CA4910" s="279">
        <v>41435.454571759263</v>
      </c>
      <c r="CB4910" t="s">
        <v>1597</v>
      </c>
      <c r="CF4910" s="65"/>
      <c r="CG4910" s="65"/>
      <c r="DJ4910" s="139"/>
      <c r="DK4910" s="95"/>
      <c r="DO4910" s="141"/>
      <c r="DP4910" s="91"/>
      <c r="DQ4910" s="72"/>
      <c r="DR4910" s="72"/>
      <c r="DS4910" s="72"/>
      <c r="DT4910" s="72"/>
      <c r="DZ4910" s="141"/>
      <c r="EA4910" s="141"/>
      <c r="ED4910" s="141"/>
      <c r="EE4910" s="143"/>
      <c r="EF4910" s="143"/>
    </row>
    <row r="4911" spans="78:136">
      <c r="BZ4911"/>
      <c r="CA4911" s="279">
        <v>41435.454583333332</v>
      </c>
      <c r="CB4911" t="s">
        <v>1969</v>
      </c>
      <c r="CF4911" s="65"/>
      <c r="CG4911" s="65"/>
      <c r="DJ4911" s="139"/>
      <c r="DK4911" s="95"/>
      <c r="DO4911" s="141"/>
      <c r="DP4911" s="91"/>
      <c r="DQ4911" s="72"/>
      <c r="DR4911" s="72"/>
      <c r="DS4911" s="72"/>
      <c r="DT4911" s="72"/>
      <c r="DZ4911" s="141"/>
      <c r="EA4911" s="141"/>
      <c r="ED4911" s="141"/>
      <c r="EE4911" s="143"/>
      <c r="EF4911" s="143"/>
    </row>
    <row r="4912" spans="78:136">
      <c r="BZ4912"/>
      <c r="CA4912" s="279">
        <v>41435.454710648148</v>
      </c>
      <c r="CB4912" t="s">
        <v>1969</v>
      </c>
      <c r="CF4912" s="65"/>
      <c r="CG4912" s="65"/>
      <c r="DJ4912" s="139"/>
      <c r="DK4912" s="95"/>
      <c r="DO4912" s="141"/>
      <c r="DP4912" s="91"/>
      <c r="DQ4912" s="72"/>
      <c r="DR4912" s="72"/>
      <c r="DS4912" s="72"/>
      <c r="DT4912" s="72"/>
      <c r="DZ4912" s="141"/>
      <c r="EA4912" s="141"/>
      <c r="ED4912" s="141"/>
      <c r="EE4912" s="143"/>
      <c r="EF4912" s="143"/>
    </row>
    <row r="4913" spans="78:136">
      <c r="BZ4913"/>
      <c r="CA4913" s="279">
        <v>41435.455000000002</v>
      </c>
      <c r="CB4913" t="s">
        <v>1969</v>
      </c>
      <c r="CF4913" s="65"/>
      <c r="CG4913" s="65"/>
      <c r="DJ4913" s="139"/>
      <c r="DK4913" s="95"/>
      <c r="DO4913" s="141"/>
      <c r="DP4913" s="91"/>
      <c r="DQ4913" s="72"/>
      <c r="DR4913" s="72"/>
      <c r="DS4913" s="72"/>
      <c r="DT4913" s="72"/>
      <c r="DZ4913" s="141"/>
      <c r="EA4913" s="141"/>
      <c r="ED4913" s="141"/>
      <c r="EE4913" s="143"/>
      <c r="EF4913" s="143"/>
    </row>
    <row r="4914" spans="78:136">
      <c r="BZ4914"/>
      <c r="CA4914" s="279">
        <v>41435.455046296294</v>
      </c>
      <c r="CB4914" t="s">
        <v>1969</v>
      </c>
      <c r="CF4914" s="65"/>
      <c r="CG4914" s="65"/>
      <c r="DJ4914" s="139"/>
      <c r="DK4914" s="95"/>
      <c r="DO4914" s="141"/>
      <c r="DP4914" s="91"/>
      <c r="DQ4914" s="72"/>
      <c r="DR4914" s="72"/>
      <c r="DS4914" s="72"/>
      <c r="DT4914" s="72"/>
      <c r="DZ4914" s="141"/>
      <c r="EA4914" s="141"/>
      <c r="ED4914" s="141"/>
      <c r="EE4914" s="143"/>
      <c r="EF4914" s="143"/>
    </row>
    <row r="4915" spans="78:136">
      <c r="BZ4915"/>
      <c r="CA4915" s="279">
        <v>41435.455057870371</v>
      </c>
      <c r="CB4915" t="s">
        <v>830</v>
      </c>
      <c r="CF4915" s="65"/>
      <c r="CG4915" s="65"/>
      <c r="DJ4915" s="139"/>
      <c r="DK4915" s="95"/>
      <c r="DO4915" s="141"/>
      <c r="DP4915" s="91"/>
      <c r="DQ4915" s="72"/>
      <c r="DR4915" s="72"/>
      <c r="DS4915" s="72"/>
      <c r="DT4915" s="72"/>
      <c r="DZ4915" s="141"/>
      <c r="EA4915" s="141"/>
      <c r="ED4915" s="141"/>
      <c r="EE4915" s="143"/>
      <c r="EF4915" s="143"/>
    </row>
    <row r="4916" spans="78:136">
      <c r="BZ4916"/>
      <c r="CA4916" s="279">
        <v>41435.455069444448</v>
      </c>
      <c r="CB4916" t="s">
        <v>1969</v>
      </c>
      <c r="CF4916" s="65"/>
      <c r="CG4916" s="65"/>
      <c r="DJ4916" s="139"/>
      <c r="DK4916" s="95"/>
      <c r="DO4916" s="141"/>
      <c r="DP4916" s="91"/>
      <c r="DQ4916" s="72"/>
      <c r="DR4916" s="72"/>
      <c r="DS4916" s="72"/>
      <c r="DT4916" s="72"/>
      <c r="DZ4916" s="141"/>
      <c r="EA4916" s="141"/>
      <c r="ED4916" s="141"/>
      <c r="EE4916" s="143"/>
      <c r="EF4916" s="143"/>
    </row>
    <row r="4917" spans="78:136">
      <c r="BZ4917"/>
      <c r="CA4917" s="279">
        <v>41435.455069444448</v>
      </c>
      <c r="CB4917" t="s">
        <v>1597</v>
      </c>
      <c r="CF4917" s="65"/>
      <c r="CG4917" s="65"/>
      <c r="DJ4917" s="139"/>
      <c r="DK4917" s="95"/>
      <c r="DO4917" s="141"/>
      <c r="DP4917" s="91"/>
      <c r="DQ4917" s="72"/>
      <c r="DR4917" s="72"/>
      <c r="DS4917" s="72"/>
      <c r="DT4917" s="72"/>
      <c r="DZ4917" s="141"/>
      <c r="EA4917" s="141"/>
      <c r="ED4917" s="141"/>
      <c r="EE4917" s="143"/>
      <c r="EF4917" s="143"/>
    </row>
    <row r="4918" spans="78:136">
      <c r="BZ4918"/>
      <c r="CA4918" s="279">
        <v>41435.45511574074</v>
      </c>
      <c r="CB4918" t="s">
        <v>1969</v>
      </c>
      <c r="CF4918" s="65"/>
      <c r="CG4918" s="65"/>
      <c r="DJ4918" s="139"/>
      <c r="DK4918" s="95"/>
      <c r="DO4918" s="141"/>
      <c r="DP4918" s="91"/>
      <c r="DQ4918" s="72"/>
      <c r="DR4918" s="72"/>
      <c r="DS4918" s="72"/>
      <c r="DT4918" s="72"/>
      <c r="DZ4918" s="141"/>
      <c r="EA4918" s="141"/>
      <c r="ED4918" s="141"/>
      <c r="EE4918" s="143"/>
      <c r="EF4918" s="143"/>
    </row>
    <row r="4919" spans="78:136">
      <c r="BZ4919"/>
      <c r="CA4919" s="279">
        <v>41435.455127314817</v>
      </c>
      <c r="CB4919" t="s">
        <v>830</v>
      </c>
      <c r="CF4919" s="65"/>
      <c r="CG4919" s="65"/>
      <c r="DJ4919" s="139"/>
      <c r="DK4919" s="95"/>
      <c r="DO4919" s="141"/>
      <c r="DP4919" s="91"/>
      <c r="DQ4919" s="72"/>
      <c r="DR4919" s="72"/>
      <c r="DS4919" s="72"/>
      <c r="DT4919" s="72"/>
      <c r="DZ4919" s="141"/>
      <c r="EA4919" s="141"/>
      <c r="ED4919" s="141"/>
      <c r="EE4919" s="143"/>
      <c r="EF4919" s="143"/>
    </row>
    <row r="4920" spans="78:136">
      <c r="BZ4920"/>
      <c r="CA4920" s="279">
        <v>41435.45516203704</v>
      </c>
      <c r="CB4920" t="s">
        <v>1597</v>
      </c>
      <c r="CF4920" s="65"/>
      <c r="CG4920" s="65"/>
      <c r="DJ4920" s="139"/>
      <c r="DK4920" s="95"/>
      <c r="DO4920" s="141"/>
      <c r="DP4920" s="91"/>
      <c r="DQ4920" s="72"/>
      <c r="DR4920" s="72"/>
      <c r="DS4920" s="72"/>
      <c r="DT4920" s="72"/>
      <c r="DZ4920" s="141"/>
      <c r="EA4920" s="141"/>
      <c r="ED4920" s="141"/>
      <c r="EE4920" s="143"/>
      <c r="EF4920" s="143"/>
    </row>
    <row r="4921" spans="78:136">
      <c r="BZ4921"/>
      <c r="CA4921" s="279">
        <v>41435.455138888887</v>
      </c>
      <c r="CB4921" t="s">
        <v>830</v>
      </c>
      <c r="CF4921" s="65"/>
      <c r="CG4921" s="65"/>
      <c r="DJ4921" s="139"/>
      <c r="DK4921" s="95"/>
      <c r="DO4921" s="141"/>
      <c r="DP4921" s="91"/>
      <c r="DQ4921" s="72"/>
      <c r="DR4921" s="72"/>
      <c r="DS4921" s="72"/>
      <c r="DT4921" s="72"/>
      <c r="DZ4921" s="141"/>
      <c r="EA4921" s="141"/>
      <c r="ED4921" s="141"/>
      <c r="EE4921" s="143"/>
      <c r="EF4921" s="143"/>
    </row>
    <row r="4922" spans="78:136">
      <c r="BZ4922"/>
      <c r="CA4922" s="279">
        <v>41435.455150462964</v>
      </c>
      <c r="CB4922" t="s">
        <v>1597</v>
      </c>
      <c r="CF4922" s="65"/>
      <c r="CG4922" s="65"/>
      <c r="DJ4922" s="139"/>
      <c r="DK4922" s="95"/>
      <c r="DO4922" s="141"/>
      <c r="DP4922" s="91"/>
      <c r="DQ4922" s="72"/>
      <c r="DR4922" s="72"/>
      <c r="DS4922" s="72"/>
      <c r="DT4922" s="72"/>
      <c r="DZ4922" s="141"/>
      <c r="EA4922" s="141"/>
      <c r="ED4922" s="141"/>
      <c r="EE4922" s="143"/>
      <c r="EF4922" s="143"/>
    </row>
    <row r="4923" spans="78:136">
      <c r="BZ4923"/>
      <c r="CA4923" s="279">
        <v>41435.455150462964</v>
      </c>
      <c r="CB4923" t="s">
        <v>1969</v>
      </c>
      <c r="CF4923" s="65"/>
      <c r="CG4923" s="65"/>
      <c r="DJ4923" s="139"/>
      <c r="DK4923" s="95"/>
      <c r="DO4923" s="141"/>
      <c r="DP4923" s="91"/>
      <c r="DQ4923" s="72"/>
      <c r="DR4923" s="72"/>
      <c r="DS4923" s="72"/>
      <c r="DT4923" s="72"/>
      <c r="DZ4923" s="141"/>
      <c r="EA4923" s="141"/>
      <c r="ED4923" s="141"/>
      <c r="EE4923" s="143"/>
      <c r="EF4923" s="143"/>
    </row>
    <row r="4924" spans="78:136">
      <c r="BZ4924"/>
      <c r="CA4924" s="279">
        <v>41435.45516203704</v>
      </c>
      <c r="CB4924" t="s">
        <v>1969</v>
      </c>
      <c r="CF4924" s="65"/>
      <c r="CG4924" s="65"/>
      <c r="DJ4924" s="139"/>
      <c r="DK4924" s="95"/>
      <c r="DO4924" s="141"/>
      <c r="DP4924" s="91"/>
      <c r="DQ4924" s="72"/>
      <c r="DR4924" s="72"/>
      <c r="DS4924" s="72"/>
      <c r="DT4924" s="72"/>
      <c r="DZ4924" s="141"/>
      <c r="EA4924" s="141"/>
      <c r="ED4924" s="141"/>
      <c r="EE4924" s="143"/>
      <c r="EF4924" s="143"/>
    </row>
    <row r="4925" spans="78:136">
      <c r="BZ4925"/>
      <c r="CA4925" s="279">
        <v>41435.455196759256</v>
      </c>
      <c r="CB4925" t="s">
        <v>831</v>
      </c>
      <c r="CF4925" s="65"/>
      <c r="CG4925" s="65"/>
      <c r="DJ4925" s="139"/>
      <c r="DK4925" s="95"/>
      <c r="DO4925" s="141"/>
      <c r="DP4925" s="91"/>
      <c r="DQ4925" s="72"/>
      <c r="DR4925" s="72"/>
      <c r="DS4925" s="72"/>
      <c r="DT4925" s="72"/>
      <c r="DZ4925" s="141"/>
      <c r="EA4925" s="141"/>
      <c r="ED4925" s="141"/>
      <c r="EE4925" s="143"/>
      <c r="EF4925" s="143"/>
    </row>
    <row r="4926" spans="78:136">
      <c r="BZ4926"/>
      <c r="CA4926" s="279">
        <v>41435.455196759256</v>
      </c>
      <c r="CB4926" t="s">
        <v>1597</v>
      </c>
      <c r="CF4926" s="65"/>
      <c r="CG4926" s="65"/>
      <c r="DJ4926" s="139"/>
      <c r="DK4926" s="95"/>
      <c r="DO4926" s="141"/>
      <c r="DP4926" s="91"/>
      <c r="DQ4926" s="72"/>
      <c r="DR4926" s="72"/>
      <c r="DS4926" s="72"/>
      <c r="DT4926" s="72"/>
      <c r="DZ4926" s="141"/>
      <c r="EA4926" s="141"/>
      <c r="ED4926" s="141"/>
      <c r="EE4926" s="143"/>
      <c r="EF4926" s="143"/>
    </row>
    <row r="4927" spans="78:136">
      <c r="BZ4927"/>
      <c r="CA4927" s="279">
        <v>41435.455196759256</v>
      </c>
      <c r="CB4927" t="s">
        <v>1969</v>
      </c>
      <c r="CF4927" s="65"/>
      <c r="CG4927" s="65"/>
      <c r="DJ4927" s="139"/>
      <c r="DK4927" s="95"/>
      <c r="DO4927" s="141"/>
      <c r="DP4927" s="91"/>
      <c r="DQ4927" s="72"/>
      <c r="DR4927" s="72"/>
      <c r="DS4927" s="72"/>
      <c r="DT4927" s="72"/>
      <c r="DZ4927" s="141"/>
      <c r="EA4927" s="141"/>
      <c r="ED4927" s="141"/>
      <c r="EE4927" s="143"/>
      <c r="EF4927" s="143"/>
    </row>
    <row r="4928" spans="78:136">
      <c r="BZ4928"/>
      <c r="CA4928" s="279">
        <v>41435.455196759256</v>
      </c>
      <c r="CB4928" t="s">
        <v>832</v>
      </c>
      <c r="CF4928" s="65"/>
      <c r="CG4928" s="65"/>
      <c r="DJ4928" s="139"/>
      <c r="DK4928" s="95"/>
      <c r="DO4928" s="141"/>
      <c r="DP4928" s="91"/>
      <c r="DQ4928" s="72"/>
      <c r="DR4928" s="72"/>
      <c r="DS4928" s="72"/>
      <c r="DT4928" s="72"/>
      <c r="DZ4928" s="141"/>
      <c r="EA4928" s="141"/>
      <c r="ED4928" s="141"/>
      <c r="EE4928" s="143"/>
      <c r="EF4928" s="143"/>
    </row>
    <row r="4929" spans="78:136">
      <c r="BZ4929"/>
      <c r="CA4929" s="279">
        <v>41435.455196759256</v>
      </c>
      <c r="CB4929" t="s">
        <v>1969</v>
      </c>
      <c r="CF4929" s="65"/>
      <c r="CG4929" s="65"/>
      <c r="DJ4929" s="139"/>
      <c r="DK4929" s="95"/>
      <c r="DO4929" s="141"/>
      <c r="DP4929" s="91"/>
      <c r="DQ4929" s="72"/>
      <c r="DR4929" s="72"/>
      <c r="DS4929" s="72"/>
      <c r="DT4929" s="72"/>
      <c r="DZ4929" s="141"/>
      <c r="EA4929" s="141"/>
      <c r="ED4929" s="141"/>
      <c r="EE4929" s="143"/>
      <c r="EF4929" s="143"/>
    </row>
    <row r="4930" spans="78:136">
      <c r="BZ4930"/>
      <c r="CA4930" s="279">
        <v>41435.45521990741</v>
      </c>
      <c r="CB4930" t="s">
        <v>751</v>
      </c>
      <c r="CF4930" s="65"/>
      <c r="CG4930" s="65"/>
      <c r="DJ4930" s="139"/>
      <c r="DK4930" s="95"/>
      <c r="DO4930" s="141"/>
      <c r="DP4930" s="91"/>
      <c r="DQ4930" s="72"/>
      <c r="DR4930" s="72"/>
      <c r="DS4930" s="72"/>
      <c r="DT4930" s="72"/>
      <c r="DZ4930" s="141"/>
      <c r="EA4930" s="141"/>
      <c r="ED4930" s="141"/>
      <c r="EE4930" s="143"/>
      <c r="EF4930" s="143"/>
    </row>
    <row r="4931" spans="78:136">
      <c r="BZ4931"/>
      <c r="CA4931" s="279">
        <v>41435.455243055556</v>
      </c>
      <c r="CB4931" t="s">
        <v>1969</v>
      </c>
      <c r="CF4931" s="65"/>
      <c r="CG4931" s="65"/>
      <c r="DJ4931" s="139"/>
      <c r="DK4931" s="95"/>
      <c r="DO4931" s="141"/>
      <c r="DP4931" s="91"/>
      <c r="DQ4931" s="72"/>
      <c r="DR4931" s="72"/>
      <c r="DS4931" s="72"/>
      <c r="DT4931" s="72"/>
      <c r="DZ4931" s="141"/>
      <c r="EA4931" s="141"/>
      <c r="ED4931" s="141"/>
      <c r="EE4931" s="143"/>
      <c r="EF4931" s="143"/>
    </row>
    <row r="4932" spans="78:136">
      <c r="BZ4932"/>
      <c r="CA4932" s="279">
        <v>41435.455243055556</v>
      </c>
      <c r="CB4932" t="s">
        <v>831</v>
      </c>
      <c r="CF4932" s="65"/>
      <c r="CG4932" s="65"/>
      <c r="DJ4932" s="139"/>
      <c r="DK4932" s="95"/>
      <c r="DO4932" s="141"/>
      <c r="DP4932" s="91"/>
      <c r="DQ4932" s="72"/>
      <c r="DR4932" s="72"/>
      <c r="DS4932" s="72"/>
      <c r="DT4932" s="72"/>
      <c r="DZ4932" s="141"/>
      <c r="EA4932" s="141"/>
      <c r="ED4932" s="141"/>
      <c r="EE4932" s="143"/>
      <c r="EF4932" s="143"/>
    </row>
    <row r="4933" spans="78:136">
      <c r="BZ4933"/>
      <c r="CA4933" s="279">
        <v>41435.455243055556</v>
      </c>
      <c r="CB4933" t="s">
        <v>1597</v>
      </c>
      <c r="CF4933" s="65"/>
      <c r="CG4933" s="65"/>
      <c r="DJ4933" s="139"/>
      <c r="DK4933" s="95"/>
      <c r="DO4933" s="141"/>
      <c r="DP4933" s="91"/>
      <c r="DQ4933" s="72"/>
      <c r="DR4933" s="72"/>
      <c r="DS4933" s="72"/>
      <c r="DT4933" s="72"/>
      <c r="DZ4933" s="141"/>
      <c r="EA4933" s="141"/>
      <c r="ED4933" s="141"/>
      <c r="EE4933" s="143"/>
      <c r="EF4933" s="143"/>
    </row>
    <row r="4934" spans="78:136">
      <c r="BZ4934"/>
      <c r="CA4934" s="279">
        <v>41435.47</v>
      </c>
      <c r="CB4934" t="s">
        <v>1969</v>
      </c>
      <c r="CF4934" s="65"/>
      <c r="CG4934" s="65"/>
      <c r="DJ4934" s="139"/>
      <c r="DK4934" s="95"/>
      <c r="DO4934" s="141"/>
      <c r="DP4934" s="91"/>
      <c r="DQ4934" s="72"/>
      <c r="DR4934" s="72"/>
      <c r="DS4934" s="72"/>
      <c r="DT4934" s="72"/>
      <c r="DZ4934" s="141"/>
      <c r="EA4934" s="141"/>
      <c r="ED4934" s="141"/>
      <c r="EE4934" s="143"/>
      <c r="EF4934" s="143"/>
    </row>
    <row r="4935" spans="78:136">
      <c r="BZ4935"/>
      <c r="CA4935" s="279">
        <v>41435.470011574071</v>
      </c>
      <c r="CB4935" t="s">
        <v>1969</v>
      </c>
      <c r="CF4935" s="65"/>
      <c r="CG4935" s="65"/>
      <c r="DJ4935" s="139"/>
      <c r="DK4935" s="95"/>
      <c r="DO4935" s="141"/>
      <c r="DP4935" s="91"/>
      <c r="DQ4935" s="72"/>
      <c r="DR4935" s="72"/>
      <c r="DS4935" s="72"/>
      <c r="DT4935" s="72"/>
      <c r="DZ4935" s="141"/>
      <c r="EA4935" s="141"/>
      <c r="ED4935" s="141"/>
      <c r="EE4935" s="143"/>
      <c r="EF4935" s="143"/>
    </row>
    <row r="4936" spans="78:136">
      <c r="BZ4936"/>
      <c r="CA4936" s="279">
        <v>41435.470127314817</v>
      </c>
      <c r="CB4936" t="s">
        <v>1969</v>
      </c>
      <c r="CF4936" s="65"/>
      <c r="CG4936" s="65"/>
      <c r="DJ4936" s="139"/>
      <c r="DK4936" s="95"/>
      <c r="DO4936" s="141"/>
      <c r="DP4936" s="91"/>
      <c r="DQ4936" s="72"/>
      <c r="DR4936" s="72"/>
      <c r="DS4936" s="72"/>
      <c r="DT4936" s="72"/>
      <c r="DZ4936" s="141"/>
      <c r="EA4936" s="141"/>
      <c r="ED4936" s="141"/>
      <c r="EE4936" s="143"/>
      <c r="EF4936" s="143"/>
    </row>
    <row r="4937" spans="78:136">
      <c r="BZ4937"/>
      <c r="CA4937" s="279">
        <v>41435.470127314817</v>
      </c>
      <c r="CB4937" t="s">
        <v>1969</v>
      </c>
      <c r="CF4937" s="65"/>
      <c r="CG4937" s="65"/>
      <c r="DJ4937" s="139"/>
      <c r="DK4937" s="95"/>
      <c r="DO4937" s="141"/>
      <c r="DP4937" s="91"/>
      <c r="DQ4937" s="72"/>
      <c r="DR4937" s="72"/>
      <c r="DS4937" s="72"/>
      <c r="DT4937" s="72"/>
      <c r="DZ4937" s="141"/>
      <c r="EA4937" s="141"/>
      <c r="ED4937" s="141"/>
      <c r="EE4937" s="143"/>
      <c r="EF4937" s="143"/>
    </row>
    <row r="4938" spans="78:136">
      <c r="BZ4938"/>
      <c r="CA4938" s="279">
        <v>41435.470150462963</v>
      </c>
      <c r="CB4938" t="s">
        <v>694</v>
      </c>
      <c r="CF4938" s="65"/>
      <c r="CG4938" s="65"/>
      <c r="DJ4938" s="139"/>
      <c r="DK4938" s="95"/>
      <c r="DO4938" s="141"/>
      <c r="DP4938" s="91"/>
      <c r="DQ4938" s="72"/>
      <c r="DR4938" s="72"/>
      <c r="DS4938" s="72"/>
      <c r="DT4938" s="72"/>
      <c r="DZ4938" s="141"/>
      <c r="EA4938" s="141"/>
      <c r="ED4938" s="141"/>
      <c r="EE4938" s="143"/>
      <c r="EF4938" s="143"/>
    </row>
    <row r="4939" spans="78:136">
      <c r="BZ4939"/>
      <c r="CA4939" s="279">
        <v>41435.470150462963</v>
      </c>
      <c r="CB4939" t="s">
        <v>1969</v>
      </c>
      <c r="CF4939" s="65"/>
      <c r="CG4939" s="65"/>
      <c r="DJ4939" s="139"/>
      <c r="DK4939" s="95"/>
      <c r="DO4939" s="141"/>
      <c r="DP4939" s="91"/>
      <c r="DQ4939" s="72"/>
      <c r="DR4939" s="72"/>
      <c r="DS4939" s="72"/>
      <c r="DT4939" s="72"/>
      <c r="DZ4939" s="141"/>
      <c r="EA4939" s="141"/>
      <c r="ED4939" s="141"/>
      <c r="EE4939" s="143"/>
      <c r="EF4939" s="143"/>
    </row>
    <row r="4940" spans="78:136">
      <c r="BZ4940"/>
      <c r="CA4940" s="279">
        <v>41435.470150462963</v>
      </c>
      <c r="CB4940" t="s">
        <v>1969</v>
      </c>
      <c r="CF4940" s="65"/>
      <c r="CG4940" s="65"/>
      <c r="DJ4940" s="139"/>
      <c r="DK4940" s="95"/>
      <c r="DO4940" s="141"/>
      <c r="DP4940" s="91"/>
      <c r="DQ4940" s="72"/>
      <c r="DR4940" s="72"/>
      <c r="DS4940" s="72"/>
      <c r="DT4940" s="72"/>
      <c r="DZ4940" s="141"/>
      <c r="EA4940" s="141"/>
      <c r="ED4940" s="141"/>
      <c r="EE4940" s="143"/>
      <c r="EF4940" s="143"/>
    </row>
    <row r="4941" spans="78:136">
      <c r="BZ4941"/>
      <c r="CA4941" s="279">
        <v>41435.47016203704</v>
      </c>
      <c r="CB4941" t="s">
        <v>1969</v>
      </c>
      <c r="CF4941" s="65"/>
      <c r="CG4941" s="65"/>
      <c r="DJ4941" s="139"/>
      <c r="DK4941" s="95"/>
      <c r="DO4941" s="141"/>
      <c r="DP4941" s="91"/>
      <c r="DQ4941" s="72"/>
      <c r="DR4941" s="72"/>
      <c r="DS4941" s="72"/>
      <c r="DT4941" s="72"/>
      <c r="DZ4941" s="141"/>
      <c r="EA4941" s="141"/>
      <c r="ED4941" s="141"/>
      <c r="EE4941" s="143"/>
      <c r="EF4941" s="143"/>
    </row>
    <row r="4942" spans="78:136">
      <c r="BZ4942"/>
      <c r="CA4942" s="279">
        <v>41435.470173611109</v>
      </c>
      <c r="CB4942" t="s">
        <v>1969</v>
      </c>
      <c r="CF4942" s="65"/>
      <c r="CG4942" s="65"/>
      <c r="DJ4942" s="139"/>
      <c r="DK4942" s="95"/>
      <c r="DO4942" s="141"/>
      <c r="DP4942" s="91"/>
      <c r="DQ4942" s="72"/>
      <c r="DR4942" s="72"/>
      <c r="DS4942" s="72"/>
      <c r="DT4942" s="72"/>
      <c r="DZ4942" s="141"/>
      <c r="EA4942" s="141"/>
      <c r="ED4942" s="141"/>
      <c r="EE4942" s="143"/>
      <c r="EF4942" s="143"/>
    </row>
    <row r="4943" spans="78:136">
      <c r="BZ4943"/>
      <c r="CA4943" s="279">
        <v>41435.470185185186</v>
      </c>
      <c r="CB4943" t="s">
        <v>1969</v>
      </c>
      <c r="CF4943" s="65"/>
      <c r="CG4943" s="65"/>
      <c r="DJ4943" s="139"/>
      <c r="DK4943" s="95"/>
      <c r="DO4943" s="141"/>
      <c r="DP4943" s="91"/>
      <c r="DQ4943" s="72"/>
      <c r="DR4943" s="72"/>
      <c r="DS4943" s="72"/>
      <c r="DT4943" s="72"/>
      <c r="DZ4943" s="141"/>
      <c r="EA4943" s="141"/>
      <c r="EC4943" s="141"/>
      <c r="ED4943" s="141"/>
      <c r="EE4943" s="143"/>
      <c r="EF4943" s="143"/>
    </row>
    <row r="4944" spans="78:136">
      <c r="BZ4944"/>
      <c r="CA4944" s="279">
        <v>41435.470196759263</v>
      </c>
      <c r="CB4944" t="s">
        <v>695</v>
      </c>
      <c r="CF4944" s="65"/>
      <c r="CG4944" s="65"/>
      <c r="DJ4944" s="139"/>
      <c r="DK4944" s="95"/>
      <c r="DO4944" s="141"/>
      <c r="DP4944" s="91"/>
      <c r="DQ4944" s="72"/>
      <c r="DR4944" s="72"/>
      <c r="DS4944" s="72"/>
      <c r="DT4944" s="72"/>
      <c r="DZ4944" s="141"/>
      <c r="EA4944" s="141"/>
      <c r="EC4944" s="141"/>
      <c r="ED4944" s="141"/>
      <c r="EE4944" s="143"/>
      <c r="EF4944" s="143"/>
    </row>
    <row r="4945" spans="78:136">
      <c r="BZ4945"/>
      <c r="CA4945" s="279">
        <v>41435.470208333332</v>
      </c>
      <c r="CB4945" t="s">
        <v>1969</v>
      </c>
      <c r="CF4945" s="65"/>
      <c r="CG4945" s="65"/>
      <c r="DJ4945" s="139"/>
      <c r="DK4945" s="95"/>
      <c r="DO4945" s="141"/>
      <c r="DP4945" s="91"/>
      <c r="DQ4945" s="72"/>
      <c r="DR4945" s="72"/>
      <c r="DS4945" s="72"/>
      <c r="DT4945" s="72"/>
      <c r="DZ4945" s="141"/>
      <c r="EA4945" s="141"/>
      <c r="EC4945" s="141"/>
      <c r="ED4945" s="141"/>
      <c r="EE4945" s="143"/>
      <c r="EF4945" s="143"/>
    </row>
    <row r="4946" spans="78:136">
      <c r="BZ4946"/>
      <c r="CA4946" s="279">
        <v>41435.470208333332</v>
      </c>
      <c r="CB4946" t="s">
        <v>1969</v>
      </c>
      <c r="CF4946" s="65"/>
      <c r="CG4946" s="65"/>
      <c r="DJ4946" s="139"/>
      <c r="DK4946" s="95"/>
      <c r="DO4946" s="141"/>
      <c r="DP4946" s="91"/>
      <c r="DQ4946" s="72"/>
      <c r="DR4946" s="72"/>
      <c r="DS4946" s="72"/>
      <c r="DT4946" s="72"/>
      <c r="DZ4946" s="141"/>
      <c r="EA4946" s="141"/>
      <c r="EC4946" s="141"/>
      <c r="ED4946" s="141"/>
      <c r="EE4946" s="143"/>
      <c r="EF4946" s="143"/>
    </row>
    <row r="4947" spans="78:136">
      <c r="BZ4947"/>
      <c r="CA4947" s="279">
        <v>41435.470219907409</v>
      </c>
      <c r="CB4947" t="s">
        <v>1969</v>
      </c>
      <c r="CF4947" s="65"/>
      <c r="CG4947" s="65"/>
      <c r="DJ4947" s="139"/>
      <c r="DK4947" s="95"/>
      <c r="DO4947" s="141"/>
      <c r="DP4947" s="91"/>
      <c r="DQ4947" s="72"/>
      <c r="DR4947" s="72"/>
      <c r="DS4947" s="72"/>
      <c r="DT4947" s="72"/>
      <c r="DZ4947" s="141"/>
      <c r="EA4947" s="141"/>
      <c r="EC4947" s="141"/>
      <c r="ED4947" s="141"/>
      <c r="EE4947" s="143"/>
      <c r="EF4947" s="143"/>
    </row>
    <row r="4948" spans="78:136">
      <c r="BZ4948"/>
      <c r="CA4948" s="279">
        <v>41435.470231481479</v>
      </c>
      <c r="CB4948" t="s">
        <v>1969</v>
      </c>
      <c r="CF4948" s="65"/>
      <c r="CG4948" s="65"/>
      <c r="DJ4948" s="139"/>
      <c r="DK4948" s="95"/>
      <c r="DO4948" s="141"/>
      <c r="DP4948" s="91"/>
      <c r="DQ4948" s="72"/>
      <c r="DR4948" s="72"/>
      <c r="DS4948" s="72"/>
      <c r="DT4948" s="72"/>
      <c r="DZ4948" s="141"/>
      <c r="EA4948" s="141"/>
      <c r="EC4948" s="141"/>
      <c r="ED4948" s="141"/>
      <c r="EE4948" s="143"/>
      <c r="EF4948" s="143"/>
    </row>
    <row r="4949" spans="78:136">
      <c r="BZ4949"/>
      <c r="CA4949" s="279">
        <v>41435.470243055555</v>
      </c>
      <c r="CB4949" t="s">
        <v>1969</v>
      </c>
      <c r="CF4949" s="65"/>
      <c r="CG4949" s="65"/>
      <c r="DJ4949" s="139"/>
      <c r="DK4949" s="95"/>
      <c r="DO4949" s="141"/>
      <c r="DP4949" s="91"/>
      <c r="DQ4949" s="72"/>
      <c r="DR4949" s="72"/>
      <c r="DS4949" s="72"/>
      <c r="DT4949" s="72"/>
      <c r="DZ4949" s="141"/>
      <c r="EA4949" s="141"/>
      <c r="EC4949" s="141"/>
      <c r="ED4949" s="141"/>
      <c r="EE4949" s="143"/>
      <c r="EF4949" s="143"/>
    </row>
    <row r="4950" spans="78:136">
      <c r="BZ4950"/>
      <c r="CA4950" s="279">
        <v>41435.470254629632</v>
      </c>
      <c r="CB4950" t="s">
        <v>567</v>
      </c>
      <c r="CF4950" s="65"/>
      <c r="CG4950" s="65"/>
      <c r="DJ4950" s="139"/>
      <c r="DK4950" s="95"/>
      <c r="DO4950" s="141"/>
      <c r="DP4950" s="91"/>
      <c r="DQ4950" s="72"/>
      <c r="DR4950" s="72"/>
      <c r="DS4950" s="72"/>
      <c r="DT4950" s="72"/>
      <c r="DZ4950" s="141"/>
      <c r="EA4950" s="141"/>
      <c r="EC4950" s="141"/>
      <c r="ED4950" s="141"/>
      <c r="EE4950" s="143"/>
      <c r="EF4950" s="143"/>
    </row>
    <row r="4951" spans="78:136">
      <c r="BZ4951"/>
      <c r="CA4951" s="279">
        <v>41435.470266203702</v>
      </c>
      <c r="CB4951" t="s">
        <v>1969</v>
      </c>
      <c r="CF4951" s="65"/>
      <c r="CG4951" s="65"/>
      <c r="DJ4951" s="139"/>
      <c r="DK4951" s="95"/>
      <c r="DO4951" s="141"/>
      <c r="DP4951" s="91"/>
      <c r="DQ4951" s="72"/>
      <c r="DR4951" s="72"/>
      <c r="DS4951" s="72"/>
      <c r="DT4951" s="72"/>
      <c r="DZ4951" s="141"/>
      <c r="EA4951" s="141"/>
      <c r="EC4951" s="141"/>
      <c r="ED4951" s="141"/>
      <c r="EE4951" s="143"/>
      <c r="EF4951" s="143"/>
    </row>
    <row r="4952" spans="78:136">
      <c r="BZ4952"/>
      <c r="CA4952" s="279">
        <v>41435.470266203702</v>
      </c>
      <c r="CB4952" t="s">
        <v>1969</v>
      </c>
      <c r="CF4952" s="65"/>
      <c r="CG4952" s="65"/>
      <c r="DJ4952" s="139"/>
      <c r="DK4952" s="95"/>
      <c r="DO4952" s="141"/>
      <c r="DP4952" s="91"/>
      <c r="DQ4952" s="72"/>
      <c r="DR4952" s="72"/>
      <c r="DS4952" s="72"/>
      <c r="DT4952" s="72"/>
      <c r="DZ4952" s="141"/>
      <c r="EA4952" s="141"/>
      <c r="EC4952" s="141"/>
      <c r="ED4952" s="141"/>
      <c r="EE4952" s="143"/>
      <c r="EF4952" s="143"/>
    </row>
    <row r="4953" spans="78:136">
      <c r="BZ4953"/>
      <c r="CA4953" s="279">
        <v>41435.470277777778</v>
      </c>
      <c r="CB4953" t="s">
        <v>1969</v>
      </c>
      <c r="CF4953" s="65"/>
      <c r="CG4953" s="65"/>
      <c r="DJ4953" s="139"/>
      <c r="DK4953" s="95"/>
      <c r="DO4953" s="141"/>
      <c r="DP4953" s="91"/>
      <c r="DQ4953" s="72"/>
      <c r="DR4953" s="72"/>
      <c r="DS4953" s="72"/>
      <c r="DT4953" s="72"/>
      <c r="DZ4953" s="141"/>
      <c r="EA4953" s="141"/>
      <c r="EC4953" s="141"/>
      <c r="ED4953" s="141"/>
      <c r="EE4953" s="143"/>
      <c r="EF4953" s="143"/>
    </row>
    <row r="4954" spans="78:136">
      <c r="BZ4954"/>
      <c r="CA4954" s="279">
        <v>41435.470289351855</v>
      </c>
      <c r="CB4954" t="s">
        <v>1969</v>
      </c>
      <c r="CF4954" s="65"/>
      <c r="CG4954" s="65"/>
      <c r="DJ4954" s="139"/>
      <c r="DK4954" s="95"/>
      <c r="DO4954" s="141"/>
      <c r="DP4954" s="91"/>
      <c r="DQ4954" s="72"/>
      <c r="DR4954" s="72"/>
      <c r="DS4954" s="72"/>
      <c r="DT4954" s="72"/>
      <c r="DZ4954" s="141"/>
      <c r="EA4954" s="141"/>
      <c r="EC4954" s="141"/>
      <c r="ED4954" s="141"/>
      <c r="EE4954" s="143"/>
      <c r="EF4954" s="143"/>
    </row>
    <row r="4955" spans="78:136">
      <c r="BZ4955"/>
      <c r="CA4955" s="279">
        <v>41435.470300925925</v>
      </c>
      <c r="CB4955" t="s">
        <v>1969</v>
      </c>
      <c r="CF4955" s="65"/>
      <c r="CG4955" s="65"/>
      <c r="DJ4955" s="139"/>
      <c r="DK4955" s="95"/>
      <c r="DO4955" s="141"/>
      <c r="DP4955" s="91"/>
      <c r="DQ4955" s="72"/>
      <c r="DR4955" s="72"/>
      <c r="DS4955" s="72"/>
      <c r="DT4955" s="72"/>
      <c r="DZ4955" s="141"/>
      <c r="EA4955" s="141"/>
      <c r="EC4955" s="141"/>
      <c r="ED4955" s="141"/>
      <c r="EE4955" s="143"/>
      <c r="EF4955" s="143"/>
    </row>
    <row r="4956" spans="78:136">
      <c r="BZ4956"/>
      <c r="CA4956" s="279">
        <v>41435.470312500001</v>
      </c>
      <c r="CB4956" t="s">
        <v>652</v>
      </c>
      <c r="CF4956" s="65"/>
      <c r="CG4956" s="65"/>
      <c r="DJ4956" s="139"/>
      <c r="DK4956" s="95"/>
      <c r="DO4956" s="141"/>
      <c r="DP4956" s="91"/>
      <c r="DQ4956" s="72"/>
      <c r="DR4956" s="72"/>
      <c r="DS4956" s="72"/>
      <c r="DT4956" s="72"/>
      <c r="DZ4956" s="141"/>
      <c r="EA4956" s="141"/>
      <c r="EC4956" s="141"/>
      <c r="ED4956" s="141"/>
      <c r="EE4956" s="143"/>
      <c r="EF4956" s="143"/>
    </row>
    <row r="4957" spans="78:136">
      <c r="BZ4957"/>
      <c r="CA4957" s="279">
        <v>41435.470312500001</v>
      </c>
      <c r="CB4957" t="s">
        <v>1969</v>
      </c>
      <c r="CF4957" s="65"/>
      <c r="CG4957" s="65"/>
      <c r="DJ4957" s="139"/>
      <c r="DK4957" s="95"/>
      <c r="DO4957" s="141"/>
      <c r="DP4957" s="91"/>
      <c r="DQ4957" s="72"/>
      <c r="DR4957" s="72"/>
      <c r="DS4957" s="72"/>
      <c r="DT4957" s="72"/>
      <c r="DZ4957" s="141"/>
      <c r="EA4957" s="141"/>
      <c r="EC4957" s="141"/>
      <c r="ED4957" s="141"/>
      <c r="EE4957" s="143"/>
      <c r="EF4957" s="143"/>
    </row>
    <row r="4958" spans="78:136">
      <c r="BZ4958"/>
      <c r="CA4958" s="279">
        <v>41435.470324074071</v>
      </c>
      <c r="CB4958" t="s">
        <v>1969</v>
      </c>
      <c r="CF4958" s="65"/>
      <c r="CG4958" s="65"/>
      <c r="DJ4958" s="139"/>
      <c r="DK4958" s="95"/>
      <c r="DO4958" s="141"/>
      <c r="DP4958" s="91"/>
      <c r="DQ4958" s="72"/>
      <c r="DR4958" s="72"/>
      <c r="DS4958" s="72"/>
      <c r="DT4958" s="72"/>
      <c r="DZ4958" s="141"/>
      <c r="EA4958" s="141"/>
      <c r="EC4958" s="141"/>
      <c r="ED4958" s="141"/>
      <c r="EE4958" s="143"/>
      <c r="EF4958" s="143"/>
    </row>
    <row r="4959" spans="78:136">
      <c r="BZ4959"/>
      <c r="CA4959" s="279">
        <v>41435.470335648148</v>
      </c>
      <c r="CB4959" t="s">
        <v>1969</v>
      </c>
      <c r="CF4959" s="65"/>
      <c r="CG4959" s="65"/>
      <c r="DJ4959" s="139"/>
      <c r="DK4959" s="95"/>
      <c r="DO4959" s="141"/>
      <c r="DP4959" s="91"/>
      <c r="DQ4959" s="72"/>
      <c r="DR4959" s="72"/>
      <c r="DS4959" s="72"/>
      <c r="DT4959" s="72"/>
      <c r="DZ4959" s="141"/>
      <c r="EA4959" s="141"/>
      <c r="EC4959" s="141"/>
      <c r="ED4959" s="141"/>
      <c r="EE4959" s="143"/>
      <c r="EF4959" s="143"/>
    </row>
    <row r="4960" spans="78:136">
      <c r="BZ4960"/>
      <c r="CA4960" s="279">
        <v>41435.470335648148</v>
      </c>
      <c r="CB4960" t="s">
        <v>1969</v>
      </c>
      <c r="CF4960" s="65"/>
      <c r="CG4960" s="65"/>
      <c r="DJ4960" s="139"/>
      <c r="DK4960" s="95"/>
      <c r="DO4960" s="141"/>
      <c r="DP4960" s="91"/>
      <c r="DQ4960" s="72"/>
      <c r="DR4960" s="72"/>
      <c r="DS4960" s="72"/>
      <c r="DT4960" s="72"/>
      <c r="DZ4960" s="141"/>
      <c r="EA4960" s="141"/>
      <c r="EC4960" s="141"/>
      <c r="ED4960" s="141"/>
      <c r="EE4960" s="143"/>
      <c r="EF4960" s="143"/>
    </row>
    <row r="4961" spans="78:136">
      <c r="BZ4961"/>
      <c r="CA4961" s="279">
        <v>41435.470358796294</v>
      </c>
      <c r="CB4961" t="s">
        <v>1969</v>
      </c>
      <c r="CF4961" s="65"/>
      <c r="CG4961" s="65"/>
      <c r="DJ4961" s="139"/>
      <c r="DK4961" s="95"/>
      <c r="DO4961" s="141"/>
      <c r="DP4961" s="91"/>
      <c r="DQ4961" s="72"/>
      <c r="DR4961" s="72"/>
      <c r="DS4961" s="72"/>
      <c r="DT4961" s="72"/>
      <c r="DZ4961" s="141"/>
      <c r="EA4961" s="141"/>
      <c r="EC4961" s="141"/>
      <c r="ED4961" s="141"/>
      <c r="EE4961" s="143"/>
      <c r="EF4961" s="143"/>
    </row>
    <row r="4962" spans="78:136">
      <c r="BZ4962"/>
      <c r="CA4962" s="279">
        <v>41435.470370370371</v>
      </c>
      <c r="CB4962" t="s">
        <v>512</v>
      </c>
      <c r="CF4962" s="65"/>
      <c r="CG4962" s="65"/>
      <c r="DJ4962" s="139"/>
      <c r="DK4962" s="95"/>
      <c r="DO4962" s="141"/>
      <c r="DP4962" s="91"/>
      <c r="DQ4962" s="72"/>
      <c r="DR4962" s="72"/>
      <c r="DS4962" s="72"/>
      <c r="DT4962" s="72"/>
      <c r="DZ4962" s="141"/>
      <c r="EA4962" s="141"/>
      <c r="EC4962" s="141"/>
      <c r="ED4962" s="141"/>
      <c r="EE4962" s="143"/>
      <c r="EF4962" s="143"/>
    </row>
    <row r="4963" spans="78:136">
      <c r="BZ4963"/>
      <c r="CA4963" s="279">
        <v>41435.470370370371</v>
      </c>
      <c r="CB4963" t="s">
        <v>1969</v>
      </c>
      <c r="CF4963" s="65"/>
      <c r="CG4963" s="65"/>
      <c r="DJ4963" s="139"/>
      <c r="DK4963" s="95"/>
      <c r="DO4963" s="141"/>
      <c r="DP4963" s="91"/>
      <c r="DQ4963" s="72"/>
      <c r="DR4963" s="72"/>
      <c r="DS4963" s="72"/>
      <c r="DT4963" s="72"/>
      <c r="DZ4963" s="141"/>
      <c r="EA4963" s="141"/>
      <c r="EC4963" s="141"/>
      <c r="ED4963" s="141"/>
      <c r="EE4963" s="143"/>
      <c r="EF4963" s="143"/>
    </row>
    <row r="4964" spans="78:136">
      <c r="BZ4964"/>
      <c r="CA4964" s="279">
        <v>41435.470370370371</v>
      </c>
      <c r="CB4964" t="s">
        <v>1969</v>
      </c>
      <c r="CF4964" s="65"/>
      <c r="CG4964" s="65"/>
      <c r="DJ4964" s="139"/>
      <c r="DK4964" s="95"/>
      <c r="DO4964" s="141"/>
      <c r="DP4964" s="91"/>
      <c r="DQ4964" s="72"/>
      <c r="DR4964" s="72"/>
      <c r="DS4964" s="72"/>
      <c r="DT4964" s="72"/>
      <c r="DZ4964" s="141"/>
      <c r="EA4964" s="141"/>
      <c r="EC4964" s="141"/>
      <c r="ED4964" s="141"/>
      <c r="EE4964" s="143"/>
      <c r="EF4964" s="143"/>
    </row>
    <row r="4965" spans="78:136">
      <c r="BZ4965"/>
      <c r="CA4965" s="279">
        <v>41435.470381944448</v>
      </c>
      <c r="CB4965" t="s">
        <v>1969</v>
      </c>
      <c r="CF4965" s="65"/>
      <c r="CG4965" s="65"/>
      <c r="DJ4965" s="139"/>
      <c r="DK4965" s="95"/>
      <c r="DO4965" s="141"/>
      <c r="DP4965" s="91"/>
      <c r="DQ4965" s="72"/>
      <c r="DR4965" s="72"/>
      <c r="DS4965" s="72"/>
      <c r="DT4965" s="72"/>
      <c r="DZ4965" s="141"/>
      <c r="EA4965" s="141"/>
      <c r="EC4965" s="141"/>
      <c r="ED4965" s="141"/>
      <c r="EE4965" s="143"/>
      <c r="EF4965" s="143"/>
    </row>
    <row r="4966" spans="78:136">
      <c r="BZ4966"/>
      <c r="CA4966" s="279">
        <v>41435.470393518517</v>
      </c>
      <c r="CB4966" t="s">
        <v>1969</v>
      </c>
      <c r="CF4966" s="65"/>
      <c r="CG4966" s="65"/>
      <c r="DJ4966" s="139"/>
      <c r="DK4966" s="95"/>
      <c r="DO4966" s="141"/>
      <c r="DP4966" s="91"/>
      <c r="DQ4966" s="72"/>
      <c r="DR4966" s="72"/>
      <c r="DS4966" s="72"/>
      <c r="DT4966" s="72"/>
      <c r="DZ4966" s="141"/>
      <c r="EA4966" s="141"/>
      <c r="EB4966" s="141"/>
      <c r="EC4966" s="141"/>
      <c r="ED4966" s="141"/>
      <c r="EE4966" s="143"/>
      <c r="EF4966" s="143"/>
    </row>
    <row r="4967" spans="78:136">
      <c r="BZ4967"/>
      <c r="CA4967" s="279">
        <v>41435.470393518517</v>
      </c>
      <c r="CB4967" t="s">
        <v>1969</v>
      </c>
      <c r="CF4967" s="65"/>
      <c r="CG4967" s="65"/>
      <c r="DJ4967" s="139"/>
      <c r="DK4967" s="95"/>
      <c r="DO4967" s="141"/>
      <c r="DP4967" s="91"/>
      <c r="DQ4967" s="72"/>
      <c r="DR4967" s="72"/>
      <c r="DS4967" s="72"/>
      <c r="DT4967" s="72"/>
      <c r="DZ4967" s="141"/>
      <c r="EA4967" s="141"/>
      <c r="EB4967" s="141"/>
      <c r="EC4967" s="141"/>
      <c r="ED4967" s="141"/>
      <c r="EE4967" s="143"/>
      <c r="EF4967" s="143"/>
    </row>
    <row r="4968" spans="78:136">
      <c r="BZ4968"/>
      <c r="CA4968" s="279">
        <v>41435.470405092594</v>
      </c>
      <c r="CB4968" t="s">
        <v>1969</v>
      </c>
      <c r="CF4968" s="65"/>
      <c r="CG4968" s="65"/>
      <c r="DJ4968" s="139"/>
      <c r="DK4968" s="95"/>
      <c r="DO4968" s="141"/>
      <c r="DP4968" s="91"/>
      <c r="DQ4968" s="72"/>
      <c r="DR4968" s="72"/>
      <c r="DS4968" s="72"/>
      <c r="DT4968" s="72"/>
      <c r="DZ4968" s="141"/>
      <c r="EA4968" s="141"/>
      <c r="EB4968" s="141"/>
      <c r="EC4968" s="141"/>
      <c r="ED4968" s="141"/>
      <c r="EE4968" s="143"/>
      <c r="EF4968" s="143"/>
    </row>
    <row r="4969" spans="78:136">
      <c r="BZ4969"/>
      <c r="CA4969" s="279">
        <v>41435.470405092594</v>
      </c>
      <c r="CB4969" t="s">
        <v>1969</v>
      </c>
      <c r="CF4969" s="65"/>
      <c r="CG4969" s="65"/>
      <c r="DJ4969" s="139"/>
      <c r="DK4969" s="95"/>
      <c r="DO4969" s="141"/>
      <c r="DP4969" s="91"/>
      <c r="DQ4969" s="72"/>
      <c r="DR4969" s="72"/>
      <c r="DS4969" s="72"/>
      <c r="DT4969" s="72"/>
      <c r="DZ4969" s="141"/>
      <c r="EA4969" s="141"/>
      <c r="EB4969" s="141"/>
      <c r="EC4969" s="141"/>
      <c r="ED4969" s="141"/>
      <c r="EE4969" s="143"/>
      <c r="EF4969" s="143"/>
    </row>
    <row r="4970" spans="78:136">
      <c r="BZ4970"/>
      <c r="CA4970" s="279">
        <v>41435.470405092594</v>
      </c>
      <c r="CB4970" t="s">
        <v>1969</v>
      </c>
      <c r="CF4970" s="65"/>
      <c r="CG4970" s="65"/>
      <c r="DJ4970" s="139"/>
      <c r="DK4970" s="95"/>
      <c r="DO4970" s="141"/>
      <c r="DP4970" s="91"/>
      <c r="DQ4970" s="72"/>
      <c r="DR4970" s="72"/>
      <c r="DS4970" s="72"/>
      <c r="DT4970" s="72"/>
      <c r="DZ4970" s="141"/>
      <c r="EA4970" s="141"/>
      <c r="EB4970" s="141"/>
      <c r="EC4970" s="141"/>
      <c r="ED4970" s="141"/>
      <c r="EE4970" s="143"/>
      <c r="EF4970" s="143"/>
    </row>
    <row r="4971" spans="78:136">
      <c r="BZ4971"/>
      <c r="CA4971" s="279">
        <v>41435.470416666663</v>
      </c>
      <c r="CB4971" t="s">
        <v>1969</v>
      </c>
      <c r="CF4971" s="65"/>
      <c r="CG4971" s="65"/>
      <c r="DJ4971" s="139"/>
      <c r="DK4971" s="95"/>
      <c r="DO4971" s="141"/>
      <c r="DP4971" s="91"/>
      <c r="DQ4971" s="72"/>
      <c r="DR4971" s="72"/>
      <c r="DS4971" s="72"/>
      <c r="DT4971" s="72"/>
      <c r="DZ4971" s="141"/>
      <c r="EA4971" s="141"/>
      <c r="EB4971" s="141"/>
      <c r="EC4971" s="141"/>
      <c r="ED4971" s="141"/>
      <c r="EE4971" s="143"/>
      <c r="EF4971" s="143"/>
    </row>
    <row r="4972" spans="78:136">
      <c r="BZ4972"/>
      <c r="CA4972" s="279">
        <v>41435.47042824074</v>
      </c>
      <c r="CB4972" t="s">
        <v>1969</v>
      </c>
      <c r="CF4972" s="65"/>
      <c r="CG4972" s="65"/>
      <c r="DJ4972" s="139"/>
      <c r="DK4972" s="95"/>
      <c r="DO4972" s="141"/>
      <c r="DP4972" s="91"/>
      <c r="DQ4972" s="72"/>
      <c r="DR4972" s="72"/>
      <c r="DS4972" s="72"/>
      <c r="DT4972" s="72"/>
      <c r="DZ4972" s="141"/>
      <c r="EA4972" s="141"/>
      <c r="EB4972" s="141"/>
      <c r="EC4972" s="141"/>
      <c r="ED4972" s="141"/>
      <c r="EE4972" s="143"/>
      <c r="EF4972" s="143"/>
    </row>
    <row r="4973" spans="78:136">
      <c r="BZ4973"/>
      <c r="CA4973" s="279">
        <v>41435.47047453704</v>
      </c>
      <c r="CB4973" t="s">
        <v>1969</v>
      </c>
      <c r="CF4973" s="65"/>
      <c r="CG4973" s="65"/>
      <c r="DJ4973" s="139"/>
      <c r="DK4973" s="95"/>
      <c r="DO4973" s="141"/>
      <c r="DP4973" s="91"/>
      <c r="DQ4973" s="72"/>
      <c r="DR4973" s="72"/>
      <c r="DS4973" s="72"/>
      <c r="DT4973" s="72"/>
      <c r="DZ4973" s="141"/>
      <c r="EA4973" s="141"/>
      <c r="EB4973" s="141"/>
      <c r="EC4973" s="141"/>
      <c r="ED4973" s="141"/>
      <c r="EE4973" s="143"/>
      <c r="EF4973" s="143"/>
    </row>
    <row r="4974" spans="78:136">
      <c r="BZ4974"/>
      <c r="CA4974" s="279">
        <v>41435.47047453704</v>
      </c>
      <c r="CB4974" t="s">
        <v>1969</v>
      </c>
      <c r="CF4974" s="65"/>
      <c r="CG4974" s="65"/>
      <c r="DJ4974" s="139"/>
      <c r="DK4974" s="95"/>
      <c r="DO4974" s="141"/>
      <c r="DP4974" s="91"/>
      <c r="DQ4974" s="72"/>
      <c r="DR4974" s="72"/>
      <c r="DS4974" s="72"/>
      <c r="DT4974" s="72"/>
      <c r="DZ4974" s="141"/>
      <c r="EA4974" s="141"/>
      <c r="EB4974" s="141"/>
      <c r="EC4974" s="141"/>
      <c r="ED4974" s="141"/>
      <c r="EE4974" s="143"/>
      <c r="EF4974" s="143"/>
    </row>
    <row r="4975" spans="78:136">
      <c r="BZ4975"/>
      <c r="CA4975" s="279">
        <v>41435.470486111109</v>
      </c>
      <c r="CB4975" t="s">
        <v>1969</v>
      </c>
      <c r="CF4975" s="65"/>
      <c r="CG4975" s="65"/>
      <c r="DJ4975" s="139"/>
      <c r="DK4975" s="95"/>
      <c r="DO4975" s="141"/>
      <c r="DP4975" s="91"/>
      <c r="DQ4975" s="72"/>
      <c r="DR4975" s="72"/>
      <c r="DS4975" s="72"/>
      <c r="DT4975" s="72"/>
      <c r="DZ4975" s="141"/>
      <c r="EA4975" s="141"/>
      <c r="EB4975" s="141"/>
      <c r="EC4975" s="141"/>
      <c r="ED4975" s="141"/>
      <c r="EE4975" s="143"/>
      <c r="EF4975" s="143"/>
    </row>
    <row r="4976" spans="78:136">
      <c r="BZ4976"/>
      <c r="CA4976" s="279">
        <v>41435.470497685186</v>
      </c>
      <c r="CB4976" t="s">
        <v>602</v>
      </c>
      <c r="CF4976" s="65"/>
      <c r="CG4976" s="65"/>
      <c r="DJ4976" s="139"/>
      <c r="DK4976" s="95"/>
      <c r="DO4976" s="141"/>
      <c r="DP4976" s="91"/>
      <c r="DQ4976" s="72"/>
      <c r="DR4976" s="72"/>
      <c r="DS4976" s="72"/>
      <c r="DT4976" s="72"/>
      <c r="DZ4976" s="141"/>
      <c r="EA4976" s="141"/>
      <c r="EB4976" s="141"/>
      <c r="EC4976" s="141"/>
      <c r="ED4976" s="141"/>
      <c r="EE4976" s="143"/>
      <c r="EF4976" s="143"/>
    </row>
    <row r="4977" spans="78:136">
      <c r="BZ4977"/>
      <c r="CA4977" s="279">
        <v>41435.470497685186</v>
      </c>
      <c r="CB4977" t="s">
        <v>1969</v>
      </c>
      <c r="CF4977" s="65"/>
      <c r="CG4977" s="65"/>
      <c r="DJ4977" s="139"/>
      <c r="DK4977" s="95"/>
      <c r="DO4977" s="141"/>
      <c r="DP4977" s="91"/>
      <c r="DQ4977" s="72"/>
      <c r="DR4977" s="72"/>
      <c r="DS4977" s="72"/>
      <c r="DT4977" s="72"/>
      <c r="DZ4977" s="141"/>
      <c r="EA4977" s="141"/>
      <c r="EB4977" s="141"/>
      <c r="EC4977" s="141"/>
      <c r="ED4977" s="141"/>
      <c r="EE4977" s="143"/>
      <c r="EF4977" s="143"/>
    </row>
    <row r="4978" spans="78:136">
      <c r="BZ4978"/>
      <c r="CA4978" s="279">
        <v>41435.470520833333</v>
      </c>
      <c r="CB4978" t="s">
        <v>1969</v>
      </c>
      <c r="CF4978" s="65"/>
      <c r="CG4978" s="65"/>
      <c r="DJ4978" s="139"/>
      <c r="DK4978" s="95"/>
      <c r="DO4978" s="141"/>
      <c r="DP4978" s="91"/>
      <c r="DQ4978" s="72"/>
      <c r="DR4978" s="72"/>
      <c r="DS4978" s="72"/>
      <c r="DT4978" s="72"/>
      <c r="DZ4978" s="141"/>
      <c r="EA4978" s="141"/>
      <c r="EB4978" s="141"/>
      <c r="EC4978" s="141"/>
      <c r="ED4978" s="141"/>
      <c r="EE4978" s="143"/>
      <c r="EF4978" s="143"/>
    </row>
    <row r="4979" spans="78:136">
      <c r="BZ4979"/>
      <c r="CA4979" s="279">
        <v>41435.470520833333</v>
      </c>
      <c r="CB4979" t="s">
        <v>1969</v>
      </c>
      <c r="CF4979" s="65"/>
      <c r="CG4979" s="65"/>
      <c r="DJ4979" s="139"/>
      <c r="DK4979" s="95"/>
      <c r="DO4979" s="141"/>
      <c r="DP4979" s="91"/>
      <c r="DQ4979" s="72"/>
      <c r="DR4979" s="72"/>
      <c r="DS4979" s="72"/>
      <c r="DT4979" s="72"/>
      <c r="DZ4979" s="141"/>
      <c r="EA4979" s="141"/>
      <c r="EB4979" s="141"/>
      <c r="EC4979" s="141"/>
      <c r="ED4979" s="141"/>
      <c r="EE4979" s="143"/>
      <c r="EF4979" s="143"/>
    </row>
    <row r="4980" spans="78:136">
      <c r="BZ4980"/>
      <c r="CA4980" s="279">
        <v>41435.470532407409</v>
      </c>
      <c r="CB4980" t="s">
        <v>1969</v>
      </c>
      <c r="CF4980" s="65"/>
      <c r="CG4980" s="65"/>
      <c r="DJ4980" s="139"/>
      <c r="DK4980" s="95"/>
      <c r="DO4980" s="141"/>
      <c r="DP4980" s="91"/>
      <c r="DQ4980" s="72"/>
      <c r="DR4980" s="72"/>
      <c r="DS4980" s="72"/>
      <c r="DT4980" s="72"/>
      <c r="DZ4980" s="141"/>
      <c r="EA4980" s="141"/>
      <c r="EB4980" s="141"/>
      <c r="EC4980" s="141"/>
      <c r="ED4980" s="141"/>
      <c r="EE4980" s="143"/>
      <c r="EF4980" s="143"/>
    </row>
    <row r="4981" spans="78:136">
      <c r="BZ4981"/>
      <c r="CA4981" s="279">
        <v>41435.470543981479</v>
      </c>
      <c r="CB4981" t="s">
        <v>1969</v>
      </c>
      <c r="CF4981" s="65"/>
      <c r="CG4981" s="65"/>
      <c r="DJ4981" s="139"/>
      <c r="DK4981" s="95"/>
      <c r="DO4981" s="141"/>
      <c r="DP4981" s="91"/>
      <c r="DQ4981" s="72"/>
      <c r="DR4981" s="72"/>
      <c r="DS4981" s="72"/>
      <c r="DT4981" s="72"/>
      <c r="DZ4981" s="141"/>
      <c r="EA4981" s="141"/>
      <c r="EB4981" s="141"/>
      <c r="EC4981" s="141"/>
      <c r="ED4981" s="141"/>
      <c r="EE4981" s="143"/>
      <c r="EF4981" s="143"/>
    </row>
    <row r="4982" spans="78:136">
      <c r="BZ4982"/>
      <c r="CA4982" s="279">
        <v>41435.470555555556</v>
      </c>
      <c r="CB4982" t="s">
        <v>1969</v>
      </c>
      <c r="CF4982" s="65"/>
      <c r="CG4982" s="65"/>
      <c r="DJ4982" s="139"/>
      <c r="DK4982" s="95"/>
      <c r="DO4982" s="141"/>
      <c r="DP4982" s="91"/>
      <c r="DQ4982" s="72"/>
      <c r="DR4982" s="72"/>
      <c r="DS4982" s="72"/>
      <c r="DT4982" s="72"/>
      <c r="DZ4982" s="141"/>
      <c r="EA4982" s="141"/>
      <c r="EB4982" s="141"/>
      <c r="EC4982" s="141"/>
      <c r="ED4982" s="141"/>
      <c r="EE4982" s="143"/>
      <c r="EF4982" s="143"/>
    </row>
    <row r="4983" spans="78:136">
      <c r="BZ4983"/>
      <c r="CA4983" s="279">
        <v>41435.470567129632</v>
      </c>
      <c r="CB4983" t="s">
        <v>1969</v>
      </c>
      <c r="CF4983" s="65"/>
      <c r="CG4983" s="65"/>
      <c r="DJ4983" s="139"/>
      <c r="DK4983" s="95"/>
      <c r="DO4983" s="141"/>
      <c r="DP4983" s="91"/>
      <c r="DQ4983" s="72"/>
      <c r="DR4983" s="72"/>
      <c r="DS4983" s="72"/>
      <c r="DT4983" s="72"/>
      <c r="DZ4983" s="141"/>
      <c r="EA4983" s="141"/>
      <c r="EB4983" s="141"/>
      <c r="EC4983" s="141"/>
      <c r="ED4983" s="141"/>
      <c r="EE4983" s="143"/>
      <c r="EF4983" s="143"/>
    </row>
    <row r="4984" spans="78:136">
      <c r="BZ4984"/>
      <c r="CA4984" s="279">
        <v>41435.470578703702</v>
      </c>
      <c r="CB4984" t="s">
        <v>514</v>
      </c>
      <c r="CF4984" s="65"/>
      <c r="CG4984" s="65"/>
      <c r="DJ4984" s="139"/>
      <c r="DK4984" s="95"/>
      <c r="DO4984" s="141"/>
      <c r="DP4984" s="91"/>
      <c r="DQ4984" s="72"/>
      <c r="DR4984" s="72"/>
      <c r="DS4984" s="72"/>
      <c r="DT4984" s="72"/>
      <c r="DZ4984" s="141"/>
      <c r="EA4984" s="141"/>
      <c r="EB4984" s="141"/>
      <c r="EC4984" s="141"/>
      <c r="ED4984" s="141"/>
      <c r="EE4984" s="143"/>
      <c r="EF4984" s="143"/>
    </row>
    <row r="4985" spans="78:136">
      <c r="BZ4985"/>
      <c r="CA4985" s="279">
        <v>41435.470590277779</v>
      </c>
      <c r="CB4985" t="s">
        <v>1969</v>
      </c>
      <c r="CF4985" s="65"/>
      <c r="CG4985" s="65"/>
      <c r="DJ4985" s="139"/>
      <c r="DK4985" s="95"/>
      <c r="DO4985" s="141"/>
      <c r="DP4985" s="91"/>
      <c r="DQ4985" s="72"/>
      <c r="DR4985" s="72"/>
      <c r="DS4985" s="72"/>
      <c r="DT4985" s="72"/>
      <c r="DZ4985" s="141"/>
      <c r="EA4985" s="141"/>
      <c r="EB4985" s="141"/>
      <c r="EC4985" s="141"/>
      <c r="ED4985" s="141"/>
      <c r="EE4985" s="143"/>
      <c r="EF4985" s="143"/>
    </row>
    <row r="4986" spans="78:136">
      <c r="BZ4986"/>
      <c r="CA4986" s="279">
        <v>41435.477326388886</v>
      </c>
      <c r="CB4986" t="s">
        <v>515</v>
      </c>
      <c r="CF4986" s="65"/>
      <c r="CG4986" s="65"/>
      <c r="DJ4986" s="139"/>
      <c r="DK4986" s="95"/>
      <c r="DO4986" s="141"/>
      <c r="DP4986" s="91"/>
      <c r="DQ4986" s="72"/>
      <c r="DR4986" s="72"/>
      <c r="DS4986" s="72"/>
      <c r="DT4986" s="72"/>
      <c r="DZ4986" s="141"/>
      <c r="EA4986" s="141"/>
      <c r="EB4986" s="141"/>
      <c r="EC4986" s="141"/>
      <c r="ED4986" s="141"/>
      <c r="EE4986" s="143"/>
      <c r="EF4986" s="143"/>
    </row>
    <row r="4987" spans="78:136">
      <c r="BZ4987"/>
      <c r="CA4987" s="279">
        <v>41435.477326388886</v>
      </c>
      <c r="CB4987" t="s">
        <v>1597</v>
      </c>
      <c r="CF4987" s="65"/>
      <c r="CG4987" s="65"/>
      <c r="DJ4987" s="139"/>
      <c r="DK4987" s="95"/>
      <c r="DO4987" s="141"/>
      <c r="DP4987" s="91"/>
      <c r="DQ4987" s="72"/>
      <c r="DR4987" s="72"/>
      <c r="DS4987" s="72"/>
      <c r="DT4987" s="72"/>
      <c r="DZ4987" s="141"/>
      <c r="EA4987" s="141"/>
      <c r="EB4987" s="141"/>
      <c r="EC4987" s="141"/>
      <c r="ED4987" s="141"/>
      <c r="EE4987" s="143"/>
      <c r="EF4987" s="143"/>
    </row>
    <row r="4988" spans="78:136">
      <c r="BZ4988"/>
      <c r="CA4988" s="279">
        <v>41435.477337962962</v>
      </c>
      <c r="CB4988" t="s">
        <v>1969</v>
      </c>
      <c r="CF4988" s="65"/>
      <c r="CG4988" s="65"/>
      <c r="DJ4988" s="139"/>
      <c r="DK4988" s="95"/>
      <c r="DO4988" s="141"/>
      <c r="DP4988" s="91"/>
      <c r="DQ4988" s="72"/>
      <c r="DR4988" s="72"/>
      <c r="DS4988" s="72"/>
      <c r="DT4988" s="72"/>
      <c r="DZ4988" s="141"/>
      <c r="EA4988" s="141"/>
      <c r="EB4988" s="141"/>
      <c r="EC4988" s="141"/>
      <c r="ED4988" s="141"/>
      <c r="EE4988" s="143"/>
      <c r="EF4988" s="143"/>
    </row>
    <row r="4989" spans="78:136">
      <c r="BZ4989"/>
      <c r="CA4989" s="279">
        <v>41435.477349537039</v>
      </c>
      <c r="CB4989" t="s">
        <v>516</v>
      </c>
      <c r="CF4989" s="65"/>
      <c r="CG4989" s="65"/>
      <c r="DJ4989" s="139"/>
      <c r="DK4989" s="95"/>
      <c r="DO4989" s="141"/>
      <c r="DP4989" s="91"/>
      <c r="DQ4989" s="72"/>
      <c r="DR4989" s="72"/>
      <c r="DS4989" s="72"/>
      <c r="DT4989" s="72"/>
      <c r="DZ4989" s="141"/>
      <c r="EA4989" s="141"/>
      <c r="EB4989" s="141"/>
      <c r="EC4989" s="141"/>
      <c r="ED4989" s="141"/>
      <c r="EE4989" s="143"/>
      <c r="EF4989" s="143"/>
    </row>
    <row r="4990" spans="78:136">
      <c r="BZ4990"/>
      <c r="CA4990" s="279">
        <v>41435.477349537039</v>
      </c>
      <c r="CB4990" t="s">
        <v>1598</v>
      </c>
      <c r="CF4990" s="65"/>
      <c r="CG4990" s="65"/>
      <c r="DJ4990" s="139"/>
      <c r="DK4990" s="95"/>
      <c r="DO4990" s="141"/>
      <c r="DP4990" s="91"/>
      <c r="DQ4990" s="72"/>
      <c r="DR4990" s="72"/>
      <c r="DS4990" s="72"/>
      <c r="DT4990" s="72"/>
      <c r="DZ4990" s="141"/>
      <c r="EA4990" s="141"/>
      <c r="EB4990" s="141"/>
      <c r="EC4990" s="141"/>
      <c r="ED4990" s="141"/>
      <c r="EE4990" s="143"/>
      <c r="EF4990" s="143"/>
    </row>
    <row r="4991" spans="78:136">
      <c r="BZ4991"/>
      <c r="CA4991" s="279">
        <v>41435.477361111109</v>
      </c>
      <c r="CB4991" t="s">
        <v>1969</v>
      </c>
      <c r="CF4991" s="65"/>
      <c r="CG4991" s="65"/>
      <c r="DJ4991" s="139"/>
      <c r="DK4991" s="95"/>
      <c r="DO4991" s="141"/>
      <c r="DP4991" s="91"/>
      <c r="DQ4991" s="72"/>
      <c r="DR4991" s="72"/>
      <c r="DS4991" s="72"/>
      <c r="DT4991" s="72"/>
      <c r="DZ4991" s="141"/>
      <c r="EA4991" s="141"/>
      <c r="EB4991" s="141"/>
      <c r="EC4991" s="141"/>
      <c r="ED4991" s="141"/>
      <c r="EE4991" s="143"/>
      <c r="EF4991" s="143"/>
    </row>
    <row r="4992" spans="78:136">
      <c r="BZ4992"/>
      <c r="CA4992" s="279">
        <v>41435.477384259262</v>
      </c>
      <c r="CB4992" t="s">
        <v>1969</v>
      </c>
      <c r="CF4992" s="65"/>
      <c r="CG4992" s="65"/>
      <c r="DJ4992" s="139"/>
      <c r="DK4992" s="95"/>
      <c r="DO4992" s="141"/>
      <c r="DP4992" s="91"/>
      <c r="DQ4992" s="72"/>
      <c r="DR4992" s="72"/>
      <c r="DS4992" s="72"/>
      <c r="DT4992" s="72"/>
      <c r="DZ4992" s="141"/>
      <c r="EA4992" s="141"/>
      <c r="EB4992" s="141"/>
      <c r="EC4992" s="141"/>
      <c r="ED4992" s="141"/>
      <c r="EE4992" s="143"/>
      <c r="EF4992" s="143"/>
    </row>
    <row r="4993" spans="78:136">
      <c r="BZ4993"/>
      <c r="CA4993" s="279">
        <v>41435.477442129632</v>
      </c>
      <c r="CB4993" t="s">
        <v>1969</v>
      </c>
      <c r="CF4993" s="65"/>
      <c r="CG4993" s="65"/>
      <c r="DJ4993" s="139"/>
      <c r="DK4993" s="95"/>
      <c r="DO4993" s="141"/>
      <c r="DP4993" s="91"/>
      <c r="DQ4993" s="72"/>
      <c r="DR4993" s="72"/>
      <c r="DS4993" s="72"/>
      <c r="DT4993" s="72"/>
      <c r="DZ4993" s="141"/>
      <c r="EA4993" s="141"/>
      <c r="EB4993" s="141"/>
      <c r="EC4993" s="141"/>
      <c r="ED4993" s="141"/>
      <c r="EE4993" s="143"/>
      <c r="EF4993" s="143"/>
    </row>
    <row r="4994" spans="78:136">
      <c r="BZ4994"/>
      <c r="CA4994" s="279">
        <v>41435.477488425924</v>
      </c>
      <c r="CB4994" t="s">
        <v>517</v>
      </c>
      <c r="CF4994" s="65"/>
      <c r="CG4994" s="65"/>
      <c r="DJ4994" s="139"/>
      <c r="DK4994" s="95"/>
      <c r="DO4994" s="141"/>
      <c r="DP4994" s="91"/>
      <c r="DQ4994" s="72"/>
      <c r="DR4994" s="72"/>
      <c r="DS4994" s="72"/>
      <c r="DT4994" s="72"/>
      <c r="DZ4994" s="141"/>
      <c r="EA4994" s="141"/>
      <c r="EB4994" s="141"/>
      <c r="EC4994" s="141"/>
      <c r="ED4994" s="141"/>
      <c r="EE4994" s="143"/>
      <c r="EF4994" s="143"/>
    </row>
    <row r="4995" spans="78:136">
      <c r="BZ4995"/>
      <c r="CA4995" s="279">
        <v>41435.477488425924</v>
      </c>
      <c r="CB4995" t="s">
        <v>1598</v>
      </c>
      <c r="CF4995" s="65"/>
      <c r="CG4995" s="65"/>
      <c r="DJ4995" s="139"/>
      <c r="DK4995" s="95"/>
      <c r="DO4995" s="141"/>
      <c r="DP4995" s="91"/>
      <c r="DQ4995" s="72"/>
      <c r="DR4995" s="72"/>
      <c r="DS4995" s="72"/>
      <c r="DT4995" s="72"/>
      <c r="DZ4995" s="141"/>
      <c r="EA4995" s="141"/>
      <c r="EB4995" s="141"/>
      <c r="EC4995" s="141"/>
      <c r="ED4995" s="141"/>
      <c r="EE4995" s="143"/>
      <c r="EF4995" s="143"/>
    </row>
    <row r="4996" spans="78:136">
      <c r="BZ4996"/>
      <c r="CA4996" s="279">
        <v>41435.477488425924</v>
      </c>
      <c r="CB4996" t="s">
        <v>1969</v>
      </c>
      <c r="CF4996" s="65"/>
      <c r="CG4996" s="65"/>
      <c r="DJ4996" s="139"/>
      <c r="DK4996" s="95"/>
      <c r="DO4996" s="141"/>
      <c r="DP4996" s="91"/>
      <c r="DQ4996" s="72"/>
      <c r="DR4996" s="72"/>
      <c r="DS4996" s="72"/>
      <c r="DT4996" s="72"/>
      <c r="DZ4996" s="141"/>
      <c r="EA4996" s="141"/>
      <c r="EB4996" s="141"/>
      <c r="EC4996" s="141"/>
      <c r="ED4996" s="141"/>
      <c r="EE4996" s="143"/>
      <c r="EF4996" s="143"/>
    </row>
    <row r="4997" spans="78:136">
      <c r="BZ4997"/>
      <c r="CA4997" s="279">
        <v>41435.477488425924</v>
      </c>
      <c r="CB4997" t="s">
        <v>518</v>
      </c>
      <c r="CF4997" s="65"/>
      <c r="CG4997" s="65"/>
      <c r="DJ4997" s="139"/>
      <c r="DK4997" s="95"/>
      <c r="DO4997" s="141"/>
      <c r="DP4997" s="91"/>
      <c r="DQ4997" s="72"/>
      <c r="DR4997" s="72"/>
      <c r="DS4997" s="72"/>
      <c r="DT4997" s="72"/>
      <c r="DZ4997" s="141"/>
      <c r="EA4997" s="141"/>
      <c r="EB4997" s="141"/>
      <c r="EC4997" s="141"/>
      <c r="ED4997" s="141"/>
      <c r="EE4997" s="143"/>
      <c r="EF4997" s="143"/>
    </row>
    <row r="4998" spans="78:136">
      <c r="BZ4998"/>
      <c r="CA4998" s="279">
        <v>41435.477500000001</v>
      </c>
      <c r="CB4998" t="s">
        <v>1969</v>
      </c>
      <c r="CF4998" s="65"/>
      <c r="CG4998" s="65"/>
      <c r="DJ4998" s="139"/>
      <c r="DK4998" s="95"/>
      <c r="DO4998" s="141"/>
      <c r="DP4998" s="91"/>
      <c r="DQ4998" s="72"/>
      <c r="DR4998" s="72"/>
      <c r="DS4998" s="72"/>
      <c r="DT4998" s="72"/>
      <c r="DZ4998" s="141"/>
      <c r="EA4998" s="141"/>
      <c r="EB4998" s="141"/>
      <c r="EC4998" s="141"/>
      <c r="ED4998" s="141"/>
      <c r="EE4998" s="143"/>
      <c r="EF4998" s="143"/>
    </row>
    <row r="4999" spans="78:136">
      <c r="BZ4999"/>
      <c r="CA4999" s="279">
        <v>41435.477511574078</v>
      </c>
      <c r="CB4999" t="s">
        <v>660</v>
      </c>
      <c r="CF4999" s="65"/>
      <c r="CG4999" s="65"/>
      <c r="DJ4999" s="139"/>
      <c r="DK4999" s="95"/>
      <c r="DO4999" s="141"/>
      <c r="DP4999" s="91"/>
      <c r="DQ4999" s="72"/>
      <c r="DR4999" s="72"/>
      <c r="DS4999" s="72"/>
      <c r="DT4999" s="72"/>
      <c r="DZ4999" s="141"/>
      <c r="EA4999" s="141"/>
      <c r="EB4999" s="141"/>
      <c r="EC4999" s="141"/>
      <c r="ED4999" s="141"/>
      <c r="EE4999" s="143"/>
      <c r="EF4999" s="143"/>
    </row>
    <row r="5000" spans="78:136">
      <c r="BZ5000"/>
      <c r="CA5000" s="279">
        <v>41435.477534722224</v>
      </c>
      <c r="CB5000" t="s">
        <v>1969</v>
      </c>
      <c r="CF5000" s="65"/>
      <c r="CG5000" s="65"/>
      <c r="DJ5000" s="139"/>
      <c r="DK5000" s="95"/>
      <c r="DO5000" s="141"/>
      <c r="DP5000" s="91"/>
      <c r="DQ5000" s="72"/>
      <c r="DR5000" s="72"/>
      <c r="DS5000" s="72"/>
      <c r="DT5000" s="72"/>
      <c r="DZ5000" s="141"/>
      <c r="EA5000" s="141"/>
      <c r="EB5000" s="141"/>
      <c r="EC5000" s="141"/>
      <c r="ED5000" s="141"/>
      <c r="EE5000" s="143"/>
      <c r="EF5000" s="143"/>
    </row>
    <row r="5001" spans="78:136">
      <c r="BZ5001"/>
      <c r="CA5001" s="279">
        <v>41435.477546296293</v>
      </c>
      <c r="CB5001" t="s">
        <v>517</v>
      </c>
      <c r="CF5001" s="65"/>
      <c r="CG5001" s="65"/>
      <c r="DJ5001" s="139"/>
      <c r="DK5001" s="95"/>
      <c r="DO5001" s="141"/>
      <c r="DP5001" s="91"/>
      <c r="DQ5001" s="72"/>
      <c r="DR5001" s="72"/>
      <c r="DS5001" s="72"/>
      <c r="DT5001" s="72"/>
      <c r="DZ5001" s="141"/>
      <c r="EA5001" s="141"/>
      <c r="EB5001" s="141"/>
      <c r="EC5001" s="141"/>
      <c r="ED5001" s="141"/>
      <c r="EE5001" s="143"/>
      <c r="EF5001" s="143"/>
    </row>
    <row r="5002" spans="78:136">
      <c r="BZ5002"/>
      <c r="CA5002" s="279">
        <v>41435.477546296293</v>
      </c>
      <c r="CB5002" t="s">
        <v>1597</v>
      </c>
      <c r="CF5002" s="65"/>
      <c r="CG5002" s="65"/>
      <c r="DJ5002" s="139"/>
      <c r="DK5002" s="95"/>
      <c r="DO5002" s="141"/>
      <c r="DP5002" s="91"/>
      <c r="DQ5002" s="72"/>
      <c r="DR5002" s="72"/>
      <c r="DS5002" s="72"/>
      <c r="DT5002" s="72"/>
      <c r="DZ5002" s="141"/>
      <c r="EA5002" s="141"/>
      <c r="EB5002" s="141"/>
      <c r="EC5002" s="141"/>
      <c r="ED5002" s="141"/>
      <c r="EE5002" s="143"/>
      <c r="EF5002" s="143"/>
    </row>
    <row r="5003" spans="78:136">
      <c r="BZ5003"/>
      <c r="CA5003" s="279">
        <v>41435.501539351855</v>
      </c>
      <c r="CB5003" t="s">
        <v>661</v>
      </c>
      <c r="CF5003" s="65"/>
      <c r="CG5003" s="65"/>
      <c r="DJ5003" s="139"/>
      <c r="DK5003" s="95"/>
      <c r="DO5003" s="141"/>
      <c r="DP5003" s="91"/>
      <c r="DQ5003" s="72"/>
      <c r="DR5003" s="72"/>
      <c r="DS5003" s="72"/>
      <c r="DT5003" s="72"/>
      <c r="DZ5003" s="141"/>
      <c r="EA5003" s="141"/>
      <c r="EB5003" s="141"/>
      <c r="EC5003" s="141"/>
      <c r="ED5003" s="141"/>
      <c r="EE5003" s="143"/>
      <c r="EF5003" s="143"/>
    </row>
    <row r="5004" spans="78:136">
      <c r="BZ5004"/>
      <c r="CA5004" s="279">
        <v>41435.501550925925</v>
      </c>
      <c r="CB5004" t="s">
        <v>662</v>
      </c>
      <c r="CF5004" s="65"/>
      <c r="CG5004" s="65"/>
      <c r="DJ5004" s="139"/>
      <c r="DK5004" s="95"/>
      <c r="DO5004" s="141"/>
      <c r="DP5004" s="91"/>
      <c r="DQ5004" s="72"/>
      <c r="DR5004" s="72"/>
      <c r="DS5004" s="72"/>
      <c r="DT5004" s="72"/>
      <c r="DZ5004" s="141"/>
      <c r="EA5004" s="141"/>
      <c r="EB5004" s="141"/>
      <c r="EC5004" s="141"/>
      <c r="ED5004" s="141"/>
      <c r="EE5004" s="143"/>
      <c r="EF5004" s="143"/>
    </row>
    <row r="5005" spans="78:136">
      <c r="BZ5005"/>
      <c r="CA5005" s="279">
        <v>41435.501562500001</v>
      </c>
      <c r="CB5005" t="s">
        <v>3407</v>
      </c>
      <c r="CF5005" s="65"/>
      <c r="CG5005" s="65"/>
      <c r="DJ5005" s="139"/>
      <c r="DK5005" s="95"/>
      <c r="DO5005" s="141"/>
      <c r="DP5005" s="91"/>
      <c r="DQ5005" s="72"/>
      <c r="DR5005" s="72"/>
      <c r="DS5005" s="72"/>
      <c r="DT5005" s="72"/>
      <c r="DZ5005" s="141"/>
      <c r="EA5005" s="141"/>
      <c r="EB5005" s="141"/>
      <c r="EC5005" s="141"/>
      <c r="ED5005" s="141"/>
      <c r="EE5005" s="143"/>
      <c r="EF5005" s="143"/>
    </row>
    <row r="5006" spans="78:136">
      <c r="BZ5006"/>
      <c r="CA5006" s="279">
        <v>41435.501666666663</v>
      </c>
      <c r="CB5006" t="s">
        <v>1969</v>
      </c>
      <c r="CF5006" s="65"/>
      <c r="CG5006" s="65"/>
      <c r="DJ5006" s="139"/>
      <c r="DK5006" s="95"/>
      <c r="DO5006" s="141"/>
      <c r="DP5006" s="91"/>
      <c r="DQ5006" s="72"/>
      <c r="DR5006" s="72"/>
      <c r="DS5006" s="72"/>
      <c r="DT5006" s="72"/>
      <c r="DZ5006" s="141"/>
      <c r="EA5006" s="141"/>
      <c r="EB5006" s="141"/>
      <c r="EC5006" s="141"/>
      <c r="ED5006" s="141"/>
      <c r="EE5006" s="143"/>
      <c r="EF5006" s="143"/>
    </row>
    <row r="5007" spans="78:136">
      <c r="BZ5007"/>
      <c r="CA5007" s="279">
        <v>41435.50172453704</v>
      </c>
      <c r="CB5007" t="s">
        <v>1969</v>
      </c>
      <c r="CF5007" s="65"/>
      <c r="CG5007" s="65"/>
      <c r="DJ5007" s="139"/>
      <c r="DK5007" s="95"/>
      <c r="DO5007" s="141"/>
      <c r="DP5007" s="91"/>
      <c r="DQ5007" s="72"/>
      <c r="DR5007" s="72"/>
      <c r="DS5007" s="72"/>
      <c r="DT5007" s="72"/>
      <c r="DZ5007" s="141"/>
      <c r="EA5007" s="141"/>
      <c r="EB5007" s="141"/>
      <c r="EC5007" s="141"/>
      <c r="ED5007" s="141"/>
      <c r="EE5007" s="143"/>
      <c r="EF5007" s="143"/>
    </row>
    <row r="5008" spans="78:136">
      <c r="BZ5008"/>
      <c r="CA5008" s="279">
        <v>41435.50172453704</v>
      </c>
      <c r="CB5008" t="s">
        <v>661</v>
      </c>
      <c r="CF5008" s="65"/>
      <c r="CG5008" s="65"/>
      <c r="DJ5008" s="139"/>
      <c r="DK5008" s="95"/>
      <c r="DO5008" s="141"/>
      <c r="DP5008" s="91"/>
      <c r="DQ5008" s="72"/>
      <c r="DR5008" s="72"/>
      <c r="DS5008" s="72"/>
      <c r="DT5008" s="72"/>
      <c r="DZ5008" s="141"/>
      <c r="EA5008" s="141"/>
      <c r="EB5008" s="141"/>
      <c r="EC5008" s="141"/>
      <c r="ED5008" s="141"/>
      <c r="EE5008" s="143"/>
      <c r="EF5008" s="143"/>
    </row>
    <row r="5009" spans="78:136">
      <c r="BZ5009"/>
      <c r="CA5009" s="279">
        <v>41435.501747685186</v>
      </c>
      <c r="CB5009" t="s">
        <v>663</v>
      </c>
      <c r="CF5009" s="65"/>
      <c r="CG5009" s="65"/>
      <c r="DJ5009" s="139"/>
      <c r="DK5009" s="95"/>
      <c r="DO5009" s="141"/>
      <c r="DP5009" s="91"/>
      <c r="DQ5009" s="72"/>
      <c r="DR5009" s="72"/>
      <c r="DS5009" s="72"/>
      <c r="DT5009" s="72"/>
      <c r="DZ5009" s="141"/>
      <c r="EA5009" s="141"/>
      <c r="EB5009" s="141"/>
      <c r="EC5009" s="141"/>
      <c r="ED5009" s="141"/>
      <c r="EE5009" s="143"/>
      <c r="EF5009" s="143"/>
    </row>
    <row r="5010" spans="78:136">
      <c r="BZ5010"/>
      <c r="CA5010" s="279">
        <v>41435.502754629626</v>
      </c>
      <c r="CB5010" t="s">
        <v>1969</v>
      </c>
      <c r="CF5010" s="65"/>
      <c r="CG5010" s="65"/>
      <c r="DJ5010" s="139"/>
      <c r="DK5010" s="95"/>
      <c r="DO5010" s="141"/>
      <c r="DP5010" s="91"/>
      <c r="DQ5010" s="72"/>
      <c r="DR5010" s="72"/>
      <c r="DS5010" s="72"/>
      <c r="DT5010" s="72"/>
      <c r="DZ5010" s="141"/>
      <c r="EA5010" s="141"/>
      <c r="EB5010" s="141"/>
      <c r="EC5010" s="141"/>
      <c r="ED5010" s="141"/>
      <c r="EE5010" s="143"/>
      <c r="EF5010" s="143"/>
    </row>
    <row r="5011" spans="78:136">
      <c r="BZ5011"/>
      <c r="CA5011" s="279">
        <v>41435.502789351849</v>
      </c>
      <c r="CB5011" t="s">
        <v>1969</v>
      </c>
      <c r="CF5011" s="65"/>
      <c r="CG5011" s="65"/>
      <c r="DJ5011" s="139"/>
      <c r="DK5011" s="95"/>
      <c r="DO5011" s="141"/>
      <c r="DP5011" s="91"/>
      <c r="DQ5011" s="72"/>
      <c r="DR5011" s="72"/>
      <c r="DS5011" s="72"/>
      <c r="DT5011" s="72"/>
      <c r="DZ5011" s="141"/>
      <c r="EA5011" s="141"/>
      <c r="EB5011" s="141"/>
      <c r="EC5011" s="141"/>
      <c r="ED5011" s="141"/>
      <c r="EE5011" s="143"/>
      <c r="EF5011" s="143"/>
    </row>
    <row r="5012" spans="78:136">
      <c r="BZ5012"/>
      <c r="CA5012" s="279">
        <v>41435.502789351849</v>
      </c>
      <c r="CB5012" t="s">
        <v>661</v>
      </c>
      <c r="CF5012" s="65"/>
      <c r="CG5012" s="65"/>
      <c r="DJ5012" s="139"/>
      <c r="DK5012" s="95"/>
      <c r="DO5012" s="141"/>
      <c r="DP5012" s="91"/>
      <c r="DQ5012" s="72"/>
      <c r="DR5012" s="72"/>
      <c r="DS5012" s="72"/>
      <c r="DT5012" s="72"/>
      <c r="DZ5012" s="141"/>
      <c r="EA5012" s="141"/>
      <c r="EB5012" s="141"/>
      <c r="EC5012" s="141"/>
      <c r="ED5012" s="141"/>
      <c r="EE5012" s="143"/>
      <c r="EF5012" s="143"/>
    </row>
    <row r="5013" spans="78:136">
      <c r="BZ5013"/>
      <c r="CA5013" s="279">
        <v>41435.502800925926</v>
      </c>
      <c r="CB5013" t="s">
        <v>1969</v>
      </c>
      <c r="CF5013" s="65"/>
      <c r="CG5013" s="65"/>
      <c r="DJ5013" s="139"/>
      <c r="DK5013" s="95"/>
      <c r="DO5013" s="141"/>
      <c r="DP5013" s="91"/>
      <c r="DQ5013" s="72"/>
      <c r="DR5013" s="72"/>
      <c r="DS5013" s="72"/>
      <c r="DT5013" s="72"/>
      <c r="DZ5013" s="141"/>
      <c r="EA5013" s="141"/>
      <c r="EB5013" s="141"/>
      <c r="EC5013" s="141"/>
      <c r="ED5013" s="141"/>
      <c r="EE5013" s="143"/>
      <c r="EF5013" s="143"/>
    </row>
    <row r="5014" spans="78:136">
      <c r="BZ5014"/>
      <c r="CA5014" s="279">
        <v>41435.502812500003</v>
      </c>
      <c r="CB5014" t="s">
        <v>663</v>
      </c>
      <c r="CF5014" s="65"/>
      <c r="CG5014" s="65"/>
      <c r="DJ5014" s="139"/>
      <c r="DK5014" s="95"/>
      <c r="DO5014" s="141"/>
      <c r="DP5014" s="91"/>
      <c r="DQ5014" s="72"/>
      <c r="DR5014" s="72"/>
      <c r="DS5014" s="72"/>
      <c r="DT5014" s="72"/>
      <c r="DZ5014" s="141"/>
      <c r="EA5014" s="141"/>
      <c r="EB5014" s="141"/>
      <c r="EC5014" s="141"/>
      <c r="ED5014" s="141"/>
      <c r="EE5014" s="143"/>
      <c r="EF5014" s="143"/>
    </row>
    <row r="5015" spans="78:136">
      <c r="BZ5015"/>
      <c r="CA5015" s="279">
        <v>41435.502847222226</v>
      </c>
      <c r="CB5015" t="s">
        <v>1969</v>
      </c>
      <c r="CF5015" s="65"/>
      <c r="CG5015" s="65"/>
      <c r="DJ5015" s="139"/>
      <c r="DK5015" s="95"/>
      <c r="DO5015" s="141"/>
      <c r="DP5015" s="91"/>
      <c r="DQ5015" s="72"/>
      <c r="DR5015" s="72"/>
      <c r="DS5015" s="72"/>
      <c r="DT5015" s="72"/>
      <c r="DZ5015" s="141"/>
      <c r="EA5015" s="141"/>
      <c r="EB5015" s="141"/>
      <c r="EC5015" s="141"/>
      <c r="ED5015" s="141"/>
      <c r="EE5015" s="143"/>
      <c r="EF5015" s="143"/>
    </row>
    <row r="5016" spans="78:136">
      <c r="BZ5016"/>
      <c r="CA5016" s="279">
        <v>41435.502847222226</v>
      </c>
      <c r="CB5016" t="s">
        <v>661</v>
      </c>
      <c r="CF5016" s="65"/>
      <c r="CG5016" s="65"/>
      <c r="DJ5016" s="139"/>
      <c r="DK5016" s="95"/>
      <c r="DO5016" s="141"/>
      <c r="DP5016" s="91"/>
      <c r="DQ5016" s="72"/>
      <c r="DR5016" s="72"/>
      <c r="DS5016" s="72"/>
      <c r="DT5016" s="72"/>
      <c r="DZ5016" s="141"/>
      <c r="EA5016" s="141"/>
      <c r="EB5016" s="141"/>
      <c r="EC5016" s="141"/>
      <c r="ED5016" s="141"/>
      <c r="EE5016" s="143"/>
      <c r="EF5016" s="143"/>
    </row>
    <row r="5017" spans="78:136">
      <c r="BZ5017"/>
      <c r="CA5017" s="279">
        <v>41435.502858796295</v>
      </c>
      <c r="CB5017" t="s">
        <v>664</v>
      </c>
      <c r="CF5017" s="65"/>
      <c r="CG5017" s="65"/>
      <c r="DJ5017" s="139"/>
      <c r="DK5017" s="95"/>
      <c r="DO5017" s="141"/>
      <c r="DP5017" s="91"/>
      <c r="DQ5017" s="72"/>
      <c r="DR5017" s="72"/>
      <c r="DS5017" s="72"/>
      <c r="DT5017" s="72"/>
      <c r="DZ5017" s="141"/>
      <c r="EA5017" s="141"/>
      <c r="EB5017" s="141"/>
      <c r="EC5017" s="141"/>
      <c r="ED5017" s="141"/>
      <c r="EE5017" s="143"/>
      <c r="EF5017" s="143"/>
    </row>
    <row r="5018" spans="78:136">
      <c r="BZ5018"/>
      <c r="CA5018" s="279">
        <v>41435.50917824074</v>
      </c>
      <c r="CB5018" t="s">
        <v>1969</v>
      </c>
      <c r="CF5018" s="65"/>
      <c r="CG5018" s="65"/>
      <c r="DJ5018" s="139"/>
      <c r="DK5018" s="95"/>
      <c r="DO5018" s="141"/>
      <c r="DP5018" s="91"/>
      <c r="DQ5018" s="72"/>
      <c r="DR5018" s="72"/>
      <c r="DS5018" s="72"/>
      <c r="DT5018" s="72"/>
      <c r="DZ5018" s="141"/>
      <c r="EA5018" s="141"/>
      <c r="EB5018" s="141"/>
      <c r="EC5018" s="141"/>
      <c r="ED5018" s="141"/>
      <c r="EE5018" s="143"/>
      <c r="EF5018" s="143"/>
    </row>
    <row r="5019" spans="78:136">
      <c r="BZ5019"/>
      <c r="CA5019" s="279">
        <v>41435.50917824074</v>
      </c>
      <c r="CB5019" t="s">
        <v>1969</v>
      </c>
      <c r="CF5019" s="65"/>
      <c r="CG5019" s="65"/>
      <c r="DJ5019" s="139"/>
      <c r="DK5019" s="95"/>
      <c r="DO5019" s="141"/>
      <c r="DP5019" s="91"/>
      <c r="DQ5019" s="72"/>
      <c r="DR5019" s="72"/>
      <c r="DS5019" s="72"/>
      <c r="DT5019" s="72"/>
      <c r="DZ5019" s="141"/>
      <c r="EA5019" s="141"/>
      <c r="EB5019" s="141"/>
      <c r="EC5019" s="141"/>
      <c r="ED5019" s="141"/>
      <c r="EE5019" s="143"/>
      <c r="EF5019" s="143"/>
    </row>
    <row r="5020" spans="78:136">
      <c r="BZ5020"/>
      <c r="CA5020" s="279">
        <v>41435.509305555555</v>
      </c>
      <c r="CB5020" t="s">
        <v>1969</v>
      </c>
      <c r="CF5020" s="65"/>
      <c r="CG5020" s="65"/>
      <c r="DJ5020" s="139"/>
      <c r="DK5020" s="95"/>
      <c r="DO5020" s="141"/>
      <c r="DP5020" s="91"/>
      <c r="DQ5020" s="72"/>
      <c r="DR5020" s="72"/>
      <c r="DS5020" s="72"/>
      <c r="DT5020" s="72"/>
      <c r="DZ5020" s="141"/>
      <c r="EA5020" s="141"/>
      <c r="EB5020" s="141"/>
      <c r="EC5020" s="141"/>
      <c r="ED5020" s="141"/>
      <c r="EE5020" s="143"/>
      <c r="EF5020" s="143"/>
    </row>
    <row r="5021" spans="78:136">
      <c r="BZ5021"/>
      <c r="CA5021" s="279">
        <v>41435.509305555555</v>
      </c>
      <c r="CB5021" t="s">
        <v>1969</v>
      </c>
      <c r="CF5021" s="65"/>
      <c r="CG5021" s="65"/>
      <c r="DJ5021" s="139"/>
      <c r="DK5021" s="95"/>
      <c r="DO5021" s="141"/>
      <c r="DP5021" s="91"/>
      <c r="DQ5021" s="72"/>
      <c r="DR5021" s="72"/>
      <c r="DS5021" s="72"/>
      <c r="DT5021" s="72"/>
      <c r="DZ5021" s="141"/>
      <c r="EA5021" s="141"/>
      <c r="EB5021" s="141"/>
      <c r="EC5021" s="141"/>
      <c r="ED5021" s="141"/>
      <c r="EE5021" s="143"/>
      <c r="EF5021" s="143"/>
    </row>
    <row r="5022" spans="78:136">
      <c r="BZ5022"/>
      <c r="CA5022" s="279">
        <v>41435.509328703702</v>
      </c>
      <c r="CB5022" t="s">
        <v>521</v>
      </c>
      <c r="CF5022" s="65"/>
      <c r="CG5022" s="65"/>
      <c r="DJ5022" s="139"/>
      <c r="DK5022" s="95"/>
      <c r="DO5022" s="141"/>
      <c r="DP5022" s="91"/>
      <c r="DQ5022" s="72"/>
      <c r="DR5022" s="72"/>
      <c r="DS5022" s="72"/>
      <c r="DT5022" s="72"/>
      <c r="DZ5022" s="141"/>
      <c r="EA5022" s="141"/>
      <c r="EB5022" s="141"/>
      <c r="EC5022" s="141"/>
      <c r="ED5022" s="141"/>
      <c r="EE5022" s="143"/>
      <c r="EF5022" s="143"/>
    </row>
    <row r="5023" spans="78:136">
      <c r="BZ5023"/>
      <c r="CA5023" s="279">
        <v>41435.509328703702</v>
      </c>
      <c r="CB5023" t="s">
        <v>1969</v>
      </c>
      <c r="CF5023" s="65"/>
      <c r="CG5023" s="65"/>
      <c r="DJ5023" s="139"/>
      <c r="DK5023" s="95"/>
      <c r="DO5023" s="141"/>
      <c r="DP5023" s="91"/>
      <c r="DQ5023" s="72"/>
      <c r="DR5023" s="72"/>
      <c r="DS5023" s="72"/>
      <c r="DT5023" s="72"/>
      <c r="DZ5023" s="141"/>
      <c r="EA5023" s="141"/>
      <c r="EB5023" s="141"/>
      <c r="EC5023" s="141"/>
      <c r="ED5023" s="141"/>
      <c r="EE5023" s="143"/>
      <c r="EF5023" s="143"/>
    </row>
    <row r="5024" spans="78:136">
      <c r="BZ5024"/>
      <c r="CA5024" s="279">
        <v>41435.509328703702</v>
      </c>
      <c r="CB5024" t="s">
        <v>1969</v>
      </c>
      <c r="CF5024" s="65"/>
      <c r="CG5024" s="65"/>
      <c r="DJ5024" s="139"/>
      <c r="DK5024" s="95"/>
      <c r="DO5024" s="141"/>
      <c r="DP5024" s="91"/>
      <c r="DQ5024" s="72"/>
      <c r="DR5024" s="72"/>
      <c r="DS5024" s="72"/>
      <c r="DT5024" s="72"/>
      <c r="DZ5024" s="141"/>
      <c r="EA5024" s="141"/>
      <c r="EB5024" s="141"/>
      <c r="EC5024" s="141"/>
      <c r="ED5024" s="141"/>
      <c r="EE5024" s="143"/>
      <c r="EF5024" s="143"/>
    </row>
    <row r="5025" spans="78:136">
      <c r="BZ5025"/>
      <c r="CA5025" s="279">
        <v>41435.509340277778</v>
      </c>
      <c r="CB5025" t="s">
        <v>1969</v>
      </c>
      <c r="CF5025" s="65"/>
      <c r="CG5025" s="65"/>
      <c r="DJ5025" s="139"/>
      <c r="DK5025" s="95"/>
      <c r="DO5025" s="141"/>
      <c r="DP5025" s="91"/>
      <c r="DQ5025" s="72"/>
      <c r="DR5025" s="72"/>
      <c r="DS5025" s="72"/>
      <c r="DT5025" s="72"/>
      <c r="DZ5025" s="141"/>
      <c r="EA5025" s="141"/>
      <c r="EB5025" s="141"/>
      <c r="EC5025" s="141"/>
      <c r="ED5025" s="141"/>
      <c r="EE5025" s="143"/>
      <c r="EF5025" s="143"/>
    </row>
    <row r="5026" spans="78:136">
      <c r="BZ5026"/>
      <c r="CA5026" s="279">
        <v>41435.509351851855</v>
      </c>
      <c r="CB5026" t="s">
        <v>1969</v>
      </c>
      <c r="CF5026" s="65"/>
      <c r="CG5026" s="65"/>
      <c r="DJ5026" s="139"/>
      <c r="DK5026" s="95"/>
      <c r="DO5026" s="141"/>
      <c r="DP5026" s="91"/>
      <c r="DQ5026" s="72"/>
      <c r="DR5026" s="72"/>
      <c r="DS5026" s="72"/>
      <c r="DT5026" s="72"/>
      <c r="DZ5026" s="141"/>
      <c r="EA5026" s="141"/>
      <c r="EB5026" s="141"/>
      <c r="EC5026" s="141"/>
      <c r="ED5026" s="141"/>
      <c r="EE5026" s="143"/>
      <c r="EF5026" s="143"/>
    </row>
    <row r="5027" spans="78:136">
      <c r="BZ5027"/>
      <c r="CA5027" s="279">
        <v>41435.509363425925</v>
      </c>
      <c r="CB5027" t="s">
        <v>1969</v>
      </c>
      <c r="CF5027" s="65"/>
      <c r="CG5027" s="65"/>
      <c r="DJ5027" s="139"/>
      <c r="DK5027" s="95"/>
      <c r="DO5027" s="141"/>
      <c r="DP5027" s="91"/>
      <c r="DQ5027" s="72"/>
      <c r="DR5027" s="72"/>
      <c r="DS5027" s="72"/>
      <c r="DT5027" s="72"/>
      <c r="DZ5027" s="141"/>
      <c r="EA5027" s="141"/>
      <c r="EB5027" s="141"/>
      <c r="EC5027" s="141"/>
      <c r="ED5027" s="141"/>
      <c r="EE5027" s="143"/>
      <c r="EF5027" s="143"/>
    </row>
    <row r="5028" spans="78:136">
      <c r="BZ5028"/>
      <c r="CA5028" s="279">
        <v>41435.509375000001</v>
      </c>
      <c r="CB5028" t="s">
        <v>667</v>
      </c>
      <c r="CF5028" s="65"/>
      <c r="CG5028" s="65"/>
      <c r="DJ5028" s="139"/>
      <c r="DK5028" s="95"/>
      <c r="DO5028" s="141"/>
      <c r="DP5028" s="91"/>
      <c r="DQ5028" s="72"/>
      <c r="DR5028" s="72"/>
      <c r="DS5028" s="72"/>
      <c r="DT5028" s="72"/>
      <c r="DZ5028" s="141"/>
      <c r="EA5028" s="141"/>
      <c r="EB5028" s="141"/>
      <c r="EC5028" s="141"/>
      <c r="ED5028" s="141"/>
      <c r="EE5028" s="143"/>
      <c r="EF5028" s="143"/>
    </row>
    <row r="5029" spans="78:136">
      <c r="BZ5029"/>
      <c r="CA5029" s="279">
        <v>41435.509386574071</v>
      </c>
      <c r="CB5029" t="s">
        <v>1969</v>
      </c>
      <c r="CF5029" s="65"/>
      <c r="CG5029" s="65"/>
      <c r="DJ5029" s="139"/>
      <c r="DK5029" s="95"/>
      <c r="DO5029" s="141"/>
      <c r="DP5029" s="91"/>
      <c r="DQ5029" s="72"/>
      <c r="DR5029" s="72"/>
      <c r="DS5029" s="72"/>
      <c r="DT5029" s="72"/>
      <c r="DZ5029" s="141"/>
      <c r="EA5029" s="141"/>
      <c r="EB5029" s="141"/>
      <c r="EC5029" s="141"/>
      <c r="ED5029" s="141"/>
      <c r="EE5029" s="143"/>
      <c r="EF5029" s="143"/>
    </row>
    <row r="5030" spans="78:136">
      <c r="BZ5030"/>
      <c r="CA5030" s="279">
        <v>41435.509386574071</v>
      </c>
      <c r="CB5030" t="s">
        <v>1969</v>
      </c>
      <c r="CF5030" s="65"/>
      <c r="CG5030" s="65"/>
      <c r="DJ5030" s="139"/>
      <c r="DK5030" s="95"/>
      <c r="DO5030" s="141"/>
      <c r="DP5030" s="91"/>
      <c r="DQ5030" s="72"/>
      <c r="DR5030" s="72"/>
      <c r="DS5030" s="72"/>
      <c r="DT5030" s="72"/>
      <c r="DZ5030" s="141"/>
      <c r="EA5030" s="141"/>
      <c r="EB5030" s="141"/>
      <c r="EC5030" s="141"/>
      <c r="ED5030" s="141"/>
      <c r="EE5030" s="143"/>
      <c r="EF5030" s="143"/>
    </row>
    <row r="5031" spans="78:136">
      <c r="BZ5031"/>
      <c r="CA5031" s="279">
        <v>41435.509398148148</v>
      </c>
      <c r="CB5031" t="s">
        <v>1969</v>
      </c>
      <c r="CF5031" s="65"/>
      <c r="CG5031" s="65"/>
      <c r="DJ5031" s="139"/>
      <c r="DK5031" s="95"/>
      <c r="DO5031" s="141"/>
      <c r="DP5031" s="91"/>
      <c r="DQ5031" s="72"/>
      <c r="DR5031" s="72"/>
      <c r="DS5031" s="72"/>
      <c r="DT5031" s="72"/>
      <c r="DZ5031" s="141"/>
      <c r="EA5031" s="141"/>
      <c r="EB5031" s="141"/>
      <c r="EC5031" s="141"/>
      <c r="ED5031" s="141"/>
      <c r="EE5031" s="143"/>
      <c r="EF5031" s="143"/>
    </row>
    <row r="5032" spans="78:136">
      <c r="BZ5032"/>
      <c r="CA5032" s="279">
        <v>41435.509409722225</v>
      </c>
      <c r="CB5032" t="s">
        <v>1969</v>
      </c>
      <c r="CF5032" s="65"/>
      <c r="CG5032" s="65"/>
      <c r="DJ5032" s="139"/>
      <c r="DK5032" s="95"/>
      <c r="DO5032" s="141"/>
      <c r="DP5032" s="91"/>
      <c r="DQ5032" s="72"/>
      <c r="DR5032" s="72"/>
      <c r="DS5032" s="72"/>
      <c r="DT5032" s="72"/>
      <c r="DZ5032" s="141"/>
      <c r="EA5032" s="141"/>
      <c r="EB5032" s="141"/>
      <c r="EC5032" s="141"/>
      <c r="ED5032" s="141"/>
      <c r="EE5032" s="143"/>
      <c r="EF5032" s="143"/>
    </row>
    <row r="5033" spans="78:136">
      <c r="BZ5033"/>
      <c r="CA5033" s="279">
        <v>41435.509421296294</v>
      </c>
      <c r="CB5033" t="s">
        <v>1969</v>
      </c>
      <c r="CF5033" s="65"/>
      <c r="CG5033" s="65"/>
      <c r="DJ5033" s="139"/>
      <c r="DK5033" s="95"/>
      <c r="DO5033" s="141"/>
      <c r="DP5033" s="91"/>
      <c r="DQ5033" s="72"/>
      <c r="DR5033" s="72"/>
      <c r="DS5033" s="72"/>
      <c r="DT5033" s="72"/>
      <c r="DZ5033" s="141"/>
      <c r="EA5033" s="141"/>
      <c r="EB5033" s="141"/>
      <c r="EC5033" s="141"/>
      <c r="ED5033" s="141"/>
      <c r="EE5033" s="143"/>
      <c r="EF5033" s="143"/>
    </row>
    <row r="5034" spans="78:136">
      <c r="BZ5034"/>
      <c r="CA5034" s="279">
        <v>41435.509432870371</v>
      </c>
      <c r="CB5034" t="s">
        <v>1969</v>
      </c>
      <c r="CF5034" s="65"/>
      <c r="CG5034" s="65"/>
      <c r="DJ5034" s="139"/>
      <c r="DK5034" s="95"/>
      <c r="DO5034" s="141"/>
      <c r="DP5034" s="91"/>
      <c r="DQ5034" s="72"/>
      <c r="DR5034" s="72"/>
      <c r="DS5034" s="72"/>
      <c r="DT5034" s="72"/>
      <c r="DZ5034" s="141"/>
      <c r="EA5034" s="141"/>
      <c r="EB5034" s="141"/>
      <c r="EC5034" s="141"/>
      <c r="ED5034" s="141"/>
      <c r="EE5034" s="143"/>
      <c r="EF5034" s="143"/>
    </row>
    <row r="5035" spans="78:136">
      <c r="BZ5035"/>
      <c r="CA5035" s="279">
        <v>41435.510613425926</v>
      </c>
      <c r="CB5035" t="s">
        <v>1969</v>
      </c>
      <c r="CF5035" s="65"/>
      <c r="CG5035" s="65"/>
      <c r="DJ5035" s="139"/>
      <c r="DK5035" s="95"/>
      <c r="DO5035" s="141"/>
      <c r="DP5035" s="91"/>
      <c r="DQ5035" s="72"/>
      <c r="DR5035" s="72"/>
      <c r="DS5035" s="72"/>
      <c r="DT5035" s="72"/>
      <c r="DZ5035" s="141"/>
      <c r="EA5035" s="141"/>
      <c r="EB5035" s="141"/>
      <c r="EC5035" s="141"/>
      <c r="ED5035" s="141"/>
      <c r="EE5035" s="143"/>
      <c r="EF5035" s="143"/>
    </row>
    <row r="5036" spans="78:136">
      <c r="BZ5036"/>
      <c r="CA5036" s="279">
        <v>41435.510937500003</v>
      </c>
      <c r="CB5036" t="s">
        <v>1969</v>
      </c>
      <c r="CF5036" s="65"/>
      <c r="CG5036" s="65"/>
      <c r="DJ5036" s="139"/>
      <c r="DK5036" s="95"/>
      <c r="DO5036" s="141"/>
      <c r="DP5036" s="91"/>
      <c r="DQ5036" s="72"/>
      <c r="DR5036" s="72"/>
      <c r="DS5036" s="72"/>
      <c r="DT5036" s="72"/>
      <c r="DZ5036" s="141"/>
      <c r="EA5036" s="141"/>
      <c r="EB5036" s="141"/>
      <c r="EC5036" s="141"/>
      <c r="ED5036" s="141"/>
      <c r="EE5036" s="143"/>
      <c r="EF5036" s="143"/>
    </row>
    <row r="5037" spans="78:136">
      <c r="BZ5037"/>
      <c r="CA5037" s="279">
        <v>41435.51462962963</v>
      </c>
      <c r="CB5037" t="s">
        <v>1969</v>
      </c>
      <c r="CF5037" s="65"/>
      <c r="CG5037" s="65"/>
      <c r="DJ5037" s="139"/>
      <c r="DK5037" s="95"/>
      <c r="DO5037" s="141"/>
      <c r="DP5037" s="91"/>
      <c r="DQ5037" s="72"/>
      <c r="DR5037" s="72"/>
      <c r="DS5037" s="72"/>
      <c r="DT5037" s="72"/>
      <c r="DZ5037" s="141"/>
      <c r="EA5037" s="141"/>
      <c r="EB5037" s="141"/>
      <c r="EC5037" s="141"/>
      <c r="ED5037" s="141"/>
      <c r="EE5037" s="143"/>
      <c r="EF5037" s="143"/>
    </row>
    <row r="5038" spans="78:136">
      <c r="BZ5038"/>
      <c r="CA5038" s="279">
        <v>41435.51462962963</v>
      </c>
      <c r="CB5038" t="s">
        <v>1969</v>
      </c>
      <c r="CF5038" s="65"/>
      <c r="CG5038" s="65"/>
      <c r="DJ5038" s="139"/>
      <c r="DK5038" s="95"/>
      <c r="DO5038" s="141"/>
      <c r="DP5038" s="91"/>
      <c r="DQ5038" s="72"/>
      <c r="DR5038" s="72"/>
      <c r="DS5038" s="72"/>
      <c r="DT5038" s="72"/>
      <c r="DZ5038" s="141"/>
      <c r="EA5038" s="141"/>
      <c r="EB5038" s="141"/>
      <c r="EC5038" s="141"/>
      <c r="ED5038" s="141"/>
      <c r="EE5038" s="143"/>
      <c r="EF5038" s="143"/>
    </row>
    <row r="5039" spans="78:136">
      <c r="BZ5039"/>
      <c r="CA5039" s="279">
        <v>41435.514745370368</v>
      </c>
      <c r="CB5039" t="s">
        <v>1969</v>
      </c>
      <c r="CF5039" s="65"/>
      <c r="CG5039" s="65"/>
      <c r="DJ5039" s="139"/>
      <c r="DK5039" s="95"/>
      <c r="DO5039" s="141"/>
      <c r="DP5039" s="91"/>
      <c r="DQ5039" s="72"/>
      <c r="DR5039" s="72"/>
      <c r="DS5039" s="72"/>
      <c r="DT5039" s="72"/>
      <c r="DZ5039" s="141"/>
      <c r="EA5039" s="141"/>
      <c r="EB5039" s="141"/>
      <c r="EC5039" s="141"/>
      <c r="ED5039" s="141"/>
      <c r="EE5039" s="143"/>
      <c r="EF5039" s="143"/>
    </row>
    <row r="5040" spans="78:136">
      <c r="BZ5040"/>
      <c r="CA5040" s="279">
        <v>41435.514756944445</v>
      </c>
      <c r="CB5040" t="s">
        <v>1969</v>
      </c>
      <c r="CF5040" s="65"/>
      <c r="CG5040" s="65"/>
      <c r="DJ5040" s="139"/>
      <c r="DK5040" s="95"/>
      <c r="DO5040" s="141"/>
      <c r="DP5040" s="91"/>
      <c r="DQ5040" s="72"/>
      <c r="DR5040" s="72"/>
      <c r="DS5040" s="72"/>
      <c r="DT5040" s="72"/>
      <c r="DZ5040" s="141"/>
      <c r="EA5040" s="141"/>
      <c r="EB5040" s="141"/>
      <c r="EC5040" s="141"/>
      <c r="ED5040" s="141"/>
      <c r="EE5040" s="143"/>
      <c r="EF5040" s="143"/>
    </row>
    <row r="5041" spans="78:136">
      <c r="BZ5041"/>
      <c r="CA5041" s="279">
        <v>41435.514768518522</v>
      </c>
      <c r="CB5041" t="s">
        <v>524</v>
      </c>
      <c r="CF5041" s="65"/>
      <c r="CG5041" s="65"/>
      <c r="DJ5041" s="139"/>
      <c r="DK5041" s="95"/>
      <c r="DO5041" s="141"/>
      <c r="DP5041" s="91"/>
      <c r="DQ5041" s="72"/>
      <c r="DR5041" s="72"/>
      <c r="DS5041" s="72"/>
      <c r="DT5041" s="72"/>
      <c r="DZ5041" s="141"/>
      <c r="EA5041" s="141"/>
      <c r="EB5041" s="141"/>
      <c r="EC5041" s="141"/>
      <c r="ED5041" s="141"/>
      <c r="EE5041" s="143"/>
      <c r="EF5041" s="143"/>
    </row>
    <row r="5042" spans="78:136">
      <c r="BZ5042"/>
      <c r="CA5042" s="279">
        <v>41435.514768518522</v>
      </c>
      <c r="CB5042" t="s">
        <v>1969</v>
      </c>
      <c r="CF5042" s="65"/>
      <c r="CG5042" s="65"/>
      <c r="DJ5042" s="139"/>
      <c r="DK5042" s="95"/>
      <c r="DO5042" s="141"/>
      <c r="DP5042" s="91"/>
      <c r="DQ5042" s="72"/>
      <c r="DR5042" s="72"/>
      <c r="DS5042" s="72"/>
      <c r="DT5042" s="72"/>
      <c r="DZ5042" s="141"/>
      <c r="EA5042" s="141"/>
      <c r="EB5042" s="141"/>
      <c r="EC5042" s="141"/>
      <c r="ED5042" s="141"/>
      <c r="EE5042" s="143"/>
      <c r="EF5042" s="143"/>
    </row>
    <row r="5043" spans="78:136">
      <c r="BZ5043"/>
      <c r="CA5043" s="279">
        <v>41435.514768518522</v>
      </c>
      <c r="CB5043" t="s">
        <v>1969</v>
      </c>
      <c r="CF5043" s="65"/>
      <c r="CG5043" s="65"/>
      <c r="DJ5043" s="139"/>
      <c r="DK5043" s="95"/>
      <c r="DO5043" s="141"/>
      <c r="DP5043" s="91"/>
      <c r="DQ5043" s="72"/>
      <c r="DR5043" s="72"/>
      <c r="DS5043" s="72"/>
      <c r="DT5043" s="72"/>
      <c r="DZ5043" s="141"/>
      <c r="EA5043" s="141"/>
      <c r="EB5043" s="141"/>
      <c r="EC5043" s="141"/>
      <c r="ED5043" s="141"/>
      <c r="EE5043" s="143"/>
      <c r="EF5043" s="143"/>
    </row>
    <row r="5044" spans="78:136">
      <c r="BZ5044"/>
      <c r="CA5044" s="279">
        <v>41435.514791666668</v>
      </c>
      <c r="CB5044" t="s">
        <v>1969</v>
      </c>
      <c r="CF5044" s="65"/>
      <c r="CG5044" s="65"/>
      <c r="DJ5044" s="139"/>
      <c r="DK5044" s="95"/>
      <c r="DO5044" s="141"/>
      <c r="DP5044" s="91"/>
      <c r="DQ5044" s="72"/>
      <c r="DR5044" s="72"/>
      <c r="DS5044" s="72"/>
      <c r="DT5044" s="72"/>
      <c r="DZ5044" s="141"/>
      <c r="EA5044" s="141"/>
      <c r="EB5044" s="141"/>
      <c r="EC5044" s="141"/>
      <c r="ED5044" s="141"/>
      <c r="EE5044" s="143"/>
      <c r="EF5044" s="143"/>
    </row>
    <row r="5045" spans="78:136">
      <c r="BZ5045"/>
      <c r="CA5045" s="279">
        <v>41435.514791666668</v>
      </c>
      <c r="CB5045" t="s">
        <v>1969</v>
      </c>
      <c r="CF5045" s="65"/>
      <c r="CG5045" s="65"/>
      <c r="DJ5045" s="139"/>
      <c r="DK5045" s="95"/>
      <c r="DO5045" s="141"/>
      <c r="DP5045" s="91"/>
      <c r="DQ5045" s="72"/>
      <c r="DR5045" s="72"/>
      <c r="DS5045" s="72"/>
      <c r="DT5045" s="72"/>
      <c r="DZ5045" s="141"/>
      <c r="EA5045" s="141"/>
      <c r="EB5045" s="141"/>
      <c r="EC5045" s="141"/>
      <c r="ED5045" s="141"/>
      <c r="EE5045" s="143"/>
      <c r="EF5045" s="143"/>
    </row>
    <row r="5046" spans="78:136">
      <c r="BZ5046"/>
      <c r="CA5046" s="279">
        <v>41435.514814814815</v>
      </c>
      <c r="CB5046" t="s">
        <v>1969</v>
      </c>
      <c r="CF5046" s="65"/>
      <c r="CG5046" s="65"/>
      <c r="DJ5046" s="139"/>
      <c r="DK5046" s="95"/>
      <c r="DO5046" s="141"/>
      <c r="DP5046" s="91"/>
      <c r="DQ5046" s="72"/>
      <c r="DR5046" s="72"/>
      <c r="DS5046" s="72"/>
      <c r="DT5046" s="72"/>
      <c r="DZ5046" s="141"/>
      <c r="EA5046" s="141"/>
      <c r="EB5046" s="141"/>
      <c r="EC5046" s="141"/>
      <c r="ED5046" s="141"/>
      <c r="EE5046" s="143"/>
      <c r="EF5046" s="143"/>
    </row>
    <row r="5047" spans="78:136">
      <c r="BZ5047"/>
      <c r="CA5047" s="279">
        <v>41435.514826388891</v>
      </c>
      <c r="CB5047" t="s">
        <v>793</v>
      </c>
      <c r="CF5047" s="65"/>
      <c r="CG5047" s="65"/>
      <c r="DJ5047" s="139"/>
      <c r="DK5047" s="95"/>
      <c r="DO5047" s="141"/>
      <c r="DP5047" s="91"/>
      <c r="DQ5047" s="72"/>
      <c r="DR5047" s="72"/>
      <c r="DS5047" s="72"/>
      <c r="DT5047" s="72"/>
      <c r="DZ5047" s="141"/>
      <c r="EA5047" s="141"/>
      <c r="EB5047" s="141"/>
      <c r="EC5047" s="141"/>
      <c r="ED5047" s="141"/>
      <c r="EE5047" s="143"/>
      <c r="EF5047" s="143"/>
    </row>
    <row r="5048" spans="78:136">
      <c r="BZ5048"/>
      <c r="CA5048" s="279">
        <v>41435.514826388891</v>
      </c>
      <c r="CB5048" t="s">
        <v>1969</v>
      </c>
      <c r="CF5048" s="65"/>
      <c r="CG5048" s="65"/>
      <c r="DJ5048" s="139"/>
      <c r="DK5048" s="95"/>
      <c r="DO5048" s="141"/>
      <c r="DP5048" s="91"/>
      <c r="DQ5048" s="72"/>
      <c r="DR5048" s="72"/>
      <c r="DS5048" s="72"/>
      <c r="DT5048" s="72"/>
      <c r="DZ5048" s="141"/>
      <c r="EA5048" s="141"/>
      <c r="EB5048" s="141"/>
      <c r="EC5048" s="141"/>
      <c r="ED5048" s="141"/>
      <c r="EE5048" s="143"/>
      <c r="EF5048" s="143"/>
    </row>
    <row r="5049" spans="78:136">
      <c r="BZ5049"/>
      <c r="CA5049" s="279">
        <v>41435.514826388891</v>
      </c>
      <c r="CB5049" t="s">
        <v>1969</v>
      </c>
      <c r="CF5049" s="65"/>
      <c r="CG5049" s="65"/>
      <c r="DJ5049" s="139"/>
      <c r="DK5049" s="95"/>
      <c r="DO5049" s="141"/>
      <c r="DP5049" s="91"/>
      <c r="DQ5049" s="72"/>
      <c r="DR5049" s="72"/>
      <c r="DS5049" s="72"/>
      <c r="DT5049" s="72"/>
      <c r="DZ5049" s="141"/>
      <c r="EA5049" s="141"/>
      <c r="EB5049" s="141"/>
      <c r="EC5049" s="141"/>
      <c r="ED5049" s="141"/>
      <c r="EE5049" s="143"/>
      <c r="EF5049" s="143"/>
    </row>
    <row r="5050" spans="78:136">
      <c r="BZ5050"/>
      <c r="CA5050" s="279">
        <v>41435.514837962961</v>
      </c>
      <c r="CB5050" t="s">
        <v>1969</v>
      </c>
      <c r="CF5050" s="65"/>
      <c r="CG5050" s="65"/>
      <c r="DJ5050" s="139"/>
      <c r="DK5050" s="95"/>
      <c r="DO5050" s="141"/>
      <c r="DP5050" s="91"/>
      <c r="DQ5050" s="72"/>
      <c r="DR5050" s="72"/>
      <c r="DS5050" s="72"/>
      <c r="DT5050" s="72"/>
      <c r="DZ5050" s="141"/>
      <c r="EA5050" s="141"/>
      <c r="EB5050" s="141"/>
      <c r="EC5050" s="141"/>
      <c r="ED5050" s="141"/>
      <c r="EE5050" s="143"/>
      <c r="EF5050" s="143"/>
    </row>
    <row r="5051" spans="78:136">
      <c r="BZ5051"/>
      <c r="CA5051" s="279">
        <v>41435.514849537038</v>
      </c>
      <c r="CB5051" t="s">
        <v>1969</v>
      </c>
      <c r="CF5051" s="65"/>
      <c r="CG5051" s="65"/>
      <c r="DJ5051" s="139"/>
      <c r="DK5051" s="95"/>
      <c r="DO5051" s="141"/>
      <c r="DP5051" s="91"/>
      <c r="DQ5051" s="72"/>
      <c r="DR5051" s="72"/>
      <c r="DS5051" s="72"/>
      <c r="DT5051" s="72"/>
      <c r="DZ5051" s="141"/>
      <c r="EA5051" s="141"/>
      <c r="EB5051" s="141"/>
      <c r="EC5051" s="141"/>
      <c r="ED5051" s="141"/>
      <c r="EE5051" s="143"/>
      <c r="EF5051" s="143"/>
    </row>
    <row r="5052" spans="78:136">
      <c r="BZ5052"/>
      <c r="CA5052" s="279">
        <v>41435.514861111114</v>
      </c>
      <c r="CB5052" t="s">
        <v>1969</v>
      </c>
      <c r="CF5052" s="65"/>
      <c r="CG5052" s="65"/>
      <c r="DJ5052" s="139"/>
      <c r="DK5052" s="95"/>
      <c r="DO5052" s="141"/>
      <c r="DP5052" s="91"/>
      <c r="DQ5052" s="72"/>
      <c r="DR5052" s="72"/>
      <c r="DS5052" s="72"/>
      <c r="DT5052" s="72"/>
      <c r="DZ5052" s="141"/>
      <c r="EA5052" s="141"/>
      <c r="EB5052" s="141"/>
      <c r="EC5052" s="141"/>
      <c r="ED5052" s="141"/>
      <c r="EE5052" s="143"/>
      <c r="EF5052" s="143"/>
    </row>
    <row r="5053" spans="78:136">
      <c r="BZ5053"/>
      <c r="CA5053" s="279">
        <v>41435.514884259261</v>
      </c>
      <c r="CB5053" t="s">
        <v>721</v>
      </c>
      <c r="CF5053" s="65"/>
      <c r="CG5053" s="65"/>
      <c r="DJ5053" s="139"/>
      <c r="DK5053" s="95"/>
      <c r="DO5053" s="141"/>
      <c r="DP5053" s="91"/>
      <c r="DQ5053" s="72"/>
      <c r="DR5053" s="72"/>
      <c r="DS5053" s="72"/>
      <c r="DT5053" s="72"/>
      <c r="DZ5053" s="141"/>
      <c r="EA5053" s="141"/>
      <c r="EB5053" s="141"/>
      <c r="EC5053" s="141"/>
      <c r="ED5053" s="141"/>
      <c r="EE5053" s="143"/>
      <c r="EF5053" s="143"/>
    </row>
    <row r="5054" spans="78:136">
      <c r="BZ5054"/>
      <c r="CA5054" s="279">
        <v>41435.514884259261</v>
      </c>
      <c r="CB5054" t="s">
        <v>1969</v>
      </c>
      <c r="CF5054" s="65"/>
      <c r="CG5054" s="65"/>
      <c r="DJ5054" s="139"/>
      <c r="DK5054" s="95"/>
      <c r="DO5054" s="141"/>
      <c r="DP5054" s="91"/>
      <c r="DQ5054" s="72"/>
      <c r="DR5054" s="72"/>
      <c r="DS5054" s="72"/>
      <c r="DT5054" s="72"/>
      <c r="DZ5054" s="141"/>
      <c r="EA5054" s="141"/>
      <c r="EB5054" s="141"/>
      <c r="EC5054" s="141"/>
      <c r="ED5054" s="141"/>
      <c r="EE5054" s="143"/>
      <c r="EF5054" s="143"/>
    </row>
    <row r="5055" spans="78:136">
      <c r="BZ5055"/>
      <c r="CA5055" s="279">
        <v>41435.514884259261</v>
      </c>
      <c r="CB5055" t="s">
        <v>1969</v>
      </c>
      <c r="CF5055" s="65"/>
      <c r="CG5055" s="65"/>
      <c r="DJ5055" s="139"/>
      <c r="DK5055" s="95"/>
      <c r="DO5055" s="141"/>
      <c r="DP5055" s="91"/>
      <c r="DQ5055" s="72"/>
      <c r="DR5055" s="72"/>
      <c r="DS5055" s="72"/>
      <c r="DT5055" s="72"/>
      <c r="DZ5055" s="141"/>
      <c r="EA5055" s="141"/>
      <c r="EB5055" s="141"/>
      <c r="EC5055" s="141"/>
      <c r="ED5055" s="141"/>
      <c r="EE5055" s="143"/>
      <c r="EF5055" s="143"/>
    </row>
    <row r="5056" spans="78:136">
      <c r="BZ5056"/>
      <c r="CA5056" s="279">
        <v>41435.51489583333</v>
      </c>
      <c r="CB5056" t="s">
        <v>1969</v>
      </c>
      <c r="CF5056" s="65"/>
      <c r="CG5056" s="65"/>
      <c r="DJ5056" s="139"/>
      <c r="DK5056" s="95"/>
      <c r="DO5056" s="141"/>
      <c r="DP5056" s="91"/>
      <c r="DQ5056" s="72"/>
      <c r="DR5056" s="72"/>
      <c r="DS5056" s="72"/>
      <c r="DT5056" s="72"/>
      <c r="DZ5056" s="141"/>
      <c r="EA5056" s="141"/>
      <c r="EB5056" s="141"/>
      <c r="EC5056" s="141"/>
      <c r="ED5056" s="141"/>
      <c r="EE5056" s="143"/>
      <c r="EF5056" s="143"/>
    </row>
    <row r="5057" spans="78:136">
      <c r="BZ5057"/>
      <c r="CA5057" s="279">
        <v>41435.514907407407</v>
      </c>
      <c r="CB5057" t="s">
        <v>1969</v>
      </c>
      <c r="CF5057" s="65"/>
      <c r="CG5057" s="65"/>
      <c r="DJ5057" s="139"/>
      <c r="DK5057" s="95"/>
      <c r="DO5057" s="141"/>
      <c r="DP5057" s="91"/>
      <c r="DQ5057" s="72"/>
      <c r="DR5057" s="72"/>
      <c r="DS5057" s="72"/>
      <c r="DT5057" s="72"/>
      <c r="DZ5057" s="141"/>
      <c r="EA5057" s="141"/>
      <c r="EB5057" s="141"/>
      <c r="EC5057" s="141"/>
      <c r="ED5057" s="141"/>
      <c r="EE5057" s="143"/>
      <c r="EF5057" s="143"/>
    </row>
    <row r="5058" spans="78:136">
      <c r="BZ5058"/>
      <c r="CA5058" s="279">
        <v>41435.514918981484</v>
      </c>
      <c r="CB5058" t="s">
        <v>1969</v>
      </c>
      <c r="CF5058" s="65"/>
      <c r="CG5058" s="65"/>
      <c r="DJ5058" s="139"/>
      <c r="DK5058" s="95"/>
      <c r="DO5058" s="141"/>
      <c r="DP5058" s="91"/>
      <c r="DQ5058" s="72"/>
      <c r="DR5058" s="72"/>
      <c r="DS5058" s="72"/>
      <c r="DT5058" s="72"/>
      <c r="DZ5058" s="141"/>
      <c r="EA5058" s="141"/>
      <c r="EB5058" s="141"/>
      <c r="EC5058" s="141"/>
      <c r="ED5058" s="141"/>
      <c r="EE5058" s="143"/>
      <c r="EF5058" s="143"/>
    </row>
    <row r="5059" spans="78:136">
      <c r="BZ5059"/>
      <c r="CA5059" s="279">
        <v>41435.514930555553</v>
      </c>
      <c r="CB5059" t="s">
        <v>795</v>
      </c>
      <c r="CF5059" s="65"/>
      <c r="CG5059" s="65"/>
      <c r="DJ5059" s="139"/>
      <c r="DK5059" s="95"/>
      <c r="DO5059" s="141"/>
      <c r="DP5059" s="91"/>
      <c r="DQ5059" s="72"/>
      <c r="DR5059" s="72"/>
      <c r="DS5059" s="72"/>
      <c r="DT5059" s="72"/>
      <c r="DZ5059" s="141"/>
      <c r="EA5059" s="141"/>
      <c r="EB5059" s="141"/>
      <c r="EC5059" s="141"/>
      <c r="ED5059" s="141"/>
      <c r="EE5059" s="143"/>
      <c r="EF5059" s="143"/>
    </row>
    <row r="5060" spans="78:136">
      <c r="BZ5060"/>
      <c r="CA5060" s="279">
        <v>41435.51494212963</v>
      </c>
      <c r="CB5060" t="s">
        <v>1969</v>
      </c>
      <c r="CF5060" s="65"/>
      <c r="CG5060" s="65"/>
      <c r="DJ5060" s="139"/>
      <c r="DK5060" s="95"/>
      <c r="DO5060" s="141"/>
      <c r="DP5060" s="91"/>
      <c r="DQ5060" s="72"/>
      <c r="DR5060" s="72"/>
      <c r="DS5060" s="72"/>
      <c r="DT5060" s="72"/>
      <c r="DZ5060" s="141"/>
      <c r="EA5060" s="141"/>
      <c r="EB5060" s="141"/>
      <c r="EC5060" s="141"/>
      <c r="ED5060" s="141"/>
      <c r="EE5060" s="143"/>
      <c r="EF5060" s="143"/>
    </row>
    <row r="5061" spans="78:136">
      <c r="BZ5061"/>
      <c r="CA5061" s="279">
        <v>41435.51494212963</v>
      </c>
      <c r="CB5061" t="s">
        <v>1969</v>
      </c>
      <c r="CF5061" s="65"/>
      <c r="CG5061" s="65"/>
      <c r="DJ5061" s="139"/>
      <c r="DK5061" s="95"/>
      <c r="DO5061" s="141"/>
      <c r="DP5061" s="91"/>
      <c r="DQ5061" s="72"/>
      <c r="DR5061" s="72"/>
      <c r="DS5061" s="72"/>
      <c r="DT5061" s="72"/>
      <c r="DZ5061" s="141"/>
      <c r="EA5061" s="141"/>
      <c r="EB5061" s="141"/>
      <c r="EC5061" s="141"/>
      <c r="ED5061" s="141"/>
      <c r="EE5061" s="143"/>
      <c r="EF5061" s="143"/>
    </row>
    <row r="5062" spans="78:136">
      <c r="BZ5062"/>
      <c r="CA5062" s="279">
        <v>41435.514953703707</v>
      </c>
      <c r="CB5062" t="s">
        <v>1969</v>
      </c>
      <c r="CF5062" s="65"/>
      <c r="CG5062" s="65"/>
      <c r="DJ5062" s="139"/>
      <c r="DK5062" s="95"/>
      <c r="DO5062" s="141"/>
      <c r="DP5062" s="91"/>
      <c r="DQ5062" s="72"/>
      <c r="DR5062" s="72"/>
      <c r="DS5062" s="72"/>
      <c r="DT5062" s="72"/>
      <c r="DZ5062" s="141"/>
      <c r="EA5062" s="141"/>
      <c r="EB5062" s="141"/>
      <c r="EC5062" s="141"/>
      <c r="ED5062" s="141"/>
      <c r="EE5062" s="143"/>
      <c r="EF5062" s="143"/>
    </row>
    <row r="5063" spans="78:136">
      <c r="BZ5063"/>
      <c r="CA5063" s="279">
        <v>41435.514965277776</v>
      </c>
      <c r="CB5063" t="s">
        <v>1969</v>
      </c>
      <c r="CF5063" s="65"/>
      <c r="CG5063" s="65"/>
      <c r="DJ5063" s="139"/>
      <c r="DK5063" s="95"/>
      <c r="DO5063" s="141"/>
      <c r="DP5063" s="91"/>
      <c r="DQ5063" s="72"/>
      <c r="DR5063" s="72"/>
      <c r="DS5063" s="72"/>
      <c r="DT5063" s="72"/>
      <c r="DZ5063" s="141"/>
      <c r="EA5063" s="141"/>
      <c r="EB5063" s="141"/>
      <c r="EC5063" s="141"/>
      <c r="ED5063" s="141"/>
      <c r="EE5063" s="143"/>
      <c r="EF5063" s="143"/>
    </row>
    <row r="5064" spans="78:136">
      <c r="BZ5064"/>
      <c r="CA5064" s="279">
        <v>41435.514976851853</v>
      </c>
      <c r="CB5064" t="s">
        <v>1969</v>
      </c>
      <c r="CF5064" s="65"/>
      <c r="CG5064" s="65"/>
      <c r="DJ5064" s="139"/>
      <c r="DK5064" s="95"/>
      <c r="DO5064" s="141"/>
      <c r="DP5064" s="91"/>
      <c r="DQ5064" s="72"/>
      <c r="DR5064" s="72"/>
      <c r="DS5064" s="72"/>
      <c r="DT5064" s="72"/>
      <c r="DZ5064" s="141"/>
      <c r="EA5064" s="141"/>
      <c r="EB5064" s="141"/>
      <c r="EC5064" s="141"/>
      <c r="ED5064" s="141"/>
      <c r="EE5064" s="143"/>
      <c r="EF5064" s="143"/>
    </row>
    <row r="5065" spans="78:136">
      <c r="BZ5065"/>
      <c r="CA5065" s="279">
        <v>41435.514988425923</v>
      </c>
      <c r="CB5065" t="s">
        <v>796</v>
      </c>
      <c r="CF5065" s="65"/>
      <c r="CG5065" s="65"/>
      <c r="DJ5065" s="139"/>
      <c r="DK5065" s="95"/>
      <c r="DO5065" s="141"/>
      <c r="DP5065" s="91"/>
      <c r="DQ5065" s="72"/>
      <c r="DR5065" s="72"/>
      <c r="DS5065" s="72"/>
      <c r="DT5065" s="72"/>
      <c r="DZ5065" s="141"/>
      <c r="EA5065" s="141"/>
      <c r="EB5065" s="141"/>
      <c r="EC5065" s="141"/>
      <c r="ED5065" s="141"/>
      <c r="EE5065" s="143"/>
      <c r="EF5065" s="143"/>
    </row>
    <row r="5066" spans="78:136">
      <c r="BZ5066"/>
      <c r="CA5066" s="279">
        <v>41435.515439814815</v>
      </c>
      <c r="CB5066" t="s">
        <v>1969</v>
      </c>
      <c r="CF5066" s="65"/>
      <c r="CG5066" s="65"/>
      <c r="DJ5066" s="139"/>
      <c r="DK5066" s="95"/>
      <c r="DO5066" s="141"/>
      <c r="DP5066" s="91"/>
      <c r="DQ5066" s="72"/>
      <c r="DR5066" s="72"/>
      <c r="DS5066" s="72"/>
      <c r="DT5066" s="72"/>
      <c r="DZ5066" s="141"/>
      <c r="EA5066" s="141"/>
      <c r="EB5066" s="141"/>
      <c r="EC5066" s="141"/>
      <c r="ED5066" s="141"/>
      <c r="EE5066" s="143"/>
      <c r="EF5066" s="143"/>
    </row>
    <row r="5067" spans="78:136">
      <c r="BZ5067"/>
      <c r="CA5067" s="279">
        <v>41435.515590277777</v>
      </c>
      <c r="CB5067" t="s">
        <v>1969</v>
      </c>
      <c r="CF5067" s="65"/>
      <c r="CG5067" s="65"/>
      <c r="DJ5067" s="139"/>
      <c r="DK5067" s="95"/>
      <c r="DO5067" s="141"/>
      <c r="DP5067" s="91"/>
      <c r="DQ5067" s="72"/>
      <c r="DR5067" s="72"/>
      <c r="DS5067" s="72"/>
      <c r="DT5067" s="72"/>
      <c r="DZ5067" s="141"/>
      <c r="EA5067" s="141"/>
      <c r="EB5067" s="141"/>
      <c r="EC5067" s="141"/>
      <c r="ED5067" s="141"/>
      <c r="EE5067" s="143"/>
      <c r="EF5067" s="143"/>
    </row>
    <row r="5068" spans="78:136">
      <c r="BZ5068"/>
      <c r="CA5068" s="279">
        <v>41435.515717592592</v>
      </c>
      <c r="CB5068" t="s">
        <v>1969</v>
      </c>
      <c r="CF5068" s="65"/>
      <c r="CG5068" s="65"/>
      <c r="DJ5068" s="139"/>
      <c r="DK5068" s="95"/>
      <c r="DO5068" s="141"/>
      <c r="DP5068" s="91"/>
      <c r="DQ5068" s="72"/>
      <c r="DR5068" s="72"/>
      <c r="DS5068" s="72"/>
      <c r="DT5068" s="72"/>
      <c r="DZ5068" s="141"/>
      <c r="EA5068" s="141"/>
      <c r="EB5068" s="141"/>
      <c r="EC5068" s="141"/>
      <c r="ED5068" s="141"/>
      <c r="EE5068" s="143"/>
      <c r="EF5068" s="143"/>
    </row>
    <row r="5069" spans="78:136">
      <c r="BZ5069"/>
      <c r="CA5069" s="279">
        <v>41435.515729166669</v>
      </c>
      <c r="CB5069" t="s">
        <v>797</v>
      </c>
      <c r="CF5069" s="65"/>
      <c r="CG5069" s="65"/>
      <c r="DJ5069" s="139"/>
      <c r="DK5069" s="95"/>
      <c r="DO5069" s="141"/>
      <c r="DP5069" s="91"/>
      <c r="DQ5069" s="72"/>
      <c r="DR5069" s="72"/>
      <c r="DS5069" s="72"/>
      <c r="DT5069" s="72"/>
      <c r="DZ5069" s="141"/>
      <c r="EA5069" s="141"/>
      <c r="EB5069" s="141"/>
      <c r="EC5069" s="141"/>
      <c r="ED5069" s="141"/>
      <c r="EE5069" s="143"/>
      <c r="EF5069" s="143"/>
    </row>
    <row r="5070" spans="78:136">
      <c r="BZ5070"/>
      <c r="CA5070" s="279">
        <v>41435.515740740739</v>
      </c>
      <c r="CB5070" t="s">
        <v>798</v>
      </c>
      <c r="CF5070" s="65"/>
      <c r="CG5070" s="65"/>
      <c r="DJ5070" s="139"/>
      <c r="DK5070" s="95"/>
      <c r="DO5070" s="141"/>
      <c r="DP5070" s="91"/>
      <c r="DQ5070" s="72"/>
      <c r="DR5070" s="72"/>
      <c r="DS5070" s="72"/>
      <c r="DT5070" s="72"/>
      <c r="DZ5070" s="141"/>
      <c r="EA5070" s="141"/>
      <c r="EB5070" s="141"/>
      <c r="EC5070" s="141"/>
      <c r="ED5070" s="141"/>
      <c r="EE5070" s="143"/>
      <c r="EF5070" s="143"/>
    </row>
    <row r="5071" spans="78:136">
      <c r="BZ5071"/>
      <c r="CA5071" s="279">
        <v>41435.515798611108</v>
      </c>
      <c r="CB5071" t="s">
        <v>1969</v>
      </c>
      <c r="CF5071" s="65"/>
      <c r="CG5071" s="65"/>
      <c r="DJ5071" s="139"/>
      <c r="DK5071" s="95"/>
      <c r="DO5071" s="141"/>
      <c r="DP5071" s="91"/>
      <c r="DQ5071" s="72"/>
      <c r="DR5071" s="72"/>
      <c r="DS5071" s="72"/>
      <c r="DT5071" s="72"/>
      <c r="DZ5071" s="141"/>
      <c r="EA5071" s="141"/>
      <c r="EB5071" s="141"/>
      <c r="EC5071" s="141"/>
      <c r="ED5071" s="141"/>
      <c r="EE5071" s="143"/>
      <c r="EF5071" s="143"/>
    </row>
    <row r="5072" spans="78:136">
      <c r="BZ5072"/>
      <c r="CA5072" s="279">
        <v>41435.515844907408</v>
      </c>
      <c r="CB5072" t="s">
        <v>1969</v>
      </c>
      <c r="CF5072" s="65"/>
      <c r="CG5072" s="65"/>
      <c r="DJ5072" s="139"/>
      <c r="DK5072" s="95"/>
      <c r="DO5072" s="141"/>
      <c r="DP5072" s="91"/>
      <c r="DQ5072" s="72"/>
      <c r="DR5072" s="72"/>
      <c r="DS5072" s="72"/>
      <c r="DT5072" s="72"/>
      <c r="DZ5072" s="141"/>
      <c r="EA5072" s="141"/>
      <c r="EB5072" s="141"/>
      <c r="EC5072" s="141"/>
      <c r="ED5072" s="141"/>
      <c r="EE5072" s="143"/>
      <c r="EF5072" s="143"/>
    </row>
    <row r="5073" spans="78:136">
      <c r="BZ5073"/>
      <c r="CA5073" s="279">
        <v>41435.515856481485</v>
      </c>
      <c r="CB5073" t="s">
        <v>797</v>
      </c>
      <c r="CF5073" s="65"/>
      <c r="CG5073" s="65"/>
      <c r="DJ5073" s="139"/>
      <c r="DK5073" s="95"/>
      <c r="DO5073" s="141"/>
      <c r="DP5073" s="91"/>
      <c r="DQ5073" s="72"/>
      <c r="DR5073" s="72"/>
      <c r="DS5073" s="72"/>
      <c r="DT5073" s="72"/>
      <c r="DZ5073" s="141"/>
      <c r="EA5073" s="141"/>
      <c r="EB5073" s="141"/>
      <c r="EC5073" s="141"/>
      <c r="ED5073" s="141"/>
      <c r="EE5073" s="143"/>
      <c r="EF5073" s="143"/>
    </row>
    <row r="5074" spans="78:136">
      <c r="BZ5074"/>
      <c r="CA5074" s="279">
        <v>41435.515868055554</v>
      </c>
      <c r="CB5074" t="s">
        <v>799</v>
      </c>
      <c r="CF5074" s="65"/>
      <c r="CG5074" s="65"/>
      <c r="DJ5074" s="139"/>
      <c r="DK5074" s="95"/>
      <c r="DO5074" s="141"/>
      <c r="DP5074" s="91"/>
      <c r="DQ5074" s="72"/>
      <c r="DR5074" s="72"/>
      <c r="DS5074" s="72"/>
      <c r="DT5074" s="72"/>
      <c r="DZ5074" s="141"/>
      <c r="EA5074" s="141"/>
      <c r="EB5074" s="141"/>
      <c r="EC5074" s="141"/>
      <c r="ED5074" s="141"/>
      <c r="EE5074" s="143"/>
      <c r="EF5074" s="143"/>
    </row>
    <row r="5075" spans="78:136">
      <c r="BZ5075"/>
      <c r="CA5075" s="279">
        <v>41435.517372685186</v>
      </c>
      <c r="CB5075" t="s">
        <v>1047</v>
      </c>
      <c r="CF5075" s="65"/>
      <c r="CG5075" s="65"/>
      <c r="DJ5075" s="139"/>
      <c r="DK5075" s="95"/>
      <c r="DO5075" s="141"/>
      <c r="DP5075" s="91"/>
      <c r="DQ5075" s="72"/>
      <c r="DR5075" s="72"/>
      <c r="DS5075" s="72"/>
      <c r="DT5075" s="72"/>
      <c r="DZ5075" s="141"/>
      <c r="EA5075" s="141"/>
      <c r="EB5075" s="141"/>
      <c r="EC5075" s="141"/>
      <c r="ED5075" s="141"/>
      <c r="EE5075" s="143"/>
      <c r="EF5075" s="143"/>
    </row>
    <row r="5076" spans="78:136">
      <c r="BZ5076"/>
      <c r="CA5076" s="279">
        <v>41435.517384259256</v>
      </c>
      <c r="CB5076" t="s">
        <v>800</v>
      </c>
      <c r="CF5076" s="65"/>
      <c r="CG5076" s="65"/>
      <c r="DJ5076" s="139"/>
      <c r="DK5076" s="95"/>
      <c r="DO5076" s="141"/>
      <c r="DP5076" s="91"/>
      <c r="DQ5076" s="72"/>
      <c r="DR5076" s="72"/>
      <c r="DS5076" s="72"/>
      <c r="DT5076" s="72"/>
      <c r="DZ5076" s="141"/>
      <c r="EA5076" s="141"/>
      <c r="EB5076" s="141"/>
      <c r="EC5076" s="141"/>
      <c r="ED5076" s="141"/>
      <c r="EE5076" s="143"/>
      <c r="EF5076" s="143"/>
    </row>
    <row r="5077" spans="78:136">
      <c r="BZ5077"/>
      <c r="CA5077" s="279">
        <v>41435.517384259256</v>
      </c>
      <c r="CB5077" t="s">
        <v>1969</v>
      </c>
      <c r="CF5077" s="65"/>
      <c r="CG5077" s="65"/>
      <c r="DJ5077" s="139"/>
      <c r="DK5077" s="95"/>
      <c r="DO5077" s="141"/>
      <c r="DP5077" s="91"/>
      <c r="DQ5077" s="72"/>
      <c r="DR5077" s="72"/>
      <c r="DS5077" s="72"/>
      <c r="DT5077" s="72"/>
      <c r="DZ5077" s="141"/>
      <c r="EA5077" s="141"/>
      <c r="EB5077" s="141"/>
      <c r="EC5077" s="141"/>
      <c r="ED5077" s="141"/>
      <c r="EE5077" s="143"/>
      <c r="EF5077" s="143"/>
    </row>
    <row r="5078" spans="78:136">
      <c r="BZ5078"/>
      <c r="CA5078" s="279">
        <v>41435.517407407409</v>
      </c>
      <c r="CB5078" t="s">
        <v>1969</v>
      </c>
      <c r="CF5078" s="65"/>
      <c r="CG5078" s="65"/>
      <c r="DJ5078" s="139"/>
      <c r="DK5078" s="95"/>
      <c r="DO5078" s="141"/>
      <c r="DP5078" s="91"/>
      <c r="DQ5078" s="72"/>
      <c r="DR5078" s="72"/>
      <c r="DS5078" s="72"/>
      <c r="DT5078" s="72"/>
      <c r="DZ5078" s="141"/>
      <c r="EA5078" s="141"/>
      <c r="EB5078" s="141"/>
      <c r="EC5078" s="141"/>
      <c r="ED5078" s="141"/>
      <c r="EE5078" s="143"/>
      <c r="EF5078" s="143"/>
    </row>
    <row r="5079" spans="78:136">
      <c r="BZ5079"/>
      <c r="CA5079" s="279">
        <v>41435.518125000002</v>
      </c>
      <c r="CB5079" t="s">
        <v>1969</v>
      </c>
      <c r="CF5079" s="65"/>
      <c r="CG5079" s="65"/>
      <c r="DJ5079" s="139"/>
      <c r="DK5079" s="95"/>
      <c r="DO5079" s="141"/>
      <c r="DP5079" s="91"/>
      <c r="DQ5079" s="72"/>
      <c r="DR5079" s="72"/>
      <c r="DS5079" s="72"/>
      <c r="DT5079" s="72"/>
      <c r="DZ5079" s="141"/>
      <c r="EA5079" s="141"/>
      <c r="EB5079" s="141"/>
      <c r="EC5079" s="141"/>
      <c r="ED5079" s="141"/>
      <c r="EE5079" s="143"/>
      <c r="EF5079" s="143"/>
    </row>
    <row r="5080" spans="78:136">
      <c r="BZ5080"/>
      <c r="CA5080" s="279">
        <v>41435.518136574072</v>
      </c>
      <c r="CB5080" t="s">
        <v>1969</v>
      </c>
      <c r="CF5080" s="65"/>
      <c r="CG5080" s="65"/>
      <c r="DJ5080" s="139"/>
      <c r="DK5080" s="95"/>
      <c r="DO5080" s="141"/>
      <c r="DP5080" s="91"/>
      <c r="DQ5080" s="72"/>
      <c r="DR5080" s="72"/>
      <c r="DS5080" s="72"/>
      <c r="DT5080" s="72"/>
      <c r="DZ5080" s="141"/>
      <c r="EA5080" s="141"/>
      <c r="EB5080" s="141"/>
      <c r="EC5080" s="141"/>
      <c r="ED5080" s="141"/>
      <c r="EE5080" s="143"/>
      <c r="EF5080" s="143"/>
    </row>
    <row r="5081" spans="78:136">
      <c r="BZ5081"/>
      <c r="CA5081" s="279">
        <v>41435.518252314818</v>
      </c>
      <c r="CB5081" t="s">
        <v>1969</v>
      </c>
      <c r="CF5081" s="65"/>
      <c r="CG5081" s="65"/>
      <c r="DJ5081" s="139"/>
      <c r="DK5081" s="95"/>
      <c r="DO5081" s="141"/>
      <c r="DP5081" s="91"/>
      <c r="DQ5081" s="72"/>
      <c r="DR5081" s="72"/>
      <c r="DS5081" s="72"/>
      <c r="DT5081" s="72"/>
      <c r="DZ5081" s="141"/>
      <c r="EA5081" s="141"/>
      <c r="EB5081" s="141"/>
      <c r="EC5081" s="141"/>
      <c r="ED5081" s="141"/>
      <c r="EE5081" s="143"/>
      <c r="EF5081" s="143"/>
    </row>
    <row r="5082" spans="78:136">
      <c r="BZ5082"/>
      <c r="CA5082" s="279">
        <v>41435.518252314818</v>
      </c>
      <c r="CB5082" t="s">
        <v>1969</v>
      </c>
      <c r="CF5082" s="65"/>
      <c r="CG5082" s="65"/>
      <c r="DJ5082" s="139"/>
      <c r="DK5082" s="95"/>
      <c r="DO5082" s="141"/>
      <c r="DP5082" s="91"/>
      <c r="DQ5082" s="72"/>
      <c r="DR5082" s="72"/>
      <c r="DS5082" s="72"/>
      <c r="DT5082" s="72"/>
      <c r="DZ5082" s="141"/>
      <c r="EA5082" s="141"/>
      <c r="EB5082" s="141"/>
      <c r="EC5082" s="141"/>
      <c r="ED5082" s="141"/>
      <c r="EE5082" s="143"/>
      <c r="EF5082" s="143"/>
    </row>
    <row r="5083" spans="78:136">
      <c r="BZ5083"/>
      <c r="CA5083" s="279">
        <v>41435.518275462964</v>
      </c>
      <c r="CB5083" t="s">
        <v>724</v>
      </c>
      <c r="CF5083" s="65"/>
      <c r="CG5083" s="65"/>
      <c r="DJ5083" s="139"/>
      <c r="DK5083" s="95"/>
      <c r="DO5083" s="141"/>
      <c r="DP5083" s="91"/>
      <c r="DQ5083" s="72"/>
      <c r="DR5083" s="72"/>
      <c r="DS5083" s="72"/>
      <c r="DT5083" s="72"/>
      <c r="DZ5083" s="141"/>
      <c r="EA5083" s="141"/>
      <c r="EB5083" s="141"/>
      <c r="EC5083" s="141"/>
      <c r="ED5083" s="141"/>
      <c r="EE5083" s="143"/>
      <c r="EF5083" s="143"/>
    </row>
    <row r="5084" spans="78:136">
      <c r="BZ5084"/>
      <c r="CA5084" s="279">
        <v>41435.518275462964</v>
      </c>
      <c r="CB5084" t="s">
        <v>1969</v>
      </c>
      <c r="CF5084" s="65"/>
      <c r="CG5084" s="65"/>
      <c r="DJ5084" s="139"/>
      <c r="DK5084" s="95"/>
      <c r="DO5084" s="141"/>
      <c r="DP5084" s="91"/>
      <c r="DQ5084" s="72"/>
      <c r="DR5084" s="72"/>
      <c r="DS5084" s="72"/>
      <c r="DT5084" s="72"/>
      <c r="DZ5084" s="141"/>
      <c r="EA5084" s="141"/>
      <c r="EB5084" s="141"/>
      <c r="EC5084" s="141"/>
      <c r="ED5084" s="141"/>
      <c r="EE5084" s="143"/>
      <c r="EF5084" s="143"/>
    </row>
    <row r="5085" spans="78:136">
      <c r="BZ5085"/>
      <c r="CA5085" s="279">
        <v>41435.518275462964</v>
      </c>
      <c r="CB5085" t="s">
        <v>1969</v>
      </c>
      <c r="CF5085" s="65"/>
      <c r="CG5085" s="65"/>
      <c r="DJ5085" s="139"/>
      <c r="DK5085" s="95"/>
      <c r="DO5085" s="141"/>
      <c r="DP5085" s="91"/>
      <c r="DQ5085" s="72"/>
      <c r="DR5085" s="72"/>
      <c r="DS5085" s="72"/>
      <c r="DT5085" s="72"/>
      <c r="DZ5085" s="141"/>
      <c r="EA5085" s="141"/>
      <c r="EB5085" s="141"/>
      <c r="EC5085" s="141"/>
      <c r="ED5085" s="141"/>
      <c r="EE5085" s="143"/>
      <c r="EF5085" s="143"/>
    </row>
    <row r="5086" spans="78:136">
      <c r="BZ5086"/>
      <c r="CA5086" s="279">
        <v>41435.518287037034</v>
      </c>
      <c r="CB5086" t="s">
        <v>1969</v>
      </c>
      <c r="CF5086" s="65"/>
      <c r="CG5086" s="65"/>
      <c r="DJ5086" s="139"/>
      <c r="DK5086" s="95"/>
      <c r="DO5086" s="141"/>
      <c r="DP5086" s="91"/>
      <c r="DQ5086" s="72"/>
      <c r="DR5086" s="72"/>
      <c r="DS5086" s="72"/>
      <c r="DT5086" s="72"/>
      <c r="DZ5086" s="141"/>
      <c r="EA5086" s="141"/>
      <c r="EB5086" s="141"/>
      <c r="EC5086" s="141"/>
      <c r="ED5086" s="141"/>
      <c r="EE5086" s="143"/>
      <c r="EF5086" s="143"/>
    </row>
    <row r="5087" spans="78:136">
      <c r="BZ5087"/>
      <c r="CA5087" s="279">
        <v>41435.51829861111</v>
      </c>
      <c r="CB5087" t="s">
        <v>1969</v>
      </c>
      <c r="CF5087" s="65"/>
      <c r="CG5087" s="65"/>
      <c r="DJ5087" s="139"/>
      <c r="DK5087" s="95"/>
      <c r="DO5087" s="141"/>
      <c r="DP5087" s="91"/>
      <c r="DQ5087" s="72"/>
      <c r="DR5087" s="72"/>
      <c r="DS5087" s="72"/>
      <c r="DT5087" s="72"/>
      <c r="DZ5087" s="141"/>
      <c r="EA5087" s="141"/>
      <c r="EB5087" s="141"/>
      <c r="EC5087" s="141"/>
      <c r="ED5087" s="141"/>
      <c r="EE5087" s="143"/>
      <c r="EF5087" s="143"/>
    </row>
    <row r="5088" spans="78:136">
      <c r="BZ5088"/>
      <c r="CA5088" s="279">
        <v>41435.518310185187</v>
      </c>
      <c r="CB5088" t="s">
        <v>1969</v>
      </c>
      <c r="CF5088" s="65"/>
      <c r="CG5088" s="65"/>
      <c r="DJ5088" s="139"/>
      <c r="DK5088" s="95"/>
      <c r="DO5088" s="141"/>
      <c r="DP5088" s="91"/>
      <c r="DQ5088" s="72"/>
      <c r="DR5088" s="72"/>
      <c r="DS5088" s="72"/>
      <c r="DT5088" s="72"/>
      <c r="DZ5088" s="141"/>
      <c r="EA5088" s="141"/>
      <c r="EB5088" s="141"/>
      <c r="EC5088" s="141"/>
      <c r="ED5088" s="141"/>
      <c r="EE5088" s="143"/>
      <c r="EF5088" s="143"/>
    </row>
    <row r="5089" spans="78:136">
      <c r="BZ5089"/>
      <c r="CA5089" s="279">
        <v>41435.518321759257</v>
      </c>
      <c r="CB5089" t="s">
        <v>674</v>
      </c>
      <c r="CF5089" s="65"/>
      <c r="CG5089" s="65"/>
      <c r="DJ5089" s="139"/>
      <c r="DK5089" s="95"/>
      <c r="DO5089" s="141"/>
      <c r="DP5089" s="91"/>
      <c r="DQ5089" s="72"/>
      <c r="DR5089" s="72"/>
      <c r="DS5089" s="72"/>
      <c r="DT5089" s="72"/>
      <c r="DZ5089" s="141"/>
      <c r="EA5089" s="141"/>
      <c r="EB5089" s="141"/>
      <c r="EC5089" s="141"/>
      <c r="ED5089" s="141"/>
      <c r="EE5089" s="143"/>
      <c r="EF5089" s="143"/>
    </row>
    <row r="5090" spans="78:136">
      <c r="BZ5090"/>
      <c r="CA5090" s="279">
        <v>41435.518333333333</v>
      </c>
      <c r="CB5090" t="s">
        <v>1969</v>
      </c>
      <c r="CF5090" s="65"/>
      <c r="CG5090" s="65"/>
      <c r="DJ5090" s="139"/>
      <c r="DK5090" s="95"/>
      <c r="DO5090" s="141"/>
      <c r="DP5090" s="91"/>
      <c r="DQ5090" s="72"/>
      <c r="DR5090" s="72"/>
      <c r="DS5090" s="72"/>
      <c r="DT5090" s="72"/>
      <c r="DZ5090" s="141"/>
      <c r="EA5090" s="141"/>
      <c r="EB5090" s="141"/>
      <c r="EC5090" s="141"/>
      <c r="ED5090" s="141"/>
      <c r="EE5090" s="143"/>
      <c r="EF5090" s="143"/>
    </row>
    <row r="5091" spans="78:136">
      <c r="BZ5091"/>
      <c r="CA5091" s="279">
        <v>41435.518333333333</v>
      </c>
      <c r="CB5091" t="s">
        <v>1969</v>
      </c>
      <c r="CF5091" s="65"/>
      <c r="CG5091" s="65"/>
      <c r="DJ5091" s="139"/>
      <c r="DK5091" s="95"/>
      <c r="DO5091" s="141"/>
      <c r="DP5091" s="91"/>
      <c r="DQ5091" s="72"/>
      <c r="DR5091" s="72"/>
      <c r="DS5091" s="72"/>
      <c r="DT5091" s="72"/>
      <c r="DZ5091" s="141"/>
      <c r="EA5091" s="141"/>
      <c r="EB5091" s="141"/>
      <c r="EC5091" s="141"/>
      <c r="ED5091" s="141"/>
      <c r="EE5091" s="143"/>
      <c r="EF5091" s="143"/>
    </row>
    <row r="5092" spans="78:136">
      <c r="BZ5092"/>
      <c r="CA5092" s="279">
        <v>41435.51834490741</v>
      </c>
      <c r="CB5092" t="s">
        <v>1969</v>
      </c>
      <c r="CF5092" s="65"/>
      <c r="CG5092" s="65"/>
      <c r="DJ5092" s="139"/>
      <c r="DK5092" s="95"/>
      <c r="DO5092" s="141"/>
      <c r="DP5092" s="91"/>
      <c r="DQ5092" s="72"/>
      <c r="DR5092" s="72"/>
      <c r="DS5092" s="72"/>
      <c r="DT5092" s="72"/>
      <c r="DZ5092" s="141"/>
      <c r="EA5092" s="141"/>
      <c r="EB5092" s="141"/>
      <c r="EC5092" s="141"/>
      <c r="ED5092" s="141"/>
      <c r="EE5092" s="143"/>
      <c r="EF5092" s="143"/>
    </row>
    <row r="5093" spans="78:136">
      <c r="BZ5093"/>
      <c r="CA5093" s="279">
        <v>41435.51835648148</v>
      </c>
      <c r="CB5093" t="s">
        <v>1969</v>
      </c>
      <c r="CF5093" s="65"/>
      <c r="CG5093" s="65"/>
      <c r="DJ5093" s="139"/>
      <c r="DK5093" s="95"/>
      <c r="DO5093" s="141"/>
      <c r="DP5093" s="91"/>
      <c r="DQ5093" s="72"/>
      <c r="DR5093" s="72"/>
      <c r="DS5093" s="72"/>
      <c r="DT5093" s="72"/>
      <c r="DZ5093" s="141"/>
      <c r="EA5093" s="141"/>
      <c r="EB5093" s="141"/>
      <c r="EC5093" s="141"/>
      <c r="ED5093" s="141"/>
      <c r="EE5093" s="143"/>
      <c r="EF5093" s="143"/>
    </row>
    <row r="5094" spans="78:136">
      <c r="BZ5094"/>
      <c r="CA5094" s="279">
        <v>41435.518368055556</v>
      </c>
      <c r="CB5094" t="s">
        <v>1969</v>
      </c>
      <c r="CF5094" s="65"/>
      <c r="CG5094" s="65"/>
      <c r="DJ5094" s="139"/>
      <c r="DK5094" s="95"/>
      <c r="DO5094" s="141"/>
      <c r="DP5094" s="91"/>
      <c r="DQ5094" s="72"/>
      <c r="DR5094" s="72"/>
      <c r="DS5094" s="72"/>
      <c r="DT5094" s="72"/>
      <c r="DZ5094" s="141"/>
      <c r="EA5094" s="141"/>
      <c r="EB5094" s="141"/>
      <c r="EC5094" s="141"/>
      <c r="ED5094" s="141"/>
      <c r="EE5094" s="143"/>
      <c r="EF5094" s="143"/>
    </row>
    <row r="5095" spans="78:136">
      <c r="BZ5095"/>
      <c r="CA5095" s="279">
        <v>41435.518379629626</v>
      </c>
      <c r="CB5095" t="s">
        <v>675</v>
      </c>
      <c r="CF5095" s="65"/>
      <c r="CG5095" s="65"/>
      <c r="DJ5095" s="139"/>
      <c r="DK5095" s="95"/>
      <c r="DO5095" s="141"/>
      <c r="DP5095" s="91"/>
      <c r="DQ5095" s="72"/>
      <c r="DR5095" s="72"/>
      <c r="DS5095" s="72"/>
      <c r="DT5095" s="72"/>
      <c r="DZ5095" s="141"/>
      <c r="EA5095" s="141"/>
      <c r="EB5095" s="141"/>
      <c r="EC5095" s="141"/>
      <c r="ED5095" s="141"/>
      <c r="EE5095" s="143"/>
      <c r="EF5095" s="143"/>
    </row>
    <row r="5096" spans="78:136">
      <c r="BZ5096"/>
      <c r="CA5096" s="279">
        <v>41435.518391203703</v>
      </c>
      <c r="CB5096" t="s">
        <v>1969</v>
      </c>
      <c r="CF5096" s="65"/>
      <c r="CG5096" s="65"/>
      <c r="DJ5096" s="139"/>
      <c r="DK5096" s="95"/>
      <c r="DO5096" s="141"/>
      <c r="DP5096" s="91"/>
      <c r="DQ5096" s="72"/>
      <c r="DR5096" s="72"/>
      <c r="DS5096" s="72"/>
      <c r="DT5096" s="72"/>
      <c r="DZ5096" s="141"/>
      <c r="EA5096" s="141"/>
      <c r="EB5096" s="141"/>
      <c r="EC5096" s="141"/>
      <c r="ED5096" s="141"/>
      <c r="EE5096" s="143"/>
      <c r="EF5096" s="143"/>
    </row>
    <row r="5097" spans="78:136">
      <c r="BZ5097"/>
      <c r="CA5097" s="279">
        <v>41435.518391203703</v>
      </c>
      <c r="CB5097" t="s">
        <v>1969</v>
      </c>
      <c r="CF5097" s="65"/>
      <c r="CG5097" s="65"/>
      <c r="DJ5097" s="139"/>
      <c r="DK5097" s="95"/>
      <c r="DO5097" s="141"/>
      <c r="DP5097" s="91"/>
      <c r="DQ5097" s="72"/>
      <c r="DR5097" s="72"/>
      <c r="DS5097" s="72"/>
      <c r="DT5097" s="72"/>
      <c r="DZ5097" s="141"/>
      <c r="EA5097" s="141"/>
      <c r="EB5097" s="141"/>
      <c r="EC5097" s="141"/>
      <c r="ED5097" s="141"/>
      <c r="EE5097" s="143"/>
      <c r="EF5097" s="143"/>
    </row>
    <row r="5098" spans="78:136">
      <c r="BZ5098"/>
      <c r="CA5098" s="279">
        <v>41435.51840277778</v>
      </c>
      <c r="CB5098" t="s">
        <v>1969</v>
      </c>
      <c r="CF5098" s="65"/>
      <c r="CG5098" s="65"/>
      <c r="DJ5098" s="139"/>
      <c r="DK5098" s="95"/>
      <c r="DO5098" s="141"/>
      <c r="DP5098" s="91"/>
      <c r="DQ5098" s="72"/>
      <c r="DR5098" s="72"/>
      <c r="DS5098" s="72"/>
      <c r="DT5098" s="72"/>
      <c r="DZ5098" s="141"/>
      <c r="EA5098" s="141"/>
      <c r="EB5098" s="141"/>
      <c r="EC5098" s="141"/>
      <c r="ED5098" s="141"/>
      <c r="EE5098" s="143"/>
      <c r="EF5098" s="143"/>
    </row>
    <row r="5099" spans="78:136">
      <c r="BZ5099"/>
      <c r="CA5099" s="279">
        <v>41435.518414351849</v>
      </c>
      <c r="CB5099" t="s">
        <v>1969</v>
      </c>
      <c r="CF5099" s="65"/>
      <c r="CG5099" s="65"/>
      <c r="DJ5099" s="139"/>
      <c r="DK5099" s="95"/>
      <c r="DO5099" s="141"/>
      <c r="DP5099" s="91"/>
      <c r="DQ5099" s="72"/>
      <c r="DR5099" s="72"/>
      <c r="DS5099" s="72"/>
      <c r="DT5099" s="72"/>
      <c r="DZ5099" s="141"/>
      <c r="EA5099" s="141"/>
      <c r="EB5099" s="141"/>
      <c r="EC5099" s="141"/>
      <c r="ED5099" s="141"/>
      <c r="EE5099" s="143"/>
      <c r="EF5099" s="143"/>
    </row>
    <row r="5100" spans="78:136">
      <c r="BZ5100"/>
      <c r="CA5100" s="279">
        <v>41435.518425925926</v>
      </c>
      <c r="CB5100" t="s">
        <v>1969</v>
      </c>
      <c r="CF5100" s="65"/>
      <c r="CG5100" s="65"/>
      <c r="DJ5100" s="139"/>
      <c r="DK5100" s="95"/>
      <c r="DO5100" s="141"/>
      <c r="DP5100" s="91"/>
      <c r="DQ5100" s="72"/>
      <c r="DR5100" s="72"/>
      <c r="DS5100" s="72"/>
      <c r="DT5100" s="72"/>
      <c r="DZ5100" s="141"/>
      <c r="EA5100" s="141"/>
      <c r="EB5100" s="141"/>
      <c r="EC5100" s="141"/>
      <c r="ED5100" s="141"/>
      <c r="EE5100" s="143"/>
      <c r="EF5100" s="143"/>
    </row>
    <row r="5101" spans="78:136">
      <c r="BZ5101"/>
      <c r="CA5101" s="279">
        <v>41435.518437500003</v>
      </c>
      <c r="CB5101" t="s">
        <v>544</v>
      </c>
      <c r="CF5101" s="65"/>
      <c r="CG5101" s="65"/>
      <c r="DJ5101" s="139"/>
      <c r="DK5101" s="95"/>
      <c r="DO5101" s="141"/>
      <c r="DP5101" s="91"/>
      <c r="DQ5101" s="72"/>
      <c r="DR5101" s="72"/>
      <c r="DS5101" s="72"/>
      <c r="DT5101" s="72"/>
      <c r="DZ5101" s="141"/>
      <c r="EA5101" s="141"/>
      <c r="EB5101" s="141"/>
      <c r="EC5101" s="141"/>
      <c r="ED5101" s="141"/>
      <c r="EE5101" s="143"/>
      <c r="EF5101" s="143"/>
    </row>
    <row r="5102" spans="78:136">
      <c r="BZ5102"/>
      <c r="CA5102" s="279">
        <v>41435.518437500003</v>
      </c>
      <c r="CB5102" t="s">
        <v>1969</v>
      </c>
      <c r="CF5102" s="65"/>
      <c r="CG5102" s="65"/>
      <c r="DJ5102" s="139"/>
      <c r="DK5102" s="95"/>
      <c r="DO5102" s="141"/>
      <c r="DP5102" s="91"/>
      <c r="DQ5102" s="72"/>
      <c r="DR5102" s="72"/>
      <c r="DS5102" s="72"/>
      <c r="DT5102" s="72"/>
      <c r="DZ5102" s="141"/>
      <c r="EA5102" s="141"/>
      <c r="EB5102" s="141"/>
      <c r="EC5102" s="141"/>
      <c r="ED5102" s="141"/>
      <c r="EE5102" s="143"/>
      <c r="EF5102" s="143"/>
    </row>
    <row r="5103" spans="78:136">
      <c r="BZ5103"/>
      <c r="CA5103" s="279">
        <v>41435.518437500003</v>
      </c>
      <c r="CB5103" t="s">
        <v>1969</v>
      </c>
      <c r="CF5103" s="65"/>
      <c r="CG5103" s="65"/>
      <c r="DJ5103" s="139"/>
      <c r="DK5103" s="95"/>
      <c r="DO5103" s="141"/>
      <c r="DP5103" s="91"/>
      <c r="DQ5103" s="72"/>
      <c r="DR5103" s="72"/>
      <c r="DS5103" s="72"/>
      <c r="DT5103" s="72"/>
      <c r="DZ5103" s="141"/>
      <c r="EA5103" s="141"/>
      <c r="EB5103" s="141"/>
      <c r="EC5103" s="141"/>
      <c r="ED5103" s="141"/>
      <c r="EE5103" s="143"/>
      <c r="EF5103" s="143"/>
    </row>
    <row r="5104" spans="78:136">
      <c r="BZ5104"/>
      <c r="CA5104" s="279">
        <v>41435.518460648149</v>
      </c>
      <c r="CB5104" t="s">
        <v>1969</v>
      </c>
      <c r="CF5104" s="65"/>
      <c r="CG5104" s="65"/>
      <c r="DJ5104" s="139"/>
      <c r="DK5104" s="95"/>
      <c r="DO5104" s="141"/>
      <c r="DP5104" s="91"/>
      <c r="DQ5104" s="72"/>
      <c r="DR5104" s="72"/>
      <c r="DS5104" s="72"/>
      <c r="DT5104" s="72"/>
      <c r="DZ5104" s="141"/>
      <c r="EA5104" s="141"/>
      <c r="EB5104" s="141"/>
      <c r="EC5104" s="141"/>
      <c r="ED5104" s="141"/>
      <c r="EE5104" s="143"/>
      <c r="EF5104" s="143"/>
    </row>
    <row r="5105" spans="78:136">
      <c r="BZ5105"/>
      <c r="CA5105" s="279">
        <v>41435.518460648149</v>
      </c>
      <c r="CB5105" t="s">
        <v>1969</v>
      </c>
      <c r="CF5105" s="65"/>
      <c r="CG5105" s="65"/>
      <c r="DJ5105" s="139"/>
      <c r="DK5105" s="95"/>
      <c r="DO5105" s="141"/>
      <c r="DP5105" s="91"/>
      <c r="DQ5105" s="72"/>
      <c r="DR5105" s="72"/>
      <c r="DS5105" s="72"/>
      <c r="DT5105" s="72"/>
      <c r="DZ5105" s="141"/>
      <c r="EA5105" s="141"/>
      <c r="EB5105" s="141"/>
      <c r="EC5105" s="141"/>
      <c r="ED5105" s="141"/>
      <c r="EE5105" s="143"/>
      <c r="EF5105" s="143"/>
    </row>
    <row r="5106" spans="78:136">
      <c r="BZ5106"/>
      <c r="CA5106" s="279">
        <v>41435.518483796295</v>
      </c>
      <c r="CB5106" t="s">
        <v>1969</v>
      </c>
      <c r="CF5106" s="65"/>
      <c r="CG5106" s="65"/>
      <c r="DJ5106" s="139"/>
      <c r="DK5106" s="95"/>
      <c r="DO5106" s="141"/>
      <c r="DP5106" s="91"/>
      <c r="DQ5106" s="72"/>
      <c r="DR5106" s="72"/>
      <c r="DS5106" s="72"/>
      <c r="DT5106" s="72"/>
      <c r="DZ5106" s="141"/>
      <c r="EA5106" s="141"/>
      <c r="EB5106" s="141"/>
      <c r="EC5106" s="141"/>
      <c r="ED5106" s="141"/>
      <c r="EE5106" s="143"/>
      <c r="EF5106" s="143"/>
    </row>
    <row r="5107" spans="78:136">
      <c r="BZ5107"/>
      <c r="CA5107" s="279">
        <v>41435.518495370372</v>
      </c>
      <c r="CB5107" t="s">
        <v>623</v>
      </c>
      <c r="CF5107" s="65"/>
      <c r="CG5107" s="65"/>
      <c r="DJ5107" s="139"/>
      <c r="DK5107" s="95"/>
      <c r="DO5107" s="141"/>
      <c r="DP5107" s="91"/>
      <c r="DQ5107" s="72"/>
      <c r="DR5107" s="72"/>
      <c r="DS5107" s="72"/>
      <c r="DT5107" s="72"/>
      <c r="DZ5107" s="141"/>
      <c r="EA5107" s="141"/>
      <c r="EB5107" s="141"/>
      <c r="EC5107" s="141"/>
      <c r="ED5107" s="141"/>
      <c r="EE5107" s="143"/>
      <c r="EF5107" s="143"/>
    </row>
    <row r="5108" spans="78:136">
      <c r="BZ5108"/>
      <c r="CA5108" s="279">
        <v>41435.518495370372</v>
      </c>
      <c r="CB5108" t="s">
        <v>1969</v>
      </c>
      <c r="CF5108" s="65"/>
      <c r="CG5108" s="65"/>
      <c r="DJ5108" s="139"/>
      <c r="DK5108" s="95"/>
      <c r="DO5108" s="141"/>
      <c r="DP5108" s="91"/>
      <c r="DQ5108" s="72"/>
      <c r="DR5108" s="72"/>
      <c r="DS5108" s="72"/>
      <c r="DT5108" s="72"/>
      <c r="DZ5108" s="141"/>
      <c r="EA5108" s="141"/>
      <c r="EB5108" s="141"/>
      <c r="EC5108" s="141"/>
      <c r="ED5108" s="141"/>
      <c r="EE5108" s="143"/>
      <c r="EF5108" s="143"/>
    </row>
    <row r="5109" spans="78:136">
      <c r="BZ5109"/>
      <c r="CA5109" s="279">
        <v>41435.518495370372</v>
      </c>
      <c r="CB5109" t="s">
        <v>1969</v>
      </c>
      <c r="CF5109" s="65"/>
      <c r="CG5109" s="65"/>
      <c r="DJ5109" s="139"/>
      <c r="DK5109" s="95"/>
      <c r="DO5109" s="141"/>
      <c r="DP5109" s="91"/>
      <c r="DQ5109" s="72"/>
      <c r="DR5109" s="72"/>
      <c r="DS5109" s="72"/>
      <c r="DT5109" s="72"/>
      <c r="DZ5109" s="141"/>
      <c r="EA5109" s="141"/>
      <c r="EB5109" s="141"/>
      <c r="EC5109" s="141"/>
      <c r="ED5109" s="141"/>
      <c r="EE5109" s="143"/>
      <c r="EF5109" s="143"/>
    </row>
    <row r="5110" spans="78:136">
      <c r="BZ5110"/>
      <c r="CA5110" s="279">
        <v>41435.518506944441</v>
      </c>
      <c r="CB5110" t="s">
        <v>1969</v>
      </c>
      <c r="CF5110" s="65"/>
      <c r="CG5110" s="65"/>
      <c r="DJ5110" s="139"/>
      <c r="DK5110" s="95"/>
      <c r="DO5110" s="141"/>
      <c r="DP5110" s="91"/>
      <c r="DQ5110" s="72"/>
      <c r="DR5110" s="72"/>
      <c r="DS5110" s="72"/>
      <c r="DT5110" s="72"/>
      <c r="DZ5110" s="141"/>
      <c r="EA5110" s="141"/>
      <c r="EB5110" s="141"/>
      <c r="EC5110" s="141"/>
      <c r="ED5110" s="141"/>
      <c r="EE5110" s="143"/>
      <c r="EF5110" s="143"/>
    </row>
    <row r="5111" spans="78:136">
      <c r="BZ5111"/>
      <c r="CA5111" s="279">
        <v>41435.518518518518</v>
      </c>
      <c r="CB5111" t="s">
        <v>1969</v>
      </c>
      <c r="CF5111" s="65"/>
      <c r="CG5111" s="65"/>
      <c r="DJ5111" s="139"/>
      <c r="DK5111" s="95"/>
      <c r="DO5111" s="141"/>
      <c r="DP5111" s="91"/>
      <c r="DQ5111" s="72"/>
      <c r="DR5111" s="72"/>
      <c r="DS5111" s="72"/>
      <c r="DT5111" s="72"/>
      <c r="DZ5111" s="141"/>
      <c r="EA5111" s="141"/>
      <c r="EB5111" s="141"/>
      <c r="EC5111" s="141"/>
      <c r="ED5111" s="141"/>
      <c r="EE5111" s="143"/>
      <c r="EF5111" s="143"/>
    </row>
    <row r="5112" spans="78:136">
      <c r="BZ5112"/>
      <c r="CA5112" s="279">
        <v>41435.518530092595</v>
      </c>
      <c r="CB5112" t="s">
        <v>1969</v>
      </c>
      <c r="CF5112" s="65"/>
      <c r="CG5112" s="65"/>
      <c r="DJ5112" s="139"/>
      <c r="DK5112" s="95"/>
      <c r="DO5112" s="141"/>
      <c r="DP5112" s="91"/>
      <c r="DQ5112" s="72"/>
      <c r="DR5112" s="72"/>
      <c r="DS5112" s="72"/>
      <c r="DT5112" s="72"/>
      <c r="DZ5112" s="141"/>
      <c r="EA5112" s="141"/>
      <c r="EB5112" s="141"/>
      <c r="EC5112" s="141"/>
      <c r="ED5112" s="141"/>
      <c r="EE5112" s="143"/>
      <c r="EF5112" s="143"/>
    </row>
    <row r="5113" spans="78:136">
      <c r="BZ5113"/>
      <c r="CA5113" s="279">
        <v>41435.518553240741</v>
      </c>
      <c r="CB5113" t="s">
        <v>476</v>
      </c>
      <c r="CF5113" s="65"/>
      <c r="CG5113" s="65"/>
      <c r="DJ5113" s="139"/>
      <c r="DK5113" s="95"/>
      <c r="DO5113" s="141"/>
      <c r="DP5113" s="91"/>
      <c r="DQ5113" s="72"/>
      <c r="DR5113" s="72"/>
      <c r="DS5113" s="72"/>
      <c r="DT5113" s="72"/>
      <c r="DZ5113" s="141"/>
      <c r="EA5113" s="141"/>
      <c r="EB5113" s="141"/>
      <c r="EC5113" s="141"/>
      <c r="ED5113" s="141"/>
      <c r="EE5113" s="143"/>
      <c r="EF5113" s="143"/>
    </row>
    <row r="5114" spans="78:136">
      <c r="BZ5114"/>
      <c r="CA5114" s="279">
        <v>41435.518553240741</v>
      </c>
      <c r="CB5114" t="s">
        <v>1969</v>
      </c>
      <c r="CF5114" s="65"/>
      <c r="CG5114" s="65"/>
      <c r="DJ5114" s="139"/>
      <c r="DK5114" s="95"/>
      <c r="DO5114" s="141"/>
      <c r="DP5114" s="91"/>
      <c r="DQ5114" s="72"/>
      <c r="DR5114" s="72"/>
      <c r="DS5114" s="72"/>
      <c r="DT5114" s="72"/>
      <c r="DZ5114" s="141"/>
      <c r="EA5114" s="141"/>
      <c r="EB5114" s="141"/>
      <c r="EC5114" s="141"/>
      <c r="ED5114" s="141"/>
      <c r="EE5114" s="143"/>
      <c r="EF5114" s="143"/>
    </row>
    <row r="5115" spans="78:136">
      <c r="BZ5115"/>
      <c r="CA5115" s="279">
        <v>41435.518553240741</v>
      </c>
      <c r="CB5115" t="s">
        <v>1969</v>
      </c>
      <c r="CF5115" s="65"/>
      <c r="CG5115" s="65"/>
      <c r="DJ5115" s="139"/>
      <c r="DK5115" s="95"/>
      <c r="DO5115" s="141"/>
      <c r="DP5115" s="91"/>
      <c r="DQ5115" s="72"/>
      <c r="DR5115" s="72"/>
      <c r="DS5115" s="72"/>
      <c r="DT5115" s="72"/>
      <c r="DZ5115" s="141"/>
      <c r="EA5115" s="141"/>
      <c r="EB5115" s="141"/>
      <c r="EC5115" s="141"/>
      <c r="ED5115" s="141"/>
      <c r="EE5115" s="143"/>
      <c r="EF5115" s="143"/>
    </row>
    <row r="5116" spans="78:136">
      <c r="BZ5116"/>
      <c r="CA5116" s="279">
        <v>41435.518564814818</v>
      </c>
      <c r="CB5116" t="s">
        <v>1969</v>
      </c>
      <c r="CF5116" s="65"/>
      <c r="CG5116" s="65"/>
      <c r="DJ5116" s="139"/>
      <c r="DK5116" s="95"/>
      <c r="DO5116" s="141"/>
      <c r="DP5116" s="91"/>
      <c r="DQ5116" s="72"/>
      <c r="DR5116" s="72"/>
      <c r="DS5116" s="72"/>
      <c r="DT5116" s="72"/>
      <c r="DZ5116" s="141"/>
      <c r="EA5116" s="141"/>
      <c r="EB5116" s="141"/>
      <c r="EC5116" s="141"/>
      <c r="ED5116" s="141"/>
      <c r="EE5116" s="143"/>
      <c r="EF5116" s="143"/>
    </row>
    <row r="5117" spans="78:136">
      <c r="BZ5117"/>
      <c r="CA5117" s="279">
        <v>41435.518576388888</v>
      </c>
      <c r="CB5117" t="s">
        <v>1969</v>
      </c>
      <c r="CF5117" s="65"/>
      <c r="CG5117" s="65"/>
      <c r="DJ5117" s="139"/>
      <c r="DK5117" s="95"/>
      <c r="DO5117" s="141"/>
      <c r="DP5117" s="91"/>
      <c r="DQ5117" s="72"/>
      <c r="DR5117" s="72"/>
      <c r="DS5117" s="72"/>
      <c r="DT5117" s="72"/>
      <c r="DZ5117" s="141"/>
      <c r="EA5117" s="141"/>
      <c r="EB5117" s="141"/>
      <c r="EC5117" s="141"/>
      <c r="ED5117" s="141"/>
      <c r="EE5117" s="143"/>
      <c r="EF5117" s="143"/>
    </row>
    <row r="5118" spans="78:136">
      <c r="BZ5118"/>
      <c r="CA5118" s="279">
        <v>41435.518587962964</v>
      </c>
      <c r="CB5118" t="s">
        <v>1969</v>
      </c>
      <c r="CF5118" s="65"/>
      <c r="CG5118" s="65"/>
      <c r="DJ5118" s="139"/>
      <c r="DK5118" s="95"/>
      <c r="DO5118" s="141"/>
      <c r="DP5118" s="91"/>
      <c r="DQ5118" s="72"/>
      <c r="DR5118" s="72"/>
      <c r="DS5118" s="72"/>
      <c r="DT5118" s="72"/>
      <c r="DZ5118" s="141"/>
      <c r="EA5118" s="141"/>
      <c r="EB5118" s="141"/>
      <c r="EC5118" s="141"/>
      <c r="ED5118" s="141"/>
      <c r="EE5118" s="143"/>
      <c r="EF5118" s="143"/>
    </row>
    <row r="5119" spans="78:136">
      <c r="BZ5119"/>
      <c r="CA5119" s="279">
        <v>41435.518599537034</v>
      </c>
      <c r="CB5119" t="s">
        <v>547</v>
      </c>
      <c r="CF5119" s="65"/>
      <c r="CG5119" s="65"/>
      <c r="DJ5119" s="139"/>
      <c r="DK5119" s="95"/>
      <c r="DO5119" s="141"/>
      <c r="DP5119" s="91"/>
      <c r="DQ5119" s="72"/>
      <c r="DR5119" s="72"/>
      <c r="DS5119" s="72"/>
      <c r="DT5119" s="72"/>
      <c r="DZ5119" s="141"/>
      <c r="EA5119" s="141"/>
      <c r="EB5119" s="141"/>
      <c r="EC5119" s="141"/>
      <c r="ED5119" s="141"/>
      <c r="EE5119" s="143"/>
      <c r="EF5119" s="143"/>
    </row>
    <row r="5120" spans="78:136">
      <c r="BZ5120"/>
      <c r="CA5120" s="279">
        <v>41435.518611111111</v>
      </c>
      <c r="CB5120" t="s">
        <v>1969</v>
      </c>
      <c r="CF5120" s="65"/>
      <c r="CG5120" s="65"/>
      <c r="DJ5120" s="139"/>
      <c r="DK5120" s="95"/>
      <c r="DO5120" s="141"/>
      <c r="DP5120" s="91"/>
      <c r="DQ5120" s="72"/>
      <c r="DR5120" s="72"/>
      <c r="DS5120" s="72"/>
      <c r="DT5120" s="72"/>
      <c r="DZ5120" s="141"/>
      <c r="EA5120" s="141"/>
      <c r="EB5120" s="141"/>
      <c r="EC5120" s="141"/>
      <c r="ED5120" s="141"/>
      <c r="EE5120" s="143"/>
      <c r="EF5120" s="143"/>
    </row>
    <row r="5121" spans="78:136">
      <c r="BZ5121"/>
      <c r="CA5121" s="279">
        <v>41435.518611111111</v>
      </c>
      <c r="CB5121" t="s">
        <v>1969</v>
      </c>
      <c r="CF5121" s="65"/>
      <c r="CG5121" s="65"/>
      <c r="DJ5121" s="139"/>
      <c r="DK5121" s="95"/>
      <c r="DO5121" s="141"/>
      <c r="DP5121" s="91"/>
      <c r="DQ5121" s="72"/>
      <c r="DR5121" s="72"/>
      <c r="DS5121" s="72"/>
      <c r="DT5121" s="72"/>
      <c r="DZ5121" s="141"/>
      <c r="EA5121" s="141"/>
      <c r="EB5121" s="141"/>
      <c r="EC5121" s="141"/>
      <c r="ED5121" s="141"/>
      <c r="EE5121" s="143"/>
      <c r="EF5121" s="143"/>
    </row>
    <row r="5122" spans="78:136">
      <c r="BZ5122"/>
      <c r="CA5122" s="279">
        <v>41435.518622685187</v>
      </c>
      <c r="CB5122" t="s">
        <v>1969</v>
      </c>
      <c r="CF5122" s="65"/>
      <c r="CG5122" s="65"/>
      <c r="DJ5122" s="139"/>
      <c r="DK5122" s="95"/>
      <c r="DO5122" s="141"/>
      <c r="DP5122" s="91"/>
      <c r="DQ5122" s="72"/>
      <c r="DR5122" s="72"/>
      <c r="DS5122" s="72"/>
      <c r="DT5122" s="72"/>
      <c r="DZ5122" s="141"/>
      <c r="EA5122" s="141"/>
      <c r="EB5122" s="141"/>
      <c r="EC5122" s="141"/>
      <c r="ED5122" s="141"/>
      <c r="EE5122" s="143"/>
      <c r="EF5122" s="143"/>
    </row>
    <row r="5123" spans="78:136">
      <c r="BZ5123"/>
      <c r="CA5123" s="279">
        <v>41435.518634259257</v>
      </c>
      <c r="CB5123" t="s">
        <v>1969</v>
      </c>
      <c r="CF5123" s="65"/>
      <c r="CG5123" s="65"/>
      <c r="DJ5123" s="139"/>
      <c r="DK5123" s="95"/>
      <c r="DO5123" s="141"/>
      <c r="DP5123" s="91"/>
      <c r="DQ5123" s="72"/>
      <c r="DR5123" s="72"/>
      <c r="DS5123" s="72"/>
      <c r="DT5123" s="72"/>
      <c r="DZ5123" s="141"/>
      <c r="EA5123" s="141"/>
      <c r="EB5123" s="141"/>
      <c r="EC5123" s="141"/>
      <c r="ED5123" s="141"/>
      <c r="EE5123" s="143"/>
      <c r="EF5123" s="143"/>
    </row>
    <row r="5124" spans="78:136">
      <c r="BZ5124"/>
      <c r="CA5124" s="279">
        <v>41435.518645833334</v>
      </c>
      <c r="CB5124" t="s">
        <v>1969</v>
      </c>
      <c r="CF5124" s="65"/>
      <c r="CG5124" s="65"/>
      <c r="DJ5124" s="139"/>
      <c r="DK5124" s="95"/>
      <c r="DO5124" s="141"/>
      <c r="DP5124" s="91"/>
      <c r="DQ5124" s="72"/>
      <c r="DR5124" s="72"/>
      <c r="DS5124" s="72"/>
      <c r="DT5124" s="72"/>
      <c r="DZ5124" s="141"/>
      <c r="EA5124" s="141"/>
      <c r="EB5124" s="141"/>
      <c r="EC5124" s="141"/>
      <c r="ED5124" s="141"/>
      <c r="EE5124" s="143"/>
      <c r="EF5124" s="143"/>
    </row>
    <row r="5125" spans="78:136">
      <c r="BZ5125"/>
      <c r="CA5125" s="279">
        <v>41435.518657407411</v>
      </c>
      <c r="CB5125" t="s">
        <v>745</v>
      </c>
      <c r="CF5125" s="65"/>
      <c r="CG5125" s="65"/>
      <c r="DJ5125" s="139"/>
      <c r="DK5125" s="95"/>
      <c r="DO5125" s="141"/>
      <c r="DP5125" s="91"/>
      <c r="DQ5125" s="72"/>
      <c r="DR5125" s="72"/>
      <c r="DS5125" s="72"/>
      <c r="DT5125" s="72"/>
      <c r="DZ5125" s="141"/>
      <c r="EA5125" s="141"/>
      <c r="EB5125" s="141"/>
      <c r="EC5125" s="141"/>
      <c r="ED5125" s="141"/>
      <c r="EE5125" s="143"/>
      <c r="EF5125" s="143"/>
    </row>
    <row r="5126" spans="78:136">
      <c r="BZ5126"/>
      <c r="CA5126" s="279">
        <v>41435.518657407411</v>
      </c>
      <c r="CB5126" t="s">
        <v>1969</v>
      </c>
      <c r="CF5126" s="65"/>
      <c r="CG5126" s="65"/>
      <c r="DJ5126" s="139"/>
      <c r="DK5126" s="95"/>
      <c r="DO5126" s="141"/>
      <c r="DP5126" s="91"/>
      <c r="DQ5126" s="72"/>
      <c r="DR5126" s="72"/>
      <c r="DS5126" s="72"/>
      <c r="DT5126" s="72"/>
      <c r="DZ5126" s="141"/>
      <c r="EA5126" s="141"/>
      <c r="EB5126" s="141"/>
      <c r="EC5126" s="141"/>
      <c r="ED5126" s="141"/>
      <c r="EE5126" s="143"/>
      <c r="EF5126" s="143"/>
    </row>
    <row r="5127" spans="78:136">
      <c r="BZ5127"/>
      <c r="CA5127" s="279">
        <v>41435.518657407411</v>
      </c>
      <c r="CB5127" t="s">
        <v>1969</v>
      </c>
      <c r="CF5127" s="65"/>
      <c r="CG5127" s="65"/>
      <c r="DJ5127" s="139"/>
      <c r="DK5127" s="95"/>
      <c r="DO5127" s="141"/>
      <c r="DP5127" s="91"/>
      <c r="DQ5127" s="72"/>
      <c r="DR5127" s="72"/>
      <c r="DS5127" s="72"/>
      <c r="DT5127" s="72"/>
      <c r="DZ5127" s="141"/>
      <c r="EA5127" s="141"/>
      <c r="EB5127" s="141"/>
      <c r="EC5127" s="141"/>
      <c r="ED5127" s="141"/>
      <c r="EE5127" s="143"/>
      <c r="EF5127" s="143"/>
    </row>
    <row r="5128" spans="78:136">
      <c r="BZ5128"/>
      <c r="CA5128" s="279">
        <v>41435.518680555557</v>
      </c>
      <c r="CB5128" t="s">
        <v>1969</v>
      </c>
      <c r="CF5128" s="65"/>
      <c r="CG5128" s="65"/>
      <c r="DJ5128" s="139"/>
      <c r="DK5128" s="95"/>
      <c r="DO5128" s="141"/>
      <c r="DP5128" s="91"/>
      <c r="DQ5128" s="72"/>
      <c r="DR5128" s="72"/>
      <c r="DS5128" s="72"/>
      <c r="DT5128" s="72"/>
      <c r="DZ5128" s="141"/>
      <c r="EA5128" s="141"/>
      <c r="EB5128" s="141"/>
      <c r="EC5128" s="141"/>
      <c r="ED5128" s="141"/>
      <c r="EE5128" s="143"/>
      <c r="EF5128" s="143"/>
    </row>
    <row r="5129" spans="78:136">
      <c r="BZ5129"/>
      <c r="CA5129" s="279">
        <v>41435.518680555557</v>
      </c>
      <c r="CB5129" t="s">
        <v>1969</v>
      </c>
      <c r="CF5129" s="65"/>
      <c r="CG5129" s="65"/>
      <c r="DJ5129" s="139"/>
      <c r="DK5129" s="95"/>
      <c r="DO5129" s="141"/>
      <c r="DP5129" s="91"/>
      <c r="DQ5129" s="72"/>
      <c r="DR5129" s="72"/>
      <c r="DS5129" s="72"/>
      <c r="DT5129" s="72"/>
      <c r="DZ5129" s="141"/>
      <c r="EA5129" s="141"/>
      <c r="EB5129" s="141"/>
      <c r="EC5129" s="141"/>
      <c r="ED5129" s="141"/>
      <c r="EE5129" s="143"/>
      <c r="EF5129" s="143"/>
    </row>
    <row r="5130" spans="78:136">
      <c r="BZ5130"/>
      <c r="CA5130" s="279">
        <v>41435.518703703703</v>
      </c>
      <c r="CB5130" t="s">
        <v>1969</v>
      </c>
      <c r="CF5130" s="65"/>
      <c r="CG5130" s="65"/>
      <c r="DJ5130" s="139"/>
      <c r="DK5130" s="95"/>
      <c r="DO5130" s="141"/>
      <c r="DP5130" s="91"/>
      <c r="DQ5130" s="72"/>
      <c r="DR5130" s="72"/>
      <c r="DS5130" s="72"/>
      <c r="DT5130" s="72"/>
      <c r="DZ5130" s="141"/>
      <c r="EA5130" s="141"/>
      <c r="EB5130" s="141"/>
      <c r="EC5130" s="141"/>
      <c r="ED5130" s="141"/>
      <c r="EE5130" s="143"/>
      <c r="EF5130" s="143"/>
    </row>
    <row r="5131" spans="78:136">
      <c r="BZ5131"/>
      <c r="CA5131" s="279">
        <v>41435.51871527778</v>
      </c>
      <c r="CB5131" t="s">
        <v>690</v>
      </c>
      <c r="CF5131" s="65"/>
      <c r="CG5131" s="65"/>
      <c r="DJ5131" s="139"/>
      <c r="DK5131" s="95"/>
      <c r="DO5131" s="141"/>
      <c r="DP5131" s="91"/>
      <c r="DQ5131" s="72"/>
      <c r="DR5131" s="72"/>
      <c r="DS5131" s="72"/>
      <c r="DT5131" s="72"/>
      <c r="DZ5131" s="141"/>
      <c r="EA5131" s="141"/>
      <c r="EB5131" s="141"/>
      <c r="EC5131" s="141"/>
      <c r="ED5131" s="141"/>
      <c r="EE5131" s="143"/>
      <c r="EF5131" s="143"/>
    </row>
    <row r="5132" spans="78:136">
      <c r="BZ5132"/>
      <c r="CA5132" s="279">
        <v>41435.51871527778</v>
      </c>
      <c r="CB5132" t="s">
        <v>1969</v>
      </c>
      <c r="CF5132" s="65"/>
      <c r="CG5132" s="65"/>
      <c r="DJ5132" s="139"/>
      <c r="DK5132" s="95"/>
      <c r="DO5132" s="141"/>
      <c r="DP5132" s="91"/>
      <c r="DQ5132" s="72"/>
      <c r="DR5132" s="72"/>
      <c r="DS5132" s="72"/>
      <c r="DT5132" s="72"/>
      <c r="DZ5132" s="141"/>
      <c r="EA5132" s="141"/>
      <c r="EB5132" s="141"/>
      <c r="EC5132" s="141"/>
      <c r="ED5132" s="141"/>
      <c r="EE5132" s="143"/>
      <c r="EF5132" s="143"/>
    </row>
    <row r="5133" spans="78:136">
      <c r="BZ5133"/>
      <c r="CA5133" s="279">
        <v>41435.51871527778</v>
      </c>
      <c r="CB5133" t="s">
        <v>1969</v>
      </c>
      <c r="CF5133" s="65"/>
      <c r="CG5133" s="65"/>
      <c r="DJ5133" s="139"/>
      <c r="DK5133" s="95"/>
      <c r="DO5133" s="141"/>
      <c r="DP5133" s="91"/>
      <c r="DQ5133" s="72"/>
      <c r="DR5133" s="72"/>
      <c r="DS5133" s="72"/>
      <c r="DT5133" s="72"/>
      <c r="DZ5133" s="141"/>
      <c r="EA5133" s="141"/>
      <c r="EB5133" s="141"/>
      <c r="EC5133" s="141"/>
      <c r="ED5133" s="141"/>
      <c r="EE5133" s="143"/>
      <c r="EF5133" s="143"/>
    </row>
    <row r="5134" spans="78:136">
      <c r="BZ5134"/>
      <c r="CA5134" s="279">
        <v>41435.518726851849</v>
      </c>
      <c r="CB5134" t="s">
        <v>1969</v>
      </c>
      <c r="CF5134" s="65"/>
      <c r="CG5134" s="65"/>
      <c r="DJ5134" s="139"/>
      <c r="DK5134" s="95"/>
      <c r="DO5134" s="141"/>
      <c r="DP5134" s="91"/>
      <c r="DQ5134" s="72"/>
      <c r="DR5134" s="72"/>
      <c r="DS5134" s="72"/>
      <c r="DT5134" s="72"/>
      <c r="DZ5134" s="141"/>
      <c r="EA5134" s="141"/>
      <c r="EB5134" s="141"/>
      <c r="EC5134" s="141"/>
      <c r="ED5134" s="141"/>
      <c r="EE5134" s="143"/>
      <c r="EF5134" s="143"/>
    </row>
    <row r="5135" spans="78:136">
      <c r="BZ5135"/>
      <c r="CA5135" s="279">
        <v>41435.518738425926</v>
      </c>
      <c r="CB5135" t="s">
        <v>1969</v>
      </c>
      <c r="CF5135" s="65"/>
      <c r="CG5135" s="65"/>
      <c r="DJ5135" s="139"/>
      <c r="DK5135" s="95"/>
      <c r="DO5135" s="141"/>
      <c r="DP5135" s="91"/>
      <c r="DQ5135" s="72"/>
      <c r="DR5135" s="72"/>
      <c r="DS5135" s="72"/>
      <c r="DT5135" s="72"/>
      <c r="DZ5135" s="141"/>
      <c r="EA5135" s="141"/>
      <c r="EB5135" s="141"/>
      <c r="EC5135" s="141"/>
      <c r="ED5135" s="141"/>
      <c r="EE5135" s="143"/>
      <c r="EF5135" s="143"/>
    </row>
    <row r="5136" spans="78:136">
      <c r="BZ5136"/>
      <c r="CA5136" s="279">
        <v>41435.518750000003</v>
      </c>
      <c r="CB5136" t="s">
        <v>1969</v>
      </c>
      <c r="CF5136" s="65"/>
      <c r="CG5136" s="65"/>
      <c r="DJ5136" s="139"/>
      <c r="DK5136" s="95"/>
      <c r="DO5136" s="141"/>
      <c r="DP5136" s="91"/>
      <c r="DQ5136" s="72"/>
      <c r="DR5136" s="72"/>
      <c r="DS5136" s="72"/>
      <c r="DT5136" s="72"/>
      <c r="DZ5136" s="141"/>
      <c r="EA5136" s="141"/>
      <c r="EB5136" s="141"/>
      <c r="EC5136" s="141"/>
      <c r="ED5136" s="141"/>
      <c r="EE5136" s="143"/>
      <c r="EF5136" s="143"/>
    </row>
    <row r="5137" spans="78:136">
      <c r="BZ5137"/>
      <c r="CA5137" s="279">
        <v>41435.518773148149</v>
      </c>
      <c r="CB5137" t="s">
        <v>749</v>
      </c>
      <c r="CF5137" s="65"/>
      <c r="CG5137" s="65"/>
      <c r="DJ5137" s="139"/>
      <c r="DK5137" s="95"/>
      <c r="DO5137" s="141"/>
      <c r="DP5137" s="91"/>
      <c r="DQ5137" s="72"/>
      <c r="DR5137" s="72"/>
      <c r="DS5137" s="72"/>
      <c r="DT5137" s="72"/>
      <c r="DZ5137" s="141"/>
      <c r="EA5137" s="141"/>
      <c r="EB5137" s="141"/>
      <c r="EC5137" s="141"/>
      <c r="ED5137" s="141"/>
      <c r="EE5137" s="143"/>
      <c r="EF5137" s="143"/>
    </row>
    <row r="5138" spans="78:136">
      <c r="BZ5138"/>
      <c r="CA5138" s="279">
        <v>41435.518773148149</v>
      </c>
      <c r="CB5138" t="s">
        <v>1969</v>
      </c>
      <c r="CF5138" s="65"/>
      <c r="CG5138" s="65"/>
      <c r="DJ5138" s="139"/>
      <c r="DK5138" s="95"/>
      <c r="DO5138" s="141"/>
      <c r="DP5138" s="91"/>
      <c r="DQ5138" s="72"/>
      <c r="DR5138" s="72"/>
      <c r="DS5138" s="72"/>
      <c r="DT5138" s="72"/>
      <c r="DZ5138" s="141"/>
      <c r="EA5138" s="141"/>
      <c r="EB5138" s="141"/>
      <c r="EC5138" s="141"/>
      <c r="ED5138" s="141"/>
      <c r="EE5138" s="143"/>
      <c r="EF5138" s="143"/>
    </row>
    <row r="5139" spans="78:136">
      <c r="BZ5139"/>
      <c r="CA5139" s="279">
        <v>41435.518773148149</v>
      </c>
      <c r="CB5139" t="s">
        <v>1969</v>
      </c>
      <c r="CF5139" s="65"/>
      <c r="CG5139" s="65"/>
      <c r="DJ5139" s="139"/>
      <c r="DK5139" s="95"/>
      <c r="DO5139" s="141"/>
      <c r="DP5139" s="91"/>
      <c r="DQ5139" s="72"/>
      <c r="DR5139" s="72"/>
      <c r="DS5139" s="72"/>
      <c r="DT5139" s="72"/>
      <c r="DZ5139" s="141"/>
      <c r="EA5139" s="141"/>
      <c r="EB5139" s="141"/>
      <c r="EC5139" s="141"/>
      <c r="ED5139" s="141"/>
      <c r="EE5139" s="143"/>
      <c r="EF5139" s="143"/>
    </row>
    <row r="5140" spans="78:136">
      <c r="BZ5140"/>
      <c r="CA5140" s="279">
        <v>41435.518784722219</v>
      </c>
      <c r="CB5140" t="s">
        <v>1969</v>
      </c>
      <c r="CF5140" s="65"/>
      <c r="CG5140" s="65"/>
      <c r="DJ5140" s="139"/>
      <c r="DK5140" s="95"/>
      <c r="DO5140" s="141"/>
      <c r="DP5140" s="91"/>
      <c r="DQ5140" s="72"/>
      <c r="DR5140" s="72"/>
      <c r="DS5140" s="72"/>
      <c r="DT5140" s="72"/>
      <c r="DZ5140" s="141"/>
      <c r="EA5140" s="141"/>
      <c r="EB5140" s="141"/>
      <c r="EC5140" s="141"/>
      <c r="ED5140" s="141"/>
      <c r="EE5140" s="143"/>
      <c r="EF5140" s="143"/>
    </row>
    <row r="5141" spans="78:136">
      <c r="BZ5141"/>
      <c r="CA5141" s="279">
        <v>41435.518796296295</v>
      </c>
      <c r="CB5141" t="s">
        <v>1969</v>
      </c>
      <c r="CF5141" s="65"/>
      <c r="CG5141" s="65"/>
      <c r="DJ5141" s="139"/>
      <c r="DK5141" s="95"/>
      <c r="DO5141" s="141"/>
      <c r="DP5141" s="91"/>
      <c r="DQ5141" s="72"/>
      <c r="DR5141" s="72"/>
      <c r="DS5141" s="72"/>
      <c r="DT5141" s="72"/>
      <c r="DZ5141" s="141"/>
      <c r="EA5141" s="141"/>
      <c r="EB5141" s="141"/>
      <c r="EC5141" s="141"/>
      <c r="ED5141" s="141"/>
      <c r="EE5141" s="143"/>
      <c r="EF5141" s="143"/>
    </row>
    <row r="5142" spans="78:136">
      <c r="BZ5142"/>
      <c r="CA5142" s="279">
        <v>41435.518807870372</v>
      </c>
      <c r="CB5142" t="s">
        <v>1969</v>
      </c>
      <c r="CF5142" s="65"/>
      <c r="CG5142" s="65"/>
      <c r="DJ5142" s="139"/>
      <c r="DK5142" s="95"/>
      <c r="DO5142" s="141"/>
      <c r="DP5142" s="91"/>
      <c r="DQ5142" s="72"/>
      <c r="DR5142" s="72"/>
      <c r="DS5142" s="72"/>
      <c r="DT5142" s="72"/>
      <c r="DZ5142" s="141"/>
      <c r="EA5142" s="141"/>
      <c r="EB5142" s="141"/>
      <c r="EC5142" s="141"/>
      <c r="ED5142" s="141"/>
      <c r="EE5142" s="143"/>
      <c r="EF5142" s="143"/>
    </row>
    <row r="5143" spans="78:136">
      <c r="BZ5143"/>
      <c r="CA5143" s="279">
        <v>41435.518819444442</v>
      </c>
      <c r="CB5143" t="s">
        <v>750</v>
      </c>
      <c r="CF5143" s="65"/>
      <c r="CG5143" s="65"/>
      <c r="DJ5143" s="139"/>
      <c r="DK5143" s="95"/>
      <c r="DO5143" s="141"/>
      <c r="DP5143" s="91"/>
      <c r="DQ5143" s="72"/>
      <c r="DR5143" s="72"/>
      <c r="DS5143" s="72"/>
      <c r="DT5143" s="72"/>
      <c r="DZ5143" s="141"/>
      <c r="EA5143" s="141"/>
      <c r="EB5143" s="141"/>
      <c r="EC5143" s="141"/>
      <c r="ED5143" s="141"/>
      <c r="EE5143" s="143"/>
      <c r="EF5143" s="143"/>
    </row>
    <row r="5144" spans="78:136">
      <c r="BZ5144"/>
      <c r="CA5144" s="279">
        <v>41435.518831018519</v>
      </c>
      <c r="CB5144" t="s">
        <v>1969</v>
      </c>
      <c r="CF5144" s="65"/>
      <c r="CG5144" s="65"/>
      <c r="DJ5144" s="139"/>
      <c r="DK5144" s="95"/>
      <c r="DO5144" s="141"/>
      <c r="DP5144" s="91"/>
      <c r="DQ5144" s="72"/>
      <c r="DR5144" s="72"/>
      <c r="DS5144" s="72"/>
      <c r="DT5144" s="72"/>
      <c r="DZ5144" s="141"/>
      <c r="EA5144" s="141"/>
      <c r="EB5144" s="141"/>
      <c r="EC5144" s="141"/>
      <c r="ED5144" s="141"/>
      <c r="EE5144" s="143"/>
      <c r="EF5144" s="143"/>
    </row>
    <row r="5145" spans="78:136">
      <c r="BZ5145"/>
      <c r="CA5145" s="279">
        <v>41435.518831018519</v>
      </c>
      <c r="CB5145" t="s">
        <v>1969</v>
      </c>
      <c r="CF5145" s="65"/>
      <c r="CG5145" s="65"/>
      <c r="DJ5145" s="139"/>
      <c r="DK5145" s="95"/>
      <c r="DO5145" s="141"/>
      <c r="DP5145" s="91"/>
      <c r="DQ5145" s="72"/>
      <c r="DR5145" s="72"/>
      <c r="DS5145" s="72"/>
      <c r="DT5145" s="72"/>
      <c r="DZ5145" s="141"/>
      <c r="EA5145" s="141"/>
      <c r="EB5145" s="141"/>
      <c r="EC5145" s="141"/>
      <c r="ED5145" s="141"/>
      <c r="EE5145" s="143"/>
      <c r="EF5145" s="143"/>
    </row>
    <row r="5146" spans="78:136">
      <c r="BZ5146"/>
      <c r="CA5146" s="279">
        <v>41435.518842592595</v>
      </c>
      <c r="CB5146" t="s">
        <v>1969</v>
      </c>
      <c r="CF5146" s="65"/>
      <c r="CG5146" s="65"/>
      <c r="DJ5146" s="139"/>
      <c r="DK5146" s="95"/>
      <c r="DO5146" s="141"/>
      <c r="DP5146" s="91"/>
      <c r="DQ5146" s="72"/>
      <c r="DR5146" s="72"/>
      <c r="DS5146" s="72"/>
      <c r="DT5146" s="72"/>
      <c r="DZ5146" s="141"/>
      <c r="EA5146" s="141"/>
      <c r="EB5146" s="141"/>
      <c r="EC5146" s="141"/>
      <c r="ED5146" s="141"/>
      <c r="EE5146" s="143"/>
      <c r="EF5146" s="143"/>
    </row>
    <row r="5147" spans="78:136">
      <c r="BZ5147"/>
      <c r="CA5147" s="279">
        <v>41435.518854166665</v>
      </c>
      <c r="CB5147" t="s">
        <v>1969</v>
      </c>
      <c r="CF5147" s="65"/>
      <c r="CG5147" s="65"/>
      <c r="DJ5147" s="139"/>
      <c r="DK5147" s="95"/>
      <c r="DO5147" s="141"/>
      <c r="DP5147" s="91"/>
      <c r="DQ5147" s="72"/>
      <c r="DR5147" s="72"/>
      <c r="DS5147" s="72"/>
      <c r="DT5147" s="72"/>
      <c r="DZ5147" s="141"/>
      <c r="EA5147" s="141"/>
      <c r="EB5147" s="141"/>
      <c r="EC5147" s="141"/>
      <c r="ED5147" s="141"/>
      <c r="EE5147" s="143"/>
      <c r="EF5147" s="143"/>
    </row>
    <row r="5148" spans="78:136">
      <c r="BZ5148"/>
      <c r="CA5148" s="279">
        <v>41435.518865740742</v>
      </c>
      <c r="CB5148" t="s">
        <v>1969</v>
      </c>
      <c r="CF5148" s="65"/>
      <c r="CG5148" s="65"/>
      <c r="DJ5148" s="139"/>
      <c r="DK5148" s="95"/>
      <c r="DO5148" s="141"/>
      <c r="DP5148" s="91"/>
      <c r="DQ5148" s="72"/>
      <c r="DR5148" s="72"/>
      <c r="DS5148" s="72"/>
      <c r="DT5148" s="72"/>
      <c r="DZ5148" s="141"/>
      <c r="EA5148" s="141"/>
      <c r="EB5148" s="141"/>
      <c r="EC5148" s="141"/>
      <c r="ED5148" s="141"/>
      <c r="EE5148" s="143"/>
      <c r="EF5148" s="143"/>
    </row>
    <row r="5149" spans="78:136">
      <c r="BZ5149"/>
      <c r="CA5149" s="279">
        <v>41435.518877314818</v>
      </c>
      <c r="CB5149" t="s">
        <v>693</v>
      </c>
      <c r="CF5149" s="65"/>
      <c r="CG5149" s="65"/>
      <c r="DJ5149" s="139"/>
      <c r="DK5149" s="95"/>
      <c r="DO5149" s="141"/>
      <c r="DP5149" s="91"/>
      <c r="DQ5149" s="72"/>
      <c r="DR5149" s="72"/>
      <c r="DS5149" s="72"/>
      <c r="DT5149" s="72"/>
      <c r="DZ5149" s="141"/>
      <c r="EA5149" s="141"/>
      <c r="EB5149" s="141"/>
      <c r="EC5149" s="141"/>
      <c r="ED5149" s="141"/>
      <c r="EE5149" s="143"/>
      <c r="EF5149" s="143"/>
    </row>
    <row r="5150" spans="78:136">
      <c r="BZ5150"/>
      <c r="CA5150" s="279">
        <v>41435.518877314818</v>
      </c>
      <c r="CB5150" t="s">
        <v>1969</v>
      </c>
      <c r="CF5150" s="65"/>
      <c r="CG5150" s="65"/>
      <c r="DJ5150" s="139"/>
      <c r="DK5150" s="95"/>
      <c r="DO5150" s="141"/>
      <c r="DP5150" s="91"/>
      <c r="DQ5150" s="72"/>
      <c r="DR5150" s="72"/>
      <c r="DS5150" s="72"/>
      <c r="DT5150" s="72"/>
      <c r="DZ5150" s="141"/>
      <c r="EA5150" s="141"/>
      <c r="EB5150" s="141"/>
      <c r="EC5150" s="141"/>
      <c r="ED5150" s="141"/>
      <c r="EE5150" s="143"/>
      <c r="EF5150" s="143"/>
    </row>
    <row r="5151" spans="78:136">
      <c r="BZ5151"/>
      <c r="CA5151" s="279">
        <v>41435.518888888888</v>
      </c>
      <c r="CB5151" t="s">
        <v>1969</v>
      </c>
      <c r="CF5151" s="65"/>
      <c r="CG5151" s="65"/>
      <c r="DJ5151" s="139"/>
      <c r="DK5151" s="95"/>
      <c r="DO5151" s="141"/>
      <c r="DP5151" s="91"/>
      <c r="DQ5151" s="72"/>
      <c r="DR5151" s="72"/>
      <c r="DS5151" s="72"/>
      <c r="DT5151" s="72"/>
      <c r="DZ5151" s="141"/>
      <c r="EA5151" s="141"/>
      <c r="EB5151" s="141"/>
      <c r="EC5151" s="141"/>
      <c r="ED5151" s="141"/>
      <c r="EE5151" s="143"/>
      <c r="EF5151" s="143"/>
    </row>
    <row r="5152" spans="78:136">
      <c r="BZ5152"/>
      <c r="CA5152" s="279">
        <v>41435.518900462965</v>
      </c>
      <c r="CB5152" t="s">
        <v>1969</v>
      </c>
      <c r="CF5152" s="65"/>
      <c r="CG5152" s="65"/>
      <c r="DJ5152" s="139"/>
      <c r="DK5152" s="95"/>
      <c r="DO5152" s="141"/>
      <c r="DP5152" s="91"/>
      <c r="DQ5152" s="72"/>
      <c r="DR5152" s="72"/>
      <c r="DS5152" s="72"/>
      <c r="DT5152" s="72"/>
      <c r="DZ5152" s="141"/>
      <c r="EA5152" s="141"/>
      <c r="EB5152" s="141"/>
      <c r="EC5152" s="141"/>
      <c r="ED5152" s="141"/>
      <c r="EE5152" s="143"/>
      <c r="EF5152" s="143"/>
    </row>
    <row r="5153" spans="78:136">
      <c r="BZ5153"/>
      <c r="CA5153" s="279">
        <v>41435.518900462965</v>
      </c>
      <c r="CB5153" t="s">
        <v>1969</v>
      </c>
      <c r="CF5153" s="65"/>
      <c r="CG5153" s="65"/>
      <c r="DJ5153" s="139"/>
      <c r="DK5153" s="95"/>
      <c r="DO5153" s="141"/>
      <c r="DP5153" s="91"/>
      <c r="DQ5153" s="72"/>
      <c r="DR5153" s="72"/>
      <c r="DS5153" s="72"/>
      <c r="DT5153" s="72"/>
      <c r="DZ5153" s="141"/>
      <c r="EA5153" s="141"/>
      <c r="EB5153" s="141"/>
      <c r="EC5153" s="141"/>
      <c r="ED5153" s="141"/>
      <c r="EE5153" s="143"/>
      <c r="EF5153" s="143"/>
    </row>
    <row r="5154" spans="78:136">
      <c r="BZ5154"/>
      <c r="CA5154" s="279">
        <v>41435.518923611111</v>
      </c>
      <c r="CB5154" t="s">
        <v>1969</v>
      </c>
      <c r="CF5154" s="65"/>
      <c r="CG5154" s="65"/>
      <c r="DJ5154" s="139"/>
      <c r="DK5154" s="95"/>
      <c r="DO5154" s="141"/>
      <c r="DP5154" s="91"/>
      <c r="DQ5154" s="72"/>
      <c r="DR5154" s="72"/>
      <c r="DS5154" s="72"/>
      <c r="DT5154" s="72"/>
      <c r="DZ5154" s="141"/>
      <c r="EA5154" s="141"/>
      <c r="EB5154" s="141"/>
      <c r="EC5154" s="141"/>
      <c r="ED5154" s="141"/>
      <c r="EE5154" s="143"/>
      <c r="EF5154" s="143"/>
    </row>
    <row r="5155" spans="78:136">
      <c r="BZ5155"/>
      <c r="CA5155" s="279">
        <v>41435.518935185188</v>
      </c>
      <c r="CB5155" t="s">
        <v>645</v>
      </c>
      <c r="CF5155" s="65"/>
      <c r="CG5155" s="65"/>
      <c r="DJ5155" s="139"/>
      <c r="DK5155" s="95"/>
      <c r="DO5155" s="141"/>
      <c r="DP5155" s="91"/>
      <c r="DQ5155" s="72"/>
      <c r="DR5155" s="72"/>
      <c r="DS5155" s="72"/>
      <c r="DT5155" s="72"/>
      <c r="DZ5155" s="141"/>
      <c r="EA5155" s="141"/>
      <c r="EB5155" s="141"/>
      <c r="EC5155" s="141"/>
      <c r="ED5155" s="141"/>
      <c r="EE5155" s="143"/>
      <c r="EF5155" s="143"/>
    </row>
    <row r="5156" spans="78:136">
      <c r="BZ5156"/>
      <c r="CA5156" s="279">
        <v>41435.518935185188</v>
      </c>
      <c r="CB5156" t="s">
        <v>1969</v>
      </c>
      <c r="CF5156" s="65"/>
      <c r="CG5156" s="65"/>
      <c r="DJ5156" s="139"/>
      <c r="DK5156" s="95"/>
      <c r="DO5156" s="141"/>
      <c r="DP5156" s="91"/>
      <c r="DQ5156" s="72"/>
      <c r="DR5156" s="72"/>
      <c r="DS5156" s="72"/>
      <c r="DT5156" s="72"/>
      <c r="DZ5156" s="141"/>
      <c r="EA5156" s="141"/>
      <c r="EB5156" s="141"/>
      <c r="EC5156" s="141"/>
      <c r="ED5156" s="141"/>
      <c r="EE5156" s="143"/>
      <c r="EF5156" s="143"/>
    </row>
    <row r="5157" spans="78:136">
      <c r="BZ5157"/>
      <c r="CA5157" s="279">
        <v>41435.518935185188</v>
      </c>
      <c r="CB5157" t="s">
        <v>1969</v>
      </c>
      <c r="CF5157" s="65"/>
      <c r="CG5157" s="65"/>
      <c r="DJ5157" s="139"/>
      <c r="DK5157" s="95"/>
      <c r="DO5157" s="141"/>
      <c r="DP5157" s="91"/>
      <c r="DQ5157" s="72"/>
      <c r="DR5157" s="72"/>
      <c r="DS5157" s="72"/>
      <c r="DT5157" s="72"/>
      <c r="DZ5157" s="141"/>
      <c r="EA5157" s="141"/>
      <c r="EB5157" s="141"/>
      <c r="EC5157" s="141"/>
      <c r="ED5157" s="141"/>
      <c r="EE5157" s="143"/>
      <c r="EF5157" s="143"/>
    </row>
    <row r="5158" spans="78:136">
      <c r="BZ5158"/>
      <c r="CA5158" s="279">
        <v>41435.518946759257</v>
      </c>
      <c r="CB5158" t="s">
        <v>1969</v>
      </c>
      <c r="CF5158" s="65"/>
      <c r="CG5158" s="65"/>
      <c r="DJ5158" s="139"/>
      <c r="DK5158" s="95"/>
      <c r="DO5158" s="141"/>
      <c r="DP5158" s="91"/>
      <c r="DQ5158" s="72"/>
      <c r="DR5158" s="72"/>
      <c r="DS5158" s="72"/>
      <c r="DT5158" s="72"/>
      <c r="DZ5158" s="141"/>
      <c r="EA5158" s="141"/>
      <c r="EB5158" s="141"/>
      <c r="EC5158" s="141"/>
      <c r="ED5158" s="141"/>
      <c r="EE5158" s="143"/>
      <c r="EF5158" s="143"/>
    </row>
    <row r="5159" spans="78:136">
      <c r="BZ5159"/>
      <c r="CA5159" s="279">
        <v>41435.518958333334</v>
      </c>
      <c r="CB5159" t="s">
        <v>1969</v>
      </c>
      <c r="CF5159" s="65"/>
      <c r="CG5159" s="65"/>
      <c r="DJ5159" s="139"/>
      <c r="DK5159" s="95"/>
      <c r="DO5159" s="141"/>
      <c r="DP5159" s="91"/>
      <c r="DQ5159" s="72"/>
      <c r="DR5159" s="72"/>
      <c r="DS5159" s="72"/>
      <c r="DT5159" s="72"/>
      <c r="DZ5159" s="141"/>
      <c r="EA5159" s="141"/>
      <c r="EB5159" s="141"/>
      <c r="EC5159" s="141"/>
      <c r="ED5159" s="141"/>
      <c r="EE5159" s="143"/>
      <c r="EF5159" s="143"/>
    </row>
    <row r="5160" spans="78:136">
      <c r="BZ5160"/>
      <c r="CA5160" s="279">
        <v>41435.518969907411</v>
      </c>
      <c r="CB5160" t="s">
        <v>1969</v>
      </c>
      <c r="CF5160" s="65"/>
      <c r="CG5160" s="65"/>
      <c r="DJ5160" s="139"/>
      <c r="DK5160" s="95"/>
      <c r="DO5160" s="141"/>
      <c r="DP5160" s="91"/>
      <c r="DQ5160" s="72"/>
      <c r="DR5160" s="72"/>
      <c r="DS5160" s="72"/>
      <c r="DT5160" s="72"/>
      <c r="DZ5160" s="141"/>
      <c r="EA5160" s="141"/>
      <c r="EB5160" s="141"/>
      <c r="EC5160" s="141"/>
      <c r="ED5160" s="141"/>
      <c r="EE5160" s="143"/>
      <c r="EF5160" s="143"/>
    </row>
    <row r="5161" spans="78:136">
      <c r="BZ5161"/>
      <c r="CA5161" s="279">
        <v>41435.518993055557</v>
      </c>
      <c r="CB5161" t="s">
        <v>646</v>
      </c>
      <c r="CF5161" s="65"/>
      <c r="CG5161" s="65"/>
      <c r="DJ5161" s="139"/>
      <c r="DK5161" s="95"/>
      <c r="DO5161" s="141"/>
      <c r="DP5161" s="91"/>
      <c r="DQ5161" s="72"/>
      <c r="DR5161" s="72"/>
      <c r="DS5161" s="72"/>
      <c r="DT5161" s="72"/>
      <c r="DZ5161" s="141"/>
      <c r="EA5161" s="141"/>
      <c r="EB5161" s="141"/>
      <c r="EC5161" s="141"/>
      <c r="ED5161" s="141"/>
      <c r="EE5161" s="143"/>
      <c r="EF5161" s="143"/>
    </row>
    <row r="5162" spans="78:136">
      <c r="BZ5162"/>
      <c r="CA5162" s="279">
        <v>41435.518993055557</v>
      </c>
      <c r="CB5162" t="s">
        <v>1969</v>
      </c>
      <c r="CF5162" s="65"/>
      <c r="CG5162" s="65"/>
      <c r="DJ5162" s="139"/>
      <c r="DK5162" s="95"/>
      <c r="DO5162" s="141"/>
      <c r="DP5162" s="91"/>
      <c r="DQ5162" s="72"/>
      <c r="DR5162" s="72"/>
      <c r="DS5162" s="72"/>
      <c r="DT5162" s="72"/>
      <c r="DZ5162" s="141"/>
      <c r="EA5162" s="141"/>
      <c r="EB5162" s="141"/>
      <c r="EC5162" s="141"/>
      <c r="ED5162" s="141"/>
      <c r="EE5162" s="143"/>
      <c r="EF5162" s="143"/>
    </row>
    <row r="5163" spans="78:136">
      <c r="BZ5163"/>
      <c r="CA5163" s="279">
        <v>41435.518993055557</v>
      </c>
      <c r="CB5163" t="s">
        <v>1969</v>
      </c>
      <c r="CF5163" s="65"/>
      <c r="CG5163" s="65"/>
      <c r="DJ5163" s="139"/>
      <c r="DK5163" s="95"/>
      <c r="DO5163" s="141"/>
      <c r="DP5163" s="91"/>
      <c r="DQ5163" s="72"/>
      <c r="DR5163" s="72"/>
      <c r="DS5163" s="72"/>
      <c r="DT5163" s="72"/>
      <c r="DZ5163" s="141"/>
      <c r="EA5163" s="141"/>
      <c r="EB5163" s="141"/>
      <c r="EC5163" s="141"/>
      <c r="ED5163" s="141"/>
      <c r="EE5163" s="143"/>
      <c r="EF5163" s="143"/>
    </row>
    <row r="5164" spans="78:136">
      <c r="BZ5164"/>
      <c r="CA5164" s="279">
        <v>41435.519004629627</v>
      </c>
      <c r="CB5164" t="s">
        <v>1969</v>
      </c>
      <c r="CF5164" s="65"/>
      <c r="CG5164" s="65"/>
      <c r="DJ5164" s="139"/>
      <c r="DK5164" s="95"/>
      <c r="DO5164" s="141"/>
      <c r="DP5164" s="91"/>
      <c r="DQ5164" s="72"/>
      <c r="DR5164" s="72"/>
      <c r="DS5164" s="72"/>
      <c r="DT5164" s="72"/>
      <c r="DZ5164" s="141"/>
      <c r="EA5164" s="141"/>
      <c r="EB5164" s="141"/>
      <c r="EC5164" s="141"/>
      <c r="ED5164" s="141"/>
      <c r="EE5164" s="143"/>
      <c r="EF5164" s="143"/>
    </row>
    <row r="5165" spans="78:136">
      <c r="BZ5165"/>
      <c r="CA5165" s="279">
        <v>41435.519016203703</v>
      </c>
      <c r="CB5165" t="s">
        <v>1969</v>
      </c>
      <c r="CF5165" s="65"/>
      <c r="CG5165" s="65"/>
      <c r="DJ5165" s="139"/>
      <c r="DK5165" s="95"/>
      <c r="DO5165" s="141"/>
      <c r="DP5165" s="91"/>
      <c r="DQ5165" s="72"/>
      <c r="DR5165" s="72"/>
      <c r="DS5165" s="72"/>
      <c r="DT5165" s="72"/>
      <c r="DZ5165" s="141"/>
      <c r="EA5165" s="141"/>
      <c r="EB5165" s="141"/>
      <c r="EC5165" s="141"/>
      <c r="ED5165" s="141"/>
      <c r="EE5165" s="143"/>
      <c r="EF5165" s="143"/>
    </row>
    <row r="5166" spans="78:136">
      <c r="BZ5166"/>
      <c r="CA5166" s="279">
        <v>41435.51902777778</v>
      </c>
      <c r="CB5166" t="s">
        <v>1969</v>
      </c>
      <c r="CF5166" s="65"/>
      <c r="CG5166" s="65"/>
      <c r="DJ5166" s="139"/>
      <c r="DK5166" s="95"/>
      <c r="DO5166" s="141"/>
      <c r="DP5166" s="91"/>
      <c r="DQ5166" s="72"/>
      <c r="DR5166" s="72"/>
      <c r="DS5166" s="72"/>
      <c r="DT5166" s="72"/>
      <c r="DZ5166" s="141"/>
      <c r="EA5166" s="141"/>
      <c r="EB5166" s="141"/>
      <c r="EC5166" s="141"/>
      <c r="ED5166" s="141"/>
      <c r="EE5166" s="143"/>
      <c r="EF5166" s="143"/>
    </row>
    <row r="5167" spans="78:136">
      <c r="BZ5167"/>
      <c r="CA5167" s="279">
        <v>41435.51903935185</v>
      </c>
      <c r="CB5167" t="s">
        <v>510</v>
      </c>
      <c r="CF5167" s="65"/>
      <c r="CG5167" s="65"/>
      <c r="DJ5167" s="139"/>
      <c r="DK5167" s="95"/>
      <c r="DO5167" s="141"/>
      <c r="DP5167" s="91"/>
      <c r="DQ5167" s="72"/>
      <c r="DR5167" s="72"/>
      <c r="DS5167" s="72"/>
      <c r="DT5167" s="72"/>
      <c r="DZ5167" s="141"/>
      <c r="EA5167" s="141"/>
      <c r="EB5167" s="141"/>
      <c r="EC5167" s="141"/>
      <c r="ED5167" s="141"/>
      <c r="EE5167" s="143"/>
      <c r="EF5167" s="143"/>
    </row>
    <row r="5168" spans="78:136">
      <c r="BZ5168"/>
      <c r="CA5168" s="279">
        <v>41435.519050925926</v>
      </c>
      <c r="CB5168" t="s">
        <v>1969</v>
      </c>
      <c r="CF5168" s="65"/>
      <c r="CG5168" s="65"/>
      <c r="DJ5168" s="139"/>
      <c r="DK5168" s="95"/>
      <c r="DO5168" s="141"/>
      <c r="DP5168" s="91"/>
      <c r="DQ5168" s="72"/>
      <c r="DR5168" s="72"/>
      <c r="DS5168" s="72"/>
      <c r="DT5168" s="72"/>
      <c r="DZ5168" s="141"/>
      <c r="EA5168" s="141"/>
      <c r="EB5168" s="141"/>
      <c r="EC5168" s="141"/>
      <c r="ED5168" s="141"/>
      <c r="EE5168" s="143"/>
      <c r="EF5168" s="143"/>
    </row>
    <row r="5169" spans="78:136">
      <c r="BZ5169"/>
      <c r="CA5169" s="279">
        <v>41435.519050925926</v>
      </c>
      <c r="CB5169" t="s">
        <v>1969</v>
      </c>
      <c r="CF5169" s="65"/>
      <c r="CG5169" s="65"/>
      <c r="DJ5169" s="139"/>
      <c r="DK5169" s="95"/>
      <c r="DO5169" s="141"/>
      <c r="DP5169" s="91"/>
      <c r="DQ5169" s="72"/>
      <c r="DR5169" s="72"/>
      <c r="DS5169" s="72"/>
      <c r="DT5169" s="72"/>
      <c r="DZ5169" s="141"/>
      <c r="EA5169" s="141"/>
      <c r="EB5169" s="141"/>
      <c r="EC5169" s="141"/>
      <c r="ED5169" s="141"/>
      <c r="EE5169" s="143"/>
      <c r="EF5169" s="143"/>
    </row>
    <row r="5170" spans="78:136">
      <c r="BZ5170"/>
      <c r="CA5170" s="279">
        <v>41435.519062500003</v>
      </c>
      <c r="CB5170" t="s">
        <v>1969</v>
      </c>
      <c r="CF5170" s="65"/>
      <c r="CG5170" s="65"/>
      <c r="DJ5170" s="139"/>
      <c r="DK5170" s="95"/>
      <c r="DO5170" s="141"/>
      <c r="DP5170" s="91"/>
      <c r="DQ5170" s="72"/>
      <c r="DR5170" s="72"/>
      <c r="DS5170" s="72"/>
      <c r="DT5170" s="72"/>
      <c r="DZ5170" s="141"/>
      <c r="EA5170" s="141"/>
      <c r="EB5170" s="141"/>
      <c r="EC5170" s="141"/>
      <c r="ED5170" s="141"/>
      <c r="EE5170" s="143"/>
      <c r="EF5170" s="143"/>
    </row>
    <row r="5171" spans="78:136">
      <c r="BZ5171"/>
      <c r="CA5171" s="279">
        <v>41435.519074074073</v>
      </c>
      <c r="CB5171" t="s">
        <v>1969</v>
      </c>
      <c r="CF5171" s="65"/>
      <c r="CG5171" s="65"/>
      <c r="DJ5171" s="139"/>
      <c r="DK5171" s="95"/>
      <c r="DO5171" s="141"/>
      <c r="DP5171" s="91"/>
      <c r="DQ5171" s="72"/>
      <c r="DR5171" s="72"/>
      <c r="DS5171" s="72"/>
      <c r="DT5171" s="72"/>
      <c r="DZ5171" s="141"/>
      <c r="EA5171" s="141"/>
      <c r="EB5171" s="141"/>
      <c r="EC5171" s="141"/>
      <c r="ED5171" s="141"/>
      <c r="EE5171" s="143"/>
      <c r="EF5171" s="143"/>
    </row>
    <row r="5172" spans="78:136">
      <c r="BZ5172"/>
      <c r="CA5172" s="279">
        <v>41435.519085648149</v>
      </c>
      <c r="CB5172" t="s">
        <v>1969</v>
      </c>
      <c r="CF5172" s="65"/>
      <c r="CG5172" s="65"/>
      <c r="DJ5172" s="139"/>
      <c r="DK5172" s="95"/>
      <c r="DO5172" s="141"/>
      <c r="DP5172" s="91"/>
      <c r="DQ5172" s="72"/>
      <c r="DR5172" s="72"/>
      <c r="DS5172" s="72"/>
      <c r="DT5172" s="72"/>
      <c r="DZ5172" s="141"/>
      <c r="EA5172" s="141"/>
      <c r="EB5172" s="141"/>
      <c r="EC5172" s="141"/>
      <c r="ED5172" s="141"/>
      <c r="EE5172" s="143"/>
      <c r="EF5172" s="143"/>
    </row>
    <row r="5173" spans="78:136">
      <c r="BZ5173"/>
      <c r="CA5173" s="279">
        <v>41435.519097222219</v>
      </c>
      <c r="CB5173" t="s">
        <v>568</v>
      </c>
      <c r="CF5173" s="65"/>
      <c r="CG5173" s="65"/>
      <c r="DJ5173" s="139"/>
      <c r="DK5173" s="95"/>
      <c r="DO5173" s="141"/>
      <c r="DP5173" s="91"/>
      <c r="DQ5173" s="72"/>
      <c r="DR5173" s="72"/>
      <c r="DS5173" s="72"/>
      <c r="DT5173" s="72"/>
      <c r="DZ5173" s="141"/>
      <c r="EA5173" s="141"/>
      <c r="EB5173" s="141"/>
      <c r="EC5173" s="141"/>
      <c r="ED5173" s="141"/>
      <c r="EE5173" s="143"/>
      <c r="EF5173" s="143"/>
    </row>
    <row r="5174" spans="78:136">
      <c r="BZ5174"/>
      <c r="CA5174" s="279">
        <v>41435.519108796296</v>
      </c>
      <c r="CB5174" t="s">
        <v>1969</v>
      </c>
      <c r="CF5174" s="65"/>
      <c r="CG5174" s="65"/>
      <c r="DJ5174" s="139"/>
      <c r="DK5174" s="95"/>
      <c r="DO5174" s="141"/>
      <c r="DP5174" s="91"/>
      <c r="DQ5174" s="72"/>
      <c r="DR5174" s="72"/>
      <c r="DS5174" s="72"/>
      <c r="DT5174" s="72"/>
      <c r="DZ5174" s="141"/>
      <c r="EA5174" s="141"/>
      <c r="EB5174" s="141"/>
      <c r="EC5174" s="141"/>
      <c r="ED5174" s="141"/>
      <c r="EE5174" s="143"/>
      <c r="EF5174" s="143"/>
    </row>
    <row r="5175" spans="78:136">
      <c r="BZ5175"/>
      <c r="CA5175" s="279">
        <v>41435.519108796296</v>
      </c>
      <c r="CB5175" t="s">
        <v>1969</v>
      </c>
      <c r="CF5175" s="65"/>
      <c r="CG5175" s="65"/>
      <c r="DJ5175" s="139"/>
      <c r="DK5175" s="95"/>
      <c r="DO5175" s="141"/>
      <c r="DP5175" s="91"/>
      <c r="DQ5175" s="72"/>
      <c r="DR5175" s="72"/>
      <c r="DS5175" s="72"/>
      <c r="DT5175" s="72"/>
      <c r="DZ5175" s="141"/>
      <c r="EA5175" s="141"/>
      <c r="EB5175" s="141"/>
      <c r="EC5175" s="141"/>
      <c r="ED5175" s="141"/>
      <c r="EE5175" s="143"/>
      <c r="EF5175" s="143"/>
    </row>
    <row r="5176" spans="78:136">
      <c r="BZ5176"/>
      <c r="CA5176" s="279">
        <v>41435.519120370373</v>
      </c>
      <c r="CB5176" t="s">
        <v>1969</v>
      </c>
      <c r="CF5176" s="65"/>
      <c r="CG5176" s="65"/>
      <c r="DJ5176" s="139"/>
      <c r="DK5176" s="95"/>
      <c r="DO5176" s="141"/>
      <c r="DP5176" s="91"/>
      <c r="DQ5176" s="72"/>
      <c r="DR5176" s="72"/>
      <c r="DS5176" s="72"/>
      <c r="DT5176" s="72"/>
      <c r="DZ5176" s="141"/>
      <c r="EA5176" s="141"/>
      <c r="EB5176" s="141"/>
      <c r="EC5176" s="141"/>
      <c r="ED5176" s="141"/>
      <c r="EE5176" s="143"/>
      <c r="EF5176" s="143"/>
    </row>
    <row r="5177" spans="78:136">
      <c r="BZ5177"/>
      <c r="CA5177" s="279">
        <v>41435.519131944442</v>
      </c>
      <c r="CB5177" t="s">
        <v>1969</v>
      </c>
      <c r="CF5177" s="65"/>
      <c r="CG5177" s="65"/>
      <c r="DJ5177" s="139"/>
      <c r="DK5177" s="95"/>
      <c r="DO5177" s="141"/>
      <c r="DP5177" s="91"/>
      <c r="DQ5177" s="72"/>
      <c r="DR5177" s="72"/>
      <c r="DS5177" s="72"/>
      <c r="DT5177" s="72"/>
      <c r="DZ5177" s="141"/>
      <c r="EA5177" s="141"/>
      <c r="EB5177" s="141"/>
      <c r="EC5177" s="141"/>
      <c r="ED5177" s="141"/>
      <c r="EE5177" s="143"/>
      <c r="EF5177" s="143"/>
    </row>
    <row r="5178" spans="78:136">
      <c r="BZ5178"/>
      <c r="CA5178" s="279">
        <v>41435.519143518519</v>
      </c>
      <c r="CB5178" t="s">
        <v>1969</v>
      </c>
      <c r="CF5178" s="65"/>
      <c r="CG5178" s="65"/>
      <c r="DJ5178" s="139"/>
      <c r="DK5178" s="95"/>
      <c r="DO5178" s="141"/>
      <c r="DP5178" s="91"/>
      <c r="DQ5178" s="72"/>
      <c r="DR5178" s="72"/>
      <c r="DS5178" s="72"/>
      <c r="DT5178" s="72"/>
      <c r="DZ5178" s="141"/>
      <c r="EA5178" s="141"/>
      <c r="EB5178" s="141"/>
      <c r="EC5178" s="141"/>
      <c r="ED5178" s="141"/>
      <c r="EE5178" s="143"/>
      <c r="EF5178" s="143"/>
    </row>
    <row r="5179" spans="78:136">
      <c r="BZ5179"/>
      <c r="CA5179" s="279">
        <v>41435.519155092596</v>
      </c>
      <c r="CB5179" t="s">
        <v>448</v>
      </c>
      <c r="CF5179" s="65"/>
      <c r="CG5179" s="65"/>
      <c r="DJ5179" s="139"/>
      <c r="DK5179" s="95"/>
      <c r="DO5179" s="141"/>
      <c r="DP5179" s="91"/>
      <c r="DQ5179" s="72"/>
      <c r="DR5179" s="72"/>
      <c r="DS5179" s="72"/>
      <c r="DT5179" s="72"/>
      <c r="DZ5179" s="141"/>
      <c r="EA5179" s="141"/>
      <c r="EB5179" s="141"/>
      <c r="EC5179" s="141"/>
      <c r="ED5179" s="141"/>
      <c r="EE5179" s="143"/>
      <c r="EF5179" s="143"/>
    </row>
    <row r="5180" spans="78:136">
      <c r="BZ5180"/>
      <c r="CA5180" s="279">
        <v>41435.519930555558</v>
      </c>
      <c r="CB5180" t="s">
        <v>1969</v>
      </c>
      <c r="CF5180" s="65"/>
      <c r="CG5180" s="65"/>
      <c r="DJ5180" s="139"/>
      <c r="DK5180" s="95"/>
      <c r="DO5180" s="141"/>
      <c r="DP5180" s="91"/>
      <c r="DQ5180" s="72"/>
      <c r="DR5180" s="72"/>
      <c r="DS5180" s="72"/>
      <c r="DT5180" s="72"/>
      <c r="DZ5180" s="141"/>
      <c r="EA5180" s="141"/>
      <c r="EB5180" s="141"/>
      <c r="EC5180" s="141"/>
      <c r="ED5180" s="141"/>
      <c r="EE5180" s="143"/>
      <c r="EF5180" s="143"/>
    </row>
    <row r="5181" spans="78:136">
      <c r="BZ5181"/>
      <c r="CA5181" s="279">
        <v>41435.520046296297</v>
      </c>
      <c r="CB5181" t="s">
        <v>1969</v>
      </c>
      <c r="CF5181" s="65"/>
      <c r="CG5181" s="65"/>
      <c r="DJ5181" s="139"/>
      <c r="DK5181" s="95"/>
      <c r="DO5181" s="141"/>
      <c r="DP5181" s="91"/>
      <c r="DQ5181" s="72"/>
      <c r="DR5181" s="72"/>
      <c r="DS5181" s="72"/>
      <c r="DT5181" s="72"/>
      <c r="DZ5181" s="141"/>
      <c r="EA5181" s="141"/>
      <c r="EB5181" s="141"/>
      <c r="EC5181" s="141"/>
      <c r="ED5181" s="141"/>
      <c r="EE5181" s="143"/>
      <c r="EF5181" s="143"/>
    </row>
    <row r="5182" spans="78:136">
      <c r="BZ5182"/>
      <c r="CA5182" s="279">
        <v>41435.520057870373</v>
      </c>
      <c r="CB5182" t="s">
        <v>449</v>
      </c>
      <c r="CF5182" s="65"/>
      <c r="CG5182" s="65"/>
      <c r="DJ5182" s="139"/>
      <c r="DK5182" s="95"/>
      <c r="DO5182" s="141"/>
      <c r="DP5182" s="91"/>
      <c r="DQ5182" s="72"/>
      <c r="DR5182" s="72"/>
      <c r="DS5182" s="72"/>
      <c r="DT5182" s="72"/>
      <c r="DZ5182" s="141"/>
      <c r="EA5182" s="141"/>
      <c r="EB5182" s="141"/>
      <c r="EC5182" s="141"/>
      <c r="ED5182" s="141"/>
      <c r="EE5182" s="143"/>
      <c r="EF5182" s="143"/>
    </row>
    <row r="5183" spans="78:136">
      <c r="BZ5183"/>
      <c r="CA5183" s="279">
        <v>41435.520069444443</v>
      </c>
      <c r="CB5183" t="s">
        <v>799</v>
      </c>
      <c r="CF5183" s="65"/>
      <c r="CG5183" s="65"/>
      <c r="DJ5183" s="139"/>
      <c r="DK5183" s="95"/>
      <c r="DO5183" s="141"/>
      <c r="DP5183" s="91"/>
      <c r="DQ5183" s="72"/>
      <c r="DR5183" s="72"/>
      <c r="DS5183" s="72"/>
      <c r="DT5183" s="72"/>
      <c r="DZ5183" s="141"/>
      <c r="EA5183" s="141"/>
      <c r="EB5183" s="141"/>
      <c r="EC5183" s="141"/>
      <c r="ED5183" s="141"/>
      <c r="EE5183" s="143"/>
      <c r="EF5183" s="143"/>
    </row>
    <row r="5184" spans="78:136">
      <c r="BZ5184"/>
      <c r="CA5184" s="279">
        <v>41435.520173611112</v>
      </c>
      <c r="CB5184" t="s">
        <v>1969</v>
      </c>
      <c r="CF5184" s="65"/>
      <c r="CG5184" s="65"/>
      <c r="DJ5184" s="139"/>
      <c r="DK5184" s="95"/>
      <c r="DO5184" s="141"/>
      <c r="DP5184" s="91"/>
      <c r="DQ5184" s="72"/>
      <c r="DR5184" s="72"/>
      <c r="DS5184" s="72"/>
      <c r="DT5184" s="72"/>
      <c r="DZ5184" s="141"/>
      <c r="EA5184" s="141"/>
      <c r="EB5184" s="141"/>
      <c r="EC5184" s="141"/>
      <c r="ED5184" s="141"/>
      <c r="EE5184" s="143"/>
      <c r="EF5184" s="143"/>
    </row>
    <row r="5185" spans="78:136">
      <c r="BZ5185"/>
      <c r="CA5185" s="279">
        <v>41435.520173611112</v>
      </c>
      <c r="CB5185" t="s">
        <v>449</v>
      </c>
      <c r="CF5185" s="65"/>
      <c r="CG5185" s="65"/>
      <c r="DJ5185" s="139"/>
      <c r="DK5185" s="95"/>
      <c r="DO5185" s="141"/>
      <c r="DP5185" s="91"/>
      <c r="DQ5185" s="72"/>
      <c r="DR5185" s="72"/>
      <c r="DS5185" s="72"/>
      <c r="DT5185" s="72"/>
      <c r="DZ5185" s="141"/>
      <c r="EA5185" s="141"/>
      <c r="EB5185" s="141"/>
      <c r="EC5185" s="141"/>
      <c r="ED5185" s="141"/>
      <c r="EE5185" s="143"/>
      <c r="EF5185" s="143"/>
    </row>
    <row r="5186" spans="78:136">
      <c r="BZ5186"/>
      <c r="CA5186" s="279">
        <v>41435.520196759258</v>
      </c>
      <c r="CB5186" t="s">
        <v>663</v>
      </c>
      <c r="CF5186" s="65"/>
      <c r="CG5186" s="65"/>
      <c r="DJ5186" s="139"/>
      <c r="DK5186" s="95"/>
      <c r="DO5186" s="141"/>
      <c r="DP5186" s="91"/>
      <c r="DQ5186" s="72"/>
      <c r="DR5186" s="72"/>
      <c r="DS5186" s="72"/>
      <c r="DT5186" s="72"/>
      <c r="DZ5186" s="141"/>
      <c r="EA5186" s="141"/>
      <c r="EB5186" s="141"/>
      <c r="EC5186" s="141"/>
      <c r="ED5186" s="141"/>
      <c r="EE5186" s="143"/>
      <c r="EF5186" s="143"/>
    </row>
    <row r="5187" spans="78:136">
      <c r="BZ5187"/>
      <c r="CA5187" s="279">
        <v>41435.520231481481</v>
      </c>
      <c r="CB5187" t="s">
        <v>1969</v>
      </c>
      <c r="CF5187" s="65"/>
      <c r="CG5187" s="65"/>
      <c r="DJ5187" s="139"/>
      <c r="DK5187" s="95"/>
      <c r="DO5187" s="141"/>
      <c r="DP5187" s="91"/>
      <c r="DQ5187" s="72"/>
      <c r="DR5187" s="72"/>
      <c r="DS5187" s="72"/>
      <c r="DT5187" s="72"/>
      <c r="DZ5187" s="141"/>
      <c r="EA5187" s="141"/>
      <c r="EB5187" s="141"/>
      <c r="EC5187" s="141"/>
      <c r="ED5187" s="141"/>
      <c r="EE5187" s="143"/>
      <c r="EF5187" s="143"/>
    </row>
    <row r="5188" spans="78:136">
      <c r="BZ5188"/>
      <c r="CA5188" s="279">
        <v>41435.520266203705</v>
      </c>
      <c r="CB5188" t="s">
        <v>449</v>
      </c>
      <c r="CF5188" s="65"/>
      <c r="CG5188" s="65"/>
      <c r="DJ5188" s="139"/>
      <c r="DK5188" s="95"/>
      <c r="DO5188" s="141"/>
      <c r="DP5188" s="91"/>
      <c r="DQ5188" s="72"/>
      <c r="DR5188" s="72"/>
      <c r="DS5188" s="72"/>
      <c r="DT5188" s="72"/>
      <c r="DZ5188" s="141"/>
      <c r="EA5188" s="141"/>
      <c r="EB5188" s="141"/>
      <c r="EC5188" s="141"/>
      <c r="ED5188" s="141"/>
      <c r="EE5188" s="143"/>
      <c r="EF5188" s="143"/>
    </row>
    <row r="5189" spans="78:136">
      <c r="BZ5189"/>
      <c r="CA5189" s="279">
        <v>41435.520266203705</v>
      </c>
      <c r="CB5189" t="s">
        <v>799</v>
      </c>
      <c r="CF5189" s="65"/>
      <c r="CG5189" s="65"/>
      <c r="DJ5189" s="139"/>
      <c r="DK5189" s="95"/>
      <c r="DO5189" s="141"/>
      <c r="DP5189" s="91"/>
      <c r="DQ5189" s="72"/>
      <c r="DR5189" s="72"/>
      <c r="DS5189" s="72"/>
      <c r="DT5189" s="72"/>
      <c r="DZ5189" s="141"/>
      <c r="EA5189" s="141"/>
      <c r="EB5189" s="141"/>
      <c r="EC5189" s="141"/>
      <c r="ED5189" s="141"/>
      <c r="EE5189" s="143"/>
      <c r="EF5189" s="143"/>
    </row>
    <row r="5190" spans="78:136">
      <c r="BZ5190"/>
      <c r="CA5190" s="279">
        <v>41435.520416666666</v>
      </c>
      <c r="CB5190" t="s">
        <v>449</v>
      </c>
      <c r="CF5190" s="65"/>
      <c r="CG5190" s="65"/>
      <c r="DJ5190" s="139"/>
      <c r="DK5190" s="95"/>
      <c r="DO5190" s="141"/>
      <c r="DP5190" s="91"/>
      <c r="DQ5190" s="72"/>
      <c r="DR5190" s="72"/>
      <c r="DS5190" s="72"/>
      <c r="DT5190" s="72"/>
      <c r="DZ5190" s="141"/>
      <c r="EA5190" s="141"/>
      <c r="EB5190" s="141"/>
      <c r="EC5190" s="141"/>
      <c r="ED5190" s="141"/>
      <c r="EE5190" s="143"/>
      <c r="EF5190" s="143"/>
    </row>
    <row r="5191" spans="78:136">
      <c r="BZ5191"/>
      <c r="CA5191" s="279">
        <v>41435.520428240743</v>
      </c>
      <c r="CB5191" t="s">
        <v>800</v>
      </c>
      <c r="CF5191" s="65"/>
      <c r="CG5191" s="65"/>
      <c r="DJ5191" s="139"/>
      <c r="DK5191" s="95"/>
      <c r="DO5191" s="141"/>
      <c r="DP5191" s="91"/>
      <c r="DQ5191" s="72"/>
      <c r="DR5191" s="72"/>
      <c r="DS5191" s="72"/>
      <c r="DT5191" s="72"/>
      <c r="DZ5191" s="141"/>
      <c r="EA5191" s="141"/>
      <c r="EB5191" s="141"/>
      <c r="EC5191" s="141"/>
      <c r="ED5191" s="141"/>
      <c r="EE5191" s="143"/>
      <c r="EF5191" s="143"/>
    </row>
    <row r="5192" spans="78:136">
      <c r="BZ5192"/>
      <c r="CA5192" s="279">
        <v>41435.520439814813</v>
      </c>
      <c r="CB5192" t="s">
        <v>3407</v>
      </c>
      <c r="CF5192" s="65"/>
      <c r="CG5192" s="65"/>
      <c r="DJ5192" s="139"/>
      <c r="DK5192" s="95"/>
      <c r="DO5192" s="141"/>
      <c r="DP5192" s="91"/>
      <c r="DQ5192" s="72"/>
      <c r="DR5192" s="72"/>
      <c r="DS5192" s="72"/>
      <c r="DT5192" s="72"/>
      <c r="DZ5192" s="141"/>
      <c r="EA5192" s="141"/>
      <c r="EB5192" s="141"/>
      <c r="EC5192" s="141"/>
      <c r="ED5192" s="141"/>
      <c r="EE5192" s="143"/>
      <c r="EF5192" s="143"/>
    </row>
    <row r="5193" spans="78:136">
      <c r="BZ5193"/>
      <c r="CA5193" s="279">
        <v>41435.520798611113</v>
      </c>
      <c r="CB5193" t="s">
        <v>449</v>
      </c>
      <c r="CF5193" s="65"/>
      <c r="CG5193" s="65"/>
      <c r="DJ5193" s="139"/>
      <c r="DK5193" s="95"/>
      <c r="DO5193" s="141"/>
      <c r="DP5193" s="91"/>
      <c r="DQ5193" s="72"/>
      <c r="DR5193" s="72"/>
      <c r="DS5193" s="72"/>
      <c r="DT5193" s="72"/>
      <c r="DZ5193" s="141"/>
      <c r="EA5193" s="141"/>
      <c r="EB5193" s="141"/>
      <c r="EC5193" s="141"/>
      <c r="ED5193" s="141"/>
      <c r="EE5193" s="143"/>
      <c r="EF5193" s="143"/>
    </row>
    <row r="5194" spans="78:136">
      <c r="BZ5194"/>
      <c r="CA5194" s="279">
        <v>41435.520798611113</v>
      </c>
      <c r="CB5194" t="s">
        <v>450</v>
      </c>
      <c r="CF5194" s="65"/>
      <c r="CG5194" s="65"/>
      <c r="DJ5194" s="139"/>
      <c r="DK5194" s="95"/>
      <c r="DO5194" s="141"/>
      <c r="DP5194" s="91"/>
      <c r="DQ5194" s="72"/>
      <c r="DR5194" s="72"/>
      <c r="DS5194" s="72"/>
      <c r="DT5194" s="72"/>
      <c r="DZ5194" s="141"/>
      <c r="EA5194" s="141"/>
      <c r="EB5194" s="141"/>
      <c r="EC5194" s="141"/>
      <c r="ED5194" s="141"/>
      <c r="EE5194" s="143"/>
      <c r="EF5194" s="143"/>
    </row>
    <row r="5195" spans="78:136">
      <c r="BZ5195"/>
      <c r="CA5195" s="279">
        <v>41435.520798611113</v>
      </c>
      <c r="CB5195" t="s">
        <v>1969</v>
      </c>
      <c r="CF5195" s="65"/>
      <c r="CG5195" s="65"/>
      <c r="DJ5195" s="139"/>
      <c r="DK5195" s="95"/>
      <c r="DO5195" s="141"/>
      <c r="DP5195" s="91"/>
      <c r="DQ5195" s="72"/>
      <c r="DR5195" s="72"/>
      <c r="DS5195" s="72"/>
      <c r="DT5195" s="72"/>
      <c r="DZ5195" s="141"/>
      <c r="EA5195" s="141"/>
      <c r="EB5195" s="141"/>
      <c r="EC5195" s="141"/>
      <c r="ED5195" s="141"/>
      <c r="EE5195" s="143"/>
      <c r="EF5195" s="143"/>
    </row>
    <row r="5196" spans="78:136">
      <c r="BZ5196"/>
      <c r="CA5196" s="279">
        <v>41435.520798611113</v>
      </c>
      <c r="CB5196" t="s">
        <v>451</v>
      </c>
      <c r="CF5196" s="65"/>
      <c r="CG5196" s="65"/>
      <c r="DJ5196" s="139"/>
      <c r="DK5196" s="95"/>
      <c r="DO5196" s="141"/>
      <c r="DP5196" s="91"/>
      <c r="DQ5196" s="72"/>
      <c r="DR5196" s="72"/>
      <c r="DS5196" s="72"/>
      <c r="DT5196" s="72"/>
      <c r="DZ5196" s="141"/>
      <c r="EA5196" s="141"/>
      <c r="EB5196" s="141"/>
      <c r="EC5196" s="141"/>
      <c r="ED5196" s="141"/>
      <c r="EE5196" s="143"/>
      <c r="EF5196" s="143"/>
    </row>
    <row r="5197" spans="78:136">
      <c r="BZ5197"/>
      <c r="CA5197" s="279">
        <v>41435.520810185182</v>
      </c>
      <c r="CB5197" t="s">
        <v>1969</v>
      </c>
      <c r="CF5197" s="65"/>
      <c r="CG5197" s="65"/>
      <c r="DJ5197" s="139"/>
      <c r="DK5197" s="95"/>
      <c r="DO5197" s="141"/>
      <c r="DP5197" s="91"/>
      <c r="DQ5197" s="72"/>
      <c r="DR5197" s="72"/>
      <c r="DS5197" s="72"/>
      <c r="DT5197" s="72"/>
      <c r="DZ5197" s="141"/>
      <c r="EA5197" s="141"/>
      <c r="EB5197" s="141"/>
      <c r="EC5197" s="141"/>
      <c r="ED5197" s="141"/>
      <c r="EE5197" s="143"/>
      <c r="EF5197" s="143"/>
    </row>
    <row r="5198" spans="78:136">
      <c r="BZ5198"/>
      <c r="CA5198" s="279">
        <v>41435.520821759259</v>
      </c>
      <c r="CB5198" t="s">
        <v>513</v>
      </c>
      <c r="CF5198" s="65"/>
      <c r="CG5198" s="65"/>
      <c r="DJ5198" s="139"/>
      <c r="DK5198" s="95"/>
      <c r="DO5198" s="141"/>
      <c r="DP5198" s="91"/>
      <c r="DQ5198" s="72"/>
      <c r="DR5198" s="72"/>
      <c r="DS5198" s="72"/>
      <c r="DT5198" s="72"/>
      <c r="DZ5198" s="141"/>
      <c r="EA5198" s="141"/>
      <c r="EB5198" s="141"/>
      <c r="EC5198" s="141"/>
      <c r="ED5198" s="141"/>
      <c r="EE5198" s="143"/>
      <c r="EF5198" s="143"/>
    </row>
    <row r="5199" spans="78:136">
      <c r="BZ5199"/>
      <c r="CA5199" s="279">
        <v>41435.521053240744</v>
      </c>
      <c r="CB5199" t="s">
        <v>1969</v>
      </c>
      <c r="CF5199" s="65"/>
      <c r="CG5199" s="65"/>
      <c r="DJ5199" s="139"/>
      <c r="DK5199" s="95"/>
      <c r="DO5199" s="141"/>
      <c r="DP5199" s="91"/>
      <c r="DQ5199" s="72"/>
      <c r="DR5199" s="72"/>
      <c r="DS5199" s="72"/>
      <c r="DT5199" s="72"/>
      <c r="DZ5199" s="141"/>
      <c r="EA5199" s="141"/>
      <c r="EB5199" s="141"/>
      <c r="EC5199" s="141"/>
      <c r="ED5199" s="141"/>
      <c r="EE5199" s="143"/>
      <c r="EF5199" s="143"/>
    </row>
    <row r="5200" spans="78:136">
      <c r="BZ5200"/>
      <c r="CA5200" s="279">
        <v>41435.677291666667</v>
      </c>
      <c r="CB5200" t="s">
        <v>1666</v>
      </c>
      <c r="CF5200" s="65"/>
      <c r="CG5200" s="65"/>
      <c r="DJ5200" s="139"/>
      <c r="DK5200" s="95"/>
      <c r="DO5200" s="141"/>
      <c r="DP5200" s="91"/>
      <c r="DQ5200" s="72"/>
      <c r="DR5200" s="72"/>
      <c r="DS5200" s="72"/>
      <c r="DT5200" s="72"/>
      <c r="DZ5200" s="141"/>
      <c r="EA5200" s="141"/>
      <c r="EB5200" s="141"/>
      <c r="EC5200" s="141"/>
      <c r="ED5200" s="141"/>
      <c r="EE5200" s="143"/>
      <c r="EF5200" s="143"/>
    </row>
    <row r="5201" spans="78:136">
      <c r="BZ5201"/>
      <c r="CA5201" s="279">
        <v>41435.677314814813</v>
      </c>
      <c r="CB5201" t="s">
        <v>3474</v>
      </c>
      <c r="CF5201" s="65"/>
      <c r="CG5201" s="65"/>
      <c r="DJ5201" s="139"/>
      <c r="DK5201" s="95"/>
      <c r="DO5201" s="141"/>
      <c r="DP5201" s="91"/>
      <c r="DQ5201" s="72"/>
      <c r="DR5201" s="72"/>
      <c r="DS5201" s="72"/>
      <c r="DT5201" s="72"/>
      <c r="DZ5201" s="141"/>
      <c r="EA5201" s="141"/>
      <c r="EB5201" s="141"/>
      <c r="EC5201" s="141"/>
      <c r="ED5201" s="141"/>
      <c r="EE5201" s="143"/>
      <c r="EF5201" s="143"/>
    </row>
    <row r="5202" spans="78:136">
      <c r="BZ5202"/>
      <c r="CA5202" s="279">
        <v>41435.67732638889</v>
      </c>
      <c r="CB5202" t="s">
        <v>3475</v>
      </c>
      <c r="CF5202" s="65"/>
      <c r="CG5202" s="65"/>
      <c r="DJ5202" s="139"/>
      <c r="DK5202" s="95"/>
      <c r="DO5202" s="141"/>
      <c r="DP5202" s="91"/>
      <c r="DQ5202" s="72"/>
      <c r="DR5202" s="72"/>
      <c r="DS5202" s="72"/>
      <c r="DT5202" s="72"/>
      <c r="DZ5202" s="141"/>
      <c r="EA5202" s="141"/>
      <c r="EB5202" s="141"/>
      <c r="EC5202" s="141"/>
      <c r="ED5202" s="141"/>
      <c r="EE5202" s="143"/>
      <c r="EF5202" s="143"/>
    </row>
    <row r="5203" spans="78:136">
      <c r="BZ5203"/>
      <c r="CA5203" s="279">
        <v>41435.677847222221</v>
      </c>
      <c r="CB5203" t="s">
        <v>1969</v>
      </c>
      <c r="CF5203" s="65"/>
      <c r="CG5203" s="65"/>
      <c r="DJ5203" s="139"/>
      <c r="DK5203" s="95"/>
      <c r="DO5203" s="141"/>
      <c r="DP5203" s="91"/>
      <c r="DQ5203" s="72"/>
      <c r="DR5203" s="72"/>
      <c r="DS5203" s="72"/>
      <c r="DT5203" s="72"/>
      <c r="DZ5203" s="141"/>
      <c r="EA5203" s="141"/>
      <c r="EB5203" s="141"/>
      <c r="EC5203" s="141"/>
      <c r="ED5203" s="141"/>
      <c r="EE5203" s="143"/>
      <c r="EF5203" s="143"/>
    </row>
    <row r="5204" spans="78:136">
      <c r="BZ5204"/>
      <c r="CA5204" s="279">
        <v>41435.677858796298</v>
      </c>
      <c r="CB5204" t="s">
        <v>1969</v>
      </c>
      <c r="CF5204" s="65"/>
      <c r="CG5204" s="65"/>
      <c r="DJ5204" s="139"/>
      <c r="DK5204" s="95"/>
      <c r="DO5204" s="141"/>
      <c r="DP5204" s="91"/>
      <c r="DQ5204" s="72"/>
      <c r="DR5204" s="72"/>
      <c r="DS5204" s="72"/>
      <c r="DT5204" s="72"/>
      <c r="DZ5204" s="141"/>
      <c r="EA5204" s="141"/>
      <c r="EB5204" s="141"/>
      <c r="EC5204" s="141"/>
      <c r="ED5204" s="141"/>
      <c r="EE5204" s="143"/>
      <c r="EF5204" s="143"/>
    </row>
    <row r="5205" spans="78:136">
      <c r="BZ5205"/>
      <c r="CA5205" s="279">
        <v>41435.677986111114</v>
      </c>
      <c r="CB5205" t="s">
        <v>1969</v>
      </c>
      <c r="CF5205" s="65"/>
      <c r="CG5205" s="65"/>
      <c r="DJ5205" s="139"/>
      <c r="DK5205" s="95"/>
      <c r="DO5205" s="141"/>
      <c r="DP5205" s="91"/>
      <c r="DQ5205" s="72"/>
      <c r="DR5205" s="72"/>
      <c r="DS5205" s="72"/>
      <c r="DT5205" s="72"/>
      <c r="DZ5205" s="141"/>
      <c r="EA5205" s="141"/>
      <c r="EB5205" s="141"/>
      <c r="EC5205" s="141"/>
      <c r="ED5205" s="141"/>
      <c r="EE5205" s="143"/>
      <c r="EF5205" s="143"/>
    </row>
    <row r="5206" spans="78:136">
      <c r="BZ5206"/>
      <c r="CA5206" s="279">
        <v>41435.677997685183</v>
      </c>
      <c r="CB5206" t="s">
        <v>1969</v>
      </c>
      <c r="CF5206" s="65"/>
      <c r="CG5206" s="65"/>
      <c r="DJ5206" s="139"/>
      <c r="DK5206" s="95"/>
      <c r="DO5206" s="141"/>
      <c r="DP5206" s="91"/>
      <c r="DQ5206" s="72"/>
      <c r="DR5206" s="72"/>
      <c r="DS5206" s="72"/>
      <c r="DT5206" s="72"/>
      <c r="DZ5206" s="141"/>
      <c r="EA5206" s="141"/>
      <c r="EB5206" s="141"/>
      <c r="EC5206" s="141"/>
      <c r="ED5206" s="141"/>
      <c r="EE5206" s="143"/>
      <c r="EF5206" s="143"/>
    </row>
    <row r="5207" spans="78:136">
      <c r="BZ5207"/>
      <c r="CA5207" s="279">
        <v>41435.67800925926</v>
      </c>
      <c r="CB5207" t="s">
        <v>3574</v>
      </c>
      <c r="CF5207" s="65"/>
      <c r="CG5207" s="65"/>
      <c r="DJ5207" s="139"/>
      <c r="DK5207" s="95"/>
      <c r="DO5207" s="141"/>
      <c r="DP5207" s="91"/>
      <c r="DQ5207" s="72"/>
      <c r="DR5207" s="72"/>
      <c r="DS5207" s="72"/>
      <c r="DT5207" s="72"/>
      <c r="DZ5207" s="141"/>
      <c r="EA5207" s="141"/>
      <c r="EB5207" s="141"/>
      <c r="EC5207" s="141"/>
      <c r="ED5207" s="141"/>
      <c r="EE5207" s="143"/>
      <c r="EF5207" s="143"/>
    </row>
    <row r="5208" spans="78:136">
      <c r="BZ5208"/>
      <c r="CA5208" s="279">
        <v>41435.67800925926</v>
      </c>
      <c r="CB5208" t="s">
        <v>1969</v>
      </c>
      <c r="CF5208" s="65"/>
      <c r="CG5208" s="65"/>
      <c r="DJ5208" s="139"/>
      <c r="DK5208" s="95"/>
      <c r="DO5208" s="141"/>
      <c r="DP5208" s="91"/>
      <c r="DQ5208" s="72"/>
      <c r="DR5208" s="72"/>
      <c r="DS5208" s="72"/>
      <c r="DT5208" s="72"/>
      <c r="DZ5208" s="141"/>
      <c r="EA5208" s="141"/>
      <c r="EB5208" s="141"/>
      <c r="EC5208" s="141"/>
      <c r="ED5208" s="141"/>
      <c r="EE5208" s="143"/>
      <c r="EF5208" s="143"/>
    </row>
    <row r="5209" spans="78:136">
      <c r="BZ5209"/>
      <c r="CA5209" s="279">
        <v>41435.678020833337</v>
      </c>
      <c r="CB5209" t="s">
        <v>1969</v>
      </c>
      <c r="CF5209" s="65"/>
      <c r="CG5209" s="65"/>
      <c r="DJ5209" s="139"/>
      <c r="DK5209" s="95"/>
      <c r="DO5209" s="141"/>
      <c r="DP5209" s="91"/>
      <c r="DQ5209" s="72"/>
      <c r="DR5209" s="72"/>
      <c r="DS5209" s="72"/>
      <c r="DT5209" s="72"/>
      <c r="DZ5209" s="141"/>
      <c r="EA5209" s="141"/>
      <c r="EB5209" s="141"/>
      <c r="EC5209" s="141"/>
      <c r="ED5209" s="141"/>
      <c r="EE5209" s="143"/>
      <c r="EF5209" s="143"/>
    </row>
    <row r="5210" spans="78:136">
      <c r="BZ5210"/>
      <c r="CA5210" s="279">
        <v>41435.678032407406</v>
      </c>
      <c r="CB5210" t="s">
        <v>1969</v>
      </c>
      <c r="CF5210" s="65"/>
      <c r="CG5210" s="65"/>
      <c r="DJ5210" s="139"/>
      <c r="DK5210" s="95"/>
      <c r="DO5210" s="141"/>
      <c r="DP5210" s="91"/>
      <c r="DQ5210" s="72"/>
      <c r="DR5210" s="72"/>
      <c r="DS5210" s="72"/>
      <c r="DT5210" s="72"/>
      <c r="DZ5210" s="141"/>
      <c r="EA5210" s="141"/>
      <c r="EB5210" s="141"/>
      <c r="EC5210" s="141"/>
      <c r="ED5210" s="141"/>
      <c r="EE5210" s="143"/>
      <c r="EF5210" s="143"/>
    </row>
    <row r="5211" spans="78:136">
      <c r="BZ5211"/>
      <c r="CA5211" s="279">
        <v>41435.678043981483</v>
      </c>
      <c r="CB5211" t="s">
        <v>1969</v>
      </c>
      <c r="CF5211" s="65"/>
      <c r="CG5211" s="65"/>
      <c r="DJ5211" s="139"/>
      <c r="DK5211" s="95"/>
      <c r="DO5211" s="141"/>
      <c r="DP5211" s="91"/>
      <c r="DQ5211" s="72"/>
      <c r="DR5211" s="72"/>
      <c r="DS5211" s="72"/>
      <c r="DT5211" s="72"/>
      <c r="DZ5211" s="141"/>
      <c r="EA5211" s="141"/>
      <c r="EB5211" s="141"/>
      <c r="EC5211" s="141"/>
      <c r="ED5211" s="141"/>
      <c r="EE5211" s="143"/>
      <c r="EF5211" s="143"/>
    </row>
    <row r="5212" spans="78:136">
      <c r="BZ5212"/>
      <c r="CA5212" s="279">
        <v>41435.678055555552</v>
      </c>
      <c r="CB5212" t="s">
        <v>1969</v>
      </c>
      <c r="CF5212" s="65"/>
      <c r="CG5212" s="65"/>
      <c r="DJ5212" s="139"/>
      <c r="DK5212" s="95"/>
      <c r="DO5212" s="141"/>
      <c r="DP5212" s="91"/>
      <c r="DQ5212" s="72"/>
      <c r="DR5212" s="72"/>
      <c r="DS5212" s="72"/>
      <c r="DT5212" s="72"/>
      <c r="DZ5212" s="141"/>
      <c r="EA5212" s="141"/>
      <c r="EB5212" s="141"/>
      <c r="EC5212" s="141"/>
      <c r="ED5212" s="141"/>
      <c r="EE5212" s="143"/>
      <c r="EF5212" s="143"/>
    </row>
    <row r="5213" spans="78:136">
      <c r="BZ5213"/>
      <c r="CA5213" s="279">
        <v>41435.678067129629</v>
      </c>
      <c r="CB5213" t="s">
        <v>3382</v>
      </c>
      <c r="CF5213" s="65"/>
      <c r="CG5213" s="65"/>
      <c r="DJ5213" s="139"/>
      <c r="DK5213" s="95"/>
      <c r="DO5213" s="141"/>
      <c r="DP5213" s="91"/>
      <c r="DQ5213" s="72"/>
      <c r="DR5213" s="72"/>
      <c r="DS5213" s="72"/>
      <c r="DT5213" s="72"/>
      <c r="DZ5213" s="141"/>
      <c r="EA5213" s="141"/>
      <c r="EB5213" s="141"/>
      <c r="EC5213" s="141"/>
      <c r="ED5213" s="141"/>
      <c r="EE5213" s="143"/>
      <c r="EF5213" s="143"/>
    </row>
    <row r="5214" spans="78:136">
      <c r="BZ5214"/>
      <c r="CA5214" s="279">
        <v>41435.678078703706</v>
      </c>
      <c r="CB5214" t="s">
        <v>1969</v>
      </c>
      <c r="CF5214" s="65"/>
      <c r="CG5214" s="65"/>
      <c r="DJ5214" s="139"/>
      <c r="DK5214" s="95"/>
      <c r="DO5214" s="141"/>
      <c r="DP5214" s="91"/>
      <c r="DQ5214" s="72"/>
      <c r="DR5214" s="72"/>
      <c r="DS5214" s="72"/>
      <c r="DT5214" s="72"/>
      <c r="DZ5214" s="141"/>
      <c r="EA5214" s="141"/>
      <c r="EB5214" s="141"/>
      <c r="EC5214" s="141"/>
      <c r="ED5214" s="141"/>
      <c r="EE5214" s="143"/>
      <c r="EF5214" s="143"/>
    </row>
    <row r="5215" spans="78:136">
      <c r="BZ5215"/>
      <c r="CA5215" s="279">
        <v>41435.678078703706</v>
      </c>
      <c r="CB5215" t="s">
        <v>1969</v>
      </c>
      <c r="CF5215" s="65"/>
      <c r="CG5215" s="65"/>
      <c r="DJ5215" s="139"/>
      <c r="DK5215" s="95"/>
      <c r="DO5215" s="141"/>
      <c r="DP5215" s="91"/>
      <c r="DQ5215" s="72"/>
      <c r="DR5215" s="72"/>
      <c r="DS5215" s="72"/>
      <c r="DT5215" s="72"/>
      <c r="DZ5215" s="141"/>
      <c r="EA5215" s="141"/>
      <c r="EB5215" s="141"/>
      <c r="EC5215" s="141"/>
      <c r="ED5215" s="141"/>
      <c r="EE5215" s="143"/>
      <c r="EF5215" s="143"/>
    </row>
    <row r="5216" spans="78:136">
      <c r="BZ5216"/>
      <c r="CA5216" s="279">
        <v>41435.678090277775</v>
      </c>
      <c r="CB5216" t="s">
        <v>1969</v>
      </c>
      <c r="CF5216" s="65"/>
      <c r="CG5216" s="65"/>
      <c r="DJ5216" s="139"/>
      <c r="DK5216" s="95"/>
      <c r="DO5216" s="141"/>
      <c r="DP5216" s="91"/>
      <c r="DQ5216" s="72"/>
      <c r="DR5216" s="72"/>
      <c r="DS5216" s="72"/>
      <c r="DT5216" s="72"/>
      <c r="DZ5216" s="141"/>
      <c r="EA5216" s="141"/>
      <c r="EB5216" s="141"/>
      <c r="EC5216" s="141"/>
      <c r="ED5216" s="141"/>
      <c r="EE5216" s="143"/>
      <c r="EF5216" s="143"/>
    </row>
    <row r="5217" spans="78:136">
      <c r="BZ5217"/>
      <c r="CA5217" s="279">
        <v>41435.678101851852</v>
      </c>
      <c r="CB5217" t="s">
        <v>1969</v>
      </c>
      <c r="CF5217" s="65"/>
      <c r="CG5217" s="65"/>
      <c r="DJ5217" s="139"/>
      <c r="DK5217" s="95"/>
      <c r="DO5217" s="141"/>
      <c r="DP5217" s="91"/>
      <c r="DQ5217" s="72"/>
      <c r="DR5217" s="72"/>
      <c r="DS5217" s="72"/>
      <c r="DT5217" s="72"/>
      <c r="DZ5217" s="141"/>
      <c r="EA5217" s="141"/>
      <c r="EB5217" s="141"/>
      <c r="EC5217" s="141"/>
      <c r="ED5217" s="141"/>
      <c r="EE5217" s="143"/>
      <c r="EF5217" s="143"/>
    </row>
    <row r="5218" spans="78:136">
      <c r="BZ5218"/>
      <c r="CA5218" s="279">
        <v>41435.678113425929</v>
      </c>
      <c r="CB5218" t="s">
        <v>1969</v>
      </c>
      <c r="CF5218" s="65"/>
      <c r="CG5218" s="65"/>
      <c r="DJ5218" s="139"/>
      <c r="DK5218" s="95"/>
      <c r="DO5218" s="141"/>
      <c r="DP5218" s="91"/>
      <c r="DQ5218" s="72"/>
      <c r="DR5218" s="72"/>
      <c r="DS5218" s="72"/>
      <c r="DT5218" s="72"/>
      <c r="DZ5218" s="141"/>
      <c r="EA5218" s="141"/>
      <c r="EB5218" s="141"/>
      <c r="EC5218" s="141"/>
      <c r="ED5218" s="141"/>
      <c r="EE5218" s="143"/>
      <c r="EF5218" s="143"/>
    </row>
    <row r="5219" spans="78:136">
      <c r="BZ5219"/>
      <c r="CA5219" s="279">
        <v>41435.678124999999</v>
      </c>
      <c r="CB5219" t="s">
        <v>3433</v>
      </c>
      <c r="CF5219" s="65"/>
      <c r="CG5219" s="65"/>
      <c r="DJ5219" s="139"/>
      <c r="DK5219" s="95"/>
      <c r="DO5219" s="141"/>
      <c r="DP5219" s="91"/>
      <c r="DQ5219" s="72"/>
      <c r="DR5219" s="72"/>
      <c r="DS5219" s="72"/>
      <c r="DT5219" s="72"/>
      <c r="DZ5219" s="141"/>
      <c r="EA5219" s="141"/>
      <c r="EB5219" s="141"/>
      <c r="EC5219" s="141"/>
      <c r="ED5219" s="141"/>
      <c r="EE5219" s="143"/>
      <c r="EF5219" s="143"/>
    </row>
    <row r="5220" spans="78:136">
      <c r="BZ5220"/>
      <c r="CA5220" s="279">
        <v>41435.678136574075</v>
      </c>
      <c r="CB5220" t="s">
        <v>1969</v>
      </c>
      <c r="CF5220" s="65"/>
      <c r="CG5220" s="65"/>
      <c r="DJ5220" s="139"/>
      <c r="DK5220" s="95"/>
      <c r="DO5220" s="141"/>
      <c r="DP5220" s="91"/>
      <c r="DQ5220" s="72"/>
      <c r="DR5220" s="72"/>
      <c r="DS5220" s="72"/>
      <c r="DT5220" s="72"/>
      <c r="DZ5220" s="141"/>
      <c r="EA5220" s="141"/>
      <c r="EB5220" s="141"/>
      <c r="EC5220" s="141"/>
      <c r="ED5220" s="141"/>
      <c r="EE5220" s="143"/>
      <c r="EF5220" s="143"/>
    </row>
    <row r="5221" spans="78:136">
      <c r="BZ5221"/>
      <c r="CA5221" s="279">
        <v>41435.678136574075</v>
      </c>
      <c r="CB5221" t="s">
        <v>1969</v>
      </c>
      <c r="CF5221" s="65"/>
      <c r="CG5221" s="65"/>
      <c r="DJ5221" s="139"/>
      <c r="DK5221" s="95"/>
      <c r="DO5221" s="141"/>
      <c r="DP5221" s="91"/>
      <c r="DQ5221" s="72"/>
      <c r="DR5221" s="72"/>
      <c r="DS5221" s="72"/>
      <c r="DT5221" s="72"/>
      <c r="DZ5221" s="141"/>
      <c r="EA5221" s="141"/>
      <c r="EB5221" s="141"/>
      <c r="EC5221" s="141"/>
      <c r="ED5221" s="141"/>
      <c r="EE5221" s="143"/>
      <c r="EF5221" s="143"/>
    </row>
    <row r="5222" spans="78:136">
      <c r="BZ5222"/>
      <c r="CA5222" s="279">
        <v>41435.678148148145</v>
      </c>
      <c r="CB5222" t="s">
        <v>1969</v>
      </c>
      <c r="CF5222" s="65"/>
      <c r="CG5222" s="65"/>
      <c r="DJ5222" s="139"/>
      <c r="DK5222" s="95"/>
      <c r="DO5222" s="141"/>
      <c r="DP5222" s="91"/>
      <c r="DQ5222" s="72"/>
      <c r="DR5222" s="72"/>
      <c r="DS5222" s="72"/>
      <c r="DT5222" s="72"/>
      <c r="DZ5222" s="141"/>
      <c r="EA5222" s="141"/>
      <c r="EB5222" s="141"/>
      <c r="EC5222" s="141"/>
      <c r="ED5222" s="141"/>
      <c r="EE5222" s="143"/>
      <c r="EF5222" s="143"/>
    </row>
    <row r="5223" spans="78:136">
      <c r="BZ5223"/>
      <c r="CA5223" s="279">
        <v>41435.678159722222</v>
      </c>
      <c r="CB5223" t="s">
        <v>1969</v>
      </c>
      <c r="CF5223" s="65"/>
      <c r="CG5223" s="65"/>
      <c r="DJ5223" s="139"/>
      <c r="DK5223" s="95"/>
      <c r="DO5223" s="141"/>
      <c r="DP5223" s="91"/>
      <c r="DQ5223" s="72"/>
      <c r="DR5223" s="72"/>
      <c r="DS5223" s="72"/>
      <c r="DT5223" s="72"/>
      <c r="DZ5223" s="141"/>
      <c r="EA5223" s="141"/>
      <c r="EB5223" s="141"/>
      <c r="EC5223" s="141"/>
      <c r="ED5223" s="141"/>
      <c r="EE5223" s="143"/>
      <c r="EF5223" s="143"/>
    </row>
    <row r="5224" spans="78:136">
      <c r="BZ5224"/>
      <c r="CA5224" s="279">
        <v>41435.678171296298</v>
      </c>
      <c r="CB5224" t="s">
        <v>1969</v>
      </c>
      <c r="CF5224" s="65"/>
      <c r="CG5224" s="65"/>
      <c r="DJ5224" s="139"/>
      <c r="DK5224" s="95"/>
      <c r="DO5224" s="141"/>
      <c r="DP5224" s="91"/>
      <c r="DQ5224" s="72"/>
      <c r="DR5224" s="72"/>
      <c r="DS5224" s="72"/>
      <c r="DT5224" s="72"/>
      <c r="DZ5224" s="141"/>
      <c r="EA5224" s="141"/>
      <c r="EB5224" s="141"/>
      <c r="EC5224" s="141"/>
      <c r="ED5224" s="141"/>
      <c r="EE5224" s="143"/>
      <c r="EF5224" s="143"/>
    </row>
    <row r="5225" spans="78:136">
      <c r="BZ5225"/>
      <c r="CA5225" s="279">
        <v>41435.678182870368</v>
      </c>
      <c r="CB5225" t="s">
        <v>3434</v>
      </c>
      <c r="CF5225" s="65"/>
      <c r="CG5225" s="65"/>
      <c r="DJ5225" s="139"/>
      <c r="DK5225" s="95"/>
      <c r="DO5225" s="141"/>
      <c r="DP5225" s="91"/>
      <c r="DQ5225" s="72"/>
      <c r="DR5225" s="72"/>
      <c r="DS5225" s="72"/>
      <c r="DT5225" s="72"/>
      <c r="DZ5225" s="141"/>
      <c r="EA5225" s="141"/>
      <c r="EB5225" s="141"/>
      <c r="EC5225" s="141"/>
      <c r="ED5225" s="141"/>
      <c r="EE5225" s="143"/>
      <c r="EF5225" s="143"/>
    </row>
    <row r="5226" spans="78:136">
      <c r="BZ5226"/>
      <c r="CA5226" s="279">
        <v>41435.678194444445</v>
      </c>
      <c r="CB5226" t="s">
        <v>1969</v>
      </c>
      <c r="CF5226" s="65"/>
      <c r="CG5226" s="65"/>
      <c r="DJ5226" s="139"/>
      <c r="DK5226" s="95"/>
      <c r="DO5226" s="141"/>
      <c r="DP5226" s="91"/>
      <c r="DQ5226" s="72"/>
      <c r="DR5226" s="72"/>
      <c r="DS5226" s="72"/>
      <c r="DT5226" s="72"/>
      <c r="DZ5226" s="141"/>
      <c r="EA5226" s="141"/>
      <c r="EB5226" s="141"/>
      <c r="EC5226" s="141"/>
      <c r="ED5226" s="141"/>
      <c r="EE5226" s="143"/>
      <c r="EF5226" s="143"/>
    </row>
    <row r="5227" spans="78:136">
      <c r="BZ5227"/>
      <c r="CA5227" s="279">
        <v>41435.678194444445</v>
      </c>
      <c r="CB5227" t="s">
        <v>1969</v>
      </c>
      <c r="CF5227" s="65"/>
      <c r="CG5227" s="65"/>
      <c r="DJ5227" s="139"/>
      <c r="DK5227" s="95"/>
      <c r="DO5227" s="141"/>
      <c r="DP5227" s="91"/>
      <c r="DQ5227" s="72"/>
      <c r="DR5227" s="72"/>
      <c r="DS5227" s="72"/>
      <c r="DT5227" s="72"/>
      <c r="DZ5227" s="141"/>
      <c r="EA5227" s="141"/>
      <c r="EB5227" s="141"/>
      <c r="EC5227" s="141"/>
      <c r="ED5227" s="141"/>
      <c r="EE5227" s="143"/>
      <c r="EF5227" s="143"/>
    </row>
    <row r="5228" spans="78:136">
      <c r="BZ5228"/>
      <c r="CA5228" s="279">
        <v>41435.678206018521</v>
      </c>
      <c r="CB5228" t="s">
        <v>1969</v>
      </c>
      <c r="CF5228" s="65"/>
      <c r="CG5228" s="65"/>
      <c r="DJ5228" s="139"/>
      <c r="DK5228" s="95"/>
      <c r="DO5228" s="141"/>
      <c r="DP5228" s="91"/>
      <c r="DQ5228" s="72"/>
      <c r="DR5228" s="72"/>
      <c r="DS5228" s="72"/>
      <c r="DT5228" s="72"/>
      <c r="DZ5228" s="141"/>
      <c r="EA5228" s="141"/>
      <c r="EB5228" s="141"/>
      <c r="EC5228" s="141"/>
      <c r="ED5228" s="141"/>
      <c r="EE5228" s="143"/>
      <c r="EF5228" s="143"/>
    </row>
    <row r="5229" spans="78:136">
      <c r="BZ5229"/>
      <c r="CA5229" s="279">
        <v>41435.678217592591</v>
      </c>
      <c r="CB5229" t="s">
        <v>1969</v>
      </c>
      <c r="CF5229" s="65"/>
      <c r="CG5229" s="65"/>
      <c r="DJ5229" s="139"/>
      <c r="DK5229" s="95"/>
      <c r="DO5229" s="141"/>
      <c r="DP5229" s="91"/>
      <c r="DQ5229" s="72"/>
      <c r="DR5229" s="72"/>
      <c r="DS5229" s="72"/>
      <c r="DT5229" s="72"/>
      <c r="DZ5229" s="141"/>
      <c r="EA5229" s="141"/>
      <c r="EB5229" s="141"/>
      <c r="EC5229" s="141"/>
      <c r="ED5229" s="141"/>
      <c r="EE5229" s="143"/>
      <c r="EF5229" s="143"/>
    </row>
    <row r="5230" spans="78:136">
      <c r="BZ5230"/>
      <c r="CA5230" s="279">
        <v>41435.678229166668</v>
      </c>
      <c r="CB5230" t="s">
        <v>1969</v>
      </c>
      <c r="CF5230" s="65"/>
      <c r="CG5230" s="65"/>
      <c r="DJ5230" s="139"/>
      <c r="DK5230" s="95"/>
      <c r="DO5230" s="141"/>
      <c r="DP5230" s="91"/>
      <c r="DQ5230" s="72"/>
      <c r="DR5230" s="72"/>
      <c r="DS5230" s="72"/>
      <c r="DT5230" s="72"/>
      <c r="DZ5230" s="141"/>
      <c r="EA5230" s="141"/>
      <c r="EB5230" s="141"/>
      <c r="EC5230" s="141"/>
      <c r="ED5230" s="141"/>
      <c r="EE5230" s="143"/>
      <c r="EF5230" s="143"/>
    </row>
    <row r="5231" spans="78:136">
      <c r="BZ5231"/>
      <c r="CA5231" s="279">
        <v>41435.678240740737</v>
      </c>
      <c r="CB5231" t="s">
        <v>3388</v>
      </c>
      <c r="CF5231" s="65"/>
      <c r="CG5231" s="65"/>
      <c r="DJ5231" s="139"/>
      <c r="DK5231" s="95"/>
      <c r="DO5231" s="141"/>
      <c r="DP5231" s="91"/>
      <c r="DQ5231" s="72"/>
      <c r="DR5231" s="72"/>
      <c r="DS5231" s="72"/>
      <c r="DT5231" s="72"/>
      <c r="DZ5231" s="141"/>
      <c r="EA5231" s="141"/>
      <c r="EB5231" s="141"/>
      <c r="EC5231" s="141"/>
      <c r="ED5231" s="141"/>
      <c r="EE5231" s="143"/>
      <c r="EF5231" s="143"/>
    </row>
    <row r="5232" spans="78:136">
      <c r="BZ5232"/>
      <c r="CA5232" s="279">
        <v>41435.678252314814</v>
      </c>
      <c r="CB5232" t="s">
        <v>1969</v>
      </c>
      <c r="CF5232" s="65"/>
      <c r="CG5232" s="65"/>
      <c r="DJ5232" s="139"/>
      <c r="DK5232" s="95"/>
      <c r="DO5232" s="141"/>
      <c r="DP5232" s="91"/>
      <c r="DQ5232" s="72"/>
      <c r="DR5232" s="72"/>
      <c r="DS5232" s="72"/>
      <c r="DT5232" s="72"/>
      <c r="DZ5232" s="141"/>
      <c r="EA5232" s="141"/>
      <c r="EB5232" s="141"/>
      <c r="EC5232" s="141"/>
      <c r="ED5232" s="141"/>
      <c r="EE5232" s="143"/>
      <c r="EF5232" s="143"/>
    </row>
    <row r="5233" spans="78:136">
      <c r="BZ5233"/>
      <c r="CA5233" s="279">
        <v>41435.678252314814</v>
      </c>
      <c r="CB5233" t="s">
        <v>1969</v>
      </c>
      <c r="CF5233" s="65"/>
      <c r="CG5233" s="65"/>
      <c r="DJ5233" s="139"/>
      <c r="DK5233" s="95"/>
      <c r="DO5233" s="141"/>
      <c r="DP5233" s="91"/>
      <c r="DQ5233" s="72"/>
      <c r="DR5233" s="72"/>
      <c r="DS5233" s="72"/>
      <c r="DT5233" s="72"/>
      <c r="DZ5233" s="141"/>
      <c r="EA5233" s="141"/>
      <c r="EB5233" s="141"/>
      <c r="EC5233" s="141"/>
      <c r="ED5233" s="141"/>
      <c r="EE5233" s="143"/>
      <c r="EF5233" s="143"/>
    </row>
    <row r="5234" spans="78:136">
      <c r="BZ5234"/>
      <c r="CA5234" s="279">
        <v>41435.678263888891</v>
      </c>
      <c r="CB5234" t="s">
        <v>1969</v>
      </c>
      <c r="CF5234" s="65"/>
      <c r="CG5234" s="65"/>
      <c r="DJ5234" s="139"/>
      <c r="DK5234" s="95"/>
      <c r="DO5234" s="141"/>
      <c r="DP5234" s="91"/>
      <c r="DQ5234" s="72"/>
      <c r="DR5234" s="72"/>
      <c r="DS5234" s="72"/>
      <c r="DT5234" s="72"/>
      <c r="DZ5234" s="141"/>
      <c r="EA5234" s="141"/>
      <c r="EB5234" s="141"/>
      <c r="EC5234" s="141"/>
      <c r="ED5234" s="141"/>
      <c r="EE5234" s="143"/>
      <c r="EF5234" s="143"/>
    </row>
    <row r="5235" spans="78:136">
      <c r="BZ5235"/>
      <c r="CA5235" s="279">
        <v>41435.67827546296</v>
      </c>
      <c r="CB5235" t="s">
        <v>1969</v>
      </c>
      <c r="CF5235" s="65"/>
      <c r="CG5235" s="65"/>
      <c r="DJ5235" s="139"/>
      <c r="DK5235" s="95"/>
      <c r="DO5235" s="141"/>
      <c r="DP5235" s="91"/>
      <c r="DQ5235" s="72"/>
      <c r="DR5235" s="72"/>
      <c r="DS5235" s="72"/>
      <c r="DT5235" s="72"/>
      <c r="DZ5235" s="141"/>
      <c r="EA5235" s="141"/>
      <c r="EB5235" s="141"/>
      <c r="EC5235" s="141"/>
      <c r="ED5235" s="141"/>
      <c r="EE5235" s="143"/>
      <c r="EF5235" s="143"/>
    </row>
    <row r="5236" spans="78:136">
      <c r="BZ5236"/>
      <c r="CA5236" s="279">
        <v>41435.678287037037</v>
      </c>
      <c r="CB5236" t="s">
        <v>1969</v>
      </c>
      <c r="CF5236" s="65"/>
      <c r="CG5236" s="65"/>
      <c r="DJ5236" s="139"/>
      <c r="DK5236" s="95"/>
      <c r="DO5236" s="141"/>
      <c r="DP5236" s="91"/>
      <c r="DQ5236" s="72"/>
      <c r="DR5236" s="72"/>
      <c r="DS5236" s="72"/>
      <c r="DT5236" s="72"/>
      <c r="DZ5236" s="141"/>
      <c r="EA5236" s="141"/>
      <c r="EB5236" s="141"/>
      <c r="EC5236" s="141"/>
      <c r="ED5236" s="141"/>
      <c r="EE5236" s="143"/>
      <c r="EF5236" s="143"/>
    </row>
    <row r="5237" spans="78:136">
      <c r="BZ5237"/>
      <c r="CA5237" s="279">
        <v>41435.678298611114</v>
      </c>
      <c r="CB5237" t="s">
        <v>3436</v>
      </c>
      <c r="CF5237" s="65"/>
      <c r="CG5237" s="65"/>
      <c r="DJ5237" s="139"/>
      <c r="DK5237" s="95"/>
      <c r="DO5237" s="141"/>
      <c r="DP5237" s="91"/>
      <c r="DQ5237" s="72"/>
      <c r="DR5237" s="72"/>
      <c r="DS5237" s="72"/>
      <c r="DT5237" s="72"/>
      <c r="DZ5237" s="141"/>
      <c r="EA5237" s="141"/>
      <c r="EB5237" s="141"/>
      <c r="EC5237" s="141"/>
      <c r="ED5237" s="141"/>
      <c r="EE5237" s="143"/>
      <c r="EF5237" s="143"/>
    </row>
    <row r="5238" spans="78:136">
      <c r="BZ5238"/>
      <c r="CA5238" s="279">
        <v>41435.678310185183</v>
      </c>
      <c r="CB5238" t="s">
        <v>1969</v>
      </c>
      <c r="CF5238" s="65"/>
      <c r="CG5238" s="65"/>
      <c r="DJ5238" s="139"/>
      <c r="DK5238" s="95"/>
      <c r="DO5238" s="141"/>
      <c r="DP5238" s="91"/>
      <c r="DQ5238" s="72"/>
      <c r="DR5238" s="72"/>
      <c r="DS5238" s="72"/>
      <c r="DT5238" s="72"/>
      <c r="DZ5238" s="141"/>
      <c r="EA5238" s="141"/>
      <c r="EB5238" s="141"/>
      <c r="EC5238" s="141"/>
      <c r="ED5238" s="141"/>
      <c r="EE5238" s="143"/>
      <c r="EF5238" s="143"/>
    </row>
    <row r="5239" spans="78:136">
      <c r="BZ5239"/>
      <c r="CA5239" s="279">
        <v>41435.678310185183</v>
      </c>
      <c r="CB5239" t="s">
        <v>1969</v>
      </c>
      <c r="CF5239" s="65"/>
      <c r="CG5239" s="65"/>
      <c r="DJ5239" s="139"/>
      <c r="DK5239" s="95"/>
      <c r="DO5239" s="141"/>
      <c r="DP5239" s="91"/>
      <c r="DQ5239" s="72"/>
      <c r="DR5239" s="72"/>
      <c r="DS5239" s="72"/>
      <c r="DT5239" s="72"/>
      <c r="DZ5239" s="141"/>
      <c r="EA5239" s="141"/>
      <c r="EB5239" s="141"/>
      <c r="EC5239" s="141"/>
      <c r="ED5239" s="141"/>
      <c r="EE5239" s="143"/>
      <c r="EF5239" s="143"/>
    </row>
    <row r="5240" spans="78:136">
      <c r="BZ5240"/>
      <c r="CA5240" s="279">
        <v>41435.67832175926</v>
      </c>
      <c r="CB5240" t="s">
        <v>1969</v>
      </c>
      <c r="CF5240" s="65"/>
      <c r="CG5240" s="65"/>
      <c r="DJ5240" s="139"/>
      <c r="DK5240" s="95"/>
      <c r="DO5240" s="141"/>
      <c r="DP5240" s="91"/>
      <c r="DQ5240" s="72"/>
      <c r="DR5240" s="72"/>
      <c r="DS5240" s="72"/>
      <c r="DT5240" s="72"/>
      <c r="DZ5240" s="141"/>
      <c r="EA5240" s="141"/>
      <c r="EB5240" s="141"/>
      <c r="EC5240" s="141"/>
      <c r="ED5240" s="141"/>
      <c r="EE5240" s="143"/>
      <c r="EF5240" s="143"/>
    </row>
    <row r="5241" spans="78:136">
      <c r="BZ5241"/>
      <c r="CA5241" s="279">
        <v>41435.678333333337</v>
      </c>
      <c r="CB5241" t="s">
        <v>1969</v>
      </c>
      <c r="CF5241" s="65"/>
      <c r="CG5241" s="65"/>
      <c r="DJ5241" s="139"/>
      <c r="DK5241" s="95"/>
      <c r="DO5241" s="141"/>
      <c r="DP5241" s="91"/>
      <c r="DQ5241" s="72"/>
      <c r="DR5241" s="72"/>
      <c r="DS5241" s="72"/>
      <c r="DT5241" s="72"/>
      <c r="DZ5241" s="141"/>
      <c r="EA5241" s="141"/>
      <c r="EB5241" s="141"/>
      <c r="EC5241" s="141"/>
      <c r="ED5241" s="141"/>
      <c r="EE5241" s="143"/>
      <c r="EF5241" s="143"/>
    </row>
    <row r="5242" spans="78:136">
      <c r="BZ5242"/>
      <c r="CA5242" s="279">
        <v>41435.678344907406</v>
      </c>
      <c r="CB5242" t="s">
        <v>1969</v>
      </c>
      <c r="CF5242" s="65"/>
      <c r="CG5242" s="65"/>
      <c r="DJ5242" s="139"/>
      <c r="DK5242" s="95"/>
      <c r="DO5242" s="141"/>
      <c r="DP5242" s="91"/>
      <c r="DQ5242" s="72"/>
      <c r="DR5242" s="72"/>
      <c r="DS5242" s="72"/>
      <c r="DT5242" s="72"/>
      <c r="DZ5242" s="141"/>
      <c r="EA5242" s="141"/>
      <c r="EB5242" s="141"/>
      <c r="EC5242" s="141"/>
      <c r="ED5242" s="141"/>
      <c r="EE5242" s="143"/>
      <c r="EF5242" s="143"/>
    </row>
    <row r="5243" spans="78:136">
      <c r="BZ5243"/>
      <c r="CA5243" s="279">
        <v>41435.678356481483</v>
      </c>
      <c r="CB5243" t="s">
        <v>3482</v>
      </c>
      <c r="CF5243" s="65"/>
      <c r="CG5243" s="65"/>
      <c r="DJ5243" s="139"/>
      <c r="DK5243" s="95"/>
      <c r="DO5243" s="141"/>
      <c r="DP5243" s="91"/>
      <c r="DQ5243" s="72"/>
      <c r="DR5243" s="72"/>
      <c r="DS5243" s="72"/>
      <c r="DT5243" s="72"/>
      <c r="DZ5243" s="141"/>
      <c r="EA5243" s="141"/>
      <c r="EB5243" s="141"/>
      <c r="EC5243" s="141"/>
      <c r="ED5243" s="141"/>
      <c r="EE5243" s="143"/>
      <c r="EF5243" s="143"/>
    </row>
    <row r="5244" spans="78:136">
      <c r="BZ5244"/>
      <c r="CA5244" s="279">
        <v>41435.678368055553</v>
      </c>
      <c r="CB5244" t="s">
        <v>1969</v>
      </c>
      <c r="CF5244" s="65"/>
      <c r="CG5244" s="65"/>
      <c r="DJ5244" s="139"/>
      <c r="DK5244" s="95"/>
      <c r="DO5244" s="141"/>
      <c r="DP5244" s="91"/>
      <c r="DQ5244" s="72"/>
      <c r="DR5244" s="72"/>
      <c r="DS5244" s="72"/>
      <c r="DT5244" s="72"/>
      <c r="DZ5244" s="141"/>
      <c r="EA5244" s="141"/>
      <c r="EB5244" s="141"/>
      <c r="EC5244" s="141"/>
      <c r="ED5244" s="141"/>
      <c r="EE5244" s="143"/>
      <c r="EF5244" s="143"/>
    </row>
    <row r="5245" spans="78:136">
      <c r="BZ5245"/>
      <c r="CA5245" s="279">
        <v>41435.678368055553</v>
      </c>
      <c r="CB5245" t="s">
        <v>1969</v>
      </c>
      <c r="CF5245" s="65"/>
      <c r="CG5245" s="65"/>
      <c r="DJ5245" s="139"/>
      <c r="DK5245" s="95"/>
      <c r="DO5245" s="141"/>
      <c r="DP5245" s="91"/>
      <c r="DQ5245" s="72"/>
      <c r="DR5245" s="72"/>
      <c r="DS5245" s="72"/>
      <c r="DT5245" s="72"/>
      <c r="DZ5245" s="141"/>
      <c r="EA5245" s="141"/>
      <c r="EB5245" s="141"/>
      <c r="EC5245" s="141"/>
      <c r="ED5245" s="141"/>
      <c r="EE5245" s="143"/>
      <c r="EF5245" s="143"/>
    </row>
    <row r="5246" spans="78:136">
      <c r="BZ5246"/>
      <c r="CA5246" s="279">
        <v>41435.678379629629</v>
      </c>
      <c r="CB5246" t="s">
        <v>1969</v>
      </c>
      <c r="CF5246" s="65"/>
      <c r="CG5246" s="65"/>
      <c r="DJ5246" s="139"/>
      <c r="DK5246" s="95"/>
      <c r="DO5246" s="141"/>
      <c r="DP5246" s="91"/>
      <c r="DQ5246" s="72"/>
      <c r="DR5246" s="72"/>
      <c r="DS5246" s="72"/>
      <c r="DT5246" s="72"/>
      <c r="DZ5246" s="141"/>
      <c r="EA5246" s="141"/>
      <c r="EB5246" s="141"/>
      <c r="EC5246" s="141"/>
      <c r="ED5246" s="141"/>
      <c r="EE5246" s="143"/>
      <c r="EF5246" s="143"/>
    </row>
    <row r="5247" spans="78:136">
      <c r="BZ5247"/>
      <c r="CA5247" s="279">
        <v>41435.678391203706</v>
      </c>
      <c r="CB5247" t="s">
        <v>1969</v>
      </c>
      <c r="CF5247" s="65"/>
      <c r="CG5247" s="65"/>
      <c r="DJ5247" s="139"/>
      <c r="DK5247" s="95"/>
      <c r="DO5247" s="141"/>
      <c r="DP5247" s="91"/>
      <c r="DQ5247" s="72"/>
      <c r="DR5247" s="72"/>
      <c r="DS5247" s="72"/>
      <c r="DT5247" s="72"/>
      <c r="DZ5247" s="141"/>
      <c r="EA5247" s="141"/>
      <c r="EB5247" s="141"/>
      <c r="EC5247" s="141"/>
      <c r="ED5247" s="141"/>
      <c r="EE5247" s="143"/>
      <c r="EF5247" s="143"/>
    </row>
    <row r="5248" spans="78:136">
      <c r="BZ5248"/>
      <c r="CA5248" s="279">
        <v>41435.678402777776</v>
      </c>
      <c r="CB5248" t="s">
        <v>1969</v>
      </c>
      <c r="CF5248" s="65"/>
      <c r="CG5248" s="65"/>
      <c r="DJ5248" s="139"/>
      <c r="DK5248" s="95"/>
      <c r="DO5248" s="141"/>
      <c r="DP5248" s="91"/>
      <c r="DQ5248" s="72"/>
      <c r="DR5248" s="72"/>
      <c r="DS5248" s="72"/>
      <c r="DT5248" s="72"/>
      <c r="DZ5248" s="141"/>
      <c r="EA5248" s="141"/>
      <c r="EB5248" s="141"/>
      <c r="EC5248" s="141"/>
      <c r="ED5248" s="141"/>
      <c r="EE5248" s="143"/>
      <c r="EF5248" s="143"/>
    </row>
    <row r="5249" spans="78:136">
      <c r="BZ5249"/>
      <c r="CA5249" s="279">
        <v>41435.678414351853</v>
      </c>
      <c r="CB5249" t="s">
        <v>3438</v>
      </c>
      <c r="CF5249" s="65"/>
      <c r="CG5249" s="65"/>
      <c r="DJ5249" s="139"/>
      <c r="DK5249" s="95"/>
      <c r="DO5249" s="141"/>
      <c r="DP5249" s="91"/>
      <c r="DQ5249" s="72"/>
      <c r="DR5249" s="72"/>
      <c r="DS5249" s="72"/>
      <c r="DT5249" s="72"/>
      <c r="DZ5249" s="141"/>
      <c r="EA5249" s="141"/>
      <c r="EB5249" s="141"/>
      <c r="EC5249" s="141"/>
      <c r="ED5249" s="141"/>
      <c r="EE5249" s="143"/>
      <c r="EF5249" s="143"/>
    </row>
    <row r="5250" spans="78:136">
      <c r="BZ5250"/>
      <c r="CA5250" s="279">
        <v>41435.678425925929</v>
      </c>
      <c r="CB5250" t="s">
        <v>1969</v>
      </c>
      <c r="CF5250" s="65"/>
      <c r="CG5250" s="65"/>
      <c r="DJ5250" s="139"/>
      <c r="DK5250" s="95"/>
      <c r="DO5250" s="141"/>
      <c r="DP5250" s="91"/>
      <c r="DQ5250" s="72"/>
      <c r="DR5250" s="72"/>
      <c r="DS5250" s="72"/>
      <c r="DT5250" s="72"/>
      <c r="DZ5250" s="141"/>
      <c r="EA5250" s="141"/>
      <c r="EB5250" s="141"/>
      <c r="EC5250" s="141"/>
      <c r="ED5250" s="141"/>
      <c r="EE5250" s="143"/>
      <c r="EF5250" s="143"/>
    </row>
    <row r="5251" spans="78:136">
      <c r="BZ5251"/>
      <c r="CA5251" s="279">
        <v>41435.678425925929</v>
      </c>
      <c r="CB5251" t="s">
        <v>1969</v>
      </c>
      <c r="CF5251" s="65"/>
      <c r="CG5251" s="65"/>
      <c r="DJ5251" s="139"/>
      <c r="DK5251" s="95"/>
      <c r="DO5251" s="141"/>
      <c r="DP5251" s="91"/>
      <c r="DQ5251" s="72"/>
      <c r="DR5251" s="72"/>
      <c r="DS5251" s="72"/>
      <c r="DT5251" s="72"/>
      <c r="DZ5251" s="141"/>
      <c r="EA5251" s="141"/>
      <c r="EB5251" s="141"/>
      <c r="EC5251" s="141"/>
      <c r="ED5251" s="141"/>
      <c r="EE5251" s="143"/>
      <c r="EF5251" s="143"/>
    </row>
    <row r="5252" spans="78:136">
      <c r="BZ5252"/>
      <c r="CA5252" s="279">
        <v>41435.678437499999</v>
      </c>
      <c r="CB5252" t="s">
        <v>1969</v>
      </c>
      <c r="CF5252" s="65"/>
      <c r="CG5252" s="65"/>
      <c r="DJ5252" s="139"/>
      <c r="DK5252" s="95"/>
      <c r="DO5252" s="141"/>
      <c r="DP5252" s="91"/>
      <c r="DQ5252" s="72"/>
      <c r="DR5252" s="72"/>
      <c r="DS5252" s="72"/>
      <c r="DT5252" s="72"/>
      <c r="DZ5252" s="141"/>
      <c r="EA5252" s="141"/>
      <c r="EB5252" s="141"/>
      <c r="EC5252" s="141"/>
      <c r="ED5252" s="141"/>
      <c r="EE5252" s="143"/>
      <c r="EF5252" s="143"/>
    </row>
    <row r="5253" spans="78:136">
      <c r="BZ5253"/>
      <c r="CA5253" s="279">
        <v>41435.678449074076</v>
      </c>
      <c r="CB5253" t="s">
        <v>1969</v>
      </c>
      <c r="CF5253" s="65"/>
      <c r="CG5253" s="65"/>
      <c r="DJ5253" s="139"/>
      <c r="DK5253" s="95"/>
      <c r="DO5253" s="141"/>
      <c r="DP5253" s="91"/>
      <c r="DQ5253" s="72"/>
      <c r="DR5253" s="72"/>
      <c r="DS5253" s="72"/>
      <c r="DT5253" s="72"/>
      <c r="DZ5253" s="141"/>
      <c r="EA5253" s="141"/>
      <c r="EB5253" s="141"/>
      <c r="EC5253" s="141"/>
      <c r="ED5253" s="141"/>
      <c r="EE5253" s="143"/>
      <c r="EF5253" s="143"/>
    </row>
    <row r="5254" spans="78:136">
      <c r="BZ5254"/>
      <c r="CA5254" s="279">
        <v>41435.678449074076</v>
      </c>
      <c r="CB5254" t="s">
        <v>1969</v>
      </c>
      <c r="CF5254" s="65"/>
      <c r="CG5254" s="65"/>
      <c r="DJ5254" s="139"/>
      <c r="DK5254" s="95"/>
      <c r="DO5254" s="141"/>
      <c r="DP5254" s="91"/>
      <c r="DQ5254" s="72"/>
      <c r="DR5254" s="72"/>
      <c r="DS5254" s="72"/>
      <c r="DT5254" s="72"/>
      <c r="DZ5254" s="141"/>
      <c r="EA5254" s="141"/>
      <c r="EB5254" s="141"/>
      <c r="EC5254" s="141"/>
      <c r="ED5254" s="141"/>
      <c r="EE5254" s="143"/>
      <c r="EF5254" s="143"/>
    </row>
    <row r="5255" spans="78:136">
      <c r="BZ5255"/>
      <c r="CA5255" s="279">
        <v>41435.678460648145</v>
      </c>
      <c r="CB5255" t="s">
        <v>1969</v>
      </c>
      <c r="CF5255" s="65"/>
      <c r="CG5255" s="65"/>
      <c r="DJ5255" s="139"/>
      <c r="DK5255" s="95"/>
      <c r="DO5255" s="141"/>
      <c r="DP5255" s="91"/>
      <c r="DQ5255" s="72"/>
      <c r="DR5255" s="72"/>
      <c r="DS5255" s="72"/>
      <c r="DT5255" s="72"/>
      <c r="DZ5255" s="141"/>
      <c r="EA5255" s="141"/>
      <c r="EB5255" s="141"/>
      <c r="EC5255" s="141"/>
      <c r="ED5255" s="141"/>
      <c r="EE5255" s="143"/>
      <c r="EF5255" s="143"/>
    </row>
    <row r="5256" spans="78:136">
      <c r="BZ5256"/>
      <c r="CA5256" s="279">
        <v>41435.678460648145</v>
      </c>
      <c r="CB5256" t="s">
        <v>1969</v>
      </c>
      <c r="CF5256" s="65"/>
      <c r="CG5256" s="65"/>
      <c r="DJ5256" s="139"/>
      <c r="DK5256" s="95"/>
      <c r="DO5256" s="141"/>
      <c r="DP5256" s="91"/>
      <c r="DQ5256" s="72"/>
      <c r="DR5256" s="72"/>
      <c r="DS5256" s="72"/>
      <c r="DT5256" s="72"/>
      <c r="DZ5256" s="141"/>
      <c r="EA5256" s="141"/>
      <c r="EB5256" s="141"/>
      <c r="EC5256" s="141"/>
      <c r="ED5256" s="141"/>
      <c r="EE5256" s="143"/>
      <c r="EF5256" s="143"/>
    </row>
    <row r="5257" spans="78:136">
      <c r="BZ5257"/>
      <c r="CA5257" s="279">
        <v>41435.678460648145</v>
      </c>
      <c r="CB5257" t="s">
        <v>1969</v>
      </c>
      <c r="CF5257" s="65"/>
      <c r="CG5257" s="65"/>
      <c r="DJ5257" s="139"/>
      <c r="DK5257" s="95"/>
      <c r="DO5257" s="141"/>
      <c r="DP5257" s="91"/>
      <c r="DQ5257" s="72"/>
      <c r="DR5257" s="72"/>
      <c r="DS5257" s="72"/>
      <c r="DT5257" s="72"/>
      <c r="DZ5257" s="141"/>
      <c r="EA5257" s="141"/>
      <c r="EB5257" s="141"/>
      <c r="EC5257" s="141"/>
      <c r="ED5257" s="141"/>
      <c r="EE5257" s="143"/>
      <c r="EF5257" s="143"/>
    </row>
    <row r="5258" spans="78:136">
      <c r="BZ5258"/>
      <c r="CA5258" s="279">
        <v>41435.678472222222</v>
      </c>
      <c r="CB5258" t="s">
        <v>1969</v>
      </c>
      <c r="CF5258" s="65"/>
      <c r="CG5258" s="65"/>
      <c r="DJ5258" s="139"/>
      <c r="DK5258" s="95"/>
      <c r="DO5258" s="141"/>
      <c r="DP5258" s="91"/>
      <c r="DQ5258" s="72"/>
      <c r="DR5258" s="72"/>
      <c r="DS5258" s="72"/>
      <c r="DT5258" s="72"/>
      <c r="DZ5258" s="141"/>
      <c r="EA5258" s="141"/>
      <c r="EB5258" s="141"/>
      <c r="EC5258" s="141"/>
      <c r="ED5258" s="141"/>
      <c r="EE5258" s="143"/>
      <c r="EF5258" s="143"/>
    </row>
    <row r="5259" spans="78:136">
      <c r="BZ5259"/>
      <c r="CA5259" s="279">
        <v>41435.678483796299</v>
      </c>
      <c r="CB5259" t="s">
        <v>1969</v>
      </c>
      <c r="CF5259" s="65"/>
      <c r="CG5259" s="65"/>
      <c r="DJ5259" s="139"/>
      <c r="DK5259" s="95"/>
      <c r="DO5259" s="141"/>
      <c r="DP5259" s="91"/>
      <c r="DQ5259" s="72"/>
      <c r="DR5259" s="72"/>
      <c r="DS5259" s="72"/>
      <c r="DT5259" s="72"/>
      <c r="DZ5259" s="141"/>
      <c r="EA5259" s="141"/>
      <c r="EB5259" s="141"/>
      <c r="EC5259" s="141"/>
      <c r="ED5259" s="141"/>
      <c r="EE5259" s="143"/>
      <c r="EF5259" s="143"/>
    </row>
    <row r="5260" spans="78:136">
      <c r="BZ5260"/>
      <c r="CA5260" s="279">
        <v>41435.678518518522</v>
      </c>
      <c r="CB5260" t="s">
        <v>1969</v>
      </c>
      <c r="CF5260" s="65"/>
      <c r="CG5260" s="65"/>
      <c r="DJ5260" s="139"/>
      <c r="DK5260" s="95"/>
      <c r="DO5260" s="141"/>
      <c r="DP5260" s="91"/>
      <c r="DQ5260" s="72"/>
      <c r="DR5260" s="72"/>
      <c r="DS5260" s="72"/>
      <c r="DT5260" s="72"/>
      <c r="DZ5260" s="141"/>
      <c r="EA5260" s="141"/>
      <c r="EB5260" s="141"/>
      <c r="EC5260" s="141"/>
      <c r="ED5260" s="141"/>
      <c r="EE5260" s="143"/>
      <c r="EF5260" s="143"/>
    </row>
    <row r="5261" spans="78:136">
      <c r="BZ5261"/>
      <c r="CA5261" s="279">
        <v>41435.678518518522</v>
      </c>
      <c r="CB5261" t="s">
        <v>1969</v>
      </c>
      <c r="CF5261" s="65"/>
      <c r="CG5261" s="65"/>
      <c r="DJ5261" s="139"/>
      <c r="DK5261" s="95"/>
      <c r="DO5261" s="141"/>
      <c r="DP5261" s="91"/>
      <c r="DQ5261" s="72"/>
      <c r="DR5261" s="72"/>
      <c r="DS5261" s="72"/>
      <c r="DT5261" s="72"/>
      <c r="DZ5261" s="141"/>
      <c r="EA5261" s="141"/>
      <c r="EB5261" s="141"/>
      <c r="EC5261" s="141"/>
      <c r="ED5261" s="141"/>
      <c r="EE5261" s="143"/>
      <c r="EF5261" s="143"/>
    </row>
    <row r="5262" spans="78:136">
      <c r="BZ5262"/>
      <c r="CA5262" s="279">
        <v>41435.678541666668</v>
      </c>
      <c r="CB5262" t="s">
        <v>1969</v>
      </c>
      <c r="CF5262" s="65"/>
      <c r="CG5262" s="65"/>
      <c r="DJ5262" s="139"/>
      <c r="DK5262" s="95"/>
      <c r="DO5262" s="141"/>
      <c r="DP5262" s="91"/>
      <c r="DQ5262" s="72"/>
      <c r="DR5262" s="72"/>
      <c r="DS5262" s="72"/>
      <c r="DT5262" s="72"/>
      <c r="DZ5262" s="141"/>
      <c r="EA5262" s="141"/>
      <c r="EB5262" s="141"/>
      <c r="EC5262" s="141"/>
      <c r="ED5262" s="141"/>
      <c r="EE5262" s="143"/>
      <c r="EF5262" s="143"/>
    </row>
    <row r="5263" spans="78:136">
      <c r="BZ5263"/>
      <c r="CA5263" s="279">
        <v>41435.678553240738</v>
      </c>
      <c r="CB5263" t="s">
        <v>3582</v>
      </c>
      <c r="CF5263" s="65"/>
      <c r="CG5263" s="65"/>
      <c r="DJ5263" s="139"/>
      <c r="DK5263" s="95"/>
      <c r="DO5263" s="141"/>
      <c r="DP5263" s="91"/>
      <c r="DQ5263" s="72"/>
      <c r="DR5263" s="72"/>
      <c r="DS5263" s="72"/>
      <c r="DT5263" s="72"/>
      <c r="DZ5263" s="141"/>
      <c r="EA5263" s="141"/>
      <c r="EB5263" s="141"/>
      <c r="EC5263" s="141"/>
      <c r="ED5263" s="141"/>
      <c r="EE5263" s="143"/>
      <c r="EF5263" s="143"/>
    </row>
    <row r="5264" spans="78:136">
      <c r="BZ5264"/>
      <c r="CA5264" s="279">
        <v>41435.678553240738</v>
      </c>
      <c r="CB5264" t="s">
        <v>1969</v>
      </c>
      <c r="CF5264" s="65"/>
      <c r="CG5264" s="65"/>
      <c r="DJ5264" s="139"/>
      <c r="DK5264" s="95"/>
      <c r="DO5264" s="141"/>
      <c r="DP5264" s="91"/>
      <c r="DQ5264" s="72"/>
      <c r="DR5264" s="72"/>
      <c r="DS5264" s="72"/>
      <c r="DT5264" s="72"/>
      <c r="DZ5264" s="141"/>
      <c r="EA5264" s="141"/>
      <c r="EB5264" s="141"/>
      <c r="EC5264" s="141"/>
      <c r="ED5264" s="141"/>
      <c r="EE5264" s="143"/>
      <c r="EF5264" s="143"/>
    </row>
    <row r="5265" spans="78:136">
      <c r="BZ5265"/>
      <c r="CA5265" s="279">
        <v>41435.678576388891</v>
      </c>
      <c r="CB5265" t="s">
        <v>1969</v>
      </c>
      <c r="CF5265" s="65"/>
      <c r="CG5265" s="65"/>
      <c r="DJ5265" s="139"/>
      <c r="DK5265" s="95"/>
      <c r="DO5265" s="141"/>
      <c r="DP5265" s="91"/>
      <c r="DQ5265" s="72"/>
      <c r="DR5265" s="72"/>
      <c r="DS5265" s="72"/>
      <c r="DT5265" s="72"/>
      <c r="DZ5265" s="141"/>
      <c r="EA5265" s="141"/>
      <c r="EB5265" s="141"/>
      <c r="EC5265" s="141"/>
      <c r="ED5265" s="141"/>
      <c r="EE5265" s="143"/>
      <c r="EF5265" s="143"/>
    </row>
    <row r="5266" spans="78:136">
      <c r="BZ5266"/>
      <c r="CA5266" s="279">
        <v>41435.678576388891</v>
      </c>
      <c r="CB5266" t="s">
        <v>1969</v>
      </c>
      <c r="CF5266" s="65"/>
      <c r="CG5266" s="65"/>
      <c r="DJ5266" s="139"/>
      <c r="DK5266" s="95"/>
      <c r="DO5266" s="141"/>
      <c r="DP5266" s="91"/>
      <c r="DQ5266" s="72"/>
      <c r="DR5266" s="72"/>
      <c r="DS5266" s="72"/>
      <c r="DT5266" s="72"/>
      <c r="DZ5266" s="141"/>
      <c r="EA5266" s="141"/>
      <c r="EB5266" s="141"/>
      <c r="EC5266" s="141"/>
      <c r="ED5266" s="141"/>
      <c r="EE5266" s="143"/>
      <c r="EF5266" s="143"/>
    </row>
    <row r="5267" spans="78:136">
      <c r="BZ5267"/>
      <c r="CA5267" s="279">
        <v>41435.678587962961</v>
      </c>
      <c r="CB5267" t="s">
        <v>1969</v>
      </c>
      <c r="CF5267" s="65"/>
      <c r="CG5267" s="65"/>
      <c r="DJ5267" s="139"/>
      <c r="DK5267" s="95"/>
      <c r="DO5267" s="141"/>
      <c r="DP5267" s="91"/>
      <c r="DQ5267" s="72"/>
      <c r="DR5267" s="72"/>
      <c r="DS5267" s="72"/>
      <c r="DT5267" s="72"/>
      <c r="DZ5267" s="141"/>
      <c r="EA5267" s="141"/>
      <c r="EB5267" s="141"/>
      <c r="EC5267" s="141"/>
      <c r="ED5267" s="141"/>
      <c r="EE5267" s="143"/>
      <c r="EF5267" s="143"/>
    </row>
    <row r="5268" spans="78:136">
      <c r="BZ5268"/>
      <c r="CA5268" s="279">
        <v>41435.678599537037</v>
      </c>
      <c r="CB5268" t="s">
        <v>1969</v>
      </c>
      <c r="CF5268" s="65"/>
      <c r="CG5268" s="65"/>
      <c r="DJ5268" s="139"/>
      <c r="DK5268" s="95"/>
      <c r="DO5268" s="141"/>
      <c r="DP5268" s="91"/>
      <c r="DQ5268" s="72"/>
      <c r="DR5268" s="72"/>
      <c r="DS5268" s="72"/>
      <c r="DT5268" s="72"/>
      <c r="DZ5268" s="141"/>
      <c r="EA5268" s="141"/>
      <c r="EB5268" s="141"/>
      <c r="EC5268" s="141"/>
      <c r="ED5268" s="141"/>
      <c r="EE5268" s="143"/>
      <c r="EF5268" s="143"/>
    </row>
    <row r="5269" spans="78:136">
      <c r="BZ5269"/>
      <c r="CA5269" s="279">
        <v>41435.678611111114</v>
      </c>
      <c r="CB5269" t="s">
        <v>1969</v>
      </c>
      <c r="CF5269" s="65"/>
      <c r="CG5269" s="65"/>
      <c r="DJ5269" s="139"/>
      <c r="DK5269" s="95"/>
      <c r="DO5269" s="141"/>
      <c r="DP5269" s="91"/>
      <c r="DQ5269" s="72"/>
      <c r="DR5269" s="72"/>
      <c r="DS5269" s="72"/>
      <c r="DT5269" s="72"/>
      <c r="DZ5269" s="141"/>
      <c r="EA5269" s="141"/>
      <c r="EB5269" s="141"/>
      <c r="EC5269" s="141"/>
      <c r="ED5269" s="141"/>
      <c r="EE5269" s="143"/>
      <c r="EF5269" s="143"/>
    </row>
    <row r="5270" spans="78:136">
      <c r="BZ5270"/>
      <c r="CA5270" s="279">
        <v>41435.678622685184</v>
      </c>
      <c r="CB5270" t="s">
        <v>1969</v>
      </c>
      <c r="CF5270" s="65"/>
      <c r="CG5270" s="65"/>
      <c r="DJ5270" s="139"/>
      <c r="DK5270" s="95"/>
      <c r="DO5270" s="141"/>
      <c r="DP5270" s="91"/>
      <c r="DQ5270" s="72"/>
      <c r="DR5270" s="72"/>
      <c r="DS5270" s="72"/>
      <c r="DT5270" s="72"/>
      <c r="DZ5270" s="141"/>
      <c r="EA5270" s="141"/>
      <c r="EB5270" s="141"/>
      <c r="EC5270" s="141"/>
      <c r="ED5270" s="141"/>
      <c r="EE5270" s="143"/>
      <c r="EF5270" s="143"/>
    </row>
    <row r="5271" spans="78:136">
      <c r="BZ5271"/>
      <c r="CA5271" s="279">
        <v>41435.67863425926</v>
      </c>
      <c r="CB5271" t="s">
        <v>3546</v>
      </c>
      <c r="CF5271" s="65"/>
      <c r="CG5271" s="65"/>
      <c r="DJ5271" s="139"/>
      <c r="DK5271" s="95"/>
      <c r="DO5271" s="141"/>
      <c r="DP5271" s="91"/>
      <c r="DQ5271" s="72"/>
      <c r="DR5271" s="72"/>
      <c r="DS5271" s="72"/>
      <c r="DT5271" s="72"/>
      <c r="DZ5271" s="141"/>
      <c r="EA5271" s="141"/>
      <c r="EB5271" s="141"/>
      <c r="EC5271" s="141"/>
      <c r="ED5271" s="141"/>
      <c r="EE5271" s="143"/>
      <c r="EF5271" s="143"/>
    </row>
    <row r="5272" spans="78:136">
      <c r="BZ5272"/>
      <c r="CA5272" s="279">
        <v>41435.67864583333</v>
      </c>
      <c r="CB5272" t="s">
        <v>1969</v>
      </c>
      <c r="CF5272" s="65"/>
      <c r="CG5272" s="65"/>
      <c r="DJ5272" s="139"/>
      <c r="DK5272" s="95"/>
      <c r="DO5272" s="141"/>
      <c r="DP5272" s="91"/>
      <c r="DQ5272" s="72"/>
      <c r="DR5272" s="72"/>
      <c r="DS5272" s="72"/>
      <c r="DT5272" s="72"/>
      <c r="DZ5272" s="141"/>
      <c r="EA5272" s="141"/>
      <c r="EB5272" s="141"/>
      <c r="EC5272" s="141"/>
      <c r="ED5272" s="141"/>
      <c r="EE5272" s="143"/>
      <c r="EF5272" s="143"/>
    </row>
    <row r="5273" spans="78:136">
      <c r="BZ5273"/>
      <c r="CA5273" s="279">
        <v>41435.678657407407</v>
      </c>
      <c r="CB5273" t="s">
        <v>1969</v>
      </c>
      <c r="CF5273" s="65"/>
      <c r="CG5273" s="65"/>
      <c r="DJ5273" s="139"/>
      <c r="DK5273" s="95"/>
      <c r="DO5273" s="141"/>
      <c r="DP5273" s="91"/>
      <c r="DQ5273" s="72"/>
      <c r="DR5273" s="72"/>
      <c r="DS5273" s="72"/>
      <c r="DT5273" s="72"/>
      <c r="DZ5273" s="141"/>
      <c r="EA5273" s="141"/>
      <c r="EB5273" s="141"/>
      <c r="EC5273" s="141"/>
      <c r="ED5273" s="141"/>
      <c r="EE5273" s="143"/>
      <c r="EF5273" s="143"/>
    </row>
    <row r="5274" spans="78:136">
      <c r="BZ5274"/>
      <c r="CA5274" s="279">
        <v>41435.678657407407</v>
      </c>
      <c r="CB5274" t="s">
        <v>1969</v>
      </c>
      <c r="CF5274" s="65"/>
      <c r="CG5274" s="65"/>
      <c r="DJ5274" s="139"/>
      <c r="DK5274" s="95"/>
      <c r="DO5274" s="141"/>
      <c r="DP5274" s="91"/>
      <c r="DQ5274" s="72"/>
      <c r="DR5274" s="72"/>
      <c r="DS5274" s="72"/>
      <c r="DT5274" s="72"/>
      <c r="DZ5274" s="141"/>
      <c r="EA5274" s="141"/>
      <c r="EB5274" s="141"/>
      <c r="EC5274" s="141"/>
      <c r="ED5274" s="141"/>
      <c r="EE5274" s="143"/>
      <c r="EF5274" s="143"/>
    </row>
    <row r="5275" spans="78:136">
      <c r="BZ5275"/>
      <c r="CA5275" s="279">
        <v>41435.678668981483</v>
      </c>
      <c r="CB5275" t="s">
        <v>1969</v>
      </c>
      <c r="CF5275" s="65"/>
      <c r="CG5275" s="65"/>
      <c r="DJ5275" s="139"/>
      <c r="DK5275" s="95"/>
      <c r="DO5275" s="141"/>
      <c r="DP5275" s="91"/>
      <c r="DQ5275" s="72"/>
      <c r="DR5275" s="72"/>
      <c r="DS5275" s="72"/>
      <c r="DT5275" s="72"/>
      <c r="DZ5275" s="141"/>
      <c r="EA5275" s="141"/>
      <c r="EB5275" s="141"/>
      <c r="EC5275" s="141"/>
      <c r="ED5275" s="141"/>
      <c r="EE5275" s="143"/>
      <c r="EF5275" s="143"/>
    </row>
    <row r="5276" spans="78:136">
      <c r="BZ5276"/>
      <c r="CA5276" s="279">
        <v>41435.678680555553</v>
      </c>
      <c r="CB5276" t="s">
        <v>1969</v>
      </c>
      <c r="CF5276" s="65"/>
      <c r="CG5276" s="65"/>
      <c r="DJ5276" s="139"/>
      <c r="DK5276" s="95"/>
      <c r="DO5276" s="141"/>
      <c r="DP5276" s="91"/>
      <c r="DQ5276" s="72"/>
      <c r="DR5276" s="72"/>
      <c r="DS5276" s="72"/>
      <c r="DT5276" s="72"/>
      <c r="DZ5276" s="141"/>
      <c r="EA5276" s="141"/>
      <c r="EB5276" s="141"/>
      <c r="EC5276" s="141"/>
      <c r="ED5276" s="141"/>
      <c r="EE5276" s="143"/>
      <c r="EF5276" s="143"/>
    </row>
    <row r="5277" spans="78:136">
      <c r="BZ5277"/>
      <c r="CA5277" s="279">
        <v>41435.67869212963</v>
      </c>
      <c r="CB5277" t="s">
        <v>1969</v>
      </c>
      <c r="CF5277" s="65"/>
      <c r="CG5277" s="65"/>
      <c r="DJ5277" s="139"/>
      <c r="DK5277" s="95"/>
      <c r="DO5277" s="141"/>
      <c r="DP5277" s="91"/>
      <c r="DQ5277" s="72"/>
      <c r="DR5277" s="72"/>
      <c r="DS5277" s="72"/>
      <c r="DT5277" s="72"/>
      <c r="DZ5277" s="141"/>
      <c r="EA5277" s="141"/>
      <c r="EB5277" s="141"/>
      <c r="EC5277" s="141"/>
      <c r="ED5277" s="141"/>
      <c r="EE5277" s="143"/>
      <c r="EF5277" s="143"/>
    </row>
    <row r="5278" spans="78:136">
      <c r="BZ5278"/>
      <c r="CA5278" s="279">
        <v>41435.678715277776</v>
      </c>
      <c r="CB5278" t="s">
        <v>1969</v>
      </c>
      <c r="CF5278" s="65"/>
      <c r="CG5278" s="65"/>
      <c r="DJ5278" s="139"/>
      <c r="DK5278" s="95"/>
      <c r="DO5278" s="141"/>
      <c r="DP5278" s="91"/>
      <c r="DQ5278" s="72"/>
      <c r="DR5278" s="72"/>
      <c r="DS5278" s="72"/>
      <c r="DT5278" s="72"/>
      <c r="DZ5278" s="141"/>
      <c r="EA5278" s="141"/>
      <c r="EB5278" s="141"/>
      <c r="EC5278" s="141"/>
      <c r="ED5278" s="141"/>
      <c r="EE5278" s="143"/>
      <c r="EF5278" s="143"/>
    </row>
    <row r="5279" spans="78:136">
      <c r="BZ5279"/>
      <c r="CA5279" s="279">
        <v>41435.678726851853</v>
      </c>
      <c r="CB5279" t="s">
        <v>3584</v>
      </c>
      <c r="CF5279" s="65"/>
      <c r="CG5279" s="65"/>
      <c r="DJ5279" s="139"/>
      <c r="DK5279" s="95"/>
      <c r="DO5279" s="141"/>
      <c r="DP5279" s="91"/>
      <c r="DQ5279" s="72"/>
      <c r="DR5279" s="72"/>
      <c r="DS5279" s="72"/>
      <c r="DT5279" s="72"/>
      <c r="DZ5279" s="141"/>
      <c r="EA5279" s="141"/>
      <c r="EB5279" s="141"/>
      <c r="EC5279" s="141"/>
      <c r="ED5279" s="141"/>
      <c r="EE5279" s="143"/>
      <c r="EF5279" s="143"/>
    </row>
    <row r="5280" spans="78:136">
      <c r="BZ5280"/>
      <c r="CA5280" s="279">
        <v>41435.678726851853</v>
      </c>
      <c r="CB5280" t="s">
        <v>1969</v>
      </c>
      <c r="CF5280" s="65"/>
      <c r="CG5280" s="65"/>
      <c r="DJ5280" s="139"/>
      <c r="DK5280" s="95"/>
      <c r="DO5280" s="141"/>
      <c r="DP5280" s="91"/>
      <c r="DQ5280" s="72"/>
      <c r="DR5280" s="72"/>
      <c r="DS5280" s="72"/>
      <c r="DT5280" s="72"/>
      <c r="DZ5280" s="141"/>
      <c r="EA5280" s="141"/>
      <c r="EB5280" s="141"/>
      <c r="EC5280" s="141"/>
      <c r="ED5280" s="141"/>
      <c r="EE5280" s="143"/>
      <c r="EF5280" s="143"/>
    </row>
    <row r="5281" spans="78:136">
      <c r="BZ5281"/>
      <c r="CA5281" s="279">
        <v>41435.678738425922</v>
      </c>
      <c r="CB5281" t="s">
        <v>1969</v>
      </c>
      <c r="CF5281" s="65"/>
      <c r="CG5281" s="65"/>
      <c r="DJ5281" s="139"/>
      <c r="DK5281" s="95"/>
      <c r="DO5281" s="141"/>
      <c r="DP5281" s="91"/>
      <c r="DQ5281" s="72"/>
      <c r="DR5281" s="72"/>
      <c r="DS5281" s="72"/>
      <c r="DT5281" s="72"/>
      <c r="DZ5281" s="141"/>
      <c r="EA5281" s="141"/>
      <c r="EB5281" s="141"/>
      <c r="EC5281" s="141"/>
      <c r="ED5281" s="141"/>
      <c r="EE5281" s="143"/>
      <c r="EF5281" s="143"/>
    </row>
    <row r="5282" spans="78:136">
      <c r="BZ5282"/>
      <c r="CA5282" s="279">
        <v>41435.678738425922</v>
      </c>
      <c r="CB5282" t="s">
        <v>1969</v>
      </c>
      <c r="CF5282" s="65"/>
      <c r="CG5282" s="65"/>
      <c r="DJ5282" s="139"/>
      <c r="DK5282" s="95"/>
      <c r="DO5282" s="141"/>
      <c r="DP5282" s="91"/>
      <c r="DQ5282" s="72"/>
      <c r="DR5282" s="72"/>
      <c r="DS5282" s="72"/>
      <c r="DT5282" s="72"/>
      <c r="DZ5282" s="141"/>
      <c r="EA5282" s="141"/>
      <c r="EB5282" s="141"/>
      <c r="EC5282" s="141"/>
      <c r="ED5282" s="141"/>
      <c r="EE5282" s="143"/>
      <c r="EF5282" s="143"/>
    </row>
    <row r="5283" spans="78:136">
      <c r="BZ5283"/>
      <c r="CA5283" s="279">
        <v>41435.678761574076</v>
      </c>
      <c r="CB5283" t="s">
        <v>1969</v>
      </c>
      <c r="CF5283" s="65"/>
      <c r="CG5283" s="65"/>
      <c r="DJ5283" s="139"/>
      <c r="DK5283" s="95"/>
      <c r="DO5283" s="141"/>
      <c r="DP5283" s="91"/>
      <c r="DQ5283" s="72"/>
      <c r="DR5283" s="72"/>
      <c r="DS5283" s="72"/>
      <c r="DT5283" s="72"/>
      <c r="DZ5283" s="141"/>
      <c r="EA5283" s="141"/>
      <c r="EB5283" s="141"/>
      <c r="EC5283" s="141"/>
      <c r="ED5283" s="141"/>
      <c r="EE5283" s="143"/>
      <c r="EF5283" s="143"/>
    </row>
    <row r="5284" spans="78:136">
      <c r="BZ5284"/>
      <c r="CA5284" s="279">
        <v>41435.678773148145</v>
      </c>
      <c r="CB5284" t="s">
        <v>1969</v>
      </c>
      <c r="CF5284" s="65"/>
      <c r="CG5284" s="65"/>
      <c r="DJ5284" s="139"/>
      <c r="DK5284" s="95"/>
      <c r="DO5284" s="141"/>
      <c r="DP5284" s="91"/>
      <c r="DQ5284" s="72"/>
      <c r="DR5284" s="72"/>
      <c r="DS5284" s="72"/>
      <c r="DT5284" s="72"/>
      <c r="DZ5284" s="141"/>
      <c r="EA5284" s="141"/>
      <c r="EB5284" s="141"/>
      <c r="EC5284" s="141"/>
      <c r="ED5284" s="141"/>
      <c r="EE5284" s="143"/>
      <c r="EF5284" s="143"/>
    </row>
    <row r="5285" spans="78:136">
      <c r="BZ5285"/>
      <c r="CA5285" s="279">
        <v>41435.678784722222</v>
      </c>
      <c r="CB5285" t="s">
        <v>1969</v>
      </c>
      <c r="CF5285" s="65"/>
      <c r="CG5285" s="65"/>
      <c r="DJ5285" s="139"/>
      <c r="DK5285" s="95"/>
      <c r="DO5285" s="141"/>
      <c r="DP5285" s="91"/>
      <c r="DQ5285" s="72"/>
      <c r="DR5285" s="72"/>
      <c r="DS5285" s="72"/>
      <c r="DT5285" s="72"/>
      <c r="DZ5285" s="141"/>
      <c r="EA5285" s="141"/>
      <c r="EB5285" s="141"/>
      <c r="EC5285" s="141"/>
      <c r="ED5285" s="141"/>
      <c r="EE5285" s="143"/>
      <c r="EF5285" s="143"/>
    </row>
    <row r="5286" spans="78:136">
      <c r="BZ5286"/>
      <c r="CA5286" s="279">
        <v>41435.678796296299</v>
      </c>
      <c r="CB5286" t="s">
        <v>1969</v>
      </c>
      <c r="CF5286" s="65"/>
      <c r="CG5286" s="65"/>
      <c r="DJ5286" s="139"/>
      <c r="DK5286" s="95"/>
      <c r="DO5286" s="141"/>
      <c r="DP5286" s="91"/>
      <c r="DQ5286" s="72"/>
      <c r="DR5286" s="72"/>
      <c r="DS5286" s="72"/>
      <c r="DT5286" s="72"/>
      <c r="DZ5286" s="141"/>
      <c r="EA5286" s="141"/>
      <c r="EB5286" s="141"/>
      <c r="EC5286" s="141"/>
      <c r="ED5286" s="141"/>
      <c r="EE5286" s="143"/>
      <c r="EF5286" s="143"/>
    </row>
    <row r="5287" spans="78:136">
      <c r="BZ5287"/>
      <c r="CA5287" s="279">
        <v>41435.678807870368</v>
      </c>
      <c r="CB5287" t="s">
        <v>3548</v>
      </c>
      <c r="CF5287" s="65"/>
      <c r="CG5287" s="65"/>
      <c r="DJ5287" s="139"/>
      <c r="DK5287" s="95"/>
      <c r="DO5287" s="141"/>
      <c r="DP5287" s="91"/>
      <c r="DQ5287" s="72"/>
      <c r="DR5287" s="72"/>
      <c r="DS5287" s="72"/>
      <c r="DT5287" s="72"/>
      <c r="DZ5287" s="141"/>
      <c r="EA5287" s="141"/>
      <c r="EB5287" s="141"/>
      <c r="EC5287" s="141"/>
      <c r="ED5287" s="141"/>
      <c r="EE5287" s="143"/>
      <c r="EF5287" s="143"/>
    </row>
    <row r="5288" spans="78:136">
      <c r="BZ5288"/>
      <c r="CA5288" s="279">
        <v>41435.678819444445</v>
      </c>
      <c r="CB5288" t="s">
        <v>1969</v>
      </c>
      <c r="CF5288" s="65"/>
      <c r="CG5288" s="65"/>
      <c r="DJ5288" s="139"/>
      <c r="DK5288" s="95"/>
      <c r="DO5288" s="141"/>
      <c r="DP5288" s="91"/>
      <c r="DQ5288" s="72"/>
      <c r="DR5288" s="72"/>
      <c r="DS5288" s="72"/>
      <c r="DT5288" s="72"/>
      <c r="DZ5288" s="141"/>
      <c r="EA5288" s="141"/>
      <c r="EB5288" s="141"/>
      <c r="EC5288" s="141"/>
      <c r="ED5288" s="141"/>
      <c r="EE5288" s="143"/>
      <c r="EF5288" s="143"/>
    </row>
    <row r="5289" spans="78:136">
      <c r="BZ5289"/>
      <c r="CA5289" s="279">
        <v>41435.678831018522</v>
      </c>
      <c r="CB5289" t="s">
        <v>1969</v>
      </c>
      <c r="CF5289" s="65"/>
      <c r="CG5289" s="65"/>
      <c r="DJ5289" s="139"/>
      <c r="DK5289" s="95"/>
      <c r="DO5289" s="141"/>
      <c r="DP5289" s="91"/>
      <c r="DQ5289" s="72"/>
      <c r="DR5289" s="72"/>
      <c r="DS5289" s="72"/>
      <c r="DT5289" s="72"/>
      <c r="DZ5289" s="141"/>
      <c r="EA5289" s="141"/>
      <c r="EB5289" s="141"/>
      <c r="EC5289" s="141"/>
      <c r="ED5289" s="141"/>
      <c r="EE5289" s="143"/>
      <c r="EF5289" s="143"/>
    </row>
    <row r="5290" spans="78:136">
      <c r="BZ5290"/>
      <c r="CA5290" s="279">
        <v>41435.678831018522</v>
      </c>
      <c r="CB5290" t="s">
        <v>1969</v>
      </c>
      <c r="CF5290" s="65"/>
      <c r="CG5290" s="65"/>
      <c r="DJ5290" s="139"/>
      <c r="DK5290" s="95"/>
      <c r="DO5290" s="141"/>
      <c r="DP5290" s="91"/>
      <c r="DQ5290" s="72"/>
      <c r="DR5290" s="72"/>
      <c r="DS5290" s="72"/>
      <c r="DT5290" s="72"/>
      <c r="DZ5290" s="141"/>
      <c r="EA5290" s="141"/>
      <c r="EB5290" s="141"/>
      <c r="EC5290" s="141"/>
      <c r="ED5290" s="141"/>
      <c r="EE5290" s="143"/>
      <c r="EF5290" s="143"/>
    </row>
    <row r="5291" spans="78:136">
      <c r="BZ5291"/>
      <c r="CA5291" s="279">
        <v>41435.678842592592</v>
      </c>
      <c r="CB5291" t="s">
        <v>1969</v>
      </c>
      <c r="CF5291" s="65"/>
      <c r="CG5291" s="65"/>
      <c r="DJ5291" s="139"/>
      <c r="DK5291" s="95"/>
      <c r="DO5291" s="141"/>
      <c r="DP5291" s="91"/>
      <c r="DQ5291" s="72"/>
      <c r="DR5291" s="72"/>
      <c r="DS5291" s="72"/>
      <c r="DT5291" s="72"/>
      <c r="DZ5291" s="141"/>
      <c r="EA5291" s="141"/>
      <c r="EB5291" s="141"/>
      <c r="EC5291" s="141"/>
      <c r="ED5291" s="141"/>
      <c r="EE5291" s="143"/>
      <c r="EF5291" s="143"/>
    </row>
    <row r="5292" spans="78:136">
      <c r="BZ5292"/>
      <c r="CA5292" s="279">
        <v>41435.678854166668</v>
      </c>
      <c r="CB5292" t="s">
        <v>1969</v>
      </c>
      <c r="CF5292" s="65"/>
      <c r="CG5292" s="65"/>
      <c r="DJ5292" s="139"/>
      <c r="DK5292" s="95"/>
      <c r="DO5292" s="141"/>
      <c r="DP5292" s="91"/>
      <c r="DQ5292" s="72"/>
      <c r="DR5292" s="72"/>
      <c r="DS5292" s="72"/>
      <c r="DT5292" s="72"/>
      <c r="DZ5292" s="141"/>
      <c r="EA5292" s="141"/>
      <c r="EB5292" s="141"/>
      <c r="EC5292" s="141"/>
      <c r="ED5292" s="141"/>
      <c r="EE5292" s="143"/>
      <c r="EF5292" s="143"/>
    </row>
    <row r="5293" spans="78:136">
      <c r="BZ5293"/>
      <c r="CA5293" s="279">
        <v>41435.678865740738</v>
      </c>
      <c r="CB5293" t="s">
        <v>1969</v>
      </c>
      <c r="CF5293" s="65"/>
      <c r="CG5293" s="65"/>
      <c r="DJ5293" s="139"/>
      <c r="DK5293" s="95"/>
      <c r="DO5293" s="141"/>
      <c r="DP5293" s="91"/>
      <c r="DQ5293" s="72"/>
      <c r="DR5293" s="72"/>
      <c r="DS5293" s="72"/>
      <c r="DT5293" s="72"/>
      <c r="DZ5293" s="141"/>
      <c r="EA5293" s="141"/>
      <c r="EB5293" s="141"/>
      <c r="EC5293" s="141"/>
      <c r="ED5293" s="141"/>
      <c r="EE5293" s="143"/>
      <c r="EF5293" s="143"/>
    </row>
    <row r="5294" spans="78:136">
      <c r="BZ5294"/>
      <c r="CA5294" s="279">
        <v>41435.678877314815</v>
      </c>
      <c r="CB5294" t="s">
        <v>1969</v>
      </c>
      <c r="CF5294" s="65"/>
      <c r="CG5294" s="65"/>
      <c r="DJ5294" s="139"/>
      <c r="DK5294" s="95"/>
      <c r="DO5294" s="141"/>
      <c r="DP5294" s="91"/>
      <c r="DQ5294" s="72"/>
      <c r="DR5294" s="72"/>
      <c r="DS5294" s="72"/>
      <c r="DT5294" s="72"/>
      <c r="DZ5294" s="141"/>
      <c r="EA5294" s="141"/>
      <c r="EB5294" s="141"/>
      <c r="EC5294" s="141"/>
      <c r="ED5294" s="141"/>
      <c r="EE5294" s="143"/>
      <c r="EF5294" s="143"/>
    </row>
    <row r="5295" spans="78:136">
      <c r="BZ5295"/>
      <c r="CA5295" s="279">
        <v>41435.678900462961</v>
      </c>
      <c r="CB5295" t="s">
        <v>3586</v>
      </c>
      <c r="CF5295" s="65"/>
      <c r="CG5295" s="65"/>
      <c r="DJ5295" s="139"/>
      <c r="DK5295" s="95"/>
      <c r="DO5295" s="141"/>
      <c r="DP5295" s="91"/>
      <c r="DQ5295" s="72"/>
      <c r="DR5295" s="72"/>
      <c r="DS5295" s="72"/>
      <c r="DT5295" s="72"/>
      <c r="DZ5295" s="141"/>
      <c r="EA5295" s="141"/>
      <c r="EB5295" s="141"/>
      <c r="EC5295" s="141"/>
      <c r="ED5295" s="141"/>
      <c r="EE5295" s="143"/>
      <c r="EF5295" s="143"/>
    </row>
    <row r="5296" spans="78:136">
      <c r="BZ5296"/>
      <c r="CA5296" s="279">
        <v>41435.678900462961</v>
      </c>
      <c r="CB5296" t="s">
        <v>1969</v>
      </c>
      <c r="CF5296" s="65"/>
      <c r="CG5296" s="65"/>
      <c r="DJ5296" s="139"/>
      <c r="DK5296" s="95"/>
      <c r="DO5296" s="141"/>
      <c r="DP5296" s="91"/>
      <c r="DQ5296" s="72"/>
      <c r="DR5296" s="72"/>
      <c r="DS5296" s="72"/>
      <c r="DT5296" s="72"/>
      <c r="DZ5296" s="141"/>
      <c r="EA5296" s="141"/>
      <c r="EB5296" s="141"/>
      <c r="EC5296" s="141"/>
      <c r="ED5296" s="141"/>
      <c r="EE5296" s="143"/>
      <c r="EF5296" s="143"/>
    </row>
    <row r="5297" spans="78:136">
      <c r="BZ5297"/>
      <c r="CA5297" s="279">
        <v>41435.678912037038</v>
      </c>
      <c r="CB5297" t="s">
        <v>1969</v>
      </c>
      <c r="CF5297" s="65"/>
      <c r="CG5297" s="65"/>
      <c r="DJ5297" s="139"/>
      <c r="DK5297" s="95"/>
      <c r="DO5297" s="141"/>
      <c r="DP5297" s="91"/>
      <c r="DQ5297" s="72"/>
      <c r="DR5297" s="72"/>
      <c r="DS5297" s="72"/>
      <c r="DT5297" s="72"/>
      <c r="DZ5297" s="141"/>
      <c r="EA5297" s="141"/>
      <c r="EB5297" s="141"/>
      <c r="EC5297" s="141"/>
      <c r="ED5297" s="141"/>
      <c r="EE5297" s="143"/>
      <c r="EF5297" s="143"/>
    </row>
    <row r="5298" spans="78:136">
      <c r="BZ5298"/>
      <c r="CA5298" s="279">
        <v>41435.678912037038</v>
      </c>
      <c r="CB5298" t="s">
        <v>1969</v>
      </c>
      <c r="CF5298" s="65"/>
      <c r="CG5298" s="65"/>
      <c r="DJ5298" s="139"/>
      <c r="DK5298" s="95"/>
      <c r="DO5298" s="141"/>
      <c r="DP5298" s="91"/>
      <c r="DQ5298" s="72"/>
      <c r="DR5298" s="72"/>
      <c r="DS5298" s="72"/>
      <c r="DT5298" s="72"/>
      <c r="DZ5298" s="141"/>
      <c r="EA5298" s="141"/>
      <c r="EB5298" s="141"/>
      <c r="EC5298" s="141"/>
      <c r="ED5298" s="141"/>
      <c r="EE5298" s="143"/>
      <c r="EF5298" s="143"/>
    </row>
    <row r="5299" spans="78:136">
      <c r="BZ5299"/>
      <c r="CA5299" s="279">
        <v>41435.678923611114</v>
      </c>
      <c r="CB5299" t="s">
        <v>1969</v>
      </c>
      <c r="CF5299" s="65"/>
      <c r="CG5299" s="65"/>
      <c r="DJ5299" s="139"/>
      <c r="DK5299" s="95"/>
      <c r="DO5299" s="141"/>
      <c r="DP5299" s="91"/>
      <c r="DQ5299" s="72"/>
      <c r="DR5299" s="72"/>
      <c r="DS5299" s="72"/>
      <c r="DT5299" s="72"/>
      <c r="DZ5299" s="141"/>
      <c r="EA5299" s="141"/>
      <c r="EB5299" s="141"/>
      <c r="EC5299" s="141"/>
      <c r="ED5299" s="141"/>
      <c r="EE5299" s="143"/>
      <c r="EF5299" s="143"/>
    </row>
    <row r="5300" spans="78:136">
      <c r="BZ5300"/>
      <c r="CA5300" s="279">
        <v>41435.678935185184</v>
      </c>
      <c r="CB5300" t="s">
        <v>1969</v>
      </c>
      <c r="CF5300" s="65"/>
      <c r="CG5300" s="65"/>
      <c r="DJ5300" s="139"/>
      <c r="DK5300" s="95"/>
      <c r="DO5300" s="141"/>
      <c r="DP5300" s="91"/>
      <c r="DQ5300" s="72"/>
      <c r="DR5300" s="72"/>
      <c r="DS5300" s="72"/>
      <c r="DT5300" s="72"/>
      <c r="DZ5300" s="141"/>
      <c r="EA5300" s="141"/>
      <c r="EB5300" s="141"/>
      <c r="EC5300" s="141"/>
      <c r="ED5300" s="141"/>
      <c r="EE5300" s="143"/>
      <c r="EF5300" s="143"/>
    </row>
    <row r="5301" spans="78:136">
      <c r="BZ5301"/>
      <c r="CA5301" s="279">
        <v>41435.67895833333</v>
      </c>
      <c r="CB5301" t="s">
        <v>1969</v>
      </c>
      <c r="CF5301" s="65"/>
      <c r="CG5301" s="65"/>
      <c r="DJ5301" s="139"/>
      <c r="DK5301" s="95"/>
      <c r="DO5301" s="141"/>
      <c r="DP5301" s="91"/>
      <c r="DQ5301" s="72"/>
      <c r="DR5301" s="72"/>
      <c r="DS5301" s="72"/>
      <c r="DT5301" s="72"/>
      <c r="DZ5301" s="141"/>
      <c r="EA5301" s="141"/>
      <c r="EB5301" s="141"/>
      <c r="EC5301" s="141"/>
      <c r="ED5301" s="141"/>
      <c r="EE5301" s="143"/>
      <c r="EF5301" s="143"/>
    </row>
    <row r="5302" spans="78:136">
      <c r="BZ5302"/>
      <c r="CA5302" s="279">
        <v>41435.678969907407</v>
      </c>
      <c r="CB5302" t="s">
        <v>1969</v>
      </c>
      <c r="CF5302" s="65"/>
      <c r="CG5302" s="65"/>
      <c r="DJ5302" s="139"/>
      <c r="DK5302" s="95"/>
      <c r="DO5302" s="141"/>
      <c r="DP5302" s="91"/>
      <c r="DQ5302" s="72"/>
      <c r="DR5302" s="72"/>
      <c r="DS5302" s="72"/>
      <c r="DT5302" s="72"/>
      <c r="DZ5302" s="141"/>
      <c r="EA5302" s="141"/>
      <c r="EB5302" s="141"/>
      <c r="EC5302" s="141"/>
      <c r="ED5302" s="141"/>
      <c r="EE5302" s="143"/>
      <c r="EF5302" s="143"/>
    </row>
    <row r="5303" spans="78:136">
      <c r="BZ5303"/>
      <c r="CA5303" s="279">
        <v>41435.678981481484</v>
      </c>
      <c r="CB5303" t="s">
        <v>3494</v>
      </c>
      <c r="CF5303" s="65"/>
      <c r="CG5303" s="65"/>
      <c r="DJ5303" s="139"/>
      <c r="DK5303" s="95"/>
      <c r="DO5303" s="141"/>
      <c r="DP5303" s="91"/>
      <c r="DQ5303" s="72"/>
      <c r="DR5303" s="72"/>
      <c r="DS5303" s="72"/>
      <c r="DT5303" s="72"/>
      <c r="DZ5303" s="141"/>
      <c r="EA5303" s="141"/>
      <c r="EB5303" s="141"/>
      <c r="EC5303" s="141"/>
      <c r="ED5303" s="141"/>
      <c r="EE5303" s="143"/>
      <c r="EF5303" s="143"/>
    </row>
    <row r="5304" spans="78:136">
      <c r="BZ5304"/>
      <c r="CA5304" s="279">
        <v>41435.678993055553</v>
      </c>
      <c r="CB5304" t="s">
        <v>1969</v>
      </c>
      <c r="CF5304" s="65"/>
      <c r="CG5304" s="65"/>
      <c r="DJ5304" s="139"/>
      <c r="DK5304" s="95"/>
      <c r="DO5304" s="141"/>
      <c r="DP5304" s="91"/>
      <c r="DQ5304" s="72"/>
      <c r="DR5304" s="72"/>
      <c r="DS5304" s="72"/>
      <c r="DT5304" s="72"/>
      <c r="DZ5304" s="141"/>
      <c r="EA5304" s="141"/>
      <c r="EB5304" s="141"/>
      <c r="EC5304" s="141"/>
      <c r="ED5304" s="141"/>
      <c r="EE5304" s="143"/>
      <c r="EF5304" s="143"/>
    </row>
    <row r="5305" spans="78:136">
      <c r="BZ5305"/>
      <c r="CA5305" s="279">
        <v>41435.67900462963</v>
      </c>
      <c r="CB5305" t="s">
        <v>1969</v>
      </c>
      <c r="CF5305" s="65"/>
      <c r="CG5305" s="65"/>
      <c r="DJ5305" s="139"/>
      <c r="DK5305" s="95"/>
      <c r="DO5305" s="141"/>
      <c r="DP5305" s="91"/>
      <c r="DQ5305" s="72"/>
      <c r="DR5305" s="72"/>
      <c r="DS5305" s="72"/>
      <c r="DT5305" s="72"/>
      <c r="DZ5305" s="141"/>
      <c r="EA5305" s="141"/>
      <c r="EB5305" s="141"/>
      <c r="EC5305" s="141"/>
      <c r="ED5305" s="141"/>
      <c r="EE5305" s="143"/>
      <c r="EF5305" s="143"/>
    </row>
    <row r="5306" spans="78:136">
      <c r="BZ5306"/>
      <c r="CA5306" s="279">
        <v>41435.67900462963</v>
      </c>
      <c r="CB5306" t="s">
        <v>1969</v>
      </c>
      <c r="CF5306" s="65"/>
      <c r="CG5306" s="65"/>
      <c r="DJ5306" s="139"/>
      <c r="DK5306" s="95"/>
      <c r="DO5306" s="141"/>
      <c r="DP5306" s="91"/>
      <c r="DQ5306" s="72"/>
      <c r="DR5306" s="72"/>
      <c r="DS5306" s="72"/>
      <c r="DT5306" s="72"/>
      <c r="DZ5306" s="141"/>
      <c r="EA5306" s="141"/>
      <c r="EB5306" s="141"/>
      <c r="EC5306" s="141"/>
      <c r="ED5306" s="141"/>
      <c r="EE5306" s="143"/>
      <c r="EF5306" s="143"/>
    </row>
    <row r="5307" spans="78:136">
      <c r="BZ5307"/>
      <c r="CA5307" s="279">
        <v>41435.679016203707</v>
      </c>
      <c r="CB5307" t="s">
        <v>1969</v>
      </c>
      <c r="CF5307" s="65"/>
      <c r="CG5307" s="65"/>
      <c r="DJ5307" s="139"/>
      <c r="DK5307" s="95"/>
      <c r="DO5307" s="141"/>
      <c r="DP5307" s="91"/>
      <c r="DQ5307" s="72"/>
      <c r="DR5307" s="72"/>
      <c r="DS5307" s="72"/>
      <c r="DT5307" s="72"/>
      <c r="DZ5307" s="141"/>
      <c r="EA5307" s="141"/>
      <c r="EB5307" s="141"/>
      <c r="EC5307" s="141"/>
      <c r="ED5307" s="141"/>
      <c r="EE5307" s="143"/>
      <c r="EF5307" s="143"/>
    </row>
    <row r="5308" spans="78:136">
      <c r="BZ5308"/>
      <c r="CA5308" s="279">
        <v>41435.679027777776</v>
      </c>
      <c r="CB5308" t="s">
        <v>1969</v>
      </c>
      <c r="CF5308" s="65"/>
      <c r="CG5308" s="65"/>
      <c r="DJ5308" s="139"/>
      <c r="DK5308" s="95"/>
      <c r="DO5308" s="141"/>
      <c r="DP5308" s="91"/>
      <c r="DQ5308" s="72"/>
      <c r="DR5308" s="72"/>
      <c r="DS5308" s="72"/>
      <c r="DT5308" s="72"/>
      <c r="DZ5308" s="141"/>
      <c r="EA5308" s="141"/>
      <c r="EB5308" s="141"/>
      <c r="EC5308" s="141"/>
      <c r="ED5308" s="141"/>
      <c r="EE5308" s="143"/>
      <c r="EF5308" s="143"/>
    </row>
    <row r="5309" spans="78:136">
      <c r="BZ5309"/>
      <c r="CA5309" s="279">
        <v>41435.679039351853</v>
      </c>
      <c r="CB5309" t="s">
        <v>1969</v>
      </c>
      <c r="CF5309" s="65"/>
      <c r="CG5309" s="65"/>
      <c r="DJ5309" s="139"/>
      <c r="DK5309" s="95"/>
      <c r="DO5309" s="141"/>
      <c r="DP5309" s="91"/>
      <c r="DQ5309" s="72"/>
      <c r="DR5309" s="72"/>
      <c r="DS5309" s="72"/>
      <c r="DT5309" s="72"/>
      <c r="DZ5309" s="141"/>
      <c r="EA5309" s="141"/>
      <c r="EB5309" s="141"/>
      <c r="EC5309" s="141"/>
      <c r="ED5309" s="141"/>
      <c r="EE5309" s="143"/>
      <c r="EF5309" s="143"/>
    </row>
    <row r="5310" spans="78:136">
      <c r="BZ5310"/>
      <c r="CA5310" s="279">
        <v>41435.679050925923</v>
      </c>
      <c r="CB5310" t="s">
        <v>1969</v>
      </c>
      <c r="CF5310" s="65"/>
      <c r="CG5310" s="65"/>
      <c r="DJ5310" s="139"/>
      <c r="DK5310" s="95"/>
      <c r="DO5310" s="141"/>
      <c r="DP5310" s="91"/>
      <c r="DQ5310" s="72"/>
      <c r="DR5310" s="72"/>
      <c r="DS5310" s="72"/>
      <c r="DT5310" s="72"/>
      <c r="DZ5310" s="141"/>
      <c r="EA5310" s="141"/>
      <c r="EB5310" s="141"/>
      <c r="EC5310" s="141"/>
      <c r="ED5310" s="141"/>
      <c r="EE5310" s="143"/>
      <c r="EF5310" s="143"/>
    </row>
    <row r="5311" spans="78:136">
      <c r="BZ5311"/>
      <c r="CA5311" s="279">
        <v>41435.679259259261</v>
      </c>
      <c r="CB5311" t="s">
        <v>3495</v>
      </c>
      <c r="CF5311" s="65"/>
      <c r="CG5311" s="65"/>
      <c r="DJ5311" s="139"/>
      <c r="DK5311" s="95"/>
      <c r="DO5311" s="141"/>
      <c r="DP5311" s="91"/>
      <c r="DQ5311" s="72"/>
      <c r="DR5311" s="72"/>
      <c r="DS5311" s="72"/>
      <c r="DT5311" s="72"/>
      <c r="DZ5311" s="141"/>
      <c r="EA5311" s="141"/>
      <c r="EB5311" s="141"/>
      <c r="EC5311" s="141"/>
      <c r="ED5311" s="141"/>
      <c r="EE5311" s="143"/>
      <c r="EF5311" s="143"/>
    </row>
    <row r="5312" spans="78:136">
      <c r="BZ5312"/>
      <c r="CA5312" s="279">
        <v>41435.679259259261</v>
      </c>
      <c r="CB5312" t="s">
        <v>663</v>
      </c>
      <c r="CF5312" s="65"/>
      <c r="CG5312" s="65"/>
      <c r="DJ5312" s="139"/>
      <c r="DK5312" s="95"/>
      <c r="DO5312" s="141"/>
      <c r="DP5312" s="91"/>
      <c r="DQ5312" s="72"/>
      <c r="DR5312" s="72"/>
      <c r="DS5312" s="72"/>
      <c r="DT5312" s="72"/>
      <c r="DZ5312" s="141"/>
      <c r="EA5312" s="141"/>
      <c r="EB5312" s="141"/>
      <c r="EC5312" s="141"/>
      <c r="ED5312" s="141"/>
      <c r="EE5312" s="143"/>
      <c r="EF5312" s="143"/>
    </row>
    <row r="5313" spans="78:136">
      <c r="BZ5313"/>
      <c r="CA5313" s="279">
        <v>41435.679270833331</v>
      </c>
      <c r="CB5313" t="s">
        <v>1969</v>
      </c>
      <c r="CF5313" s="65"/>
      <c r="CG5313" s="65"/>
      <c r="DJ5313" s="139"/>
      <c r="DK5313" s="95"/>
      <c r="DO5313" s="141"/>
      <c r="DP5313" s="91"/>
      <c r="DQ5313" s="72"/>
      <c r="DR5313" s="72"/>
      <c r="DS5313" s="72"/>
      <c r="DT5313" s="72"/>
      <c r="DZ5313" s="141"/>
      <c r="EA5313" s="141"/>
      <c r="EB5313" s="141"/>
      <c r="EC5313" s="141"/>
      <c r="ED5313" s="141"/>
      <c r="EE5313" s="143"/>
      <c r="EF5313" s="143"/>
    </row>
    <row r="5314" spans="78:136">
      <c r="BZ5314"/>
      <c r="CA5314" s="279">
        <v>41435.679351851853</v>
      </c>
      <c r="CB5314" t="s">
        <v>1969</v>
      </c>
      <c r="CF5314" s="65"/>
      <c r="CG5314" s="65"/>
      <c r="DJ5314" s="139"/>
      <c r="DK5314" s="95"/>
      <c r="DO5314" s="141"/>
      <c r="DP5314" s="91"/>
      <c r="DQ5314" s="72"/>
      <c r="DR5314" s="72"/>
      <c r="DS5314" s="72"/>
      <c r="DT5314" s="72"/>
      <c r="DZ5314" s="141"/>
      <c r="EA5314" s="141"/>
      <c r="EB5314" s="141"/>
      <c r="EC5314" s="141"/>
      <c r="ED5314" s="141"/>
      <c r="EE5314" s="143"/>
      <c r="EF5314" s="143"/>
    </row>
    <row r="5315" spans="78:136">
      <c r="BZ5315"/>
      <c r="CA5315" s="279">
        <v>41435.679432870369</v>
      </c>
      <c r="CB5315" t="s">
        <v>3496</v>
      </c>
      <c r="CF5315" s="65"/>
      <c r="CG5315" s="65"/>
      <c r="DJ5315" s="139"/>
      <c r="DK5315" s="95"/>
      <c r="DO5315" s="141"/>
      <c r="DP5315" s="91"/>
      <c r="DQ5315" s="72"/>
      <c r="DR5315" s="72"/>
      <c r="DS5315" s="72"/>
      <c r="DT5315" s="72"/>
      <c r="DZ5315" s="141"/>
      <c r="EA5315" s="141"/>
      <c r="EB5315" s="141"/>
      <c r="EC5315" s="141"/>
      <c r="ED5315" s="141"/>
      <c r="EE5315" s="143"/>
      <c r="EF5315" s="143"/>
    </row>
    <row r="5316" spans="78:136">
      <c r="BZ5316"/>
      <c r="CA5316" s="279">
        <v>41435.679432870369</v>
      </c>
      <c r="CB5316" t="s">
        <v>664</v>
      </c>
      <c r="CF5316" s="65"/>
      <c r="CG5316" s="65"/>
      <c r="DJ5316" s="139"/>
      <c r="DK5316" s="95"/>
      <c r="DO5316" s="141"/>
      <c r="DP5316" s="91"/>
      <c r="DQ5316" s="72"/>
      <c r="DR5316" s="72"/>
      <c r="DS5316" s="72"/>
      <c r="DT5316" s="72"/>
      <c r="DZ5316" s="141"/>
      <c r="EA5316" s="141"/>
      <c r="EB5316" s="141"/>
      <c r="EC5316" s="141"/>
      <c r="ED5316" s="141"/>
      <c r="EE5316" s="143"/>
      <c r="EF5316" s="143"/>
    </row>
    <row r="5317" spans="78:136">
      <c r="BZ5317"/>
      <c r="CA5317" s="279">
        <v>41435.679432870369</v>
      </c>
      <c r="CB5317" t="s">
        <v>1969</v>
      </c>
      <c r="CF5317" s="65"/>
      <c r="CG5317" s="65"/>
      <c r="DJ5317" s="139"/>
      <c r="DK5317" s="95"/>
      <c r="DO5317" s="141"/>
      <c r="DP5317" s="91"/>
      <c r="DQ5317" s="72"/>
      <c r="DR5317" s="72"/>
      <c r="DS5317" s="72"/>
      <c r="DT5317" s="72"/>
      <c r="DZ5317" s="141"/>
      <c r="EA5317" s="141"/>
      <c r="EB5317" s="141"/>
      <c r="EC5317" s="141"/>
      <c r="ED5317" s="141"/>
      <c r="EE5317" s="143"/>
      <c r="EF5317" s="143"/>
    </row>
    <row r="5318" spans="78:136">
      <c r="BZ5318"/>
      <c r="CA5318" s="279">
        <v>41435.679432870369</v>
      </c>
      <c r="CB5318" t="s">
        <v>3497</v>
      </c>
      <c r="CF5318" s="65"/>
      <c r="CG5318" s="65"/>
      <c r="DJ5318" s="139"/>
      <c r="DK5318" s="95"/>
      <c r="DO5318" s="141"/>
      <c r="DP5318" s="91"/>
      <c r="DQ5318" s="72"/>
      <c r="DR5318" s="72"/>
      <c r="DS5318" s="72"/>
      <c r="DT5318" s="72"/>
      <c r="DZ5318" s="141"/>
      <c r="EA5318" s="141"/>
      <c r="EB5318" s="141"/>
      <c r="EC5318" s="141"/>
      <c r="ED5318" s="141"/>
      <c r="EE5318" s="143"/>
      <c r="EF5318" s="143"/>
    </row>
    <row r="5319" spans="78:136">
      <c r="BZ5319"/>
      <c r="CA5319" s="279">
        <v>41435.679444444446</v>
      </c>
      <c r="CB5319" t="s">
        <v>1969</v>
      </c>
      <c r="CF5319" s="65"/>
      <c r="CG5319" s="65"/>
      <c r="DJ5319" s="139"/>
      <c r="DK5319" s="95"/>
      <c r="DO5319" s="141"/>
      <c r="DP5319" s="91"/>
      <c r="DQ5319" s="72"/>
      <c r="DR5319" s="72"/>
      <c r="DS5319" s="72"/>
      <c r="DT5319" s="72"/>
      <c r="DZ5319" s="141"/>
      <c r="EA5319" s="141"/>
      <c r="EB5319" s="141"/>
      <c r="EC5319" s="141"/>
      <c r="ED5319" s="141"/>
      <c r="EE5319" s="143"/>
      <c r="EF5319" s="143"/>
    </row>
    <row r="5320" spans="78:136">
      <c r="BZ5320"/>
      <c r="CA5320" s="279">
        <v>41435.679456018515</v>
      </c>
      <c r="CB5320" t="s">
        <v>3551</v>
      </c>
      <c r="CF5320" s="65"/>
      <c r="CG5320" s="65"/>
      <c r="DJ5320" s="139"/>
      <c r="DK5320" s="95"/>
      <c r="DO5320" s="141"/>
      <c r="DP5320" s="91"/>
      <c r="DQ5320" s="72"/>
      <c r="DR5320" s="72"/>
      <c r="DS5320" s="72"/>
      <c r="DT5320" s="72"/>
      <c r="DZ5320" s="141"/>
      <c r="EA5320" s="141"/>
      <c r="EB5320" s="141"/>
      <c r="EC5320" s="141"/>
      <c r="ED5320" s="141"/>
      <c r="EE5320" s="143"/>
      <c r="EF5320" s="143"/>
    </row>
    <row r="5321" spans="78:136">
      <c r="BZ5321"/>
      <c r="CA5321" s="279">
        <v>41435.679490740738</v>
      </c>
      <c r="CB5321" t="s">
        <v>1969</v>
      </c>
      <c r="CF5321" s="65"/>
      <c r="CG5321" s="65"/>
      <c r="DJ5321" s="139"/>
      <c r="DK5321" s="95"/>
      <c r="DO5321" s="141"/>
      <c r="DP5321" s="91"/>
      <c r="DQ5321" s="72"/>
      <c r="DR5321" s="72"/>
      <c r="DS5321" s="72"/>
      <c r="DT5321" s="72"/>
      <c r="DZ5321" s="141"/>
      <c r="EA5321" s="141"/>
      <c r="EB5321" s="141"/>
      <c r="EC5321" s="141"/>
      <c r="ED5321" s="141"/>
      <c r="EE5321" s="143"/>
      <c r="EF5321" s="143"/>
    </row>
    <row r="5322" spans="78:136">
      <c r="BZ5322"/>
      <c r="CA5322" s="279">
        <v>41435.679490740738</v>
      </c>
      <c r="CB5322" t="s">
        <v>3496</v>
      </c>
      <c r="CF5322" s="65"/>
      <c r="CG5322" s="65"/>
      <c r="DJ5322" s="139"/>
      <c r="DK5322" s="95"/>
      <c r="DO5322" s="141"/>
      <c r="DP5322" s="91"/>
      <c r="DQ5322" s="72"/>
      <c r="DR5322" s="72"/>
      <c r="DS5322" s="72"/>
      <c r="DT5322" s="72"/>
      <c r="DZ5322" s="141"/>
      <c r="EA5322" s="141"/>
      <c r="EB5322" s="141"/>
      <c r="EC5322" s="141"/>
      <c r="ED5322" s="141"/>
      <c r="EE5322" s="143"/>
      <c r="EF5322" s="143"/>
    </row>
    <row r="5323" spans="78:136">
      <c r="BZ5323"/>
      <c r="CA5323" s="279">
        <v>41435.679490740738</v>
      </c>
      <c r="CB5323" t="s">
        <v>798</v>
      </c>
      <c r="CF5323" s="65"/>
      <c r="CG5323" s="65"/>
      <c r="DJ5323" s="139"/>
      <c r="DK5323" s="95"/>
      <c r="DO5323" s="141"/>
      <c r="DP5323" s="91"/>
      <c r="DQ5323" s="72"/>
      <c r="DR5323" s="72"/>
      <c r="DS5323" s="72"/>
      <c r="DT5323" s="72"/>
      <c r="DZ5323" s="141"/>
      <c r="EA5323" s="141"/>
      <c r="EB5323" s="141"/>
      <c r="EC5323" s="141"/>
      <c r="ED5323" s="141"/>
      <c r="EE5323" s="143"/>
      <c r="EF5323" s="143"/>
    </row>
    <row r="5324" spans="78:136">
      <c r="BZ5324"/>
      <c r="CA5324" s="279">
        <v>41435.697442129633</v>
      </c>
      <c r="CB5324" t="s">
        <v>1969</v>
      </c>
      <c r="CF5324" s="65"/>
      <c r="CG5324" s="65"/>
      <c r="DJ5324" s="139"/>
      <c r="DK5324" s="95"/>
      <c r="DO5324" s="141"/>
      <c r="DP5324" s="91"/>
      <c r="DQ5324" s="72"/>
      <c r="DR5324" s="72"/>
      <c r="DS5324" s="72"/>
      <c r="DT5324" s="72"/>
      <c r="DZ5324" s="141"/>
      <c r="EA5324" s="141"/>
      <c r="EB5324" s="141"/>
      <c r="EC5324" s="141"/>
      <c r="ED5324" s="141"/>
      <c r="EE5324" s="143"/>
      <c r="EF5324" s="143"/>
    </row>
    <row r="5325" spans="78:136">
      <c r="BZ5325"/>
      <c r="CA5325" s="279">
        <v>41435.697453703702</v>
      </c>
      <c r="CB5325" t="s">
        <v>1969</v>
      </c>
      <c r="CF5325" s="65"/>
      <c r="CG5325" s="65"/>
      <c r="DJ5325" s="139"/>
      <c r="DK5325" s="95"/>
      <c r="DO5325" s="141"/>
      <c r="DP5325" s="91"/>
      <c r="DQ5325" s="72"/>
      <c r="DR5325" s="72"/>
      <c r="DS5325" s="72"/>
      <c r="DT5325" s="72"/>
      <c r="DZ5325" s="141"/>
      <c r="EA5325" s="141"/>
      <c r="EB5325" s="141"/>
      <c r="EC5325" s="141"/>
      <c r="ED5325" s="141"/>
      <c r="EE5325" s="143"/>
      <c r="EF5325" s="143"/>
    </row>
    <row r="5326" spans="78:136">
      <c r="BZ5326"/>
      <c r="CA5326" s="279">
        <v>41435.697581018518</v>
      </c>
      <c r="CB5326" t="s">
        <v>1969</v>
      </c>
      <c r="CF5326" s="65"/>
      <c r="CG5326" s="65"/>
      <c r="DJ5326" s="139"/>
      <c r="DK5326" s="95"/>
      <c r="DO5326" s="141"/>
      <c r="DP5326" s="91"/>
      <c r="DQ5326" s="72"/>
      <c r="DR5326" s="72"/>
      <c r="DS5326" s="72"/>
      <c r="DT5326" s="72"/>
      <c r="DZ5326" s="141"/>
      <c r="EA5326" s="141"/>
      <c r="EB5326" s="141"/>
      <c r="EC5326" s="141"/>
      <c r="ED5326" s="141"/>
      <c r="EE5326" s="143"/>
      <c r="EF5326" s="143"/>
    </row>
    <row r="5327" spans="78:136">
      <c r="BZ5327"/>
      <c r="CA5327" s="279">
        <v>41435.697581018518</v>
      </c>
      <c r="CB5327" t="s">
        <v>1969</v>
      </c>
      <c r="CF5327" s="65"/>
      <c r="CG5327" s="65"/>
      <c r="DJ5327" s="139"/>
      <c r="DK5327" s="95"/>
      <c r="DO5327" s="141"/>
      <c r="DP5327" s="91"/>
      <c r="DQ5327" s="72"/>
      <c r="DR5327" s="72"/>
      <c r="DS5327" s="72"/>
      <c r="DT5327" s="72"/>
      <c r="DZ5327" s="141"/>
      <c r="EA5327" s="141"/>
      <c r="EB5327" s="141"/>
      <c r="EC5327" s="141"/>
      <c r="ED5327" s="141"/>
      <c r="EE5327" s="143"/>
      <c r="EF5327" s="143"/>
    </row>
    <row r="5328" spans="78:136">
      <c r="BZ5328"/>
      <c r="CA5328" s="279">
        <v>41435.697604166664</v>
      </c>
      <c r="CB5328" t="s">
        <v>3499</v>
      </c>
      <c r="CF5328" s="65"/>
      <c r="CG5328" s="65"/>
      <c r="DJ5328" s="139"/>
      <c r="DK5328" s="95"/>
      <c r="DO5328" s="141"/>
      <c r="DP5328" s="91"/>
      <c r="DQ5328" s="72"/>
      <c r="DR5328" s="72"/>
      <c r="DS5328" s="72"/>
      <c r="DT5328" s="72"/>
      <c r="DZ5328" s="141"/>
      <c r="EA5328" s="141"/>
      <c r="EB5328" s="141"/>
      <c r="EC5328" s="141"/>
      <c r="ED5328" s="141"/>
      <c r="EE5328" s="143"/>
      <c r="EF5328" s="143"/>
    </row>
    <row r="5329" spans="78:136">
      <c r="BZ5329"/>
      <c r="CA5329" s="279">
        <v>41435.697604166664</v>
      </c>
      <c r="CB5329" t="s">
        <v>1969</v>
      </c>
      <c r="CF5329" s="65"/>
      <c r="CG5329" s="65"/>
      <c r="DJ5329" s="139"/>
      <c r="DK5329" s="95"/>
      <c r="DO5329" s="141"/>
      <c r="DP5329" s="91"/>
      <c r="DQ5329" s="72"/>
      <c r="DR5329" s="72"/>
      <c r="DS5329" s="72"/>
      <c r="DT5329" s="72"/>
      <c r="DZ5329" s="141"/>
      <c r="EA5329" s="141"/>
      <c r="EB5329" s="141"/>
      <c r="EC5329" s="141"/>
      <c r="ED5329" s="141"/>
      <c r="EE5329" s="143"/>
      <c r="EF5329" s="143"/>
    </row>
    <row r="5330" spans="78:136">
      <c r="BZ5330"/>
      <c r="CA5330" s="279">
        <v>41435.697604166664</v>
      </c>
      <c r="CB5330" t="s">
        <v>1969</v>
      </c>
      <c r="CF5330" s="65"/>
      <c r="CG5330" s="65"/>
      <c r="DJ5330" s="139"/>
      <c r="DK5330" s="95"/>
      <c r="DO5330" s="141"/>
      <c r="DP5330" s="91"/>
      <c r="DQ5330" s="72"/>
      <c r="DR5330" s="72"/>
      <c r="DS5330" s="72"/>
      <c r="DT5330" s="72"/>
      <c r="DZ5330" s="141"/>
      <c r="EA5330" s="141"/>
      <c r="EB5330" s="141"/>
      <c r="EC5330" s="141"/>
      <c r="ED5330" s="141"/>
      <c r="EE5330" s="143"/>
      <c r="EF5330" s="143"/>
    </row>
    <row r="5331" spans="78:136">
      <c r="BZ5331"/>
      <c r="CA5331" s="279">
        <v>41435.697615740741</v>
      </c>
      <c r="CB5331" t="s">
        <v>1969</v>
      </c>
      <c r="CF5331" s="65"/>
      <c r="CG5331" s="65"/>
      <c r="DJ5331" s="139"/>
      <c r="DK5331" s="95"/>
      <c r="DO5331" s="141"/>
      <c r="DP5331" s="91"/>
      <c r="DQ5331" s="72"/>
      <c r="DR5331" s="72"/>
      <c r="DS5331" s="72"/>
      <c r="DT5331" s="72"/>
      <c r="DZ5331" s="141"/>
      <c r="EA5331" s="141"/>
      <c r="EB5331" s="141"/>
      <c r="EC5331" s="141"/>
      <c r="ED5331" s="141"/>
      <c r="EE5331" s="143"/>
      <c r="EF5331" s="143"/>
    </row>
    <row r="5332" spans="78:136">
      <c r="BZ5332"/>
      <c r="CA5332" s="279">
        <v>41435.697627314818</v>
      </c>
      <c r="CB5332" t="s">
        <v>1969</v>
      </c>
      <c r="CF5332" s="65"/>
      <c r="CG5332" s="65"/>
      <c r="DJ5332" s="139"/>
      <c r="DK5332" s="95"/>
      <c r="DO5332" s="141"/>
      <c r="DP5332" s="91"/>
      <c r="DQ5332" s="72"/>
      <c r="DR5332" s="72"/>
      <c r="DS5332" s="72"/>
      <c r="DT5332" s="72"/>
      <c r="DZ5332" s="141"/>
      <c r="EA5332" s="141"/>
      <c r="EB5332" s="141"/>
      <c r="EC5332" s="141"/>
      <c r="ED5332" s="141"/>
      <c r="EE5332" s="143"/>
      <c r="EF5332" s="143"/>
    </row>
    <row r="5333" spans="78:136">
      <c r="BZ5333"/>
      <c r="CA5333" s="279">
        <v>41435.697627314818</v>
      </c>
      <c r="CB5333" t="s">
        <v>1969</v>
      </c>
      <c r="CF5333" s="65"/>
      <c r="CG5333" s="65"/>
      <c r="DJ5333" s="139"/>
      <c r="DK5333" s="95"/>
      <c r="DO5333" s="141"/>
      <c r="DP5333" s="91"/>
      <c r="DQ5333" s="72"/>
      <c r="DR5333" s="72"/>
      <c r="DS5333" s="72"/>
      <c r="DT5333" s="72"/>
      <c r="DZ5333" s="141"/>
      <c r="EA5333" s="141"/>
      <c r="EB5333" s="141"/>
      <c r="EC5333" s="141"/>
      <c r="ED5333" s="141"/>
      <c r="EE5333" s="143"/>
      <c r="EF5333" s="143"/>
    </row>
    <row r="5334" spans="78:136">
      <c r="BZ5334"/>
      <c r="CA5334" s="279">
        <v>41435.697638888887</v>
      </c>
      <c r="CB5334" t="s">
        <v>1969</v>
      </c>
      <c r="CF5334" s="65"/>
      <c r="CG5334" s="65"/>
      <c r="DJ5334" s="139"/>
      <c r="DK5334" s="95"/>
      <c r="DO5334" s="141"/>
      <c r="DP5334" s="91"/>
      <c r="DQ5334" s="72"/>
      <c r="DR5334" s="72"/>
      <c r="DS5334" s="72"/>
      <c r="DT5334" s="72"/>
      <c r="DZ5334" s="141"/>
      <c r="EA5334" s="141"/>
      <c r="EB5334" s="141"/>
      <c r="EC5334" s="141"/>
      <c r="ED5334" s="141"/>
      <c r="EE5334" s="143"/>
      <c r="EF5334" s="143"/>
    </row>
    <row r="5335" spans="78:136">
      <c r="BZ5335"/>
      <c r="CA5335" s="279">
        <v>41435.697638888887</v>
      </c>
      <c r="CB5335" t="s">
        <v>1969</v>
      </c>
      <c r="CF5335" s="65"/>
      <c r="CG5335" s="65"/>
      <c r="DJ5335" s="139"/>
      <c r="DK5335" s="95"/>
      <c r="DO5335" s="141"/>
      <c r="DP5335" s="91"/>
      <c r="DQ5335" s="72"/>
      <c r="DR5335" s="72"/>
      <c r="DS5335" s="72"/>
      <c r="DT5335" s="72"/>
      <c r="DZ5335" s="141"/>
      <c r="EA5335" s="141"/>
      <c r="EB5335" s="141"/>
      <c r="EC5335" s="141"/>
      <c r="ED5335" s="141"/>
      <c r="EE5335" s="143"/>
      <c r="EF5335" s="143"/>
    </row>
    <row r="5336" spans="78:136">
      <c r="BZ5336"/>
      <c r="CA5336" s="279">
        <v>41435.697638888887</v>
      </c>
      <c r="CB5336" t="s">
        <v>1969</v>
      </c>
      <c r="CF5336" s="65"/>
      <c r="CG5336" s="65"/>
      <c r="DJ5336" s="139"/>
      <c r="DK5336" s="95"/>
      <c r="DO5336" s="141"/>
      <c r="DP5336" s="91"/>
      <c r="DQ5336" s="72"/>
      <c r="DR5336" s="72"/>
      <c r="DS5336" s="72"/>
      <c r="DT5336" s="72"/>
      <c r="DZ5336" s="141"/>
      <c r="EA5336" s="141"/>
      <c r="EB5336" s="141"/>
      <c r="EC5336" s="141"/>
      <c r="ED5336" s="141"/>
      <c r="EE5336" s="143"/>
      <c r="EF5336" s="143"/>
    </row>
    <row r="5337" spans="78:136">
      <c r="BZ5337"/>
      <c r="CA5337" s="279">
        <v>41435.697650462964</v>
      </c>
      <c r="CB5337" t="s">
        <v>1969</v>
      </c>
      <c r="CF5337" s="65"/>
      <c r="CG5337" s="65"/>
      <c r="DJ5337" s="139"/>
      <c r="DK5337" s="95"/>
      <c r="DO5337" s="141"/>
      <c r="DP5337" s="91"/>
      <c r="DQ5337" s="72"/>
      <c r="DR5337" s="72"/>
      <c r="DS5337" s="72"/>
      <c r="DT5337" s="72"/>
      <c r="DZ5337" s="141"/>
      <c r="EA5337" s="141"/>
      <c r="EB5337" s="141"/>
      <c r="EC5337" s="141"/>
      <c r="ED5337" s="141"/>
      <c r="EE5337" s="143"/>
      <c r="EF5337" s="143"/>
    </row>
    <row r="5338" spans="78:136">
      <c r="BZ5338"/>
      <c r="CA5338" s="279">
        <v>41435.697662037041</v>
      </c>
      <c r="CB5338" t="s">
        <v>1969</v>
      </c>
      <c r="CF5338" s="65"/>
      <c r="CG5338" s="65"/>
      <c r="DJ5338" s="139"/>
      <c r="DK5338" s="95"/>
      <c r="DO5338" s="141"/>
      <c r="DP5338" s="91"/>
      <c r="DQ5338" s="72"/>
      <c r="DR5338" s="72"/>
      <c r="DS5338" s="72"/>
      <c r="DT5338" s="72"/>
      <c r="DZ5338" s="141"/>
      <c r="EA5338" s="141"/>
      <c r="EB5338" s="141"/>
      <c r="EC5338" s="141"/>
      <c r="ED5338" s="141"/>
      <c r="EE5338" s="143"/>
      <c r="EF5338" s="143"/>
    </row>
    <row r="5339" spans="78:136">
      <c r="BZ5339"/>
      <c r="CA5339" s="279">
        <v>41435.697708333333</v>
      </c>
      <c r="CB5339" t="s">
        <v>1969</v>
      </c>
      <c r="CF5339" s="65"/>
      <c r="CG5339" s="65"/>
      <c r="DJ5339" s="139"/>
      <c r="DK5339" s="95"/>
      <c r="DO5339" s="141"/>
      <c r="DP5339" s="91"/>
      <c r="DQ5339" s="72"/>
      <c r="DR5339" s="72"/>
      <c r="DS5339" s="72"/>
      <c r="DT5339" s="72"/>
      <c r="DZ5339" s="141"/>
      <c r="EA5339" s="141"/>
      <c r="EB5339" s="141"/>
      <c r="EC5339" s="141"/>
      <c r="ED5339" s="141"/>
      <c r="EE5339" s="143"/>
      <c r="EF5339" s="143"/>
    </row>
    <row r="5340" spans="78:136">
      <c r="BZ5340"/>
      <c r="CA5340" s="279">
        <v>41435.697708333333</v>
      </c>
      <c r="CB5340" t="s">
        <v>1969</v>
      </c>
      <c r="CF5340" s="65"/>
      <c r="CG5340" s="65"/>
      <c r="DJ5340" s="139"/>
      <c r="DK5340" s="95"/>
      <c r="DO5340" s="141"/>
      <c r="DP5340" s="91"/>
      <c r="DQ5340" s="72"/>
      <c r="DR5340" s="72"/>
      <c r="DS5340" s="72"/>
      <c r="DT5340" s="72"/>
      <c r="DZ5340" s="141"/>
      <c r="EA5340" s="141"/>
      <c r="EB5340" s="141"/>
      <c r="EC5340" s="141"/>
      <c r="ED5340" s="141"/>
      <c r="EE5340" s="143"/>
      <c r="EF5340" s="143"/>
    </row>
    <row r="5341" spans="78:136">
      <c r="BZ5341"/>
      <c r="CA5341" s="279">
        <v>41435.69771990741</v>
      </c>
      <c r="CB5341" t="s">
        <v>1969</v>
      </c>
      <c r="CF5341" s="65"/>
      <c r="CG5341" s="65"/>
      <c r="DJ5341" s="139"/>
      <c r="DK5341" s="95"/>
      <c r="DO5341" s="141"/>
      <c r="DP5341" s="91"/>
      <c r="DQ5341" s="72"/>
      <c r="DR5341" s="72"/>
      <c r="DS5341" s="72"/>
      <c r="DT5341" s="72"/>
      <c r="DZ5341" s="141"/>
      <c r="EA5341" s="141"/>
      <c r="EB5341" s="141"/>
      <c r="EC5341" s="141"/>
      <c r="ED5341" s="141"/>
      <c r="EE5341" s="143"/>
      <c r="EF5341" s="143"/>
    </row>
    <row r="5342" spans="78:136">
      <c r="BZ5342"/>
      <c r="CA5342" s="279">
        <v>41435.697731481479</v>
      </c>
      <c r="CB5342" t="s">
        <v>3590</v>
      </c>
      <c r="CF5342" s="65"/>
      <c r="CG5342" s="65"/>
      <c r="DJ5342" s="139"/>
      <c r="DK5342" s="95"/>
      <c r="DO5342" s="141"/>
      <c r="DP5342" s="91"/>
      <c r="DQ5342" s="72"/>
      <c r="DR5342" s="72"/>
      <c r="DS5342" s="72"/>
      <c r="DT5342" s="72"/>
      <c r="DZ5342" s="141"/>
      <c r="EA5342" s="141"/>
      <c r="EB5342" s="141"/>
      <c r="EC5342" s="141"/>
      <c r="ED5342" s="141"/>
      <c r="EE5342" s="143"/>
      <c r="EF5342" s="143"/>
    </row>
    <row r="5343" spans="78:136">
      <c r="BZ5343"/>
      <c r="CA5343" s="279">
        <v>41435.697743055556</v>
      </c>
      <c r="CB5343" t="s">
        <v>1969</v>
      </c>
      <c r="CF5343" s="65"/>
      <c r="CG5343" s="65"/>
      <c r="DJ5343" s="139"/>
      <c r="DK5343" s="95"/>
      <c r="DO5343" s="141"/>
      <c r="DP5343" s="91"/>
      <c r="DQ5343" s="72"/>
      <c r="DR5343" s="72"/>
      <c r="DS5343" s="72"/>
      <c r="DT5343" s="72"/>
      <c r="DZ5343" s="141"/>
      <c r="EA5343" s="141"/>
      <c r="EB5343" s="141"/>
      <c r="EC5343" s="141"/>
      <c r="ED5343" s="141"/>
      <c r="EE5343" s="143"/>
      <c r="EF5343" s="143"/>
    </row>
    <row r="5344" spans="78:136">
      <c r="BZ5344"/>
      <c r="CA5344" s="279">
        <v>41435.697754629633</v>
      </c>
      <c r="CB5344" t="s">
        <v>1969</v>
      </c>
      <c r="CF5344" s="65"/>
      <c r="CG5344" s="65"/>
      <c r="DJ5344" s="139"/>
      <c r="DK5344" s="95"/>
      <c r="DO5344" s="141"/>
      <c r="DP5344" s="91"/>
      <c r="DQ5344" s="72"/>
      <c r="DR5344" s="72"/>
      <c r="DS5344" s="72"/>
      <c r="DT5344" s="72"/>
      <c r="DZ5344" s="141"/>
      <c r="EA5344" s="141"/>
      <c r="EB5344" s="141"/>
      <c r="EC5344" s="141"/>
      <c r="ED5344" s="141"/>
      <c r="EE5344" s="143"/>
      <c r="EF5344" s="143"/>
    </row>
    <row r="5345" spans="78:136">
      <c r="BZ5345"/>
      <c r="CA5345" s="279">
        <v>41435.697754629633</v>
      </c>
      <c r="CB5345" t="s">
        <v>1969</v>
      </c>
      <c r="CF5345" s="65"/>
      <c r="CG5345" s="65"/>
      <c r="DJ5345" s="139"/>
      <c r="DK5345" s="95"/>
      <c r="DO5345" s="141"/>
      <c r="DP5345" s="91"/>
      <c r="DQ5345" s="72"/>
      <c r="DR5345" s="72"/>
      <c r="DS5345" s="72"/>
      <c r="DT5345" s="72"/>
      <c r="DZ5345" s="141"/>
      <c r="EA5345" s="141"/>
      <c r="EB5345" s="141"/>
      <c r="EC5345" s="141"/>
      <c r="ED5345" s="141"/>
      <c r="EE5345" s="143"/>
      <c r="EF5345" s="143"/>
    </row>
    <row r="5346" spans="78:136">
      <c r="BZ5346"/>
      <c r="CA5346" s="279">
        <v>41435.697766203702</v>
      </c>
      <c r="CB5346" t="s">
        <v>1969</v>
      </c>
      <c r="CF5346" s="65"/>
      <c r="CG5346" s="65"/>
      <c r="DJ5346" s="139"/>
      <c r="DK5346" s="95"/>
      <c r="DO5346" s="141"/>
      <c r="DP5346" s="91"/>
      <c r="DQ5346" s="72"/>
      <c r="DR5346" s="72"/>
      <c r="DS5346" s="72"/>
      <c r="DT5346" s="72"/>
      <c r="DZ5346" s="141"/>
      <c r="EA5346" s="141"/>
      <c r="EB5346" s="141"/>
      <c r="EC5346" s="141"/>
      <c r="ED5346" s="141"/>
      <c r="EE5346" s="143"/>
      <c r="EF5346" s="143"/>
    </row>
    <row r="5347" spans="78:136">
      <c r="BZ5347"/>
      <c r="CA5347" s="279">
        <v>41435.697777777779</v>
      </c>
      <c r="CB5347" t="s">
        <v>1969</v>
      </c>
      <c r="CF5347" s="65"/>
      <c r="CG5347" s="65"/>
      <c r="DJ5347" s="139"/>
      <c r="DK5347" s="95"/>
      <c r="DO5347" s="141"/>
      <c r="DP5347" s="91"/>
      <c r="DQ5347" s="72"/>
      <c r="DR5347" s="72"/>
      <c r="DS5347" s="72"/>
      <c r="DT5347" s="72"/>
      <c r="DZ5347" s="141"/>
      <c r="EA5347" s="141"/>
      <c r="EB5347" s="141"/>
      <c r="EC5347" s="141"/>
      <c r="ED5347" s="141"/>
      <c r="EE5347" s="143"/>
      <c r="EF5347" s="143"/>
    </row>
    <row r="5348" spans="78:136">
      <c r="BZ5348"/>
      <c r="CA5348" s="279">
        <v>41435.697789351849</v>
      </c>
      <c r="CB5348" t="s">
        <v>1969</v>
      </c>
      <c r="CF5348" s="65"/>
      <c r="CG5348" s="65"/>
      <c r="DJ5348" s="139"/>
      <c r="DK5348" s="95"/>
      <c r="DO5348" s="141"/>
      <c r="DP5348" s="91"/>
      <c r="DQ5348" s="72"/>
      <c r="DR5348" s="72"/>
      <c r="DS5348" s="72"/>
      <c r="DT5348" s="72"/>
      <c r="DZ5348" s="141"/>
      <c r="EA5348" s="141"/>
      <c r="EB5348" s="141"/>
      <c r="EC5348" s="141"/>
      <c r="ED5348" s="141"/>
      <c r="EE5348" s="143"/>
      <c r="EF5348" s="143"/>
    </row>
    <row r="5349" spans="78:136">
      <c r="BZ5349"/>
      <c r="CA5349" s="279">
        <v>41435.697800925926</v>
      </c>
      <c r="CB5349" t="s">
        <v>1969</v>
      </c>
      <c r="CF5349" s="65"/>
      <c r="CG5349" s="65"/>
      <c r="DJ5349" s="139"/>
      <c r="DK5349" s="95"/>
      <c r="DO5349" s="141"/>
      <c r="DP5349" s="91"/>
      <c r="DQ5349" s="72"/>
      <c r="DR5349" s="72"/>
      <c r="DS5349" s="72"/>
      <c r="DT5349" s="72"/>
      <c r="DZ5349" s="141"/>
      <c r="EA5349" s="141"/>
      <c r="EB5349" s="141"/>
      <c r="EC5349" s="141"/>
      <c r="ED5349" s="141"/>
      <c r="EE5349" s="143"/>
      <c r="EF5349" s="143"/>
    </row>
    <row r="5350" spans="78:136">
      <c r="BZ5350"/>
      <c r="CA5350" s="279">
        <v>41435.697812500002</v>
      </c>
      <c r="CB5350" t="s">
        <v>3415</v>
      </c>
      <c r="CF5350" s="65"/>
      <c r="CG5350" s="65"/>
      <c r="DJ5350" s="139"/>
      <c r="DK5350" s="95"/>
      <c r="DO5350" s="141"/>
      <c r="DP5350" s="91"/>
      <c r="DQ5350" s="72"/>
      <c r="DR5350" s="72"/>
      <c r="DS5350" s="72"/>
      <c r="DT5350" s="72"/>
      <c r="DZ5350" s="141"/>
      <c r="EA5350" s="141"/>
      <c r="EB5350" s="141"/>
      <c r="EC5350" s="141"/>
      <c r="ED5350" s="141"/>
      <c r="EE5350" s="143"/>
      <c r="EF5350" s="143"/>
    </row>
    <row r="5351" spans="78:136">
      <c r="BZ5351"/>
      <c r="CA5351" s="279">
        <v>41435.697824074072</v>
      </c>
      <c r="CB5351" t="s">
        <v>1969</v>
      </c>
      <c r="CF5351" s="65"/>
      <c r="CG5351" s="65"/>
      <c r="DJ5351" s="139"/>
      <c r="DK5351" s="95"/>
      <c r="DO5351" s="141"/>
      <c r="DP5351" s="91"/>
      <c r="DQ5351" s="72"/>
      <c r="DR5351" s="72"/>
      <c r="DS5351" s="72"/>
      <c r="DT5351" s="72"/>
      <c r="DZ5351" s="141"/>
      <c r="EA5351" s="141"/>
      <c r="EB5351" s="141"/>
      <c r="EC5351" s="141"/>
      <c r="ED5351" s="141"/>
      <c r="EE5351" s="143"/>
      <c r="EF5351" s="143"/>
    </row>
    <row r="5352" spans="78:136">
      <c r="BZ5352"/>
      <c r="CA5352" s="279">
        <v>41435.697835648149</v>
      </c>
      <c r="CB5352" t="s">
        <v>1969</v>
      </c>
      <c r="CF5352" s="65"/>
      <c r="CG5352" s="65"/>
      <c r="DJ5352" s="139"/>
      <c r="DK5352" s="95"/>
      <c r="DO5352" s="141"/>
      <c r="DP5352" s="91"/>
      <c r="DQ5352" s="72"/>
      <c r="DR5352" s="72"/>
      <c r="DS5352" s="72"/>
      <c r="DT5352" s="72"/>
      <c r="DZ5352" s="141"/>
      <c r="EA5352" s="141"/>
      <c r="EB5352" s="141"/>
      <c r="EC5352" s="141"/>
      <c r="ED5352" s="141"/>
      <c r="EE5352" s="143"/>
      <c r="EF5352" s="143"/>
    </row>
    <row r="5353" spans="78:136">
      <c r="BZ5353"/>
      <c r="CA5353" s="279">
        <v>41435.697835648149</v>
      </c>
      <c r="CB5353" t="s">
        <v>1969</v>
      </c>
      <c r="CF5353" s="65"/>
      <c r="CG5353" s="65"/>
      <c r="DJ5353" s="139"/>
      <c r="DK5353" s="95"/>
      <c r="DO5353" s="141"/>
      <c r="DP5353" s="91"/>
      <c r="DQ5353" s="72"/>
      <c r="DR5353" s="72"/>
      <c r="DS5353" s="72"/>
      <c r="DT5353" s="72"/>
      <c r="DZ5353" s="141"/>
      <c r="EA5353" s="141"/>
      <c r="EB5353" s="141"/>
      <c r="EC5353" s="141"/>
      <c r="ED5353" s="141"/>
      <c r="EE5353" s="143"/>
      <c r="EF5353" s="143"/>
    </row>
    <row r="5354" spans="78:136">
      <c r="BZ5354"/>
      <c r="CA5354" s="279">
        <v>41435.697847222225</v>
      </c>
      <c r="CB5354" t="s">
        <v>1969</v>
      </c>
      <c r="CF5354" s="65"/>
      <c r="CG5354" s="65"/>
      <c r="DJ5354" s="139"/>
      <c r="DK5354" s="95"/>
      <c r="DO5354" s="141"/>
      <c r="DP5354" s="91"/>
      <c r="DQ5354" s="72"/>
      <c r="DR5354" s="72"/>
      <c r="DS5354" s="72"/>
      <c r="DT5354" s="72"/>
      <c r="DZ5354" s="141"/>
      <c r="EA5354" s="141"/>
      <c r="EB5354" s="141"/>
      <c r="EC5354" s="141"/>
      <c r="ED5354" s="141"/>
      <c r="EE5354" s="143"/>
      <c r="EF5354" s="143"/>
    </row>
    <row r="5355" spans="78:136">
      <c r="BZ5355"/>
      <c r="CA5355" s="279">
        <v>41435.697858796295</v>
      </c>
      <c r="CB5355" t="s">
        <v>1969</v>
      </c>
      <c r="CF5355" s="65"/>
      <c r="CG5355" s="65"/>
      <c r="DJ5355" s="139"/>
      <c r="DK5355" s="95"/>
      <c r="DO5355" s="141"/>
      <c r="DP5355" s="91"/>
      <c r="DQ5355" s="72"/>
      <c r="DR5355" s="72"/>
      <c r="DS5355" s="72"/>
      <c r="DT5355" s="72"/>
      <c r="DZ5355" s="141"/>
      <c r="EA5355" s="141"/>
      <c r="EB5355" s="141"/>
      <c r="EC5355" s="141"/>
      <c r="ED5355" s="141"/>
      <c r="EE5355" s="143"/>
      <c r="EF5355" s="143"/>
    </row>
    <row r="5356" spans="78:136">
      <c r="BZ5356"/>
      <c r="CA5356" s="279">
        <v>41435.697870370372</v>
      </c>
      <c r="CB5356" t="s">
        <v>1969</v>
      </c>
      <c r="CF5356" s="65"/>
      <c r="CG5356" s="65"/>
      <c r="DJ5356" s="139"/>
      <c r="DK5356" s="95"/>
      <c r="DO5356" s="141"/>
      <c r="DP5356" s="91"/>
      <c r="DQ5356" s="72"/>
      <c r="DR5356" s="72"/>
      <c r="DS5356" s="72"/>
      <c r="DT5356" s="72"/>
      <c r="DZ5356" s="141"/>
      <c r="EA5356" s="141"/>
      <c r="EB5356" s="141"/>
      <c r="EC5356" s="141"/>
      <c r="ED5356" s="141"/>
      <c r="EE5356" s="143"/>
      <c r="EF5356" s="143"/>
    </row>
    <row r="5357" spans="78:136">
      <c r="BZ5357"/>
      <c r="CA5357" s="279">
        <v>41435.697893518518</v>
      </c>
      <c r="CB5357" t="s">
        <v>1969</v>
      </c>
      <c r="CF5357" s="65"/>
      <c r="CG5357" s="65"/>
      <c r="DJ5357" s="139"/>
      <c r="DK5357" s="95"/>
      <c r="DO5357" s="141"/>
      <c r="DP5357" s="91"/>
      <c r="DQ5357" s="72"/>
      <c r="DR5357" s="72"/>
      <c r="DS5357" s="72"/>
      <c r="DT5357" s="72"/>
      <c r="DZ5357" s="141"/>
      <c r="EA5357" s="141"/>
      <c r="EB5357" s="141"/>
      <c r="EC5357" s="141"/>
      <c r="ED5357" s="141"/>
      <c r="EE5357" s="143"/>
      <c r="EF5357" s="143"/>
    </row>
    <row r="5358" spans="78:136">
      <c r="BZ5358"/>
      <c r="CA5358" s="279">
        <v>41435.697905092595</v>
      </c>
      <c r="CB5358" t="s">
        <v>3452</v>
      </c>
      <c r="CF5358" s="65"/>
      <c r="CG5358" s="65"/>
      <c r="DJ5358" s="139"/>
      <c r="DK5358" s="95"/>
      <c r="DO5358" s="141"/>
      <c r="DP5358" s="91"/>
      <c r="DQ5358" s="72"/>
      <c r="DR5358" s="72"/>
      <c r="DS5358" s="72"/>
      <c r="DT5358" s="72"/>
      <c r="DZ5358" s="141"/>
      <c r="EA5358" s="141"/>
      <c r="EB5358" s="141"/>
      <c r="EC5358" s="141"/>
      <c r="ED5358" s="141"/>
      <c r="EE5358" s="143"/>
      <c r="EF5358" s="143"/>
    </row>
    <row r="5359" spans="78:136">
      <c r="BZ5359"/>
      <c r="CA5359" s="279">
        <v>41435.697905092595</v>
      </c>
      <c r="CB5359" t="s">
        <v>1969</v>
      </c>
      <c r="CF5359" s="65"/>
      <c r="CG5359" s="65"/>
      <c r="DJ5359" s="139"/>
      <c r="DK5359" s="95"/>
      <c r="DO5359" s="141"/>
      <c r="DP5359" s="91"/>
      <c r="DQ5359" s="72"/>
      <c r="DR5359" s="72"/>
      <c r="DS5359" s="72"/>
      <c r="DT5359" s="72"/>
      <c r="DZ5359" s="141"/>
      <c r="EA5359" s="141"/>
      <c r="EB5359" s="141"/>
      <c r="EC5359" s="141"/>
      <c r="ED5359" s="141"/>
      <c r="EE5359" s="143"/>
      <c r="EF5359" s="143"/>
    </row>
    <row r="5360" spans="78:136">
      <c r="BZ5360"/>
      <c r="CA5360" s="279">
        <v>41435.697916666664</v>
      </c>
      <c r="CB5360" t="s">
        <v>1969</v>
      </c>
      <c r="CF5360" s="65"/>
      <c r="CG5360" s="65"/>
      <c r="DJ5360" s="139"/>
      <c r="DK5360" s="95"/>
      <c r="DO5360" s="141"/>
      <c r="DP5360" s="91"/>
      <c r="DQ5360" s="72"/>
      <c r="DR5360" s="72"/>
      <c r="DS5360" s="72"/>
      <c r="DT5360" s="72"/>
      <c r="DZ5360" s="141"/>
      <c r="EA5360" s="141"/>
      <c r="EB5360" s="141"/>
      <c r="EC5360" s="141"/>
      <c r="ED5360" s="141"/>
      <c r="EE5360" s="143"/>
      <c r="EF5360" s="143"/>
    </row>
    <row r="5361" spans="78:136">
      <c r="BZ5361"/>
      <c r="CA5361" s="279">
        <v>41435.697928240741</v>
      </c>
      <c r="CB5361" t="s">
        <v>1969</v>
      </c>
      <c r="CF5361" s="65"/>
      <c r="CG5361" s="65"/>
      <c r="DJ5361" s="139"/>
      <c r="DK5361" s="95"/>
      <c r="DO5361" s="141"/>
      <c r="DP5361" s="91"/>
      <c r="DQ5361" s="72"/>
      <c r="DR5361" s="72"/>
      <c r="DS5361" s="72"/>
      <c r="DT5361" s="72"/>
      <c r="DZ5361" s="141"/>
      <c r="EA5361" s="141"/>
      <c r="EB5361" s="141"/>
      <c r="EC5361" s="141"/>
      <c r="ED5361" s="141"/>
      <c r="EE5361" s="143"/>
      <c r="EF5361" s="143"/>
    </row>
    <row r="5362" spans="78:136">
      <c r="BZ5362"/>
      <c r="CA5362" s="279">
        <v>41435.697939814818</v>
      </c>
      <c r="CB5362" t="s">
        <v>1969</v>
      </c>
      <c r="CF5362" s="65"/>
      <c r="CG5362" s="65"/>
      <c r="DJ5362" s="139"/>
      <c r="DK5362" s="95"/>
      <c r="DO5362" s="141"/>
      <c r="DP5362" s="91"/>
      <c r="DQ5362" s="72"/>
      <c r="DR5362" s="72"/>
      <c r="DS5362" s="72"/>
      <c r="DT5362" s="72"/>
      <c r="DZ5362" s="141"/>
      <c r="EA5362" s="141"/>
      <c r="EB5362" s="141"/>
      <c r="EC5362" s="141"/>
      <c r="ED5362" s="141"/>
      <c r="EE5362" s="143"/>
      <c r="EF5362" s="143"/>
    </row>
    <row r="5363" spans="78:136">
      <c r="BZ5363"/>
      <c r="CA5363" s="279">
        <v>41435.697951388887</v>
      </c>
      <c r="CB5363" t="s">
        <v>1969</v>
      </c>
      <c r="CF5363" s="65"/>
      <c r="CG5363" s="65"/>
      <c r="DJ5363" s="139"/>
      <c r="DK5363" s="95"/>
      <c r="DO5363" s="141"/>
      <c r="DP5363" s="91"/>
      <c r="DQ5363" s="72"/>
      <c r="DR5363" s="72"/>
      <c r="DS5363" s="72"/>
      <c r="DT5363" s="72"/>
      <c r="DZ5363" s="141"/>
      <c r="EA5363" s="141"/>
      <c r="EB5363" s="141"/>
      <c r="EC5363" s="141"/>
      <c r="ED5363" s="141"/>
      <c r="EE5363" s="143"/>
      <c r="EF5363" s="143"/>
    </row>
    <row r="5364" spans="78:136">
      <c r="BZ5364"/>
      <c r="CA5364" s="279">
        <v>41435.697962962964</v>
      </c>
      <c r="CB5364" t="s">
        <v>1969</v>
      </c>
      <c r="CF5364" s="65"/>
      <c r="CG5364" s="65"/>
      <c r="DJ5364" s="139"/>
      <c r="DK5364" s="95"/>
      <c r="DO5364" s="141"/>
      <c r="DP5364" s="91"/>
      <c r="DQ5364" s="72"/>
      <c r="DR5364" s="72"/>
      <c r="DS5364" s="72"/>
      <c r="DT5364" s="72"/>
      <c r="DZ5364" s="141"/>
      <c r="EA5364" s="141"/>
      <c r="EB5364" s="141"/>
      <c r="EC5364" s="141"/>
      <c r="ED5364" s="141"/>
      <c r="EE5364" s="143"/>
      <c r="EF5364" s="143"/>
    </row>
    <row r="5365" spans="78:136">
      <c r="BZ5365"/>
      <c r="CA5365" s="279">
        <v>41435.697974537034</v>
      </c>
      <c r="CB5365" t="s">
        <v>1969</v>
      </c>
      <c r="CF5365" s="65"/>
      <c r="CG5365" s="65"/>
      <c r="DJ5365" s="139"/>
      <c r="DK5365" s="95"/>
      <c r="DO5365" s="141"/>
      <c r="DP5365" s="91"/>
      <c r="DQ5365" s="72"/>
      <c r="DR5365" s="72"/>
      <c r="DS5365" s="72"/>
      <c r="DT5365" s="72"/>
      <c r="DZ5365" s="141"/>
      <c r="EA5365" s="141"/>
      <c r="EB5365" s="141"/>
      <c r="EC5365" s="141"/>
      <c r="ED5365" s="141"/>
      <c r="EE5365" s="143"/>
      <c r="EF5365" s="143"/>
    </row>
    <row r="5366" spans="78:136">
      <c r="BZ5366"/>
      <c r="CA5366" s="279">
        <v>41435.69798611111</v>
      </c>
      <c r="CB5366" t="s">
        <v>3453</v>
      </c>
      <c r="CF5366" s="65"/>
      <c r="CG5366" s="65"/>
      <c r="DJ5366" s="139"/>
      <c r="DK5366" s="95"/>
      <c r="DO5366" s="141"/>
      <c r="DP5366" s="91"/>
      <c r="DQ5366" s="72"/>
      <c r="DR5366" s="72"/>
      <c r="DS5366" s="72"/>
      <c r="DT5366" s="72"/>
      <c r="DZ5366" s="141"/>
      <c r="EA5366" s="141"/>
      <c r="EB5366" s="141"/>
      <c r="EC5366" s="141"/>
      <c r="ED5366" s="141"/>
      <c r="EE5366" s="143"/>
      <c r="EF5366" s="143"/>
    </row>
    <row r="5367" spans="78:136">
      <c r="BZ5367"/>
      <c r="CA5367" s="279">
        <v>41435.697997685187</v>
      </c>
      <c r="CB5367" t="s">
        <v>1969</v>
      </c>
      <c r="CF5367" s="65"/>
      <c r="CG5367" s="65"/>
      <c r="DJ5367" s="139"/>
      <c r="DK5367" s="95"/>
      <c r="DO5367" s="141"/>
      <c r="DP5367" s="91"/>
      <c r="DQ5367" s="72"/>
      <c r="DR5367" s="72"/>
      <c r="DS5367" s="72"/>
      <c r="DT5367" s="72"/>
      <c r="DZ5367" s="141"/>
      <c r="EA5367" s="141"/>
      <c r="EB5367" s="141"/>
      <c r="EC5367" s="141"/>
      <c r="ED5367" s="141"/>
      <c r="EE5367" s="143"/>
      <c r="EF5367" s="143"/>
    </row>
    <row r="5368" spans="78:136">
      <c r="BZ5368"/>
      <c r="CA5368" s="279">
        <v>41435.698009259257</v>
      </c>
      <c r="CB5368" t="s">
        <v>1969</v>
      </c>
      <c r="CF5368" s="65"/>
      <c r="CG5368" s="65"/>
      <c r="DJ5368" s="139"/>
      <c r="DK5368" s="95"/>
      <c r="DO5368" s="141"/>
      <c r="DP5368" s="91"/>
      <c r="DQ5368" s="72"/>
      <c r="DR5368" s="72"/>
      <c r="DS5368" s="72"/>
      <c r="DT5368" s="72"/>
      <c r="DZ5368" s="141"/>
      <c r="EA5368" s="141"/>
      <c r="EB5368" s="141"/>
      <c r="EC5368" s="141"/>
      <c r="ED5368" s="141"/>
      <c r="EE5368" s="143"/>
      <c r="EF5368" s="143"/>
    </row>
    <row r="5369" spans="78:136">
      <c r="BZ5369"/>
      <c r="CA5369" s="279">
        <v>41435.698009259257</v>
      </c>
      <c r="CB5369" t="s">
        <v>1969</v>
      </c>
      <c r="CF5369" s="65"/>
      <c r="CG5369" s="65"/>
      <c r="DJ5369" s="139"/>
      <c r="DK5369" s="95"/>
      <c r="DO5369" s="141"/>
      <c r="DP5369" s="91"/>
      <c r="DQ5369" s="72"/>
      <c r="DR5369" s="72"/>
      <c r="DS5369" s="72"/>
      <c r="DT5369" s="72"/>
      <c r="DZ5369" s="141"/>
      <c r="EA5369" s="141"/>
      <c r="EB5369" s="141"/>
      <c r="EC5369" s="141"/>
      <c r="ED5369" s="141"/>
      <c r="EE5369" s="143"/>
      <c r="EF5369" s="143"/>
    </row>
    <row r="5370" spans="78:136">
      <c r="BZ5370"/>
      <c r="CA5370" s="279">
        <v>41435.698020833333</v>
      </c>
      <c r="CB5370" t="s">
        <v>1969</v>
      </c>
      <c r="CF5370" s="65"/>
      <c r="CG5370" s="65"/>
      <c r="DJ5370" s="139"/>
      <c r="DK5370" s="95"/>
      <c r="DO5370" s="141"/>
      <c r="DP5370" s="91"/>
      <c r="DQ5370" s="72"/>
      <c r="DR5370" s="72"/>
      <c r="DS5370" s="72"/>
      <c r="DT5370" s="72"/>
      <c r="DZ5370" s="141"/>
      <c r="EA5370" s="141"/>
      <c r="EB5370" s="141"/>
      <c r="EC5370" s="141"/>
      <c r="ED5370" s="141"/>
      <c r="EE5370" s="143"/>
      <c r="EF5370" s="143"/>
    </row>
    <row r="5371" spans="78:136">
      <c r="BZ5371"/>
      <c r="CA5371" s="279">
        <v>41435.69803240741</v>
      </c>
      <c r="CB5371" t="s">
        <v>1969</v>
      </c>
      <c r="CF5371" s="65"/>
      <c r="CG5371" s="65"/>
      <c r="DJ5371" s="139"/>
      <c r="DK5371" s="95"/>
      <c r="DO5371" s="141"/>
      <c r="DP5371" s="91"/>
      <c r="DQ5371" s="72"/>
      <c r="DR5371" s="72"/>
      <c r="DS5371" s="72"/>
      <c r="DT5371" s="72"/>
      <c r="DZ5371" s="141"/>
      <c r="EA5371" s="141"/>
      <c r="EB5371" s="141"/>
      <c r="EC5371" s="141"/>
      <c r="ED5371" s="141"/>
      <c r="EE5371" s="143"/>
      <c r="EF5371" s="143"/>
    </row>
    <row r="5372" spans="78:136">
      <c r="BZ5372"/>
      <c r="CA5372" s="279">
        <v>41435.69804398148</v>
      </c>
      <c r="CB5372" t="s">
        <v>1969</v>
      </c>
      <c r="CF5372" s="65"/>
      <c r="CG5372" s="65"/>
      <c r="DJ5372" s="139"/>
      <c r="DK5372" s="95"/>
      <c r="DO5372" s="141"/>
      <c r="DP5372" s="91"/>
      <c r="DQ5372" s="72"/>
      <c r="DR5372" s="72"/>
      <c r="DS5372" s="72"/>
      <c r="DT5372" s="72"/>
      <c r="DZ5372" s="141"/>
      <c r="EA5372" s="141"/>
      <c r="EB5372" s="141"/>
      <c r="EC5372" s="141"/>
      <c r="ED5372" s="141"/>
      <c r="EE5372" s="143"/>
      <c r="EF5372" s="143"/>
    </row>
    <row r="5373" spans="78:136">
      <c r="BZ5373"/>
      <c r="CA5373" s="279">
        <v>41435.698055555556</v>
      </c>
      <c r="CB5373" t="s">
        <v>1969</v>
      </c>
      <c r="CF5373" s="65"/>
      <c r="CG5373" s="65"/>
      <c r="DJ5373" s="139"/>
      <c r="DK5373" s="95"/>
      <c r="DO5373" s="141"/>
      <c r="DP5373" s="91"/>
      <c r="DQ5373" s="72"/>
      <c r="DR5373" s="72"/>
      <c r="DS5373" s="72"/>
      <c r="DT5373" s="72"/>
      <c r="DZ5373" s="141"/>
      <c r="EA5373" s="141"/>
      <c r="EB5373" s="141"/>
      <c r="EC5373" s="141"/>
      <c r="ED5373" s="141"/>
      <c r="EE5373" s="143"/>
      <c r="EF5373" s="143"/>
    </row>
    <row r="5374" spans="78:136">
      <c r="BZ5374"/>
      <c r="CA5374" s="279">
        <v>41435.698078703703</v>
      </c>
      <c r="CB5374" t="s">
        <v>3418</v>
      </c>
      <c r="CF5374" s="65"/>
      <c r="CG5374" s="65"/>
      <c r="DJ5374" s="139"/>
      <c r="DK5374" s="95"/>
      <c r="DO5374" s="141"/>
      <c r="DP5374" s="91"/>
      <c r="DQ5374" s="72"/>
      <c r="DR5374" s="72"/>
      <c r="DS5374" s="72"/>
      <c r="DT5374" s="72"/>
      <c r="DZ5374" s="141"/>
      <c r="EA5374" s="141"/>
      <c r="EB5374" s="141"/>
      <c r="EC5374" s="141"/>
      <c r="ED5374" s="141"/>
      <c r="EE5374" s="143"/>
      <c r="EF5374" s="143"/>
    </row>
    <row r="5375" spans="78:136">
      <c r="BZ5375"/>
      <c r="CA5375" s="279">
        <v>41435.698078703703</v>
      </c>
      <c r="CB5375" t="s">
        <v>1969</v>
      </c>
      <c r="CF5375" s="65"/>
      <c r="CG5375" s="65"/>
      <c r="DJ5375" s="139"/>
      <c r="DK5375" s="95"/>
      <c r="DO5375" s="141"/>
      <c r="DP5375" s="91"/>
      <c r="DQ5375" s="72"/>
      <c r="DR5375" s="72"/>
      <c r="DS5375" s="72"/>
      <c r="DT5375" s="72"/>
      <c r="DZ5375" s="141"/>
      <c r="EA5375" s="141"/>
      <c r="EB5375" s="141"/>
      <c r="EC5375" s="141"/>
      <c r="ED5375" s="141"/>
      <c r="EE5375" s="143"/>
      <c r="EF5375" s="143"/>
    </row>
    <row r="5376" spans="78:136">
      <c r="BZ5376"/>
      <c r="CA5376" s="279">
        <v>41435.69809027778</v>
      </c>
      <c r="CB5376" t="s">
        <v>1969</v>
      </c>
      <c r="CF5376" s="65"/>
      <c r="CG5376" s="65"/>
      <c r="DJ5376" s="139"/>
      <c r="DK5376" s="95"/>
      <c r="DO5376" s="141"/>
      <c r="DP5376" s="91"/>
      <c r="DQ5376" s="72"/>
      <c r="DR5376" s="72"/>
      <c r="DS5376" s="72"/>
      <c r="DT5376" s="72"/>
      <c r="DZ5376" s="141"/>
      <c r="EA5376" s="141"/>
      <c r="EB5376" s="141"/>
      <c r="EC5376" s="141"/>
      <c r="ED5376" s="141"/>
      <c r="EE5376" s="143"/>
      <c r="EF5376" s="143"/>
    </row>
    <row r="5377" spans="78:136">
      <c r="BZ5377"/>
      <c r="CA5377" s="279">
        <v>41435.69809027778</v>
      </c>
      <c r="CB5377" t="s">
        <v>1969</v>
      </c>
      <c r="CF5377" s="65"/>
      <c r="CG5377" s="65"/>
      <c r="DJ5377" s="139"/>
      <c r="DK5377" s="95"/>
      <c r="DO5377" s="141"/>
      <c r="DP5377" s="91"/>
      <c r="DQ5377" s="72"/>
      <c r="DR5377" s="72"/>
      <c r="DS5377" s="72"/>
      <c r="DT5377" s="72"/>
      <c r="DZ5377" s="141"/>
      <c r="EA5377" s="141"/>
      <c r="EB5377" s="141"/>
      <c r="EC5377" s="141"/>
      <c r="ED5377" s="141"/>
      <c r="EE5377" s="143"/>
      <c r="EF5377" s="143"/>
    </row>
    <row r="5378" spans="78:136">
      <c r="BZ5378"/>
      <c r="CA5378" s="279">
        <v>41435.698101851849</v>
      </c>
      <c r="CB5378" t="s">
        <v>1969</v>
      </c>
      <c r="CF5378" s="65"/>
      <c r="CG5378" s="65"/>
      <c r="DJ5378" s="139"/>
      <c r="DK5378" s="95"/>
      <c r="DO5378" s="141"/>
      <c r="DP5378" s="91"/>
      <c r="DQ5378" s="72"/>
      <c r="DR5378" s="72"/>
      <c r="DS5378" s="72"/>
      <c r="DT5378" s="72"/>
      <c r="DZ5378" s="141"/>
      <c r="EA5378" s="141"/>
      <c r="EB5378" s="141"/>
      <c r="EC5378" s="141"/>
      <c r="ED5378" s="141"/>
      <c r="EE5378" s="143"/>
      <c r="EF5378" s="143"/>
    </row>
    <row r="5379" spans="78:136">
      <c r="BZ5379"/>
      <c r="CA5379" s="279">
        <v>41435.698113425926</v>
      </c>
      <c r="CB5379" t="s">
        <v>1969</v>
      </c>
      <c r="CF5379" s="65"/>
      <c r="CG5379" s="65"/>
      <c r="DJ5379" s="139"/>
      <c r="DK5379" s="95"/>
      <c r="DO5379" s="141"/>
      <c r="DP5379" s="91"/>
      <c r="DQ5379" s="72"/>
      <c r="DR5379" s="72"/>
      <c r="DS5379" s="72"/>
      <c r="DT5379" s="72"/>
      <c r="DZ5379" s="141"/>
      <c r="EA5379" s="141"/>
      <c r="EB5379" s="141"/>
      <c r="EC5379" s="141"/>
      <c r="ED5379" s="141"/>
      <c r="EE5379" s="143"/>
      <c r="EF5379" s="143"/>
    </row>
    <row r="5380" spans="78:136">
      <c r="BZ5380"/>
      <c r="CA5380" s="279">
        <v>41435.698125000003</v>
      </c>
      <c r="CB5380" t="s">
        <v>1969</v>
      </c>
      <c r="CF5380" s="65"/>
      <c r="CG5380" s="65"/>
      <c r="DJ5380" s="139"/>
      <c r="DK5380" s="95"/>
      <c r="DO5380" s="141"/>
      <c r="DP5380" s="91"/>
      <c r="DQ5380" s="72"/>
      <c r="DR5380" s="72"/>
      <c r="DS5380" s="72"/>
      <c r="DT5380" s="72"/>
      <c r="DZ5380" s="141"/>
      <c r="EA5380" s="141"/>
      <c r="EB5380" s="141"/>
      <c r="EC5380" s="141"/>
      <c r="ED5380" s="141"/>
      <c r="EE5380" s="143"/>
      <c r="EF5380" s="143"/>
    </row>
    <row r="5381" spans="78:136">
      <c r="BZ5381"/>
      <c r="CA5381" s="279">
        <v>41435.698148148149</v>
      </c>
      <c r="CB5381" t="s">
        <v>1969</v>
      </c>
      <c r="CF5381" s="65"/>
      <c r="CG5381" s="65"/>
      <c r="DJ5381" s="139"/>
      <c r="DK5381" s="95"/>
      <c r="DO5381" s="141"/>
      <c r="DP5381" s="91"/>
      <c r="DQ5381" s="72"/>
      <c r="DR5381" s="72"/>
      <c r="DS5381" s="72"/>
      <c r="DT5381" s="72"/>
      <c r="DZ5381" s="141"/>
      <c r="EA5381" s="141"/>
      <c r="EB5381" s="141"/>
      <c r="EC5381" s="141"/>
      <c r="ED5381" s="141"/>
      <c r="EE5381" s="143"/>
      <c r="EF5381" s="143"/>
    </row>
    <row r="5382" spans="78:136">
      <c r="BZ5382"/>
      <c r="CA5382" s="279">
        <v>41435.698159722226</v>
      </c>
      <c r="CB5382" t="s">
        <v>3455</v>
      </c>
      <c r="CF5382" s="65"/>
      <c r="CG5382" s="65"/>
      <c r="DJ5382" s="139"/>
      <c r="DK5382" s="95"/>
      <c r="DO5382" s="141"/>
      <c r="DP5382" s="91"/>
      <c r="DQ5382" s="72"/>
      <c r="DR5382" s="72"/>
      <c r="DS5382" s="72"/>
      <c r="DT5382" s="72"/>
      <c r="DZ5382" s="141"/>
      <c r="EA5382" s="141"/>
      <c r="EB5382" s="141"/>
      <c r="EC5382" s="141"/>
      <c r="ED5382" s="141"/>
      <c r="EE5382" s="143"/>
      <c r="EF5382" s="143"/>
    </row>
    <row r="5383" spans="78:136">
      <c r="BZ5383"/>
      <c r="CA5383" s="279">
        <v>41435.698159722226</v>
      </c>
      <c r="CB5383" t="s">
        <v>1969</v>
      </c>
      <c r="CF5383" s="65"/>
      <c r="CG5383" s="65"/>
      <c r="DJ5383" s="139"/>
      <c r="DK5383" s="95"/>
      <c r="DO5383" s="141"/>
      <c r="DP5383" s="91"/>
      <c r="DQ5383" s="72"/>
      <c r="DR5383" s="72"/>
      <c r="DS5383" s="72"/>
      <c r="DT5383" s="72"/>
      <c r="DZ5383" s="141"/>
      <c r="EA5383" s="141"/>
      <c r="EB5383" s="141"/>
      <c r="EC5383" s="141"/>
      <c r="ED5383" s="141"/>
      <c r="EE5383" s="143"/>
      <c r="EF5383" s="143"/>
    </row>
    <row r="5384" spans="78:136">
      <c r="BZ5384"/>
      <c r="CA5384" s="279">
        <v>41435.698171296295</v>
      </c>
      <c r="CB5384" t="s">
        <v>1969</v>
      </c>
      <c r="CF5384" s="65"/>
      <c r="CG5384" s="65"/>
      <c r="DJ5384" s="139"/>
      <c r="DK5384" s="95"/>
      <c r="DO5384" s="141"/>
      <c r="DP5384" s="91"/>
      <c r="DQ5384" s="72"/>
      <c r="DR5384" s="72"/>
      <c r="DS5384" s="72"/>
      <c r="DT5384" s="72"/>
      <c r="DZ5384" s="141"/>
      <c r="EA5384" s="141"/>
      <c r="EB5384" s="141"/>
      <c r="EC5384" s="141"/>
      <c r="ED5384" s="141"/>
      <c r="EE5384" s="143"/>
      <c r="EF5384" s="143"/>
    </row>
    <row r="5385" spans="78:136">
      <c r="BZ5385"/>
      <c r="CA5385" s="279">
        <v>41435.698182870372</v>
      </c>
      <c r="CB5385" t="s">
        <v>1969</v>
      </c>
      <c r="CF5385" s="65"/>
      <c r="CG5385" s="65"/>
      <c r="DJ5385" s="139"/>
      <c r="DK5385" s="95"/>
      <c r="DO5385" s="141"/>
      <c r="DP5385" s="91"/>
      <c r="DQ5385" s="72"/>
      <c r="DR5385" s="72"/>
      <c r="DS5385" s="72"/>
      <c r="DT5385" s="72"/>
      <c r="DZ5385" s="141"/>
      <c r="EA5385" s="141"/>
      <c r="EB5385" s="141"/>
      <c r="EC5385" s="141"/>
      <c r="ED5385" s="141"/>
      <c r="EE5385" s="143"/>
      <c r="EF5385" s="143"/>
    </row>
    <row r="5386" spans="78:136">
      <c r="BZ5386"/>
      <c r="CA5386" s="279">
        <v>41435.698194444441</v>
      </c>
      <c r="CB5386" t="s">
        <v>1969</v>
      </c>
      <c r="CF5386" s="65"/>
      <c r="CG5386" s="65"/>
      <c r="DJ5386" s="139"/>
      <c r="DK5386" s="95"/>
      <c r="DO5386" s="141"/>
      <c r="DP5386" s="91"/>
      <c r="DQ5386" s="72"/>
      <c r="DR5386" s="72"/>
      <c r="DS5386" s="72"/>
      <c r="DT5386" s="72"/>
      <c r="DZ5386" s="141"/>
      <c r="EA5386" s="141"/>
      <c r="EB5386" s="141"/>
      <c r="EC5386" s="141"/>
      <c r="ED5386" s="141"/>
      <c r="EE5386" s="143"/>
      <c r="EF5386" s="143"/>
    </row>
    <row r="5387" spans="78:136">
      <c r="BZ5387"/>
      <c r="CA5387" s="279">
        <v>41435.698206018518</v>
      </c>
      <c r="CB5387" t="s">
        <v>1969</v>
      </c>
      <c r="CF5387" s="65"/>
      <c r="CG5387" s="65"/>
      <c r="DJ5387" s="139"/>
      <c r="DK5387" s="95"/>
      <c r="DO5387" s="141"/>
      <c r="DP5387" s="91"/>
      <c r="DQ5387" s="72"/>
      <c r="DR5387" s="72"/>
      <c r="DS5387" s="72"/>
      <c r="DT5387" s="72"/>
      <c r="DZ5387" s="141"/>
      <c r="EA5387" s="141"/>
      <c r="EB5387" s="141"/>
      <c r="EC5387" s="141"/>
      <c r="ED5387" s="141"/>
      <c r="EE5387" s="143"/>
      <c r="EF5387" s="143"/>
    </row>
    <row r="5388" spans="78:136">
      <c r="BZ5388"/>
      <c r="CA5388" s="279">
        <v>41435.698217592595</v>
      </c>
      <c r="CB5388" t="s">
        <v>1969</v>
      </c>
      <c r="CF5388" s="65"/>
      <c r="CG5388" s="65"/>
      <c r="DJ5388" s="139"/>
      <c r="DK5388" s="95"/>
      <c r="DO5388" s="141"/>
      <c r="DP5388" s="91"/>
      <c r="DQ5388" s="72"/>
      <c r="DR5388" s="72"/>
      <c r="DS5388" s="72"/>
      <c r="DT5388" s="72"/>
      <c r="DZ5388" s="141"/>
      <c r="EA5388" s="141"/>
      <c r="EB5388" s="141"/>
      <c r="EC5388" s="141"/>
      <c r="ED5388" s="141"/>
      <c r="EE5388" s="143"/>
      <c r="EF5388" s="143"/>
    </row>
    <row r="5389" spans="78:136">
      <c r="BZ5389"/>
      <c r="CA5389" s="279">
        <v>41435.698229166665</v>
      </c>
      <c r="CB5389" t="s">
        <v>1969</v>
      </c>
      <c r="CF5389" s="65"/>
      <c r="CG5389" s="65"/>
      <c r="DJ5389" s="139"/>
      <c r="DK5389" s="95"/>
      <c r="DO5389" s="141"/>
      <c r="DP5389" s="91"/>
      <c r="DQ5389" s="72"/>
      <c r="DR5389" s="72"/>
      <c r="DS5389" s="72"/>
      <c r="DT5389" s="72"/>
      <c r="DZ5389" s="141"/>
      <c r="EA5389" s="141"/>
      <c r="EB5389" s="141"/>
      <c r="EC5389" s="141"/>
      <c r="ED5389" s="141"/>
      <c r="EE5389" s="143"/>
      <c r="EF5389" s="143"/>
    </row>
    <row r="5390" spans="78:136">
      <c r="BZ5390"/>
      <c r="CA5390" s="279">
        <v>41435.698240740741</v>
      </c>
      <c r="CB5390" t="s">
        <v>3506</v>
      </c>
      <c r="CF5390" s="65"/>
      <c r="CG5390" s="65"/>
      <c r="DJ5390" s="139"/>
      <c r="DK5390" s="95"/>
      <c r="DO5390" s="141"/>
      <c r="DP5390" s="91"/>
      <c r="DQ5390" s="72"/>
      <c r="DR5390" s="72"/>
      <c r="DS5390" s="72"/>
      <c r="DT5390" s="72"/>
      <c r="DZ5390" s="141"/>
      <c r="EA5390" s="141"/>
      <c r="EB5390" s="141"/>
      <c r="EC5390" s="141"/>
      <c r="ED5390" s="141"/>
      <c r="EE5390" s="143"/>
      <c r="EF5390" s="143"/>
    </row>
    <row r="5391" spans="78:136">
      <c r="BZ5391"/>
      <c r="CA5391" s="279">
        <v>41435.698252314818</v>
      </c>
      <c r="CB5391" t="s">
        <v>1969</v>
      </c>
      <c r="CF5391" s="65"/>
      <c r="CG5391" s="65"/>
      <c r="DJ5391" s="139"/>
      <c r="DK5391" s="95"/>
      <c r="DO5391" s="141"/>
      <c r="DP5391" s="91"/>
      <c r="DQ5391" s="72"/>
      <c r="DR5391" s="72"/>
      <c r="DS5391" s="72"/>
      <c r="DT5391" s="72"/>
      <c r="DZ5391" s="141"/>
      <c r="EA5391" s="141"/>
      <c r="EB5391" s="141"/>
      <c r="EC5391" s="141"/>
      <c r="ED5391" s="141"/>
      <c r="EE5391" s="143"/>
      <c r="EF5391" s="143"/>
    </row>
    <row r="5392" spans="78:136">
      <c r="BZ5392"/>
      <c r="CA5392" s="279">
        <v>41435.698263888888</v>
      </c>
      <c r="CB5392" t="s">
        <v>1969</v>
      </c>
      <c r="CF5392" s="65"/>
      <c r="CG5392" s="65"/>
      <c r="DJ5392" s="139"/>
      <c r="DK5392" s="95"/>
      <c r="DO5392" s="141"/>
      <c r="DP5392" s="91"/>
      <c r="DQ5392" s="72"/>
      <c r="DR5392" s="72"/>
      <c r="DS5392" s="72"/>
      <c r="DT5392" s="72"/>
      <c r="DZ5392" s="141"/>
      <c r="EA5392" s="141"/>
      <c r="EB5392" s="141"/>
      <c r="EC5392" s="141"/>
      <c r="ED5392" s="141"/>
      <c r="EE5392" s="143"/>
      <c r="EF5392" s="143"/>
    </row>
    <row r="5393" spans="78:136">
      <c r="BZ5393"/>
      <c r="CA5393" s="279">
        <v>41435.698263888888</v>
      </c>
      <c r="CB5393" t="s">
        <v>1969</v>
      </c>
      <c r="CF5393" s="65"/>
      <c r="CG5393" s="65"/>
      <c r="DJ5393" s="139"/>
      <c r="DK5393" s="95"/>
      <c r="DO5393" s="141"/>
      <c r="DP5393" s="91"/>
      <c r="DQ5393" s="72"/>
      <c r="DR5393" s="72"/>
      <c r="DS5393" s="72"/>
      <c r="DT5393" s="72"/>
      <c r="DZ5393" s="141"/>
      <c r="EA5393" s="141"/>
      <c r="EB5393" s="141"/>
      <c r="EC5393" s="141"/>
      <c r="ED5393" s="141"/>
      <c r="EE5393" s="143"/>
      <c r="EF5393" s="143"/>
    </row>
    <row r="5394" spans="78:136">
      <c r="BZ5394"/>
      <c r="CA5394" s="279">
        <v>41435.698275462964</v>
      </c>
      <c r="CB5394" t="s">
        <v>1969</v>
      </c>
      <c r="CF5394" s="65"/>
      <c r="CG5394" s="65"/>
      <c r="DJ5394" s="139"/>
      <c r="DK5394" s="95"/>
      <c r="DO5394" s="141"/>
      <c r="DP5394" s="91"/>
      <c r="DQ5394" s="72"/>
      <c r="DR5394" s="72"/>
      <c r="DS5394" s="72"/>
      <c r="DT5394" s="72"/>
      <c r="DZ5394" s="141"/>
      <c r="EA5394" s="141"/>
      <c r="EB5394" s="141"/>
      <c r="EC5394" s="141"/>
      <c r="ED5394" s="141"/>
      <c r="EE5394" s="143"/>
      <c r="EF5394" s="143"/>
    </row>
    <row r="5395" spans="78:136">
      <c r="BZ5395"/>
      <c r="CA5395" s="279"/>
      <c r="CB5395"/>
      <c r="CF5395" s="65"/>
      <c r="CG5395" s="65"/>
      <c r="DJ5395" s="139"/>
      <c r="DK5395" s="95"/>
      <c r="DO5395" s="141"/>
      <c r="DP5395" s="91"/>
      <c r="DQ5395" s="72"/>
      <c r="DR5395" s="72"/>
      <c r="DS5395" s="72"/>
      <c r="DT5395" s="72"/>
      <c r="DZ5395" s="141"/>
      <c r="EA5395" s="141"/>
      <c r="EB5395" s="141"/>
      <c r="EC5395" s="141"/>
      <c r="ED5395" s="141"/>
      <c r="EE5395" s="143"/>
      <c r="EF5395" s="143"/>
    </row>
    <row r="5396" spans="78:136">
      <c r="BZ5396"/>
      <c r="CA5396" s="279">
        <v>41435.698287037034</v>
      </c>
      <c r="CB5396" t="s">
        <v>1969</v>
      </c>
      <c r="CF5396" s="65"/>
      <c r="CG5396" s="65"/>
      <c r="DJ5396" s="139"/>
      <c r="DK5396" s="95"/>
      <c r="DO5396" s="141"/>
      <c r="DP5396" s="91"/>
      <c r="DQ5396" s="72"/>
      <c r="DR5396" s="72"/>
      <c r="DS5396" s="72"/>
      <c r="DT5396" s="72"/>
      <c r="DZ5396" s="141"/>
      <c r="EA5396" s="141"/>
      <c r="EB5396" s="141"/>
      <c r="EC5396" s="141"/>
      <c r="ED5396" s="141"/>
      <c r="EE5396" s="143"/>
      <c r="EF5396" s="143"/>
    </row>
    <row r="5397" spans="78:136">
      <c r="BZ5397"/>
      <c r="CA5397" s="279">
        <v>41435.698969907404</v>
      </c>
      <c r="CB5397" t="s">
        <v>3507</v>
      </c>
      <c r="CF5397" s="65"/>
      <c r="CG5397" s="65"/>
      <c r="DJ5397" s="139"/>
      <c r="DK5397" s="95"/>
      <c r="DO5397" s="141"/>
      <c r="DP5397" s="91"/>
      <c r="DQ5397" s="72"/>
      <c r="DR5397" s="72"/>
      <c r="DS5397" s="72"/>
      <c r="DT5397" s="72"/>
      <c r="DZ5397" s="141"/>
      <c r="EA5397" s="141"/>
      <c r="EB5397" s="141"/>
      <c r="EC5397" s="141"/>
      <c r="ED5397" s="141"/>
      <c r="EE5397" s="143"/>
      <c r="EF5397" s="143"/>
    </row>
    <row r="5398" spans="78:136">
      <c r="BZ5398"/>
      <c r="CA5398" s="279">
        <v>41435.698993055557</v>
      </c>
      <c r="CB5398" t="s">
        <v>3508</v>
      </c>
      <c r="CF5398" s="65"/>
      <c r="CG5398" s="65"/>
      <c r="DJ5398" s="139"/>
      <c r="DK5398" s="95"/>
      <c r="DO5398" s="141"/>
      <c r="DP5398" s="91"/>
      <c r="DQ5398" s="72"/>
      <c r="DR5398" s="72"/>
      <c r="DS5398" s="72"/>
      <c r="DT5398" s="72"/>
      <c r="DZ5398" s="141"/>
      <c r="EA5398" s="141"/>
      <c r="EB5398" s="141"/>
      <c r="EC5398" s="141"/>
      <c r="ED5398" s="141"/>
      <c r="EE5398" s="143"/>
      <c r="EF5398" s="143"/>
    </row>
    <row r="5399" spans="78:136">
      <c r="BZ5399"/>
      <c r="CA5399" s="279">
        <v>41435.69902777778</v>
      </c>
      <c r="CB5399" t="s">
        <v>3407</v>
      </c>
      <c r="CF5399" s="65"/>
      <c r="CG5399" s="65"/>
      <c r="DJ5399" s="139"/>
      <c r="DK5399" s="95"/>
      <c r="DO5399" s="141"/>
      <c r="DP5399" s="91"/>
      <c r="DQ5399" s="72"/>
      <c r="DR5399" s="72"/>
      <c r="DS5399" s="72"/>
      <c r="DT5399" s="72"/>
      <c r="DZ5399" s="141"/>
      <c r="EA5399" s="141"/>
      <c r="EB5399" s="141"/>
      <c r="EC5399" s="141"/>
      <c r="ED5399" s="141"/>
      <c r="EE5399" s="143"/>
      <c r="EF5399" s="143"/>
    </row>
    <row r="5400" spans="78:136">
      <c r="BZ5400"/>
      <c r="CA5400" s="279">
        <v>41435.699074074073</v>
      </c>
      <c r="CB5400" t="s">
        <v>3507</v>
      </c>
      <c r="CF5400" s="65"/>
      <c r="CG5400" s="65"/>
      <c r="DJ5400" s="139"/>
      <c r="DK5400" s="95"/>
      <c r="DO5400" s="141"/>
      <c r="DP5400" s="91"/>
      <c r="DQ5400" s="72"/>
      <c r="DR5400" s="72"/>
      <c r="DS5400" s="72"/>
      <c r="DT5400" s="72"/>
      <c r="DZ5400" s="141"/>
      <c r="EA5400" s="141"/>
      <c r="EB5400" s="141"/>
      <c r="EC5400" s="141"/>
      <c r="ED5400" s="141"/>
      <c r="EE5400" s="143"/>
      <c r="EF5400" s="143"/>
    </row>
    <row r="5401" spans="78:136">
      <c r="BZ5401"/>
      <c r="CA5401" s="279">
        <v>41435.69908564815</v>
      </c>
      <c r="CB5401" t="s">
        <v>3509</v>
      </c>
      <c r="CF5401" s="65"/>
      <c r="CG5401" s="65"/>
      <c r="DJ5401" s="139"/>
      <c r="DK5401" s="95"/>
      <c r="DO5401" s="141"/>
      <c r="DP5401" s="91"/>
      <c r="DQ5401" s="72"/>
      <c r="DR5401" s="72"/>
      <c r="DS5401" s="72"/>
      <c r="DT5401" s="72"/>
      <c r="DZ5401" s="141"/>
      <c r="EA5401" s="141"/>
      <c r="EB5401" s="141"/>
      <c r="EC5401" s="141"/>
      <c r="ED5401" s="141"/>
      <c r="EE5401" s="143"/>
      <c r="EF5401" s="143"/>
    </row>
    <row r="5402" spans="78:136">
      <c r="BZ5402"/>
      <c r="CA5402" s="279">
        <v>41435.699097222219</v>
      </c>
      <c r="CB5402" t="s">
        <v>1969</v>
      </c>
      <c r="CF5402" s="65"/>
      <c r="CG5402" s="65"/>
      <c r="DJ5402" s="139"/>
      <c r="DK5402" s="95"/>
      <c r="DO5402" s="141"/>
      <c r="DP5402" s="91"/>
      <c r="DQ5402" s="72"/>
      <c r="DR5402" s="72"/>
      <c r="DS5402" s="72"/>
      <c r="DT5402" s="72"/>
      <c r="DZ5402" s="141"/>
      <c r="EA5402" s="141"/>
      <c r="EB5402" s="141"/>
      <c r="EC5402" s="141"/>
      <c r="ED5402" s="141"/>
      <c r="EE5402" s="143"/>
      <c r="EF5402" s="143"/>
    </row>
    <row r="5403" spans="78:136">
      <c r="BZ5403"/>
      <c r="CA5403" s="279">
        <v>41435.699108796296</v>
      </c>
      <c r="CB5403" t="s">
        <v>3510</v>
      </c>
      <c r="CF5403" s="65"/>
      <c r="CG5403" s="65"/>
      <c r="DJ5403" s="139"/>
      <c r="DK5403" s="95"/>
      <c r="DO5403" s="141"/>
      <c r="DP5403" s="91"/>
      <c r="DQ5403" s="72"/>
      <c r="DR5403" s="72"/>
      <c r="DS5403" s="72"/>
      <c r="DT5403" s="72"/>
      <c r="DZ5403" s="141"/>
      <c r="EA5403" s="141"/>
      <c r="EB5403" s="141"/>
      <c r="EC5403" s="141"/>
      <c r="ED5403" s="141"/>
      <c r="EE5403" s="143"/>
      <c r="EF5403" s="143"/>
    </row>
    <row r="5404" spans="78:136">
      <c r="BZ5404"/>
      <c r="CA5404" s="279">
        <v>41435.699108796296</v>
      </c>
      <c r="CB5404" t="s">
        <v>3511</v>
      </c>
      <c r="CF5404" s="65"/>
      <c r="CG5404" s="65"/>
      <c r="DJ5404" s="139"/>
      <c r="DK5404" s="95"/>
      <c r="DO5404" s="141"/>
      <c r="DP5404" s="91"/>
      <c r="DQ5404" s="72"/>
      <c r="DR5404" s="72"/>
      <c r="DS5404" s="72"/>
      <c r="DT5404" s="72"/>
      <c r="DZ5404" s="141"/>
      <c r="EA5404" s="141"/>
      <c r="EB5404" s="141"/>
      <c r="EC5404" s="141"/>
      <c r="ED5404" s="141"/>
      <c r="EE5404" s="143"/>
      <c r="EF5404" s="143"/>
    </row>
    <row r="5405" spans="78:136">
      <c r="BZ5405"/>
      <c r="CA5405" s="279">
        <v>41435.699120370373</v>
      </c>
      <c r="CB5405" t="s">
        <v>1969</v>
      </c>
      <c r="CF5405" s="65"/>
      <c r="CG5405" s="65"/>
      <c r="DJ5405" s="139"/>
      <c r="DK5405" s="95"/>
      <c r="DO5405" s="141"/>
      <c r="DP5405" s="91"/>
      <c r="DQ5405" s="72"/>
      <c r="DR5405" s="72"/>
      <c r="DS5405" s="72"/>
      <c r="DT5405" s="72"/>
      <c r="DZ5405" s="141"/>
      <c r="EA5405" s="141"/>
      <c r="EB5405" s="141"/>
      <c r="EC5405" s="141"/>
      <c r="ED5405" s="141"/>
      <c r="EE5405" s="143"/>
      <c r="EF5405" s="143"/>
    </row>
    <row r="5406" spans="78:136">
      <c r="BZ5406"/>
      <c r="CA5406" s="279">
        <v>41435.699143518519</v>
      </c>
      <c r="CB5406" t="s">
        <v>1969</v>
      </c>
      <c r="CF5406" s="65"/>
      <c r="CG5406" s="65"/>
      <c r="DJ5406" s="139"/>
      <c r="DK5406" s="95"/>
      <c r="DO5406" s="141"/>
      <c r="DP5406" s="91"/>
      <c r="DQ5406" s="72"/>
      <c r="DR5406" s="72"/>
      <c r="DS5406" s="72"/>
      <c r="DT5406" s="72"/>
      <c r="DZ5406" s="141"/>
      <c r="EA5406" s="141"/>
      <c r="EB5406" s="141"/>
      <c r="EC5406" s="141"/>
      <c r="ED5406" s="141"/>
      <c r="EE5406" s="143"/>
      <c r="EF5406" s="143"/>
    </row>
    <row r="5407" spans="78:136">
      <c r="BZ5407"/>
      <c r="CA5407" s="279">
        <v>41435.699178240742</v>
      </c>
      <c r="CB5407" t="s">
        <v>3512</v>
      </c>
      <c r="CF5407" s="65"/>
      <c r="CG5407" s="65"/>
      <c r="DJ5407" s="139"/>
      <c r="DK5407" s="95"/>
      <c r="DO5407" s="141"/>
      <c r="DP5407" s="91"/>
      <c r="DQ5407" s="72"/>
      <c r="DR5407" s="72"/>
      <c r="DS5407" s="72"/>
      <c r="DT5407" s="72"/>
      <c r="DZ5407" s="141"/>
      <c r="EA5407" s="141"/>
      <c r="EB5407" s="141"/>
      <c r="EC5407" s="141"/>
      <c r="ED5407" s="141"/>
      <c r="EE5407" s="143"/>
      <c r="EF5407" s="143"/>
    </row>
    <row r="5408" spans="78:136">
      <c r="BZ5408"/>
      <c r="CA5408" s="279">
        <v>41435.699201388888</v>
      </c>
      <c r="CB5408" t="s">
        <v>3513</v>
      </c>
      <c r="CF5408" s="65"/>
      <c r="CG5408" s="65"/>
      <c r="DJ5408" s="139"/>
      <c r="DK5408" s="95"/>
      <c r="DO5408" s="141"/>
      <c r="DP5408" s="91"/>
      <c r="DQ5408" s="72"/>
      <c r="DR5408" s="72"/>
      <c r="DS5408" s="72"/>
      <c r="DT5408" s="72"/>
      <c r="DZ5408" s="141"/>
      <c r="EA5408" s="141"/>
      <c r="EB5408" s="141"/>
      <c r="EC5408" s="141"/>
      <c r="ED5408" s="141"/>
      <c r="EE5408" s="143"/>
      <c r="EF5408" s="143"/>
    </row>
    <row r="5409" spans="78:136">
      <c r="BZ5409"/>
      <c r="CA5409" s="279">
        <v>41435.699212962965</v>
      </c>
      <c r="CB5409" t="s">
        <v>3407</v>
      </c>
      <c r="CF5409" s="65"/>
      <c r="CG5409" s="65"/>
      <c r="DJ5409" s="139"/>
      <c r="DK5409" s="95"/>
      <c r="DO5409" s="141"/>
      <c r="DP5409" s="91"/>
      <c r="DQ5409" s="72"/>
      <c r="DR5409" s="72"/>
      <c r="DS5409" s="72"/>
      <c r="DT5409" s="72"/>
      <c r="DZ5409" s="141"/>
      <c r="EA5409" s="141"/>
      <c r="EB5409" s="141"/>
      <c r="EC5409" s="141"/>
      <c r="ED5409" s="141"/>
      <c r="EE5409" s="143"/>
      <c r="EF5409" s="143"/>
    </row>
    <row r="5410" spans="78:136">
      <c r="BZ5410"/>
      <c r="CA5410" s="279">
        <v>41435.699421296296</v>
      </c>
      <c r="CB5410" t="s">
        <v>3512</v>
      </c>
      <c r="CF5410" s="65"/>
      <c r="CG5410" s="65"/>
      <c r="DJ5410" s="139"/>
      <c r="DK5410" s="95"/>
      <c r="DO5410" s="141"/>
      <c r="DP5410" s="91"/>
      <c r="DQ5410" s="72"/>
      <c r="DR5410" s="72"/>
      <c r="DS5410" s="72"/>
      <c r="DT5410" s="72"/>
      <c r="DZ5410" s="141"/>
      <c r="EA5410" s="141"/>
      <c r="EB5410" s="141"/>
      <c r="EC5410" s="141"/>
      <c r="ED5410" s="141"/>
      <c r="EE5410" s="143"/>
      <c r="EF5410" s="143"/>
    </row>
    <row r="5411" spans="78:136">
      <c r="BZ5411"/>
      <c r="CA5411" s="279">
        <v>41435.699432870373</v>
      </c>
      <c r="CB5411" t="s">
        <v>3513</v>
      </c>
      <c r="CF5411" s="65"/>
      <c r="CG5411" s="65"/>
      <c r="DJ5411" s="139"/>
      <c r="DK5411" s="95"/>
      <c r="DO5411" s="141"/>
      <c r="DP5411" s="91"/>
      <c r="DQ5411" s="72"/>
      <c r="DR5411" s="72"/>
      <c r="DS5411" s="72"/>
      <c r="DT5411" s="72"/>
      <c r="DZ5411" s="141"/>
      <c r="EA5411" s="141"/>
      <c r="EB5411" s="141"/>
      <c r="EC5411" s="141"/>
      <c r="ED5411" s="141"/>
      <c r="EE5411" s="143"/>
      <c r="EF5411" s="143"/>
    </row>
    <row r="5412" spans="78:136">
      <c r="BZ5412"/>
      <c r="CA5412" s="279">
        <v>41435.699444444443</v>
      </c>
      <c r="CB5412" t="s">
        <v>1969</v>
      </c>
      <c r="CF5412" s="65"/>
      <c r="CG5412" s="65"/>
      <c r="DJ5412" s="139"/>
      <c r="DK5412" s="95"/>
      <c r="DO5412" s="141"/>
      <c r="DP5412" s="91"/>
      <c r="DQ5412" s="72"/>
      <c r="DR5412" s="72"/>
      <c r="DS5412" s="72"/>
      <c r="DT5412" s="72"/>
      <c r="DZ5412" s="141"/>
      <c r="EA5412" s="141"/>
      <c r="EB5412" s="141"/>
      <c r="EC5412" s="141"/>
      <c r="ED5412" s="141"/>
      <c r="EE5412" s="143"/>
      <c r="EF5412" s="143"/>
    </row>
    <row r="5413" spans="78:136">
      <c r="BZ5413"/>
      <c r="CA5413" s="279">
        <v>41435.699456018519</v>
      </c>
      <c r="CB5413" t="s">
        <v>1969</v>
      </c>
      <c r="CF5413" s="65"/>
      <c r="CG5413" s="65"/>
      <c r="DJ5413" s="139"/>
      <c r="DK5413" s="95"/>
      <c r="DO5413" s="141"/>
      <c r="DP5413" s="91"/>
      <c r="DQ5413" s="72"/>
      <c r="DR5413" s="72"/>
      <c r="DS5413" s="72"/>
      <c r="DT5413" s="72"/>
      <c r="DZ5413" s="141"/>
      <c r="EA5413" s="141"/>
      <c r="EB5413" s="141"/>
      <c r="EC5413" s="141"/>
      <c r="ED5413" s="141"/>
      <c r="EE5413" s="143"/>
      <c r="EF5413" s="143"/>
    </row>
    <row r="5414" spans="78:136">
      <c r="BZ5414"/>
      <c r="CA5414" s="279">
        <v>41435.699490740742</v>
      </c>
      <c r="CB5414" t="s">
        <v>3514</v>
      </c>
      <c r="CF5414" s="65"/>
      <c r="CG5414" s="65"/>
      <c r="DJ5414" s="139"/>
      <c r="DK5414" s="95"/>
      <c r="DO5414" s="141"/>
      <c r="DP5414" s="91"/>
      <c r="DQ5414" s="72"/>
      <c r="DR5414" s="72"/>
      <c r="DS5414" s="72"/>
      <c r="DT5414" s="72"/>
      <c r="DZ5414" s="141"/>
      <c r="EA5414" s="141"/>
      <c r="EB5414" s="141"/>
      <c r="EC5414" s="141"/>
      <c r="ED5414" s="141"/>
      <c r="EE5414" s="143"/>
      <c r="EF5414" s="143"/>
    </row>
    <row r="5415" spans="78:136">
      <c r="BZ5415"/>
      <c r="CA5415" s="279">
        <v>41435.699513888889</v>
      </c>
      <c r="CB5415" t="s">
        <v>3515</v>
      </c>
      <c r="CF5415" s="65"/>
      <c r="CG5415" s="65"/>
      <c r="DJ5415" s="139"/>
      <c r="DK5415" s="95"/>
      <c r="DO5415" s="141"/>
      <c r="DP5415" s="91"/>
      <c r="DQ5415" s="72"/>
      <c r="DR5415" s="72"/>
      <c r="DS5415" s="72"/>
      <c r="DT5415" s="72"/>
      <c r="DZ5415" s="141"/>
      <c r="EA5415" s="141"/>
      <c r="EB5415" s="141"/>
      <c r="EC5415" s="141"/>
      <c r="ED5415" s="141"/>
      <c r="EE5415" s="143"/>
      <c r="EF5415" s="143"/>
    </row>
    <row r="5416" spans="78:136">
      <c r="BZ5416"/>
      <c r="CA5416" s="279">
        <v>41435.699525462966</v>
      </c>
      <c r="CB5416" t="s">
        <v>3407</v>
      </c>
      <c r="CF5416" s="65"/>
      <c r="CG5416" s="65"/>
      <c r="DJ5416" s="139"/>
      <c r="DK5416" s="95"/>
      <c r="DO5416" s="141"/>
      <c r="DP5416" s="91"/>
      <c r="DQ5416" s="72"/>
      <c r="DR5416" s="72"/>
      <c r="DS5416" s="72"/>
      <c r="DT5416" s="72"/>
      <c r="DZ5416" s="141"/>
      <c r="EA5416" s="141"/>
      <c r="EB5416" s="141"/>
      <c r="EC5416" s="141"/>
      <c r="ED5416" s="141"/>
      <c r="EE5416" s="143"/>
      <c r="EF5416" s="143"/>
    </row>
    <row r="5417" spans="78:136">
      <c r="BZ5417"/>
      <c r="CA5417" s="279">
        <v>41435.700949074075</v>
      </c>
      <c r="CB5417" t="s">
        <v>1969</v>
      </c>
      <c r="CF5417" s="65"/>
      <c r="CG5417" s="65"/>
      <c r="DJ5417" s="139"/>
      <c r="DK5417" s="95"/>
      <c r="DO5417" s="141"/>
      <c r="DP5417" s="91"/>
      <c r="DQ5417" s="72"/>
      <c r="DR5417" s="72"/>
      <c r="DS5417" s="72"/>
      <c r="DT5417" s="72"/>
      <c r="DZ5417" s="141"/>
      <c r="EA5417" s="141"/>
      <c r="EB5417" s="141"/>
      <c r="EC5417" s="141"/>
      <c r="ED5417" s="141"/>
      <c r="EE5417" s="143"/>
      <c r="EF5417" s="143"/>
    </row>
    <row r="5418" spans="78:136">
      <c r="BZ5418"/>
      <c r="CA5418" s="279">
        <v>41435.700960648152</v>
      </c>
      <c r="CB5418" t="s">
        <v>1969</v>
      </c>
      <c r="CF5418" s="65"/>
      <c r="CG5418" s="65"/>
      <c r="DJ5418" s="139"/>
      <c r="DK5418" s="95"/>
      <c r="DO5418" s="141"/>
      <c r="DP5418" s="91"/>
      <c r="DQ5418" s="72"/>
      <c r="DR5418" s="72"/>
      <c r="DS5418" s="72"/>
      <c r="DT5418" s="72"/>
      <c r="DZ5418" s="141"/>
      <c r="EA5418" s="141"/>
      <c r="EB5418" s="141"/>
      <c r="EC5418" s="141"/>
      <c r="ED5418" s="141"/>
      <c r="EE5418" s="143"/>
      <c r="EF5418" s="143"/>
    </row>
    <row r="5419" spans="78:136">
      <c r="BZ5419"/>
      <c r="CA5419" s="279">
        <v>41435.70108796296</v>
      </c>
      <c r="CB5419" t="s">
        <v>1969</v>
      </c>
      <c r="CF5419" s="65"/>
      <c r="CG5419" s="65"/>
      <c r="DJ5419" s="139"/>
      <c r="DK5419" s="95"/>
      <c r="DO5419" s="141"/>
      <c r="DP5419" s="91"/>
      <c r="DQ5419" s="72"/>
      <c r="DR5419" s="72"/>
      <c r="DS5419" s="72"/>
      <c r="DT5419" s="72"/>
      <c r="DZ5419" s="141"/>
      <c r="EA5419" s="141"/>
      <c r="EB5419" s="141"/>
      <c r="EC5419" s="141"/>
      <c r="ED5419" s="141"/>
      <c r="EE5419" s="143"/>
      <c r="EF5419" s="143"/>
    </row>
    <row r="5420" spans="78:136">
      <c r="BZ5420"/>
      <c r="CA5420" s="279">
        <v>41435.70108796296</v>
      </c>
      <c r="CB5420" t="s">
        <v>1969</v>
      </c>
      <c r="CF5420" s="65"/>
      <c r="CG5420" s="65"/>
      <c r="DJ5420" s="139"/>
      <c r="DK5420" s="95"/>
      <c r="DO5420" s="141"/>
      <c r="DP5420" s="91"/>
      <c r="DQ5420" s="72"/>
      <c r="DR5420" s="72"/>
      <c r="DS5420" s="72"/>
      <c r="DT5420" s="72"/>
      <c r="DZ5420" s="141"/>
      <c r="EA5420" s="141"/>
      <c r="EB5420" s="141"/>
      <c r="EC5420" s="141"/>
      <c r="ED5420" s="141"/>
      <c r="EE5420" s="143"/>
      <c r="EF5420" s="143"/>
    </row>
    <row r="5421" spans="78:136">
      <c r="BZ5421"/>
      <c r="CA5421" s="279">
        <v>41435.701111111113</v>
      </c>
      <c r="CB5421" t="s">
        <v>3458</v>
      </c>
      <c r="CF5421" s="65"/>
      <c r="CG5421" s="65"/>
      <c r="DJ5421" s="139"/>
      <c r="DK5421" s="95"/>
      <c r="DO5421" s="141"/>
      <c r="DP5421" s="91"/>
      <c r="DQ5421" s="72"/>
      <c r="DR5421" s="72"/>
      <c r="DS5421" s="72"/>
      <c r="DT5421" s="72"/>
      <c r="DZ5421" s="141"/>
      <c r="EA5421" s="141"/>
      <c r="EB5421" s="141"/>
      <c r="EC5421" s="141"/>
      <c r="ED5421" s="141"/>
      <c r="EE5421" s="143"/>
      <c r="EF5421" s="143"/>
    </row>
    <row r="5422" spans="78:136">
      <c r="BZ5422"/>
      <c r="CA5422" s="279">
        <v>41435.701111111113</v>
      </c>
      <c r="CB5422" t="s">
        <v>1969</v>
      </c>
      <c r="CF5422" s="65"/>
      <c r="CG5422" s="65"/>
      <c r="DJ5422" s="139"/>
      <c r="DK5422" s="95"/>
      <c r="DO5422" s="141"/>
      <c r="DP5422" s="91"/>
      <c r="DQ5422" s="72"/>
      <c r="DR5422" s="72"/>
      <c r="DS5422" s="72"/>
      <c r="DT5422" s="72"/>
      <c r="DZ5422" s="141"/>
      <c r="EA5422" s="141"/>
      <c r="EB5422" s="141"/>
      <c r="EC5422" s="141"/>
      <c r="ED5422" s="141"/>
      <c r="EE5422" s="143"/>
      <c r="EF5422" s="143"/>
    </row>
    <row r="5423" spans="78:136">
      <c r="BZ5423"/>
      <c r="CA5423" s="279">
        <v>41435.701111111113</v>
      </c>
      <c r="CB5423" t="s">
        <v>1969</v>
      </c>
      <c r="CF5423" s="65"/>
      <c r="CG5423" s="65"/>
      <c r="DJ5423" s="139"/>
      <c r="DK5423" s="95"/>
      <c r="DO5423" s="141"/>
      <c r="DP5423" s="91"/>
      <c r="DQ5423" s="72"/>
      <c r="DR5423" s="72"/>
      <c r="DS5423" s="72"/>
      <c r="DT5423" s="72"/>
      <c r="DZ5423" s="141"/>
      <c r="EA5423" s="141"/>
      <c r="EB5423" s="141"/>
      <c r="EC5423" s="141"/>
      <c r="ED5423" s="141"/>
      <c r="EE5423" s="143"/>
      <c r="EF5423" s="143"/>
    </row>
    <row r="5424" spans="78:136">
      <c r="BZ5424"/>
      <c r="CA5424" s="279">
        <v>41435.701122685183</v>
      </c>
      <c r="CB5424" t="s">
        <v>1969</v>
      </c>
      <c r="CF5424" s="65"/>
      <c r="CG5424" s="65"/>
      <c r="DJ5424" s="139"/>
      <c r="DK5424" s="95"/>
      <c r="DO5424" s="141"/>
      <c r="DP5424" s="91"/>
      <c r="DQ5424" s="72"/>
      <c r="DR5424" s="72"/>
      <c r="DS5424" s="72"/>
      <c r="DT5424" s="72"/>
      <c r="DZ5424" s="141"/>
      <c r="EA5424" s="141"/>
      <c r="EB5424" s="141"/>
      <c r="EC5424" s="141"/>
      <c r="ED5424" s="141"/>
      <c r="EE5424" s="143"/>
      <c r="EF5424" s="143"/>
    </row>
    <row r="5425" spans="78:136">
      <c r="BZ5425"/>
      <c r="CA5425" s="279">
        <v>41435.70113425926</v>
      </c>
      <c r="CB5425" t="s">
        <v>1969</v>
      </c>
      <c r="CF5425" s="65"/>
      <c r="CG5425" s="65"/>
      <c r="DJ5425" s="139"/>
      <c r="DK5425" s="95"/>
      <c r="DO5425" s="141"/>
      <c r="DP5425" s="91"/>
      <c r="DQ5425" s="72"/>
      <c r="DR5425" s="72"/>
      <c r="DS5425" s="72"/>
      <c r="DT5425" s="72"/>
      <c r="DZ5425" s="141"/>
      <c r="EA5425" s="141"/>
      <c r="EB5425" s="141"/>
      <c r="EC5425" s="141"/>
      <c r="ED5425" s="141"/>
      <c r="EE5425" s="143"/>
      <c r="EF5425" s="143"/>
    </row>
    <row r="5426" spans="78:136">
      <c r="BZ5426"/>
      <c r="CA5426" s="279">
        <v>41435.701145833336</v>
      </c>
      <c r="CB5426" t="s">
        <v>1969</v>
      </c>
      <c r="CF5426" s="65"/>
      <c r="CG5426" s="65"/>
      <c r="DJ5426" s="139"/>
      <c r="DK5426" s="95"/>
      <c r="DO5426" s="141"/>
      <c r="DP5426" s="91"/>
      <c r="DQ5426" s="72"/>
      <c r="DR5426" s="72"/>
      <c r="DS5426" s="72"/>
      <c r="DT5426" s="72"/>
      <c r="DZ5426" s="141"/>
      <c r="EA5426" s="141"/>
      <c r="EB5426" s="141"/>
      <c r="EC5426" s="141"/>
      <c r="ED5426" s="141"/>
      <c r="EE5426" s="143"/>
      <c r="EF5426" s="143"/>
    </row>
    <row r="5427" spans="78:136">
      <c r="BZ5427"/>
      <c r="CA5427" s="279">
        <v>41435.701168981483</v>
      </c>
      <c r="CB5427" t="s">
        <v>3601</v>
      </c>
      <c r="CF5427" s="65"/>
      <c r="CG5427" s="65"/>
      <c r="DJ5427" s="139"/>
      <c r="DK5427" s="95"/>
      <c r="DO5427" s="141"/>
      <c r="DP5427" s="91"/>
      <c r="DQ5427" s="72"/>
      <c r="DR5427" s="72"/>
      <c r="DS5427" s="72"/>
      <c r="DT5427" s="72"/>
      <c r="DZ5427" s="141"/>
      <c r="EA5427" s="141"/>
      <c r="EB5427" s="141"/>
      <c r="EC5427" s="141"/>
      <c r="ED5427" s="141"/>
      <c r="EE5427" s="143"/>
      <c r="EF5427" s="143"/>
    </row>
    <row r="5428" spans="78:136">
      <c r="BZ5428"/>
      <c r="CA5428" s="279">
        <v>41435.701168981483</v>
      </c>
      <c r="CB5428" t="s">
        <v>1969</v>
      </c>
      <c r="CF5428" s="65"/>
      <c r="CG5428" s="65"/>
      <c r="DJ5428" s="139"/>
      <c r="DK5428" s="95"/>
      <c r="DO5428" s="141"/>
      <c r="DP5428" s="91"/>
      <c r="DQ5428" s="72"/>
      <c r="DR5428" s="72"/>
      <c r="DS5428" s="72"/>
      <c r="DT5428" s="72"/>
      <c r="DZ5428" s="141"/>
      <c r="EA5428" s="141"/>
      <c r="EB5428" s="141"/>
      <c r="EC5428" s="141"/>
      <c r="ED5428" s="141"/>
      <c r="EE5428" s="143"/>
      <c r="EF5428" s="143"/>
    </row>
    <row r="5429" spans="78:136">
      <c r="BZ5429"/>
      <c r="CA5429" s="279">
        <v>41435.701168981483</v>
      </c>
      <c r="CB5429" t="s">
        <v>1969</v>
      </c>
      <c r="CF5429" s="65"/>
      <c r="CG5429" s="65"/>
      <c r="DJ5429" s="139"/>
      <c r="DK5429" s="95"/>
      <c r="DO5429" s="141"/>
      <c r="DP5429" s="91"/>
      <c r="DQ5429" s="72"/>
      <c r="DR5429" s="72"/>
      <c r="DS5429" s="72"/>
      <c r="DT5429" s="72"/>
      <c r="DZ5429" s="141"/>
      <c r="EA5429" s="141"/>
      <c r="EB5429" s="141"/>
      <c r="EC5429" s="141"/>
      <c r="ED5429" s="141"/>
      <c r="EE5429" s="143"/>
      <c r="EF5429" s="143"/>
    </row>
    <row r="5430" spans="78:136">
      <c r="BZ5430"/>
      <c r="CA5430" s="279">
        <v>41435.701180555552</v>
      </c>
      <c r="CB5430" t="s">
        <v>1969</v>
      </c>
      <c r="CF5430" s="65"/>
      <c r="CG5430" s="65"/>
      <c r="DJ5430" s="139"/>
      <c r="DK5430" s="95"/>
      <c r="DO5430" s="141"/>
      <c r="DP5430" s="91"/>
      <c r="DQ5430" s="72"/>
      <c r="DR5430" s="72"/>
      <c r="DS5430" s="72"/>
      <c r="DT5430" s="72"/>
      <c r="DZ5430" s="141"/>
      <c r="EA5430" s="141"/>
      <c r="EB5430" s="141"/>
      <c r="EC5430" s="141"/>
      <c r="ED5430" s="141"/>
      <c r="EE5430" s="143"/>
      <c r="EF5430" s="143"/>
    </row>
    <row r="5431" spans="78:136">
      <c r="BZ5431"/>
      <c r="CA5431" s="279">
        <v>41435.701192129629</v>
      </c>
      <c r="CB5431" t="s">
        <v>1969</v>
      </c>
      <c r="CF5431" s="65"/>
      <c r="CG5431" s="65"/>
      <c r="DJ5431" s="139"/>
      <c r="DK5431" s="95"/>
      <c r="DO5431" s="141"/>
      <c r="DP5431" s="91"/>
      <c r="DQ5431" s="72"/>
      <c r="DR5431" s="72"/>
      <c r="DS5431" s="72"/>
      <c r="DT5431" s="72"/>
      <c r="DZ5431" s="141"/>
      <c r="EA5431" s="141"/>
      <c r="EB5431" s="141"/>
      <c r="EC5431" s="141"/>
      <c r="ED5431" s="141"/>
      <c r="EE5431" s="143"/>
      <c r="EF5431" s="143"/>
    </row>
    <row r="5432" spans="78:136">
      <c r="BZ5432"/>
      <c r="CA5432" s="279">
        <v>41435.701203703706</v>
      </c>
      <c r="CB5432" t="s">
        <v>1969</v>
      </c>
      <c r="CF5432" s="65"/>
      <c r="CG5432" s="65"/>
      <c r="DJ5432" s="139"/>
      <c r="DK5432" s="95"/>
      <c r="DO5432" s="141"/>
      <c r="DP5432" s="91"/>
      <c r="DQ5432" s="72"/>
      <c r="DR5432" s="72"/>
      <c r="DS5432" s="72"/>
      <c r="DT5432" s="72"/>
      <c r="DZ5432" s="141"/>
      <c r="EA5432" s="141"/>
      <c r="EB5432" s="141"/>
      <c r="EC5432" s="141"/>
      <c r="ED5432" s="141"/>
      <c r="EE5432" s="143"/>
      <c r="EF5432" s="143"/>
    </row>
    <row r="5433" spans="78:136">
      <c r="BZ5433"/>
      <c r="CA5433" s="279">
        <v>41435.701226851852</v>
      </c>
      <c r="CB5433" t="s">
        <v>3567</v>
      </c>
      <c r="CF5433" s="65"/>
      <c r="CG5433" s="65"/>
      <c r="DJ5433" s="139"/>
      <c r="DK5433" s="95"/>
      <c r="DO5433" s="141"/>
      <c r="DP5433" s="91"/>
      <c r="DQ5433" s="72"/>
      <c r="DR5433" s="72"/>
      <c r="DS5433" s="72"/>
      <c r="DT5433" s="72"/>
      <c r="DZ5433" s="141"/>
      <c r="EA5433" s="141"/>
      <c r="EB5433" s="141"/>
      <c r="EC5433" s="141"/>
      <c r="ED5433" s="141"/>
      <c r="EE5433" s="143"/>
      <c r="EF5433" s="143"/>
    </row>
    <row r="5434" spans="78:136">
      <c r="BZ5434"/>
      <c r="CA5434" s="279">
        <v>41435.701226851852</v>
      </c>
      <c r="CB5434" t="s">
        <v>1969</v>
      </c>
      <c r="CF5434" s="65"/>
      <c r="CG5434" s="65"/>
      <c r="DJ5434" s="139"/>
      <c r="DK5434" s="95"/>
      <c r="DO5434" s="141"/>
      <c r="DP5434" s="91"/>
      <c r="DQ5434" s="72"/>
      <c r="DR5434" s="72"/>
      <c r="DS5434" s="72"/>
      <c r="DT5434" s="72"/>
      <c r="DZ5434" s="141"/>
      <c r="EA5434" s="141"/>
      <c r="EB5434" s="141"/>
      <c r="EC5434" s="141"/>
      <c r="ED5434" s="141"/>
      <c r="EE5434" s="143"/>
      <c r="EF5434" s="143"/>
    </row>
    <row r="5435" spans="78:136">
      <c r="BZ5435"/>
      <c r="CA5435" s="279">
        <v>41435.701226851852</v>
      </c>
      <c r="CB5435" t="s">
        <v>1969</v>
      </c>
      <c r="CF5435" s="65"/>
      <c r="CG5435" s="65"/>
      <c r="DJ5435" s="139"/>
      <c r="DK5435" s="95"/>
      <c r="DO5435" s="141"/>
      <c r="DP5435" s="91"/>
      <c r="DQ5435" s="72"/>
      <c r="DR5435" s="72"/>
      <c r="DS5435" s="72"/>
      <c r="DT5435" s="72"/>
      <c r="DZ5435" s="141"/>
      <c r="EA5435" s="141"/>
      <c r="EB5435" s="141"/>
      <c r="EC5435" s="141"/>
      <c r="ED5435" s="141"/>
      <c r="EE5435" s="143"/>
      <c r="EF5435" s="143"/>
    </row>
    <row r="5436" spans="78:136">
      <c r="BZ5436"/>
      <c r="CA5436" s="279">
        <v>41435.701238425929</v>
      </c>
      <c r="CB5436" t="s">
        <v>1969</v>
      </c>
      <c r="CF5436" s="65"/>
      <c r="CG5436" s="65"/>
      <c r="DJ5436" s="139"/>
      <c r="DK5436" s="95"/>
      <c r="DO5436" s="141"/>
      <c r="DP5436" s="91"/>
      <c r="DQ5436" s="72"/>
      <c r="DR5436" s="72"/>
      <c r="DS5436" s="72"/>
      <c r="DT5436" s="72"/>
      <c r="DZ5436" s="141"/>
      <c r="EA5436" s="141"/>
      <c r="EB5436" s="141"/>
      <c r="EC5436" s="141"/>
      <c r="ED5436" s="141"/>
      <c r="EE5436" s="143"/>
      <c r="EF5436" s="143"/>
    </row>
    <row r="5437" spans="78:136">
      <c r="BZ5437"/>
      <c r="CA5437" s="279">
        <v>41435.701249999998</v>
      </c>
      <c r="CB5437" t="s">
        <v>1969</v>
      </c>
      <c r="CF5437" s="65"/>
      <c r="CG5437" s="65"/>
      <c r="DJ5437" s="139"/>
      <c r="DK5437" s="95"/>
      <c r="DO5437" s="141"/>
      <c r="DP5437" s="91"/>
      <c r="DQ5437" s="72"/>
      <c r="DR5437" s="72"/>
      <c r="DS5437" s="72"/>
      <c r="DT5437" s="72"/>
      <c r="DZ5437" s="141"/>
      <c r="EA5437" s="141"/>
      <c r="EB5437" s="141"/>
      <c r="EC5437" s="141"/>
      <c r="ED5437" s="141"/>
      <c r="EE5437" s="143"/>
      <c r="EF5437" s="143"/>
    </row>
    <row r="5438" spans="78:136">
      <c r="BZ5438"/>
      <c r="CA5438" s="279">
        <v>41435.701261574075</v>
      </c>
      <c r="CB5438" t="s">
        <v>1969</v>
      </c>
      <c r="CF5438" s="65"/>
      <c r="CG5438" s="65"/>
      <c r="DJ5438" s="139"/>
      <c r="DK5438" s="95"/>
      <c r="DO5438" s="141"/>
      <c r="DP5438" s="91"/>
      <c r="DQ5438" s="72"/>
      <c r="DR5438" s="72"/>
      <c r="DS5438" s="72"/>
      <c r="DT5438" s="72"/>
      <c r="DZ5438" s="141"/>
      <c r="EA5438" s="141"/>
      <c r="EB5438" s="141"/>
      <c r="EC5438" s="141"/>
      <c r="ED5438" s="141"/>
      <c r="EE5438" s="143"/>
      <c r="EF5438" s="143"/>
    </row>
    <row r="5439" spans="78:136">
      <c r="BZ5439"/>
      <c r="CA5439" s="279">
        <v>41435.701284722221</v>
      </c>
      <c r="CB5439" t="s">
        <v>3603</v>
      </c>
      <c r="CF5439" s="65"/>
      <c r="CG5439" s="65"/>
      <c r="DJ5439" s="139"/>
      <c r="DK5439" s="95"/>
      <c r="DO5439" s="141"/>
      <c r="DP5439" s="91"/>
      <c r="DQ5439" s="72"/>
      <c r="DR5439" s="72"/>
      <c r="DS5439" s="72"/>
      <c r="DT5439" s="72"/>
      <c r="DZ5439" s="141"/>
      <c r="EA5439" s="141"/>
      <c r="EB5439" s="141"/>
      <c r="EC5439" s="141"/>
      <c r="ED5439" s="141"/>
      <c r="EE5439" s="143"/>
      <c r="EF5439" s="143"/>
    </row>
    <row r="5440" spans="78:136">
      <c r="BZ5440"/>
      <c r="CA5440" s="279">
        <v>41435.701284722221</v>
      </c>
      <c r="CB5440" t="s">
        <v>1969</v>
      </c>
      <c r="CF5440" s="65"/>
      <c r="CG5440" s="65"/>
      <c r="DJ5440" s="139"/>
      <c r="DK5440" s="95"/>
      <c r="DO5440" s="141"/>
      <c r="DP5440" s="91"/>
      <c r="DQ5440" s="72"/>
      <c r="DR5440" s="72"/>
      <c r="DS5440" s="72"/>
      <c r="DT5440" s="72"/>
      <c r="DZ5440" s="141"/>
      <c r="EA5440" s="141"/>
      <c r="EB5440" s="141"/>
      <c r="EC5440" s="141"/>
      <c r="ED5440" s="141"/>
      <c r="EE5440" s="143"/>
      <c r="EF5440" s="143"/>
    </row>
    <row r="5441" spans="78:136">
      <c r="BZ5441"/>
      <c r="CA5441" s="279">
        <v>41435.701284722221</v>
      </c>
      <c r="CB5441" t="s">
        <v>1969</v>
      </c>
      <c r="CF5441" s="65"/>
      <c r="CG5441" s="65"/>
      <c r="DJ5441" s="139"/>
      <c r="DK5441" s="95"/>
      <c r="DO5441" s="141"/>
      <c r="DP5441" s="91"/>
      <c r="DQ5441" s="72"/>
      <c r="DR5441" s="72"/>
      <c r="DS5441" s="72"/>
      <c r="DT5441" s="72"/>
      <c r="DZ5441" s="141"/>
      <c r="EA5441" s="141"/>
      <c r="EB5441" s="141"/>
      <c r="EC5441" s="141"/>
      <c r="ED5441" s="141"/>
      <c r="EE5441" s="143"/>
      <c r="EF5441" s="143"/>
    </row>
    <row r="5442" spans="78:136">
      <c r="BZ5442"/>
      <c r="CA5442" s="279">
        <v>41435.701296296298</v>
      </c>
      <c r="CB5442" t="s">
        <v>1969</v>
      </c>
      <c r="CF5442" s="65"/>
      <c r="CG5442" s="65"/>
      <c r="DJ5442" s="139"/>
      <c r="DK5442" s="95"/>
      <c r="DO5442" s="141"/>
      <c r="DP5442" s="91"/>
      <c r="DQ5442" s="72"/>
      <c r="DR5442" s="72"/>
      <c r="DS5442" s="72"/>
      <c r="DT5442" s="72"/>
      <c r="DZ5442" s="141"/>
      <c r="EA5442" s="141"/>
      <c r="EB5442" s="141"/>
      <c r="EC5442" s="141"/>
      <c r="ED5442" s="141"/>
      <c r="EE5442" s="143"/>
      <c r="EF5442" s="143"/>
    </row>
    <row r="5443" spans="78:136">
      <c r="BZ5443"/>
      <c r="CA5443" s="279">
        <v>41435.701307870368</v>
      </c>
      <c r="CB5443" t="s">
        <v>1969</v>
      </c>
      <c r="CF5443" s="65"/>
      <c r="CG5443" s="65"/>
      <c r="DJ5443" s="139"/>
      <c r="DK5443" s="95"/>
      <c r="DO5443" s="141"/>
      <c r="DP5443" s="91"/>
      <c r="DQ5443" s="72"/>
      <c r="DR5443" s="72"/>
      <c r="DS5443" s="72"/>
      <c r="DT5443" s="72"/>
      <c r="DZ5443" s="141"/>
      <c r="EA5443" s="141"/>
      <c r="EB5443" s="141"/>
      <c r="EC5443" s="141"/>
      <c r="ED5443" s="141"/>
      <c r="EE5443" s="143"/>
      <c r="EF5443" s="143"/>
    </row>
    <row r="5444" spans="78:136">
      <c r="BZ5444"/>
      <c r="CA5444" s="279">
        <v>41435.701319444444</v>
      </c>
      <c r="CB5444" t="s">
        <v>1969</v>
      </c>
      <c r="CF5444" s="65"/>
      <c r="CG5444" s="65"/>
      <c r="DJ5444" s="139"/>
      <c r="DK5444" s="95"/>
      <c r="DO5444" s="141"/>
      <c r="DP5444" s="91"/>
      <c r="DQ5444" s="72"/>
      <c r="DR5444" s="72"/>
      <c r="DS5444" s="72"/>
      <c r="DT5444" s="72"/>
      <c r="DZ5444" s="141"/>
      <c r="EA5444" s="141"/>
      <c r="EB5444" s="141"/>
      <c r="EC5444" s="141"/>
      <c r="ED5444" s="141"/>
      <c r="EE5444" s="143"/>
      <c r="EF5444" s="143"/>
    </row>
    <row r="5445" spans="78:136">
      <c r="BZ5445"/>
      <c r="CA5445" s="279">
        <v>41435.701342592591</v>
      </c>
      <c r="CB5445" t="s">
        <v>3569</v>
      </c>
      <c r="CF5445" s="65"/>
      <c r="CG5445" s="65"/>
      <c r="DJ5445" s="139"/>
      <c r="DK5445" s="95"/>
      <c r="DO5445" s="141"/>
      <c r="DP5445" s="91"/>
      <c r="DQ5445" s="72"/>
      <c r="DR5445" s="72"/>
      <c r="DS5445" s="72"/>
      <c r="DT5445" s="72"/>
      <c r="DZ5445" s="141"/>
      <c r="EA5445" s="141"/>
      <c r="EB5445" s="141"/>
      <c r="EC5445" s="141"/>
      <c r="ED5445" s="141"/>
      <c r="EE5445" s="143"/>
      <c r="EF5445" s="143"/>
    </row>
    <row r="5446" spans="78:136">
      <c r="BZ5446"/>
      <c r="CA5446" s="279">
        <v>41435.701342592591</v>
      </c>
      <c r="CB5446" t="s">
        <v>1969</v>
      </c>
      <c r="CF5446" s="65"/>
      <c r="CG5446" s="65"/>
      <c r="DJ5446" s="139"/>
      <c r="DK5446" s="95"/>
      <c r="DO5446" s="141"/>
      <c r="DP5446" s="91"/>
      <c r="DQ5446" s="72"/>
      <c r="DR5446" s="72"/>
      <c r="DS5446" s="72"/>
      <c r="DT5446" s="72"/>
      <c r="DZ5446" s="141"/>
      <c r="EA5446" s="141"/>
      <c r="EB5446" s="141"/>
      <c r="EC5446" s="141"/>
      <c r="ED5446" s="141"/>
      <c r="EE5446" s="143"/>
      <c r="EF5446" s="143"/>
    </row>
    <row r="5447" spans="78:136">
      <c r="BZ5447"/>
      <c r="CA5447" s="279">
        <v>41435.701342592591</v>
      </c>
      <c r="CB5447" t="s">
        <v>1969</v>
      </c>
      <c r="CF5447" s="65"/>
      <c r="CG5447" s="65"/>
      <c r="DJ5447" s="139"/>
      <c r="DK5447" s="95"/>
      <c r="DO5447" s="141"/>
      <c r="DP5447" s="91"/>
      <c r="DQ5447" s="72"/>
      <c r="DR5447" s="72"/>
      <c r="DS5447" s="72"/>
      <c r="DT5447" s="72"/>
      <c r="DZ5447" s="141"/>
      <c r="EA5447" s="141"/>
      <c r="EB5447" s="141"/>
      <c r="EC5447" s="141"/>
      <c r="ED5447" s="141"/>
      <c r="EE5447" s="143"/>
      <c r="EF5447" s="143"/>
    </row>
    <row r="5448" spans="78:136">
      <c r="BZ5448"/>
      <c r="CA5448" s="279">
        <v>41435.701354166667</v>
      </c>
      <c r="CB5448" t="s">
        <v>1969</v>
      </c>
      <c r="CF5448" s="65"/>
      <c r="CG5448" s="65"/>
      <c r="DJ5448" s="139"/>
      <c r="DK5448" s="95"/>
      <c r="DO5448" s="141"/>
      <c r="DP5448" s="91"/>
      <c r="DQ5448" s="72"/>
      <c r="DR5448" s="72"/>
      <c r="DS5448" s="72"/>
      <c r="DT5448" s="72"/>
      <c r="DZ5448" s="141"/>
      <c r="EA5448" s="141"/>
      <c r="EB5448" s="141"/>
      <c r="EC5448" s="141"/>
      <c r="ED5448" s="141"/>
      <c r="EE5448" s="143"/>
      <c r="EF5448" s="143"/>
    </row>
    <row r="5449" spans="78:136">
      <c r="BZ5449"/>
      <c r="CA5449" s="279">
        <v>41435.701365740744</v>
      </c>
      <c r="CB5449" t="s">
        <v>1969</v>
      </c>
      <c r="CF5449" s="65"/>
      <c r="CG5449" s="65"/>
      <c r="DJ5449" s="139"/>
      <c r="DK5449" s="95"/>
      <c r="DO5449" s="141"/>
      <c r="DP5449" s="91"/>
      <c r="DQ5449" s="72"/>
      <c r="DR5449" s="72"/>
      <c r="DS5449" s="72"/>
      <c r="DT5449" s="72"/>
      <c r="DZ5449" s="141"/>
      <c r="EA5449" s="141"/>
      <c r="EB5449" s="141"/>
      <c r="EC5449" s="141"/>
      <c r="ED5449" s="141"/>
      <c r="EE5449" s="143"/>
      <c r="EF5449" s="143"/>
    </row>
    <row r="5450" spans="78:136">
      <c r="BZ5450"/>
      <c r="CA5450" s="279">
        <v>41435.701365740744</v>
      </c>
      <c r="CB5450" t="s">
        <v>1969</v>
      </c>
      <c r="CF5450" s="65"/>
      <c r="CG5450" s="65"/>
      <c r="DJ5450" s="139"/>
      <c r="DK5450" s="95"/>
      <c r="DO5450" s="141"/>
      <c r="DP5450" s="91"/>
      <c r="DQ5450" s="72"/>
      <c r="DR5450" s="72"/>
      <c r="DS5450" s="72"/>
      <c r="DT5450" s="72"/>
      <c r="DZ5450" s="141"/>
      <c r="EA5450" s="141"/>
      <c r="EB5450" s="141"/>
      <c r="EC5450" s="141"/>
      <c r="ED5450" s="141"/>
      <c r="EE5450" s="143"/>
      <c r="EF5450" s="143"/>
    </row>
    <row r="5451" spans="78:136">
      <c r="BZ5451"/>
      <c r="CA5451" s="279">
        <v>41435.701377314814</v>
      </c>
      <c r="CB5451" t="s">
        <v>1969</v>
      </c>
      <c r="CF5451" s="65"/>
      <c r="CG5451" s="65"/>
      <c r="DJ5451" s="139"/>
      <c r="DK5451" s="95"/>
      <c r="DO5451" s="141"/>
      <c r="DP5451" s="91"/>
      <c r="DQ5451" s="72"/>
      <c r="DR5451" s="72"/>
      <c r="DS5451" s="72"/>
      <c r="DT5451" s="72"/>
      <c r="DZ5451" s="141"/>
      <c r="EA5451" s="141"/>
      <c r="EB5451" s="141"/>
      <c r="EC5451" s="141"/>
      <c r="ED5451" s="141"/>
      <c r="EE5451" s="143"/>
      <c r="EF5451" s="143"/>
    </row>
    <row r="5452" spans="78:136">
      <c r="BZ5452"/>
      <c r="CA5452" s="279">
        <v>41435.701377314814</v>
      </c>
      <c r="CB5452" t="s">
        <v>1969</v>
      </c>
      <c r="CF5452" s="65"/>
      <c r="CG5452" s="65"/>
      <c r="DJ5452" s="139"/>
      <c r="DK5452" s="95"/>
      <c r="DO5452" s="141"/>
      <c r="DP5452" s="91"/>
      <c r="DQ5452" s="72"/>
      <c r="DR5452" s="72"/>
      <c r="DS5452" s="72"/>
      <c r="DT5452" s="72"/>
      <c r="DZ5452" s="141"/>
      <c r="EA5452" s="141"/>
      <c r="EB5452" s="141"/>
      <c r="EC5452" s="141"/>
      <c r="ED5452" s="141"/>
      <c r="EE5452" s="143"/>
      <c r="EF5452" s="143"/>
    </row>
    <row r="5453" spans="78:136">
      <c r="BZ5453"/>
      <c r="CA5453" s="279">
        <v>41435.701377314814</v>
      </c>
      <c r="CB5453" t="s">
        <v>1969</v>
      </c>
      <c r="CF5453" s="65"/>
      <c r="CG5453" s="65"/>
      <c r="DJ5453" s="139"/>
      <c r="DK5453" s="95"/>
      <c r="DO5453" s="141"/>
      <c r="DP5453" s="91"/>
      <c r="DQ5453" s="72"/>
      <c r="DR5453" s="72"/>
      <c r="DS5453" s="72"/>
      <c r="DT5453" s="72"/>
      <c r="DZ5453" s="141"/>
      <c r="EA5453" s="141"/>
      <c r="EB5453" s="141"/>
      <c r="EC5453" s="141"/>
      <c r="ED5453" s="141"/>
      <c r="EE5453" s="143"/>
      <c r="EF5453" s="143"/>
    </row>
    <row r="5454" spans="78:136">
      <c r="BZ5454"/>
      <c r="CA5454" s="279">
        <v>41435.701388888891</v>
      </c>
      <c r="CB5454" t="s">
        <v>1969</v>
      </c>
      <c r="CF5454" s="65"/>
      <c r="CG5454" s="65"/>
      <c r="DJ5454" s="139"/>
      <c r="DK5454" s="95"/>
      <c r="DO5454" s="141"/>
      <c r="DP5454" s="91"/>
      <c r="DQ5454" s="72"/>
      <c r="DR5454" s="72"/>
      <c r="DS5454" s="72"/>
      <c r="DT5454" s="72"/>
      <c r="DZ5454" s="141"/>
      <c r="EA5454" s="141"/>
      <c r="EB5454" s="141"/>
      <c r="EC5454" s="141"/>
      <c r="ED5454" s="141"/>
      <c r="EE5454" s="143"/>
      <c r="EF5454" s="143"/>
    </row>
    <row r="5455" spans="78:136">
      <c r="BZ5455"/>
      <c r="CA5455" s="279">
        <v>41435.70140046296</v>
      </c>
      <c r="CB5455" t="s">
        <v>1969</v>
      </c>
      <c r="CF5455" s="65"/>
      <c r="CG5455" s="65"/>
      <c r="DJ5455" s="139"/>
      <c r="DK5455" s="95"/>
      <c r="DO5455" s="141"/>
      <c r="DP5455" s="91"/>
      <c r="DQ5455" s="72"/>
      <c r="DR5455" s="72"/>
      <c r="DS5455" s="72"/>
      <c r="DT5455" s="72"/>
      <c r="DZ5455" s="141"/>
      <c r="EA5455" s="141"/>
      <c r="EB5455" s="141"/>
      <c r="EC5455" s="141"/>
      <c r="ED5455" s="141"/>
      <c r="EE5455" s="143"/>
      <c r="EF5455" s="143"/>
    </row>
    <row r="5456" spans="78:136">
      <c r="BZ5456"/>
      <c r="CA5456" s="279">
        <v>41435.70144675926</v>
      </c>
      <c r="CB5456" t="s">
        <v>1969</v>
      </c>
      <c r="CF5456" s="65"/>
      <c r="CG5456" s="65"/>
      <c r="DJ5456" s="139"/>
      <c r="DK5456" s="95"/>
      <c r="DO5456" s="141"/>
      <c r="DP5456" s="91"/>
      <c r="DQ5456" s="72"/>
      <c r="DR5456" s="72"/>
      <c r="DS5456" s="72"/>
      <c r="DT5456" s="72"/>
      <c r="DZ5456" s="141"/>
      <c r="EA5456" s="141"/>
      <c r="EB5456" s="141"/>
      <c r="EC5456" s="141"/>
      <c r="ED5456" s="141"/>
      <c r="EE5456" s="143"/>
      <c r="EF5456" s="143"/>
    </row>
    <row r="5457" spans="78:136">
      <c r="BZ5457"/>
      <c r="CA5457" s="279">
        <v>41435.70144675926</v>
      </c>
      <c r="CB5457" t="s">
        <v>1969</v>
      </c>
      <c r="CF5457" s="65"/>
      <c r="CG5457" s="65"/>
      <c r="DJ5457" s="139"/>
      <c r="DK5457" s="95"/>
      <c r="DO5457" s="141"/>
      <c r="DP5457" s="91"/>
      <c r="DQ5457" s="72"/>
      <c r="DR5457" s="72"/>
      <c r="DS5457" s="72"/>
      <c r="DT5457" s="72"/>
      <c r="DZ5457" s="141"/>
      <c r="EA5457" s="141"/>
      <c r="EB5457" s="141"/>
      <c r="EC5457" s="141"/>
      <c r="ED5457" s="141"/>
      <c r="EE5457" s="143"/>
      <c r="EF5457" s="143"/>
    </row>
    <row r="5458" spans="78:136">
      <c r="BZ5458"/>
      <c r="CA5458" s="279">
        <v>41435.701458333337</v>
      </c>
      <c r="CB5458" t="s">
        <v>1969</v>
      </c>
      <c r="CF5458" s="65"/>
      <c r="CG5458" s="65"/>
      <c r="DJ5458" s="139"/>
      <c r="DK5458" s="95"/>
      <c r="DO5458" s="141"/>
      <c r="DP5458" s="91"/>
      <c r="DQ5458" s="72"/>
      <c r="DR5458" s="72"/>
      <c r="DS5458" s="72"/>
      <c r="DT5458" s="72"/>
      <c r="DZ5458" s="141"/>
      <c r="EA5458" s="141"/>
      <c r="EB5458" s="141"/>
      <c r="EC5458" s="141"/>
      <c r="ED5458" s="141"/>
      <c r="EE5458" s="143"/>
      <c r="EF5458" s="143"/>
    </row>
    <row r="5459" spans="78:136">
      <c r="BZ5459"/>
      <c r="CA5459" s="279">
        <v>41435.701469907406</v>
      </c>
      <c r="CB5459" t="s">
        <v>3605</v>
      </c>
      <c r="CF5459" s="65"/>
      <c r="CG5459" s="65"/>
      <c r="DJ5459" s="139"/>
      <c r="DK5459" s="95"/>
      <c r="DO5459" s="141"/>
      <c r="DP5459" s="91"/>
      <c r="DQ5459" s="72"/>
      <c r="DR5459" s="72"/>
      <c r="DS5459" s="72"/>
      <c r="DT5459" s="72"/>
      <c r="DZ5459" s="141"/>
      <c r="EA5459" s="141"/>
      <c r="EB5459" s="141"/>
      <c r="EC5459" s="141"/>
      <c r="ED5459" s="141"/>
      <c r="EE5459" s="143"/>
      <c r="EF5459" s="143"/>
    </row>
    <row r="5460" spans="78:136">
      <c r="BZ5460"/>
      <c r="CA5460" s="279">
        <v>41435.701481481483</v>
      </c>
      <c r="CB5460" t="s">
        <v>1969</v>
      </c>
      <c r="CF5460" s="65"/>
      <c r="CG5460" s="65"/>
      <c r="DJ5460" s="139"/>
      <c r="DK5460" s="95"/>
      <c r="DO5460" s="141"/>
      <c r="DP5460" s="91"/>
      <c r="DQ5460" s="72"/>
      <c r="DR5460" s="72"/>
      <c r="DS5460" s="72"/>
      <c r="DT5460" s="72"/>
      <c r="DZ5460" s="141"/>
      <c r="EA5460" s="141"/>
      <c r="EB5460" s="141"/>
      <c r="EC5460" s="141"/>
      <c r="ED5460" s="141"/>
      <c r="EE5460" s="143"/>
      <c r="EF5460" s="143"/>
    </row>
    <row r="5461" spans="78:136">
      <c r="BZ5461"/>
      <c r="CA5461" s="279">
        <v>41435.701493055552</v>
      </c>
      <c r="CB5461" t="s">
        <v>1969</v>
      </c>
      <c r="CF5461" s="65"/>
      <c r="CG5461" s="65"/>
      <c r="DJ5461" s="139"/>
      <c r="DK5461" s="95"/>
      <c r="DO5461" s="141"/>
      <c r="DP5461" s="91"/>
      <c r="DQ5461" s="72"/>
      <c r="DR5461" s="72"/>
      <c r="DS5461" s="72"/>
      <c r="DT5461" s="72"/>
      <c r="DZ5461" s="141"/>
      <c r="EA5461" s="141"/>
      <c r="EB5461" s="141"/>
      <c r="EC5461" s="141"/>
      <c r="ED5461" s="141"/>
      <c r="EE5461" s="143"/>
      <c r="EF5461" s="143"/>
    </row>
    <row r="5462" spans="78:136">
      <c r="BZ5462"/>
      <c r="CA5462" s="279">
        <v>41435.701493055552</v>
      </c>
      <c r="CB5462" t="s">
        <v>1969</v>
      </c>
      <c r="CF5462" s="65"/>
      <c r="CG5462" s="65"/>
      <c r="DJ5462" s="139"/>
      <c r="DK5462" s="95"/>
      <c r="DO5462" s="141"/>
      <c r="DP5462" s="91"/>
      <c r="DQ5462" s="72"/>
      <c r="DR5462" s="72"/>
      <c r="DS5462" s="72"/>
      <c r="DT5462" s="72"/>
      <c r="DZ5462" s="141"/>
      <c r="EA5462" s="141"/>
      <c r="EB5462" s="141"/>
      <c r="EC5462" s="141"/>
      <c r="ED5462" s="141"/>
      <c r="EE5462" s="143"/>
      <c r="EF5462" s="143"/>
    </row>
    <row r="5463" spans="78:136">
      <c r="BZ5463"/>
      <c r="CA5463" s="279">
        <v>41435.701504629629</v>
      </c>
      <c r="CB5463" t="s">
        <v>1969</v>
      </c>
      <c r="CF5463" s="65"/>
      <c r="CG5463" s="65"/>
      <c r="DJ5463" s="139"/>
      <c r="DK5463" s="95"/>
      <c r="DO5463" s="141"/>
      <c r="DP5463" s="91"/>
      <c r="DQ5463" s="72"/>
      <c r="DR5463" s="72"/>
      <c r="DS5463" s="72"/>
      <c r="DT5463" s="72"/>
      <c r="DZ5463" s="141"/>
      <c r="EA5463" s="141"/>
      <c r="EB5463" s="141"/>
      <c r="EC5463" s="141"/>
      <c r="ED5463" s="141"/>
      <c r="EE5463" s="143"/>
      <c r="EF5463" s="143"/>
    </row>
    <row r="5464" spans="78:136">
      <c r="BZ5464"/>
      <c r="CA5464" s="279">
        <v>41435.701516203706</v>
      </c>
      <c r="CB5464" t="s">
        <v>1969</v>
      </c>
      <c r="CF5464" s="65"/>
      <c r="CG5464" s="65"/>
      <c r="DJ5464" s="139"/>
      <c r="DK5464" s="95"/>
      <c r="DO5464" s="141"/>
      <c r="DP5464" s="91"/>
      <c r="DQ5464" s="72"/>
      <c r="DR5464" s="72"/>
      <c r="DS5464" s="72"/>
      <c r="DT5464" s="72"/>
      <c r="DZ5464" s="141"/>
      <c r="EA5464" s="141"/>
      <c r="EB5464" s="141"/>
      <c r="EC5464" s="141"/>
      <c r="ED5464" s="141"/>
      <c r="EE5464" s="143"/>
      <c r="EF5464" s="143"/>
    </row>
    <row r="5465" spans="78:136">
      <c r="BZ5465"/>
      <c r="CA5465" s="279">
        <v>41435.701527777775</v>
      </c>
      <c r="CB5465" t="s">
        <v>1969</v>
      </c>
      <c r="CF5465" s="65"/>
      <c r="CG5465" s="65"/>
      <c r="DJ5465" s="139"/>
      <c r="DK5465" s="95"/>
      <c r="DO5465" s="141"/>
      <c r="DP5465" s="91"/>
      <c r="DQ5465" s="72"/>
      <c r="DR5465" s="72"/>
      <c r="DS5465" s="72"/>
      <c r="DT5465" s="72"/>
      <c r="DZ5465" s="141"/>
      <c r="EA5465" s="141"/>
      <c r="EB5465" s="141"/>
      <c r="EC5465" s="141"/>
      <c r="ED5465" s="141"/>
      <c r="EE5465" s="143"/>
      <c r="EF5465" s="143"/>
    </row>
    <row r="5466" spans="78:136">
      <c r="BZ5466"/>
      <c r="CA5466" s="279">
        <v>41435.701539351852</v>
      </c>
      <c r="CB5466" t="s">
        <v>1969</v>
      </c>
      <c r="CF5466" s="65"/>
      <c r="CG5466" s="65"/>
      <c r="DJ5466" s="139"/>
      <c r="DK5466" s="95"/>
      <c r="DO5466" s="141"/>
      <c r="DP5466" s="91"/>
      <c r="DQ5466" s="72"/>
      <c r="DR5466" s="72"/>
      <c r="DS5466" s="72"/>
      <c r="DT5466" s="72"/>
      <c r="DZ5466" s="141"/>
      <c r="EA5466" s="141"/>
      <c r="EB5466" s="141"/>
      <c r="EC5466" s="141"/>
      <c r="ED5466" s="141"/>
      <c r="EE5466" s="143"/>
      <c r="EF5466" s="143"/>
    </row>
    <row r="5467" spans="78:136">
      <c r="BZ5467"/>
      <c r="CA5467" s="279">
        <v>41435.701562499999</v>
      </c>
      <c r="CB5467" t="s">
        <v>3532</v>
      </c>
      <c r="CF5467" s="65"/>
      <c r="CG5467" s="65"/>
      <c r="DJ5467" s="139"/>
      <c r="DK5467" s="95"/>
      <c r="DO5467" s="141"/>
      <c r="DP5467" s="91"/>
      <c r="DQ5467" s="72"/>
      <c r="DR5467" s="72"/>
      <c r="DS5467" s="72"/>
      <c r="DT5467" s="72"/>
      <c r="DZ5467" s="141"/>
      <c r="EA5467" s="141"/>
      <c r="EB5467" s="141"/>
      <c r="EC5467" s="141"/>
      <c r="ED5467" s="141"/>
      <c r="EE5467" s="143"/>
      <c r="EF5467" s="143"/>
    </row>
    <row r="5468" spans="78:136">
      <c r="BZ5468"/>
      <c r="CA5468" s="279">
        <v>41435.701562499999</v>
      </c>
      <c r="CB5468" t="s">
        <v>1969</v>
      </c>
      <c r="CF5468" s="65"/>
      <c r="CG5468" s="65"/>
      <c r="DJ5468" s="139"/>
      <c r="DK5468" s="95"/>
      <c r="DO5468" s="141"/>
      <c r="DP5468" s="91"/>
      <c r="DQ5468" s="72"/>
      <c r="DR5468" s="72"/>
      <c r="DS5468" s="72"/>
      <c r="DT5468" s="72"/>
      <c r="DZ5468" s="141"/>
      <c r="EA5468" s="141"/>
      <c r="EB5468" s="141"/>
      <c r="EC5468" s="141"/>
      <c r="ED5468" s="141"/>
      <c r="EE5468" s="143"/>
      <c r="EF5468" s="143"/>
    </row>
    <row r="5469" spans="78:136">
      <c r="BZ5469"/>
      <c r="CA5469" s="279">
        <v>41435.703831018516</v>
      </c>
      <c r="CB5469" t="s">
        <v>1969</v>
      </c>
      <c r="CF5469" s="65"/>
      <c r="CG5469" s="65"/>
      <c r="DJ5469" s="139"/>
      <c r="DK5469" s="95"/>
      <c r="DO5469" s="141"/>
      <c r="DP5469" s="91"/>
      <c r="DQ5469" s="72"/>
      <c r="DR5469" s="72"/>
      <c r="DS5469" s="72"/>
      <c r="DT5469" s="72"/>
      <c r="DZ5469" s="141"/>
      <c r="EA5469" s="141"/>
      <c r="EB5469" s="141"/>
      <c r="EC5469" s="141"/>
      <c r="ED5469" s="141"/>
      <c r="EE5469" s="143"/>
      <c r="EF5469" s="143"/>
    </row>
    <row r="5470" spans="78:136">
      <c r="BZ5470"/>
      <c r="CA5470" s="279">
        <v>41435.703842592593</v>
      </c>
      <c r="CB5470" t="s">
        <v>1969</v>
      </c>
      <c r="CF5470" s="65"/>
      <c r="CG5470" s="65"/>
      <c r="DJ5470" s="139"/>
      <c r="DK5470" s="95"/>
      <c r="DO5470" s="141"/>
      <c r="DP5470" s="91"/>
      <c r="DQ5470" s="72"/>
      <c r="DR5470" s="72"/>
      <c r="DS5470" s="72"/>
      <c r="DT5470" s="72"/>
      <c r="DZ5470" s="141"/>
      <c r="EA5470" s="141"/>
      <c r="EB5470" s="141"/>
      <c r="EC5470" s="141"/>
      <c r="ED5470" s="141"/>
      <c r="EE5470" s="143"/>
      <c r="EF5470" s="143"/>
    </row>
    <row r="5471" spans="78:136">
      <c r="BZ5471"/>
      <c r="CA5471" s="279">
        <v>41435.703958333332</v>
      </c>
      <c r="CB5471" t="s">
        <v>1969</v>
      </c>
      <c r="CF5471" s="65"/>
      <c r="CG5471" s="65"/>
      <c r="DJ5471" s="139"/>
      <c r="DK5471" s="95"/>
      <c r="DO5471" s="141"/>
      <c r="DP5471" s="91"/>
      <c r="DQ5471" s="72"/>
      <c r="DR5471" s="72"/>
      <c r="DS5471" s="72"/>
      <c r="DT5471" s="72"/>
      <c r="DZ5471" s="141"/>
      <c r="EA5471" s="141"/>
      <c r="EB5471" s="141"/>
      <c r="EC5471" s="141"/>
      <c r="ED5471" s="141"/>
      <c r="EE5471" s="143"/>
      <c r="EF5471" s="143"/>
    </row>
    <row r="5472" spans="78:136">
      <c r="BZ5472"/>
      <c r="CA5472" s="279">
        <v>41435.703969907408</v>
      </c>
      <c r="CB5472" t="s">
        <v>1969</v>
      </c>
      <c r="CF5472" s="65"/>
      <c r="CG5472" s="65"/>
      <c r="DJ5472" s="139"/>
      <c r="DK5472" s="95"/>
      <c r="DO5472" s="141"/>
      <c r="DP5472" s="91"/>
      <c r="DQ5472" s="72"/>
      <c r="DR5472" s="72"/>
      <c r="DS5472" s="72"/>
      <c r="DT5472" s="72"/>
      <c r="DZ5472" s="141"/>
      <c r="EA5472" s="141"/>
      <c r="EB5472" s="141"/>
      <c r="EC5472" s="141"/>
      <c r="ED5472" s="141"/>
      <c r="EE5472" s="143"/>
      <c r="EF5472" s="143"/>
    </row>
    <row r="5473" spans="78:136">
      <c r="BZ5473"/>
      <c r="CA5473" s="279">
        <v>41435.703981481478</v>
      </c>
      <c r="CB5473" t="s">
        <v>3572</v>
      </c>
      <c r="CF5473" s="65"/>
      <c r="CG5473" s="65"/>
      <c r="DJ5473" s="139"/>
      <c r="DK5473" s="95"/>
      <c r="DO5473" s="141"/>
      <c r="DP5473" s="91"/>
      <c r="DQ5473" s="72"/>
      <c r="DR5473" s="72"/>
      <c r="DS5473" s="72"/>
      <c r="DT5473" s="72"/>
      <c r="DZ5473" s="141"/>
      <c r="EA5473" s="141"/>
      <c r="EB5473" s="141"/>
      <c r="EC5473" s="141"/>
      <c r="ED5473" s="141"/>
      <c r="EE5473" s="143"/>
      <c r="EF5473" s="143"/>
    </row>
    <row r="5474" spans="78:136">
      <c r="BZ5474"/>
      <c r="CA5474" s="279">
        <v>41435.703993055555</v>
      </c>
      <c r="CB5474" t="s">
        <v>1969</v>
      </c>
      <c r="CF5474" s="65"/>
      <c r="CG5474" s="65"/>
      <c r="DJ5474" s="139"/>
      <c r="DK5474" s="95"/>
      <c r="DO5474" s="141"/>
      <c r="DP5474" s="91"/>
      <c r="DQ5474" s="72"/>
      <c r="DR5474" s="72"/>
      <c r="DS5474" s="72"/>
      <c r="DT5474" s="72"/>
      <c r="DZ5474" s="141"/>
      <c r="EA5474" s="141"/>
      <c r="EB5474" s="141"/>
      <c r="EC5474" s="141"/>
      <c r="ED5474" s="141"/>
      <c r="EE5474" s="143"/>
      <c r="EF5474" s="143"/>
    </row>
    <row r="5475" spans="78:136">
      <c r="BZ5475"/>
      <c r="CA5475" s="279">
        <v>41435.703993055555</v>
      </c>
      <c r="CB5475" t="s">
        <v>1969</v>
      </c>
      <c r="CF5475" s="65"/>
      <c r="CG5475" s="65"/>
      <c r="DJ5475" s="139"/>
      <c r="DK5475" s="95"/>
      <c r="DO5475" s="141"/>
      <c r="DP5475" s="91"/>
      <c r="DQ5475" s="72"/>
      <c r="DR5475" s="72"/>
      <c r="DS5475" s="72"/>
      <c r="DT5475" s="72"/>
      <c r="DZ5475" s="141"/>
      <c r="EA5475" s="141"/>
      <c r="EB5475" s="141"/>
      <c r="EC5475" s="141"/>
      <c r="ED5475" s="141"/>
      <c r="EE5475" s="143"/>
      <c r="EF5475" s="143"/>
    </row>
    <row r="5476" spans="78:136">
      <c r="BZ5476"/>
      <c r="CA5476" s="279">
        <v>41435.704004629632</v>
      </c>
      <c r="CB5476" t="s">
        <v>1969</v>
      </c>
      <c r="CF5476" s="65"/>
      <c r="CG5476" s="65"/>
      <c r="DJ5476" s="139"/>
      <c r="DK5476" s="95"/>
      <c r="DO5476" s="141"/>
      <c r="DP5476" s="91"/>
      <c r="DQ5476" s="72"/>
      <c r="DR5476" s="72"/>
      <c r="DS5476" s="72"/>
      <c r="DT5476" s="72"/>
      <c r="DZ5476" s="141"/>
      <c r="EA5476" s="141"/>
      <c r="EB5476" s="141"/>
      <c r="EC5476" s="141"/>
      <c r="ED5476" s="141"/>
      <c r="EE5476" s="143"/>
      <c r="EF5476" s="143"/>
    </row>
    <row r="5477" spans="78:136">
      <c r="BZ5477"/>
      <c r="CA5477" s="279">
        <v>41435.704016203701</v>
      </c>
      <c r="CB5477" t="s">
        <v>1969</v>
      </c>
      <c r="CF5477" s="65"/>
      <c r="CG5477" s="65"/>
      <c r="DJ5477" s="139"/>
      <c r="DK5477" s="95"/>
      <c r="DO5477" s="141"/>
      <c r="DP5477" s="91"/>
      <c r="DQ5477" s="72"/>
      <c r="DR5477" s="72"/>
      <c r="DS5477" s="72"/>
      <c r="DT5477" s="72"/>
      <c r="DZ5477" s="141"/>
      <c r="EA5477" s="141"/>
      <c r="EB5477" s="141"/>
      <c r="EC5477" s="141"/>
      <c r="ED5477" s="141"/>
      <c r="EE5477" s="143"/>
      <c r="EF5477" s="143"/>
    </row>
    <row r="5478" spans="78:136">
      <c r="BZ5478"/>
      <c r="CA5478" s="279">
        <v>41435.704027777778</v>
      </c>
      <c r="CB5478" t="s">
        <v>1969</v>
      </c>
      <c r="CF5478" s="65"/>
      <c r="CG5478" s="65"/>
      <c r="DJ5478" s="139"/>
      <c r="DK5478" s="95"/>
      <c r="DO5478" s="141"/>
      <c r="DP5478" s="91"/>
      <c r="DQ5478" s="72"/>
      <c r="DR5478" s="72"/>
      <c r="DS5478" s="72"/>
      <c r="DT5478" s="72"/>
      <c r="DZ5478" s="141"/>
      <c r="EA5478" s="141"/>
      <c r="EB5478" s="141"/>
      <c r="EC5478" s="141"/>
      <c r="ED5478" s="141"/>
      <c r="EE5478" s="143"/>
      <c r="EF5478" s="143"/>
    </row>
    <row r="5479" spans="78:136">
      <c r="BZ5479"/>
      <c r="CA5479" s="279">
        <v>41435.704039351855</v>
      </c>
      <c r="CB5479" t="s">
        <v>3534</v>
      </c>
      <c r="CF5479" s="65"/>
      <c r="CG5479" s="65"/>
      <c r="DJ5479" s="139"/>
      <c r="DK5479" s="95"/>
      <c r="DO5479" s="141"/>
      <c r="DP5479" s="91"/>
      <c r="DQ5479" s="72"/>
      <c r="DR5479" s="72"/>
      <c r="DS5479" s="72"/>
      <c r="DT5479" s="72"/>
      <c r="DZ5479" s="141"/>
      <c r="EA5479" s="141"/>
      <c r="EB5479" s="141"/>
      <c r="EC5479" s="141"/>
      <c r="ED5479" s="141"/>
      <c r="EE5479" s="143"/>
      <c r="EF5479" s="143"/>
    </row>
    <row r="5480" spans="78:136">
      <c r="BZ5480"/>
      <c r="CA5480" s="279">
        <v>41435.704050925924</v>
      </c>
      <c r="CB5480" t="s">
        <v>1969</v>
      </c>
      <c r="CF5480" s="65"/>
      <c r="CG5480" s="65"/>
      <c r="DJ5480" s="139"/>
      <c r="DK5480" s="95"/>
      <c r="DO5480" s="141"/>
      <c r="DP5480" s="91"/>
      <c r="DQ5480" s="72"/>
      <c r="DR5480" s="72"/>
      <c r="DS5480" s="72"/>
      <c r="DT5480" s="72"/>
      <c r="DZ5480" s="141"/>
      <c r="EA5480" s="141"/>
      <c r="EB5480" s="141"/>
      <c r="EC5480" s="141"/>
      <c r="ED5480" s="141"/>
      <c r="EE5480" s="143"/>
      <c r="EF5480" s="143"/>
    </row>
    <row r="5481" spans="78:136">
      <c r="BZ5481"/>
      <c r="CA5481" s="279">
        <v>41435.704050925924</v>
      </c>
      <c r="CB5481" t="s">
        <v>1969</v>
      </c>
      <c r="CF5481" s="65"/>
      <c r="CG5481" s="65"/>
      <c r="DJ5481" s="139"/>
      <c r="DK5481" s="95"/>
      <c r="DO5481" s="141"/>
      <c r="DP5481" s="91"/>
      <c r="DQ5481" s="72"/>
      <c r="DR5481" s="72"/>
      <c r="DS5481" s="72"/>
      <c r="DT5481" s="72"/>
      <c r="DZ5481" s="141"/>
      <c r="EA5481" s="141"/>
      <c r="EB5481" s="141"/>
      <c r="EC5481" s="141"/>
      <c r="ED5481" s="141"/>
      <c r="EE5481" s="143"/>
      <c r="EF5481" s="143"/>
    </row>
    <row r="5482" spans="78:136">
      <c r="BZ5482"/>
      <c r="CA5482" s="279">
        <v>41435.704062500001</v>
      </c>
      <c r="CB5482" t="s">
        <v>1969</v>
      </c>
      <c r="CF5482" s="65"/>
      <c r="CG5482" s="65"/>
      <c r="DJ5482" s="139"/>
      <c r="DK5482" s="95"/>
      <c r="DO5482" s="141"/>
      <c r="DP5482" s="91"/>
      <c r="DQ5482" s="72"/>
      <c r="DR5482" s="72"/>
      <c r="DS5482" s="72"/>
      <c r="DT5482" s="72"/>
      <c r="DZ5482" s="141"/>
      <c r="EA5482" s="141"/>
      <c r="EB5482" s="141"/>
      <c r="EC5482" s="141"/>
      <c r="ED5482" s="141"/>
      <c r="EE5482" s="143"/>
      <c r="EF5482" s="143"/>
    </row>
    <row r="5483" spans="78:136">
      <c r="BZ5483"/>
      <c r="CA5483" s="279">
        <v>41435.704074074078</v>
      </c>
      <c r="CB5483" t="s">
        <v>1969</v>
      </c>
      <c r="CF5483" s="65"/>
      <c r="CG5483" s="65"/>
      <c r="DJ5483" s="139"/>
      <c r="DK5483" s="95"/>
      <c r="DO5483" s="141"/>
      <c r="DP5483" s="91"/>
      <c r="DQ5483" s="72"/>
      <c r="DR5483" s="72"/>
      <c r="DS5483" s="72"/>
      <c r="DT5483" s="72"/>
      <c r="DZ5483" s="141"/>
      <c r="EA5483" s="141"/>
      <c r="EB5483" s="141"/>
      <c r="EC5483" s="141"/>
      <c r="ED5483" s="141"/>
      <c r="EE5483" s="143"/>
      <c r="EF5483" s="143"/>
    </row>
    <row r="5484" spans="78:136">
      <c r="BZ5484"/>
      <c r="CA5484" s="279">
        <v>41435.704085648147</v>
      </c>
      <c r="CB5484" t="s">
        <v>1969</v>
      </c>
      <c r="CF5484" s="65"/>
      <c r="CG5484" s="65"/>
      <c r="DJ5484" s="139"/>
      <c r="DK5484" s="95"/>
      <c r="DO5484" s="141"/>
      <c r="DP5484" s="91"/>
      <c r="DQ5484" s="72"/>
      <c r="DR5484" s="72"/>
      <c r="DS5484" s="72"/>
      <c r="DT5484" s="72"/>
      <c r="DZ5484" s="141"/>
      <c r="EA5484" s="141"/>
      <c r="EB5484" s="141"/>
      <c r="EC5484" s="141"/>
      <c r="ED5484" s="141"/>
      <c r="EE5484" s="143"/>
      <c r="EF5484" s="143"/>
    </row>
    <row r="5485" spans="78:136">
      <c r="BZ5485"/>
      <c r="CA5485" s="279">
        <v>41435.704097222224</v>
      </c>
      <c r="CB5485" t="s">
        <v>3609</v>
      </c>
      <c r="CF5485" s="65"/>
      <c r="CG5485" s="65"/>
      <c r="DJ5485" s="139"/>
      <c r="DK5485" s="95"/>
      <c r="DO5485" s="141"/>
      <c r="DP5485" s="91"/>
      <c r="DQ5485" s="72"/>
      <c r="DR5485" s="72"/>
      <c r="DS5485" s="72"/>
      <c r="DT5485" s="72"/>
      <c r="DZ5485" s="141"/>
      <c r="EA5485" s="141"/>
      <c r="EB5485" s="141"/>
      <c r="EC5485" s="141"/>
      <c r="ED5485" s="141"/>
      <c r="EE5485" s="143"/>
      <c r="EF5485" s="143"/>
    </row>
    <row r="5486" spans="78:136">
      <c r="BZ5486"/>
      <c r="CA5486" s="279">
        <v>41435.704108796293</v>
      </c>
      <c r="CB5486" t="s">
        <v>1969</v>
      </c>
      <c r="CF5486" s="65"/>
      <c r="CG5486" s="65"/>
      <c r="DJ5486" s="139"/>
      <c r="DK5486" s="95"/>
      <c r="DO5486" s="141"/>
      <c r="DP5486" s="91"/>
      <c r="DQ5486" s="72"/>
      <c r="DR5486" s="72"/>
      <c r="DS5486" s="72"/>
      <c r="DT5486" s="72"/>
      <c r="DZ5486" s="141"/>
      <c r="EA5486" s="141"/>
      <c r="EB5486" s="141"/>
      <c r="EC5486" s="141"/>
      <c r="ED5486" s="141"/>
      <c r="EE5486" s="143"/>
      <c r="EF5486" s="143"/>
    </row>
    <row r="5487" spans="78:136">
      <c r="BZ5487"/>
      <c r="CA5487" s="279">
        <v>41435.704108796293</v>
      </c>
      <c r="CB5487" t="s">
        <v>1969</v>
      </c>
      <c r="CF5487" s="65"/>
      <c r="CG5487" s="65"/>
      <c r="DJ5487" s="139"/>
      <c r="DK5487" s="95"/>
      <c r="DO5487" s="141"/>
      <c r="DP5487" s="91"/>
      <c r="DQ5487" s="72"/>
      <c r="DR5487" s="72"/>
      <c r="DS5487" s="72"/>
      <c r="DT5487" s="72"/>
      <c r="DZ5487" s="141"/>
      <c r="EA5487" s="141"/>
      <c r="EB5487" s="141"/>
      <c r="EC5487" s="141"/>
      <c r="ED5487" s="141"/>
      <c r="EE5487" s="143"/>
      <c r="EF5487" s="143"/>
    </row>
    <row r="5488" spans="78:136">
      <c r="BZ5488"/>
      <c r="CA5488" s="279">
        <v>41435.70412037037</v>
      </c>
      <c r="CB5488" t="s">
        <v>1969</v>
      </c>
      <c r="CF5488" s="65"/>
      <c r="CG5488" s="65"/>
      <c r="DJ5488" s="139"/>
      <c r="DK5488" s="95"/>
      <c r="DO5488" s="141"/>
      <c r="DP5488" s="91"/>
      <c r="DQ5488" s="72"/>
      <c r="DR5488" s="72"/>
      <c r="DS5488" s="72"/>
      <c r="DT5488" s="72"/>
      <c r="DZ5488" s="141"/>
      <c r="EA5488" s="141"/>
      <c r="EB5488" s="141"/>
      <c r="EC5488" s="141"/>
      <c r="ED5488" s="141"/>
      <c r="EE5488" s="143"/>
      <c r="EF5488" s="143"/>
    </row>
    <row r="5489" spans="78:136">
      <c r="BZ5489"/>
      <c r="CA5489" s="279">
        <v>41435.704131944447</v>
      </c>
      <c r="CB5489" t="s">
        <v>1969</v>
      </c>
      <c r="CF5489" s="65"/>
      <c r="CG5489" s="65"/>
      <c r="DJ5489" s="139"/>
      <c r="DK5489" s="95"/>
      <c r="DO5489" s="141"/>
      <c r="DP5489" s="91"/>
      <c r="DQ5489" s="72"/>
      <c r="DR5489" s="72"/>
      <c r="DS5489" s="72"/>
      <c r="DT5489" s="72"/>
      <c r="DZ5489" s="141"/>
      <c r="EA5489" s="141"/>
      <c r="EB5489" s="141"/>
      <c r="EC5489" s="141"/>
      <c r="ED5489" s="141"/>
      <c r="EE5489" s="143"/>
      <c r="EF5489" s="143"/>
    </row>
    <row r="5490" spans="78:136">
      <c r="BZ5490"/>
      <c r="CA5490" s="279">
        <v>41435.704143518517</v>
      </c>
      <c r="CB5490" t="s">
        <v>1969</v>
      </c>
      <c r="CF5490" s="65"/>
      <c r="CG5490" s="65"/>
      <c r="DJ5490" s="139"/>
      <c r="DK5490" s="95"/>
      <c r="DO5490" s="141"/>
      <c r="DP5490" s="91"/>
      <c r="DQ5490" s="72"/>
      <c r="DR5490" s="72"/>
      <c r="DS5490" s="72"/>
      <c r="DT5490" s="72"/>
      <c r="DZ5490" s="141"/>
      <c r="EA5490" s="141"/>
      <c r="EB5490" s="141"/>
      <c r="EC5490" s="141"/>
      <c r="ED5490" s="141"/>
      <c r="EE5490" s="143"/>
      <c r="EF5490" s="143"/>
    </row>
    <row r="5491" spans="78:136">
      <c r="BZ5491"/>
      <c r="CA5491" s="279">
        <v>41435.704155092593</v>
      </c>
      <c r="CB5491" t="s">
        <v>3432</v>
      </c>
      <c r="CF5491" s="65"/>
      <c r="CG5491" s="65"/>
      <c r="DJ5491" s="139"/>
      <c r="DK5491" s="95"/>
      <c r="DO5491" s="141"/>
      <c r="DP5491" s="91"/>
      <c r="DQ5491" s="72"/>
      <c r="DR5491" s="72"/>
      <c r="DS5491" s="72"/>
      <c r="DT5491" s="72"/>
      <c r="DZ5491" s="141"/>
      <c r="EA5491" s="141"/>
      <c r="EB5491" s="141"/>
      <c r="EC5491" s="141"/>
      <c r="ED5491" s="141"/>
      <c r="EE5491" s="143"/>
      <c r="EF5491" s="143"/>
    </row>
    <row r="5492" spans="78:136">
      <c r="BZ5492"/>
      <c r="CA5492" s="279">
        <v>41435.70416666667</v>
      </c>
      <c r="CB5492" t="s">
        <v>1969</v>
      </c>
      <c r="CF5492" s="65"/>
      <c r="CG5492" s="65"/>
      <c r="DJ5492" s="139"/>
      <c r="DK5492" s="95"/>
      <c r="DO5492" s="141"/>
      <c r="DP5492" s="91"/>
      <c r="DQ5492" s="72"/>
      <c r="DR5492" s="72"/>
      <c r="DS5492" s="72"/>
      <c r="DT5492" s="72"/>
      <c r="DZ5492" s="141"/>
      <c r="EA5492" s="141"/>
      <c r="EB5492" s="141"/>
      <c r="EC5492" s="141"/>
      <c r="ED5492" s="141"/>
      <c r="EE5492" s="143"/>
      <c r="EF5492" s="143"/>
    </row>
    <row r="5493" spans="78:136">
      <c r="BZ5493"/>
      <c r="CA5493" s="279">
        <v>41435.70416666667</v>
      </c>
      <c r="CB5493" t="s">
        <v>1969</v>
      </c>
      <c r="CF5493" s="65"/>
      <c r="CG5493" s="65"/>
      <c r="DJ5493" s="139"/>
      <c r="DK5493" s="95"/>
      <c r="DO5493" s="141"/>
      <c r="DP5493" s="91"/>
      <c r="DQ5493" s="72"/>
      <c r="DR5493" s="72"/>
      <c r="DS5493" s="72"/>
      <c r="DT5493" s="72"/>
      <c r="DZ5493" s="141"/>
      <c r="EA5493" s="141"/>
      <c r="EB5493" s="141"/>
      <c r="EC5493" s="141"/>
      <c r="ED5493" s="141"/>
      <c r="EE5493" s="143"/>
      <c r="EF5493" s="143"/>
    </row>
    <row r="5494" spans="78:136">
      <c r="BZ5494"/>
      <c r="CA5494" s="279">
        <v>41435.70417824074</v>
      </c>
      <c r="CB5494" t="s">
        <v>1969</v>
      </c>
      <c r="CF5494" s="65"/>
      <c r="CG5494" s="65"/>
      <c r="DJ5494" s="139"/>
      <c r="DK5494" s="95"/>
      <c r="DO5494" s="141"/>
      <c r="DP5494" s="91"/>
      <c r="DQ5494" s="72"/>
      <c r="DR5494" s="72"/>
      <c r="DS5494" s="72"/>
      <c r="DT5494" s="72"/>
      <c r="DZ5494" s="141"/>
      <c r="EA5494" s="141"/>
      <c r="EB5494" s="141"/>
      <c r="EC5494" s="141"/>
      <c r="ED5494" s="141"/>
      <c r="EE5494" s="143"/>
      <c r="EF5494" s="143"/>
    </row>
    <row r="5495" spans="78:136">
      <c r="BZ5495"/>
      <c r="CA5495" s="279">
        <v>41435.704189814816</v>
      </c>
      <c r="CB5495" t="s">
        <v>1969</v>
      </c>
      <c r="CF5495" s="65"/>
      <c r="CG5495" s="65"/>
      <c r="DJ5495" s="139"/>
      <c r="DK5495" s="95"/>
      <c r="DO5495" s="141"/>
      <c r="DP5495" s="91"/>
      <c r="DQ5495" s="72"/>
      <c r="DR5495" s="72"/>
      <c r="DS5495" s="72"/>
      <c r="DT5495" s="72"/>
      <c r="DZ5495" s="141"/>
      <c r="EA5495" s="141"/>
      <c r="EB5495" s="141"/>
      <c r="EC5495" s="141"/>
      <c r="ED5495" s="141"/>
      <c r="EE5495" s="143"/>
      <c r="EF5495" s="143"/>
    </row>
    <row r="5496" spans="78:136">
      <c r="BZ5496"/>
      <c r="CA5496" s="279">
        <v>41435.704201388886</v>
      </c>
      <c r="CB5496" t="s">
        <v>1969</v>
      </c>
      <c r="CF5496" s="65"/>
      <c r="CG5496" s="65"/>
      <c r="DJ5496" s="139"/>
      <c r="DK5496" s="95"/>
      <c r="DO5496" s="141"/>
      <c r="DP5496" s="91"/>
      <c r="DQ5496" s="72"/>
      <c r="DR5496" s="72"/>
      <c r="DS5496" s="72"/>
      <c r="DT5496" s="72"/>
      <c r="DZ5496" s="141"/>
      <c r="EA5496" s="141"/>
      <c r="EB5496" s="141"/>
      <c r="EC5496" s="141"/>
      <c r="ED5496" s="141"/>
      <c r="EE5496" s="143"/>
      <c r="EF5496" s="143"/>
    </row>
    <row r="5497" spans="78:136">
      <c r="BZ5497"/>
      <c r="CA5497" s="279">
        <v>41435.704212962963</v>
      </c>
      <c r="CB5497" t="s">
        <v>3478</v>
      </c>
      <c r="CF5497" s="65"/>
      <c r="CG5497" s="65"/>
      <c r="DJ5497" s="139"/>
      <c r="DK5497" s="95"/>
      <c r="DO5497" s="141"/>
      <c r="DP5497" s="91"/>
      <c r="DQ5497" s="72"/>
      <c r="DR5497" s="72"/>
      <c r="DS5497" s="72"/>
      <c r="DT5497" s="72"/>
      <c r="DZ5497" s="141"/>
      <c r="EA5497" s="141"/>
      <c r="EB5497" s="141"/>
      <c r="EC5497" s="141"/>
      <c r="ED5497" s="141"/>
      <c r="EE5497" s="143"/>
      <c r="EF5497" s="143"/>
    </row>
    <row r="5498" spans="78:136">
      <c r="BZ5498"/>
      <c r="CA5498" s="279">
        <v>41435.704224537039</v>
      </c>
      <c r="CB5498" t="s">
        <v>1969</v>
      </c>
      <c r="CF5498" s="65"/>
      <c r="CG5498" s="65"/>
      <c r="DJ5498" s="139"/>
      <c r="DK5498" s="95"/>
      <c r="DO5498" s="141"/>
      <c r="DP5498" s="91"/>
      <c r="DQ5498" s="72"/>
      <c r="DR5498" s="72"/>
      <c r="DS5498" s="72"/>
      <c r="DT5498" s="72"/>
      <c r="DZ5498" s="141"/>
      <c r="EA5498" s="141"/>
      <c r="EB5498" s="141"/>
      <c r="EC5498" s="141"/>
      <c r="ED5498" s="141"/>
      <c r="EE5498" s="143"/>
      <c r="EF5498" s="143"/>
    </row>
    <row r="5499" spans="78:136">
      <c r="BZ5499"/>
      <c r="CA5499" s="279">
        <v>41435.704224537039</v>
      </c>
      <c r="CB5499" t="s">
        <v>1969</v>
      </c>
      <c r="CF5499" s="65"/>
      <c r="CG5499" s="65"/>
      <c r="DJ5499" s="139"/>
      <c r="DK5499" s="95"/>
      <c r="DO5499" s="141"/>
      <c r="DP5499" s="91"/>
      <c r="DQ5499" s="72"/>
      <c r="DR5499" s="72"/>
      <c r="DS5499" s="72"/>
      <c r="DT5499" s="72"/>
      <c r="DZ5499" s="141"/>
      <c r="EA5499" s="141"/>
      <c r="EB5499" s="141"/>
      <c r="EC5499" s="141"/>
      <c r="ED5499" s="141"/>
      <c r="EE5499" s="143"/>
      <c r="EF5499" s="143"/>
    </row>
    <row r="5500" spans="78:136">
      <c r="BZ5500"/>
      <c r="CA5500" s="279">
        <v>41435.704236111109</v>
      </c>
      <c r="CB5500" t="s">
        <v>1969</v>
      </c>
      <c r="CF5500" s="65"/>
      <c r="CG5500" s="65"/>
      <c r="DJ5500" s="139"/>
      <c r="DK5500" s="95"/>
      <c r="DO5500" s="141"/>
      <c r="DP5500" s="91"/>
      <c r="DQ5500" s="72"/>
      <c r="DR5500" s="72"/>
      <c r="DS5500" s="72"/>
      <c r="DT5500" s="72"/>
      <c r="DZ5500" s="141"/>
      <c r="EA5500" s="141"/>
      <c r="EB5500" s="141"/>
      <c r="EC5500" s="141"/>
      <c r="ED5500" s="141"/>
      <c r="EE5500" s="143"/>
      <c r="EF5500" s="143"/>
    </row>
    <row r="5501" spans="78:136">
      <c r="BZ5501"/>
      <c r="CA5501" s="279">
        <v>41435.704247685186</v>
      </c>
      <c r="CB5501" t="s">
        <v>1969</v>
      </c>
      <c r="CF5501" s="65"/>
      <c r="CG5501" s="65"/>
      <c r="DJ5501" s="139"/>
      <c r="DK5501" s="95"/>
      <c r="DO5501" s="141"/>
      <c r="DP5501" s="91"/>
      <c r="DQ5501" s="72"/>
      <c r="DR5501" s="72"/>
      <c r="DS5501" s="72"/>
      <c r="DT5501" s="72"/>
      <c r="DZ5501" s="141"/>
      <c r="EA5501" s="141"/>
      <c r="EB5501" s="141"/>
      <c r="EC5501" s="141"/>
      <c r="ED5501" s="141"/>
      <c r="EE5501" s="143"/>
      <c r="EF5501" s="143"/>
    </row>
    <row r="5502" spans="78:136">
      <c r="BZ5502"/>
      <c r="CA5502" s="279">
        <v>41435.704247685186</v>
      </c>
      <c r="CB5502" t="s">
        <v>1969</v>
      </c>
      <c r="CF5502" s="65"/>
      <c r="CG5502" s="65"/>
      <c r="DJ5502" s="139"/>
      <c r="DK5502" s="95"/>
      <c r="DO5502" s="141"/>
      <c r="DP5502" s="91"/>
      <c r="DQ5502" s="72"/>
      <c r="DR5502" s="72"/>
      <c r="DS5502" s="72"/>
      <c r="DT5502" s="72"/>
      <c r="DZ5502" s="141"/>
      <c r="EA5502" s="141"/>
      <c r="EB5502" s="141"/>
      <c r="EC5502" s="141"/>
      <c r="ED5502" s="141"/>
      <c r="EE5502" s="143"/>
      <c r="EF5502" s="143"/>
    </row>
    <row r="5503" spans="78:136">
      <c r="BZ5503"/>
      <c r="CA5503" s="279">
        <v>41435.704259259262</v>
      </c>
      <c r="CB5503" t="s">
        <v>1969</v>
      </c>
      <c r="CF5503" s="65"/>
      <c r="CG5503" s="65"/>
      <c r="DJ5503" s="139"/>
      <c r="DK5503" s="95"/>
      <c r="DO5503" s="141"/>
      <c r="DP5503" s="91"/>
      <c r="DQ5503" s="72"/>
      <c r="DR5503" s="72"/>
      <c r="DS5503" s="72"/>
      <c r="DT5503" s="72"/>
      <c r="DZ5503" s="141"/>
      <c r="EA5503" s="141"/>
      <c r="EB5503" s="141"/>
      <c r="EC5503" s="141"/>
      <c r="ED5503" s="141"/>
      <c r="EE5503" s="143"/>
      <c r="EF5503" s="143"/>
    </row>
    <row r="5504" spans="78:136">
      <c r="BZ5504"/>
      <c r="CA5504" s="279">
        <v>41435.704259259262</v>
      </c>
      <c r="CB5504" t="s">
        <v>1969</v>
      </c>
      <c r="CF5504" s="65"/>
      <c r="CG5504" s="65"/>
      <c r="DJ5504" s="139"/>
      <c r="DK5504" s="95"/>
      <c r="DO5504" s="141"/>
      <c r="DP5504" s="91"/>
      <c r="DQ5504" s="72"/>
      <c r="DR5504" s="72"/>
      <c r="DS5504" s="72"/>
      <c r="DT5504" s="72"/>
      <c r="DZ5504" s="141"/>
      <c r="EA5504" s="141"/>
      <c r="EB5504" s="141"/>
      <c r="EC5504" s="141"/>
      <c r="ED5504" s="141"/>
      <c r="EE5504" s="143"/>
      <c r="EF5504" s="143"/>
    </row>
    <row r="5505" spans="78:136">
      <c r="BZ5505"/>
      <c r="CA5505" s="279">
        <v>41435.704259259262</v>
      </c>
      <c r="CB5505" t="s">
        <v>1969</v>
      </c>
      <c r="CF5505" s="65"/>
      <c r="CG5505" s="65"/>
      <c r="DJ5505" s="139"/>
      <c r="DK5505" s="95"/>
      <c r="DO5505" s="141"/>
      <c r="DP5505" s="91"/>
      <c r="DQ5505" s="72"/>
      <c r="DR5505" s="72"/>
      <c r="DS5505" s="72"/>
      <c r="DT5505" s="72"/>
      <c r="DZ5505" s="141"/>
      <c r="EA5505" s="141"/>
      <c r="EB5505" s="141"/>
      <c r="EC5505" s="141"/>
      <c r="ED5505" s="141"/>
      <c r="EE5505" s="143"/>
      <c r="EF5505" s="143"/>
    </row>
    <row r="5506" spans="78:136">
      <c r="BZ5506"/>
      <c r="CA5506" s="279">
        <v>41435.704270833332</v>
      </c>
      <c r="CB5506" t="s">
        <v>1969</v>
      </c>
      <c r="CF5506" s="65"/>
      <c r="CG5506" s="65"/>
      <c r="DJ5506" s="139"/>
      <c r="DK5506" s="95"/>
      <c r="DO5506" s="141"/>
      <c r="DP5506" s="91"/>
      <c r="DQ5506" s="72"/>
      <c r="DR5506" s="72"/>
      <c r="DS5506" s="72"/>
      <c r="DT5506" s="72"/>
      <c r="DZ5506" s="141"/>
      <c r="EA5506" s="141"/>
      <c r="EB5506" s="141"/>
      <c r="EC5506" s="141"/>
      <c r="ED5506" s="141"/>
      <c r="EE5506" s="143"/>
      <c r="EF5506" s="143"/>
    </row>
    <row r="5507" spans="78:136">
      <c r="BZ5507"/>
      <c r="CA5507" s="279">
        <v>41435.704282407409</v>
      </c>
      <c r="CB5507" t="s">
        <v>1969</v>
      </c>
      <c r="CF5507" s="65"/>
      <c r="CG5507" s="65"/>
      <c r="DJ5507" s="139"/>
      <c r="DK5507" s="95"/>
      <c r="DO5507" s="141"/>
      <c r="DP5507" s="91"/>
      <c r="DQ5507" s="72"/>
      <c r="DR5507" s="72"/>
      <c r="DS5507" s="72"/>
      <c r="DT5507" s="72"/>
      <c r="DZ5507" s="141"/>
      <c r="EA5507" s="141"/>
      <c r="EB5507" s="141"/>
      <c r="EC5507" s="141"/>
      <c r="ED5507" s="141"/>
      <c r="EE5507" s="143"/>
      <c r="EF5507" s="143"/>
    </row>
    <row r="5508" spans="78:136">
      <c r="BZ5508"/>
      <c r="CA5508" s="279">
        <v>41435.704317129632</v>
      </c>
      <c r="CB5508" t="s">
        <v>1969</v>
      </c>
      <c r="CF5508" s="65"/>
      <c r="CG5508" s="65"/>
      <c r="DJ5508" s="139"/>
      <c r="DK5508" s="95"/>
      <c r="DO5508" s="141"/>
      <c r="DP5508" s="91"/>
      <c r="DQ5508" s="72"/>
      <c r="DR5508" s="72"/>
      <c r="DS5508" s="72"/>
      <c r="DT5508" s="72"/>
      <c r="DZ5508" s="141"/>
      <c r="EA5508" s="141"/>
      <c r="EB5508" s="141"/>
      <c r="EC5508" s="141"/>
      <c r="ED5508" s="141"/>
      <c r="EE5508" s="143"/>
      <c r="EF5508" s="143"/>
    </row>
    <row r="5509" spans="78:136">
      <c r="BZ5509"/>
      <c r="CA5509" s="279">
        <v>41435.704328703701</v>
      </c>
      <c r="CB5509" t="s">
        <v>1969</v>
      </c>
      <c r="CF5509" s="65"/>
      <c r="CG5509" s="65"/>
      <c r="DJ5509" s="139"/>
      <c r="DK5509" s="95"/>
      <c r="DO5509" s="141"/>
      <c r="DP5509" s="91"/>
      <c r="DQ5509" s="72"/>
      <c r="DR5509" s="72"/>
      <c r="DS5509" s="72"/>
      <c r="DT5509" s="72"/>
      <c r="DZ5509" s="141"/>
      <c r="EA5509" s="141"/>
      <c r="EB5509" s="141"/>
      <c r="EC5509" s="141"/>
      <c r="ED5509" s="141"/>
      <c r="EE5509" s="143"/>
      <c r="EF5509" s="143"/>
    </row>
    <row r="5510" spans="78:136">
      <c r="BZ5510"/>
      <c r="CA5510" s="279">
        <v>41435.704340277778</v>
      </c>
      <c r="CB5510" t="s">
        <v>1969</v>
      </c>
      <c r="CF5510" s="65"/>
      <c r="CG5510" s="65"/>
      <c r="DJ5510" s="139"/>
      <c r="DK5510" s="95"/>
      <c r="DO5510" s="141"/>
      <c r="DP5510" s="91"/>
      <c r="DQ5510" s="72"/>
      <c r="DR5510" s="72"/>
      <c r="DS5510" s="72"/>
      <c r="DT5510" s="72"/>
      <c r="DZ5510" s="141"/>
      <c r="EA5510" s="141"/>
      <c r="EB5510" s="141"/>
      <c r="EC5510" s="141"/>
      <c r="ED5510" s="141"/>
      <c r="EE5510" s="143"/>
      <c r="EF5510" s="143"/>
    </row>
    <row r="5511" spans="78:136">
      <c r="BZ5511"/>
      <c r="CA5511" s="279">
        <v>41435.704351851855</v>
      </c>
      <c r="CB5511" t="s">
        <v>3479</v>
      </c>
      <c r="CF5511" s="65"/>
      <c r="CG5511" s="65"/>
      <c r="DJ5511" s="139"/>
      <c r="DK5511" s="95"/>
      <c r="DO5511" s="141"/>
      <c r="DP5511" s="91"/>
      <c r="DQ5511" s="72"/>
      <c r="DR5511" s="72"/>
      <c r="DS5511" s="72"/>
      <c r="DT5511" s="72"/>
      <c r="DZ5511" s="141"/>
      <c r="EA5511" s="141"/>
      <c r="EB5511" s="141"/>
      <c r="EC5511" s="141"/>
      <c r="ED5511" s="141"/>
      <c r="EE5511" s="143"/>
      <c r="EF5511" s="143"/>
    </row>
    <row r="5512" spans="78:136">
      <c r="BZ5512"/>
      <c r="CA5512" s="279">
        <v>41435.704363425924</v>
      </c>
      <c r="CB5512" t="s">
        <v>1969</v>
      </c>
      <c r="CF5512" s="65"/>
      <c r="CG5512" s="65"/>
      <c r="DJ5512" s="139"/>
      <c r="DK5512" s="95"/>
      <c r="DO5512" s="141"/>
      <c r="DP5512" s="91"/>
      <c r="DQ5512" s="72"/>
      <c r="DR5512" s="72"/>
      <c r="DS5512" s="72"/>
      <c r="DT5512" s="72"/>
      <c r="DZ5512" s="141"/>
      <c r="EA5512" s="141"/>
      <c r="EB5512" s="141"/>
      <c r="EC5512" s="141"/>
      <c r="ED5512" s="141"/>
      <c r="EE5512" s="143"/>
      <c r="EF5512" s="143"/>
    </row>
    <row r="5513" spans="78:136">
      <c r="BZ5513"/>
      <c r="CA5513" s="279">
        <v>41435.704375000001</v>
      </c>
      <c r="CB5513" t="s">
        <v>1969</v>
      </c>
      <c r="CF5513" s="65"/>
      <c r="CG5513" s="65"/>
      <c r="DJ5513" s="139"/>
      <c r="DK5513" s="95"/>
      <c r="DO5513" s="141"/>
      <c r="DP5513" s="91"/>
      <c r="DQ5513" s="72"/>
      <c r="DR5513" s="72"/>
      <c r="DS5513" s="72"/>
      <c r="DT5513" s="72"/>
      <c r="DZ5513" s="141"/>
      <c r="EA5513" s="141"/>
      <c r="EB5513" s="141"/>
      <c r="EC5513" s="141"/>
      <c r="ED5513" s="141"/>
      <c r="EE5513" s="143"/>
      <c r="EF5513" s="143"/>
    </row>
    <row r="5514" spans="78:136">
      <c r="BZ5514"/>
      <c r="CA5514" s="279">
        <v>41435.704375000001</v>
      </c>
      <c r="CB5514" t="s">
        <v>1969</v>
      </c>
      <c r="CF5514" s="65"/>
      <c r="CG5514" s="65"/>
      <c r="DJ5514" s="139"/>
      <c r="DK5514" s="95"/>
      <c r="DO5514" s="141"/>
      <c r="DP5514" s="91"/>
      <c r="DQ5514" s="72"/>
      <c r="DR5514" s="72"/>
      <c r="DS5514" s="72"/>
      <c r="DT5514" s="72"/>
      <c r="DZ5514" s="141"/>
      <c r="EA5514" s="141"/>
      <c r="EB5514" s="141"/>
      <c r="EC5514" s="141"/>
      <c r="ED5514" s="141"/>
      <c r="EE5514" s="143"/>
      <c r="EF5514" s="143"/>
    </row>
    <row r="5515" spans="78:136">
      <c r="BZ5515"/>
      <c r="CA5515" s="279">
        <v>41435.704386574071</v>
      </c>
      <c r="CB5515" t="s">
        <v>1969</v>
      </c>
      <c r="CF5515" s="65"/>
      <c r="CG5515" s="65"/>
      <c r="DJ5515" s="139"/>
      <c r="DK5515" s="95"/>
      <c r="DO5515" s="141"/>
      <c r="DP5515" s="91"/>
      <c r="DQ5515" s="72"/>
      <c r="DR5515" s="72"/>
      <c r="DS5515" s="72"/>
      <c r="DT5515" s="72"/>
      <c r="DZ5515" s="141"/>
      <c r="EA5515" s="141"/>
      <c r="EB5515" s="141"/>
      <c r="EC5515" s="141"/>
      <c r="ED5515" s="141"/>
      <c r="EE5515" s="143"/>
      <c r="EF5515" s="143"/>
    </row>
    <row r="5516" spans="78:136">
      <c r="BZ5516"/>
      <c r="CA5516" s="279">
        <v>41435.704398148147</v>
      </c>
      <c r="CB5516" t="s">
        <v>1969</v>
      </c>
      <c r="CF5516" s="65"/>
      <c r="CG5516" s="65"/>
      <c r="DJ5516" s="139"/>
      <c r="DK5516" s="95"/>
      <c r="DO5516" s="141"/>
      <c r="DP5516" s="91"/>
      <c r="DQ5516" s="72"/>
      <c r="DR5516" s="72"/>
      <c r="DS5516" s="72"/>
      <c r="DT5516" s="72"/>
      <c r="DZ5516" s="141"/>
      <c r="EA5516" s="141"/>
      <c r="EB5516" s="141"/>
      <c r="EC5516" s="141"/>
      <c r="ED5516" s="141"/>
      <c r="EE5516" s="143"/>
      <c r="EF5516" s="143"/>
    </row>
    <row r="5517" spans="78:136">
      <c r="BZ5517"/>
      <c r="CA5517" s="279">
        <v>41435.704409722224</v>
      </c>
      <c r="CB5517" t="s">
        <v>1969</v>
      </c>
      <c r="CF5517" s="65"/>
      <c r="CG5517" s="65"/>
      <c r="DJ5517" s="139"/>
      <c r="DK5517" s="95"/>
      <c r="DO5517" s="141"/>
      <c r="DP5517" s="91"/>
      <c r="DQ5517" s="72"/>
      <c r="DR5517" s="72"/>
      <c r="DS5517" s="72"/>
      <c r="DT5517" s="72"/>
      <c r="DZ5517" s="141"/>
      <c r="EA5517" s="141"/>
      <c r="EB5517" s="141"/>
      <c r="EC5517" s="141"/>
      <c r="ED5517" s="141"/>
      <c r="EE5517" s="143"/>
      <c r="EF5517" s="143"/>
    </row>
    <row r="5518" spans="78:136">
      <c r="BZ5518"/>
      <c r="CA5518" s="279">
        <v>41435.704421296294</v>
      </c>
      <c r="CB5518" t="s">
        <v>1969</v>
      </c>
      <c r="CF5518" s="65"/>
      <c r="CG5518" s="65"/>
      <c r="DJ5518" s="139"/>
      <c r="DK5518" s="95"/>
      <c r="DO5518" s="141"/>
      <c r="DP5518" s="91"/>
      <c r="DQ5518" s="72"/>
      <c r="DR5518" s="72"/>
      <c r="DS5518" s="72"/>
      <c r="DT5518" s="72"/>
      <c r="DZ5518" s="141"/>
      <c r="EA5518" s="141"/>
      <c r="EB5518" s="141"/>
      <c r="EC5518" s="141"/>
      <c r="ED5518" s="141"/>
      <c r="EE5518" s="143"/>
      <c r="EF5518" s="143"/>
    </row>
    <row r="5519" spans="78:136">
      <c r="BZ5519"/>
      <c r="CA5519" s="279">
        <v>41435.704444444447</v>
      </c>
      <c r="CB5519" t="s">
        <v>3435</v>
      </c>
      <c r="CF5519" s="65"/>
      <c r="CG5519" s="65"/>
      <c r="DJ5519" s="139"/>
      <c r="DK5519" s="95"/>
      <c r="DO5519" s="141"/>
      <c r="DP5519" s="91"/>
      <c r="DQ5519" s="72"/>
      <c r="DR5519" s="72"/>
      <c r="DS5519" s="72"/>
      <c r="DT5519" s="72"/>
      <c r="DZ5519" s="141"/>
      <c r="EA5519" s="141"/>
      <c r="EB5519" s="141"/>
      <c r="EC5519" s="141"/>
      <c r="ED5519" s="141"/>
      <c r="EE5519" s="143"/>
      <c r="EF5519" s="143"/>
    </row>
    <row r="5520" spans="78:136">
      <c r="BZ5520"/>
      <c r="CA5520" s="279">
        <v>41435.704444444447</v>
      </c>
      <c r="CB5520" t="s">
        <v>1969</v>
      </c>
      <c r="CF5520" s="65"/>
      <c r="CG5520" s="65"/>
      <c r="DJ5520" s="139"/>
      <c r="DK5520" s="95"/>
      <c r="DO5520" s="141"/>
      <c r="DP5520" s="91"/>
      <c r="DQ5520" s="72"/>
      <c r="DR5520" s="72"/>
      <c r="DS5520" s="72"/>
      <c r="DT5520" s="72"/>
      <c r="DZ5520" s="141"/>
      <c r="EA5520" s="141"/>
      <c r="EB5520" s="141"/>
      <c r="EC5520" s="141"/>
      <c r="ED5520" s="141"/>
      <c r="EE5520" s="143"/>
      <c r="EF5520" s="143"/>
    </row>
    <row r="5521" spans="78:136">
      <c r="BZ5521"/>
      <c r="CA5521" s="279">
        <v>41435.706469907411</v>
      </c>
      <c r="CB5521" t="s">
        <v>1969</v>
      </c>
      <c r="CF5521" s="65"/>
      <c r="CG5521" s="65"/>
      <c r="DJ5521" s="139"/>
      <c r="DK5521" s="95"/>
      <c r="DO5521" s="141"/>
      <c r="DP5521" s="91"/>
      <c r="DQ5521" s="72"/>
      <c r="DR5521" s="72"/>
      <c r="DS5521" s="72"/>
      <c r="DT5521" s="72"/>
      <c r="DZ5521" s="141"/>
      <c r="EA5521" s="141"/>
      <c r="EB5521" s="141"/>
      <c r="EC5521" s="141"/>
      <c r="ED5521" s="141"/>
      <c r="EE5521" s="143"/>
      <c r="EF5521" s="143"/>
    </row>
    <row r="5522" spans="78:136">
      <c r="BZ5522"/>
      <c r="CA5522" s="279">
        <v>41435.70648148148</v>
      </c>
      <c r="CB5522" t="s">
        <v>3481</v>
      </c>
      <c r="CF5522" s="65"/>
      <c r="CG5522" s="65"/>
      <c r="DJ5522" s="139"/>
      <c r="DK5522" s="95"/>
      <c r="DO5522" s="141"/>
      <c r="DP5522" s="91"/>
      <c r="DQ5522" s="72"/>
      <c r="DR5522" s="72"/>
      <c r="DS5522" s="72"/>
      <c r="DT5522" s="72"/>
      <c r="DZ5522" s="141"/>
      <c r="EA5522" s="141"/>
      <c r="EB5522" s="141"/>
      <c r="EC5522" s="141"/>
      <c r="ED5522" s="141"/>
      <c r="EE5522" s="143"/>
      <c r="EF5522" s="143"/>
    </row>
    <row r="5523" spans="78:136">
      <c r="BZ5523"/>
      <c r="CA5523" s="279">
        <v>41435.706770833334</v>
      </c>
      <c r="CB5523" t="s">
        <v>1969</v>
      </c>
      <c r="CF5523" s="65"/>
      <c r="CG5523" s="65"/>
      <c r="DJ5523" s="139"/>
      <c r="DK5523" s="95"/>
      <c r="DO5523" s="141"/>
      <c r="DP5523" s="91"/>
      <c r="DQ5523" s="72"/>
      <c r="DR5523" s="72"/>
      <c r="DS5523" s="72"/>
      <c r="DT5523" s="72"/>
      <c r="DZ5523" s="141"/>
      <c r="EA5523" s="141"/>
      <c r="EB5523" s="141"/>
      <c r="EC5523" s="141"/>
      <c r="ED5523" s="141"/>
      <c r="EE5523" s="143"/>
      <c r="EF5523" s="143"/>
    </row>
    <row r="5524" spans="78:136">
      <c r="BZ5524"/>
      <c r="CA5524" s="279">
        <v>41435.706875000003</v>
      </c>
      <c r="CB5524" t="s">
        <v>1969</v>
      </c>
      <c r="CF5524" s="65"/>
      <c r="CG5524" s="65"/>
      <c r="DJ5524" s="139"/>
      <c r="DK5524" s="95"/>
      <c r="DO5524" s="141"/>
      <c r="DP5524" s="91"/>
      <c r="DQ5524" s="72"/>
      <c r="DR5524" s="72"/>
      <c r="DS5524" s="72"/>
      <c r="DT5524" s="72"/>
      <c r="DZ5524" s="141"/>
      <c r="EA5524" s="141"/>
      <c r="EB5524" s="141"/>
      <c r="EC5524" s="141"/>
      <c r="ED5524" s="141"/>
      <c r="EE5524" s="143"/>
      <c r="EF5524" s="143"/>
    </row>
    <row r="5525" spans="78:136">
      <c r="BZ5525"/>
      <c r="CA5525" s="279">
        <v>41435.706886574073</v>
      </c>
      <c r="CB5525" t="s">
        <v>3543</v>
      </c>
      <c r="CF5525" s="65"/>
      <c r="CG5525" s="65"/>
      <c r="DJ5525" s="139"/>
      <c r="DK5525" s="95"/>
      <c r="DO5525" s="141"/>
      <c r="DP5525" s="91"/>
      <c r="DQ5525" s="72"/>
      <c r="DR5525" s="72"/>
      <c r="DS5525" s="72"/>
      <c r="DT5525" s="72"/>
      <c r="DZ5525" s="141"/>
      <c r="EA5525" s="141"/>
      <c r="EB5525" s="141"/>
      <c r="EC5525" s="141"/>
      <c r="ED5525" s="141"/>
      <c r="EE5525" s="143"/>
      <c r="EF5525" s="143"/>
    </row>
    <row r="5526" spans="78:136">
      <c r="BZ5526"/>
      <c r="CA5526" s="279">
        <v>41435.707291666666</v>
      </c>
      <c r="CB5526" t="s">
        <v>1969</v>
      </c>
      <c r="CF5526" s="65"/>
      <c r="CG5526" s="65"/>
      <c r="DJ5526" s="139"/>
      <c r="DK5526" s="95"/>
      <c r="DO5526" s="141"/>
      <c r="DP5526" s="91"/>
      <c r="DQ5526" s="72"/>
      <c r="DR5526" s="72"/>
      <c r="DS5526" s="72"/>
      <c r="DT5526" s="72"/>
      <c r="DZ5526" s="141"/>
      <c r="EA5526" s="141"/>
      <c r="EB5526" s="141"/>
      <c r="EC5526" s="141"/>
      <c r="ED5526" s="141"/>
      <c r="EE5526" s="143"/>
      <c r="EF5526" s="143"/>
    </row>
    <row r="5527" spans="78:136">
      <c r="BZ5527"/>
      <c r="CA5527" s="279">
        <v>41435.707905092589</v>
      </c>
      <c r="CB5527" t="s">
        <v>1969</v>
      </c>
      <c r="CF5527" s="65"/>
      <c r="CG5527" s="65"/>
      <c r="DJ5527" s="139"/>
      <c r="DK5527" s="95"/>
      <c r="DO5527" s="141"/>
      <c r="DP5527" s="91"/>
      <c r="DQ5527" s="72"/>
      <c r="DR5527" s="72"/>
      <c r="DS5527" s="72"/>
      <c r="DT5527" s="72"/>
      <c r="DZ5527" s="141"/>
      <c r="EA5527" s="141"/>
      <c r="EB5527" s="141"/>
      <c r="EC5527" s="141"/>
      <c r="ED5527" s="141"/>
      <c r="EE5527" s="143"/>
      <c r="EF5527" s="143"/>
    </row>
    <row r="5528" spans="78:136">
      <c r="BZ5528"/>
      <c r="CA5528" s="279">
        <v>41435.707916666666</v>
      </c>
      <c r="CB5528" t="s">
        <v>3483</v>
      </c>
      <c r="CF5528" s="65"/>
      <c r="CG5528" s="65"/>
      <c r="DJ5528" s="139"/>
      <c r="DK5528" s="95"/>
      <c r="DO5528" s="141"/>
      <c r="DP5528" s="91"/>
      <c r="DQ5528" s="72"/>
      <c r="DR5528" s="72"/>
      <c r="DS5528" s="72"/>
      <c r="DT5528" s="72"/>
      <c r="DZ5528" s="141"/>
      <c r="EA5528" s="141"/>
      <c r="EB5528" s="141"/>
      <c r="EC5528" s="141"/>
      <c r="ED5528" s="141"/>
      <c r="EE5528" s="143"/>
      <c r="EF5528" s="143"/>
    </row>
    <row r="5529" spans="78:136">
      <c r="BZ5529"/>
      <c r="CA5529" s="279">
        <v>41435.707916666666</v>
      </c>
      <c r="CB5529" t="s">
        <v>1969</v>
      </c>
      <c r="CF5529" s="65"/>
      <c r="CG5529" s="65"/>
      <c r="DJ5529" s="139"/>
      <c r="DK5529" s="95"/>
      <c r="DO5529" s="141"/>
      <c r="DP5529" s="91"/>
      <c r="DQ5529" s="72"/>
      <c r="DR5529" s="72"/>
      <c r="DS5529" s="72"/>
      <c r="DT5529" s="72"/>
      <c r="DZ5529" s="141"/>
      <c r="EA5529" s="141"/>
      <c r="EB5529" s="141"/>
      <c r="EC5529" s="141"/>
      <c r="ED5529" s="141"/>
      <c r="EE5529" s="143"/>
      <c r="EF5529" s="143"/>
    </row>
    <row r="5530" spans="78:136">
      <c r="BZ5530"/>
      <c r="CA5530" s="279">
        <v>41435.707928240743</v>
      </c>
      <c r="CB5530" t="s">
        <v>1969</v>
      </c>
      <c r="CF5530" s="65"/>
      <c r="CG5530" s="65"/>
      <c r="DJ5530" s="139"/>
      <c r="DK5530" s="95"/>
      <c r="DO5530" s="141"/>
      <c r="DP5530" s="91"/>
      <c r="DQ5530" s="72"/>
      <c r="DR5530" s="72"/>
      <c r="DS5530" s="72"/>
      <c r="DT5530" s="72"/>
      <c r="DZ5530" s="141"/>
      <c r="EA5530" s="141"/>
      <c r="EB5530" s="141"/>
      <c r="EC5530" s="141"/>
      <c r="ED5530" s="141"/>
      <c r="EE5530" s="143"/>
      <c r="EF5530" s="143"/>
    </row>
    <row r="5531" spans="78:136">
      <c r="BZ5531"/>
      <c r="CA5531" s="279">
        <v>41435.707939814813</v>
      </c>
      <c r="CB5531" t="s">
        <v>1969</v>
      </c>
      <c r="CF5531" s="65"/>
      <c r="CG5531" s="65"/>
      <c r="DJ5531" s="139"/>
      <c r="DK5531" s="95"/>
      <c r="DO5531" s="141"/>
      <c r="DP5531" s="91"/>
      <c r="DQ5531" s="72"/>
      <c r="DR5531" s="72"/>
      <c r="DS5531" s="72"/>
      <c r="DT5531" s="72"/>
      <c r="DZ5531" s="141"/>
      <c r="EA5531" s="141"/>
      <c r="EB5531" s="141"/>
      <c r="EC5531" s="141"/>
      <c r="ED5531" s="141"/>
      <c r="EE5531" s="143"/>
      <c r="EF5531" s="143"/>
    </row>
    <row r="5532" spans="78:136">
      <c r="BZ5532"/>
      <c r="CA5532" s="279">
        <v>41435.707951388889</v>
      </c>
      <c r="CB5532" t="s">
        <v>1969</v>
      </c>
      <c r="CF5532" s="65"/>
      <c r="CG5532" s="65"/>
      <c r="DJ5532" s="139"/>
      <c r="DK5532" s="95"/>
      <c r="DO5532" s="141"/>
      <c r="DP5532" s="91"/>
      <c r="DQ5532" s="72"/>
      <c r="DR5532" s="72"/>
      <c r="DS5532" s="72"/>
      <c r="DT5532" s="72"/>
      <c r="DZ5532" s="141"/>
      <c r="EA5532" s="141"/>
      <c r="EB5532" s="141"/>
      <c r="EC5532" s="141"/>
      <c r="ED5532" s="141"/>
      <c r="EE5532" s="143"/>
      <c r="EF5532" s="143"/>
    </row>
    <row r="5533" spans="78:136">
      <c r="BZ5533"/>
      <c r="CA5533" s="279">
        <v>41435.707962962966</v>
      </c>
      <c r="CB5533" t="s">
        <v>1969</v>
      </c>
      <c r="CF5533" s="65"/>
      <c r="CG5533" s="65"/>
      <c r="DJ5533" s="139"/>
      <c r="DK5533" s="95"/>
      <c r="DO5533" s="141"/>
      <c r="DP5533" s="91"/>
      <c r="DQ5533" s="72"/>
      <c r="DR5533" s="72"/>
      <c r="DS5533" s="72"/>
      <c r="DT5533" s="72"/>
      <c r="DZ5533" s="141"/>
      <c r="EA5533" s="141"/>
      <c r="EB5533" s="141"/>
      <c r="EC5533" s="141"/>
      <c r="ED5533" s="141"/>
      <c r="EE5533" s="143"/>
      <c r="EF5533" s="143"/>
    </row>
    <row r="5534" spans="78:136">
      <c r="BZ5534"/>
      <c r="CA5534" s="279">
        <v>41435.707974537036</v>
      </c>
      <c r="CB5534" t="s">
        <v>1969</v>
      </c>
      <c r="CF5534" s="65"/>
      <c r="CG5534" s="65"/>
      <c r="DJ5534" s="139"/>
      <c r="DK5534" s="95"/>
      <c r="DO5534" s="141"/>
      <c r="DP5534" s="91"/>
      <c r="DQ5534" s="72"/>
      <c r="DR5534" s="72"/>
      <c r="DS5534" s="72"/>
      <c r="DT5534" s="72"/>
      <c r="DZ5534" s="141"/>
      <c r="EA5534" s="141"/>
      <c r="EB5534" s="141"/>
      <c r="EC5534" s="141"/>
      <c r="ED5534" s="141"/>
      <c r="EE5534" s="143"/>
      <c r="EF5534" s="143"/>
    </row>
    <row r="5535" spans="78:136">
      <c r="BZ5535"/>
      <c r="CA5535" s="279">
        <v>41435.707986111112</v>
      </c>
      <c r="CB5535" t="s">
        <v>1969</v>
      </c>
      <c r="CF5535" s="65"/>
      <c r="CG5535" s="65"/>
      <c r="DJ5535" s="139"/>
      <c r="DK5535" s="95"/>
      <c r="DO5535" s="141"/>
      <c r="DP5535" s="91"/>
      <c r="DQ5535" s="72"/>
      <c r="DR5535" s="72"/>
      <c r="DS5535" s="72"/>
      <c r="DT5535" s="72"/>
      <c r="DZ5535" s="141"/>
      <c r="EA5535" s="141"/>
      <c r="EB5535" s="141"/>
      <c r="EC5535" s="141"/>
      <c r="ED5535" s="141"/>
      <c r="EE5535" s="143"/>
      <c r="EF5535" s="143"/>
    </row>
    <row r="5536" spans="78:136">
      <c r="BZ5536"/>
      <c r="CA5536" s="279">
        <v>41435.707997685182</v>
      </c>
      <c r="CB5536" t="s">
        <v>3617</v>
      </c>
      <c r="CF5536" s="65"/>
      <c r="CG5536" s="65"/>
      <c r="DJ5536" s="139"/>
      <c r="DK5536" s="95"/>
      <c r="DO5536" s="141"/>
      <c r="DP5536" s="91"/>
      <c r="DQ5536" s="72"/>
      <c r="DR5536" s="72"/>
      <c r="DS5536" s="72"/>
      <c r="DT5536" s="72"/>
      <c r="DZ5536" s="141"/>
      <c r="EA5536" s="141"/>
      <c r="EB5536" s="141"/>
      <c r="EC5536" s="141"/>
      <c r="ED5536" s="141"/>
      <c r="EE5536" s="143"/>
      <c r="EF5536" s="143"/>
    </row>
    <row r="5537" spans="78:136">
      <c r="BZ5537"/>
      <c r="CA5537" s="279">
        <v>41435.708402777775</v>
      </c>
      <c r="CB5537" t="s">
        <v>1969</v>
      </c>
      <c r="CF5537" s="65"/>
      <c r="CG5537" s="65"/>
      <c r="DJ5537" s="139"/>
      <c r="DK5537" s="95"/>
      <c r="DO5537" s="141"/>
      <c r="DP5537" s="91"/>
      <c r="DQ5537" s="72"/>
      <c r="DR5537" s="72"/>
      <c r="DS5537" s="72"/>
      <c r="DT5537" s="72"/>
      <c r="DZ5537" s="141"/>
      <c r="EA5537" s="141"/>
      <c r="EB5537" s="141"/>
      <c r="EC5537" s="141"/>
      <c r="ED5537" s="141"/>
      <c r="EE5537" s="143"/>
      <c r="EF5537" s="143"/>
    </row>
    <row r="5538" spans="78:136">
      <c r="BZ5538"/>
      <c r="CA5538" s="279">
        <v>41435.70890046296</v>
      </c>
      <c r="CB5538" t="s">
        <v>1969</v>
      </c>
      <c r="CF5538" s="65"/>
      <c r="CG5538" s="65"/>
      <c r="DJ5538" s="139"/>
      <c r="DK5538" s="95"/>
      <c r="DO5538" s="141"/>
      <c r="DP5538" s="91"/>
      <c r="DQ5538" s="72"/>
      <c r="DR5538" s="72"/>
      <c r="DS5538" s="72"/>
      <c r="DT5538" s="72"/>
      <c r="DZ5538" s="141"/>
      <c r="EA5538" s="141"/>
      <c r="EB5538" s="141"/>
      <c r="EC5538" s="141"/>
      <c r="ED5538" s="141"/>
      <c r="EE5538" s="143"/>
      <c r="EF5538" s="143"/>
    </row>
    <row r="5539" spans="78:136">
      <c r="BZ5539"/>
      <c r="CA5539" s="279">
        <v>41435.708912037036</v>
      </c>
      <c r="CB5539" t="s">
        <v>3583</v>
      </c>
      <c r="CF5539" s="65"/>
      <c r="CG5539" s="65"/>
      <c r="DJ5539" s="139"/>
      <c r="DK5539" s="95"/>
      <c r="DO5539" s="141"/>
      <c r="DP5539" s="91"/>
      <c r="DQ5539" s="72"/>
      <c r="DR5539" s="72"/>
      <c r="DS5539" s="72"/>
      <c r="DT5539" s="72"/>
      <c r="DZ5539" s="141"/>
      <c r="EA5539" s="141"/>
      <c r="EB5539" s="141"/>
      <c r="EC5539" s="141"/>
      <c r="ED5539" s="141"/>
      <c r="EE5539" s="143"/>
      <c r="EF5539" s="143"/>
    </row>
    <row r="5540" spans="78:136">
      <c r="BZ5540"/>
      <c r="CA5540" s="279">
        <v>41435.708923611113</v>
      </c>
      <c r="CB5540" t="s">
        <v>1969</v>
      </c>
      <c r="CF5540" s="65"/>
      <c r="CG5540" s="65"/>
      <c r="DJ5540" s="139"/>
      <c r="DK5540" s="95"/>
      <c r="DO5540" s="141"/>
      <c r="DP5540" s="91"/>
      <c r="DQ5540" s="72"/>
      <c r="DR5540" s="72"/>
      <c r="DS5540" s="72"/>
      <c r="DT5540" s="72"/>
      <c r="DZ5540" s="141"/>
      <c r="EA5540" s="141"/>
      <c r="EB5540" s="141"/>
      <c r="EC5540" s="141"/>
      <c r="ED5540" s="141"/>
      <c r="EE5540" s="143"/>
      <c r="EF5540" s="143"/>
    </row>
    <row r="5541" spans="78:136">
      <c r="BZ5541"/>
      <c r="CA5541" s="279">
        <v>41435.708935185183</v>
      </c>
      <c r="CB5541" t="s">
        <v>1969</v>
      </c>
      <c r="CF5541" s="65"/>
      <c r="CG5541" s="65"/>
      <c r="DJ5541" s="139"/>
      <c r="DK5541" s="95"/>
      <c r="DO5541" s="141"/>
      <c r="DP5541" s="91"/>
      <c r="DQ5541" s="72"/>
      <c r="DR5541" s="72"/>
      <c r="DS5541" s="72"/>
      <c r="DT5541" s="72"/>
      <c r="DZ5541" s="141"/>
      <c r="EA5541" s="141"/>
      <c r="EB5541" s="141"/>
      <c r="EC5541" s="141"/>
      <c r="ED5541" s="141"/>
      <c r="EE5541" s="143"/>
      <c r="EF5541" s="143"/>
    </row>
    <row r="5542" spans="78:136">
      <c r="BZ5542"/>
      <c r="CA5542" s="279">
        <v>41435.708935185183</v>
      </c>
      <c r="CB5542" t="s">
        <v>1969</v>
      </c>
      <c r="CF5542" s="65"/>
      <c r="CG5542" s="65"/>
      <c r="DJ5542" s="139"/>
      <c r="DK5542" s="95"/>
      <c r="DO5542" s="141"/>
      <c r="DP5542" s="91"/>
      <c r="DQ5542" s="72"/>
      <c r="DR5542" s="72"/>
      <c r="DS5542" s="72"/>
      <c r="DT5542" s="72"/>
      <c r="DZ5542" s="141"/>
      <c r="EA5542" s="141"/>
      <c r="EB5542" s="141"/>
      <c r="EC5542" s="141"/>
      <c r="ED5542" s="141"/>
      <c r="EE5542" s="143"/>
      <c r="EF5542" s="143"/>
    </row>
    <row r="5543" spans="78:136">
      <c r="BZ5543"/>
      <c r="CA5543" s="279">
        <v>41435.70894675926</v>
      </c>
      <c r="CB5543" t="s">
        <v>1969</v>
      </c>
      <c r="CF5543" s="65"/>
      <c r="CG5543" s="65"/>
      <c r="DJ5543" s="139"/>
      <c r="DK5543" s="95"/>
      <c r="DO5543" s="141"/>
      <c r="DP5543" s="91"/>
      <c r="DQ5543" s="72"/>
      <c r="DR5543" s="72"/>
      <c r="DS5543" s="72"/>
      <c r="DT5543" s="72"/>
      <c r="DZ5543" s="141"/>
      <c r="EA5543" s="141"/>
      <c r="EB5543" s="141"/>
      <c r="EC5543" s="141"/>
      <c r="ED5543" s="141"/>
      <c r="EE5543" s="143"/>
      <c r="EF5543" s="143"/>
    </row>
    <row r="5544" spans="78:136">
      <c r="BZ5544"/>
      <c r="CA5544" s="279">
        <v>41435.708958333336</v>
      </c>
      <c r="CB5544" t="s">
        <v>1969</v>
      </c>
      <c r="CF5544" s="65"/>
      <c r="CG5544" s="65"/>
      <c r="DJ5544" s="139"/>
      <c r="DK5544" s="95"/>
      <c r="DO5544" s="141"/>
      <c r="DP5544" s="91"/>
      <c r="DQ5544" s="72"/>
      <c r="DR5544" s="72"/>
      <c r="DS5544" s="72"/>
      <c r="DT5544" s="72"/>
      <c r="DZ5544" s="141"/>
      <c r="EA5544" s="141"/>
      <c r="EB5544" s="141"/>
      <c r="EC5544" s="141"/>
      <c r="ED5544" s="141"/>
      <c r="EE5544" s="143"/>
      <c r="EF5544" s="143"/>
    </row>
    <row r="5545" spans="78:136">
      <c r="BZ5545"/>
      <c r="CA5545" s="279">
        <v>41435.708969907406</v>
      </c>
      <c r="CB5545" t="s">
        <v>1969</v>
      </c>
      <c r="CF5545" s="65"/>
      <c r="CG5545" s="65"/>
      <c r="DJ5545" s="139"/>
      <c r="DK5545" s="95"/>
      <c r="DO5545" s="141"/>
      <c r="DP5545" s="91"/>
      <c r="DQ5545" s="72"/>
      <c r="DR5545" s="72"/>
      <c r="DS5545" s="72"/>
      <c r="DT5545" s="72"/>
      <c r="DZ5545" s="141"/>
      <c r="EA5545" s="141"/>
      <c r="EB5545" s="141"/>
      <c r="EC5545" s="141"/>
      <c r="ED5545" s="141"/>
      <c r="EE5545" s="143"/>
      <c r="EF5545" s="143"/>
    </row>
    <row r="5546" spans="78:136">
      <c r="BZ5546"/>
      <c r="CA5546" s="279">
        <v>41435.708981481483</v>
      </c>
      <c r="CB5546" t="s">
        <v>1969</v>
      </c>
      <c r="CF5546" s="65"/>
      <c r="CG5546" s="65"/>
      <c r="DJ5546" s="139"/>
      <c r="DK5546" s="95"/>
      <c r="DO5546" s="141"/>
      <c r="DP5546" s="91"/>
      <c r="DQ5546" s="72"/>
      <c r="DR5546" s="72"/>
      <c r="DS5546" s="72"/>
      <c r="DT5546" s="72"/>
      <c r="DZ5546" s="141"/>
      <c r="EA5546" s="141"/>
      <c r="EB5546" s="141"/>
      <c r="EC5546" s="141"/>
      <c r="ED5546" s="141"/>
      <c r="EE5546" s="143"/>
      <c r="EF5546" s="143"/>
    </row>
    <row r="5547" spans="78:136">
      <c r="BZ5547"/>
      <c r="CA5547" s="279">
        <v>41435.709004629629</v>
      </c>
      <c r="CB5547" t="s">
        <v>3619</v>
      </c>
      <c r="CF5547" s="65"/>
      <c r="CG5547" s="65"/>
      <c r="DJ5547" s="139"/>
      <c r="DK5547" s="95"/>
      <c r="DO5547" s="141"/>
      <c r="DP5547" s="91"/>
      <c r="DQ5547" s="72"/>
      <c r="DR5547" s="72"/>
      <c r="DS5547" s="72"/>
      <c r="DT5547" s="72"/>
      <c r="DZ5547" s="141"/>
      <c r="EA5547" s="141"/>
      <c r="EB5547" s="141"/>
      <c r="EC5547" s="141"/>
      <c r="ED5547" s="141"/>
      <c r="EE5547" s="143"/>
      <c r="EF5547" s="143"/>
    </row>
    <row r="5548" spans="78:136">
      <c r="BZ5548"/>
      <c r="CA5548" s="279">
        <v>41435.709004629629</v>
      </c>
      <c r="CB5548" t="s">
        <v>1969</v>
      </c>
      <c r="CF5548" s="65"/>
      <c r="CG5548" s="65"/>
      <c r="DJ5548" s="139"/>
      <c r="DK5548" s="95"/>
      <c r="DO5548" s="141"/>
      <c r="DP5548" s="91"/>
      <c r="DQ5548" s="72"/>
      <c r="DR5548" s="72"/>
      <c r="DS5548" s="72"/>
      <c r="DT5548" s="72"/>
      <c r="DZ5548" s="141"/>
      <c r="EA5548" s="141"/>
      <c r="EB5548" s="141"/>
      <c r="EC5548" s="141"/>
      <c r="ED5548" s="141"/>
      <c r="EE5548" s="143"/>
      <c r="EF5548" s="143"/>
    </row>
    <row r="5549" spans="78:136">
      <c r="BZ5549"/>
      <c r="CA5549" s="279">
        <v>41435.709016203706</v>
      </c>
      <c r="CB5549" t="s">
        <v>1969</v>
      </c>
      <c r="CF5549" s="65"/>
      <c r="CG5549" s="65"/>
      <c r="DJ5549" s="139"/>
      <c r="DK5549" s="95"/>
      <c r="DO5549" s="141"/>
      <c r="DP5549" s="91"/>
      <c r="DQ5549" s="72"/>
      <c r="DR5549" s="72"/>
      <c r="DS5549" s="72"/>
      <c r="DT5549" s="72"/>
      <c r="DZ5549" s="141"/>
      <c r="EA5549" s="141"/>
      <c r="EB5549" s="141"/>
      <c r="EC5549" s="141"/>
      <c r="ED5549" s="141"/>
      <c r="EE5549" s="143"/>
      <c r="EF5549" s="143"/>
    </row>
    <row r="5550" spans="78:136">
      <c r="BZ5550"/>
      <c r="CA5550" s="279">
        <v>41435.709016203706</v>
      </c>
      <c r="CB5550" t="s">
        <v>1969</v>
      </c>
      <c r="CF5550" s="65"/>
      <c r="CG5550" s="65"/>
      <c r="DJ5550" s="139"/>
      <c r="DK5550" s="95"/>
      <c r="DO5550" s="141"/>
      <c r="DP5550" s="91"/>
      <c r="DQ5550" s="72"/>
      <c r="DR5550" s="72"/>
      <c r="DS5550" s="72"/>
      <c r="DT5550" s="72"/>
      <c r="DZ5550" s="141"/>
      <c r="EA5550" s="141"/>
      <c r="EB5550" s="141"/>
      <c r="EC5550" s="141"/>
      <c r="ED5550" s="141"/>
      <c r="EE5550" s="143"/>
      <c r="EF5550" s="143"/>
    </row>
    <row r="5551" spans="78:136">
      <c r="BZ5551"/>
      <c r="CA5551" s="279">
        <v>41435.709039351852</v>
      </c>
      <c r="CB5551" t="s">
        <v>1969</v>
      </c>
      <c r="CF5551" s="65"/>
      <c r="CG5551" s="65"/>
      <c r="DJ5551" s="139"/>
      <c r="DK5551" s="95"/>
      <c r="DO5551" s="141"/>
      <c r="DP5551" s="91"/>
      <c r="DQ5551" s="72"/>
      <c r="DR5551" s="72"/>
      <c r="DS5551" s="72"/>
      <c r="DT5551" s="72"/>
      <c r="DZ5551" s="141"/>
      <c r="EA5551" s="141"/>
      <c r="EB5551" s="141"/>
      <c r="EC5551" s="141"/>
      <c r="ED5551" s="141"/>
      <c r="EE5551" s="143"/>
      <c r="EF5551" s="143"/>
    </row>
    <row r="5552" spans="78:136">
      <c r="BZ5552"/>
      <c r="CA5552" s="279">
        <v>41435.709050925929</v>
      </c>
      <c r="CB5552" t="s">
        <v>1969</v>
      </c>
      <c r="CF5552" s="65"/>
      <c r="CG5552" s="65"/>
      <c r="DJ5552" s="139"/>
      <c r="DK5552" s="95"/>
      <c r="DO5552" s="141"/>
      <c r="DP5552" s="91"/>
      <c r="DQ5552" s="72"/>
      <c r="DR5552" s="72"/>
      <c r="DS5552" s="72"/>
      <c r="DT5552" s="72"/>
      <c r="DZ5552" s="141"/>
      <c r="EA5552" s="141"/>
      <c r="EB5552" s="141"/>
      <c r="EC5552" s="141"/>
      <c r="ED5552" s="141"/>
      <c r="EE5552" s="143"/>
      <c r="EF5552" s="143"/>
    </row>
    <row r="5553" spans="78:136">
      <c r="BZ5553"/>
      <c r="CA5553" s="279">
        <v>41435.709062499998</v>
      </c>
      <c r="CB5553" t="s">
        <v>1969</v>
      </c>
      <c r="CF5553" s="65"/>
      <c r="CG5553" s="65"/>
      <c r="DJ5553" s="139"/>
      <c r="DK5553" s="95"/>
      <c r="DO5553" s="141"/>
      <c r="DP5553" s="91"/>
      <c r="DQ5553" s="72"/>
      <c r="DR5553" s="72"/>
      <c r="DS5553" s="72"/>
      <c r="DT5553" s="72"/>
      <c r="DZ5553" s="141"/>
      <c r="EA5553" s="141"/>
      <c r="EB5553" s="141"/>
      <c r="EC5553" s="141"/>
      <c r="ED5553" s="141"/>
      <c r="EE5553" s="143"/>
      <c r="EF5553" s="143"/>
    </row>
    <row r="5554" spans="78:136">
      <c r="BZ5554"/>
      <c r="CA5554" s="279">
        <v>41435.709074074075</v>
      </c>
      <c r="CB5554" t="s">
        <v>1969</v>
      </c>
      <c r="CF5554" s="65"/>
      <c r="CG5554" s="65"/>
      <c r="DJ5554" s="139"/>
      <c r="DK5554" s="95"/>
      <c r="DO5554" s="141"/>
      <c r="DP5554" s="91"/>
      <c r="DQ5554" s="72"/>
      <c r="DR5554" s="72"/>
      <c r="DS5554" s="72"/>
      <c r="DT5554" s="72"/>
      <c r="DZ5554" s="141"/>
      <c r="EA5554" s="141"/>
      <c r="EB5554" s="141"/>
      <c r="EC5554" s="141"/>
      <c r="ED5554" s="141"/>
      <c r="EE5554" s="143"/>
      <c r="EF5554" s="143"/>
    </row>
    <row r="5555" spans="78:136">
      <c r="BZ5555"/>
      <c r="CA5555" s="279">
        <v>41435.709085648145</v>
      </c>
      <c r="CB5555" t="s">
        <v>3585</v>
      </c>
      <c r="CF5555" s="65"/>
      <c r="CG5555" s="65"/>
      <c r="DJ5555" s="139"/>
      <c r="DK5555" s="95"/>
      <c r="DO5555" s="141"/>
      <c r="DP5555" s="91"/>
      <c r="DQ5555" s="72"/>
      <c r="DR5555" s="72"/>
      <c r="DS5555" s="72"/>
      <c r="DT5555" s="72"/>
      <c r="DZ5555" s="141"/>
      <c r="EA5555" s="141"/>
      <c r="EB5555" s="141"/>
      <c r="EC5555" s="141"/>
      <c r="ED5555" s="141"/>
      <c r="EE5555" s="143"/>
      <c r="EF5555" s="143"/>
    </row>
    <row r="5556" spans="78:136">
      <c r="BZ5556"/>
      <c r="CA5556" s="279">
        <v>41435.71979166667</v>
      </c>
      <c r="CB5556" t="s">
        <v>1969</v>
      </c>
      <c r="CF5556" s="65"/>
      <c r="CG5556" s="65"/>
      <c r="DJ5556" s="139"/>
      <c r="DK5556" s="95"/>
      <c r="DO5556" s="141"/>
      <c r="DP5556" s="91"/>
      <c r="DQ5556" s="72"/>
      <c r="DR5556" s="72"/>
      <c r="DS5556" s="72"/>
      <c r="DT5556" s="72"/>
      <c r="DZ5556" s="141"/>
      <c r="EA5556" s="141"/>
      <c r="EB5556" s="141"/>
      <c r="EC5556" s="141"/>
      <c r="ED5556" s="141"/>
      <c r="EE5556" s="143"/>
      <c r="EF5556" s="143"/>
    </row>
    <row r="5557" spans="78:136">
      <c r="BZ5557"/>
      <c r="CA5557" s="279">
        <v>41435.71979166667</v>
      </c>
      <c r="CB5557" t="s">
        <v>1969</v>
      </c>
      <c r="CF5557" s="65"/>
      <c r="CG5557" s="65"/>
      <c r="DJ5557" s="139"/>
      <c r="DK5557" s="95"/>
      <c r="DO5557" s="141"/>
      <c r="DP5557" s="91"/>
      <c r="DQ5557" s="72"/>
      <c r="DR5557" s="72"/>
      <c r="DS5557" s="72"/>
      <c r="DT5557" s="72"/>
      <c r="DZ5557" s="141"/>
      <c r="EA5557" s="141"/>
      <c r="EB5557" s="141"/>
      <c r="EC5557" s="141"/>
      <c r="ED5557" s="141"/>
      <c r="EE5557" s="143"/>
      <c r="EF5557" s="143"/>
    </row>
    <row r="5558" spans="78:136">
      <c r="BZ5558"/>
      <c r="CA5558" s="279">
        <v>41435.719907407409</v>
      </c>
      <c r="CB5558" t="s">
        <v>1969</v>
      </c>
      <c r="CF5558" s="65"/>
      <c r="CG5558" s="65"/>
      <c r="DJ5558" s="139"/>
      <c r="DK5558" s="95"/>
      <c r="DO5558" s="141"/>
      <c r="DP5558" s="91"/>
      <c r="DQ5558" s="72"/>
      <c r="DR5558" s="72"/>
      <c r="DS5558" s="72"/>
      <c r="DT5558" s="72"/>
      <c r="DZ5558" s="141"/>
      <c r="EA5558" s="141"/>
      <c r="EB5558" s="141"/>
      <c r="EC5558" s="141"/>
      <c r="ED5558" s="141"/>
      <c r="EE5558" s="143"/>
      <c r="EF5558" s="143"/>
    </row>
    <row r="5559" spans="78:136">
      <c r="BZ5559"/>
      <c r="CA5559" s="279">
        <v>41435.719907407409</v>
      </c>
      <c r="CB5559" t="s">
        <v>1969</v>
      </c>
      <c r="CF5559" s="65"/>
      <c r="CG5559" s="65"/>
      <c r="DJ5559" s="139"/>
      <c r="DK5559" s="95"/>
      <c r="DO5559" s="141"/>
      <c r="DP5559" s="91"/>
      <c r="DQ5559" s="72"/>
      <c r="DR5559" s="72"/>
      <c r="DS5559" s="72"/>
      <c r="DT5559" s="72"/>
      <c r="DZ5559" s="141"/>
      <c r="EA5559" s="141"/>
      <c r="EB5559" s="141"/>
      <c r="EC5559" s="141"/>
      <c r="ED5559" s="141"/>
      <c r="EE5559" s="143"/>
      <c r="EF5559" s="143"/>
    </row>
    <row r="5560" spans="78:136">
      <c r="BZ5560"/>
      <c r="CA5560" s="279">
        <v>41435.719930555555</v>
      </c>
      <c r="CB5560" t="s">
        <v>3621</v>
      </c>
      <c r="CF5560" s="65"/>
      <c r="CG5560" s="65"/>
      <c r="DJ5560" s="139"/>
      <c r="DK5560" s="95"/>
      <c r="DO5560" s="141"/>
      <c r="DP5560" s="91"/>
      <c r="DQ5560" s="72"/>
      <c r="DR5560" s="72"/>
      <c r="DS5560" s="72"/>
      <c r="DT5560" s="72"/>
      <c r="DZ5560" s="141"/>
      <c r="EA5560" s="141"/>
      <c r="EB5560" s="141"/>
      <c r="EC5560" s="141"/>
      <c r="ED5560" s="141"/>
      <c r="EE5560" s="143"/>
      <c r="EF5560" s="143"/>
    </row>
    <row r="5561" spans="78:136">
      <c r="BZ5561"/>
      <c r="CA5561" s="279">
        <v>41435.719930555555</v>
      </c>
      <c r="CB5561" t="s">
        <v>1969</v>
      </c>
      <c r="CF5561" s="65"/>
      <c r="CG5561" s="65"/>
      <c r="DJ5561" s="139"/>
      <c r="DK5561" s="95"/>
      <c r="DO5561" s="141"/>
      <c r="DP5561" s="91"/>
      <c r="DQ5561" s="72"/>
      <c r="DR5561" s="72"/>
      <c r="DS5561" s="72"/>
      <c r="DT5561" s="72"/>
      <c r="DZ5561" s="141"/>
      <c r="EA5561" s="141"/>
      <c r="EB5561" s="141"/>
      <c r="EC5561" s="141"/>
      <c r="ED5561" s="141"/>
      <c r="EE5561" s="143"/>
      <c r="EF5561" s="143"/>
    </row>
    <row r="5562" spans="78:136">
      <c r="BZ5562"/>
      <c r="CA5562" s="279">
        <v>41435.719930555555</v>
      </c>
      <c r="CB5562" t="s">
        <v>1969</v>
      </c>
      <c r="CF5562" s="65"/>
      <c r="CG5562" s="65"/>
      <c r="DJ5562" s="139"/>
      <c r="DK5562" s="95"/>
      <c r="DO5562" s="141"/>
      <c r="DP5562" s="91"/>
      <c r="DQ5562" s="72"/>
      <c r="DR5562" s="72"/>
      <c r="DS5562" s="72"/>
      <c r="DT5562" s="72"/>
      <c r="DZ5562" s="141"/>
      <c r="EA5562" s="141"/>
      <c r="EB5562" s="141"/>
      <c r="EC5562" s="141"/>
      <c r="ED5562" s="141"/>
      <c r="EE5562" s="143"/>
      <c r="EF5562" s="143"/>
    </row>
    <row r="5563" spans="78:136">
      <c r="BZ5563"/>
      <c r="CA5563" s="279">
        <v>41435.719942129632</v>
      </c>
      <c r="CB5563" t="s">
        <v>1969</v>
      </c>
      <c r="CF5563" s="65"/>
      <c r="CG5563" s="65"/>
      <c r="DJ5563" s="139"/>
      <c r="DK5563" s="95"/>
      <c r="DO5563" s="141"/>
      <c r="DP5563" s="91"/>
      <c r="DQ5563" s="72"/>
      <c r="DR5563" s="72"/>
      <c r="DS5563" s="72"/>
      <c r="DT5563" s="72"/>
      <c r="DZ5563" s="141"/>
      <c r="EA5563" s="141"/>
      <c r="EB5563" s="141"/>
      <c r="EC5563" s="141"/>
      <c r="ED5563" s="141"/>
      <c r="EE5563" s="143"/>
      <c r="EF5563" s="143"/>
    </row>
    <row r="5564" spans="78:136">
      <c r="BZ5564"/>
      <c r="CA5564" s="279">
        <v>41435.719953703701</v>
      </c>
      <c r="CB5564" t="s">
        <v>1969</v>
      </c>
      <c r="CF5564" s="65"/>
      <c r="CG5564" s="65"/>
      <c r="DJ5564" s="139"/>
      <c r="DK5564" s="95"/>
      <c r="DO5564" s="141"/>
      <c r="DP5564" s="91"/>
      <c r="DQ5564" s="72"/>
      <c r="DR5564" s="72"/>
      <c r="DS5564" s="72"/>
      <c r="DT5564" s="72"/>
      <c r="DZ5564" s="141"/>
      <c r="EA5564" s="141"/>
      <c r="EB5564" s="141"/>
      <c r="EC5564" s="141"/>
      <c r="ED5564" s="141"/>
      <c r="EE5564" s="143"/>
      <c r="EF5564" s="143"/>
    </row>
    <row r="5565" spans="78:136">
      <c r="BZ5565"/>
      <c r="CA5565" s="279">
        <v>41435.719976851855</v>
      </c>
      <c r="CB5565" t="s">
        <v>1969</v>
      </c>
      <c r="CF5565" s="65"/>
      <c r="CG5565" s="65"/>
      <c r="DJ5565" s="139"/>
      <c r="DK5565" s="95"/>
      <c r="DO5565" s="141"/>
      <c r="DP5565" s="91"/>
      <c r="DQ5565" s="72"/>
      <c r="DR5565" s="72"/>
      <c r="DS5565" s="72"/>
      <c r="DT5565" s="72"/>
      <c r="DZ5565" s="141"/>
      <c r="EA5565" s="141"/>
      <c r="EB5565" s="141"/>
      <c r="EC5565" s="141"/>
      <c r="ED5565" s="141"/>
      <c r="EE5565" s="143"/>
      <c r="EF5565" s="143"/>
    </row>
    <row r="5566" spans="78:136">
      <c r="BZ5566"/>
      <c r="CA5566" s="100">
        <v>41435.719988425924</v>
      </c>
      <c r="CB5566" t="s">
        <v>3550</v>
      </c>
      <c r="CF5566" s="65"/>
      <c r="CG5566" s="65"/>
      <c r="DJ5566" s="139"/>
      <c r="DK5566" s="95"/>
      <c r="DO5566" s="141"/>
      <c r="DP5566" s="91"/>
      <c r="DQ5566" s="72"/>
      <c r="DR5566" s="72"/>
      <c r="DS5566" s="72"/>
      <c r="DT5566" s="72"/>
      <c r="DZ5566" s="141"/>
      <c r="EA5566" s="141"/>
      <c r="EB5566" s="141"/>
      <c r="EC5566" s="141"/>
      <c r="ED5566" s="141"/>
      <c r="EE5566" s="143"/>
      <c r="EF5566" s="143"/>
    </row>
    <row r="5567" spans="78:136">
      <c r="BZ5567"/>
      <c r="CA5567" s="100">
        <v>41435.719988425924</v>
      </c>
      <c r="CB5567" t="s">
        <v>1969</v>
      </c>
      <c r="CF5567" s="65"/>
      <c r="CG5567" s="65"/>
      <c r="DJ5567" s="139"/>
      <c r="DK5567" s="95"/>
      <c r="DO5567" s="141"/>
      <c r="DP5567" s="91"/>
      <c r="DQ5567" s="72"/>
      <c r="DR5567" s="72"/>
      <c r="DS5567" s="72"/>
      <c r="DT5567" s="72"/>
      <c r="DZ5567" s="141"/>
      <c r="EA5567" s="141"/>
      <c r="EB5567" s="141"/>
      <c r="EC5567" s="141"/>
      <c r="ED5567" s="141"/>
      <c r="EE5567" s="143"/>
      <c r="EF5567" s="143"/>
    </row>
    <row r="5568" spans="78:136">
      <c r="BZ5568"/>
      <c r="CA5568" s="100">
        <v>41435.719988425924</v>
      </c>
      <c r="CB5568" t="s">
        <v>1969</v>
      </c>
      <c r="CF5568" s="65"/>
      <c r="CG5568" s="65"/>
      <c r="DJ5568" s="139"/>
      <c r="DK5568" s="95"/>
      <c r="DO5568" s="141"/>
      <c r="DP5568" s="91"/>
      <c r="DQ5568" s="72"/>
      <c r="DR5568" s="72"/>
      <c r="DS5568" s="72"/>
      <c r="DT5568" s="72"/>
      <c r="DZ5568" s="141"/>
      <c r="EA5568" s="141"/>
      <c r="EB5568" s="141"/>
      <c r="EC5568" s="141"/>
      <c r="ED5568" s="141"/>
      <c r="EE5568" s="143"/>
      <c r="EF5568" s="143"/>
    </row>
    <row r="5569" spans="78:136">
      <c r="BZ5569"/>
      <c r="CA5569" s="100">
        <v>41435.720011574071</v>
      </c>
      <c r="CB5569" t="s">
        <v>1969</v>
      </c>
      <c r="CF5569" s="65"/>
      <c r="CG5569" s="65"/>
      <c r="DJ5569" s="139"/>
      <c r="DK5569" s="95"/>
      <c r="DO5569" s="141"/>
      <c r="DP5569" s="91"/>
      <c r="DQ5569" s="72"/>
      <c r="DR5569" s="72"/>
      <c r="DS5569" s="72"/>
      <c r="DT5569" s="72"/>
      <c r="DZ5569" s="141"/>
      <c r="EA5569" s="141"/>
      <c r="EB5569" s="141"/>
      <c r="EC5569" s="141"/>
      <c r="ED5569" s="141"/>
      <c r="EE5569" s="143"/>
      <c r="EF5569" s="143"/>
    </row>
    <row r="5570" spans="78:136">
      <c r="BZ5570"/>
      <c r="CA5570" s="100">
        <v>41435.720011574071</v>
      </c>
      <c r="CB5570" t="s">
        <v>1969</v>
      </c>
      <c r="CF5570" s="65"/>
      <c r="CG5570" s="65"/>
      <c r="DJ5570" s="139"/>
      <c r="DK5570" s="95"/>
      <c r="DO5570" s="141"/>
      <c r="DP5570" s="91"/>
      <c r="DQ5570" s="72"/>
      <c r="DR5570" s="72"/>
      <c r="DS5570" s="72"/>
      <c r="DT5570" s="72"/>
      <c r="DZ5570" s="141"/>
      <c r="EA5570" s="141"/>
      <c r="EB5570" s="141"/>
      <c r="EC5570" s="141"/>
      <c r="ED5570" s="141"/>
      <c r="EE5570" s="143"/>
      <c r="EF5570" s="143"/>
    </row>
    <row r="5571" spans="78:136">
      <c r="BZ5571"/>
      <c r="CA5571" s="100">
        <v>41435.720034722224</v>
      </c>
      <c r="CB5571" t="s">
        <v>1969</v>
      </c>
      <c r="CF5571" s="65"/>
      <c r="CG5571" s="65"/>
      <c r="DJ5571" s="139"/>
      <c r="DK5571" s="95"/>
      <c r="DO5571" s="141"/>
      <c r="DP5571" s="91"/>
      <c r="DQ5571" s="72"/>
      <c r="DR5571" s="72"/>
      <c r="DS5571" s="72"/>
      <c r="DT5571" s="72"/>
      <c r="DZ5571" s="141"/>
      <c r="EA5571" s="141"/>
      <c r="EB5571" s="141"/>
      <c r="EC5571" s="141"/>
      <c r="ED5571" s="141"/>
      <c r="EE5571" s="143"/>
      <c r="EF5571" s="143"/>
    </row>
    <row r="5572" spans="78:136">
      <c r="BZ5572"/>
      <c r="CA5572" s="100">
        <v>41435.720046296294</v>
      </c>
      <c r="CB5572" t="s">
        <v>3588</v>
      </c>
      <c r="CF5572" s="65"/>
      <c r="CG5572" s="65"/>
      <c r="DJ5572" s="139"/>
      <c r="DK5572" s="95"/>
      <c r="DO5572" s="141"/>
      <c r="DP5572" s="91"/>
      <c r="DQ5572" s="72"/>
      <c r="DR5572" s="72"/>
      <c r="DS5572" s="72"/>
      <c r="DT5572" s="72"/>
      <c r="DZ5572" s="141"/>
      <c r="EA5572" s="141"/>
      <c r="EB5572" s="141"/>
      <c r="EC5572" s="141"/>
      <c r="ED5572" s="141"/>
      <c r="EE5572" s="143"/>
      <c r="EF5572" s="143"/>
    </row>
    <row r="5573" spans="78:136">
      <c r="BZ5573"/>
      <c r="CA5573" s="100">
        <v>41435.720046296294</v>
      </c>
      <c r="CB5573" t="s">
        <v>1969</v>
      </c>
      <c r="CF5573" s="65"/>
      <c r="CG5573" s="65"/>
      <c r="DJ5573" s="139"/>
      <c r="DK5573" s="95"/>
      <c r="DO5573" s="141"/>
      <c r="DP5573" s="91"/>
      <c r="DQ5573" s="72"/>
      <c r="DR5573" s="72"/>
      <c r="DS5573" s="72"/>
      <c r="DT5573" s="72"/>
      <c r="DZ5573" s="141"/>
      <c r="EA5573" s="141"/>
      <c r="EB5573" s="141"/>
      <c r="EC5573" s="141"/>
      <c r="ED5573" s="141"/>
      <c r="EE5573" s="143"/>
      <c r="EF5573" s="143"/>
    </row>
    <row r="5574" spans="78:136">
      <c r="BZ5574"/>
      <c r="CA5574" s="100">
        <v>41435.720057870371</v>
      </c>
      <c r="CB5574" t="s">
        <v>1969</v>
      </c>
      <c r="CF5574" s="65"/>
      <c r="CG5574" s="65"/>
      <c r="DJ5574" s="139"/>
      <c r="DK5574" s="95"/>
      <c r="DO5574" s="141"/>
      <c r="DP5574" s="91"/>
      <c r="DQ5574" s="72"/>
      <c r="DR5574" s="72"/>
      <c r="DS5574" s="72"/>
      <c r="DT5574" s="72"/>
      <c r="DZ5574" s="141"/>
      <c r="EA5574" s="141"/>
      <c r="EB5574" s="141"/>
      <c r="EC5574" s="141"/>
      <c r="ED5574" s="141"/>
      <c r="EE5574" s="143"/>
      <c r="EF5574" s="143"/>
    </row>
    <row r="5575" spans="78:136">
      <c r="BZ5575"/>
      <c r="CA5575" s="100">
        <v>41435.720069444447</v>
      </c>
      <c r="CB5575" t="s">
        <v>1969</v>
      </c>
      <c r="CF5575" s="65"/>
      <c r="CG5575" s="65"/>
      <c r="DJ5575" s="139"/>
      <c r="DK5575" s="95"/>
      <c r="DO5575" s="141"/>
      <c r="DP5575" s="91"/>
      <c r="DQ5575" s="72"/>
      <c r="DR5575" s="72"/>
      <c r="DS5575" s="72"/>
      <c r="DT5575" s="72"/>
      <c r="DZ5575" s="141"/>
      <c r="EA5575" s="141"/>
      <c r="EB5575" s="141"/>
      <c r="EC5575" s="141"/>
      <c r="ED5575" s="141"/>
      <c r="EE5575" s="143"/>
      <c r="EF5575" s="143"/>
    </row>
    <row r="5576" spans="78:136">
      <c r="BZ5576"/>
      <c r="CA5576" s="100">
        <v>41435.720069444447</v>
      </c>
      <c r="CB5576" t="s">
        <v>1969</v>
      </c>
      <c r="CF5576" s="65"/>
      <c r="CG5576" s="65"/>
      <c r="DJ5576" s="139"/>
      <c r="DK5576" s="95"/>
      <c r="DO5576" s="141"/>
      <c r="DP5576" s="91"/>
      <c r="DQ5576" s="72"/>
      <c r="DR5576" s="72"/>
      <c r="DS5576" s="72"/>
      <c r="DT5576" s="72"/>
      <c r="DZ5576" s="141"/>
      <c r="EA5576" s="141"/>
      <c r="EB5576" s="141"/>
      <c r="EC5576" s="141"/>
      <c r="ED5576" s="141"/>
      <c r="EE5576" s="143"/>
      <c r="EF5576" s="143"/>
    </row>
    <row r="5577" spans="78:136">
      <c r="BZ5577"/>
      <c r="CA5577" s="100">
        <v>41435.720092592594</v>
      </c>
      <c r="CB5577" t="s">
        <v>1969</v>
      </c>
      <c r="CF5577" s="65"/>
      <c r="CG5577" s="65"/>
      <c r="DJ5577" s="139"/>
      <c r="DK5577" s="95"/>
      <c r="DO5577" s="141"/>
      <c r="DP5577" s="91"/>
      <c r="DQ5577" s="72"/>
      <c r="DR5577" s="72"/>
      <c r="DS5577" s="72"/>
      <c r="DT5577" s="72"/>
      <c r="DZ5577" s="141"/>
      <c r="EA5577" s="141"/>
      <c r="EB5577" s="141"/>
      <c r="EC5577" s="141"/>
      <c r="ED5577" s="141"/>
      <c r="EE5577" s="143"/>
      <c r="EF5577" s="143"/>
    </row>
    <row r="5578" spans="78:136">
      <c r="BZ5578"/>
      <c r="CA5578" s="100">
        <v>41435.720104166663</v>
      </c>
      <c r="CB5578" t="s">
        <v>3552</v>
      </c>
      <c r="CF5578" s="65"/>
      <c r="CG5578" s="65"/>
      <c r="DJ5578" s="139"/>
      <c r="DK5578" s="95"/>
      <c r="DO5578" s="141"/>
      <c r="DP5578" s="91"/>
      <c r="DQ5578" s="72"/>
      <c r="DR5578" s="72"/>
      <c r="DS5578" s="72"/>
      <c r="DT5578" s="72"/>
      <c r="DZ5578" s="141"/>
      <c r="EA5578" s="141"/>
      <c r="EB5578" s="141"/>
      <c r="EC5578" s="141"/>
      <c r="ED5578" s="141"/>
      <c r="EE5578" s="143"/>
      <c r="EF5578" s="143"/>
    </row>
    <row r="5579" spans="78:136">
      <c r="BZ5579"/>
      <c r="CA5579" s="100">
        <v>41435.720104166663</v>
      </c>
      <c r="CB5579" t="s">
        <v>1969</v>
      </c>
      <c r="CF5579" s="65"/>
      <c r="CG5579" s="65"/>
      <c r="DJ5579" s="139"/>
      <c r="DK5579" s="95"/>
      <c r="DO5579" s="141"/>
      <c r="DP5579" s="91"/>
      <c r="DQ5579" s="72"/>
      <c r="DR5579" s="72"/>
      <c r="DS5579" s="72"/>
      <c r="DT5579" s="72"/>
      <c r="DZ5579" s="141"/>
      <c r="EA5579" s="141"/>
      <c r="EB5579" s="141"/>
      <c r="EC5579" s="141"/>
      <c r="ED5579" s="141"/>
      <c r="EE5579" s="143"/>
      <c r="EF5579" s="143"/>
    </row>
    <row r="5580" spans="78:136">
      <c r="BZ5580"/>
      <c r="CA5580" s="100">
        <v>41435.72011574074</v>
      </c>
      <c r="CB5580" t="s">
        <v>1969</v>
      </c>
      <c r="CF5580" s="65"/>
      <c r="CG5580" s="65"/>
      <c r="DJ5580" s="139"/>
      <c r="DK5580" s="95"/>
      <c r="DO5580" s="141"/>
      <c r="DP5580" s="91"/>
      <c r="DQ5580" s="72"/>
      <c r="DR5580" s="72"/>
      <c r="DS5580" s="72"/>
      <c r="DT5580" s="72"/>
      <c r="DZ5580" s="141"/>
      <c r="EA5580" s="141"/>
      <c r="EB5580" s="141"/>
      <c r="EC5580" s="141"/>
      <c r="ED5580" s="141"/>
      <c r="EE5580" s="143"/>
      <c r="EF5580" s="143"/>
    </row>
    <row r="5581" spans="78:136">
      <c r="BZ5581"/>
      <c r="CA5581" s="100">
        <v>41435.720127314817</v>
      </c>
      <c r="CB5581" t="s">
        <v>1969</v>
      </c>
      <c r="CF5581" s="65"/>
      <c r="CG5581" s="65"/>
      <c r="DJ5581" s="139"/>
      <c r="DK5581" s="95"/>
      <c r="DO5581" s="141"/>
      <c r="DP5581" s="91"/>
      <c r="DQ5581" s="72"/>
      <c r="DR5581" s="72"/>
      <c r="DS5581" s="72"/>
      <c r="DT5581" s="72"/>
      <c r="DZ5581" s="141"/>
      <c r="EA5581" s="141"/>
      <c r="EB5581" s="141"/>
      <c r="EC5581" s="141"/>
      <c r="ED5581" s="141"/>
      <c r="EE5581" s="143"/>
      <c r="EF5581" s="143"/>
    </row>
    <row r="5582" spans="78:136">
      <c r="BZ5582"/>
      <c r="CA5582" s="100">
        <v>41435.720138888886</v>
      </c>
      <c r="CB5582" t="s">
        <v>1969</v>
      </c>
      <c r="CF5582" s="65"/>
      <c r="CG5582" s="65"/>
      <c r="DJ5582" s="139"/>
      <c r="DK5582" s="95"/>
      <c r="DO5582" s="141"/>
      <c r="DP5582" s="91"/>
      <c r="DQ5582" s="72"/>
      <c r="DR5582" s="72"/>
      <c r="DS5582" s="72"/>
      <c r="DT5582" s="72"/>
      <c r="DZ5582" s="141"/>
      <c r="EA5582" s="141"/>
      <c r="EB5582" s="141"/>
      <c r="EC5582" s="141"/>
      <c r="ED5582" s="141"/>
      <c r="EE5582" s="143"/>
      <c r="EF5582" s="143"/>
    </row>
    <row r="5583" spans="78:136">
      <c r="BZ5583"/>
      <c r="CA5583" s="100">
        <v>41435.720138888886</v>
      </c>
      <c r="CB5583" t="s">
        <v>1969</v>
      </c>
      <c r="CF5583" s="65"/>
      <c r="CG5583" s="65"/>
      <c r="DJ5583" s="139"/>
      <c r="DK5583" s="95"/>
      <c r="DO5583" s="141"/>
      <c r="DP5583" s="91"/>
      <c r="DQ5583" s="72"/>
      <c r="DR5583" s="72"/>
      <c r="DS5583" s="72"/>
      <c r="DT5583" s="72"/>
      <c r="DZ5583" s="141"/>
      <c r="EA5583" s="141"/>
      <c r="EB5583" s="141"/>
      <c r="EC5583" s="141"/>
      <c r="ED5583" s="141"/>
      <c r="EE5583" s="143"/>
      <c r="EF5583" s="143"/>
    </row>
    <row r="5584" spans="78:136">
      <c r="BZ5584"/>
      <c r="CA5584" s="100">
        <v>41435.720138888886</v>
      </c>
      <c r="CB5584" t="s">
        <v>1969</v>
      </c>
      <c r="CF5584" s="65"/>
      <c r="CG5584" s="65"/>
      <c r="DJ5584" s="139"/>
      <c r="DK5584" s="95"/>
      <c r="DO5584" s="141"/>
      <c r="DP5584" s="91"/>
      <c r="DQ5584" s="72"/>
      <c r="DR5584" s="72"/>
      <c r="DS5584" s="72"/>
      <c r="DT5584" s="72"/>
      <c r="DZ5584" s="141"/>
      <c r="EA5584" s="141"/>
      <c r="EB5584" s="141"/>
      <c r="EC5584" s="141"/>
      <c r="ED5584" s="141"/>
      <c r="EE5584" s="143"/>
      <c r="EF5584" s="143"/>
    </row>
    <row r="5585" spans="78:136">
      <c r="BZ5585"/>
      <c r="CA5585" s="100">
        <v>41435.720138888886</v>
      </c>
      <c r="CB5585" t="s">
        <v>1969</v>
      </c>
      <c r="CF5585" s="65"/>
      <c r="CG5585" s="65"/>
      <c r="DJ5585" s="139"/>
      <c r="DK5585" s="95"/>
      <c r="DO5585" s="141"/>
      <c r="DP5585" s="91"/>
      <c r="DQ5585" s="72"/>
      <c r="DR5585" s="72"/>
      <c r="DS5585" s="72"/>
      <c r="DT5585" s="72"/>
      <c r="DZ5585" s="141"/>
      <c r="EA5585" s="141"/>
      <c r="EB5585" s="141"/>
      <c r="EC5585" s="141"/>
      <c r="ED5585" s="141"/>
      <c r="EE5585" s="143"/>
      <c r="EF5585" s="143"/>
    </row>
    <row r="5586" spans="78:136">
      <c r="BZ5586"/>
      <c r="CA5586" s="100">
        <v>41435.720150462963</v>
      </c>
      <c r="CB5586" t="s">
        <v>1969</v>
      </c>
      <c r="CF5586" s="65"/>
      <c r="CG5586" s="65"/>
      <c r="DJ5586" s="139"/>
      <c r="DK5586" s="95"/>
      <c r="DO5586" s="141"/>
      <c r="DP5586" s="91"/>
      <c r="DQ5586" s="72"/>
      <c r="DR5586" s="72"/>
      <c r="DS5586" s="72"/>
      <c r="DT5586" s="72"/>
      <c r="DZ5586" s="141"/>
      <c r="EA5586" s="141"/>
      <c r="EB5586" s="141"/>
      <c r="EC5586" s="141"/>
      <c r="ED5586" s="141"/>
      <c r="EE5586" s="143"/>
      <c r="EF5586" s="143"/>
    </row>
    <row r="5587" spans="78:136">
      <c r="BZ5587"/>
      <c r="CA5587" s="100">
        <v>41435.72016203704</v>
      </c>
      <c r="CB5587" t="s">
        <v>1969</v>
      </c>
      <c r="CF5587" s="65"/>
      <c r="CG5587" s="65"/>
      <c r="DJ5587" s="139"/>
      <c r="DK5587" s="95"/>
      <c r="DO5587" s="141"/>
      <c r="DP5587" s="91"/>
      <c r="DQ5587" s="72"/>
      <c r="DR5587" s="72"/>
      <c r="DS5587" s="72"/>
      <c r="DT5587" s="72"/>
      <c r="DZ5587" s="141"/>
      <c r="EA5587" s="141"/>
      <c r="EB5587" s="141"/>
      <c r="EC5587" s="141"/>
      <c r="ED5587" s="141"/>
      <c r="EE5587" s="143"/>
      <c r="EF5587" s="143"/>
    </row>
    <row r="5588" spans="78:136">
      <c r="BZ5588"/>
      <c r="CA5588" s="100">
        <v>41435.720173611109</v>
      </c>
      <c r="CB5588" t="s">
        <v>1969</v>
      </c>
      <c r="CF5588" s="65"/>
      <c r="CG5588" s="65"/>
      <c r="DJ5588" s="139"/>
      <c r="DK5588" s="95"/>
      <c r="DO5588" s="141"/>
      <c r="DP5588" s="91"/>
      <c r="DQ5588" s="72"/>
      <c r="DR5588" s="72"/>
      <c r="DS5588" s="72"/>
      <c r="DT5588" s="72"/>
      <c r="DZ5588" s="141"/>
      <c r="EA5588" s="141"/>
      <c r="EB5588" s="141"/>
      <c r="EC5588" s="141"/>
      <c r="ED5588" s="141"/>
      <c r="EE5588" s="143"/>
      <c r="EF5588" s="143"/>
    </row>
    <row r="5589" spans="78:136">
      <c r="BZ5589"/>
      <c r="CA5589" s="100">
        <v>41435.720208333332</v>
      </c>
      <c r="CB5589" t="s">
        <v>1969</v>
      </c>
      <c r="CF5589" s="65"/>
      <c r="CG5589" s="65"/>
      <c r="DJ5589" s="139"/>
      <c r="DK5589" s="95"/>
      <c r="DO5589" s="141"/>
      <c r="DP5589" s="91"/>
      <c r="DQ5589" s="72"/>
      <c r="DR5589" s="72"/>
      <c r="DS5589" s="72"/>
      <c r="DT5589" s="72"/>
      <c r="DZ5589" s="141"/>
      <c r="EA5589" s="141"/>
      <c r="EB5589" s="141"/>
      <c r="EC5589" s="141"/>
      <c r="ED5589" s="141"/>
      <c r="EE5589" s="143"/>
      <c r="EF5589" s="143"/>
    </row>
    <row r="5590" spans="78:136">
      <c r="BZ5590"/>
      <c r="CA5590" s="100">
        <v>41435.720208333332</v>
      </c>
      <c r="CB5590" t="s">
        <v>1969</v>
      </c>
      <c r="CF5590" s="65"/>
      <c r="CG5590" s="65"/>
      <c r="DJ5590" s="139"/>
      <c r="DK5590" s="95"/>
      <c r="DO5590" s="141"/>
      <c r="DP5590" s="91"/>
      <c r="DQ5590" s="72"/>
      <c r="DR5590" s="72"/>
      <c r="DS5590" s="72"/>
      <c r="DT5590" s="72"/>
      <c r="DZ5590" s="141"/>
      <c r="EA5590" s="141"/>
      <c r="EB5590" s="141"/>
      <c r="EC5590" s="141"/>
      <c r="ED5590" s="141"/>
      <c r="EE5590" s="143"/>
      <c r="EF5590" s="143"/>
    </row>
    <row r="5591" spans="78:136">
      <c r="BZ5591"/>
      <c r="CA5591" s="100">
        <v>41435.720219907409</v>
      </c>
      <c r="CB5591" t="s">
        <v>1969</v>
      </c>
      <c r="CF5591" s="65"/>
      <c r="CG5591" s="65"/>
      <c r="DJ5591" s="139"/>
      <c r="DK5591" s="95"/>
      <c r="DO5591" s="141"/>
      <c r="DP5591" s="91"/>
      <c r="DQ5591" s="72"/>
      <c r="DR5591" s="72"/>
      <c r="DS5591" s="72"/>
      <c r="DT5591" s="72"/>
      <c r="DZ5591" s="141"/>
      <c r="EA5591" s="141"/>
      <c r="EB5591" s="141"/>
      <c r="EC5591" s="141"/>
      <c r="ED5591" s="141"/>
      <c r="EE5591" s="143"/>
      <c r="EF5591" s="143"/>
    </row>
    <row r="5592" spans="78:136">
      <c r="BZ5592"/>
      <c r="CA5592" s="100">
        <v>41435.720243055555</v>
      </c>
      <c r="CB5592" t="s">
        <v>3628</v>
      </c>
      <c r="CF5592" s="65"/>
      <c r="CG5592" s="65"/>
      <c r="DJ5592" s="139"/>
      <c r="DK5592" s="95"/>
      <c r="DO5592" s="141"/>
      <c r="DP5592" s="91"/>
      <c r="DQ5592" s="72"/>
      <c r="DR5592" s="72"/>
      <c r="DS5592" s="72"/>
      <c r="DT5592" s="72"/>
      <c r="DZ5592" s="141"/>
      <c r="EA5592" s="141"/>
      <c r="EB5592" s="141"/>
      <c r="EC5592" s="141"/>
      <c r="ED5592" s="141"/>
      <c r="EE5592" s="143"/>
      <c r="EF5592" s="143"/>
    </row>
    <row r="5593" spans="78:136">
      <c r="BZ5593"/>
      <c r="CA5593" s="100">
        <v>41435.720243055555</v>
      </c>
      <c r="CB5593" t="s">
        <v>1969</v>
      </c>
      <c r="CF5593" s="65"/>
      <c r="CG5593" s="65"/>
      <c r="DJ5593" s="139"/>
      <c r="DK5593" s="95"/>
      <c r="DO5593" s="141"/>
      <c r="DP5593" s="91"/>
      <c r="DQ5593" s="72"/>
      <c r="DR5593" s="72"/>
      <c r="DS5593" s="72"/>
      <c r="DT5593" s="72"/>
      <c r="DZ5593" s="141"/>
      <c r="EA5593" s="141"/>
      <c r="EB5593" s="141"/>
      <c r="EC5593" s="141"/>
      <c r="ED5593" s="141"/>
      <c r="EE5593" s="143"/>
      <c r="EF5593" s="143"/>
    </row>
    <row r="5594" spans="78:136">
      <c r="BZ5594"/>
      <c r="CA5594" s="100">
        <v>41435.720254629632</v>
      </c>
      <c r="CB5594" t="s">
        <v>1969</v>
      </c>
      <c r="CF5594" s="65"/>
      <c r="CG5594" s="65"/>
      <c r="DJ5594" s="139"/>
      <c r="DK5594" s="95"/>
      <c r="DO5594" s="141"/>
      <c r="DP5594" s="91"/>
      <c r="DQ5594" s="72"/>
      <c r="DR5594" s="72"/>
      <c r="DS5594" s="72"/>
      <c r="DT5594" s="72"/>
      <c r="DZ5594" s="141"/>
      <c r="EA5594" s="141"/>
      <c r="EB5594" s="141"/>
      <c r="EC5594" s="141"/>
      <c r="ED5594" s="141"/>
      <c r="EE5594" s="143"/>
      <c r="EF5594" s="143"/>
    </row>
    <row r="5595" spans="78:136">
      <c r="BZ5595"/>
      <c r="CA5595" s="100">
        <v>41435.720254629632</v>
      </c>
      <c r="CB5595" t="s">
        <v>1969</v>
      </c>
      <c r="CF5595" s="65"/>
      <c r="CG5595" s="65"/>
      <c r="DJ5595" s="139"/>
      <c r="DK5595" s="95"/>
      <c r="DO5595" s="141"/>
      <c r="DP5595" s="91"/>
      <c r="DQ5595" s="72"/>
      <c r="DR5595" s="72"/>
      <c r="DS5595" s="72"/>
      <c r="DT5595" s="72"/>
      <c r="DZ5595" s="141"/>
      <c r="EA5595" s="141"/>
      <c r="EB5595" s="141"/>
      <c r="EC5595" s="141"/>
      <c r="ED5595" s="141"/>
      <c r="EE5595" s="143"/>
      <c r="EF5595" s="143"/>
    </row>
    <row r="5596" spans="78:136">
      <c r="BZ5596"/>
      <c r="CA5596" s="100">
        <v>41435.720266203702</v>
      </c>
      <c r="CB5596" t="s">
        <v>1969</v>
      </c>
      <c r="CF5596" s="65"/>
      <c r="CG5596" s="65"/>
      <c r="DJ5596" s="139"/>
      <c r="DK5596" s="95"/>
      <c r="DO5596" s="141"/>
      <c r="DP5596" s="91"/>
      <c r="DQ5596" s="72"/>
      <c r="DR5596" s="72"/>
      <c r="DS5596" s="72"/>
      <c r="DT5596" s="72"/>
      <c r="DZ5596" s="141"/>
      <c r="EA5596" s="141"/>
      <c r="EB5596" s="141"/>
      <c r="EC5596" s="141"/>
      <c r="ED5596" s="141"/>
      <c r="EE5596" s="143"/>
      <c r="EF5596" s="143"/>
    </row>
    <row r="5597" spans="78:136">
      <c r="BZ5597"/>
      <c r="CA5597" s="100">
        <v>41435.720277777778</v>
      </c>
      <c r="CB5597" t="s">
        <v>1969</v>
      </c>
      <c r="CF5597" s="65"/>
      <c r="CG5597" s="65"/>
      <c r="DJ5597" s="139"/>
      <c r="DK5597" s="95"/>
      <c r="DO5597" s="141"/>
      <c r="DP5597" s="91"/>
      <c r="DQ5597" s="72"/>
      <c r="DR5597" s="72"/>
      <c r="DS5597" s="72"/>
      <c r="DT5597" s="72"/>
      <c r="DZ5597" s="141"/>
      <c r="EA5597" s="141"/>
      <c r="EB5597" s="141"/>
      <c r="EC5597" s="141"/>
      <c r="ED5597" s="141"/>
      <c r="EE5597" s="143"/>
      <c r="EF5597" s="143"/>
    </row>
    <row r="5598" spans="78:136">
      <c r="BZ5598"/>
      <c r="CA5598" s="100">
        <v>41435.720300925925</v>
      </c>
      <c r="CB5598" t="s">
        <v>1969</v>
      </c>
      <c r="CF5598" s="65"/>
      <c r="CG5598" s="65"/>
      <c r="DJ5598" s="139"/>
      <c r="DK5598" s="95"/>
      <c r="DO5598" s="141"/>
      <c r="DP5598" s="91"/>
      <c r="DQ5598" s="72"/>
      <c r="DR5598" s="72"/>
      <c r="DS5598" s="72"/>
      <c r="DT5598" s="72"/>
      <c r="DZ5598" s="141"/>
      <c r="EA5598" s="141"/>
      <c r="EB5598" s="141"/>
      <c r="EC5598" s="141"/>
      <c r="ED5598" s="141"/>
      <c r="EE5598" s="143"/>
      <c r="EF5598" s="143"/>
    </row>
    <row r="5599" spans="78:136">
      <c r="BZ5599"/>
      <c r="CA5599" s="100">
        <v>41435.720312500001</v>
      </c>
      <c r="CB5599" t="s">
        <v>1969</v>
      </c>
      <c r="CF5599" s="65"/>
      <c r="CG5599" s="65"/>
      <c r="DJ5599" s="139"/>
      <c r="DK5599" s="95"/>
      <c r="DO5599" s="141"/>
      <c r="DP5599" s="91"/>
      <c r="DQ5599" s="72"/>
      <c r="DR5599" s="72"/>
      <c r="DS5599" s="72"/>
      <c r="DT5599" s="72"/>
      <c r="DZ5599" s="141"/>
      <c r="EA5599" s="141"/>
      <c r="EB5599" s="141"/>
      <c r="EC5599" s="141"/>
      <c r="ED5599" s="141"/>
      <c r="EE5599" s="143"/>
      <c r="EF5599" s="143"/>
    </row>
    <row r="5600" spans="78:136">
      <c r="BZ5600"/>
      <c r="CA5600" s="100">
        <v>41435.720324074071</v>
      </c>
      <c r="CB5600" t="s">
        <v>3451</v>
      </c>
      <c r="CF5600" s="65"/>
      <c r="CG5600" s="65"/>
      <c r="DJ5600" s="139"/>
      <c r="DK5600" s="95"/>
      <c r="DO5600" s="141"/>
      <c r="DP5600" s="91"/>
      <c r="DQ5600" s="72"/>
      <c r="DR5600" s="72"/>
      <c r="DS5600" s="72"/>
      <c r="DT5600" s="72"/>
      <c r="DZ5600" s="141"/>
      <c r="EA5600" s="141"/>
      <c r="EB5600" s="141"/>
      <c r="EC5600" s="141"/>
      <c r="ED5600" s="141"/>
      <c r="EE5600" s="143"/>
      <c r="EF5600" s="143"/>
    </row>
    <row r="5601" spans="78:136">
      <c r="BZ5601"/>
      <c r="CA5601" s="100">
        <v>41435.720335648148</v>
      </c>
      <c r="CB5601" t="s">
        <v>1969</v>
      </c>
      <c r="CF5601" s="65"/>
      <c r="CG5601" s="65"/>
      <c r="DJ5601" s="139"/>
      <c r="DK5601" s="95"/>
      <c r="DO5601" s="141"/>
      <c r="DP5601" s="91"/>
      <c r="DQ5601" s="72"/>
      <c r="DR5601" s="72"/>
      <c r="DS5601" s="72"/>
      <c r="DT5601" s="72"/>
      <c r="DZ5601" s="141"/>
      <c r="EA5601" s="141"/>
      <c r="EB5601" s="141"/>
      <c r="EC5601" s="141"/>
      <c r="ED5601" s="141"/>
      <c r="EE5601" s="143"/>
      <c r="EF5601" s="143"/>
    </row>
    <row r="5602" spans="78:136">
      <c r="BZ5602"/>
      <c r="CA5602" s="100">
        <v>41435.720347222225</v>
      </c>
      <c r="CB5602" t="s">
        <v>1969</v>
      </c>
      <c r="CF5602" s="65"/>
      <c r="CG5602" s="65"/>
      <c r="DJ5602" s="139"/>
      <c r="DK5602" s="95"/>
      <c r="DO5602" s="141"/>
      <c r="DP5602" s="91"/>
      <c r="DQ5602" s="72"/>
      <c r="DR5602" s="72"/>
      <c r="DS5602" s="72"/>
      <c r="DT5602" s="72"/>
      <c r="DZ5602" s="141"/>
      <c r="EA5602" s="141"/>
      <c r="EB5602" s="141"/>
      <c r="EC5602" s="141"/>
      <c r="ED5602" s="141"/>
      <c r="EE5602" s="143"/>
      <c r="EF5602" s="143"/>
    </row>
    <row r="5603" spans="78:136">
      <c r="BZ5603"/>
      <c r="CA5603" s="100">
        <v>41435.720347222225</v>
      </c>
      <c r="CB5603" t="s">
        <v>1969</v>
      </c>
      <c r="CF5603" s="65"/>
      <c r="CG5603" s="65"/>
      <c r="DJ5603" s="139"/>
      <c r="DK5603" s="95"/>
      <c r="DO5603" s="141"/>
      <c r="DP5603" s="91"/>
      <c r="DQ5603" s="72"/>
      <c r="DR5603" s="72"/>
      <c r="DS5603" s="72"/>
      <c r="DT5603" s="72"/>
      <c r="DZ5603" s="141"/>
      <c r="EA5603" s="141"/>
      <c r="EB5603" s="141"/>
      <c r="EC5603" s="141"/>
      <c r="ED5603" s="141"/>
      <c r="EE5603" s="143"/>
      <c r="EF5603" s="143"/>
    </row>
    <row r="5604" spans="78:136">
      <c r="BZ5604"/>
      <c r="CA5604" s="100">
        <v>41435.720358796294</v>
      </c>
      <c r="CB5604" t="s">
        <v>1969</v>
      </c>
      <c r="CF5604" s="65"/>
      <c r="CG5604" s="65"/>
      <c r="DJ5604" s="139"/>
      <c r="DK5604" s="95"/>
      <c r="DO5604" s="141"/>
      <c r="DP5604" s="91"/>
      <c r="DQ5604" s="72"/>
      <c r="DR5604" s="72"/>
      <c r="DS5604" s="72"/>
      <c r="DT5604" s="72"/>
      <c r="DZ5604" s="141"/>
      <c r="EA5604" s="141"/>
      <c r="EB5604" s="141"/>
      <c r="EC5604" s="141"/>
      <c r="ED5604" s="141"/>
      <c r="EE5604" s="143"/>
      <c r="EF5604" s="143"/>
    </row>
    <row r="5605" spans="78:136">
      <c r="BZ5605"/>
      <c r="CA5605" s="100">
        <v>41435.720370370371</v>
      </c>
      <c r="CB5605" t="s">
        <v>1969</v>
      </c>
      <c r="CF5605" s="65"/>
      <c r="CG5605" s="65"/>
      <c r="DJ5605" s="139"/>
      <c r="DK5605" s="95"/>
      <c r="DO5605" s="141"/>
      <c r="DP5605" s="91"/>
      <c r="DQ5605" s="72"/>
      <c r="DR5605" s="72"/>
      <c r="DS5605" s="72"/>
      <c r="DT5605" s="72"/>
      <c r="DZ5605" s="141"/>
      <c r="EA5605" s="141"/>
      <c r="EB5605" s="141"/>
      <c r="EC5605" s="141"/>
      <c r="ED5605" s="141"/>
      <c r="EE5605" s="143"/>
      <c r="EF5605" s="143"/>
    </row>
    <row r="5606" spans="78:136">
      <c r="BZ5606"/>
      <c r="CA5606" s="100">
        <v>41435.720381944448</v>
      </c>
      <c r="CB5606" t="s">
        <v>1969</v>
      </c>
      <c r="CF5606" s="65"/>
      <c r="CG5606" s="65"/>
      <c r="DJ5606" s="139"/>
      <c r="DK5606" s="95"/>
      <c r="DO5606" s="141"/>
      <c r="DP5606" s="91"/>
      <c r="DQ5606" s="72"/>
      <c r="DR5606" s="72"/>
      <c r="DS5606" s="72"/>
      <c r="DT5606" s="72"/>
      <c r="DZ5606" s="141"/>
      <c r="EA5606" s="141"/>
      <c r="EB5606" s="141"/>
      <c r="EC5606" s="141"/>
      <c r="ED5606" s="141"/>
      <c r="EE5606" s="143"/>
      <c r="EF5606" s="143"/>
    </row>
    <row r="5607" spans="78:136">
      <c r="BZ5607"/>
      <c r="CA5607" s="100">
        <v>41435.720393518517</v>
      </c>
      <c r="CB5607" t="s">
        <v>1969</v>
      </c>
      <c r="CF5607" s="65"/>
      <c r="CG5607" s="65"/>
      <c r="DJ5607" s="139"/>
      <c r="DK5607" s="95"/>
      <c r="DO5607" s="141"/>
      <c r="DP5607" s="91"/>
      <c r="DQ5607" s="72"/>
      <c r="DR5607" s="72"/>
      <c r="DS5607" s="72"/>
      <c r="DT5607" s="72"/>
      <c r="DZ5607" s="141"/>
      <c r="EA5607" s="141"/>
      <c r="EB5607" s="141"/>
      <c r="EC5607" s="141"/>
      <c r="ED5607" s="141"/>
      <c r="EE5607" s="143"/>
      <c r="EF5607" s="143"/>
    </row>
    <row r="5608" spans="78:136">
      <c r="BZ5608"/>
      <c r="CA5608" s="100">
        <v>41435.720416666663</v>
      </c>
      <c r="CB5608" t="s">
        <v>3502</v>
      </c>
      <c r="CF5608" s="65"/>
      <c r="CG5608" s="65"/>
      <c r="DJ5608" s="139"/>
      <c r="DK5608" s="95"/>
      <c r="DO5608" s="141"/>
      <c r="DP5608" s="91"/>
      <c r="DQ5608" s="72"/>
      <c r="DR5608" s="72"/>
      <c r="DS5608" s="72"/>
      <c r="DT5608" s="72"/>
      <c r="DZ5608" s="141"/>
      <c r="EA5608" s="141"/>
      <c r="EB5608" s="141"/>
      <c r="EC5608" s="141"/>
      <c r="ED5608" s="141"/>
      <c r="EE5608" s="143"/>
      <c r="EF5608" s="143"/>
    </row>
    <row r="5609" spans="78:136">
      <c r="BZ5609"/>
      <c r="CA5609" s="100">
        <v>41435.720416666663</v>
      </c>
      <c r="CB5609" t="s">
        <v>1969</v>
      </c>
      <c r="CF5609" s="65"/>
      <c r="CG5609" s="65"/>
      <c r="DJ5609" s="139"/>
      <c r="DK5609" s="95"/>
      <c r="DO5609" s="141"/>
      <c r="DP5609" s="91"/>
      <c r="DQ5609" s="72"/>
      <c r="DR5609" s="72"/>
      <c r="DS5609" s="72"/>
      <c r="DT5609" s="72"/>
      <c r="DZ5609" s="141"/>
      <c r="EA5609" s="141"/>
      <c r="EB5609" s="141"/>
      <c r="EC5609" s="141"/>
      <c r="ED5609" s="141"/>
      <c r="EE5609" s="143"/>
      <c r="EF5609" s="143"/>
    </row>
    <row r="5610" spans="78:136">
      <c r="BZ5610"/>
      <c r="CA5610" s="100">
        <v>41435.72042824074</v>
      </c>
      <c r="CB5610" t="s">
        <v>1969</v>
      </c>
      <c r="CF5610" s="65"/>
      <c r="CG5610" s="65"/>
      <c r="DJ5610" s="139"/>
      <c r="DK5610" s="95"/>
      <c r="DO5610" s="141"/>
      <c r="DP5610" s="91"/>
      <c r="DQ5610" s="72"/>
      <c r="DR5610" s="72"/>
      <c r="DS5610" s="72"/>
      <c r="DT5610" s="72"/>
      <c r="DZ5610" s="141"/>
      <c r="EA5610" s="141"/>
      <c r="EB5610" s="141"/>
      <c r="EC5610" s="141"/>
      <c r="ED5610" s="141"/>
      <c r="EE5610" s="143"/>
      <c r="EF5610" s="143"/>
    </row>
    <row r="5611" spans="78:136">
      <c r="BZ5611"/>
      <c r="CA5611" s="100">
        <v>41435.72042824074</v>
      </c>
      <c r="CB5611" t="s">
        <v>1969</v>
      </c>
      <c r="CF5611" s="65"/>
      <c r="CG5611" s="65"/>
      <c r="DJ5611" s="139"/>
      <c r="DK5611" s="95"/>
      <c r="DO5611" s="141"/>
      <c r="DP5611" s="91"/>
      <c r="DQ5611" s="72"/>
      <c r="DR5611" s="72"/>
      <c r="DS5611" s="72"/>
      <c r="DT5611" s="72"/>
      <c r="DZ5611" s="141"/>
      <c r="EA5611" s="141"/>
      <c r="EB5611" s="141"/>
      <c r="EC5611" s="141"/>
      <c r="ED5611" s="141"/>
      <c r="EE5611" s="143"/>
      <c r="EF5611" s="143"/>
    </row>
    <row r="5612" spans="78:136">
      <c r="BZ5612"/>
      <c r="CA5612" s="100">
        <v>41435.720439814817</v>
      </c>
      <c r="CB5612" t="s">
        <v>1969</v>
      </c>
      <c r="CF5612" s="65"/>
      <c r="CG5612" s="65"/>
      <c r="DJ5612" s="139"/>
      <c r="DK5612" s="95"/>
      <c r="DO5612" s="141"/>
      <c r="DP5612" s="91"/>
      <c r="DQ5612" s="72"/>
      <c r="DR5612" s="72"/>
      <c r="DS5612" s="72"/>
      <c r="DT5612" s="72"/>
      <c r="DZ5612" s="141"/>
      <c r="EA5612" s="141"/>
      <c r="EB5612" s="141"/>
      <c r="EC5612" s="141"/>
      <c r="ED5612" s="141"/>
      <c r="EE5612" s="143"/>
      <c r="EF5612" s="143"/>
    </row>
    <row r="5613" spans="78:136">
      <c r="BZ5613"/>
      <c r="CA5613" s="100">
        <v>41435.720451388886</v>
      </c>
      <c r="CB5613" t="s">
        <v>1969</v>
      </c>
      <c r="CF5613" s="65"/>
      <c r="CG5613" s="65"/>
      <c r="DJ5613" s="139"/>
      <c r="DK5613" s="95"/>
      <c r="DO5613" s="141"/>
      <c r="DP5613" s="91"/>
      <c r="DQ5613" s="72"/>
      <c r="DR5613" s="72"/>
      <c r="DS5613" s="72"/>
      <c r="DT5613" s="72"/>
      <c r="DZ5613" s="141"/>
      <c r="EA5613" s="141"/>
      <c r="EB5613" s="141"/>
      <c r="EC5613" s="141"/>
      <c r="ED5613" s="141"/>
      <c r="EE5613" s="143"/>
      <c r="EF5613" s="143"/>
    </row>
    <row r="5614" spans="78:136">
      <c r="BZ5614"/>
      <c r="CA5614" s="100">
        <v>41435.72047453704</v>
      </c>
      <c r="CB5614" t="s">
        <v>1969</v>
      </c>
      <c r="CF5614" s="65"/>
      <c r="CG5614" s="65"/>
      <c r="DJ5614" s="139"/>
      <c r="DK5614" s="95"/>
      <c r="DO5614" s="141"/>
      <c r="DP5614" s="91"/>
      <c r="DQ5614" s="72"/>
      <c r="DR5614" s="72"/>
      <c r="DS5614" s="72"/>
      <c r="DT5614" s="72"/>
      <c r="DZ5614" s="141"/>
      <c r="EA5614" s="141"/>
      <c r="EB5614" s="141"/>
      <c r="EC5614" s="141"/>
      <c r="ED5614" s="141"/>
      <c r="EE5614" s="143"/>
      <c r="EF5614" s="143"/>
    </row>
    <row r="5615" spans="78:136">
      <c r="BZ5615"/>
      <c r="CA5615" s="100">
        <v>41435.720486111109</v>
      </c>
      <c r="CB5615" t="s">
        <v>1969</v>
      </c>
      <c r="CF5615" s="65"/>
      <c r="CG5615" s="65"/>
      <c r="DJ5615" s="139"/>
      <c r="DK5615" s="95"/>
      <c r="DO5615" s="141"/>
      <c r="DP5615" s="91"/>
      <c r="DQ5615" s="72"/>
      <c r="DR5615" s="72"/>
      <c r="DS5615" s="72"/>
      <c r="DT5615" s="72"/>
      <c r="DZ5615" s="141"/>
      <c r="EA5615" s="141"/>
      <c r="EB5615" s="141"/>
      <c r="EC5615" s="141"/>
      <c r="ED5615" s="141"/>
      <c r="EE5615" s="143"/>
      <c r="EF5615" s="143"/>
    </row>
    <row r="5616" spans="78:136">
      <c r="BZ5616"/>
      <c r="CA5616" s="100">
        <v>41435.720497685186</v>
      </c>
      <c r="CB5616" t="s">
        <v>3503</v>
      </c>
      <c r="CF5616" s="65"/>
      <c r="CG5616" s="65"/>
      <c r="DJ5616" s="139"/>
      <c r="DK5616" s="95"/>
      <c r="DO5616" s="141"/>
      <c r="DP5616" s="91"/>
      <c r="DQ5616" s="72"/>
      <c r="DR5616" s="72"/>
      <c r="DS5616" s="72"/>
      <c r="DT5616" s="72"/>
      <c r="DZ5616" s="141"/>
      <c r="EA5616" s="141"/>
      <c r="EB5616" s="141"/>
      <c r="EC5616" s="141"/>
      <c r="ED5616" s="141"/>
      <c r="EE5616" s="143"/>
      <c r="EF5616" s="143"/>
    </row>
    <row r="5617" spans="78:136">
      <c r="BZ5617"/>
      <c r="CA5617" s="100">
        <v>41435.720497685186</v>
      </c>
      <c r="CB5617" t="s">
        <v>1969</v>
      </c>
      <c r="CF5617" s="65"/>
      <c r="CG5617" s="65"/>
      <c r="DJ5617" s="139"/>
      <c r="DK5617" s="95"/>
      <c r="DO5617" s="141"/>
      <c r="DP5617" s="91"/>
      <c r="DQ5617" s="72"/>
      <c r="DR5617" s="72"/>
      <c r="DS5617" s="72"/>
      <c r="DT5617" s="72"/>
      <c r="DZ5617" s="141"/>
      <c r="EA5617" s="141"/>
      <c r="EB5617" s="141"/>
      <c r="EC5617" s="141"/>
      <c r="ED5617" s="141"/>
      <c r="EE5617" s="143"/>
      <c r="EF5617" s="143"/>
    </row>
    <row r="5618" spans="78:136">
      <c r="BZ5618"/>
      <c r="CA5618" s="100">
        <v>41435.720520833333</v>
      </c>
      <c r="CB5618" t="s">
        <v>1969</v>
      </c>
      <c r="CF5618" s="65"/>
      <c r="CG5618" s="65"/>
      <c r="DJ5618" s="139"/>
      <c r="DK5618" s="95"/>
      <c r="DO5618" s="141"/>
      <c r="DP5618" s="91"/>
      <c r="DQ5618" s="72"/>
      <c r="DR5618" s="72"/>
      <c r="DS5618" s="72"/>
      <c r="DT5618" s="72"/>
      <c r="DZ5618" s="141"/>
      <c r="EA5618" s="141"/>
      <c r="EB5618" s="141"/>
      <c r="EC5618" s="141"/>
      <c r="ED5618" s="141"/>
      <c r="EE5618" s="143"/>
      <c r="EF5618" s="143"/>
    </row>
    <row r="5619" spans="78:136">
      <c r="BZ5619"/>
      <c r="CA5619" s="100">
        <v>41435.720520833333</v>
      </c>
      <c r="CB5619" t="s">
        <v>1969</v>
      </c>
      <c r="CF5619" s="65"/>
      <c r="CG5619" s="65"/>
      <c r="DJ5619" s="139"/>
      <c r="DK5619" s="95"/>
      <c r="DO5619" s="141"/>
      <c r="DP5619" s="91"/>
      <c r="DQ5619" s="72"/>
      <c r="DR5619" s="72"/>
      <c r="DS5619" s="72"/>
      <c r="DT5619" s="72"/>
      <c r="DZ5619" s="141"/>
      <c r="EA5619" s="141"/>
      <c r="EB5619" s="141"/>
      <c r="EC5619" s="141"/>
      <c r="ED5619" s="141"/>
      <c r="EE5619" s="143"/>
      <c r="EF5619" s="143"/>
    </row>
    <row r="5620" spans="78:136">
      <c r="BZ5620"/>
      <c r="CA5620" s="100">
        <v>41435.720532407409</v>
      </c>
      <c r="CB5620" t="s">
        <v>1969</v>
      </c>
      <c r="CF5620" s="65"/>
      <c r="CG5620" s="65"/>
      <c r="DJ5620" s="139"/>
      <c r="DK5620" s="95"/>
      <c r="DO5620" s="141"/>
      <c r="DP5620" s="91"/>
      <c r="DQ5620" s="72"/>
      <c r="DR5620" s="72"/>
      <c r="DS5620" s="72"/>
      <c r="DT5620" s="72"/>
      <c r="DZ5620" s="141"/>
      <c r="EA5620" s="141"/>
      <c r="EB5620" s="141"/>
      <c r="EC5620" s="141"/>
      <c r="ED5620" s="141"/>
      <c r="EE5620" s="143"/>
      <c r="EF5620" s="143"/>
    </row>
    <row r="5621" spans="78:136">
      <c r="BZ5621"/>
      <c r="CA5621" s="100">
        <v>41435.720543981479</v>
      </c>
      <c r="CB5621" t="s">
        <v>1969</v>
      </c>
      <c r="CF5621" s="65"/>
      <c r="CG5621" s="65"/>
      <c r="DJ5621" s="139"/>
      <c r="DK5621" s="95"/>
      <c r="DO5621" s="141"/>
      <c r="DP5621" s="91"/>
      <c r="DQ5621" s="72"/>
      <c r="DR5621" s="72"/>
      <c r="DS5621" s="72"/>
      <c r="DT5621" s="72"/>
      <c r="DZ5621" s="141"/>
      <c r="EA5621" s="141"/>
      <c r="EB5621" s="141"/>
      <c r="EC5621" s="141"/>
      <c r="ED5621" s="141"/>
      <c r="EE5621" s="143"/>
      <c r="EF5621" s="143"/>
    </row>
    <row r="5622" spans="78:136">
      <c r="BZ5622"/>
      <c r="CA5622" s="100">
        <v>41435.720555555556</v>
      </c>
      <c r="CB5622" t="s">
        <v>1969</v>
      </c>
      <c r="CF5622" s="65"/>
      <c r="CG5622" s="65"/>
      <c r="DJ5622" s="139"/>
      <c r="DK5622" s="95"/>
      <c r="DO5622" s="141"/>
      <c r="DP5622" s="91"/>
      <c r="DQ5622" s="72"/>
      <c r="DR5622" s="72"/>
      <c r="DS5622" s="72"/>
      <c r="DT5622" s="72"/>
      <c r="DZ5622" s="141"/>
      <c r="EA5622" s="141"/>
      <c r="EB5622" s="141"/>
      <c r="EC5622" s="141"/>
      <c r="ED5622" s="141"/>
      <c r="EE5622" s="143"/>
      <c r="EF5622" s="143"/>
    </row>
    <row r="5623" spans="78:136">
      <c r="BZ5623"/>
      <c r="CA5623" s="100">
        <v>41435.720567129632</v>
      </c>
      <c r="CB5623" t="s">
        <v>1969</v>
      </c>
      <c r="CF5623" s="65"/>
      <c r="CG5623" s="65"/>
      <c r="DJ5623" s="139"/>
      <c r="DK5623" s="95"/>
      <c r="DO5623" s="141"/>
      <c r="DP5623" s="91"/>
      <c r="DQ5623" s="72"/>
      <c r="DR5623" s="72"/>
      <c r="DS5623" s="72"/>
      <c r="DT5623" s="72"/>
      <c r="DZ5623" s="141"/>
      <c r="EA5623" s="141"/>
      <c r="EB5623" s="141"/>
      <c r="EC5623" s="141"/>
      <c r="ED5623" s="141"/>
      <c r="EE5623" s="143"/>
      <c r="EF5623" s="143"/>
    </row>
    <row r="5624" spans="78:136">
      <c r="BZ5624"/>
      <c r="CA5624" s="100">
        <v>41435.720578703702</v>
      </c>
      <c r="CB5624" t="s">
        <v>3454</v>
      </c>
      <c r="CF5624" s="65"/>
      <c r="CG5624" s="65"/>
      <c r="DJ5624" s="139"/>
      <c r="DK5624" s="95"/>
      <c r="DO5624" s="141"/>
      <c r="DP5624" s="91"/>
      <c r="DQ5624" s="72"/>
      <c r="DR5624" s="72"/>
      <c r="DS5624" s="72"/>
      <c r="DT5624" s="72"/>
      <c r="DZ5624" s="141"/>
      <c r="EA5624" s="141"/>
      <c r="EB5624" s="141"/>
      <c r="EC5624" s="141"/>
      <c r="ED5624" s="141"/>
      <c r="EE5624" s="143"/>
      <c r="EF5624" s="143"/>
    </row>
    <row r="5625" spans="78:136">
      <c r="BZ5625"/>
      <c r="CA5625" s="100">
        <v>41435.720590277779</v>
      </c>
      <c r="CB5625" t="s">
        <v>1969</v>
      </c>
      <c r="CF5625" s="65"/>
      <c r="CG5625" s="65"/>
      <c r="DJ5625" s="139"/>
      <c r="DK5625" s="95"/>
      <c r="DO5625" s="141"/>
      <c r="DP5625" s="91"/>
      <c r="DQ5625" s="72"/>
      <c r="DR5625" s="72"/>
      <c r="DS5625" s="72"/>
      <c r="DT5625" s="72"/>
      <c r="DZ5625" s="141"/>
      <c r="EA5625" s="141"/>
      <c r="EB5625" s="141"/>
      <c r="EC5625" s="141"/>
      <c r="ED5625" s="141"/>
      <c r="EE5625" s="143"/>
      <c r="EF5625" s="143"/>
    </row>
    <row r="5626" spans="78:136">
      <c r="BZ5626"/>
      <c r="CA5626" s="100">
        <v>41435.720601851855</v>
      </c>
      <c r="CB5626" t="s">
        <v>1969</v>
      </c>
      <c r="CF5626" s="65"/>
      <c r="CG5626" s="65"/>
      <c r="DJ5626" s="139"/>
      <c r="DK5626" s="95"/>
      <c r="DO5626" s="141"/>
      <c r="DP5626" s="91"/>
      <c r="DQ5626" s="72"/>
      <c r="DR5626" s="72"/>
      <c r="DS5626" s="72"/>
      <c r="DT5626" s="72"/>
      <c r="DZ5626" s="141"/>
      <c r="EA5626" s="141"/>
      <c r="EB5626" s="141"/>
      <c r="EC5626" s="141"/>
      <c r="ED5626" s="141"/>
      <c r="EE5626" s="143"/>
      <c r="EF5626" s="143"/>
    </row>
    <row r="5627" spans="78:136">
      <c r="BZ5627"/>
      <c r="CA5627" s="100">
        <v>41435.720601851855</v>
      </c>
      <c r="CB5627" t="s">
        <v>1969</v>
      </c>
      <c r="CF5627" s="65"/>
      <c r="CG5627" s="65"/>
      <c r="DJ5627" s="139"/>
      <c r="DK5627" s="95"/>
      <c r="DO5627" s="141"/>
      <c r="DP5627" s="91"/>
      <c r="DQ5627" s="72"/>
      <c r="DR5627" s="72"/>
      <c r="DS5627" s="72"/>
      <c r="DT5627" s="72"/>
      <c r="DZ5627" s="141"/>
      <c r="EA5627" s="141"/>
      <c r="EB5627" s="141"/>
      <c r="EC5627" s="141"/>
      <c r="ED5627" s="141"/>
      <c r="EE5627" s="143"/>
      <c r="EF5627" s="143"/>
    </row>
    <row r="5628" spans="78:136">
      <c r="BZ5628"/>
      <c r="CA5628" s="100">
        <v>41435.720613425925</v>
      </c>
      <c r="CB5628" t="s">
        <v>1969</v>
      </c>
      <c r="CF5628" s="65"/>
      <c r="CG5628" s="65"/>
      <c r="DJ5628" s="139"/>
      <c r="DK5628" s="95"/>
      <c r="DO5628" s="141"/>
      <c r="DP5628" s="91"/>
      <c r="DQ5628" s="72"/>
      <c r="DR5628" s="72"/>
      <c r="DS5628" s="72"/>
      <c r="DT5628" s="72"/>
      <c r="DZ5628" s="141"/>
      <c r="EA5628" s="141"/>
      <c r="EB5628" s="141"/>
      <c r="EC5628" s="141"/>
      <c r="ED5628" s="141"/>
      <c r="EE5628" s="143"/>
      <c r="EF5628" s="143"/>
    </row>
    <row r="5629" spans="78:136">
      <c r="BZ5629"/>
      <c r="CA5629" s="100">
        <v>41435.720625000002</v>
      </c>
      <c r="CB5629" t="s">
        <v>1969</v>
      </c>
      <c r="CF5629" s="65"/>
      <c r="CG5629" s="65"/>
      <c r="DJ5629" s="139"/>
      <c r="DK5629" s="95"/>
      <c r="DO5629" s="141"/>
      <c r="DP5629" s="91"/>
      <c r="DQ5629" s="72"/>
      <c r="DR5629" s="72"/>
      <c r="DS5629" s="72"/>
      <c r="DT5629" s="72"/>
      <c r="DZ5629" s="141"/>
      <c r="EA5629" s="141"/>
      <c r="EB5629" s="141"/>
      <c r="EC5629" s="141"/>
      <c r="ED5629" s="141"/>
      <c r="EE5629" s="143"/>
      <c r="EF5629" s="143"/>
    </row>
    <row r="5630" spans="78:136">
      <c r="BZ5630"/>
      <c r="CA5630" s="100">
        <v>41435.720636574071</v>
      </c>
      <c r="CB5630" t="s">
        <v>1969</v>
      </c>
      <c r="CF5630" s="65"/>
      <c r="CG5630" s="65"/>
      <c r="DJ5630" s="139"/>
      <c r="DK5630" s="95"/>
      <c r="DO5630" s="141"/>
      <c r="DP5630" s="91"/>
      <c r="DQ5630" s="72"/>
      <c r="DR5630" s="72"/>
      <c r="DS5630" s="72"/>
      <c r="DT5630" s="72"/>
      <c r="DZ5630" s="141"/>
      <c r="EA5630" s="141"/>
      <c r="EB5630" s="141"/>
      <c r="EC5630" s="141"/>
      <c r="ED5630" s="141"/>
      <c r="EE5630" s="143"/>
      <c r="EF5630" s="143"/>
    </row>
    <row r="5631" spans="78:136">
      <c r="BZ5631"/>
      <c r="CA5631" s="100">
        <v>41435.720659722225</v>
      </c>
      <c r="CB5631" t="s">
        <v>1969</v>
      </c>
      <c r="CF5631" s="65"/>
      <c r="CG5631" s="65"/>
      <c r="DJ5631" s="139"/>
      <c r="DK5631" s="95"/>
      <c r="DO5631" s="141"/>
      <c r="DP5631" s="91"/>
      <c r="DQ5631" s="72"/>
      <c r="DR5631" s="72"/>
      <c r="DS5631" s="72"/>
      <c r="DT5631" s="72"/>
      <c r="DZ5631" s="141"/>
      <c r="EA5631" s="141"/>
      <c r="EB5631" s="141"/>
      <c r="EC5631" s="141"/>
      <c r="ED5631" s="141"/>
      <c r="EE5631" s="143"/>
      <c r="EF5631" s="143"/>
    </row>
    <row r="5632" spans="78:136">
      <c r="BZ5632"/>
      <c r="CA5632" s="100">
        <v>41435.720671296294</v>
      </c>
      <c r="CB5632" t="s">
        <v>3505</v>
      </c>
      <c r="CF5632" s="65"/>
      <c r="CG5632" s="65"/>
      <c r="DJ5632" s="139"/>
      <c r="DK5632" s="95"/>
      <c r="DO5632" s="141"/>
      <c r="DP5632" s="91"/>
      <c r="DQ5632" s="72"/>
      <c r="DR5632" s="72"/>
      <c r="DS5632" s="72"/>
      <c r="DT5632" s="72"/>
      <c r="DZ5632" s="141"/>
      <c r="EA5632" s="141"/>
      <c r="EB5632" s="141"/>
      <c r="EC5632" s="141"/>
      <c r="ED5632" s="141"/>
      <c r="EE5632" s="143"/>
      <c r="EF5632" s="143"/>
    </row>
    <row r="5633" spans="78:136">
      <c r="BZ5633"/>
      <c r="CA5633" s="100">
        <v>41435.720671296294</v>
      </c>
      <c r="CB5633" t="s">
        <v>1969</v>
      </c>
      <c r="CF5633" s="65"/>
      <c r="CG5633" s="65"/>
      <c r="DJ5633" s="139"/>
      <c r="DK5633" s="95"/>
      <c r="DO5633" s="141"/>
      <c r="DP5633" s="91"/>
      <c r="DQ5633" s="72"/>
      <c r="DR5633" s="72"/>
      <c r="DS5633" s="72"/>
      <c r="DT5633" s="72"/>
      <c r="DZ5633" s="141"/>
      <c r="EA5633" s="141"/>
      <c r="EB5633" s="141"/>
      <c r="EC5633" s="141"/>
      <c r="ED5633" s="141"/>
      <c r="EE5633" s="143"/>
      <c r="EF5633" s="143"/>
    </row>
    <row r="5634" spans="78:136">
      <c r="BZ5634"/>
      <c r="CA5634" s="100">
        <v>41435.720694444448</v>
      </c>
      <c r="CB5634" t="s">
        <v>1969</v>
      </c>
      <c r="CF5634" s="65"/>
      <c r="CG5634" s="65"/>
      <c r="DJ5634" s="139"/>
      <c r="DK5634" s="95"/>
      <c r="DO5634" s="141"/>
      <c r="DP5634" s="91"/>
      <c r="DQ5634" s="72"/>
      <c r="DR5634" s="72"/>
      <c r="DS5634" s="72"/>
      <c r="DT5634" s="72"/>
      <c r="DZ5634" s="141"/>
      <c r="EA5634" s="141"/>
      <c r="EB5634" s="141"/>
      <c r="EC5634" s="141"/>
      <c r="ED5634" s="141"/>
      <c r="EE5634" s="143"/>
      <c r="EF5634" s="143"/>
    </row>
    <row r="5635" spans="78:136">
      <c r="BZ5635"/>
      <c r="CA5635" s="100">
        <v>41435.720694444448</v>
      </c>
      <c r="CB5635" t="s">
        <v>1969</v>
      </c>
      <c r="CF5635" s="65"/>
      <c r="CG5635" s="65"/>
      <c r="DJ5635" s="139"/>
      <c r="DK5635" s="95"/>
      <c r="DO5635" s="141"/>
      <c r="DP5635" s="91"/>
      <c r="DQ5635" s="72"/>
      <c r="DR5635" s="72"/>
      <c r="DS5635" s="72"/>
      <c r="DT5635" s="72"/>
      <c r="DZ5635" s="141"/>
      <c r="EA5635" s="141"/>
      <c r="EB5635" s="141"/>
      <c r="EC5635" s="141"/>
      <c r="ED5635" s="141"/>
      <c r="EE5635" s="143"/>
      <c r="EF5635" s="143"/>
    </row>
    <row r="5636" spans="78:136">
      <c r="BZ5636"/>
      <c r="CA5636" s="100">
        <v>41435.720706018517</v>
      </c>
      <c r="CB5636" t="s">
        <v>1969</v>
      </c>
      <c r="CF5636" s="65"/>
      <c r="CG5636" s="65"/>
      <c r="DJ5636" s="139"/>
      <c r="DK5636" s="95"/>
      <c r="DO5636" s="141"/>
      <c r="DP5636" s="91"/>
      <c r="DQ5636" s="72"/>
      <c r="DR5636" s="72"/>
      <c r="DS5636" s="72"/>
      <c r="DT5636" s="72"/>
      <c r="DZ5636" s="141"/>
      <c r="EA5636" s="141"/>
      <c r="EB5636" s="141"/>
      <c r="EC5636" s="141"/>
      <c r="ED5636" s="141"/>
      <c r="EE5636" s="143"/>
      <c r="EF5636" s="143"/>
    </row>
    <row r="5637" spans="78:136">
      <c r="BZ5637"/>
      <c r="CA5637" s="100">
        <v>41435.720717592594</v>
      </c>
      <c r="CB5637" t="s">
        <v>1969</v>
      </c>
      <c r="CF5637" s="65"/>
      <c r="CG5637" s="65"/>
      <c r="DJ5637" s="139"/>
      <c r="DK5637" s="95"/>
      <c r="DO5637" s="141"/>
      <c r="DP5637" s="91"/>
      <c r="DQ5637" s="72"/>
      <c r="DR5637" s="72"/>
      <c r="DS5637" s="72"/>
      <c r="DT5637" s="72"/>
      <c r="DZ5637" s="141"/>
      <c r="EA5637" s="141"/>
      <c r="EB5637" s="141"/>
      <c r="EC5637" s="141"/>
      <c r="ED5637" s="141"/>
      <c r="EE5637" s="143"/>
      <c r="EF5637" s="143"/>
    </row>
    <row r="5638" spans="78:136">
      <c r="BZ5638"/>
      <c r="CA5638" s="100">
        <v>41435.720729166664</v>
      </c>
      <c r="CB5638" t="s">
        <v>1969</v>
      </c>
      <c r="CF5638" s="65"/>
      <c r="CG5638" s="65"/>
      <c r="DJ5638" s="139"/>
      <c r="DK5638" s="95"/>
      <c r="DO5638" s="141"/>
      <c r="DP5638" s="91"/>
      <c r="DQ5638" s="72"/>
      <c r="DR5638" s="72"/>
      <c r="DS5638" s="72"/>
      <c r="DT5638" s="72"/>
      <c r="DZ5638" s="141"/>
      <c r="EA5638" s="141"/>
      <c r="EB5638" s="141"/>
      <c r="EC5638" s="141"/>
      <c r="ED5638" s="141"/>
      <c r="EE5638" s="143"/>
      <c r="EF5638" s="143"/>
    </row>
    <row r="5639" spans="78:136">
      <c r="BZ5639"/>
      <c r="CA5639" s="100">
        <v>41435.72074074074</v>
      </c>
      <c r="CB5639" t="s">
        <v>1969</v>
      </c>
      <c r="CF5639" s="65"/>
      <c r="CG5639" s="65"/>
      <c r="DJ5639" s="139"/>
      <c r="DK5639" s="95"/>
      <c r="DO5639" s="141"/>
      <c r="DP5639" s="91"/>
      <c r="DQ5639" s="72"/>
      <c r="DR5639" s="72"/>
      <c r="DS5639" s="72"/>
      <c r="DT5639" s="72"/>
      <c r="DZ5639" s="141"/>
      <c r="EA5639" s="141"/>
      <c r="EB5639" s="141"/>
      <c r="EC5639" s="141"/>
      <c r="ED5639" s="141"/>
      <c r="EE5639" s="143"/>
      <c r="EF5639" s="143"/>
    </row>
    <row r="5640" spans="78:136">
      <c r="BZ5640"/>
      <c r="CA5640" s="100">
        <v>41435.720752314817</v>
      </c>
      <c r="CB5640" t="s">
        <v>3564</v>
      </c>
      <c r="CF5640" s="65"/>
      <c r="CG5640" s="65"/>
      <c r="DJ5640" s="139"/>
      <c r="DK5640" s="95"/>
      <c r="DO5640" s="141"/>
      <c r="DP5640" s="91"/>
      <c r="DQ5640" s="72"/>
      <c r="DR5640" s="72"/>
      <c r="DS5640" s="72"/>
      <c r="DT5640" s="72"/>
      <c r="DZ5640" s="141"/>
      <c r="EA5640" s="141"/>
      <c r="EB5640" s="141"/>
      <c r="EC5640" s="141"/>
      <c r="ED5640" s="141"/>
      <c r="EE5640" s="143"/>
      <c r="EF5640" s="143"/>
    </row>
    <row r="5641" spans="78:136">
      <c r="BZ5641"/>
      <c r="CA5641" s="100">
        <v>41435.720763888887</v>
      </c>
      <c r="CB5641" t="s">
        <v>1969</v>
      </c>
      <c r="CF5641" s="65"/>
      <c r="CG5641" s="65"/>
      <c r="DJ5641" s="139"/>
      <c r="DK5641" s="95"/>
      <c r="DO5641" s="141"/>
      <c r="DP5641" s="91"/>
      <c r="DQ5641" s="72"/>
      <c r="DR5641" s="72"/>
      <c r="DS5641" s="72"/>
      <c r="DT5641" s="72"/>
      <c r="DZ5641" s="141"/>
      <c r="EA5641" s="141"/>
      <c r="EB5641" s="141"/>
      <c r="EC5641" s="141"/>
      <c r="ED5641" s="141"/>
      <c r="EE5641" s="143"/>
      <c r="EF5641" s="143"/>
    </row>
    <row r="5642" spans="78:136">
      <c r="BZ5642"/>
      <c r="CA5642" s="100">
        <v>41435.720775462964</v>
      </c>
      <c r="CB5642" t="s">
        <v>1969</v>
      </c>
      <c r="CF5642" s="65"/>
      <c r="CG5642" s="65"/>
      <c r="DJ5642" s="139"/>
      <c r="DK5642" s="95"/>
      <c r="DO5642" s="141"/>
      <c r="DP5642" s="91"/>
      <c r="DQ5642" s="72"/>
      <c r="DR5642" s="72"/>
      <c r="DS5642" s="72"/>
      <c r="DT5642" s="72"/>
      <c r="DZ5642" s="141"/>
      <c r="EA5642" s="141"/>
      <c r="EB5642" s="141"/>
      <c r="EC5642" s="141"/>
      <c r="ED5642" s="141"/>
      <c r="EE5642" s="143"/>
      <c r="EF5642" s="143"/>
    </row>
    <row r="5643" spans="78:136">
      <c r="BZ5643"/>
      <c r="CA5643" s="100">
        <v>41435.720775462964</v>
      </c>
      <c r="CB5643" t="s">
        <v>1969</v>
      </c>
      <c r="CF5643" s="65"/>
      <c r="CG5643" s="65"/>
      <c r="DJ5643" s="139"/>
      <c r="DK5643" s="95"/>
      <c r="DO5643" s="141"/>
      <c r="DP5643" s="91"/>
      <c r="DQ5643" s="72"/>
      <c r="DR5643" s="72"/>
      <c r="DS5643" s="72"/>
      <c r="DT5643" s="72"/>
      <c r="DZ5643" s="141"/>
      <c r="EA5643" s="141"/>
      <c r="EB5643" s="141"/>
      <c r="EC5643" s="141"/>
      <c r="ED5643" s="141"/>
      <c r="EE5643" s="143"/>
      <c r="EF5643" s="143"/>
    </row>
    <row r="5644" spans="78:136">
      <c r="BZ5644"/>
      <c r="CA5644" s="100">
        <v>41435.72078703704</v>
      </c>
      <c r="CB5644" t="s">
        <v>1969</v>
      </c>
      <c r="CF5644" s="65"/>
      <c r="CG5644" s="65"/>
      <c r="DJ5644" s="139"/>
      <c r="DK5644" s="95"/>
      <c r="DO5644" s="141"/>
      <c r="DP5644" s="91"/>
      <c r="DQ5644" s="72"/>
      <c r="DR5644" s="72"/>
      <c r="DS5644" s="72"/>
      <c r="DT5644" s="72"/>
      <c r="DZ5644" s="141"/>
      <c r="EA5644" s="141"/>
      <c r="EB5644" s="141"/>
      <c r="EC5644" s="141"/>
      <c r="ED5644" s="141"/>
      <c r="EE5644" s="143"/>
      <c r="EF5644" s="143"/>
    </row>
    <row r="5645" spans="78:136">
      <c r="BZ5645"/>
      <c r="CA5645" s="100">
        <v>41435.72079861111</v>
      </c>
      <c r="CB5645" t="s">
        <v>1969</v>
      </c>
      <c r="CF5645" s="65"/>
      <c r="CG5645" s="65"/>
      <c r="DJ5645" s="139"/>
      <c r="DK5645" s="95"/>
      <c r="DO5645" s="141"/>
      <c r="DP5645" s="91"/>
      <c r="DQ5645" s="72"/>
      <c r="DR5645" s="72"/>
      <c r="DS5645" s="72"/>
      <c r="DT5645" s="72"/>
      <c r="DZ5645" s="141"/>
      <c r="EA5645" s="141"/>
      <c r="EB5645" s="141"/>
      <c r="EC5645" s="141"/>
      <c r="ED5645" s="141"/>
      <c r="EE5645" s="143"/>
      <c r="EF5645" s="143"/>
    </row>
    <row r="5646" spans="78:136">
      <c r="BZ5646"/>
      <c r="CA5646" s="100">
        <v>41435.720810185187</v>
      </c>
      <c r="CB5646" t="s">
        <v>1969</v>
      </c>
      <c r="CF5646" s="65"/>
      <c r="CG5646" s="65"/>
      <c r="DJ5646" s="139"/>
      <c r="DK5646" s="95"/>
      <c r="DO5646" s="141"/>
      <c r="DP5646" s="91"/>
      <c r="DQ5646" s="72"/>
      <c r="DR5646" s="72"/>
      <c r="DS5646" s="72"/>
      <c r="DT5646" s="72"/>
      <c r="DZ5646" s="141"/>
      <c r="EA5646" s="141"/>
      <c r="EB5646" s="141"/>
      <c r="EC5646" s="141"/>
      <c r="ED5646" s="141"/>
      <c r="EE5646" s="143"/>
      <c r="EF5646" s="143"/>
    </row>
    <row r="5647" spans="78:136">
      <c r="BZ5647"/>
      <c r="CA5647" s="100">
        <v>41435.720833333333</v>
      </c>
      <c r="CB5647" t="s">
        <v>1969</v>
      </c>
      <c r="CF5647" s="65"/>
      <c r="CG5647" s="65"/>
      <c r="DJ5647" s="139"/>
      <c r="DK5647" s="95"/>
      <c r="DO5647" s="141"/>
      <c r="DP5647" s="91"/>
      <c r="DQ5647" s="72"/>
      <c r="DR5647" s="72"/>
      <c r="DS5647" s="72"/>
      <c r="DT5647" s="72"/>
      <c r="DZ5647" s="141"/>
      <c r="EA5647" s="141"/>
      <c r="EB5647" s="141"/>
      <c r="EC5647" s="141"/>
      <c r="ED5647" s="141"/>
      <c r="EE5647" s="143"/>
      <c r="EF5647" s="143"/>
    </row>
    <row r="5648" spans="78:136">
      <c r="BZ5648"/>
      <c r="CA5648" s="100">
        <v>41435.72084490741</v>
      </c>
      <c r="CB5648" t="s">
        <v>3516</v>
      </c>
      <c r="CF5648" s="65"/>
      <c r="CG5648" s="65"/>
      <c r="DJ5648" s="139"/>
      <c r="DK5648" s="95"/>
      <c r="DO5648" s="141"/>
      <c r="DP5648" s="91"/>
      <c r="DQ5648" s="72"/>
      <c r="DR5648" s="72"/>
      <c r="DS5648" s="72"/>
      <c r="DT5648" s="72"/>
      <c r="DZ5648" s="141"/>
      <c r="EA5648" s="141"/>
      <c r="EB5648" s="141"/>
      <c r="EC5648" s="141"/>
      <c r="ED5648" s="141"/>
      <c r="EE5648" s="143"/>
      <c r="EF5648" s="143"/>
    </row>
    <row r="5649" spans="78:136">
      <c r="BZ5649"/>
      <c r="CA5649" s="100">
        <v>41435.72084490741</v>
      </c>
      <c r="CB5649" t="s">
        <v>1969</v>
      </c>
      <c r="CF5649" s="65"/>
      <c r="CG5649" s="65"/>
      <c r="DJ5649" s="139"/>
      <c r="DK5649" s="95"/>
      <c r="DO5649" s="141"/>
      <c r="DP5649" s="91"/>
      <c r="DQ5649" s="72"/>
      <c r="DR5649" s="72"/>
      <c r="DS5649" s="72"/>
      <c r="DT5649" s="72"/>
      <c r="DZ5649" s="141"/>
      <c r="EA5649" s="141"/>
      <c r="EB5649" s="141"/>
      <c r="EC5649" s="141"/>
      <c r="ED5649" s="141"/>
      <c r="EE5649" s="143"/>
      <c r="EF5649" s="143"/>
    </row>
    <row r="5650" spans="78:136">
      <c r="BZ5650"/>
      <c r="CA5650" s="100">
        <v>41435.720856481479</v>
      </c>
      <c r="CB5650" t="s">
        <v>1969</v>
      </c>
      <c r="CF5650" s="65"/>
      <c r="CG5650" s="65"/>
      <c r="DJ5650" s="139"/>
      <c r="DK5650" s="95"/>
      <c r="DO5650" s="141"/>
      <c r="DP5650" s="91"/>
      <c r="DQ5650" s="72"/>
      <c r="DR5650" s="72"/>
      <c r="DS5650" s="72"/>
      <c r="DT5650" s="72"/>
      <c r="DZ5650" s="141"/>
      <c r="EA5650" s="141"/>
      <c r="EB5650" s="141"/>
      <c r="EC5650" s="141"/>
      <c r="ED5650" s="141"/>
      <c r="EE5650" s="143"/>
    </row>
    <row r="5651" spans="78:136">
      <c r="BZ5651"/>
      <c r="CA5651" s="100">
        <v>41435.720868055556</v>
      </c>
      <c r="CB5651" t="s">
        <v>1969</v>
      </c>
      <c r="CF5651" s="65"/>
      <c r="CG5651" s="65"/>
      <c r="DJ5651" s="139"/>
      <c r="DK5651" s="95"/>
      <c r="DO5651" s="141"/>
      <c r="DP5651" s="91"/>
      <c r="DQ5651" s="72"/>
      <c r="DR5651" s="72"/>
      <c r="DS5651" s="72"/>
      <c r="DT5651" s="72"/>
      <c r="DZ5651" s="141"/>
      <c r="EA5651" s="141"/>
      <c r="EB5651" s="141"/>
      <c r="EC5651" s="141"/>
      <c r="ED5651" s="141"/>
      <c r="EE5651" s="143"/>
    </row>
    <row r="5652" spans="78:136">
      <c r="BZ5652"/>
      <c r="CA5652" s="100">
        <v>41435.720879629633</v>
      </c>
      <c r="CB5652" t="s">
        <v>1969</v>
      </c>
      <c r="CF5652" s="65"/>
      <c r="CG5652" s="65"/>
      <c r="DJ5652" s="139"/>
      <c r="DK5652" s="95"/>
      <c r="DO5652" s="141"/>
      <c r="DP5652" s="91"/>
      <c r="DQ5652" s="72"/>
      <c r="DR5652" s="72"/>
      <c r="DS5652" s="72"/>
      <c r="DT5652" s="72"/>
      <c r="DZ5652" s="141"/>
      <c r="EA5652" s="141"/>
      <c r="EB5652" s="141"/>
      <c r="EC5652" s="141"/>
      <c r="ED5652" s="141"/>
      <c r="EE5652" s="143"/>
    </row>
    <row r="5653" spans="78:136">
      <c r="BZ5653"/>
      <c r="CA5653" s="100">
        <v>41435.720891203702</v>
      </c>
      <c r="CB5653" t="s">
        <v>1969</v>
      </c>
      <c r="CF5653" s="65"/>
      <c r="CG5653" s="65"/>
      <c r="DJ5653" s="139"/>
      <c r="DK5653" s="95"/>
      <c r="DO5653" s="141"/>
      <c r="DP5653" s="91"/>
      <c r="DQ5653" s="72"/>
      <c r="DR5653" s="72"/>
      <c r="DS5653" s="72"/>
      <c r="DT5653" s="72"/>
      <c r="DZ5653" s="141"/>
      <c r="EA5653" s="141"/>
      <c r="EB5653" s="141"/>
      <c r="EC5653" s="141"/>
      <c r="ED5653" s="141"/>
      <c r="EE5653" s="143"/>
    </row>
    <row r="5654" spans="78:136">
      <c r="BZ5654"/>
      <c r="CA5654" s="100">
        <v>41435.720902777779</v>
      </c>
      <c r="CB5654" t="s">
        <v>1969</v>
      </c>
      <c r="CF5654" s="65"/>
      <c r="CG5654" s="65"/>
      <c r="DJ5654" s="139"/>
      <c r="DK5654" s="95"/>
      <c r="DO5654" s="141"/>
      <c r="DP5654" s="91"/>
      <c r="DQ5654" s="72"/>
      <c r="DR5654" s="72"/>
      <c r="DS5654" s="72"/>
      <c r="DT5654" s="72"/>
      <c r="DZ5654" s="141"/>
      <c r="EA5654" s="141"/>
      <c r="EB5654" s="141"/>
      <c r="EC5654" s="141"/>
      <c r="ED5654" s="141"/>
      <c r="EE5654" s="143"/>
    </row>
    <row r="5655" spans="78:136">
      <c r="BZ5655"/>
      <c r="CA5655" s="100">
        <v>41435.720914351848</v>
      </c>
      <c r="CB5655" t="s">
        <v>1969</v>
      </c>
      <c r="CF5655" s="65"/>
      <c r="CG5655" s="65"/>
      <c r="DJ5655" s="139"/>
      <c r="DK5655" s="95"/>
      <c r="DO5655" s="141"/>
      <c r="DP5655" s="91"/>
      <c r="DQ5655" s="72"/>
      <c r="DR5655" s="72"/>
      <c r="DS5655" s="72"/>
      <c r="DT5655" s="72"/>
      <c r="DZ5655" s="141"/>
      <c r="EA5655" s="141"/>
      <c r="EB5655" s="141"/>
      <c r="EC5655" s="141"/>
      <c r="ED5655" s="141"/>
      <c r="EE5655" s="143"/>
    </row>
    <row r="5656" spans="78:136">
      <c r="BZ5656"/>
      <c r="CA5656" s="100">
        <v>41435.720937500002</v>
      </c>
      <c r="CB5656" t="s">
        <v>3636</v>
      </c>
      <c r="CF5656" s="65"/>
      <c r="CG5656" s="65"/>
      <c r="DJ5656" s="139"/>
      <c r="DK5656" s="95"/>
      <c r="DO5656" s="141"/>
      <c r="DP5656" s="91"/>
      <c r="DQ5656" s="72"/>
      <c r="DR5656" s="72"/>
      <c r="DS5656" s="72"/>
      <c r="DT5656" s="72"/>
      <c r="DZ5656" s="141"/>
      <c r="EA5656" s="141"/>
      <c r="EB5656" s="141"/>
      <c r="EC5656" s="141"/>
      <c r="ED5656" s="141"/>
      <c r="EE5656" s="143"/>
    </row>
    <row r="5657" spans="78:136">
      <c r="BZ5657"/>
      <c r="CA5657" s="100">
        <v>41435.720949074072</v>
      </c>
      <c r="CB5657" t="s">
        <v>1969</v>
      </c>
      <c r="CF5657" s="65"/>
      <c r="CG5657" s="65"/>
      <c r="DJ5657" s="139"/>
      <c r="DK5657" s="95"/>
      <c r="DO5657" s="141"/>
      <c r="DP5657" s="91"/>
      <c r="DQ5657" s="72"/>
      <c r="DR5657" s="72"/>
      <c r="DS5657" s="72"/>
      <c r="DT5657" s="72"/>
      <c r="DZ5657" s="141"/>
      <c r="EA5657" s="141"/>
      <c r="EB5657" s="141"/>
      <c r="EC5657" s="141"/>
      <c r="ED5657" s="141"/>
      <c r="EE5657" s="143"/>
    </row>
    <row r="5658" spans="78:136">
      <c r="BZ5658"/>
      <c r="CA5658" s="100">
        <v>41435.720960648148</v>
      </c>
      <c r="CB5658" t="s">
        <v>1969</v>
      </c>
      <c r="CF5658" s="65"/>
      <c r="CG5658" s="65"/>
      <c r="DJ5658" s="139"/>
      <c r="DK5658" s="95"/>
      <c r="DO5658" s="141"/>
      <c r="DP5658" s="91"/>
      <c r="DQ5658" s="72"/>
      <c r="DR5658" s="72"/>
      <c r="DS5658" s="72"/>
      <c r="DT5658" s="72"/>
      <c r="DZ5658" s="141"/>
      <c r="EA5658" s="141"/>
      <c r="EB5658" s="141"/>
      <c r="EC5658" s="141"/>
      <c r="ED5658" s="141"/>
      <c r="EE5658" s="143"/>
    </row>
    <row r="5659" spans="78:136">
      <c r="BZ5659"/>
      <c r="CA5659" s="100">
        <v>41435.720960648148</v>
      </c>
      <c r="CB5659" t="s">
        <v>1969</v>
      </c>
      <c r="CF5659" s="65"/>
      <c r="CG5659" s="65"/>
      <c r="DJ5659" s="139"/>
      <c r="DK5659" s="95"/>
      <c r="DO5659" s="141"/>
      <c r="DP5659" s="91"/>
      <c r="DQ5659" s="72"/>
      <c r="DR5659" s="72"/>
      <c r="DS5659" s="72"/>
      <c r="DT5659" s="72"/>
      <c r="DZ5659" s="141"/>
      <c r="EA5659" s="141"/>
      <c r="EB5659" s="141"/>
      <c r="EC5659" s="141"/>
      <c r="ED5659" s="141"/>
      <c r="EE5659" s="143"/>
    </row>
    <row r="5660" spans="78:136">
      <c r="BZ5660"/>
      <c r="CA5660" s="100">
        <v>41435.720983796295</v>
      </c>
      <c r="CB5660" t="s">
        <v>1969</v>
      </c>
      <c r="CF5660" s="65"/>
      <c r="CG5660" s="65"/>
      <c r="DJ5660" s="139"/>
      <c r="DK5660" s="95"/>
      <c r="DO5660" s="141"/>
      <c r="DP5660" s="91"/>
      <c r="DQ5660" s="72"/>
      <c r="DR5660" s="72"/>
      <c r="DS5660" s="72"/>
      <c r="DT5660" s="72"/>
      <c r="DZ5660" s="141"/>
      <c r="EA5660" s="141"/>
      <c r="EB5660" s="141"/>
      <c r="EC5660" s="141"/>
      <c r="ED5660" s="141"/>
      <c r="EE5660" s="143"/>
    </row>
    <row r="5661" spans="78:136">
      <c r="BZ5661"/>
      <c r="CA5661" s="100">
        <v>41435.720995370371</v>
      </c>
      <c r="CB5661" t="s">
        <v>1969</v>
      </c>
      <c r="CF5661" s="65"/>
      <c r="CG5661" s="65"/>
      <c r="DJ5661" s="139"/>
      <c r="DK5661" s="95"/>
      <c r="DO5661" s="141"/>
      <c r="DP5661" s="91"/>
      <c r="DQ5661" s="72"/>
      <c r="DR5661" s="72"/>
      <c r="DS5661" s="72"/>
      <c r="DT5661" s="72"/>
      <c r="DZ5661" s="141"/>
      <c r="EA5661" s="141"/>
      <c r="EB5661" s="141"/>
      <c r="EC5661" s="141"/>
      <c r="ED5661" s="141"/>
      <c r="EE5661" s="143"/>
    </row>
    <row r="5662" spans="78:136">
      <c r="BZ5662"/>
      <c r="CA5662" s="100">
        <v>41435.721006944441</v>
      </c>
      <c r="CB5662" t="s">
        <v>1969</v>
      </c>
      <c r="CF5662" s="65"/>
      <c r="CG5662" s="65"/>
      <c r="DJ5662" s="139"/>
      <c r="DK5662" s="95"/>
      <c r="DO5662" s="141"/>
      <c r="DP5662" s="91"/>
      <c r="DQ5662" s="72"/>
      <c r="DR5662" s="72"/>
      <c r="DS5662" s="72"/>
      <c r="DT5662" s="72"/>
      <c r="DZ5662" s="141"/>
      <c r="EA5662" s="141"/>
      <c r="EB5662" s="141"/>
      <c r="EC5662" s="141"/>
      <c r="ED5662" s="141"/>
      <c r="EE5662" s="143"/>
    </row>
    <row r="5663" spans="78:136">
      <c r="BZ5663"/>
      <c r="CA5663" s="100">
        <v>41435.721018518518</v>
      </c>
      <c r="CB5663" t="s">
        <v>1969</v>
      </c>
      <c r="CF5663" s="65"/>
      <c r="CG5663" s="65"/>
      <c r="DJ5663" s="139"/>
      <c r="DK5663" s="95"/>
      <c r="DO5663" s="141"/>
      <c r="DP5663" s="91"/>
      <c r="DQ5663" s="72"/>
      <c r="DR5663" s="72"/>
      <c r="DS5663" s="72"/>
      <c r="DT5663" s="72"/>
      <c r="DZ5663" s="141"/>
      <c r="EA5663" s="141"/>
      <c r="EB5663" s="141"/>
      <c r="EC5663" s="141"/>
      <c r="ED5663" s="141"/>
      <c r="EE5663" s="143"/>
    </row>
    <row r="5664" spans="78:136">
      <c r="BZ5664"/>
      <c r="CA5664" s="100">
        <v>41435.721030092594</v>
      </c>
      <c r="CB5664" t="s">
        <v>3602</v>
      </c>
      <c r="CF5664" s="65"/>
      <c r="CG5664" s="65"/>
      <c r="DJ5664" s="139"/>
      <c r="DK5664" s="95"/>
      <c r="DO5664" s="141"/>
      <c r="DP5664" s="91"/>
      <c r="DQ5664" s="72"/>
      <c r="DR5664" s="72"/>
      <c r="DS5664" s="72"/>
      <c r="DT5664" s="72"/>
      <c r="DZ5664" s="141"/>
      <c r="EA5664" s="141"/>
      <c r="EB5664" s="141"/>
      <c r="EC5664" s="141"/>
      <c r="ED5664" s="141"/>
      <c r="EE5664" s="143"/>
    </row>
    <row r="5665" spans="78:135">
      <c r="BZ5665"/>
      <c r="CA5665" s="100">
        <v>41435.721307870372</v>
      </c>
      <c r="CB5665" t="s">
        <v>1969</v>
      </c>
      <c r="CF5665" s="65"/>
      <c r="CG5665" s="65"/>
      <c r="DJ5665" s="139"/>
      <c r="DK5665" s="95"/>
      <c r="DO5665" s="141"/>
      <c r="DP5665" s="91"/>
      <c r="DQ5665" s="72"/>
      <c r="DR5665" s="72"/>
      <c r="DS5665" s="72"/>
      <c r="DT5665" s="72"/>
      <c r="DZ5665" s="141"/>
      <c r="EA5665" s="141"/>
      <c r="EB5665" s="141"/>
      <c r="EC5665" s="141"/>
      <c r="ED5665" s="141"/>
      <c r="EE5665" s="143"/>
    </row>
    <row r="5666" spans="78:135">
      <c r="BZ5666"/>
      <c r="CA5666" s="100">
        <v>41435.721331018518</v>
      </c>
      <c r="CB5666" t="s">
        <v>1969</v>
      </c>
      <c r="CF5666" s="65"/>
      <c r="CG5666" s="65"/>
      <c r="DJ5666" s="139"/>
      <c r="DK5666" s="95"/>
      <c r="DO5666" s="141"/>
      <c r="DP5666" s="91"/>
      <c r="DQ5666" s="72"/>
      <c r="DR5666" s="72"/>
      <c r="DS5666" s="72"/>
      <c r="DT5666" s="72"/>
      <c r="DZ5666" s="141"/>
      <c r="EA5666" s="141"/>
      <c r="EB5666" s="141"/>
      <c r="EC5666" s="141"/>
      <c r="ED5666" s="141"/>
      <c r="EE5666" s="143"/>
    </row>
    <row r="5667" spans="78:135">
      <c r="BZ5667"/>
      <c r="CA5667" s="100">
        <v>41435.721331018518</v>
      </c>
      <c r="CB5667" t="s">
        <v>1969</v>
      </c>
      <c r="CF5667" s="65"/>
      <c r="CG5667" s="65"/>
      <c r="DJ5667" s="139"/>
      <c r="DK5667" s="95"/>
      <c r="DO5667" s="141"/>
      <c r="DP5667" s="91"/>
      <c r="DQ5667" s="72"/>
      <c r="DR5667" s="72"/>
      <c r="DS5667" s="72"/>
      <c r="DT5667" s="72"/>
      <c r="DZ5667" s="141"/>
      <c r="EA5667" s="141"/>
      <c r="EB5667" s="141"/>
      <c r="EC5667" s="141"/>
      <c r="ED5667" s="141"/>
      <c r="EE5667" s="143"/>
    </row>
    <row r="5668" spans="78:135">
      <c r="BZ5668"/>
      <c r="CA5668" s="100">
        <v>41435.721342592595</v>
      </c>
      <c r="CB5668" t="s">
        <v>1969</v>
      </c>
      <c r="CF5668" s="65"/>
      <c r="CG5668" s="65"/>
      <c r="DJ5668" s="139"/>
      <c r="DK5668" s="95"/>
      <c r="DO5668" s="141"/>
      <c r="DP5668" s="91"/>
      <c r="DQ5668" s="72"/>
      <c r="DR5668" s="72"/>
      <c r="DS5668" s="72"/>
      <c r="DT5668" s="72"/>
      <c r="DZ5668" s="141"/>
      <c r="EA5668" s="141"/>
      <c r="EB5668" s="141"/>
      <c r="EC5668" s="141"/>
      <c r="ED5668" s="141"/>
      <c r="EE5668" s="143"/>
    </row>
    <row r="5669" spans="78:135">
      <c r="BZ5669"/>
      <c r="CA5669" s="100">
        <v>41435.721354166664</v>
      </c>
      <c r="CB5669" t="s">
        <v>1969</v>
      </c>
      <c r="CF5669" s="65"/>
      <c r="CG5669" s="65"/>
      <c r="DJ5669" s="139"/>
      <c r="DK5669" s="95"/>
      <c r="DO5669" s="141"/>
      <c r="DP5669" s="91"/>
      <c r="DQ5669" s="72"/>
      <c r="DR5669" s="72"/>
      <c r="DS5669" s="72"/>
      <c r="DT5669" s="72"/>
      <c r="DZ5669" s="141"/>
      <c r="EA5669" s="141"/>
      <c r="EB5669" s="141"/>
      <c r="EC5669" s="141"/>
      <c r="ED5669" s="141"/>
      <c r="EE5669" s="143"/>
    </row>
    <row r="5670" spans="78:135">
      <c r="BZ5670"/>
      <c r="CA5670" s="100">
        <v>41435.721365740741</v>
      </c>
      <c r="CB5670" t="s">
        <v>1969</v>
      </c>
      <c r="CF5670" s="65"/>
      <c r="CG5670" s="65"/>
      <c r="DJ5670" s="139"/>
      <c r="DK5670" s="95"/>
      <c r="DO5670" s="141"/>
      <c r="DP5670" s="91"/>
      <c r="DQ5670" s="72"/>
      <c r="DR5670" s="72"/>
      <c r="DS5670" s="72"/>
      <c r="DT5670" s="72"/>
      <c r="DZ5670" s="141"/>
      <c r="EA5670" s="141"/>
      <c r="EB5670" s="141"/>
      <c r="EC5670" s="141"/>
      <c r="ED5670" s="141"/>
      <c r="EE5670" s="143"/>
    </row>
    <row r="5671" spans="78:135">
      <c r="BZ5671"/>
      <c r="CA5671" s="100">
        <v>41435.721377314818</v>
      </c>
      <c r="CB5671" t="s">
        <v>1969</v>
      </c>
      <c r="CF5671" s="65"/>
      <c r="CG5671" s="65"/>
      <c r="DJ5671" s="139"/>
      <c r="DK5671" s="95"/>
      <c r="DO5671" s="141"/>
      <c r="DP5671" s="91"/>
      <c r="DQ5671" s="72"/>
      <c r="DR5671" s="72"/>
      <c r="DS5671" s="72"/>
      <c r="DT5671" s="72"/>
      <c r="DZ5671" s="141"/>
      <c r="EA5671" s="141"/>
      <c r="EB5671" s="141"/>
      <c r="EC5671" s="141"/>
      <c r="ED5671" s="141"/>
      <c r="EE5671" s="143"/>
    </row>
    <row r="5672" spans="78:135">
      <c r="BZ5672"/>
      <c r="CA5672" s="100">
        <v>41435.721400462964</v>
      </c>
      <c r="CB5672" t="s">
        <v>3639</v>
      </c>
      <c r="CF5672" s="65"/>
      <c r="CG5672" s="65"/>
      <c r="DJ5672" s="139"/>
      <c r="DK5672" s="95"/>
      <c r="DO5672" s="141"/>
      <c r="DP5672" s="91"/>
      <c r="DQ5672" s="72"/>
      <c r="DR5672" s="72"/>
      <c r="DS5672" s="72"/>
      <c r="DT5672" s="72"/>
      <c r="DZ5672" s="141"/>
      <c r="EA5672" s="141"/>
      <c r="EB5672" s="141"/>
      <c r="EC5672" s="141"/>
      <c r="ED5672" s="141"/>
      <c r="EE5672" s="143"/>
    </row>
    <row r="5673" spans="78:135">
      <c r="BZ5673"/>
      <c r="CA5673" s="100">
        <v>41435.721400462964</v>
      </c>
      <c r="CB5673" t="s">
        <v>1969</v>
      </c>
      <c r="CF5673" s="65"/>
      <c r="CG5673" s="65"/>
      <c r="DJ5673" s="139"/>
      <c r="DK5673" s="95"/>
      <c r="DO5673" s="141"/>
      <c r="DP5673" s="91"/>
      <c r="DQ5673" s="72"/>
      <c r="DR5673" s="72"/>
      <c r="DS5673" s="72"/>
      <c r="DT5673" s="72"/>
      <c r="DZ5673" s="141"/>
      <c r="EA5673" s="141"/>
      <c r="EB5673" s="141"/>
      <c r="EC5673" s="141"/>
      <c r="ED5673" s="141"/>
      <c r="EE5673" s="143"/>
    </row>
    <row r="5674" spans="78:135">
      <c r="BZ5674"/>
      <c r="CA5674" s="100">
        <v>41435.721412037034</v>
      </c>
      <c r="CB5674" t="s">
        <v>1969</v>
      </c>
      <c r="CF5674" s="65"/>
      <c r="CG5674" s="65"/>
      <c r="DJ5674" s="139"/>
      <c r="DK5674" s="95"/>
      <c r="DO5674" s="141"/>
      <c r="DP5674" s="91"/>
      <c r="DQ5674" s="72"/>
      <c r="DR5674" s="72"/>
      <c r="DS5674" s="72"/>
      <c r="DT5674" s="72"/>
      <c r="DZ5674" s="141"/>
      <c r="EA5674" s="141"/>
      <c r="EB5674" s="141"/>
      <c r="EC5674" s="141"/>
      <c r="ED5674" s="141"/>
      <c r="EE5674" s="143"/>
    </row>
    <row r="5675" spans="78:135">
      <c r="BZ5675"/>
      <c r="CA5675" s="100">
        <v>41435.721412037034</v>
      </c>
      <c r="CB5675" t="s">
        <v>1969</v>
      </c>
      <c r="CF5675" s="65"/>
      <c r="CG5675" s="65"/>
      <c r="DJ5675" s="139"/>
      <c r="DK5675" s="95"/>
      <c r="DO5675" s="141"/>
      <c r="DP5675" s="91"/>
      <c r="DQ5675" s="72"/>
      <c r="DR5675" s="72"/>
      <c r="DS5675" s="72"/>
      <c r="DT5675" s="72"/>
      <c r="DZ5675" s="141"/>
      <c r="EA5675" s="141"/>
      <c r="EB5675" s="141"/>
      <c r="EC5675" s="141"/>
      <c r="ED5675" s="141"/>
      <c r="EE5675" s="143"/>
    </row>
    <row r="5676" spans="78:135">
      <c r="BZ5676"/>
      <c r="CA5676" s="100">
        <v>41435.72142361111</v>
      </c>
      <c r="CB5676" t="s">
        <v>1969</v>
      </c>
      <c r="CF5676" s="65"/>
      <c r="CG5676" s="65"/>
      <c r="DJ5676" s="139"/>
      <c r="DK5676" s="95"/>
      <c r="DO5676" s="141"/>
      <c r="DP5676" s="91"/>
      <c r="DQ5676" s="72"/>
      <c r="DR5676" s="72"/>
      <c r="DS5676" s="72"/>
      <c r="DT5676" s="72"/>
      <c r="DZ5676" s="141"/>
      <c r="EA5676" s="141"/>
      <c r="EB5676" s="141"/>
      <c r="EC5676" s="141"/>
      <c r="ED5676" s="141"/>
      <c r="EE5676" s="143"/>
    </row>
    <row r="5677" spans="78:135">
      <c r="BZ5677"/>
      <c r="CA5677" s="100">
        <v>41435.721435185187</v>
      </c>
      <c r="CB5677" t="s">
        <v>1969</v>
      </c>
      <c r="CF5677" s="65"/>
      <c r="CG5677" s="65"/>
      <c r="DJ5677" s="139"/>
      <c r="DK5677" s="95"/>
      <c r="DO5677" s="141"/>
      <c r="DP5677" s="91"/>
      <c r="DQ5677" s="72"/>
      <c r="DR5677" s="72"/>
      <c r="DS5677" s="72"/>
      <c r="DT5677" s="72"/>
      <c r="DZ5677" s="141"/>
      <c r="EA5677" s="141"/>
      <c r="EB5677" s="141"/>
      <c r="EC5677" s="141"/>
      <c r="ED5677" s="141"/>
      <c r="EE5677" s="143"/>
    </row>
    <row r="5678" spans="78:135">
      <c r="BZ5678"/>
      <c r="CA5678" s="100">
        <v>41435.721458333333</v>
      </c>
      <c r="CB5678" t="s">
        <v>1969</v>
      </c>
      <c r="CF5678" s="65"/>
      <c r="CG5678" s="65"/>
      <c r="DJ5678" s="139"/>
      <c r="DK5678" s="95"/>
      <c r="DO5678" s="141"/>
      <c r="DP5678" s="91"/>
      <c r="DQ5678" s="72"/>
      <c r="DR5678" s="72"/>
      <c r="DS5678" s="72"/>
      <c r="DT5678" s="72"/>
      <c r="DZ5678" s="141"/>
      <c r="EA5678" s="141"/>
      <c r="EB5678" s="141"/>
      <c r="EC5678" s="141"/>
      <c r="ED5678" s="141"/>
      <c r="EE5678" s="143"/>
    </row>
    <row r="5679" spans="78:135">
      <c r="BZ5679"/>
      <c r="CA5679" s="100">
        <v>41435.72146990741</v>
      </c>
      <c r="CB5679" t="s">
        <v>1969</v>
      </c>
      <c r="CF5679" s="65"/>
      <c r="CG5679" s="65"/>
      <c r="DJ5679" s="139"/>
      <c r="DK5679" s="95"/>
      <c r="DO5679" s="141"/>
      <c r="DP5679" s="91"/>
      <c r="DQ5679" s="72"/>
      <c r="DR5679" s="72"/>
      <c r="DS5679" s="72"/>
      <c r="DT5679" s="72"/>
      <c r="DZ5679" s="141"/>
      <c r="EA5679" s="141"/>
      <c r="EB5679" s="141"/>
      <c r="EC5679" s="141"/>
      <c r="ED5679" s="141"/>
      <c r="EE5679" s="143"/>
    </row>
    <row r="5680" spans="78:135">
      <c r="BZ5680"/>
      <c r="CA5680" s="100">
        <v>41435.72148148148</v>
      </c>
      <c r="CB5680" t="s">
        <v>3604</v>
      </c>
      <c r="CF5680" s="65"/>
      <c r="CG5680" s="65"/>
      <c r="DJ5680" s="139"/>
      <c r="DK5680" s="95"/>
      <c r="DO5680" s="141"/>
      <c r="DP5680" s="91"/>
      <c r="DQ5680" s="72"/>
      <c r="DR5680" s="72"/>
      <c r="DS5680" s="72"/>
      <c r="DT5680" s="72"/>
      <c r="DZ5680" s="141"/>
      <c r="EA5680" s="141"/>
      <c r="EB5680" s="141"/>
      <c r="EC5680" s="141"/>
      <c r="ED5680" s="141"/>
      <c r="EE5680" s="143"/>
    </row>
    <row r="5681" spans="78:135">
      <c r="BZ5681"/>
      <c r="CA5681" s="100">
        <v>41435.721493055556</v>
      </c>
      <c r="CB5681" t="s">
        <v>1969</v>
      </c>
      <c r="CF5681" s="65"/>
      <c r="CG5681" s="65"/>
      <c r="DJ5681" s="139"/>
      <c r="DK5681" s="95"/>
      <c r="DO5681" s="141"/>
      <c r="DP5681" s="91"/>
      <c r="DQ5681" s="72"/>
      <c r="DR5681" s="72"/>
      <c r="DS5681" s="72"/>
      <c r="DT5681" s="72"/>
      <c r="DZ5681" s="141"/>
      <c r="EA5681" s="141"/>
      <c r="EB5681" s="141"/>
      <c r="EC5681" s="141"/>
      <c r="ED5681" s="141"/>
      <c r="EE5681" s="143"/>
    </row>
    <row r="5682" spans="78:135">
      <c r="BZ5682"/>
      <c r="CA5682" s="100">
        <v>41435.721504629626</v>
      </c>
      <c r="CB5682" t="s">
        <v>1969</v>
      </c>
      <c r="CF5682" s="65"/>
      <c r="CG5682" s="65"/>
      <c r="DJ5682" s="139"/>
      <c r="DK5682" s="95"/>
      <c r="DO5682" s="141"/>
      <c r="DP5682" s="91"/>
      <c r="DQ5682" s="72"/>
      <c r="DR5682" s="72"/>
      <c r="DS5682" s="72"/>
      <c r="DT5682" s="72"/>
      <c r="DZ5682" s="141"/>
      <c r="EA5682" s="141"/>
      <c r="EB5682" s="141"/>
      <c r="EC5682" s="141"/>
      <c r="ED5682" s="141"/>
      <c r="EE5682" s="143"/>
    </row>
    <row r="5683" spans="78:135">
      <c r="BZ5683"/>
      <c r="CA5683" s="100">
        <v>41435.721504629626</v>
      </c>
      <c r="CB5683" t="s">
        <v>1969</v>
      </c>
      <c r="CF5683" s="65"/>
      <c r="CG5683" s="65"/>
      <c r="DJ5683" s="139"/>
      <c r="DK5683" s="95"/>
      <c r="DO5683" s="141"/>
      <c r="DP5683" s="91"/>
      <c r="DQ5683" s="72"/>
      <c r="DR5683" s="72"/>
      <c r="DS5683" s="72"/>
      <c r="DT5683" s="72"/>
      <c r="DZ5683" s="141"/>
      <c r="EA5683" s="141"/>
      <c r="EB5683" s="141"/>
      <c r="EC5683" s="141"/>
      <c r="ED5683" s="141"/>
      <c r="EE5683" s="143"/>
    </row>
    <row r="5684" spans="78:135">
      <c r="BZ5684"/>
      <c r="CA5684" s="100">
        <v>41435.721516203703</v>
      </c>
      <c r="CB5684" t="s">
        <v>1969</v>
      </c>
      <c r="CF5684" s="65"/>
      <c r="CG5684" s="65"/>
      <c r="DJ5684" s="139"/>
      <c r="DK5684" s="95"/>
      <c r="DO5684" s="141"/>
      <c r="DP5684" s="91"/>
      <c r="DQ5684" s="72"/>
      <c r="DR5684" s="72"/>
      <c r="DS5684" s="72"/>
      <c r="DT5684" s="72"/>
      <c r="DZ5684" s="141"/>
      <c r="EA5684" s="141"/>
      <c r="EB5684" s="141"/>
      <c r="EC5684" s="141"/>
      <c r="ED5684" s="141"/>
      <c r="EE5684" s="143"/>
    </row>
    <row r="5685" spans="78:135">
      <c r="BZ5685"/>
      <c r="CA5685" s="100">
        <v>41435.72152777778</v>
      </c>
      <c r="CB5685" t="s">
        <v>1969</v>
      </c>
      <c r="CF5685" s="65"/>
      <c r="CG5685" s="65"/>
      <c r="DJ5685" s="139"/>
      <c r="DK5685" s="95"/>
      <c r="DO5685" s="141"/>
      <c r="DP5685" s="91"/>
      <c r="DQ5685" s="72"/>
      <c r="DR5685" s="72"/>
      <c r="DS5685" s="72"/>
      <c r="DT5685" s="72"/>
      <c r="DZ5685" s="141"/>
      <c r="EA5685" s="141"/>
      <c r="EB5685" s="141"/>
      <c r="EC5685" s="141"/>
      <c r="ED5685" s="141"/>
      <c r="EE5685" s="143"/>
    </row>
    <row r="5686" spans="78:135">
      <c r="BZ5686"/>
      <c r="CA5686" s="100">
        <v>41435.721539351849</v>
      </c>
      <c r="CB5686" t="s">
        <v>1969</v>
      </c>
      <c r="CF5686" s="65"/>
      <c r="CG5686" s="65"/>
      <c r="DJ5686" s="139"/>
      <c r="DK5686" s="95"/>
      <c r="DO5686" s="141"/>
      <c r="DP5686" s="91"/>
      <c r="DQ5686" s="72"/>
      <c r="DR5686" s="72"/>
      <c r="DS5686" s="72"/>
      <c r="DT5686" s="72"/>
      <c r="DZ5686" s="141"/>
      <c r="EA5686" s="141"/>
      <c r="EB5686" s="141"/>
      <c r="EC5686" s="141"/>
      <c r="ED5686" s="141"/>
      <c r="EE5686" s="143"/>
    </row>
    <row r="5687" spans="78:135">
      <c r="BZ5687"/>
      <c r="CA5687" s="100">
        <v>41435.721550925926</v>
      </c>
      <c r="CB5687" t="s">
        <v>1969</v>
      </c>
      <c r="CG5687" s="65"/>
      <c r="DJ5687" s="139"/>
      <c r="DK5687" s="95"/>
      <c r="DO5687" s="141"/>
      <c r="DP5687" s="91"/>
      <c r="DQ5687" s="72"/>
      <c r="DR5687" s="72"/>
      <c r="DS5687" s="72"/>
      <c r="DT5687" s="72"/>
      <c r="DZ5687" s="141"/>
      <c r="EA5687" s="141"/>
      <c r="EB5687" s="141"/>
      <c r="EC5687" s="141"/>
      <c r="ED5687" s="141"/>
      <c r="EE5687" s="143"/>
    </row>
    <row r="5688" spans="78:135">
      <c r="BZ5688"/>
      <c r="CA5688" s="100">
        <v>41435.721574074072</v>
      </c>
      <c r="CB5688" t="s">
        <v>3641</v>
      </c>
      <c r="CG5688" s="65"/>
      <c r="DJ5688" s="139"/>
      <c r="DK5688" s="95"/>
      <c r="DO5688" s="141"/>
      <c r="DP5688" s="91"/>
      <c r="DQ5688" s="72"/>
      <c r="DR5688" s="72"/>
      <c r="DS5688" s="72"/>
      <c r="DT5688" s="72"/>
      <c r="DZ5688" s="141"/>
      <c r="EA5688" s="141"/>
      <c r="EB5688" s="141"/>
      <c r="EC5688" s="141"/>
      <c r="ED5688" s="141"/>
      <c r="EE5688" s="143"/>
    </row>
    <row r="5689" spans="78:135">
      <c r="BZ5689"/>
      <c r="CA5689" s="100">
        <v>41435.721655092595</v>
      </c>
      <c r="CB5689" t="s">
        <v>1969</v>
      </c>
      <c r="CG5689" s="65"/>
      <c r="DJ5689" s="139"/>
      <c r="DK5689" s="95"/>
      <c r="DO5689" s="141"/>
      <c r="DP5689" s="91"/>
      <c r="DQ5689" s="72"/>
      <c r="DR5689" s="72"/>
      <c r="DS5689" s="72"/>
      <c r="DT5689" s="72"/>
      <c r="DZ5689" s="141"/>
      <c r="EA5689" s="141"/>
      <c r="EB5689" s="141"/>
      <c r="EC5689" s="141"/>
      <c r="ED5689" s="141"/>
      <c r="EE5689" s="143"/>
    </row>
    <row r="5690" spans="78:135">
      <c r="BZ5690"/>
      <c r="CA5690" s="100">
        <v>41435.721666666665</v>
      </c>
      <c r="CB5690" t="s">
        <v>1969</v>
      </c>
      <c r="CG5690" s="65"/>
      <c r="DJ5690" s="139"/>
      <c r="DK5690" s="95"/>
      <c r="DO5690" s="141"/>
      <c r="DP5690" s="91"/>
      <c r="DQ5690" s="72"/>
      <c r="DR5690" s="72"/>
      <c r="DS5690" s="72"/>
      <c r="DT5690" s="72"/>
      <c r="DZ5690" s="141"/>
      <c r="EA5690" s="141"/>
      <c r="EB5690" s="141"/>
      <c r="EC5690" s="141"/>
      <c r="ED5690" s="141"/>
      <c r="EE5690" s="143"/>
    </row>
    <row r="5691" spans="78:135">
      <c r="BZ5691"/>
      <c r="CA5691" s="100">
        <v>41435.721666666665</v>
      </c>
      <c r="CB5691" t="s">
        <v>1969</v>
      </c>
      <c r="CG5691" s="65"/>
      <c r="DJ5691" s="139"/>
      <c r="DK5691" s="95"/>
      <c r="DO5691" s="141"/>
      <c r="DP5691" s="91"/>
      <c r="DQ5691" s="72"/>
      <c r="DR5691" s="72"/>
      <c r="DS5691" s="72"/>
      <c r="DT5691" s="72"/>
      <c r="DZ5691" s="141"/>
      <c r="EA5691" s="141"/>
      <c r="EB5691" s="141"/>
      <c r="EC5691" s="141"/>
      <c r="ED5691" s="141"/>
      <c r="EE5691" s="143"/>
    </row>
    <row r="5692" spans="78:135">
      <c r="BZ5692"/>
      <c r="CA5692" s="100">
        <v>41435.721689814818</v>
      </c>
      <c r="CB5692" t="s">
        <v>1969</v>
      </c>
      <c r="CG5692" s="65"/>
      <c r="DJ5692" s="139"/>
      <c r="DK5692" s="95"/>
      <c r="DO5692" s="141"/>
      <c r="DP5692" s="91"/>
      <c r="DQ5692" s="72"/>
      <c r="DR5692" s="72"/>
      <c r="DS5692" s="72"/>
      <c r="DT5692" s="72"/>
      <c r="DZ5692" s="141"/>
      <c r="EA5692" s="141"/>
      <c r="EB5692" s="141"/>
      <c r="EC5692" s="141"/>
      <c r="ED5692" s="141"/>
      <c r="EE5692" s="143"/>
    </row>
    <row r="5693" spans="78:135">
      <c r="BZ5693"/>
      <c r="CA5693" s="100">
        <v>41435.721701388888</v>
      </c>
      <c r="CB5693" t="s">
        <v>1969</v>
      </c>
      <c r="CG5693" s="65"/>
      <c r="DJ5693" s="139"/>
      <c r="DK5693" s="95"/>
      <c r="DO5693" s="141"/>
      <c r="DP5693" s="91"/>
      <c r="DQ5693" s="72"/>
      <c r="DR5693" s="72"/>
      <c r="DS5693" s="72"/>
      <c r="DT5693" s="72"/>
      <c r="DZ5693" s="141"/>
      <c r="EA5693" s="141"/>
      <c r="EB5693" s="141"/>
      <c r="EC5693" s="141"/>
      <c r="ED5693" s="141"/>
      <c r="EE5693" s="143"/>
    </row>
    <row r="5694" spans="78:135">
      <c r="BZ5694"/>
      <c r="CA5694" s="100">
        <v>41435.721712962964</v>
      </c>
      <c r="CB5694" t="s">
        <v>1969</v>
      </c>
      <c r="CG5694" s="65"/>
      <c r="DJ5694" s="139"/>
      <c r="DK5694" s="95"/>
      <c r="DO5694" s="141"/>
      <c r="DP5694" s="91"/>
      <c r="DQ5694" s="72"/>
      <c r="DR5694" s="72"/>
      <c r="DS5694" s="72"/>
      <c r="DT5694" s="72"/>
      <c r="DZ5694" s="141"/>
      <c r="EA5694" s="141"/>
      <c r="EB5694" s="141"/>
      <c r="EC5694" s="141"/>
      <c r="ED5694" s="141"/>
      <c r="EE5694" s="143"/>
    </row>
    <row r="5695" spans="78:135">
      <c r="BZ5695"/>
      <c r="CA5695" s="100">
        <v>41435.721724537034</v>
      </c>
      <c r="CB5695" t="s">
        <v>1969</v>
      </c>
      <c r="CG5695" s="65"/>
      <c r="DJ5695" s="139"/>
      <c r="DK5695" s="95"/>
      <c r="DO5695" s="141"/>
      <c r="DP5695" s="91"/>
      <c r="DQ5695" s="72"/>
      <c r="DR5695" s="72"/>
      <c r="DS5695" s="72"/>
      <c r="DT5695" s="72"/>
      <c r="DZ5695" s="141"/>
      <c r="EA5695" s="141"/>
      <c r="EB5695" s="141"/>
      <c r="EC5695" s="141"/>
      <c r="ED5695" s="141"/>
      <c r="EE5695" s="143"/>
    </row>
    <row r="5696" spans="78:135">
      <c r="BZ5696"/>
      <c r="CA5696" s="100">
        <v>41435.721736111111</v>
      </c>
      <c r="CB5696" t="s">
        <v>3571</v>
      </c>
      <c r="CG5696" s="65"/>
      <c r="DJ5696" s="139"/>
      <c r="DK5696" s="95"/>
      <c r="DO5696" s="141"/>
      <c r="DP5696" s="91"/>
      <c r="DQ5696" s="72"/>
      <c r="DR5696" s="72"/>
      <c r="DS5696" s="72"/>
      <c r="DT5696" s="72"/>
      <c r="DZ5696" s="141"/>
      <c r="EA5696" s="141"/>
      <c r="EB5696" s="141"/>
      <c r="EC5696" s="141"/>
      <c r="ED5696" s="141"/>
      <c r="EE5696" s="143"/>
    </row>
    <row r="5697" spans="78:135">
      <c r="BZ5697"/>
      <c r="CA5697" s="100">
        <v>41435.721747685187</v>
      </c>
      <c r="CB5697" t="s">
        <v>1969</v>
      </c>
      <c r="CG5697" s="65"/>
      <c r="DJ5697" s="139"/>
      <c r="DK5697" s="95"/>
      <c r="DO5697" s="141"/>
      <c r="DP5697" s="91"/>
      <c r="DQ5697" s="72"/>
      <c r="DR5697" s="72"/>
      <c r="DS5697" s="72"/>
      <c r="DT5697" s="72"/>
      <c r="DZ5697" s="141"/>
      <c r="EA5697" s="141"/>
      <c r="EB5697" s="141"/>
      <c r="EC5697" s="141"/>
      <c r="ED5697" s="141"/>
      <c r="EE5697" s="143"/>
    </row>
    <row r="5698" spans="78:135">
      <c r="BZ5698"/>
      <c r="CA5698" s="100">
        <v>41435.721759259257</v>
      </c>
      <c r="CB5698" t="s">
        <v>1969</v>
      </c>
      <c r="CG5698" s="65"/>
      <c r="DJ5698" s="139"/>
      <c r="DK5698" s="95"/>
      <c r="DO5698" s="141"/>
      <c r="DP5698" s="91"/>
      <c r="DQ5698" s="72"/>
      <c r="DR5698" s="72"/>
      <c r="DS5698" s="72"/>
      <c r="DT5698" s="72"/>
      <c r="DZ5698" s="141"/>
      <c r="EA5698" s="141"/>
      <c r="EB5698" s="141"/>
      <c r="EC5698" s="141"/>
      <c r="ED5698" s="141"/>
      <c r="EE5698" s="143"/>
    </row>
    <row r="5699" spans="78:135">
      <c r="BZ5699"/>
      <c r="CA5699" s="100">
        <v>41435.721759259257</v>
      </c>
      <c r="CB5699" t="s">
        <v>1969</v>
      </c>
      <c r="CG5699" s="65"/>
      <c r="DJ5699" s="139"/>
      <c r="DK5699" s="95"/>
      <c r="DO5699" s="141"/>
      <c r="DP5699" s="91"/>
      <c r="DQ5699" s="72"/>
      <c r="DR5699" s="72"/>
      <c r="DS5699" s="72"/>
      <c r="DT5699" s="72"/>
      <c r="DZ5699" s="141"/>
      <c r="EA5699" s="141"/>
      <c r="EB5699" s="141"/>
      <c r="EC5699" s="141"/>
      <c r="ED5699" s="141"/>
      <c r="EE5699" s="143"/>
    </row>
    <row r="5700" spans="78:135">
      <c r="BZ5700"/>
      <c r="CA5700" s="100">
        <v>41435.721770833334</v>
      </c>
      <c r="CB5700" t="s">
        <v>1969</v>
      </c>
      <c r="CG5700" s="65"/>
      <c r="DJ5700" s="139"/>
      <c r="DK5700" s="95"/>
      <c r="DO5700" s="141"/>
      <c r="DP5700" s="91"/>
      <c r="DQ5700" s="72"/>
      <c r="DR5700" s="72"/>
      <c r="DS5700" s="72"/>
      <c r="DT5700" s="72"/>
      <c r="DZ5700" s="141"/>
      <c r="EA5700" s="141"/>
      <c r="EB5700" s="141"/>
      <c r="EC5700" s="141"/>
      <c r="ED5700" s="141"/>
      <c r="EE5700" s="143"/>
    </row>
    <row r="5701" spans="78:135">
      <c r="BZ5701"/>
      <c r="CA5701" s="100">
        <v>41435.721782407411</v>
      </c>
      <c r="CB5701" t="s">
        <v>1969</v>
      </c>
      <c r="CG5701" s="65"/>
      <c r="DJ5701" s="139"/>
      <c r="DK5701" s="95"/>
      <c r="DO5701" s="141"/>
      <c r="DP5701" s="91"/>
      <c r="DQ5701" s="72"/>
      <c r="DR5701" s="72"/>
      <c r="DS5701" s="72"/>
      <c r="DT5701" s="72"/>
      <c r="DZ5701" s="141"/>
      <c r="EA5701" s="141"/>
      <c r="EB5701" s="141"/>
      <c r="EC5701" s="141"/>
      <c r="ED5701" s="141"/>
      <c r="EE5701" s="143"/>
    </row>
    <row r="5702" spans="78:135">
      <c r="BZ5702"/>
      <c r="CA5702" s="100">
        <v>41435.72179398148</v>
      </c>
      <c r="CB5702" t="s">
        <v>1969</v>
      </c>
      <c r="CG5702" s="65"/>
      <c r="DJ5702" s="139"/>
      <c r="DK5702" s="95"/>
      <c r="DO5702" s="141"/>
      <c r="DP5702" s="91"/>
      <c r="DQ5702" s="72"/>
      <c r="DR5702" s="72"/>
      <c r="DS5702" s="72"/>
      <c r="DT5702" s="72"/>
      <c r="DZ5702" s="141"/>
      <c r="EA5702" s="141"/>
      <c r="EB5702" s="141"/>
      <c r="EC5702" s="141"/>
      <c r="ED5702" s="141"/>
      <c r="EE5702" s="143"/>
    </row>
    <row r="5703" spans="78:135">
      <c r="BZ5703"/>
      <c r="CA5703" s="100">
        <v>41435.721805555557</v>
      </c>
      <c r="CB5703" t="s">
        <v>1969</v>
      </c>
      <c r="CG5703" s="65"/>
      <c r="DJ5703" s="139"/>
      <c r="DK5703" s="95"/>
      <c r="DO5703" s="141"/>
      <c r="DP5703" s="91"/>
      <c r="DQ5703" s="72"/>
      <c r="DR5703" s="72"/>
      <c r="DS5703" s="72"/>
      <c r="DT5703" s="72"/>
      <c r="DZ5703" s="141"/>
      <c r="EA5703" s="141"/>
      <c r="EB5703" s="141"/>
      <c r="EC5703" s="141"/>
      <c r="ED5703" s="141"/>
      <c r="EE5703" s="143"/>
    </row>
    <row r="5704" spans="78:135">
      <c r="BZ5704"/>
      <c r="CA5704" s="100">
        <v>41435.721828703703</v>
      </c>
      <c r="CB5704" t="s">
        <v>3607</v>
      </c>
      <c r="CG5704" s="65"/>
      <c r="DJ5704" s="139"/>
      <c r="DK5704" s="95"/>
      <c r="DO5704" s="141"/>
      <c r="DP5704" s="91"/>
      <c r="DQ5704" s="72"/>
      <c r="DR5704" s="72"/>
      <c r="DS5704" s="72"/>
      <c r="DT5704" s="72"/>
      <c r="DZ5704" s="141"/>
      <c r="EA5704" s="141"/>
      <c r="EB5704" s="141"/>
      <c r="EC5704" s="141"/>
      <c r="ED5704" s="141"/>
      <c r="EE5704" s="143"/>
    </row>
    <row r="5705" spans="78:135">
      <c r="BZ5705"/>
      <c r="CA5705" s="100">
        <v>41435.721828703703</v>
      </c>
      <c r="CB5705" t="s">
        <v>1969</v>
      </c>
      <c r="CG5705" s="65"/>
      <c r="DJ5705" s="139"/>
      <c r="DK5705" s="95"/>
      <c r="DO5705" s="141"/>
      <c r="DP5705" s="91"/>
      <c r="DQ5705" s="72"/>
      <c r="DR5705" s="72"/>
      <c r="DS5705" s="72"/>
      <c r="DT5705" s="72"/>
      <c r="DZ5705" s="141"/>
      <c r="EA5705" s="141"/>
      <c r="EB5705" s="141"/>
      <c r="EC5705" s="141"/>
      <c r="ED5705" s="141"/>
      <c r="EE5705" s="143"/>
    </row>
    <row r="5706" spans="78:135">
      <c r="BZ5706"/>
      <c r="CA5706" s="100">
        <v>41435.72184027778</v>
      </c>
      <c r="CB5706" t="s">
        <v>1969</v>
      </c>
      <c r="CG5706" s="65"/>
      <c r="DJ5706" s="139"/>
      <c r="DK5706" s="95"/>
      <c r="DO5706" s="141"/>
      <c r="DP5706" s="91"/>
      <c r="DQ5706" s="72"/>
      <c r="DR5706" s="72"/>
      <c r="DS5706" s="72"/>
      <c r="DT5706" s="72"/>
      <c r="DZ5706" s="141"/>
      <c r="EA5706" s="141"/>
      <c r="EB5706" s="141"/>
      <c r="EC5706" s="141"/>
      <c r="ED5706" s="141"/>
      <c r="EE5706" s="143"/>
    </row>
    <row r="5707" spans="78:135">
      <c r="BZ5707"/>
      <c r="CA5707" s="100">
        <v>41435.72184027778</v>
      </c>
      <c r="CB5707" t="s">
        <v>1969</v>
      </c>
      <c r="CG5707" s="65"/>
      <c r="DJ5707" s="139"/>
      <c r="DK5707" s="95"/>
      <c r="DO5707" s="141"/>
      <c r="DP5707" s="91"/>
      <c r="DQ5707" s="72"/>
      <c r="DR5707" s="72"/>
      <c r="DS5707" s="72"/>
      <c r="DT5707" s="72"/>
      <c r="DZ5707" s="141"/>
      <c r="EA5707" s="141"/>
      <c r="EB5707" s="141"/>
      <c r="EC5707" s="141"/>
      <c r="ED5707" s="141"/>
      <c r="EE5707" s="143"/>
    </row>
    <row r="5708" spans="78:135">
      <c r="BZ5708"/>
      <c r="CA5708" s="100">
        <v>41435.721863425926</v>
      </c>
      <c r="CB5708" t="s">
        <v>1969</v>
      </c>
      <c r="CG5708" s="65"/>
      <c r="DJ5708" s="139"/>
      <c r="DK5708" s="95"/>
      <c r="DO5708" s="141"/>
      <c r="DP5708" s="91"/>
      <c r="DQ5708" s="72"/>
      <c r="DR5708" s="72"/>
      <c r="DS5708" s="72"/>
      <c r="DT5708" s="72"/>
      <c r="DZ5708" s="141"/>
      <c r="EA5708" s="141"/>
      <c r="EB5708" s="141"/>
      <c r="EC5708" s="141"/>
      <c r="ED5708" s="141"/>
      <c r="EE5708" s="143"/>
    </row>
    <row r="5709" spans="78:135">
      <c r="BZ5709"/>
      <c r="CA5709" s="100">
        <v>41435.721875000003</v>
      </c>
      <c r="CB5709" t="s">
        <v>1969</v>
      </c>
      <c r="CG5709" s="65"/>
      <c r="DJ5709" s="139"/>
      <c r="DK5709" s="95"/>
      <c r="DO5709" s="141"/>
      <c r="DP5709" s="91"/>
      <c r="DQ5709" s="72"/>
      <c r="DR5709" s="72"/>
      <c r="DS5709" s="72"/>
      <c r="DT5709" s="72"/>
      <c r="DZ5709" s="141"/>
      <c r="EA5709" s="141"/>
      <c r="EB5709" s="141"/>
      <c r="EC5709" s="141"/>
      <c r="ED5709" s="141"/>
      <c r="EE5709" s="143"/>
    </row>
    <row r="5710" spans="78:135">
      <c r="BZ5710"/>
      <c r="CA5710" s="100">
        <v>41435.721886574072</v>
      </c>
      <c r="CB5710" t="s">
        <v>1969</v>
      </c>
      <c r="CG5710" s="65"/>
      <c r="DJ5710" s="139"/>
      <c r="DK5710" s="95"/>
      <c r="DO5710" s="141"/>
      <c r="DP5710" s="91"/>
      <c r="DQ5710" s="72"/>
      <c r="DR5710" s="72"/>
      <c r="DS5710" s="72"/>
      <c r="DT5710" s="72"/>
      <c r="DZ5710" s="141"/>
      <c r="EA5710" s="141"/>
      <c r="EB5710" s="141"/>
      <c r="EC5710" s="141"/>
      <c r="ED5710" s="141"/>
      <c r="EE5710" s="143"/>
    </row>
    <row r="5711" spans="78:135">
      <c r="BZ5711"/>
      <c r="CA5711" s="100">
        <v>41435.721898148149</v>
      </c>
      <c r="CB5711" t="s">
        <v>1969</v>
      </c>
      <c r="CG5711" s="65"/>
      <c r="DJ5711" s="139"/>
      <c r="DK5711" s="95"/>
      <c r="DO5711" s="141"/>
      <c r="DP5711" s="91"/>
      <c r="DQ5711" s="72"/>
      <c r="DR5711" s="72"/>
      <c r="DS5711" s="72"/>
      <c r="DT5711" s="72"/>
      <c r="DZ5711" s="141"/>
      <c r="EA5711" s="141"/>
      <c r="EB5711" s="141"/>
      <c r="EC5711" s="141"/>
      <c r="ED5711" s="141"/>
      <c r="EE5711" s="143"/>
    </row>
    <row r="5712" spans="78:135">
      <c r="BZ5712"/>
      <c r="CA5712" s="100">
        <v>41435.721909722219</v>
      </c>
      <c r="CB5712" t="s">
        <v>3573</v>
      </c>
      <c r="CG5712" s="65"/>
      <c r="DJ5712" s="139"/>
      <c r="DK5712" s="95"/>
      <c r="DO5712" s="141"/>
      <c r="DP5712" s="91"/>
      <c r="DQ5712" s="72"/>
      <c r="DR5712" s="72"/>
      <c r="DS5712" s="72"/>
      <c r="DT5712" s="72"/>
      <c r="DZ5712" s="141"/>
      <c r="EA5712" s="141"/>
      <c r="EB5712" s="141"/>
      <c r="EC5712" s="141"/>
      <c r="ED5712" s="141"/>
      <c r="EE5712" s="143"/>
    </row>
    <row r="5713" spans="78:135">
      <c r="BZ5713"/>
      <c r="CA5713" s="100">
        <v>41435.721921296295</v>
      </c>
      <c r="CB5713" t="s">
        <v>1969</v>
      </c>
      <c r="CG5713" s="65"/>
      <c r="DJ5713" s="139"/>
      <c r="DK5713" s="95"/>
      <c r="DO5713" s="141"/>
      <c r="DP5713" s="91"/>
      <c r="DQ5713" s="72"/>
      <c r="DR5713" s="72"/>
      <c r="DS5713" s="72"/>
      <c r="DT5713" s="72"/>
      <c r="DZ5713" s="141"/>
      <c r="EA5713" s="141"/>
      <c r="EB5713" s="141"/>
      <c r="EC5713" s="141"/>
      <c r="ED5713" s="141"/>
      <c r="EE5713" s="143"/>
    </row>
    <row r="5714" spans="78:135">
      <c r="BZ5714"/>
      <c r="CA5714" s="100">
        <v>41435.721932870372</v>
      </c>
      <c r="CB5714" t="s">
        <v>1969</v>
      </c>
      <c r="CG5714" s="65"/>
      <c r="DJ5714" s="139"/>
      <c r="DK5714" s="95"/>
      <c r="DO5714" s="141"/>
      <c r="DP5714" s="91"/>
      <c r="DQ5714" s="72"/>
      <c r="DR5714" s="72"/>
      <c r="DS5714" s="72"/>
      <c r="DT5714" s="72"/>
      <c r="DZ5714" s="141"/>
      <c r="EA5714" s="141"/>
      <c r="EB5714" s="141"/>
      <c r="EC5714" s="141"/>
      <c r="ED5714" s="141"/>
      <c r="EE5714" s="143"/>
    </row>
    <row r="5715" spans="78:135">
      <c r="BZ5715"/>
      <c r="CA5715" s="100">
        <v>41435.721932870372</v>
      </c>
      <c r="CB5715" t="s">
        <v>1969</v>
      </c>
      <c r="CG5715" s="65"/>
      <c r="DJ5715" s="139"/>
      <c r="DK5715" s="95"/>
      <c r="DO5715" s="141"/>
      <c r="DP5715" s="91"/>
      <c r="DQ5715" s="72"/>
      <c r="DR5715" s="72"/>
      <c r="DS5715" s="72"/>
      <c r="DT5715" s="72"/>
      <c r="DZ5715" s="141"/>
      <c r="EA5715" s="141"/>
      <c r="EB5715" s="141"/>
      <c r="EC5715" s="141"/>
      <c r="ED5715" s="141"/>
      <c r="EE5715" s="143"/>
    </row>
    <row r="5716" spans="78:135">
      <c r="BZ5716"/>
      <c r="CA5716" s="100">
        <v>41435.721944444442</v>
      </c>
      <c r="CB5716" t="s">
        <v>1969</v>
      </c>
      <c r="CG5716" s="65"/>
      <c r="DJ5716" s="139"/>
      <c r="DK5716" s="95"/>
      <c r="DO5716" s="141"/>
      <c r="DP5716" s="91"/>
      <c r="DQ5716" s="72"/>
      <c r="DR5716" s="72"/>
      <c r="DS5716" s="72"/>
      <c r="DT5716" s="72"/>
      <c r="DZ5716" s="141"/>
      <c r="EA5716" s="141"/>
      <c r="EB5716" s="141"/>
      <c r="EC5716" s="141"/>
      <c r="ED5716" s="141"/>
      <c r="EE5716" s="143"/>
    </row>
    <row r="5717" spans="78:135">
      <c r="BZ5717"/>
      <c r="CA5717" s="100">
        <v>41435.721956018519</v>
      </c>
      <c r="CB5717" t="s">
        <v>1969</v>
      </c>
      <c r="CG5717" s="65"/>
      <c r="DJ5717" s="139"/>
      <c r="DK5717" s="95"/>
      <c r="DO5717" s="141"/>
      <c r="DP5717" s="91"/>
      <c r="DQ5717" s="72"/>
      <c r="DR5717" s="72"/>
      <c r="DS5717" s="72"/>
      <c r="DT5717" s="72"/>
      <c r="DZ5717" s="141"/>
      <c r="EA5717" s="141"/>
      <c r="EB5717" s="141"/>
      <c r="EC5717" s="141"/>
      <c r="ED5717" s="141"/>
      <c r="EE5717" s="143"/>
    </row>
    <row r="5718" spans="78:135">
      <c r="BZ5718"/>
      <c r="CA5718" s="100">
        <v>41435.721967592595</v>
      </c>
      <c r="CB5718" t="s">
        <v>1969</v>
      </c>
      <c r="CG5718" s="65"/>
      <c r="DJ5718" s="139"/>
      <c r="DK5718" s="95"/>
      <c r="DO5718" s="141"/>
      <c r="DP5718" s="91"/>
      <c r="DQ5718" s="72"/>
      <c r="DR5718" s="72"/>
      <c r="DS5718" s="72"/>
      <c r="DT5718" s="72"/>
      <c r="DZ5718" s="141"/>
      <c r="EA5718" s="141"/>
      <c r="EB5718" s="141"/>
      <c r="EC5718" s="141"/>
      <c r="ED5718" s="141"/>
      <c r="EE5718" s="143"/>
    </row>
    <row r="5719" spans="78:135">
      <c r="BZ5719"/>
      <c r="CA5719" s="100">
        <v>41435.721979166665</v>
      </c>
      <c r="CB5719" t="s">
        <v>1969</v>
      </c>
      <c r="CG5719" s="65"/>
      <c r="DJ5719" s="139"/>
      <c r="DK5719" s="95"/>
      <c r="DO5719" s="141"/>
      <c r="DP5719" s="91"/>
      <c r="DQ5719" s="72"/>
      <c r="DR5719" s="72"/>
      <c r="DS5719" s="72"/>
      <c r="DT5719" s="72"/>
      <c r="DZ5719" s="141"/>
      <c r="EA5719" s="141"/>
      <c r="EB5719" s="141"/>
      <c r="EC5719" s="141"/>
      <c r="ED5719" s="141"/>
      <c r="EE5719" s="143"/>
    </row>
    <row r="5720" spans="78:135">
      <c r="BZ5720"/>
      <c r="CA5720" s="100">
        <v>41435.722002314818</v>
      </c>
      <c r="CB5720" t="s">
        <v>3646</v>
      </c>
      <c r="CG5720" s="65"/>
      <c r="DJ5720" s="139"/>
      <c r="DK5720" s="95"/>
      <c r="DO5720" s="141"/>
      <c r="DP5720" s="91"/>
      <c r="DQ5720" s="72"/>
      <c r="DR5720" s="72"/>
      <c r="DS5720" s="72"/>
      <c r="DT5720" s="72"/>
      <c r="DZ5720" s="141"/>
      <c r="EA5720" s="141"/>
      <c r="EB5720" s="141"/>
      <c r="EC5720" s="141"/>
      <c r="ED5720" s="141"/>
      <c r="EE5720" s="143"/>
    </row>
    <row r="5721" spans="78:135">
      <c r="BZ5721"/>
      <c r="CA5721" s="100">
        <v>41435.722002314818</v>
      </c>
      <c r="CB5721" t="s">
        <v>1969</v>
      </c>
      <c r="CG5721" s="65"/>
      <c r="DJ5721" s="139"/>
      <c r="DK5721" s="95"/>
      <c r="DO5721" s="141"/>
      <c r="DP5721" s="91"/>
      <c r="DQ5721" s="72"/>
      <c r="DR5721" s="72"/>
      <c r="DS5721" s="72"/>
      <c r="DT5721" s="72"/>
      <c r="DZ5721" s="141"/>
      <c r="EA5721" s="141"/>
      <c r="EB5721" s="141"/>
      <c r="EC5721" s="141"/>
      <c r="ED5721" s="141"/>
      <c r="EE5721" s="143"/>
    </row>
    <row r="5722" spans="78:135">
      <c r="BZ5722"/>
      <c r="CA5722" s="100">
        <v>41435.722013888888</v>
      </c>
      <c r="CB5722" t="s">
        <v>1969</v>
      </c>
      <c r="CG5722" s="65"/>
      <c r="DJ5722" s="139"/>
      <c r="DK5722" s="95"/>
      <c r="DO5722" s="141"/>
      <c r="DP5722" s="91"/>
      <c r="DQ5722" s="72"/>
      <c r="DR5722" s="72"/>
      <c r="DS5722" s="72"/>
      <c r="DT5722" s="72"/>
      <c r="DZ5722" s="141"/>
      <c r="EA5722" s="141"/>
      <c r="EB5722" s="141"/>
      <c r="EC5722" s="141"/>
      <c r="ED5722" s="141"/>
      <c r="EE5722" s="143"/>
    </row>
    <row r="5723" spans="78:135">
      <c r="BZ5723"/>
      <c r="CA5723" s="100">
        <v>41435.722013888888</v>
      </c>
      <c r="CB5723" t="s">
        <v>1969</v>
      </c>
      <c r="CG5723" s="65"/>
      <c r="DJ5723" s="139"/>
      <c r="DK5723" s="95"/>
      <c r="DO5723" s="141"/>
      <c r="DP5723" s="91"/>
      <c r="DQ5723" s="72"/>
      <c r="DR5723" s="72"/>
      <c r="DS5723" s="72"/>
      <c r="DT5723" s="72"/>
      <c r="DZ5723" s="141"/>
      <c r="EA5723" s="141"/>
      <c r="EB5723" s="141"/>
      <c r="EC5723" s="141"/>
      <c r="ED5723" s="141"/>
      <c r="EE5723" s="143"/>
    </row>
    <row r="5724" spans="78:135">
      <c r="BZ5724"/>
      <c r="CA5724" s="100">
        <v>41435.722025462965</v>
      </c>
      <c r="CB5724" t="s">
        <v>1969</v>
      </c>
      <c r="CG5724" s="65"/>
      <c r="DJ5724" s="139"/>
      <c r="DK5724" s="95"/>
      <c r="DO5724" s="141"/>
      <c r="DP5724" s="91"/>
      <c r="DQ5724" s="72"/>
      <c r="DR5724" s="72"/>
      <c r="DS5724" s="72"/>
      <c r="DT5724" s="72"/>
      <c r="DZ5724" s="141"/>
      <c r="EA5724" s="141"/>
      <c r="EB5724" s="141"/>
      <c r="EC5724" s="141"/>
      <c r="ED5724" s="141"/>
      <c r="EE5724" s="143"/>
    </row>
    <row r="5725" spans="78:135">
      <c r="BZ5725"/>
      <c r="CA5725" s="100">
        <v>41435.722048611111</v>
      </c>
      <c r="CB5725" t="s">
        <v>1969</v>
      </c>
      <c r="CG5725" s="65"/>
      <c r="DJ5725" s="139"/>
      <c r="DK5725" s="95"/>
      <c r="DO5725" s="141"/>
      <c r="DP5725" s="91"/>
      <c r="DQ5725" s="72"/>
      <c r="DR5725" s="72"/>
      <c r="DS5725" s="72"/>
      <c r="DT5725" s="72"/>
      <c r="DZ5725" s="141"/>
      <c r="EA5725" s="141"/>
      <c r="EB5725" s="141"/>
      <c r="EC5725" s="141"/>
      <c r="ED5725" s="141"/>
      <c r="EE5725" s="143"/>
    </row>
    <row r="5726" spans="78:135">
      <c r="BZ5726"/>
      <c r="CA5726" s="100">
        <v>41435.722060185188</v>
      </c>
      <c r="CB5726" t="s">
        <v>1969</v>
      </c>
      <c r="CG5726" s="65"/>
      <c r="DJ5726" s="139"/>
      <c r="DK5726" s="95"/>
      <c r="DO5726" s="141"/>
      <c r="DP5726" s="91"/>
      <c r="DQ5726" s="72"/>
      <c r="DR5726" s="72"/>
      <c r="DS5726" s="72"/>
      <c r="DT5726" s="72"/>
      <c r="DZ5726" s="141"/>
      <c r="EA5726" s="141"/>
      <c r="EB5726" s="141"/>
      <c r="EC5726" s="141"/>
      <c r="ED5726" s="141"/>
      <c r="EE5726" s="143"/>
    </row>
    <row r="5727" spans="78:135">
      <c r="BZ5727"/>
      <c r="CA5727" s="100">
        <v>41435.722071759257</v>
      </c>
      <c r="CB5727" t="s">
        <v>1969</v>
      </c>
      <c r="CG5727" s="65"/>
      <c r="DJ5727" s="139"/>
      <c r="DK5727" s="95"/>
      <c r="DO5727" s="141"/>
      <c r="DP5727" s="91"/>
      <c r="DQ5727" s="72"/>
      <c r="DR5727" s="72"/>
      <c r="DS5727" s="72"/>
      <c r="DT5727" s="72"/>
      <c r="DZ5727" s="141"/>
      <c r="EA5727" s="141"/>
      <c r="EB5727" s="141"/>
      <c r="EC5727" s="141"/>
      <c r="ED5727" s="141"/>
      <c r="EE5727" s="143"/>
    </row>
    <row r="5728" spans="78:135">
      <c r="BZ5728"/>
      <c r="CA5728" s="100">
        <v>41435.722083333334</v>
      </c>
      <c r="CB5728" t="s">
        <v>3477</v>
      </c>
      <c r="CG5728" s="65"/>
      <c r="DJ5728" s="139"/>
      <c r="DK5728" s="95"/>
      <c r="DO5728" s="141"/>
      <c r="DP5728" s="91"/>
      <c r="DQ5728" s="72"/>
      <c r="DR5728" s="72"/>
      <c r="DS5728" s="72"/>
      <c r="DT5728" s="72"/>
      <c r="DZ5728" s="141"/>
      <c r="EA5728" s="141"/>
      <c r="EB5728" s="141"/>
      <c r="EC5728" s="141"/>
      <c r="ED5728" s="141"/>
      <c r="EE5728" s="143"/>
    </row>
    <row r="5729" spans="78:135">
      <c r="BZ5729"/>
      <c r="CA5729" s="100">
        <v>41435.722175925926</v>
      </c>
      <c r="CB5729" t="s">
        <v>1969</v>
      </c>
      <c r="CG5729" s="65"/>
      <c r="DJ5729" s="139"/>
      <c r="DK5729" s="95"/>
      <c r="DO5729" s="141"/>
      <c r="DP5729" s="91"/>
      <c r="DQ5729" s="72"/>
      <c r="DR5729" s="72"/>
      <c r="DS5729" s="72"/>
      <c r="DT5729" s="72"/>
      <c r="DZ5729" s="141"/>
      <c r="EA5729" s="141"/>
      <c r="EB5729" s="141"/>
      <c r="EC5729" s="141"/>
      <c r="ED5729" s="141"/>
      <c r="EE5729" s="143"/>
    </row>
    <row r="5730" spans="78:135">
      <c r="BZ5730"/>
      <c r="CA5730" s="100">
        <v>41435.722187500003</v>
      </c>
      <c r="CB5730" t="s">
        <v>1969</v>
      </c>
      <c r="CG5730" s="65"/>
      <c r="DJ5730" s="139"/>
      <c r="DK5730" s="95"/>
      <c r="DO5730" s="141"/>
      <c r="DP5730" s="91"/>
      <c r="DQ5730" s="72"/>
      <c r="DR5730" s="72"/>
      <c r="DS5730" s="72"/>
      <c r="DT5730" s="72"/>
      <c r="DZ5730" s="141"/>
      <c r="EA5730" s="141"/>
      <c r="EB5730" s="141"/>
      <c r="EC5730" s="141"/>
      <c r="ED5730" s="141"/>
      <c r="EE5730" s="143"/>
    </row>
    <row r="5731" spans="78:135">
      <c r="BZ5731"/>
      <c r="CA5731" s="100">
        <v>41435.722187500003</v>
      </c>
      <c r="CB5731" t="s">
        <v>1969</v>
      </c>
      <c r="CG5731" s="65"/>
      <c r="DJ5731" s="139"/>
      <c r="DK5731" s="95"/>
      <c r="DO5731" s="141"/>
      <c r="DP5731" s="91"/>
      <c r="DQ5731" s="72"/>
      <c r="DR5731" s="72"/>
      <c r="DS5731" s="72"/>
      <c r="DT5731" s="72"/>
      <c r="DZ5731" s="141"/>
      <c r="EA5731" s="141"/>
      <c r="EB5731" s="141"/>
      <c r="EC5731" s="141"/>
      <c r="ED5731" s="141"/>
      <c r="EE5731" s="143"/>
    </row>
    <row r="5732" spans="78:135">
      <c r="BZ5732"/>
      <c r="CA5732" s="100">
        <v>41435.722199074073</v>
      </c>
      <c r="CB5732" t="s">
        <v>1969</v>
      </c>
      <c r="CG5732" s="65"/>
      <c r="DJ5732" s="139"/>
      <c r="DK5732" s="95"/>
      <c r="DO5732" s="141"/>
      <c r="DP5732" s="91"/>
      <c r="DQ5732" s="72"/>
      <c r="DR5732" s="72"/>
      <c r="DS5732" s="72"/>
      <c r="DT5732" s="72"/>
      <c r="DZ5732" s="141"/>
      <c r="EA5732" s="141"/>
      <c r="EB5732" s="141"/>
      <c r="EC5732" s="141"/>
      <c r="ED5732" s="141"/>
      <c r="EE5732" s="143"/>
    </row>
    <row r="5733" spans="78:135">
      <c r="BZ5733"/>
      <c r="CA5733" s="100">
        <v>41435.722210648149</v>
      </c>
      <c r="CB5733" t="s">
        <v>1969</v>
      </c>
      <c r="CG5733" s="65"/>
      <c r="DJ5733" s="139"/>
      <c r="DK5733" s="95"/>
      <c r="DO5733" s="141"/>
      <c r="DP5733" s="91"/>
      <c r="DQ5733" s="72"/>
      <c r="DR5733" s="72"/>
      <c r="DS5733" s="72"/>
      <c r="DT5733" s="72"/>
      <c r="DZ5733" s="141"/>
      <c r="EA5733" s="141"/>
      <c r="EB5733" s="141"/>
      <c r="EC5733" s="141"/>
      <c r="ED5733" s="141"/>
      <c r="EE5733" s="143"/>
    </row>
    <row r="5734" spans="78:135">
      <c r="BZ5734"/>
      <c r="CA5734" s="100">
        <v>41435.722222222219</v>
      </c>
      <c r="CB5734" t="s">
        <v>1969</v>
      </c>
      <c r="CG5734" s="65"/>
      <c r="DJ5734" s="139"/>
      <c r="DK5734" s="95"/>
      <c r="DO5734" s="141"/>
      <c r="DP5734" s="91"/>
      <c r="DQ5734" s="72"/>
      <c r="DR5734" s="72"/>
      <c r="DS5734" s="72"/>
      <c r="DT5734" s="72"/>
      <c r="DZ5734" s="141"/>
      <c r="EA5734" s="141"/>
      <c r="EB5734" s="141"/>
      <c r="EC5734" s="141"/>
      <c r="ED5734" s="141"/>
      <c r="EE5734" s="143"/>
    </row>
    <row r="5735" spans="78:135">
      <c r="BZ5735"/>
      <c r="CA5735" s="100">
        <v>41435.722245370373</v>
      </c>
      <c r="CB5735" t="s">
        <v>1969</v>
      </c>
      <c r="CG5735" s="65"/>
      <c r="DJ5735" s="139"/>
      <c r="DK5735" s="95"/>
      <c r="DO5735" s="141"/>
      <c r="DP5735" s="91"/>
      <c r="DQ5735" s="72"/>
      <c r="DR5735" s="72"/>
      <c r="DS5735" s="72"/>
      <c r="DT5735" s="72"/>
      <c r="DZ5735" s="141"/>
      <c r="EA5735" s="141"/>
      <c r="EB5735" s="141"/>
      <c r="EC5735" s="141"/>
      <c r="ED5735" s="141"/>
      <c r="EE5735" s="143"/>
    </row>
    <row r="5736" spans="78:135">
      <c r="BZ5736"/>
      <c r="CA5736" s="100">
        <v>41435.722256944442</v>
      </c>
      <c r="CB5736" t="s">
        <v>3538</v>
      </c>
      <c r="CG5736" s="65"/>
      <c r="DJ5736" s="139"/>
      <c r="DK5736" s="95"/>
      <c r="DO5736" s="141"/>
      <c r="DP5736" s="91"/>
      <c r="DQ5736" s="72"/>
      <c r="DR5736" s="72"/>
      <c r="DS5736" s="72"/>
      <c r="DT5736" s="72"/>
      <c r="DZ5736" s="141"/>
      <c r="EA5736" s="141"/>
      <c r="EB5736" s="141"/>
      <c r="EC5736" s="141"/>
      <c r="ED5736" s="141"/>
      <c r="EE5736" s="143"/>
    </row>
    <row r="5737" spans="78:135">
      <c r="BZ5737"/>
      <c r="CA5737" s="100">
        <v>41435.722256944442</v>
      </c>
      <c r="CB5737" t="s">
        <v>1969</v>
      </c>
      <c r="CG5737" s="65"/>
      <c r="DJ5737" s="139"/>
      <c r="DK5737" s="95"/>
      <c r="DO5737" s="141"/>
      <c r="DP5737" s="91"/>
      <c r="DQ5737" s="72"/>
      <c r="DR5737" s="72"/>
      <c r="DS5737" s="72"/>
      <c r="DT5737" s="72"/>
      <c r="DZ5737" s="141"/>
      <c r="EA5737" s="141"/>
      <c r="EB5737" s="141"/>
      <c r="EC5737" s="141"/>
      <c r="ED5737" s="141"/>
      <c r="EE5737" s="143"/>
    </row>
    <row r="5738" spans="78:135">
      <c r="BZ5738"/>
      <c r="CA5738" s="100">
        <v>41435.726157407407</v>
      </c>
      <c r="CB5738" t="s">
        <v>3539</v>
      </c>
      <c r="CG5738" s="65"/>
      <c r="DJ5738" s="139"/>
      <c r="DK5738" s="95"/>
      <c r="DO5738" s="141"/>
      <c r="DP5738" s="91"/>
      <c r="DQ5738" s="72"/>
      <c r="DR5738" s="72"/>
      <c r="DS5738" s="72"/>
      <c r="DT5738" s="72"/>
      <c r="DZ5738" s="141"/>
      <c r="EA5738" s="141"/>
      <c r="EB5738" s="141"/>
      <c r="EC5738" s="141"/>
      <c r="ED5738" s="141"/>
      <c r="EE5738" s="143"/>
    </row>
    <row r="5739" spans="78:135">
      <c r="BZ5739"/>
      <c r="CA5739" s="100">
        <v>41435.726180555554</v>
      </c>
      <c r="CB5739" t="s">
        <v>3511</v>
      </c>
      <c r="CG5739" s="65"/>
      <c r="DJ5739" s="139"/>
      <c r="DK5739" s="95"/>
      <c r="DO5739" s="141"/>
      <c r="DP5739" s="91"/>
      <c r="DQ5739" s="72"/>
      <c r="DR5739" s="72"/>
      <c r="DS5739" s="72"/>
      <c r="DT5739" s="72"/>
      <c r="DZ5739" s="141"/>
      <c r="EA5739" s="141"/>
      <c r="EB5739" s="141"/>
      <c r="EC5739" s="141"/>
      <c r="ED5739" s="141"/>
      <c r="EE5739" s="143"/>
    </row>
    <row r="5740" spans="78:135">
      <c r="BZ5740"/>
      <c r="CA5740" s="100">
        <v>41435.72619212963</v>
      </c>
      <c r="CB5740" t="s">
        <v>3407</v>
      </c>
      <c r="CG5740" s="65"/>
      <c r="DJ5740" s="139"/>
      <c r="DK5740" s="95"/>
      <c r="DO5740" s="141"/>
      <c r="DP5740" s="91"/>
      <c r="DQ5740" s="72"/>
      <c r="DR5740" s="72"/>
      <c r="DS5740" s="72"/>
      <c r="DT5740" s="72"/>
      <c r="DZ5740" s="141"/>
      <c r="EA5740" s="141"/>
      <c r="EB5740" s="141"/>
      <c r="EC5740" s="141"/>
      <c r="ED5740" s="141"/>
      <c r="EE5740" s="143"/>
    </row>
    <row r="5741" spans="78:135">
      <c r="BZ5741"/>
      <c r="CA5741" s="100">
        <v>41435.726261574076</v>
      </c>
      <c r="CB5741" t="s">
        <v>1969</v>
      </c>
      <c r="CG5741" s="65"/>
      <c r="DJ5741" s="139"/>
      <c r="DK5741" s="95"/>
      <c r="DO5741" s="141"/>
      <c r="DP5741" s="91"/>
      <c r="DQ5741" s="72"/>
      <c r="DR5741" s="72"/>
      <c r="DS5741" s="72"/>
      <c r="DT5741" s="72"/>
      <c r="DZ5741" s="141"/>
      <c r="EA5741" s="141"/>
      <c r="EB5741" s="141"/>
      <c r="EC5741" s="141"/>
      <c r="ED5741" s="141"/>
      <c r="EE5741" s="143"/>
    </row>
    <row r="5742" spans="78:135">
      <c r="BZ5742"/>
      <c r="CA5742" s="100">
        <v>41435.726273148146</v>
      </c>
      <c r="CB5742" t="s">
        <v>1969</v>
      </c>
      <c r="CG5742" s="65"/>
      <c r="DJ5742" s="139"/>
      <c r="DK5742" s="95"/>
      <c r="DO5742" s="141"/>
      <c r="DP5742" s="91"/>
      <c r="DQ5742" s="72"/>
      <c r="DR5742" s="72"/>
      <c r="DS5742" s="72"/>
      <c r="DT5742" s="72"/>
      <c r="DZ5742" s="141"/>
      <c r="EA5742" s="141"/>
      <c r="EB5742" s="141"/>
      <c r="EC5742" s="141"/>
      <c r="ED5742" s="141"/>
      <c r="EE5742" s="143"/>
    </row>
    <row r="5743" spans="78:135">
      <c r="BZ5743"/>
      <c r="CA5743" s="100">
        <v>41435.726400462961</v>
      </c>
      <c r="CB5743" t="s">
        <v>1969</v>
      </c>
      <c r="CG5743" s="65"/>
      <c r="DJ5743" s="139"/>
      <c r="DK5743" s="95"/>
      <c r="DO5743" s="141"/>
      <c r="DP5743" s="91"/>
      <c r="DQ5743" s="72"/>
      <c r="DR5743" s="72"/>
      <c r="DS5743" s="72"/>
      <c r="DT5743" s="72"/>
      <c r="DZ5743" s="141"/>
      <c r="EA5743" s="141"/>
      <c r="EB5743" s="141"/>
      <c r="EC5743" s="141"/>
      <c r="ED5743" s="141"/>
      <c r="EE5743" s="143"/>
    </row>
    <row r="5744" spans="78:135">
      <c r="BZ5744"/>
      <c r="CA5744" s="100">
        <v>41435.726400462961</v>
      </c>
      <c r="CB5744" t="s">
        <v>1969</v>
      </c>
      <c r="CG5744" s="65"/>
      <c r="DJ5744" s="139"/>
      <c r="DK5744" s="95"/>
      <c r="DO5744" s="141"/>
      <c r="DP5744" s="91"/>
      <c r="DQ5744" s="72"/>
      <c r="DR5744" s="72"/>
      <c r="DS5744" s="72"/>
      <c r="DT5744" s="72"/>
      <c r="DZ5744" s="141"/>
      <c r="EA5744" s="141"/>
      <c r="EB5744" s="141"/>
      <c r="EC5744" s="141"/>
      <c r="ED5744" s="141"/>
      <c r="EE5744" s="143"/>
    </row>
    <row r="5745" spans="78:135">
      <c r="BZ5745"/>
      <c r="CA5745" s="100">
        <v>41435.726423611108</v>
      </c>
      <c r="CB5745" t="s">
        <v>3540</v>
      </c>
      <c r="CG5745" s="65"/>
      <c r="DJ5745" s="139"/>
      <c r="DK5745" s="95"/>
      <c r="DO5745" s="141"/>
      <c r="DP5745" s="91"/>
      <c r="DQ5745" s="72"/>
      <c r="DR5745" s="72"/>
      <c r="DS5745" s="72"/>
      <c r="DT5745" s="72"/>
      <c r="DZ5745" s="141"/>
      <c r="EA5745" s="141"/>
      <c r="EB5745" s="141"/>
      <c r="EC5745" s="141"/>
      <c r="ED5745" s="141"/>
      <c r="EE5745" s="143"/>
    </row>
    <row r="5746" spans="78:135">
      <c r="BZ5746"/>
      <c r="CA5746" s="100">
        <v>41435.726423611108</v>
      </c>
      <c r="CB5746" t="s">
        <v>1969</v>
      </c>
      <c r="CG5746" s="65"/>
      <c r="DJ5746" s="139"/>
      <c r="DK5746" s="95"/>
      <c r="DO5746" s="141"/>
      <c r="DP5746" s="91"/>
      <c r="DQ5746" s="72"/>
      <c r="DR5746" s="72"/>
      <c r="DS5746" s="72"/>
      <c r="DT5746" s="72"/>
      <c r="DZ5746" s="141"/>
      <c r="EA5746" s="141"/>
      <c r="EB5746" s="141"/>
      <c r="EC5746" s="141"/>
      <c r="ED5746" s="141"/>
      <c r="EE5746" s="143"/>
    </row>
    <row r="5747" spans="78:135">
      <c r="BZ5747"/>
      <c r="CA5747" s="100">
        <v>41435.726423611108</v>
      </c>
      <c r="CB5747" t="s">
        <v>1969</v>
      </c>
      <c r="CG5747" s="65"/>
      <c r="DJ5747" s="139"/>
      <c r="DK5747" s="95"/>
      <c r="DO5747" s="141"/>
      <c r="DP5747" s="91"/>
      <c r="DQ5747" s="72"/>
      <c r="DR5747" s="72"/>
      <c r="DS5747" s="72"/>
      <c r="DT5747" s="72"/>
      <c r="DZ5747" s="141"/>
      <c r="EA5747" s="141"/>
      <c r="EB5747" s="141"/>
      <c r="EC5747" s="141"/>
      <c r="ED5747" s="141"/>
      <c r="EE5747" s="143"/>
    </row>
    <row r="5748" spans="78:135">
      <c r="BZ5748"/>
      <c r="CA5748" s="100">
        <v>41435.726435185185</v>
      </c>
      <c r="CB5748" t="s">
        <v>1969</v>
      </c>
      <c r="CG5748" s="65"/>
      <c r="DJ5748" s="139"/>
      <c r="DK5748" s="95"/>
      <c r="DO5748" s="141"/>
      <c r="DP5748" s="91"/>
      <c r="DQ5748" s="72"/>
      <c r="DR5748" s="72"/>
      <c r="DS5748" s="72"/>
      <c r="DT5748" s="72"/>
      <c r="DZ5748" s="141"/>
      <c r="EA5748" s="141"/>
      <c r="EB5748" s="141"/>
      <c r="EC5748" s="141"/>
      <c r="ED5748" s="141"/>
      <c r="EE5748" s="143"/>
    </row>
    <row r="5749" spans="78:135">
      <c r="BZ5749"/>
      <c r="CA5749" s="100">
        <v>41435.726446759261</v>
      </c>
      <c r="CB5749" t="s">
        <v>1969</v>
      </c>
      <c r="CG5749" s="65"/>
      <c r="DJ5749" s="139"/>
      <c r="DK5749" s="95"/>
      <c r="DO5749" s="141"/>
      <c r="DP5749" s="91"/>
      <c r="DQ5749" s="72"/>
      <c r="DR5749" s="72"/>
      <c r="DS5749" s="72"/>
      <c r="DT5749" s="72"/>
      <c r="DZ5749" s="141"/>
      <c r="EA5749" s="141"/>
      <c r="EB5749" s="141"/>
      <c r="EC5749" s="141"/>
      <c r="ED5749" s="141"/>
      <c r="EE5749" s="143"/>
    </row>
    <row r="5750" spans="78:135">
      <c r="BZ5750"/>
      <c r="CA5750" s="100">
        <v>41435.726458333331</v>
      </c>
      <c r="CB5750" t="s">
        <v>1969</v>
      </c>
      <c r="CG5750" s="65"/>
      <c r="DJ5750" s="139"/>
      <c r="DK5750" s="95"/>
      <c r="DO5750" s="141"/>
      <c r="DP5750" s="91"/>
      <c r="DQ5750" s="72"/>
      <c r="DR5750" s="72"/>
      <c r="DS5750" s="72"/>
      <c r="DT5750" s="72"/>
      <c r="DZ5750" s="141"/>
      <c r="EA5750" s="141"/>
      <c r="EB5750" s="141"/>
      <c r="EC5750" s="141"/>
      <c r="ED5750" s="141"/>
      <c r="EE5750" s="143"/>
    </row>
    <row r="5751" spans="78:135">
      <c r="BZ5751"/>
      <c r="CA5751" s="100">
        <v>41435.726481481484</v>
      </c>
      <c r="CB5751" t="s">
        <v>3480</v>
      </c>
      <c r="CG5751" s="65"/>
      <c r="DJ5751" s="139"/>
      <c r="DK5751" s="95"/>
      <c r="DO5751" s="141"/>
      <c r="DP5751" s="91"/>
      <c r="DQ5751" s="72"/>
      <c r="DR5751" s="72"/>
      <c r="DS5751" s="72"/>
      <c r="DT5751" s="72"/>
      <c r="DZ5751" s="141"/>
      <c r="EA5751" s="141"/>
      <c r="EB5751" s="141"/>
      <c r="EC5751" s="141"/>
      <c r="ED5751" s="141"/>
      <c r="EE5751" s="143"/>
    </row>
    <row r="5752" spans="78:135">
      <c r="BZ5752"/>
      <c r="CA5752" s="100">
        <v>41435.726481481484</v>
      </c>
      <c r="CB5752" t="s">
        <v>1969</v>
      </c>
      <c r="CG5752" s="65"/>
      <c r="DJ5752" s="139"/>
      <c r="DK5752" s="95"/>
      <c r="DO5752" s="141"/>
      <c r="DP5752" s="91"/>
      <c r="DQ5752" s="72"/>
      <c r="DR5752" s="72"/>
      <c r="DS5752" s="72"/>
      <c r="DT5752" s="72"/>
      <c r="DZ5752" s="141"/>
      <c r="EA5752" s="141"/>
      <c r="EB5752" s="141"/>
      <c r="EC5752" s="141"/>
      <c r="ED5752" s="141"/>
      <c r="EE5752" s="143"/>
    </row>
    <row r="5753" spans="78:135">
      <c r="BZ5753"/>
      <c r="CA5753" s="100">
        <v>41435.726481481484</v>
      </c>
      <c r="CB5753" t="s">
        <v>1969</v>
      </c>
      <c r="CG5753" s="65"/>
      <c r="DJ5753" s="139"/>
      <c r="DK5753" s="95"/>
      <c r="DO5753" s="141"/>
      <c r="DP5753" s="91"/>
      <c r="DQ5753" s="72"/>
      <c r="DR5753" s="72"/>
      <c r="DS5753" s="72"/>
      <c r="DT5753" s="72"/>
      <c r="DZ5753" s="141"/>
      <c r="EA5753" s="141"/>
      <c r="EB5753" s="141"/>
      <c r="EC5753" s="141"/>
      <c r="ED5753" s="141"/>
      <c r="EE5753" s="143"/>
    </row>
    <row r="5754" spans="78:135">
      <c r="BZ5754"/>
      <c r="CA5754" s="100">
        <v>41435.726493055554</v>
      </c>
      <c r="CB5754" t="s">
        <v>1969</v>
      </c>
      <c r="CG5754" s="65"/>
      <c r="DJ5754" s="139"/>
      <c r="DK5754" s="95"/>
      <c r="DO5754" s="141"/>
      <c r="DP5754" s="91"/>
      <c r="DQ5754" s="72"/>
      <c r="DR5754" s="72"/>
      <c r="DS5754" s="72"/>
      <c r="DT5754" s="72"/>
      <c r="DZ5754" s="141"/>
      <c r="EA5754" s="141"/>
      <c r="EB5754" s="141"/>
      <c r="EC5754" s="141"/>
      <c r="ED5754" s="141"/>
      <c r="EE5754" s="143"/>
    </row>
    <row r="5755" spans="78:135">
      <c r="BZ5755"/>
      <c r="CA5755" s="100">
        <v>41435.726504629631</v>
      </c>
      <c r="CB5755" t="s">
        <v>1969</v>
      </c>
      <c r="CG5755" s="65"/>
      <c r="DJ5755" s="139"/>
      <c r="DK5755" s="95"/>
      <c r="DO5755" s="141"/>
      <c r="DP5755" s="91"/>
      <c r="DQ5755" s="72"/>
      <c r="DR5755" s="72"/>
      <c r="DS5755" s="72"/>
      <c r="DT5755" s="72"/>
      <c r="DZ5755" s="141"/>
      <c r="EA5755" s="141"/>
      <c r="EB5755" s="141"/>
      <c r="EC5755" s="141"/>
      <c r="ED5755" s="141"/>
      <c r="EE5755" s="143"/>
    </row>
    <row r="5756" spans="78:135">
      <c r="BZ5756"/>
      <c r="CA5756" s="100">
        <v>41435.726527777777</v>
      </c>
      <c r="CB5756" t="s">
        <v>1969</v>
      </c>
      <c r="CG5756" s="65"/>
      <c r="DJ5756" s="139"/>
      <c r="DK5756" s="95"/>
      <c r="DO5756" s="141"/>
      <c r="DP5756" s="91"/>
      <c r="DQ5756" s="72"/>
      <c r="DR5756" s="72"/>
      <c r="DS5756" s="72"/>
      <c r="DT5756" s="72"/>
      <c r="DZ5756" s="141"/>
      <c r="EA5756" s="141"/>
      <c r="EB5756" s="141"/>
      <c r="EC5756" s="141"/>
      <c r="ED5756" s="141"/>
      <c r="EE5756" s="143"/>
    </row>
    <row r="5757" spans="78:135">
      <c r="BZ5757"/>
      <c r="CA5757" s="100">
        <v>41435.726539351854</v>
      </c>
      <c r="CB5757" t="s">
        <v>3542</v>
      </c>
      <c r="CG5757" s="65"/>
      <c r="DJ5757" s="139"/>
      <c r="DK5757" s="95"/>
      <c r="DO5757" s="141"/>
      <c r="DP5757" s="91"/>
      <c r="DQ5757" s="72"/>
      <c r="DR5757" s="72"/>
      <c r="DS5757" s="72"/>
      <c r="DT5757" s="72"/>
      <c r="DZ5757" s="141"/>
      <c r="EA5757" s="141"/>
      <c r="EB5757" s="141"/>
      <c r="EC5757" s="141"/>
      <c r="ED5757" s="141"/>
      <c r="EE5757" s="143"/>
    </row>
    <row r="5758" spans="78:135">
      <c r="BZ5758"/>
      <c r="CA5758" s="100">
        <v>41435.726539351854</v>
      </c>
      <c r="CB5758" t="s">
        <v>1969</v>
      </c>
      <c r="CG5758" s="65"/>
      <c r="DJ5758" s="139"/>
      <c r="DK5758" s="95"/>
      <c r="DO5758" s="141"/>
      <c r="DP5758" s="91"/>
      <c r="DQ5758" s="72"/>
      <c r="DR5758" s="72"/>
      <c r="DS5758" s="72"/>
      <c r="DT5758" s="72"/>
      <c r="DZ5758" s="141"/>
      <c r="EA5758" s="141"/>
      <c r="EB5758" s="141"/>
      <c r="EC5758" s="141"/>
      <c r="ED5758" s="141"/>
      <c r="EE5758" s="143"/>
    </row>
    <row r="5759" spans="78:135">
      <c r="BZ5759"/>
      <c r="CA5759" s="100">
        <v>41435.726539351854</v>
      </c>
      <c r="CB5759" t="s">
        <v>1969</v>
      </c>
      <c r="CG5759" s="65"/>
      <c r="DJ5759" s="139"/>
      <c r="DK5759" s="95"/>
      <c r="DO5759" s="141"/>
      <c r="DP5759" s="91"/>
      <c r="DQ5759" s="72"/>
      <c r="DR5759" s="72"/>
      <c r="DS5759" s="72"/>
      <c r="DT5759" s="72"/>
      <c r="DZ5759" s="141"/>
      <c r="EA5759" s="141"/>
      <c r="EB5759" s="141"/>
      <c r="EC5759" s="141"/>
      <c r="ED5759" s="141"/>
      <c r="EE5759" s="143"/>
    </row>
    <row r="5760" spans="78:135">
      <c r="BZ5760"/>
      <c r="CA5760" s="100">
        <v>41435.7265625</v>
      </c>
      <c r="CB5760" t="s">
        <v>1969</v>
      </c>
      <c r="CG5760" s="65"/>
      <c r="DJ5760" s="139"/>
      <c r="DK5760" s="95"/>
      <c r="DO5760" s="141"/>
      <c r="DP5760" s="91"/>
      <c r="DQ5760" s="72"/>
      <c r="DR5760" s="72"/>
      <c r="DS5760" s="72"/>
      <c r="DT5760" s="72"/>
      <c r="DZ5760" s="141"/>
      <c r="EA5760" s="141"/>
      <c r="EB5760" s="141"/>
      <c r="EC5760" s="141"/>
      <c r="ED5760" s="141"/>
      <c r="EE5760" s="143"/>
    </row>
    <row r="5761" spans="78:135">
      <c r="BZ5761"/>
      <c r="CA5761" s="100">
        <v>41435.7265625</v>
      </c>
      <c r="CB5761" t="s">
        <v>1969</v>
      </c>
      <c r="CG5761" s="65"/>
      <c r="DJ5761" s="139"/>
      <c r="DK5761" s="95"/>
      <c r="DO5761" s="141"/>
      <c r="DP5761" s="91"/>
      <c r="DQ5761" s="72"/>
      <c r="DR5761" s="72"/>
      <c r="DS5761" s="72"/>
      <c r="DT5761" s="72"/>
      <c r="DZ5761" s="141"/>
      <c r="EA5761" s="141"/>
      <c r="EB5761" s="141"/>
      <c r="EC5761" s="141"/>
      <c r="ED5761" s="141"/>
      <c r="EE5761" s="143"/>
    </row>
    <row r="5762" spans="78:135">
      <c r="BZ5762"/>
      <c r="CA5762" s="100">
        <v>41435.726585648146</v>
      </c>
      <c r="CB5762" t="s">
        <v>1969</v>
      </c>
      <c r="CG5762" s="65"/>
      <c r="DJ5762" s="139"/>
      <c r="DK5762" s="95"/>
      <c r="DO5762" s="141"/>
      <c r="DP5762" s="91"/>
      <c r="DQ5762" s="72"/>
      <c r="DR5762" s="72"/>
      <c r="DS5762" s="72"/>
      <c r="DT5762" s="72"/>
      <c r="DZ5762" s="141"/>
      <c r="EA5762" s="141"/>
      <c r="EB5762" s="141"/>
      <c r="EC5762" s="141"/>
      <c r="ED5762" s="141"/>
      <c r="EE5762" s="143"/>
    </row>
    <row r="5763" spans="78:135">
      <c r="BZ5763"/>
      <c r="CA5763" s="100">
        <v>41435.726597222223</v>
      </c>
      <c r="CB5763" t="s">
        <v>3580</v>
      </c>
      <c r="CG5763" s="65"/>
      <c r="DJ5763" s="139"/>
      <c r="DK5763" s="95"/>
      <c r="DO5763" s="141"/>
      <c r="DP5763" s="91"/>
      <c r="DQ5763" s="72"/>
      <c r="DR5763" s="72"/>
      <c r="DS5763" s="72"/>
      <c r="DT5763" s="72"/>
      <c r="DZ5763" s="141"/>
      <c r="EA5763" s="141"/>
      <c r="EB5763" s="141"/>
      <c r="EC5763" s="141"/>
      <c r="ED5763" s="141"/>
      <c r="EE5763" s="143"/>
    </row>
    <row r="5764" spans="78:135">
      <c r="BZ5764"/>
      <c r="CA5764" s="100">
        <v>41435.726597222223</v>
      </c>
      <c r="CB5764" t="s">
        <v>1969</v>
      </c>
      <c r="CG5764" s="65"/>
      <c r="DJ5764" s="139"/>
      <c r="DK5764" s="95"/>
      <c r="DO5764" s="141"/>
      <c r="DP5764" s="91"/>
      <c r="DQ5764" s="72"/>
      <c r="DR5764" s="72"/>
      <c r="DS5764" s="72"/>
      <c r="DT5764" s="72"/>
      <c r="DZ5764" s="141"/>
      <c r="EA5764" s="141"/>
      <c r="EB5764" s="141"/>
      <c r="EC5764" s="141"/>
      <c r="ED5764" s="141"/>
      <c r="EE5764" s="143"/>
    </row>
    <row r="5765" spans="78:135">
      <c r="BZ5765"/>
      <c r="CA5765" s="100">
        <v>41435.7266087963</v>
      </c>
      <c r="CB5765" t="s">
        <v>1969</v>
      </c>
      <c r="CG5765" s="65"/>
      <c r="DJ5765" s="139"/>
      <c r="DK5765" s="95"/>
      <c r="DO5765" s="141"/>
      <c r="DP5765" s="91"/>
      <c r="DQ5765" s="72"/>
      <c r="DR5765" s="72"/>
      <c r="DS5765" s="72"/>
      <c r="DT5765" s="72"/>
      <c r="DZ5765" s="141"/>
      <c r="EA5765" s="141"/>
      <c r="EB5765" s="141"/>
      <c r="EC5765" s="141"/>
      <c r="ED5765" s="141"/>
      <c r="EE5765" s="143"/>
    </row>
    <row r="5766" spans="78:135">
      <c r="BZ5766"/>
      <c r="CA5766" s="100">
        <v>41435.726620370369</v>
      </c>
      <c r="CB5766" t="s">
        <v>1969</v>
      </c>
      <c r="CG5766" s="65"/>
      <c r="DJ5766" s="139"/>
      <c r="DK5766" s="95"/>
      <c r="DO5766" s="141"/>
      <c r="DP5766" s="91"/>
      <c r="DQ5766" s="72"/>
      <c r="DR5766" s="72"/>
      <c r="DS5766" s="72"/>
      <c r="DT5766" s="72"/>
      <c r="DZ5766" s="141"/>
      <c r="EA5766" s="141"/>
      <c r="EB5766" s="141"/>
      <c r="EC5766" s="141"/>
      <c r="ED5766" s="141"/>
      <c r="EE5766" s="143"/>
    </row>
    <row r="5767" spans="78:135">
      <c r="BZ5767"/>
      <c r="CA5767" s="100">
        <v>41435.726631944446</v>
      </c>
      <c r="CB5767" t="s">
        <v>1969</v>
      </c>
      <c r="CG5767" s="65"/>
      <c r="DJ5767" s="139"/>
      <c r="DK5767" s="95"/>
      <c r="DO5767" s="141"/>
      <c r="DP5767" s="91"/>
      <c r="DQ5767" s="72"/>
      <c r="DR5767" s="72"/>
      <c r="DS5767" s="72"/>
      <c r="DT5767" s="72"/>
      <c r="DZ5767" s="141"/>
      <c r="EA5767" s="141"/>
      <c r="EB5767" s="141"/>
      <c r="EC5767" s="141"/>
      <c r="ED5767" s="141"/>
      <c r="EE5767" s="143"/>
    </row>
    <row r="5768" spans="78:135">
      <c r="BZ5768"/>
      <c r="CA5768" s="100">
        <v>41435.726643518516</v>
      </c>
      <c r="CB5768" t="s">
        <v>1969</v>
      </c>
      <c r="CG5768" s="65"/>
      <c r="DJ5768" s="139"/>
      <c r="DK5768" s="95"/>
      <c r="DO5768" s="141"/>
      <c r="DP5768" s="91"/>
      <c r="DQ5768" s="72"/>
      <c r="DR5768" s="72"/>
      <c r="DS5768" s="72"/>
      <c r="DT5768" s="72"/>
      <c r="DZ5768" s="141"/>
      <c r="EA5768" s="141"/>
      <c r="EB5768" s="141"/>
      <c r="EC5768" s="141"/>
      <c r="ED5768" s="141"/>
      <c r="EE5768" s="143"/>
    </row>
    <row r="5769" spans="78:135">
      <c r="BZ5769"/>
      <c r="CA5769" s="100">
        <v>41435.726655092592</v>
      </c>
      <c r="CB5769" t="s">
        <v>3544</v>
      </c>
      <c r="CG5769" s="65"/>
      <c r="DJ5769" s="139"/>
      <c r="DK5769" s="95"/>
      <c r="DO5769" s="141"/>
      <c r="DP5769" s="91"/>
      <c r="DQ5769" s="72"/>
      <c r="DR5769" s="72"/>
      <c r="DS5769" s="72"/>
      <c r="DT5769" s="72"/>
      <c r="DZ5769" s="141"/>
      <c r="EA5769" s="141"/>
      <c r="EB5769" s="141"/>
      <c r="EC5769" s="141"/>
      <c r="ED5769" s="141"/>
      <c r="EE5769" s="143"/>
    </row>
    <row r="5770" spans="78:135">
      <c r="BZ5770"/>
      <c r="CA5770" s="100">
        <v>41435.726666666669</v>
      </c>
      <c r="CB5770" t="s">
        <v>1969</v>
      </c>
      <c r="CG5770" s="65"/>
      <c r="DJ5770" s="139"/>
      <c r="DK5770" s="95"/>
      <c r="DO5770" s="141"/>
      <c r="DP5770" s="91"/>
      <c r="DQ5770" s="72"/>
      <c r="DR5770" s="72"/>
      <c r="DS5770" s="72"/>
      <c r="DT5770" s="72"/>
      <c r="DZ5770" s="141"/>
      <c r="EA5770" s="141"/>
      <c r="EB5770" s="141"/>
      <c r="EC5770" s="141"/>
      <c r="ED5770" s="141"/>
      <c r="EE5770" s="143"/>
    </row>
    <row r="5771" spans="78:135">
      <c r="BZ5771"/>
      <c r="CA5771" s="100">
        <v>41435.726666666669</v>
      </c>
      <c r="CB5771" t="s">
        <v>1969</v>
      </c>
      <c r="CG5771" s="65"/>
      <c r="DJ5771" s="139"/>
      <c r="DK5771" s="95"/>
      <c r="DO5771" s="141"/>
      <c r="DP5771" s="91"/>
      <c r="DQ5771" s="72"/>
      <c r="DR5771" s="72"/>
      <c r="DS5771" s="72"/>
      <c r="DT5771" s="72"/>
      <c r="DZ5771" s="141"/>
      <c r="EA5771" s="141"/>
      <c r="EB5771" s="141"/>
      <c r="EC5771" s="141"/>
      <c r="ED5771" s="141"/>
      <c r="EE5771" s="143"/>
    </row>
    <row r="5772" spans="78:135">
      <c r="BZ5772"/>
      <c r="CA5772" s="100">
        <v>41435.726678240739</v>
      </c>
      <c r="CB5772" t="s">
        <v>1969</v>
      </c>
      <c r="CG5772" s="65"/>
      <c r="DJ5772" s="139"/>
      <c r="DK5772" s="95"/>
      <c r="DO5772" s="141"/>
      <c r="DP5772" s="91"/>
      <c r="DQ5772" s="72"/>
      <c r="DR5772" s="72"/>
      <c r="DS5772" s="72"/>
      <c r="DT5772" s="72"/>
      <c r="DZ5772" s="141"/>
      <c r="EA5772" s="141"/>
      <c r="EB5772" s="141"/>
      <c r="EC5772" s="141"/>
      <c r="ED5772" s="141"/>
      <c r="EE5772" s="143"/>
    </row>
    <row r="5773" spans="78:135">
      <c r="BZ5773"/>
      <c r="CA5773" s="100">
        <v>41435.726689814815</v>
      </c>
      <c r="CB5773" t="s">
        <v>1969</v>
      </c>
      <c r="CG5773" s="65"/>
      <c r="DJ5773" s="139"/>
      <c r="DK5773" s="95"/>
      <c r="DO5773" s="141"/>
      <c r="DP5773" s="91"/>
      <c r="DQ5773" s="72"/>
      <c r="DR5773" s="72"/>
      <c r="DS5773" s="72"/>
      <c r="DT5773" s="72"/>
      <c r="DZ5773" s="141"/>
      <c r="EA5773" s="141"/>
      <c r="EB5773" s="141"/>
      <c r="EC5773" s="141"/>
      <c r="ED5773" s="141"/>
      <c r="EE5773" s="143"/>
    </row>
    <row r="5774" spans="78:135">
      <c r="BZ5774"/>
      <c r="CA5774" s="100">
        <v>41435.726689814815</v>
      </c>
      <c r="CB5774" t="s">
        <v>1969</v>
      </c>
      <c r="CG5774" s="65"/>
      <c r="DJ5774" s="139"/>
      <c r="DK5774" s="95"/>
      <c r="DO5774" s="141"/>
      <c r="DP5774" s="91"/>
      <c r="DQ5774" s="72"/>
      <c r="DR5774" s="72"/>
      <c r="DS5774" s="72"/>
      <c r="DT5774" s="72"/>
      <c r="DZ5774" s="141"/>
      <c r="EA5774" s="141"/>
      <c r="EB5774" s="141"/>
      <c r="EC5774" s="141"/>
      <c r="ED5774" s="141"/>
      <c r="EE5774" s="143"/>
    </row>
    <row r="5775" spans="78:135">
      <c r="BZ5775"/>
      <c r="CA5775" s="100">
        <v>41435.726689814815</v>
      </c>
      <c r="CB5775" t="s">
        <v>1969</v>
      </c>
      <c r="CG5775" s="65"/>
      <c r="DJ5775" s="139"/>
      <c r="DK5775" s="95"/>
      <c r="DO5775" s="141"/>
      <c r="DP5775" s="91"/>
      <c r="DQ5775" s="72"/>
      <c r="DR5775" s="72"/>
      <c r="DS5775" s="72"/>
      <c r="DT5775" s="72"/>
      <c r="DZ5775" s="141"/>
      <c r="EA5775" s="141"/>
      <c r="EB5775" s="141"/>
      <c r="EC5775" s="141"/>
      <c r="ED5775" s="141"/>
      <c r="EE5775" s="143"/>
    </row>
    <row r="5776" spans="78:135">
      <c r="BZ5776"/>
      <c r="CA5776" s="100">
        <v>41435.726689814815</v>
      </c>
      <c r="CB5776" t="s">
        <v>1969</v>
      </c>
      <c r="CG5776" s="65"/>
      <c r="DJ5776" s="139"/>
      <c r="DK5776" s="95"/>
      <c r="DO5776" s="141"/>
      <c r="DP5776" s="91"/>
      <c r="DQ5776" s="72"/>
      <c r="DR5776" s="72"/>
      <c r="DS5776" s="72"/>
      <c r="DT5776" s="72"/>
      <c r="DZ5776" s="141"/>
      <c r="EA5776" s="141"/>
      <c r="EB5776" s="141"/>
      <c r="EC5776" s="141"/>
      <c r="ED5776" s="141"/>
      <c r="EE5776" s="143"/>
    </row>
    <row r="5777" spans="78:135">
      <c r="BZ5777"/>
      <c r="CA5777" s="100">
        <v>41435.726701388892</v>
      </c>
      <c r="CB5777" t="s">
        <v>1969</v>
      </c>
      <c r="CG5777" s="65"/>
      <c r="DJ5777" s="139"/>
      <c r="DK5777" s="95"/>
      <c r="DO5777" s="141"/>
      <c r="DP5777" s="91"/>
      <c r="DQ5777" s="72"/>
      <c r="DR5777" s="72"/>
      <c r="DS5777" s="72"/>
      <c r="DT5777" s="72"/>
      <c r="DZ5777" s="141"/>
      <c r="EA5777" s="141"/>
      <c r="EB5777" s="141"/>
      <c r="EC5777" s="141"/>
      <c r="ED5777" s="141"/>
      <c r="EE5777" s="143"/>
    </row>
    <row r="5778" spans="78:135">
      <c r="BZ5778"/>
      <c r="CA5778" s="100">
        <v>41435.726712962962</v>
      </c>
      <c r="CB5778" t="s">
        <v>1969</v>
      </c>
      <c r="CG5778" s="65"/>
      <c r="DJ5778" s="139"/>
      <c r="DK5778" s="95"/>
      <c r="DO5778" s="141"/>
      <c r="DP5778" s="91"/>
      <c r="DQ5778" s="72"/>
      <c r="DR5778" s="72"/>
      <c r="DS5778" s="72"/>
      <c r="DT5778" s="72"/>
      <c r="DZ5778" s="141"/>
      <c r="EA5778" s="141"/>
      <c r="EB5778" s="141"/>
      <c r="EC5778" s="141"/>
      <c r="ED5778" s="141"/>
      <c r="EE5778" s="143"/>
    </row>
    <row r="5779" spans="78:135">
      <c r="BZ5779"/>
      <c r="CA5779" s="100">
        <v>41435.726724537039</v>
      </c>
      <c r="CB5779" t="s">
        <v>1969</v>
      </c>
      <c r="CG5779" s="65"/>
      <c r="DJ5779" s="139"/>
      <c r="DK5779" s="95"/>
      <c r="DO5779" s="141"/>
      <c r="DP5779" s="91"/>
      <c r="DQ5779" s="72"/>
      <c r="DR5779" s="72"/>
      <c r="DS5779" s="72"/>
      <c r="DT5779" s="72"/>
      <c r="DZ5779" s="141"/>
      <c r="EA5779" s="141"/>
      <c r="EB5779" s="141"/>
      <c r="EC5779" s="141"/>
      <c r="ED5779" s="141"/>
      <c r="EE5779" s="143"/>
    </row>
    <row r="5780" spans="78:135">
      <c r="BZ5780"/>
      <c r="CA5780" s="100">
        <v>41435.726759259262</v>
      </c>
      <c r="CB5780" t="s">
        <v>1969</v>
      </c>
      <c r="CG5780" s="65"/>
      <c r="DJ5780" s="139"/>
      <c r="DK5780" s="95"/>
      <c r="DO5780" s="141"/>
      <c r="DP5780" s="91"/>
      <c r="DQ5780" s="72"/>
      <c r="DR5780" s="72"/>
      <c r="DS5780" s="72"/>
      <c r="DT5780" s="72"/>
      <c r="DZ5780" s="141"/>
      <c r="EA5780" s="141"/>
      <c r="EB5780" s="141"/>
      <c r="EC5780" s="141"/>
      <c r="ED5780" s="141"/>
      <c r="EE5780" s="143"/>
    </row>
    <row r="5781" spans="78:135">
      <c r="BZ5781"/>
      <c r="CA5781" s="100">
        <v>41435.726759259262</v>
      </c>
      <c r="CB5781" t="s">
        <v>1969</v>
      </c>
      <c r="CG5781" s="65"/>
      <c r="DJ5781" s="139"/>
      <c r="DK5781" s="95"/>
      <c r="DO5781" s="141"/>
      <c r="DP5781" s="91"/>
      <c r="DQ5781" s="72"/>
      <c r="DR5781" s="72"/>
      <c r="DS5781" s="72"/>
      <c r="DT5781" s="72"/>
      <c r="DZ5781" s="141"/>
      <c r="EA5781" s="141"/>
      <c r="EB5781" s="141"/>
      <c r="EC5781" s="141"/>
      <c r="ED5781" s="141"/>
      <c r="EE5781" s="143"/>
    </row>
    <row r="5782" spans="78:135">
      <c r="BZ5782"/>
      <c r="CA5782" s="100">
        <v>41435.726770833331</v>
      </c>
      <c r="CB5782" t="s">
        <v>1969</v>
      </c>
      <c r="CG5782" s="65"/>
      <c r="DJ5782" s="139"/>
      <c r="DK5782" s="95"/>
      <c r="DO5782" s="141"/>
      <c r="DP5782" s="91"/>
      <c r="DQ5782" s="72"/>
      <c r="DR5782" s="72"/>
      <c r="DS5782" s="72"/>
      <c r="DT5782" s="72"/>
      <c r="DZ5782" s="141"/>
      <c r="EA5782" s="141"/>
      <c r="EB5782" s="141"/>
      <c r="EC5782" s="141"/>
      <c r="ED5782" s="141"/>
      <c r="EE5782" s="143"/>
    </row>
    <row r="5783" spans="78:135">
      <c r="BZ5783"/>
      <c r="CA5783" s="100">
        <v>41435.726793981485</v>
      </c>
      <c r="CB5783" t="s">
        <v>3656</v>
      </c>
      <c r="CG5783" s="65"/>
      <c r="DJ5783" s="139"/>
      <c r="DK5783" s="95"/>
      <c r="DO5783" s="141"/>
      <c r="DP5783" s="91"/>
      <c r="DQ5783" s="72"/>
      <c r="DR5783" s="72"/>
      <c r="DS5783" s="72"/>
      <c r="DT5783" s="72"/>
      <c r="DZ5783" s="141"/>
      <c r="EA5783" s="141"/>
      <c r="EB5783" s="141"/>
      <c r="EC5783" s="141"/>
      <c r="ED5783" s="141"/>
      <c r="EE5783" s="143"/>
    </row>
    <row r="5784" spans="78:135">
      <c r="BZ5784"/>
      <c r="CA5784" s="100">
        <v>41435.726793981485</v>
      </c>
      <c r="CB5784" t="s">
        <v>1969</v>
      </c>
      <c r="CG5784" s="65"/>
      <c r="DJ5784" s="139"/>
      <c r="DK5784" s="95"/>
      <c r="DO5784" s="141"/>
      <c r="DP5784" s="91"/>
      <c r="DQ5784" s="72"/>
      <c r="DR5784" s="72"/>
      <c r="DS5784" s="72"/>
      <c r="DT5784" s="72"/>
      <c r="DZ5784" s="141"/>
      <c r="EA5784" s="141"/>
      <c r="EB5784" s="141"/>
      <c r="EC5784" s="141"/>
      <c r="ED5784" s="141"/>
      <c r="EE5784" s="143"/>
    </row>
    <row r="5785" spans="78:135">
      <c r="BZ5785"/>
      <c r="CA5785" s="100">
        <v>41435.726805555554</v>
      </c>
      <c r="CB5785" t="s">
        <v>1969</v>
      </c>
      <c r="CG5785" s="65"/>
      <c r="DJ5785" s="139"/>
      <c r="DK5785" s="95"/>
      <c r="DO5785" s="141"/>
      <c r="DP5785" s="91"/>
      <c r="DQ5785" s="72"/>
      <c r="DR5785" s="72"/>
      <c r="DS5785" s="72"/>
      <c r="DT5785" s="72"/>
      <c r="DZ5785" s="141"/>
      <c r="EA5785" s="141"/>
      <c r="EB5785" s="141"/>
      <c r="EC5785" s="141"/>
      <c r="ED5785" s="141"/>
      <c r="EE5785" s="143"/>
    </row>
    <row r="5786" spans="78:135">
      <c r="BZ5786"/>
      <c r="CA5786" s="100">
        <v>41435.726805555554</v>
      </c>
      <c r="CB5786" t="s">
        <v>1969</v>
      </c>
      <c r="CG5786" s="65"/>
      <c r="DJ5786" s="139"/>
      <c r="DK5786" s="95"/>
      <c r="DO5786" s="141"/>
      <c r="DP5786" s="91"/>
      <c r="DQ5786" s="72"/>
      <c r="DR5786" s="72"/>
      <c r="DS5786" s="72"/>
      <c r="DT5786" s="72"/>
      <c r="DZ5786" s="141"/>
      <c r="EA5786" s="141"/>
      <c r="EB5786" s="141"/>
      <c r="EC5786" s="141"/>
      <c r="ED5786" s="141"/>
      <c r="EE5786" s="143"/>
    </row>
    <row r="5787" spans="78:135">
      <c r="BZ5787"/>
      <c r="CA5787" s="100">
        <v>41435.726817129631</v>
      </c>
      <c r="CB5787" t="s">
        <v>1969</v>
      </c>
      <c r="CG5787" s="65"/>
      <c r="DJ5787" s="139"/>
      <c r="DK5787" s="95"/>
      <c r="DO5787" s="141"/>
      <c r="DP5787" s="91"/>
      <c r="DQ5787" s="72"/>
      <c r="DR5787" s="72"/>
      <c r="DS5787" s="72"/>
      <c r="DT5787" s="72"/>
      <c r="DZ5787" s="141"/>
      <c r="EA5787" s="141"/>
      <c r="EB5787" s="141"/>
      <c r="EC5787" s="141"/>
      <c r="ED5787" s="141"/>
      <c r="EE5787" s="143"/>
    </row>
    <row r="5788" spans="78:135">
      <c r="BZ5788"/>
      <c r="CA5788" s="100">
        <v>41435.7268287037</v>
      </c>
      <c r="CB5788" t="s">
        <v>1969</v>
      </c>
      <c r="CG5788" s="65"/>
      <c r="DJ5788" s="139"/>
      <c r="DK5788" s="95"/>
      <c r="DO5788" s="141"/>
      <c r="DP5788" s="91"/>
      <c r="DQ5788" s="72"/>
      <c r="DR5788" s="72"/>
      <c r="DS5788" s="72"/>
      <c r="DT5788" s="72"/>
      <c r="DZ5788" s="141"/>
      <c r="EA5788" s="141"/>
      <c r="EB5788" s="141"/>
      <c r="EC5788" s="141"/>
      <c r="ED5788" s="141"/>
      <c r="EE5788" s="143"/>
    </row>
    <row r="5789" spans="78:135">
      <c r="BZ5789"/>
      <c r="CA5789" s="100">
        <v>41435.726851851854</v>
      </c>
      <c r="CB5789" t="s">
        <v>1969</v>
      </c>
      <c r="CG5789" s="65"/>
      <c r="DJ5789" s="139"/>
      <c r="DK5789" s="95"/>
      <c r="DO5789" s="141"/>
      <c r="DP5789" s="91"/>
      <c r="DQ5789" s="72"/>
      <c r="DR5789" s="72"/>
      <c r="DS5789" s="72"/>
      <c r="DT5789" s="72"/>
      <c r="DZ5789" s="141"/>
      <c r="EA5789" s="141"/>
      <c r="EB5789" s="141"/>
      <c r="EC5789" s="141"/>
      <c r="ED5789" s="141"/>
      <c r="EE5789" s="143"/>
    </row>
    <row r="5790" spans="78:135">
      <c r="BZ5790"/>
      <c r="CA5790" s="100">
        <v>41435.726863425924</v>
      </c>
      <c r="CB5790" t="s">
        <v>1969</v>
      </c>
      <c r="CG5790" s="65"/>
      <c r="DJ5790" s="139"/>
      <c r="DK5790" s="95"/>
      <c r="DO5790" s="141"/>
      <c r="DP5790" s="91"/>
      <c r="DQ5790" s="72"/>
      <c r="DR5790" s="72"/>
      <c r="DS5790" s="72"/>
      <c r="DT5790" s="72"/>
      <c r="DZ5790" s="141"/>
      <c r="EA5790" s="141"/>
      <c r="EB5790" s="141"/>
      <c r="EC5790" s="141"/>
      <c r="ED5790" s="141"/>
      <c r="EE5790" s="143"/>
    </row>
    <row r="5791" spans="78:135">
      <c r="BZ5791"/>
      <c r="CA5791" s="100">
        <v>41435.726875</v>
      </c>
      <c r="CB5791" t="s">
        <v>3618</v>
      </c>
      <c r="CG5791" s="65"/>
      <c r="DJ5791" s="139"/>
      <c r="DK5791" s="95"/>
      <c r="DO5791" s="141"/>
      <c r="DP5791" s="91"/>
      <c r="DQ5791" s="72"/>
      <c r="DR5791" s="72"/>
      <c r="DS5791" s="72"/>
      <c r="DT5791" s="72"/>
      <c r="DZ5791" s="141"/>
      <c r="EA5791" s="141"/>
      <c r="EB5791" s="141"/>
      <c r="EC5791" s="141"/>
      <c r="ED5791" s="141"/>
      <c r="EE5791" s="143"/>
    </row>
    <row r="5792" spans="78:135">
      <c r="BZ5792"/>
      <c r="CA5792" s="100">
        <v>41435.726886574077</v>
      </c>
      <c r="CB5792" t="s">
        <v>1969</v>
      </c>
      <c r="CG5792" s="65"/>
      <c r="DJ5792" s="139"/>
      <c r="DK5792" s="95"/>
      <c r="DO5792" s="141"/>
      <c r="DP5792" s="91"/>
      <c r="DQ5792" s="72"/>
      <c r="DR5792" s="72"/>
      <c r="DS5792" s="72"/>
      <c r="DT5792" s="72"/>
      <c r="DZ5792" s="141"/>
      <c r="EA5792" s="141"/>
      <c r="EB5792" s="141"/>
      <c r="EC5792" s="141"/>
      <c r="ED5792" s="141"/>
      <c r="EE5792" s="143"/>
    </row>
    <row r="5793" spans="78:135">
      <c r="BZ5793"/>
      <c r="CA5793" s="100">
        <v>41435.726898148147</v>
      </c>
      <c r="CB5793" t="s">
        <v>1969</v>
      </c>
      <c r="CG5793" s="65"/>
      <c r="DJ5793" s="139"/>
      <c r="DK5793" s="95"/>
      <c r="DO5793" s="141"/>
      <c r="DP5793" s="91"/>
      <c r="DQ5793" s="72"/>
      <c r="DR5793" s="72"/>
      <c r="DS5793" s="72"/>
      <c r="DT5793" s="72"/>
      <c r="DZ5793" s="141"/>
      <c r="EA5793" s="141"/>
      <c r="EB5793" s="141"/>
      <c r="EC5793" s="141"/>
      <c r="ED5793" s="141"/>
      <c r="EE5793" s="143"/>
    </row>
    <row r="5794" spans="78:135">
      <c r="BZ5794"/>
      <c r="CA5794" s="100">
        <v>41435.726898148147</v>
      </c>
      <c r="CB5794" t="s">
        <v>1969</v>
      </c>
      <c r="CG5794" s="65"/>
      <c r="DJ5794" s="139"/>
      <c r="DK5794" s="95"/>
      <c r="DO5794" s="141"/>
      <c r="DP5794" s="91"/>
      <c r="DQ5794" s="72"/>
      <c r="DR5794" s="72"/>
      <c r="DS5794" s="72"/>
      <c r="DT5794" s="72"/>
      <c r="DZ5794" s="141"/>
      <c r="EA5794" s="141"/>
      <c r="EB5794" s="141"/>
      <c r="EC5794" s="141"/>
      <c r="ED5794" s="141"/>
      <c r="EE5794" s="143"/>
    </row>
    <row r="5795" spans="78:135">
      <c r="BZ5795"/>
      <c r="CA5795" s="100">
        <v>41435.726909722223</v>
      </c>
      <c r="CB5795" t="s">
        <v>1969</v>
      </c>
      <c r="CG5795" s="65"/>
      <c r="DJ5795" s="139"/>
      <c r="DK5795" s="95"/>
      <c r="DO5795" s="141"/>
      <c r="DP5795" s="91"/>
      <c r="DQ5795" s="72"/>
      <c r="DR5795" s="72"/>
      <c r="DS5795" s="72"/>
      <c r="DT5795" s="72"/>
      <c r="DZ5795" s="141"/>
      <c r="EA5795" s="141"/>
      <c r="EB5795" s="141"/>
      <c r="EC5795" s="141"/>
      <c r="ED5795" s="141"/>
      <c r="EE5795" s="143"/>
    </row>
    <row r="5796" spans="78:135">
      <c r="BZ5796"/>
      <c r="CA5796" s="100">
        <v>41435.726921296293</v>
      </c>
      <c r="CB5796" t="s">
        <v>1969</v>
      </c>
      <c r="CG5796" s="65"/>
      <c r="DJ5796" s="139"/>
      <c r="DK5796" s="95"/>
      <c r="DO5796" s="141"/>
      <c r="DP5796" s="91"/>
      <c r="DQ5796" s="72"/>
      <c r="DR5796" s="72"/>
      <c r="DS5796" s="72"/>
      <c r="DT5796" s="72"/>
      <c r="DZ5796" s="141"/>
      <c r="EA5796" s="141"/>
      <c r="EB5796" s="141"/>
      <c r="EC5796" s="141"/>
      <c r="ED5796" s="141"/>
      <c r="EE5796" s="143"/>
    </row>
    <row r="5797" spans="78:135">
      <c r="BZ5797"/>
      <c r="CA5797" s="100">
        <v>41435.72693287037</v>
      </c>
      <c r="CB5797" t="s">
        <v>1969</v>
      </c>
      <c r="CG5797" s="65"/>
      <c r="DJ5797" s="139"/>
      <c r="DK5797" s="95"/>
      <c r="DO5797" s="141"/>
      <c r="DP5797" s="91"/>
      <c r="DQ5797" s="72"/>
      <c r="DR5797" s="72"/>
      <c r="DS5797" s="72"/>
      <c r="DT5797" s="72"/>
      <c r="DZ5797" s="141"/>
      <c r="EA5797" s="141"/>
      <c r="EB5797" s="141"/>
      <c r="EC5797" s="141"/>
      <c r="ED5797" s="141"/>
      <c r="EE5797" s="143"/>
    </row>
    <row r="5798" spans="78:135">
      <c r="BZ5798"/>
      <c r="CA5798" s="100">
        <v>41435.726944444446</v>
      </c>
      <c r="CB5798" t="s">
        <v>1969</v>
      </c>
      <c r="CG5798" s="65"/>
      <c r="DJ5798" s="139"/>
      <c r="DK5798" s="95"/>
      <c r="DO5798" s="141"/>
      <c r="DP5798" s="91"/>
      <c r="DQ5798" s="72"/>
      <c r="DR5798" s="72"/>
      <c r="DS5798" s="72"/>
      <c r="DT5798" s="72"/>
      <c r="DZ5798" s="141"/>
      <c r="EA5798" s="141"/>
      <c r="EB5798" s="141"/>
      <c r="EC5798" s="141"/>
      <c r="ED5798" s="141"/>
      <c r="EE5798" s="143"/>
    </row>
    <row r="5799" spans="78:135">
      <c r="BZ5799"/>
      <c r="CA5799" s="100">
        <v>41435.726967592593</v>
      </c>
      <c r="CB5799" t="s">
        <v>3658</v>
      </c>
      <c r="CG5799" s="65"/>
      <c r="DJ5799" s="139"/>
      <c r="DK5799" s="95"/>
      <c r="DO5799" s="141"/>
      <c r="DP5799" s="91"/>
      <c r="DQ5799" s="72"/>
      <c r="DR5799" s="72"/>
      <c r="DS5799" s="72"/>
      <c r="DT5799" s="72"/>
      <c r="DZ5799" s="141"/>
      <c r="EA5799" s="141"/>
      <c r="EB5799" s="141"/>
      <c r="EC5799" s="141"/>
      <c r="ED5799" s="141"/>
      <c r="EE5799" s="143"/>
    </row>
    <row r="5800" spans="78:135">
      <c r="BZ5800"/>
      <c r="CA5800" s="100">
        <v>41435.726967592593</v>
      </c>
      <c r="CB5800" t="s">
        <v>1969</v>
      </c>
      <c r="CG5800" s="65"/>
      <c r="DJ5800" s="139"/>
      <c r="DK5800" s="95"/>
      <c r="DO5800" s="141"/>
      <c r="DP5800" s="91"/>
      <c r="DQ5800" s="72"/>
      <c r="DR5800" s="72"/>
      <c r="DS5800" s="72"/>
      <c r="DT5800" s="72"/>
      <c r="DZ5800" s="141"/>
      <c r="EA5800" s="141"/>
      <c r="EB5800" s="141"/>
      <c r="EC5800" s="141"/>
      <c r="ED5800" s="141"/>
      <c r="EE5800" s="143"/>
    </row>
    <row r="5801" spans="78:135">
      <c r="BZ5801"/>
      <c r="CA5801" s="100">
        <v>41435.726979166669</v>
      </c>
      <c r="CB5801" t="s">
        <v>1969</v>
      </c>
      <c r="CG5801" s="65"/>
      <c r="DJ5801" s="139"/>
      <c r="DK5801" s="95"/>
      <c r="DO5801" s="141"/>
      <c r="DP5801" s="91"/>
      <c r="DQ5801" s="72"/>
      <c r="DR5801" s="72"/>
      <c r="DS5801" s="72"/>
      <c r="DT5801" s="72"/>
      <c r="DZ5801" s="141"/>
      <c r="EA5801" s="141"/>
      <c r="EB5801" s="141"/>
      <c r="EC5801" s="141"/>
      <c r="ED5801" s="141"/>
      <c r="EE5801" s="143"/>
    </row>
    <row r="5802" spans="78:135">
      <c r="BZ5802"/>
      <c r="CA5802" s="100">
        <v>41435.726979166669</v>
      </c>
      <c r="CB5802" t="s">
        <v>1969</v>
      </c>
      <c r="CG5802" s="65"/>
      <c r="DJ5802" s="139"/>
      <c r="DK5802" s="95"/>
      <c r="DO5802" s="141"/>
      <c r="DP5802" s="91"/>
      <c r="DQ5802" s="72"/>
      <c r="DR5802" s="72"/>
      <c r="DS5802" s="72"/>
      <c r="DT5802" s="72"/>
      <c r="DZ5802" s="141"/>
      <c r="EA5802" s="141"/>
      <c r="EB5802" s="141"/>
      <c r="EC5802" s="141"/>
      <c r="ED5802" s="141"/>
      <c r="EE5802" s="143"/>
    </row>
    <row r="5803" spans="78:135">
      <c r="BZ5803"/>
      <c r="CA5803" s="100">
        <v>41435.726990740739</v>
      </c>
      <c r="CB5803" t="s">
        <v>1969</v>
      </c>
      <c r="CG5803" s="65"/>
      <c r="DJ5803" s="139"/>
      <c r="DK5803" s="95"/>
      <c r="DO5803" s="141"/>
      <c r="DP5803" s="91"/>
      <c r="DQ5803" s="72"/>
      <c r="DR5803" s="72"/>
      <c r="DS5803" s="72"/>
      <c r="DT5803" s="72"/>
      <c r="DZ5803" s="141"/>
      <c r="EA5803" s="141"/>
      <c r="EB5803" s="141"/>
      <c r="EC5803" s="141"/>
      <c r="ED5803" s="141"/>
      <c r="EE5803" s="143"/>
    </row>
    <row r="5804" spans="78:135">
      <c r="BZ5804"/>
      <c r="CA5804" s="100">
        <v>41435.727002314816</v>
      </c>
      <c r="CB5804" t="s">
        <v>1969</v>
      </c>
      <c r="CG5804" s="65"/>
      <c r="DJ5804" s="139"/>
      <c r="DK5804" s="95"/>
      <c r="DO5804" s="141"/>
      <c r="DP5804" s="91"/>
      <c r="DQ5804" s="72"/>
      <c r="DR5804" s="72"/>
      <c r="DS5804" s="72"/>
      <c r="DT5804" s="72"/>
      <c r="DZ5804" s="141"/>
      <c r="EA5804" s="141"/>
      <c r="EB5804" s="141"/>
      <c r="EC5804" s="141"/>
      <c r="ED5804" s="141"/>
      <c r="EE5804" s="143"/>
    </row>
    <row r="5805" spans="78:135">
      <c r="BZ5805"/>
      <c r="CA5805" s="100">
        <v>41435.727025462962</v>
      </c>
      <c r="CB5805" t="s">
        <v>1969</v>
      </c>
      <c r="CG5805" s="65"/>
      <c r="DJ5805" s="139"/>
      <c r="DK5805" s="95"/>
      <c r="DO5805" s="141"/>
      <c r="DP5805" s="91"/>
      <c r="DQ5805" s="72"/>
      <c r="DR5805" s="72"/>
      <c r="DS5805" s="72"/>
      <c r="DT5805" s="72"/>
      <c r="DZ5805" s="141"/>
      <c r="EA5805" s="141"/>
      <c r="EB5805" s="141"/>
      <c r="EC5805" s="141"/>
      <c r="ED5805" s="141"/>
      <c r="EE5805" s="143"/>
    </row>
    <row r="5806" spans="78:135">
      <c r="BZ5806"/>
      <c r="CA5806" s="100">
        <v>41435.727037037039</v>
      </c>
      <c r="CB5806" t="s">
        <v>1969</v>
      </c>
      <c r="CG5806" s="65"/>
      <c r="DJ5806" s="139"/>
      <c r="DK5806" s="95"/>
      <c r="DO5806" s="141"/>
      <c r="DP5806" s="91"/>
      <c r="DQ5806" s="72"/>
      <c r="DR5806" s="72"/>
      <c r="DS5806" s="72"/>
      <c r="DT5806" s="72"/>
      <c r="DZ5806" s="141"/>
      <c r="EA5806" s="141"/>
      <c r="EB5806" s="141"/>
      <c r="EC5806" s="141"/>
      <c r="ED5806" s="141"/>
      <c r="EE5806" s="143"/>
    </row>
    <row r="5807" spans="78:135">
      <c r="BZ5807"/>
      <c r="CA5807" s="100">
        <v>41435.727048611108</v>
      </c>
      <c r="CB5807" t="s">
        <v>3620</v>
      </c>
      <c r="CG5807" s="65"/>
      <c r="DJ5807" s="139"/>
      <c r="DK5807" s="95"/>
      <c r="DO5807" s="141"/>
      <c r="DP5807" s="91"/>
      <c r="DQ5807" s="72"/>
      <c r="DR5807" s="72"/>
      <c r="DS5807" s="72"/>
      <c r="DT5807" s="72"/>
      <c r="DZ5807" s="141"/>
      <c r="EA5807" s="141"/>
      <c r="EB5807" s="141"/>
      <c r="EC5807" s="141"/>
      <c r="ED5807" s="141"/>
      <c r="EE5807" s="143"/>
    </row>
    <row r="5808" spans="78:135">
      <c r="BZ5808"/>
      <c r="CA5808" s="100">
        <v>41435.727060185185</v>
      </c>
      <c r="CB5808" t="s">
        <v>1969</v>
      </c>
      <c r="CG5808" s="65"/>
      <c r="DJ5808" s="139"/>
      <c r="DK5808" s="95"/>
      <c r="DO5808" s="141"/>
      <c r="DP5808" s="91"/>
      <c r="DQ5808" s="72"/>
      <c r="DR5808" s="72"/>
      <c r="DS5808" s="72"/>
      <c r="DT5808" s="72"/>
      <c r="DZ5808" s="141"/>
      <c r="EA5808" s="141"/>
      <c r="EB5808" s="141"/>
      <c r="EC5808" s="141"/>
      <c r="ED5808" s="141"/>
      <c r="EE5808" s="143"/>
    </row>
    <row r="5809" spans="78:135">
      <c r="BZ5809"/>
      <c r="CA5809" s="100">
        <v>41435.727071759262</v>
      </c>
      <c r="CB5809" t="s">
        <v>1969</v>
      </c>
      <c r="CG5809" s="65"/>
      <c r="DJ5809" s="139"/>
      <c r="DK5809" s="95"/>
      <c r="DO5809" s="141"/>
      <c r="DP5809" s="91"/>
      <c r="DQ5809" s="72"/>
      <c r="DR5809" s="72"/>
      <c r="DS5809" s="72"/>
      <c r="DT5809" s="72"/>
      <c r="DZ5809" s="141"/>
      <c r="EA5809" s="141"/>
      <c r="EB5809" s="141"/>
      <c r="EC5809" s="141"/>
      <c r="ED5809" s="141"/>
      <c r="EE5809" s="143"/>
    </row>
    <row r="5810" spans="78:135">
      <c r="BZ5810"/>
      <c r="CA5810" s="100">
        <v>41435.727071759262</v>
      </c>
      <c r="CB5810" t="s">
        <v>1969</v>
      </c>
      <c r="CG5810" s="65"/>
      <c r="DJ5810" s="139"/>
      <c r="DK5810" s="95"/>
      <c r="DO5810" s="141"/>
      <c r="DP5810" s="91"/>
      <c r="DQ5810" s="72"/>
      <c r="DR5810" s="72"/>
      <c r="DS5810" s="72"/>
      <c r="DT5810" s="72"/>
      <c r="DZ5810" s="141"/>
      <c r="EA5810" s="141"/>
      <c r="EB5810" s="141"/>
      <c r="EC5810" s="141"/>
      <c r="ED5810" s="141"/>
      <c r="EE5810" s="143"/>
    </row>
    <row r="5811" spans="78:135">
      <c r="BZ5811"/>
      <c r="CA5811" s="100">
        <v>41435.727083333331</v>
      </c>
      <c r="CB5811" t="s">
        <v>1969</v>
      </c>
      <c r="CG5811" s="65"/>
      <c r="DJ5811" s="139"/>
      <c r="DK5811" s="95"/>
      <c r="DO5811" s="141"/>
      <c r="DP5811" s="91"/>
      <c r="DQ5811" s="72"/>
      <c r="DR5811" s="72"/>
      <c r="DS5811" s="72"/>
      <c r="DT5811" s="72"/>
      <c r="DZ5811" s="141"/>
      <c r="EA5811" s="141"/>
      <c r="EB5811" s="141"/>
      <c r="EC5811" s="141"/>
      <c r="ED5811" s="141"/>
      <c r="EE5811" s="143"/>
    </row>
    <row r="5812" spans="78:135">
      <c r="BZ5812"/>
      <c r="CA5812" s="100">
        <v>41435.727094907408</v>
      </c>
      <c r="CB5812" t="s">
        <v>1969</v>
      </c>
      <c r="CG5812" s="65"/>
      <c r="DJ5812" s="139"/>
      <c r="DK5812" s="95"/>
      <c r="DO5812" s="141"/>
      <c r="DP5812" s="91"/>
      <c r="DQ5812" s="72"/>
      <c r="DR5812" s="72"/>
      <c r="DS5812" s="72"/>
      <c r="DT5812" s="72"/>
      <c r="DZ5812" s="141"/>
      <c r="EA5812" s="141"/>
      <c r="EB5812" s="141"/>
      <c r="EC5812" s="141"/>
      <c r="ED5812" s="141"/>
      <c r="EE5812" s="143"/>
    </row>
    <row r="5813" spans="78:135">
      <c r="BZ5813"/>
      <c r="CA5813" s="100">
        <v>41435.727106481485</v>
      </c>
      <c r="CB5813" t="s">
        <v>1969</v>
      </c>
      <c r="CG5813" s="65"/>
      <c r="DJ5813" s="139"/>
      <c r="DK5813" s="95"/>
      <c r="DO5813" s="141"/>
      <c r="DP5813" s="91"/>
      <c r="DQ5813" s="72"/>
      <c r="DR5813" s="72"/>
      <c r="DS5813" s="72"/>
      <c r="DT5813" s="72"/>
      <c r="DZ5813" s="141"/>
      <c r="EA5813" s="141"/>
      <c r="EB5813" s="141"/>
      <c r="EC5813" s="141"/>
      <c r="ED5813" s="141"/>
      <c r="EE5813" s="143"/>
    </row>
    <row r="5814" spans="78:135">
      <c r="BZ5814"/>
      <c r="CA5814" s="100">
        <v>41435.727118055554</v>
      </c>
      <c r="CB5814" t="s">
        <v>1969</v>
      </c>
      <c r="CG5814" s="65"/>
      <c r="DJ5814" s="139"/>
      <c r="DK5814" s="95"/>
      <c r="DO5814" s="141"/>
      <c r="DP5814" s="91"/>
      <c r="DQ5814" s="72"/>
      <c r="DR5814" s="72"/>
      <c r="DS5814" s="72"/>
      <c r="DT5814" s="72"/>
      <c r="DZ5814" s="141"/>
      <c r="EA5814" s="141"/>
      <c r="EB5814" s="141"/>
      <c r="EC5814" s="141"/>
      <c r="ED5814" s="141"/>
      <c r="EE5814" s="143"/>
    </row>
    <row r="5815" spans="78:135">
      <c r="BZ5815"/>
      <c r="CA5815" s="100">
        <v>41435.727141203701</v>
      </c>
      <c r="CB5815" t="s">
        <v>3660</v>
      </c>
      <c r="CG5815" s="65"/>
      <c r="DJ5815" s="139"/>
      <c r="DK5815" s="95"/>
      <c r="DO5815" s="141"/>
      <c r="DP5815" s="91"/>
      <c r="DQ5815" s="72"/>
      <c r="DR5815" s="72"/>
      <c r="DS5815" s="72"/>
      <c r="DT5815" s="72"/>
      <c r="DZ5815" s="141"/>
      <c r="EA5815" s="141"/>
      <c r="EB5815" s="141"/>
      <c r="EC5815" s="141"/>
      <c r="ED5815" s="141"/>
      <c r="EE5815" s="143"/>
    </row>
    <row r="5816" spans="78:135">
      <c r="BZ5816"/>
      <c r="CA5816" s="100">
        <v>41435.727141203701</v>
      </c>
      <c r="CB5816" t="s">
        <v>1969</v>
      </c>
      <c r="CG5816" s="65"/>
      <c r="DJ5816" s="139"/>
      <c r="DK5816" s="95"/>
      <c r="DO5816" s="141"/>
      <c r="DP5816" s="91"/>
      <c r="DQ5816" s="72"/>
      <c r="DR5816" s="72"/>
      <c r="DS5816" s="72"/>
      <c r="DT5816" s="72"/>
      <c r="DZ5816" s="141"/>
      <c r="EA5816" s="141"/>
      <c r="EB5816" s="141"/>
      <c r="EC5816" s="141"/>
      <c r="ED5816" s="141"/>
      <c r="EE5816" s="143"/>
    </row>
    <row r="5817" spans="78:135">
      <c r="BZ5817"/>
      <c r="CA5817" s="100">
        <v>41435.727152777778</v>
      </c>
      <c r="CB5817" t="s">
        <v>1969</v>
      </c>
      <c r="CG5817" s="65"/>
      <c r="DJ5817" s="139"/>
      <c r="DK5817" s="95"/>
      <c r="DO5817" s="141"/>
      <c r="DP5817" s="91"/>
      <c r="DQ5817" s="72"/>
      <c r="DR5817" s="72"/>
      <c r="DS5817" s="72"/>
      <c r="DT5817" s="72"/>
      <c r="DZ5817" s="141"/>
      <c r="EA5817" s="141"/>
      <c r="EB5817" s="141"/>
      <c r="EC5817" s="141"/>
      <c r="ED5817" s="141"/>
      <c r="EE5817" s="143"/>
    </row>
    <row r="5818" spans="78:135">
      <c r="BZ5818"/>
      <c r="CA5818" s="100">
        <v>41435.727152777778</v>
      </c>
      <c r="CB5818" t="s">
        <v>1969</v>
      </c>
      <c r="CG5818" s="65"/>
      <c r="DJ5818" s="139"/>
      <c r="DK5818" s="95"/>
      <c r="DO5818" s="141"/>
      <c r="DP5818" s="91"/>
      <c r="DQ5818" s="72"/>
      <c r="DR5818" s="72"/>
      <c r="DS5818" s="72"/>
      <c r="DT5818" s="72"/>
      <c r="DZ5818" s="141"/>
      <c r="EA5818" s="141"/>
      <c r="EB5818" s="141"/>
      <c r="EC5818" s="141"/>
      <c r="ED5818" s="141"/>
      <c r="EE5818" s="143"/>
    </row>
    <row r="5819" spans="78:135">
      <c r="BZ5819"/>
      <c r="CA5819" s="100">
        <v>41435.727164351854</v>
      </c>
      <c r="CB5819" t="s">
        <v>1969</v>
      </c>
      <c r="CG5819" s="65"/>
      <c r="DJ5819" s="139"/>
      <c r="DK5819" s="95"/>
      <c r="DO5819" s="141"/>
      <c r="DP5819" s="91"/>
      <c r="DQ5819" s="72"/>
      <c r="DR5819" s="72"/>
      <c r="DS5819" s="72"/>
      <c r="DT5819" s="72"/>
      <c r="DZ5819" s="141"/>
      <c r="EA5819" s="141"/>
      <c r="EB5819" s="141"/>
      <c r="EC5819" s="141"/>
      <c r="ED5819" s="141"/>
      <c r="EE5819" s="143"/>
    </row>
    <row r="5820" spans="78:135">
      <c r="BZ5820"/>
      <c r="CA5820" s="100">
        <v>41435.727175925924</v>
      </c>
      <c r="CB5820" t="s">
        <v>1969</v>
      </c>
      <c r="CG5820" s="65"/>
      <c r="DJ5820" s="139"/>
      <c r="DK5820" s="95"/>
      <c r="DO5820" s="141"/>
      <c r="DP5820" s="91"/>
      <c r="DQ5820" s="72"/>
      <c r="DR5820" s="72"/>
      <c r="DS5820" s="72"/>
      <c r="DT5820" s="72"/>
      <c r="DZ5820" s="141"/>
      <c r="EA5820" s="141"/>
      <c r="EB5820" s="141"/>
      <c r="EC5820" s="141"/>
      <c r="ED5820" s="141"/>
      <c r="EE5820" s="143"/>
    </row>
    <row r="5821" spans="78:135">
      <c r="BZ5821"/>
      <c r="CA5821" s="100">
        <v>41435.727187500001</v>
      </c>
      <c r="CB5821" t="s">
        <v>1969</v>
      </c>
      <c r="CG5821" s="65"/>
      <c r="DJ5821" s="139"/>
      <c r="DK5821" s="95"/>
      <c r="DO5821" s="141"/>
      <c r="DP5821" s="91"/>
      <c r="DQ5821" s="72"/>
      <c r="DR5821" s="72"/>
      <c r="DS5821" s="72"/>
      <c r="DT5821" s="72"/>
      <c r="DZ5821" s="141"/>
      <c r="EA5821" s="141"/>
      <c r="EB5821" s="141"/>
      <c r="EC5821" s="141"/>
      <c r="ED5821" s="141"/>
      <c r="EE5821" s="143"/>
    </row>
    <row r="5822" spans="78:135">
      <c r="BZ5822"/>
      <c r="CA5822" s="100">
        <v>41435.72729166667</v>
      </c>
      <c r="CB5822" t="s">
        <v>3661</v>
      </c>
      <c r="CG5822" s="65"/>
      <c r="DJ5822" s="139"/>
      <c r="DK5822" s="95"/>
      <c r="DO5822" s="141"/>
      <c r="DP5822" s="91"/>
      <c r="DQ5822" s="72"/>
      <c r="DR5822" s="72"/>
      <c r="DS5822" s="72"/>
      <c r="DT5822" s="72"/>
      <c r="DZ5822" s="141"/>
      <c r="EA5822" s="141"/>
      <c r="EB5822" s="141"/>
      <c r="EC5822" s="141"/>
      <c r="ED5822" s="141"/>
      <c r="EE5822" s="143"/>
    </row>
    <row r="5823" spans="78:135">
      <c r="BZ5823"/>
      <c r="CA5823" s="100">
        <v>41435.72729166667</v>
      </c>
      <c r="CB5823" t="s">
        <v>798</v>
      </c>
      <c r="CG5823" s="65"/>
      <c r="DJ5823" s="139"/>
      <c r="DK5823" s="95"/>
      <c r="DO5823" s="141"/>
      <c r="DP5823" s="91"/>
      <c r="DQ5823" s="72"/>
      <c r="DR5823" s="72"/>
      <c r="DS5823" s="72"/>
      <c r="DT5823" s="72"/>
      <c r="DZ5823" s="141"/>
      <c r="EA5823" s="141"/>
      <c r="EB5823" s="141"/>
      <c r="EC5823" s="141"/>
      <c r="ED5823" s="141"/>
      <c r="EE5823" s="143"/>
    </row>
    <row r="5824" spans="78:135">
      <c r="BZ5824"/>
      <c r="CA5824" s="100">
        <v>41435.727303240739</v>
      </c>
      <c r="CB5824" t="s">
        <v>1969</v>
      </c>
      <c r="CG5824" s="65"/>
      <c r="DJ5824" s="139"/>
      <c r="DK5824" s="95"/>
      <c r="DO5824" s="141"/>
      <c r="DP5824" s="91"/>
      <c r="DQ5824" s="72"/>
      <c r="DR5824" s="72"/>
      <c r="DS5824" s="72"/>
      <c r="DT5824" s="72"/>
      <c r="DZ5824" s="141"/>
      <c r="EA5824" s="141"/>
      <c r="EB5824" s="141"/>
      <c r="EC5824" s="141"/>
      <c r="ED5824" s="141"/>
      <c r="EE5824" s="143"/>
    </row>
    <row r="5825" spans="78:135">
      <c r="BZ5825"/>
      <c r="CA5825" s="100">
        <v>41435.727349537039</v>
      </c>
      <c r="CB5825" t="s">
        <v>1969</v>
      </c>
      <c r="CG5825" s="65"/>
      <c r="DJ5825" s="139"/>
      <c r="DK5825" s="95"/>
      <c r="DO5825" s="141"/>
      <c r="DP5825" s="91"/>
      <c r="DQ5825" s="72"/>
      <c r="DR5825" s="72"/>
      <c r="DS5825" s="72"/>
      <c r="DT5825" s="72"/>
      <c r="DZ5825" s="141"/>
      <c r="EA5825" s="141"/>
      <c r="EB5825" s="141"/>
      <c r="EC5825" s="141"/>
      <c r="ED5825" s="141"/>
      <c r="EE5825" s="143"/>
    </row>
    <row r="5826" spans="78:135">
      <c r="BZ5826"/>
      <c r="CA5826" s="100">
        <v>41435.72761574074</v>
      </c>
      <c r="CB5826" t="s">
        <v>1666</v>
      </c>
      <c r="CG5826" s="65"/>
      <c r="DJ5826" s="139"/>
      <c r="DK5826" s="95"/>
      <c r="DO5826" s="141"/>
      <c r="DP5826" s="91"/>
      <c r="DQ5826" s="72"/>
      <c r="DR5826" s="72"/>
      <c r="DS5826" s="72"/>
      <c r="DT5826" s="72"/>
      <c r="DZ5826" s="141"/>
      <c r="EA5826" s="141"/>
      <c r="EB5826" s="141"/>
      <c r="EC5826" s="141"/>
      <c r="ED5826" s="141"/>
      <c r="EE5826" s="143"/>
    </row>
    <row r="5827" spans="78:135">
      <c r="BZ5827"/>
      <c r="CA5827" s="100">
        <v>41435.727638888886</v>
      </c>
      <c r="CB5827" t="s">
        <v>3474</v>
      </c>
      <c r="CG5827" s="65"/>
      <c r="DJ5827" s="139"/>
      <c r="DK5827" s="95"/>
      <c r="DO5827" s="141"/>
      <c r="DP5827" s="91"/>
      <c r="DQ5827" s="72"/>
      <c r="DR5827" s="72"/>
      <c r="DS5827" s="72"/>
      <c r="DT5827" s="72"/>
      <c r="DZ5827" s="141"/>
      <c r="EA5827" s="141"/>
      <c r="EB5827" s="141"/>
      <c r="EC5827" s="141"/>
      <c r="ED5827" s="141"/>
      <c r="EE5827" s="143"/>
    </row>
    <row r="5828" spans="78:135">
      <c r="BZ5828"/>
      <c r="CA5828" s="100">
        <v>41435.727650462963</v>
      </c>
      <c r="CB5828" t="s">
        <v>3475</v>
      </c>
      <c r="CG5828" s="65"/>
      <c r="DJ5828" s="139"/>
      <c r="DK5828" s="95"/>
      <c r="DO5828" s="141"/>
      <c r="DP5828" s="91"/>
      <c r="DQ5828" s="72"/>
      <c r="DR5828" s="72"/>
      <c r="DS5828" s="72"/>
      <c r="DT5828" s="72"/>
      <c r="DZ5828" s="141"/>
      <c r="EA5828" s="141"/>
      <c r="EB5828" s="141"/>
      <c r="EC5828" s="141"/>
      <c r="ED5828" s="141"/>
      <c r="EE5828" s="143"/>
    </row>
    <row r="5829" spans="78:135">
      <c r="BZ5829"/>
      <c r="CA5829" s="100">
        <v>41435.727858796294</v>
      </c>
      <c r="CB5829" t="s">
        <v>1969</v>
      </c>
      <c r="CG5829" s="65"/>
      <c r="DJ5829" s="139"/>
      <c r="DK5829" s="95"/>
      <c r="DO5829" s="141"/>
      <c r="DP5829" s="91"/>
      <c r="DQ5829" s="72"/>
      <c r="DR5829" s="72"/>
      <c r="DS5829" s="72"/>
      <c r="DT5829" s="72"/>
      <c r="DZ5829" s="141"/>
      <c r="EA5829" s="141"/>
      <c r="EB5829" s="141"/>
      <c r="EC5829" s="141"/>
      <c r="ED5829" s="141"/>
      <c r="EE5829" s="143"/>
    </row>
    <row r="5830" spans="78:135">
      <c r="BZ5830"/>
      <c r="CA5830" s="100">
        <v>41435.72797453704</v>
      </c>
      <c r="CB5830" t="s">
        <v>1969</v>
      </c>
      <c r="CG5830" s="65"/>
      <c r="DJ5830" s="139"/>
      <c r="DK5830" s="95"/>
      <c r="DO5830" s="141"/>
      <c r="DP5830" s="91"/>
      <c r="DQ5830" s="72"/>
      <c r="DR5830" s="72"/>
      <c r="DS5830" s="72"/>
      <c r="DT5830" s="72"/>
      <c r="DZ5830" s="141"/>
      <c r="EA5830" s="141"/>
      <c r="EB5830" s="141"/>
      <c r="EC5830" s="141"/>
      <c r="ED5830" s="141"/>
      <c r="EE5830" s="143"/>
    </row>
    <row r="5831" spans="78:135">
      <c r="BZ5831"/>
      <c r="CA5831" s="100">
        <v>41435.727986111109</v>
      </c>
      <c r="CB5831" t="s">
        <v>3662</v>
      </c>
      <c r="CG5831" s="65"/>
      <c r="DJ5831" s="139"/>
      <c r="DK5831" s="95"/>
      <c r="DO5831" s="141"/>
      <c r="DP5831" s="91"/>
      <c r="DQ5831" s="72"/>
      <c r="DR5831" s="72"/>
      <c r="DS5831" s="72"/>
      <c r="DT5831" s="72"/>
      <c r="DZ5831" s="141"/>
      <c r="EA5831" s="141"/>
      <c r="EB5831" s="141"/>
      <c r="EC5831" s="141"/>
      <c r="ED5831" s="141"/>
      <c r="EE5831" s="143"/>
    </row>
    <row r="5832" spans="78:135">
      <c r="BZ5832"/>
      <c r="CA5832" s="100">
        <v>41435.728009259263</v>
      </c>
      <c r="CB5832" t="s">
        <v>799</v>
      </c>
      <c r="CG5832" s="65"/>
      <c r="DJ5832" s="139"/>
      <c r="DK5832" s="95"/>
      <c r="DO5832" s="141"/>
      <c r="DP5832" s="91"/>
      <c r="DQ5832" s="72"/>
      <c r="DR5832" s="72"/>
      <c r="DS5832" s="72"/>
      <c r="DT5832" s="72"/>
      <c r="DZ5832" s="141"/>
      <c r="EA5832" s="141"/>
      <c r="EB5832" s="141"/>
      <c r="EC5832" s="141"/>
      <c r="ED5832" s="141"/>
      <c r="EE5832" s="143"/>
    </row>
    <row r="5833" spans="78:135">
      <c r="BZ5833"/>
      <c r="CA5833" s="100">
        <v>41435.730023148149</v>
      </c>
      <c r="CB5833" t="s">
        <v>3663</v>
      </c>
      <c r="CG5833" s="65"/>
      <c r="DJ5833" s="139"/>
      <c r="DK5833" s="95"/>
      <c r="DO5833" s="141"/>
      <c r="DP5833" s="91"/>
      <c r="DQ5833" s="72"/>
      <c r="DR5833" s="72"/>
      <c r="DS5833" s="72"/>
      <c r="DT5833" s="72"/>
      <c r="DZ5833" s="141"/>
      <c r="EA5833" s="141"/>
      <c r="EB5833" s="141"/>
      <c r="EC5833" s="141"/>
      <c r="ED5833" s="141"/>
      <c r="EE5833" s="143"/>
    </row>
    <row r="5834" spans="78:135">
      <c r="BZ5834"/>
      <c r="CA5834" s="100">
        <v>41435.737372685187</v>
      </c>
      <c r="CB5834" t="s">
        <v>1969</v>
      </c>
      <c r="CG5834" s="65"/>
      <c r="DJ5834" s="139"/>
      <c r="DK5834" s="95"/>
      <c r="DO5834" s="141"/>
      <c r="DP5834" s="91"/>
      <c r="DQ5834" s="72"/>
      <c r="DR5834" s="72"/>
      <c r="DS5834" s="72"/>
      <c r="DT5834" s="72"/>
      <c r="DZ5834" s="141"/>
      <c r="EA5834" s="141"/>
      <c r="EB5834" s="141"/>
      <c r="EC5834" s="141"/>
      <c r="ED5834" s="141"/>
      <c r="EE5834" s="143"/>
    </row>
    <row r="5835" spans="78:135">
      <c r="BZ5835"/>
      <c r="CA5835" s="100">
        <v>41435.737384259257</v>
      </c>
      <c r="CB5835" t="s">
        <v>1969</v>
      </c>
      <c r="CG5835" s="65"/>
      <c r="DJ5835" s="139"/>
      <c r="DK5835" s="95"/>
      <c r="DO5835" s="141"/>
      <c r="DP5835" s="91"/>
      <c r="DQ5835" s="72"/>
      <c r="DR5835" s="72"/>
      <c r="DS5835" s="72"/>
      <c r="DT5835" s="72"/>
      <c r="DZ5835" s="141"/>
      <c r="EA5835" s="141"/>
      <c r="EB5835" s="141"/>
      <c r="EC5835" s="141"/>
      <c r="ED5835" s="141"/>
      <c r="EE5835" s="143"/>
    </row>
    <row r="5836" spans="78:135">
      <c r="BZ5836"/>
      <c r="CA5836" s="100">
        <v>41435.737500000003</v>
      </c>
      <c r="CB5836" t="s">
        <v>1969</v>
      </c>
      <c r="CG5836" s="65"/>
      <c r="DJ5836" s="139"/>
      <c r="DK5836" s="95"/>
      <c r="DO5836" s="141"/>
      <c r="DP5836" s="91"/>
      <c r="DQ5836" s="72"/>
      <c r="DR5836" s="72"/>
      <c r="DS5836" s="72"/>
      <c r="DT5836" s="72"/>
      <c r="DZ5836" s="141"/>
      <c r="EA5836" s="141"/>
      <c r="EB5836" s="141"/>
      <c r="EC5836" s="141"/>
      <c r="ED5836" s="141"/>
      <c r="EE5836" s="143"/>
    </row>
    <row r="5837" spans="78:135">
      <c r="BZ5837"/>
      <c r="CA5837" s="100">
        <v>41435.737511574072</v>
      </c>
      <c r="CB5837" t="s">
        <v>1969</v>
      </c>
      <c r="CG5837" s="65"/>
      <c r="DJ5837" s="139"/>
      <c r="DK5837" s="95"/>
      <c r="DO5837" s="141"/>
      <c r="DP5837" s="91"/>
      <c r="DQ5837" s="72"/>
      <c r="DR5837" s="72"/>
      <c r="DS5837" s="72"/>
      <c r="DT5837" s="72"/>
      <c r="DZ5837" s="141"/>
      <c r="EA5837" s="141"/>
      <c r="EB5837" s="141"/>
      <c r="EC5837" s="141"/>
      <c r="ED5837" s="141"/>
      <c r="EE5837" s="143"/>
    </row>
    <row r="5838" spans="78:135">
      <c r="BZ5838"/>
      <c r="CA5838" s="100">
        <v>41435.737523148149</v>
      </c>
      <c r="CB5838" t="s">
        <v>3587</v>
      </c>
      <c r="CG5838" s="65"/>
      <c r="DJ5838" s="139"/>
      <c r="DK5838" s="95"/>
      <c r="DO5838" s="141"/>
      <c r="DP5838" s="91"/>
      <c r="DQ5838" s="72"/>
      <c r="DR5838" s="72"/>
      <c r="DS5838" s="72"/>
      <c r="DT5838" s="72"/>
      <c r="DZ5838" s="141"/>
      <c r="EA5838" s="141"/>
      <c r="EB5838" s="141"/>
      <c r="EC5838" s="141"/>
      <c r="ED5838" s="141"/>
      <c r="EE5838" s="143"/>
    </row>
    <row r="5839" spans="78:135">
      <c r="BZ5839"/>
      <c r="CA5839" s="100">
        <v>41435.737534722219</v>
      </c>
      <c r="CB5839" t="s">
        <v>1969</v>
      </c>
      <c r="CG5839" s="65"/>
      <c r="DJ5839" s="139"/>
      <c r="DK5839" s="95"/>
      <c r="DO5839" s="141"/>
      <c r="DP5839" s="91"/>
      <c r="DQ5839" s="72"/>
      <c r="DR5839" s="72"/>
      <c r="DS5839" s="72"/>
      <c r="DT5839" s="72"/>
      <c r="DZ5839" s="141"/>
      <c r="EA5839" s="141"/>
      <c r="EB5839" s="141"/>
      <c r="EC5839" s="141"/>
      <c r="ED5839" s="141"/>
      <c r="EE5839" s="143"/>
    </row>
    <row r="5840" spans="78:135">
      <c r="BZ5840"/>
      <c r="CA5840" s="100">
        <v>41435.737534722219</v>
      </c>
      <c r="CB5840" t="s">
        <v>1969</v>
      </c>
      <c r="CG5840" s="65"/>
      <c r="DJ5840" s="139"/>
      <c r="DK5840" s="95"/>
      <c r="DO5840" s="141"/>
      <c r="DP5840" s="91"/>
      <c r="DQ5840" s="72"/>
      <c r="DR5840" s="72"/>
      <c r="DS5840" s="72"/>
      <c r="DT5840" s="72"/>
      <c r="DZ5840" s="141"/>
      <c r="EA5840" s="141"/>
      <c r="EB5840" s="141"/>
      <c r="EC5840" s="141"/>
      <c r="ED5840" s="141"/>
      <c r="EE5840" s="143"/>
    </row>
    <row r="5841" spans="78:135">
      <c r="BZ5841"/>
      <c r="CA5841" s="100">
        <v>41435.737546296295</v>
      </c>
      <c r="CB5841" t="s">
        <v>1969</v>
      </c>
      <c r="CG5841" s="65"/>
      <c r="DJ5841" s="139"/>
      <c r="DK5841" s="95"/>
      <c r="DO5841" s="141"/>
      <c r="DP5841" s="91"/>
      <c r="DQ5841" s="72"/>
      <c r="DR5841" s="72"/>
      <c r="DS5841" s="72"/>
      <c r="DT5841" s="72"/>
      <c r="DZ5841" s="141"/>
      <c r="EA5841" s="141"/>
      <c r="EB5841" s="141"/>
      <c r="EC5841" s="141"/>
      <c r="ED5841" s="141"/>
      <c r="EE5841" s="143"/>
    </row>
    <row r="5842" spans="78:135">
      <c r="BZ5842"/>
      <c r="CA5842" s="100">
        <v>41435.737557870372</v>
      </c>
      <c r="CB5842" t="s">
        <v>1969</v>
      </c>
      <c r="CG5842" s="65"/>
      <c r="DJ5842" s="139"/>
      <c r="DK5842" s="95"/>
      <c r="DO5842" s="141"/>
      <c r="DP5842" s="91"/>
      <c r="DQ5842" s="72"/>
      <c r="DR5842" s="72"/>
      <c r="DS5842" s="72"/>
      <c r="DT5842" s="72"/>
      <c r="DZ5842" s="141"/>
      <c r="EA5842" s="141"/>
      <c r="EB5842" s="141"/>
      <c r="EC5842" s="141"/>
      <c r="ED5842" s="141"/>
      <c r="EE5842" s="143"/>
    </row>
    <row r="5843" spans="78:135">
      <c r="BZ5843"/>
      <c r="CA5843" s="100">
        <v>41435.737569444442</v>
      </c>
      <c r="CB5843" t="s">
        <v>1969</v>
      </c>
      <c r="CG5843" s="65"/>
      <c r="DJ5843" s="139"/>
      <c r="DK5843" s="95"/>
      <c r="DO5843" s="141"/>
      <c r="DP5843" s="91"/>
      <c r="DQ5843" s="72"/>
      <c r="DR5843" s="72"/>
      <c r="DS5843" s="72"/>
      <c r="DT5843" s="72"/>
      <c r="DZ5843" s="141"/>
      <c r="EA5843" s="141"/>
      <c r="EB5843" s="141"/>
      <c r="EC5843" s="141"/>
      <c r="ED5843" s="141"/>
      <c r="EE5843" s="143"/>
    </row>
    <row r="5844" spans="78:135">
      <c r="BZ5844"/>
      <c r="CA5844" s="100">
        <v>41435.737581018519</v>
      </c>
      <c r="CB5844" t="s">
        <v>3623</v>
      </c>
      <c r="CG5844" s="65"/>
      <c r="DJ5844" s="139"/>
      <c r="DK5844" s="95"/>
      <c r="DO5844" s="141"/>
      <c r="DP5844" s="91"/>
      <c r="DQ5844" s="72"/>
      <c r="DR5844" s="72"/>
      <c r="DS5844" s="72"/>
      <c r="DT5844" s="72"/>
      <c r="DZ5844" s="141"/>
      <c r="EA5844" s="141"/>
      <c r="EB5844" s="141"/>
      <c r="EC5844" s="141"/>
      <c r="ED5844" s="141"/>
      <c r="EE5844" s="143"/>
    </row>
    <row r="5845" spans="78:135">
      <c r="BZ5845"/>
      <c r="CA5845" s="100">
        <v>41435.737592592595</v>
      </c>
      <c r="CB5845" t="s">
        <v>1969</v>
      </c>
      <c r="CG5845" s="65"/>
      <c r="DJ5845" s="139"/>
      <c r="DK5845" s="95"/>
      <c r="DO5845" s="141"/>
      <c r="DP5845" s="91"/>
      <c r="DQ5845" s="72"/>
      <c r="DR5845" s="72"/>
      <c r="DS5845" s="72"/>
      <c r="DT5845" s="72"/>
      <c r="DZ5845" s="141"/>
      <c r="EA5845" s="141"/>
      <c r="EB5845" s="141"/>
      <c r="EC5845" s="141"/>
      <c r="ED5845" s="141"/>
      <c r="EE5845" s="143"/>
    </row>
    <row r="5846" spans="78:135">
      <c r="BZ5846"/>
      <c r="CA5846" s="100">
        <v>41435.737592592595</v>
      </c>
      <c r="CB5846" t="s">
        <v>1969</v>
      </c>
      <c r="CG5846" s="65"/>
      <c r="DJ5846" s="139"/>
      <c r="DK5846" s="95"/>
      <c r="DO5846" s="141"/>
      <c r="DP5846" s="91"/>
      <c r="DQ5846" s="72"/>
      <c r="DR5846" s="72"/>
      <c r="DS5846" s="72"/>
      <c r="DT5846" s="72"/>
      <c r="DZ5846" s="141"/>
      <c r="EA5846" s="141"/>
      <c r="EB5846" s="141"/>
      <c r="EC5846" s="141"/>
      <c r="ED5846" s="141"/>
      <c r="EE5846" s="143"/>
    </row>
    <row r="5847" spans="78:135">
      <c r="BZ5847"/>
      <c r="CA5847" s="100">
        <v>41435.737604166665</v>
      </c>
      <c r="CB5847" t="s">
        <v>1969</v>
      </c>
      <c r="CG5847" s="65"/>
      <c r="DJ5847" s="139"/>
      <c r="DK5847" s="95"/>
      <c r="DO5847" s="141"/>
      <c r="DP5847" s="91"/>
      <c r="DQ5847" s="72"/>
      <c r="DR5847" s="72"/>
      <c r="DS5847" s="72"/>
      <c r="DT5847" s="72"/>
      <c r="DZ5847" s="141"/>
      <c r="EA5847" s="141"/>
      <c r="EB5847" s="141"/>
      <c r="EC5847" s="141"/>
      <c r="ED5847" s="141"/>
      <c r="EE5847" s="143"/>
    </row>
    <row r="5848" spans="78:135">
      <c r="BZ5848"/>
      <c r="CA5848" s="100">
        <v>41435.737615740742</v>
      </c>
      <c r="CB5848" t="s">
        <v>1969</v>
      </c>
      <c r="CG5848" s="65"/>
      <c r="DJ5848" s="139"/>
      <c r="DK5848" s="95"/>
      <c r="DO5848" s="141"/>
      <c r="DP5848" s="91"/>
      <c r="DQ5848" s="72"/>
      <c r="DR5848" s="72"/>
      <c r="DS5848" s="72"/>
      <c r="DT5848" s="72"/>
      <c r="DZ5848" s="141"/>
      <c r="EA5848" s="141"/>
      <c r="EB5848" s="141"/>
      <c r="EC5848" s="141"/>
      <c r="ED5848" s="141"/>
      <c r="EE5848" s="143"/>
    </row>
    <row r="5849" spans="78:135">
      <c r="BZ5849"/>
      <c r="CA5849" s="100">
        <v>41435.737627314818</v>
      </c>
      <c r="CB5849" t="s">
        <v>1969</v>
      </c>
      <c r="CG5849" s="65"/>
      <c r="DJ5849" s="139"/>
      <c r="DK5849" s="95"/>
      <c r="DO5849" s="141"/>
      <c r="DP5849" s="91"/>
      <c r="DQ5849" s="72"/>
      <c r="DR5849" s="72"/>
      <c r="DS5849" s="72"/>
      <c r="DT5849" s="72"/>
      <c r="DZ5849" s="141"/>
      <c r="EA5849" s="141"/>
      <c r="EB5849" s="141"/>
      <c r="EC5849" s="141"/>
      <c r="ED5849" s="141"/>
      <c r="EE5849" s="143"/>
    </row>
    <row r="5850" spans="78:135">
      <c r="BZ5850"/>
      <c r="CA5850" s="100">
        <v>41435.737650462965</v>
      </c>
      <c r="CB5850" t="s">
        <v>3589</v>
      </c>
      <c r="CG5850" s="65"/>
      <c r="DJ5850" s="139"/>
      <c r="DK5850" s="95"/>
      <c r="DO5850" s="141"/>
      <c r="DP5850" s="91"/>
      <c r="DQ5850" s="72"/>
      <c r="DR5850" s="72"/>
      <c r="DS5850" s="72"/>
      <c r="DT5850" s="72"/>
      <c r="DZ5850" s="141"/>
      <c r="EA5850" s="141"/>
      <c r="EB5850" s="141"/>
      <c r="EC5850" s="141"/>
      <c r="ED5850" s="141"/>
      <c r="EE5850" s="143"/>
    </row>
    <row r="5851" spans="78:135">
      <c r="BZ5851"/>
      <c r="CA5851" s="100">
        <v>41435.737650462965</v>
      </c>
      <c r="CB5851" t="s">
        <v>1969</v>
      </c>
      <c r="CG5851" s="65"/>
      <c r="DJ5851" s="139"/>
      <c r="DK5851" s="95"/>
      <c r="DO5851" s="141"/>
      <c r="DP5851" s="91"/>
      <c r="DQ5851" s="72"/>
      <c r="DR5851" s="72"/>
      <c r="DS5851" s="72"/>
      <c r="DT5851" s="72"/>
      <c r="DZ5851" s="141"/>
      <c r="EA5851" s="141"/>
      <c r="EB5851" s="141"/>
      <c r="EC5851" s="141"/>
      <c r="ED5851" s="141"/>
      <c r="EE5851" s="143"/>
    </row>
    <row r="5852" spans="78:135">
      <c r="BZ5852"/>
      <c r="CA5852" s="100">
        <v>41435.737650462965</v>
      </c>
      <c r="CB5852" t="s">
        <v>1969</v>
      </c>
      <c r="CG5852" s="65"/>
      <c r="DJ5852" s="139"/>
      <c r="DK5852" s="95"/>
      <c r="DO5852" s="141"/>
      <c r="DP5852" s="91"/>
      <c r="DQ5852" s="72"/>
      <c r="DR5852" s="72"/>
      <c r="DS5852" s="72"/>
      <c r="DT5852" s="72"/>
      <c r="DZ5852" s="141"/>
      <c r="EA5852" s="141"/>
      <c r="EB5852" s="141"/>
      <c r="EC5852" s="141"/>
      <c r="ED5852" s="141"/>
      <c r="EE5852" s="143"/>
    </row>
    <row r="5853" spans="78:135">
      <c r="BZ5853"/>
      <c r="CA5853" s="100">
        <v>41435.737662037034</v>
      </c>
      <c r="CB5853" t="s">
        <v>1969</v>
      </c>
      <c r="CG5853" s="65"/>
      <c r="DJ5853" s="139"/>
      <c r="DK5853" s="95"/>
      <c r="DO5853" s="141"/>
      <c r="DP5853" s="91"/>
      <c r="DQ5853" s="72"/>
      <c r="DR5853" s="72"/>
      <c r="DS5853" s="72"/>
      <c r="DT5853" s="72"/>
      <c r="DZ5853" s="141"/>
      <c r="EA5853" s="141"/>
      <c r="EB5853" s="141"/>
      <c r="EC5853" s="141"/>
      <c r="ED5853" s="141"/>
      <c r="EE5853" s="143"/>
    </row>
    <row r="5854" spans="78:135">
      <c r="BZ5854"/>
      <c r="CA5854" s="100">
        <v>41435.737673611111</v>
      </c>
      <c r="CB5854" t="s">
        <v>1969</v>
      </c>
      <c r="CG5854" s="65"/>
      <c r="DJ5854" s="139"/>
      <c r="DK5854" s="95"/>
      <c r="DO5854" s="141"/>
      <c r="DP5854" s="91"/>
      <c r="DQ5854" s="72"/>
      <c r="DR5854" s="72"/>
      <c r="DS5854" s="72"/>
      <c r="DT5854" s="72"/>
      <c r="DZ5854" s="141"/>
      <c r="EA5854" s="141"/>
      <c r="EB5854" s="141"/>
      <c r="EC5854" s="141"/>
      <c r="ED5854" s="141"/>
      <c r="EE5854" s="143"/>
    </row>
    <row r="5855" spans="78:135">
      <c r="BZ5855"/>
      <c r="CA5855" s="100">
        <v>41435.737685185188</v>
      </c>
      <c r="CB5855" t="s">
        <v>1969</v>
      </c>
      <c r="CG5855" s="65"/>
      <c r="DJ5855" s="139"/>
      <c r="DK5855" s="95"/>
      <c r="DO5855" s="141"/>
      <c r="DP5855" s="91"/>
      <c r="DQ5855" s="72"/>
      <c r="DR5855" s="72"/>
      <c r="DS5855" s="72"/>
      <c r="DT5855" s="72"/>
      <c r="DZ5855" s="141"/>
      <c r="EA5855" s="141"/>
      <c r="EB5855" s="141"/>
      <c r="EC5855" s="141"/>
      <c r="ED5855" s="141"/>
      <c r="EE5855" s="143"/>
    </row>
    <row r="5856" spans="78:135">
      <c r="BZ5856"/>
      <c r="CA5856" s="100">
        <v>41435.737708333334</v>
      </c>
      <c r="CB5856" t="s">
        <v>3667</v>
      </c>
      <c r="CG5856" s="65"/>
      <c r="DJ5856" s="139"/>
      <c r="DK5856" s="95"/>
      <c r="DO5856" s="141"/>
      <c r="DP5856" s="91"/>
      <c r="DQ5856" s="72"/>
      <c r="DR5856" s="72"/>
      <c r="DS5856" s="72"/>
      <c r="DT5856" s="72"/>
      <c r="DZ5856" s="141"/>
      <c r="EA5856" s="141"/>
      <c r="EB5856" s="141"/>
      <c r="EC5856" s="141"/>
      <c r="ED5856" s="141"/>
      <c r="EE5856" s="143"/>
    </row>
    <row r="5857" spans="78:135">
      <c r="BZ5857"/>
      <c r="CA5857" s="100">
        <v>41435.737708333334</v>
      </c>
      <c r="CB5857" t="s">
        <v>1969</v>
      </c>
      <c r="CG5857" s="65"/>
      <c r="DJ5857" s="139"/>
      <c r="DK5857" s="95"/>
      <c r="DO5857" s="141"/>
      <c r="DP5857" s="91"/>
      <c r="DQ5857" s="72"/>
      <c r="DR5857" s="72"/>
      <c r="DS5857" s="72"/>
      <c r="DT5857" s="72"/>
      <c r="DZ5857" s="141"/>
      <c r="EA5857" s="141"/>
      <c r="EB5857" s="141"/>
      <c r="EC5857" s="141"/>
      <c r="ED5857" s="141"/>
      <c r="EE5857" s="143"/>
    </row>
    <row r="5858" spans="78:135">
      <c r="BZ5858"/>
      <c r="CA5858" s="100">
        <v>41435.737708333334</v>
      </c>
      <c r="CB5858" t="s">
        <v>1969</v>
      </c>
      <c r="CG5858" s="65"/>
      <c r="DJ5858" s="139"/>
      <c r="DK5858" s="95"/>
      <c r="DO5858" s="141"/>
      <c r="DP5858" s="91"/>
      <c r="DQ5858" s="72"/>
      <c r="DR5858" s="72"/>
      <c r="DS5858" s="72"/>
      <c r="DT5858" s="72"/>
      <c r="DZ5858" s="141"/>
      <c r="EA5858" s="141"/>
      <c r="EB5858" s="141"/>
      <c r="EC5858" s="141"/>
      <c r="ED5858" s="141"/>
      <c r="EE5858" s="143"/>
    </row>
    <row r="5859" spans="78:135">
      <c r="BZ5859"/>
      <c r="CA5859" s="100">
        <v>41435.737719907411</v>
      </c>
      <c r="CB5859" t="s">
        <v>1969</v>
      </c>
      <c r="CG5859" s="65"/>
      <c r="DJ5859" s="139"/>
      <c r="DK5859" s="95"/>
      <c r="DO5859" s="141"/>
      <c r="DP5859" s="91"/>
      <c r="DQ5859" s="72"/>
      <c r="DR5859" s="72"/>
      <c r="DS5859" s="72"/>
      <c r="DT5859" s="72"/>
      <c r="DZ5859" s="141"/>
      <c r="EA5859" s="141"/>
      <c r="EB5859" s="141"/>
      <c r="EC5859" s="141"/>
      <c r="ED5859" s="141"/>
      <c r="EE5859" s="143"/>
    </row>
    <row r="5860" spans="78:135">
      <c r="BZ5860"/>
      <c r="CA5860" s="100">
        <v>41435.73773148148</v>
      </c>
      <c r="CB5860" t="s">
        <v>1969</v>
      </c>
      <c r="CG5860" s="65"/>
      <c r="DJ5860" s="139"/>
      <c r="DK5860" s="95"/>
      <c r="DO5860" s="141"/>
      <c r="DP5860" s="91"/>
      <c r="DQ5860" s="72"/>
      <c r="DR5860" s="72"/>
      <c r="DS5860" s="72"/>
      <c r="DT5860" s="72"/>
      <c r="DZ5860" s="141"/>
      <c r="EA5860" s="141"/>
      <c r="EB5860" s="141"/>
      <c r="EC5860" s="141"/>
      <c r="ED5860" s="141"/>
      <c r="EE5860" s="143"/>
    </row>
    <row r="5861" spans="78:135">
      <c r="BZ5861"/>
      <c r="CA5861" s="100">
        <v>41435.737754629627</v>
      </c>
      <c r="CB5861" t="s">
        <v>1969</v>
      </c>
      <c r="CG5861" s="65"/>
      <c r="DJ5861" s="139"/>
      <c r="DK5861" s="95"/>
      <c r="DO5861" s="141"/>
      <c r="DP5861" s="91"/>
      <c r="DQ5861" s="72"/>
      <c r="DR5861" s="72"/>
      <c r="DS5861" s="72"/>
      <c r="DT5861" s="72"/>
      <c r="DZ5861" s="141"/>
      <c r="EA5861" s="141"/>
      <c r="EB5861" s="141"/>
      <c r="EC5861" s="141"/>
      <c r="ED5861" s="141"/>
      <c r="EE5861" s="143"/>
    </row>
    <row r="5862" spans="78:135">
      <c r="BZ5862"/>
      <c r="CA5862" s="100">
        <v>41435.737766203703</v>
      </c>
      <c r="CB5862" t="s">
        <v>3501</v>
      </c>
      <c r="CG5862" s="65"/>
      <c r="DJ5862" s="139"/>
      <c r="DK5862" s="95"/>
      <c r="DO5862" s="141"/>
      <c r="DP5862" s="91"/>
      <c r="DQ5862" s="72"/>
      <c r="DR5862" s="72"/>
      <c r="DS5862" s="72"/>
      <c r="DT5862" s="72"/>
      <c r="DZ5862" s="141"/>
      <c r="EA5862" s="141"/>
      <c r="EB5862" s="141"/>
      <c r="EC5862" s="141"/>
      <c r="ED5862" s="141"/>
      <c r="EE5862" s="143"/>
    </row>
    <row r="5863" spans="78:135">
      <c r="BZ5863"/>
      <c r="CA5863" s="100">
        <v>41435.737766203703</v>
      </c>
      <c r="CB5863" t="s">
        <v>1969</v>
      </c>
      <c r="CG5863" s="65"/>
      <c r="DJ5863" s="139"/>
      <c r="DK5863" s="95"/>
      <c r="DO5863" s="141"/>
      <c r="DP5863" s="91"/>
      <c r="DQ5863" s="72"/>
      <c r="DR5863" s="72"/>
      <c r="DS5863" s="72"/>
      <c r="DT5863" s="72"/>
      <c r="DZ5863" s="141"/>
      <c r="EA5863" s="141"/>
      <c r="EB5863" s="141"/>
      <c r="EC5863" s="141"/>
      <c r="ED5863" s="141"/>
      <c r="EE5863" s="143"/>
    </row>
    <row r="5864" spans="78:135">
      <c r="BZ5864"/>
      <c r="CA5864" s="100">
        <v>41435.737766203703</v>
      </c>
      <c r="CB5864" t="s">
        <v>1969</v>
      </c>
      <c r="CG5864" s="65"/>
      <c r="DJ5864" s="139"/>
      <c r="DK5864" s="95"/>
      <c r="DO5864" s="141"/>
      <c r="DP5864" s="91"/>
      <c r="DQ5864" s="72"/>
      <c r="DR5864" s="72"/>
      <c r="DS5864" s="72"/>
      <c r="DT5864" s="72"/>
      <c r="DZ5864" s="141"/>
      <c r="EA5864" s="141"/>
      <c r="EB5864" s="141"/>
      <c r="EC5864" s="141"/>
      <c r="ED5864" s="141"/>
      <c r="EE5864" s="143"/>
    </row>
    <row r="5865" spans="78:135">
      <c r="BZ5865"/>
      <c r="CA5865" s="100">
        <v>41435.73778935185</v>
      </c>
      <c r="CB5865" t="s">
        <v>1969</v>
      </c>
      <c r="CG5865" s="65"/>
      <c r="DJ5865" s="139"/>
      <c r="DK5865" s="95"/>
      <c r="DO5865" s="141"/>
      <c r="DP5865" s="91"/>
      <c r="DQ5865" s="72"/>
      <c r="DR5865" s="72"/>
      <c r="DS5865" s="72"/>
      <c r="DT5865" s="72"/>
      <c r="DZ5865" s="141"/>
      <c r="EA5865" s="141"/>
      <c r="EB5865" s="141"/>
      <c r="EC5865" s="141"/>
      <c r="ED5865" s="141"/>
      <c r="EE5865" s="143"/>
    </row>
    <row r="5866" spans="78:135">
      <c r="BZ5866"/>
      <c r="CA5866" s="100">
        <v>41435.73778935185</v>
      </c>
      <c r="CB5866" t="s">
        <v>1969</v>
      </c>
      <c r="CG5866" s="65"/>
      <c r="DJ5866" s="139"/>
      <c r="DK5866" s="95"/>
      <c r="DO5866" s="141"/>
      <c r="DP5866" s="91"/>
      <c r="DQ5866" s="72"/>
      <c r="DR5866" s="72"/>
      <c r="DS5866" s="72"/>
      <c r="DT5866" s="72"/>
      <c r="DZ5866" s="141"/>
      <c r="EA5866" s="141"/>
      <c r="EB5866" s="141"/>
      <c r="EC5866" s="141"/>
      <c r="ED5866" s="141"/>
      <c r="EE5866" s="143"/>
    </row>
    <row r="5867" spans="78:135">
      <c r="BZ5867"/>
      <c r="CA5867" s="100">
        <v>41435.737800925926</v>
      </c>
      <c r="CB5867" t="s">
        <v>1969</v>
      </c>
      <c r="CG5867" s="65"/>
      <c r="DJ5867" s="139"/>
      <c r="DK5867" s="95"/>
      <c r="DO5867" s="141"/>
      <c r="DP5867" s="91"/>
      <c r="DQ5867" s="72"/>
      <c r="DR5867" s="72"/>
      <c r="DS5867" s="72"/>
      <c r="DT5867" s="72"/>
      <c r="DZ5867" s="141"/>
      <c r="EA5867" s="141"/>
      <c r="EB5867" s="141"/>
      <c r="EC5867" s="141"/>
      <c r="ED5867" s="141"/>
      <c r="EE5867" s="143"/>
    </row>
    <row r="5868" spans="78:135">
      <c r="BZ5868"/>
      <c r="CA5868" s="100">
        <v>41435.737800925926</v>
      </c>
      <c r="CB5868" t="s">
        <v>1969</v>
      </c>
      <c r="CG5868" s="65"/>
      <c r="DJ5868" s="139"/>
      <c r="DK5868" s="95"/>
      <c r="DO5868" s="141"/>
      <c r="DP5868" s="91"/>
      <c r="DQ5868" s="72"/>
      <c r="DR5868" s="72"/>
      <c r="DS5868" s="72"/>
      <c r="DT5868" s="72"/>
      <c r="DZ5868" s="141"/>
      <c r="EA5868" s="141"/>
      <c r="EB5868" s="141"/>
      <c r="EC5868" s="141"/>
      <c r="ED5868" s="141"/>
      <c r="EE5868" s="143"/>
    </row>
    <row r="5869" spans="78:135">
      <c r="BZ5869"/>
      <c r="CA5869" s="100">
        <v>41435.737800925926</v>
      </c>
      <c r="CB5869" t="s">
        <v>1969</v>
      </c>
      <c r="CG5869" s="65"/>
      <c r="DJ5869" s="139"/>
      <c r="DK5869" s="95"/>
      <c r="DO5869" s="141"/>
      <c r="DP5869" s="91"/>
      <c r="DQ5869" s="72"/>
      <c r="DR5869" s="72"/>
      <c r="DS5869" s="72"/>
      <c r="DT5869" s="72"/>
      <c r="DZ5869" s="141"/>
      <c r="EA5869" s="141"/>
      <c r="EB5869" s="141"/>
      <c r="EC5869" s="141"/>
      <c r="ED5869" s="141"/>
      <c r="EE5869" s="143"/>
    </row>
    <row r="5870" spans="78:135">
      <c r="BZ5870"/>
      <c r="CA5870" s="100">
        <v>41435.737800925926</v>
      </c>
      <c r="CB5870" t="s">
        <v>1969</v>
      </c>
      <c r="CG5870" s="65"/>
      <c r="DJ5870" s="139"/>
      <c r="DK5870" s="95"/>
      <c r="DO5870" s="141"/>
      <c r="DP5870" s="91"/>
      <c r="DQ5870" s="72"/>
      <c r="DR5870" s="72"/>
      <c r="DS5870" s="72"/>
      <c r="DT5870" s="72"/>
      <c r="DZ5870" s="141"/>
      <c r="EA5870" s="141"/>
      <c r="EB5870" s="141"/>
      <c r="EC5870" s="141"/>
      <c r="ED5870" s="141"/>
      <c r="EE5870" s="143"/>
    </row>
    <row r="5871" spans="78:135">
      <c r="BZ5871"/>
      <c r="CA5871" s="100">
        <v>41435.737824074073</v>
      </c>
      <c r="CB5871" t="s">
        <v>1969</v>
      </c>
      <c r="CG5871" s="65"/>
      <c r="DJ5871" s="139"/>
      <c r="DK5871" s="95"/>
      <c r="DO5871" s="141"/>
      <c r="DP5871" s="91"/>
      <c r="DQ5871" s="72"/>
      <c r="DR5871" s="72"/>
      <c r="DS5871" s="72"/>
      <c r="DT5871" s="72"/>
      <c r="DZ5871" s="141"/>
      <c r="EA5871" s="141"/>
      <c r="EB5871" s="141"/>
      <c r="EC5871" s="141"/>
      <c r="ED5871" s="141"/>
      <c r="EE5871" s="143"/>
    </row>
    <row r="5872" spans="78:135">
      <c r="BZ5872"/>
      <c r="CA5872" s="100">
        <v>41435.737835648149</v>
      </c>
      <c r="CB5872" t="s">
        <v>1969</v>
      </c>
      <c r="CG5872" s="65"/>
      <c r="DJ5872" s="139"/>
      <c r="DK5872" s="95"/>
      <c r="DO5872" s="141"/>
      <c r="DP5872" s="91"/>
      <c r="DQ5872" s="72"/>
      <c r="DR5872" s="72"/>
      <c r="DS5872" s="72"/>
      <c r="DT5872" s="72"/>
      <c r="DZ5872" s="141"/>
      <c r="EA5872" s="141"/>
      <c r="EB5872" s="141"/>
      <c r="EC5872" s="141"/>
      <c r="ED5872" s="141"/>
      <c r="EE5872" s="143"/>
    </row>
    <row r="5873" spans="78:135">
      <c r="BZ5873"/>
      <c r="CA5873" s="100">
        <v>41435.737870370373</v>
      </c>
      <c r="CB5873" t="s">
        <v>1969</v>
      </c>
      <c r="CG5873" s="65"/>
      <c r="DJ5873" s="139"/>
      <c r="DK5873" s="95"/>
      <c r="DO5873" s="141"/>
      <c r="DP5873" s="91"/>
      <c r="DQ5873" s="72"/>
      <c r="DR5873" s="72"/>
      <c r="DS5873" s="72"/>
      <c r="DT5873" s="72"/>
      <c r="DZ5873" s="141"/>
      <c r="EA5873" s="141"/>
      <c r="EB5873" s="141"/>
      <c r="EC5873" s="141"/>
      <c r="ED5873" s="141"/>
      <c r="EE5873" s="143"/>
    </row>
    <row r="5874" spans="78:135">
      <c r="BZ5874"/>
      <c r="CA5874" s="100">
        <v>41435.737870370373</v>
      </c>
      <c r="CB5874" t="s">
        <v>1969</v>
      </c>
      <c r="CG5874" s="65"/>
      <c r="DJ5874" s="139"/>
      <c r="DK5874" s="95"/>
      <c r="DO5874" s="141"/>
      <c r="DP5874" s="91"/>
      <c r="DQ5874" s="72"/>
      <c r="DR5874" s="72"/>
      <c r="DS5874" s="72"/>
      <c r="DT5874" s="72"/>
      <c r="DZ5874" s="141"/>
      <c r="EA5874" s="141"/>
      <c r="EB5874" s="141"/>
      <c r="EC5874" s="141"/>
      <c r="ED5874" s="141"/>
      <c r="EE5874" s="143"/>
    </row>
    <row r="5875" spans="78:135">
      <c r="BZ5875"/>
      <c r="CA5875" s="100">
        <v>41435.737881944442</v>
      </c>
      <c r="CB5875" t="s">
        <v>1969</v>
      </c>
      <c r="CG5875" s="65"/>
      <c r="DJ5875" s="139"/>
      <c r="DK5875" s="95"/>
      <c r="DO5875" s="141"/>
      <c r="DP5875" s="91"/>
      <c r="DQ5875" s="72"/>
      <c r="DR5875" s="72"/>
      <c r="DS5875" s="72"/>
      <c r="DT5875" s="72"/>
      <c r="DZ5875" s="141"/>
      <c r="EA5875" s="141"/>
      <c r="EB5875" s="141"/>
      <c r="EC5875" s="141"/>
      <c r="ED5875" s="141"/>
      <c r="EE5875" s="143"/>
    </row>
    <row r="5876" spans="78:135">
      <c r="BZ5876"/>
      <c r="CA5876" s="100">
        <v>41435.737893518519</v>
      </c>
      <c r="CB5876" t="s">
        <v>3555</v>
      </c>
      <c r="CG5876" s="65"/>
      <c r="DJ5876" s="139"/>
      <c r="DK5876" s="95"/>
      <c r="DO5876" s="141"/>
      <c r="DP5876" s="91"/>
      <c r="DQ5876" s="72"/>
      <c r="DR5876" s="72"/>
      <c r="DS5876" s="72"/>
      <c r="DT5876" s="72"/>
      <c r="DZ5876" s="141"/>
      <c r="EA5876" s="141"/>
      <c r="EB5876" s="141"/>
      <c r="EC5876" s="141"/>
      <c r="ED5876" s="141"/>
      <c r="EE5876" s="143"/>
    </row>
    <row r="5877" spans="78:135">
      <c r="BZ5877"/>
      <c r="CA5877" s="100">
        <v>41435.737905092596</v>
      </c>
      <c r="CB5877" t="s">
        <v>1969</v>
      </c>
      <c r="CG5877" s="65"/>
      <c r="DJ5877" s="139"/>
      <c r="DK5877" s="95"/>
      <c r="DO5877" s="141"/>
      <c r="DP5877" s="91"/>
      <c r="DQ5877" s="72"/>
      <c r="DR5877" s="72"/>
      <c r="DS5877" s="72"/>
      <c r="DT5877" s="72"/>
      <c r="DZ5877" s="141"/>
      <c r="EA5877" s="141"/>
      <c r="EB5877" s="141"/>
      <c r="EC5877" s="141"/>
      <c r="ED5877" s="141"/>
      <c r="EE5877" s="143"/>
    </row>
    <row r="5878" spans="78:135">
      <c r="BZ5878"/>
      <c r="CA5878" s="100">
        <v>41435.737905092596</v>
      </c>
      <c r="CB5878" t="s">
        <v>3556</v>
      </c>
      <c r="CG5878" s="65"/>
      <c r="DJ5878" s="139"/>
      <c r="DK5878" s="95"/>
      <c r="DO5878" s="141"/>
      <c r="DP5878" s="91"/>
      <c r="DQ5878" s="72"/>
      <c r="DR5878" s="72"/>
      <c r="DS5878" s="72"/>
      <c r="DT5878" s="72"/>
      <c r="DZ5878" s="141"/>
      <c r="EA5878" s="141"/>
      <c r="EB5878" s="141"/>
      <c r="EC5878" s="141"/>
      <c r="ED5878" s="141"/>
      <c r="EE5878" s="143"/>
    </row>
    <row r="5879" spans="78:135">
      <c r="BZ5879"/>
      <c r="CA5879" s="100">
        <v>41435.744432870371</v>
      </c>
      <c r="CB5879" t="s">
        <v>3557</v>
      </c>
      <c r="CG5879" s="65"/>
      <c r="DJ5879" s="139"/>
      <c r="DK5879" s="95"/>
      <c r="DO5879" s="141"/>
      <c r="DP5879" s="91"/>
      <c r="DQ5879" s="72"/>
      <c r="DR5879" s="72"/>
      <c r="DS5879" s="72"/>
      <c r="DT5879" s="72"/>
      <c r="DZ5879" s="141"/>
      <c r="EA5879" s="141"/>
      <c r="EB5879" s="141"/>
      <c r="EC5879" s="141"/>
      <c r="ED5879" s="141"/>
      <c r="EE5879" s="143"/>
    </row>
    <row r="5880" spans="78:135">
      <c r="BZ5880"/>
      <c r="CA5880" s="100">
        <v>41435.744444444441</v>
      </c>
      <c r="CB5880" t="s">
        <v>3511</v>
      </c>
      <c r="CG5880" s="65"/>
      <c r="DJ5880" s="139"/>
      <c r="DK5880" s="95"/>
      <c r="DO5880" s="141"/>
      <c r="DP5880" s="91"/>
      <c r="DQ5880" s="72"/>
      <c r="DR5880" s="72"/>
      <c r="DS5880" s="72"/>
      <c r="DT5880" s="72"/>
      <c r="DZ5880" s="141"/>
      <c r="EA5880" s="141"/>
      <c r="EB5880" s="141"/>
      <c r="EC5880" s="141"/>
      <c r="ED5880" s="141"/>
      <c r="EE5880" s="143"/>
    </row>
    <row r="5881" spans="78:135">
      <c r="BZ5881"/>
      <c r="CA5881" s="100">
        <v>41435.744456018518</v>
      </c>
      <c r="CB5881" t="s">
        <v>1969</v>
      </c>
      <c r="CG5881" s="65"/>
      <c r="DJ5881" s="139"/>
      <c r="DK5881" s="95"/>
      <c r="DO5881" s="141"/>
      <c r="DP5881" s="91"/>
      <c r="DQ5881" s="72"/>
      <c r="DR5881" s="72"/>
      <c r="DS5881" s="72"/>
      <c r="DT5881" s="72"/>
      <c r="DZ5881" s="141"/>
      <c r="EA5881" s="141"/>
      <c r="EB5881" s="141"/>
      <c r="EC5881" s="141"/>
      <c r="ED5881" s="141"/>
      <c r="EE5881" s="143"/>
    </row>
    <row r="5882" spans="78:135">
      <c r="BZ5882"/>
      <c r="CA5882" s="100">
        <v>41435.744571759256</v>
      </c>
      <c r="CB5882" t="s">
        <v>1969</v>
      </c>
      <c r="CG5882" s="65"/>
      <c r="DJ5882" s="139"/>
      <c r="DK5882" s="95"/>
      <c r="DO5882" s="141"/>
      <c r="DP5882" s="91"/>
      <c r="DQ5882" s="72"/>
      <c r="DR5882" s="72"/>
      <c r="DS5882" s="72"/>
      <c r="DT5882" s="72"/>
      <c r="DZ5882" s="141"/>
      <c r="EA5882" s="141"/>
      <c r="EB5882" s="141"/>
      <c r="EC5882" s="141"/>
      <c r="ED5882" s="141"/>
      <c r="EE5882" s="143"/>
    </row>
    <row r="5883" spans="78:135">
      <c r="BZ5883"/>
      <c r="CA5883" s="100">
        <v>41435.744710648149</v>
      </c>
      <c r="CB5883" t="s">
        <v>1969</v>
      </c>
      <c r="CG5883" s="65"/>
      <c r="DJ5883" s="139"/>
      <c r="DK5883" s="95"/>
      <c r="DO5883" s="141"/>
      <c r="DP5883" s="91"/>
      <c r="DQ5883" s="72"/>
      <c r="DR5883" s="72"/>
      <c r="DS5883" s="72"/>
      <c r="DT5883" s="72"/>
      <c r="DZ5883" s="141"/>
      <c r="EA5883" s="141"/>
      <c r="EB5883" s="141"/>
      <c r="EC5883" s="141"/>
      <c r="ED5883" s="141"/>
      <c r="EE5883" s="143"/>
    </row>
    <row r="5884" spans="78:135">
      <c r="BZ5884"/>
      <c r="CA5884" s="100">
        <v>41435.744768518518</v>
      </c>
      <c r="CB5884" t="s">
        <v>1969</v>
      </c>
      <c r="CG5884" s="65"/>
      <c r="DJ5884" s="139"/>
      <c r="DK5884" s="95"/>
      <c r="DO5884" s="141"/>
      <c r="DP5884" s="91"/>
      <c r="DQ5884" s="72"/>
      <c r="DR5884" s="72"/>
      <c r="DS5884" s="72"/>
      <c r="DT5884" s="72"/>
      <c r="DZ5884" s="141"/>
      <c r="EA5884" s="141"/>
      <c r="EB5884" s="141"/>
      <c r="EC5884" s="141"/>
      <c r="ED5884" s="141"/>
      <c r="EE5884" s="143"/>
    </row>
    <row r="5885" spans="78:135">
      <c r="BZ5885"/>
      <c r="CA5885" s="100">
        <v>41435.744780092595</v>
      </c>
      <c r="CB5885" t="s">
        <v>3558</v>
      </c>
      <c r="CG5885" s="65"/>
      <c r="DJ5885" s="139"/>
      <c r="DK5885" s="95"/>
      <c r="DO5885" s="141"/>
      <c r="DP5885" s="91"/>
      <c r="DQ5885" s="72"/>
      <c r="DR5885" s="72"/>
      <c r="DS5885" s="72"/>
      <c r="DT5885" s="72"/>
      <c r="DZ5885" s="141"/>
      <c r="EA5885" s="141"/>
      <c r="EB5885" s="141"/>
      <c r="EC5885" s="141"/>
      <c r="ED5885" s="141"/>
      <c r="EE5885" s="143"/>
    </row>
    <row r="5886" spans="78:135">
      <c r="BZ5886"/>
      <c r="CA5886" s="100">
        <v>41435.744803240741</v>
      </c>
      <c r="CB5886" t="s">
        <v>1969</v>
      </c>
      <c r="CG5886" s="65"/>
      <c r="DJ5886" s="139"/>
      <c r="DK5886" s="95"/>
      <c r="DO5886" s="141"/>
      <c r="DP5886" s="91"/>
      <c r="DQ5886" s="72"/>
      <c r="DR5886" s="72"/>
      <c r="DS5886" s="72"/>
      <c r="DT5886" s="72"/>
      <c r="DZ5886" s="141"/>
      <c r="EA5886" s="141"/>
      <c r="EB5886" s="141"/>
      <c r="EC5886" s="141"/>
      <c r="ED5886" s="141"/>
      <c r="EE5886" s="143"/>
    </row>
    <row r="5887" spans="78:135">
      <c r="BZ5887"/>
      <c r="CA5887" s="100">
        <v>41435.744814814818</v>
      </c>
      <c r="CB5887" t="s">
        <v>664</v>
      </c>
      <c r="CG5887" s="65"/>
      <c r="DJ5887" s="139"/>
      <c r="DK5887" s="95"/>
      <c r="DO5887" s="141"/>
      <c r="DP5887" s="91"/>
      <c r="DQ5887" s="72"/>
      <c r="DR5887" s="72"/>
      <c r="DS5887" s="72"/>
      <c r="DT5887" s="72"/>
      <c r="DZ5887" s="141"/>
      <c r="EA5887" s="141"/>
      <c r="EB5887" s="141"/>
      <c r="EC5887" s="141"/>
      <c r="ED5887" s="141"/>
      <c r="EE5887" s="143"/>
    </row>
    <row r="5888" spans="78:135">
      <c r="BZ5888"/>
      <c r="CA5888" s="100">
        <v>41435.744849537034</v>
      </c>
      <c r="CB5888" t="s">
        <v>1969</v>
      </c>
      <c r="CG5888" s="65"/>
      <c r="DJ5888" s="139"/>
      <c r="DK5888" s="95"/>
      <c r="DO5888" s="141"/>
      <c r="DP5888" s="91"/>
      <c r="DQ5888" s="72"/>
      <c r="DR5888" s="72"/>
      <c r="DS5888" s="72"/>
      <c r="DT5888" s="72"/>
      <c r="DZ5888" s="141"/>
      <c r="EA5888" s="141"/>
      <c r="EB5888" s="141"/>
      <c r="EC5888" s="141"/>
      <c r="ED5888" s="141"/>
      <c r="EE5888" s="143"/>
    </row>
    <row r="5889" spans="78:135">
      <c r="BZ5889"/>
      <c r="CA5889" s="100">
        <v>41435.74486111111</v>
      </c>
      <c r="CB5889" t="s">
        <v>3558</v>
      </c>
      <c r="CG5889" s="65"/>
      <c r="DJ5889" s="139"/>
      <c r="DK5889" s="95"/>
      <c r="DO5889" s="141"/>
      <c r="DP5889" s="91"/>
      <c r="DQ5889" s="72"/>
      <c r="DR5889" s="72"/>
      <c r="DS5889" s="72"/>
      <c r="DT5889" s="72"/>
      <c r="DZ5889" s="141"/>
      <c r="EA5889" s="141"/>
      <c r="EB5889" s="141"/>
      <c r="EC5889" s="141"/>
      <c r="ED5889" s="141"/>
      <c r="EE5889" s="143"/>
    </row>
    <row r="5890" spans="78:135">
      <c r="BZ5890"/>
      <c r="CA5890" s="100">
        <v>41435.744884259257</v>
      </c>
      <c r="CB5890" t="s">
        <v>799</v>
      </c>
      <c r="CG5890" s="65"/>
      <c r="DJ5890" s="139"/>
      <c r="DK5890" s="95"/>
      <c r="DO5890" s="141"/>
      <c r="DP5890" s="91"/>
      <c r="DQ5890" s="72"/>
      <c r="DR5890" s="72"/>
      <c r="DS5890" s="72"/>
      <c r="DT5890" s="72"/>
      <c r="DZ5890" s="141"/>
      <c r="EA5890" s="141"/>
      <c r="EB5890" s="141"/>
      <c r="EC5890" s="141"/>
      <c r="ED5890" s="141"/>
      <c r="EE5890" s="143"/>
    </row>
    <row r="5891" spans="78:135">
      <c r="BZ5891"/>
      <c r="CA5891" s="100">
        <v>41435.744930555556</v>
      </c>
      <c r="CB5891" t="s">
        <v>1969</v>
      </c>
      <c r="CG5891" s="65"/>
      <c r="DJ5891" s="139"/>
      <c r="DK5891" s="95"/>
      <c r="DO5891" s="141"/>
      <c r="DP5891" s="91"/>
      <c r="DQ5891" s="72"/>
      <c r="DR5891" s="72"/>
      <c r="DS5891" s="72"/>
      <c r="DT5891" s="72"/>
      <c r="DZ5891" s="141"/>
      <c r="EA5891" s="141"/>
      <c r="EB5891" s="141"/>
      <c r="EC5891" s="141"/>
      <c r="ED5891" s="141"/>
      <c r="EE5891" s="143"/>
    </row>
    <row r="5892" spans="78:135">
      <c r="BZ5892"/>
      <c r="CA5892" s="100">
        <v>41435.745000000003</v>
      </c>
      <c r="CB5892" t="s">
        <v>1969</v>
      </c>
      <c r="CG5892" s="65"/>
      <c r="DJ5892" s="139"/>
      <c r="DK5892" s="95"/>
      <c r="DO5892" s="141"/>
      <c r="DP5892" s="91"/>
      <c r="DQ5892" s="72"/>
      <c r="DR5892" s="72"/>
      <c r="DS5892" s="72"/>
      <c r="DT5892" s="72"/>
      <c r="DZ5892" s="141"/>
      <c r="EA5892" s="141"/>
      <c r="EB5892" s="141"/>
      <c r="EC5892" s="141"/>
      <c r="ED5892" s="141"/>
      <c r="EE5892" s="143"/>
    </row>
    <row r="5893" spans="78:135">
      <c r="BZ5893"/>
      <c r="CA5893" s="100">
        <v>41435.745011574072</v>
      </c>
      <c r="CB5893" t="s">
        <v>3558</v>
      </c>
      <c r="CG5893" s="65"/>
      <c r="DJ5893" s="139"/>
      <c r="DK5893" s="95"/>
      <c r="DO5893" s="141"/>
      <c r="DP5893" s="91"/>
      <c r="DQ5893" s="72"/>
      <c r="DR5893" s="72"/>
      <c r="DS5893" s="72"/>
      <c r="DT5893" s="72"/>
      <c r="DZ5893" s="141"/>
      <c r="EA5893" s="141"/>
      <c r="EB5893" s="141"/>
      <c r="EC5893" s="141"/>
      <c r="ED5893" s="141"/>
      <c r="EE5893" s="143"/>
    </row>
    <row r="5894" spans="78:135">
      <c r="BZ5894"/>
      <c r="CA5894" s="100">
        <v>41435.745034722226</v>
      </c>
      <c r="CB5894" t="s">
        <v>664</v>
      </c>
      <c r="CG5894" s="65"/>
      <c r="DJ5894" s="139"/>
      <c r="DK5894" s="95"/>
      <c r="DO5894" s="141"/>
      <c r="DP5894" s="91"/>
      <c r="DQ5894" s="72"/>
      <c r="DR5894" s="72"/>
      <c r="DS5894" s="72"/>
      <c r="DT5894" s="72"/>
      <c r="DZ5894" s="141"/>
      <c r="EA5894" s="141"/>
      <c r="EB5894" s="141"/>
      <c r="EC5894" s="141"/>
      <c r="ED5894" s="141"/>
      <c r="EE5894" s="143"/>
    </row>
    <row r="5895" spans="78:135">
      <c r="BZ5895"/>
      <c r="CA5895" s="100">
        <v>41435.745081018518</v>
      </c>
      <c r="CB5895" t="s">
        <v>3558</v>
      </c>
      <c r="CG5895" s="65"/>
      <c r="DJ5895" s="139"/>
      <c r="DK5895" s="95"/>
      <c r="DO5895" s="141"/>
      <c r="DP5895" s="91"/>
      <c r="DQ5895" s="72"/>
      <c r="DR5895" s="72"/>
      <c r="DS5895" s="72"/>
      <c r="DT5895" s="72"/>
      <c r="DZ5895" s="141"/>
      <c r="EA5895" s="141"/>
      <c r="EB5895" s="141"/>
      <c r="EC5895" s="141"/>
      <c r="ED5895" s="141"/>
      <c r="EE5895" s="143"/>
    </row>
    <row r="5896" spans="78:135">
      <c r="BZ5896"/>
      <c r="CA5896" s="100">
        <v>41435.745092592595</v>
      </c>
      <c r="CB5896" t="s">
        <v>3511</v>
      </c>
      <c r="CG5896" s="65"/>
      <c r="DJ5896" s="139"/>
      <c r="DK5896" s="95"/>
      <c r="DO5896" s="141"/>
      <c r="DP5896" s="91"/>
      <c r="DQ5896" s="72"/>
      <c r="DR5896" s="72"/>
      <c r="DS5896" s="72"/>
      <c r="DT5896" s="72"/>
      <c r="DZ5896" s="141"/>
      <c r="EA5896" s="141"/>
      <c r="EB5896" s="141"/>
      <c r="EC5896" s="141"/>
      <c r="ED5896" s="141"/>
      <c r="EE5896" s="143"/>
    </row>
    <row r="5897" spans="78:135">
      <c r="BZ5897"/>
      <c r="CA5897" s="100">
        <v>41435.745104166665</v>
      </c>
      <c r="CB5897" t="s">
        <v>1969</v>
      </c>
      <c r="CG5897" s="65"/>
      <c r="DJ5897" s="139"/>
      <c r="DK5897" s="95"/>
      <c r="DO5897" s="141"/>
      <c r="DP5897" s="91"/>
      <c r="DQ5897" s="72"/>
      <c r="DR5897" s="72"/>
      <c r="DS5897" s="72"/>
      <c r="DT5897" s="72"/>
      <c r="DZ5897" s="141"/>
      <c r="EA5897" s="141"/>
      <c r="EB5897" s="141"/>
      <c r="EC5897" s="141"/>
      <c r="ED5897" s="141"/>
      <c r="EE5897" s="143"/>
    </row>
    <row r="5898" spans="78:135">
      <c r="BZ5898"/>
      <c r="CA5898" s="100">
        <v>41435.745208333334</v>
      </c>
      <c r="CB5898" t="s">
        <v>1969</v>
      </c>
      <c r="CG5898" s="65"/>
      <c r="DJ5898" s="139"/>
      <c r="DK5898" s="95"/>
      <c r="DO5898" s="141"/>
      <c r="DP5898" s="91"/>
      <c r="DQ5898" s="72"/>
      <c r="DR5898" s="72"/>
      <c r="DS5898" s="72"/>
      <c r="DT5898" s="72"/>
      <c r="DZ5898" s="141"/>
      <c r="EA5898" s="141"/>
      <c r="EB5898" s="141"/>
      <c r="EC5898" s="141"/>
      <c r="ED5898" s="141"/>
      <c r="EE5898" s="143"/>
    </row>
    <row r="5899" spans="78:135">
      <c r="BZ5899"/>
      <c r="CA5899" s="100">
        <v>41435.745266203703</v>
      </c>
      <c r="CB5899" t="s">
        <v>3559</v>
      </c>
      <c r="CG5899" s="65"/>
      <c r="DJ5899" s="139"/>
      <c r="DK5899" s="95"/>
      <c r="DO5899" s="141"/>
      <c r="DP5899" s="91"/>
      <c r="DQ5899" s="72"/>
      <c r="DR5899" s="72"/>
      <c r="DS5899" s="72"/>
      <c r="DT5899" s="72"/>
      <c r="DZ5899" s="141"/>
      <c r="EA5899" s="141"/>
      <c r="EB5899" s="141"/>
      <c r="EC5899" s="141"/>
      <c r="ED5899" s="141"/>
      <c r="EE5899" s="143"/>
    </row>
    <row r="5900" spans="78:135">
      <c r="BZ5900"/>
      <c r="CA5900" s="100">
        <v>41435.745266203703</v>
      </c>
      <c r="CB5900" t="s">
        <v>799</v>
      </c>
      <c r="CG5900" s="65"/>
      <c r="DJ5900" s="139"/>
      <c r="DK5900" s="95"/>
      <c r="DO5900" s="141"/>
      <c r="DP5900" s="91"/>
      <c r="DQ5900" s="72"/>
      <c r="DR5900" s="72"/>
      <c r="DS5900" s="72"/>
      <c r="DT5900" s="72"/>
      <c r="DZ5900" s="141"/>
      <c r="EA5900" s="141"/>
      <c r="EB5900" s="141"/>
      <c r="EC5900" s="141"/>
      <c r="ED5900" s="141"/>
      <c r="EE5900" s="143"/>
    </row>
    <row r="5901" spans="78:135">
      <c r="BZ5901"/>
      <c r="CA5901" s="100">
        <v>41435.74527777778</v>
      </c>
      <c r="CB5901" t="s">
        <v>1969</v>
      </c>
      <c r="CG5901" s="65"/>
      <c r="DJ5901" s="139"/>
      <c r="DK5901" s="95"/>
      <c r="DO5901" s="141"/>
      <c r="DP5901" s="91"/>
      <c r="DQ5901" s="72"/>
      <c r="DR5901" s="72"/>
      <c r="DS5901" s="72"/>
      <c r="DT5901" s="72"/>
      <c r="DZ5901" s="141"/>
      <c r="EA5901" s="141"/>
      <c r="EB5901" s="141"/>
      <c r="EC5901" s="141"/>
      <c r="EE5901" s="143"/>
    </row>
    <row r="5902" spans="78:135">
      <c r="BZ5902"/>
      <c r="CA5902" s="100">
        <v>41435.74527777778</v>
      </c>
      <c r="CB5902" t="s">
        <v>3560</v>
      </c>
      <c r="CG5902" s="65"/>
      <c r="DJ5902" s="139"/>
      <c r="DK5902" s="95"/>
      <c r="DO5902" s="141"/>
      <c r="DP5902" s="91"/>
      <c r="DQ5902" s="72"/>
      <c r="DR5902" s="72"/>
      <c r="DS5902" s="72"/>
      <c r="DT5902" s="72"/>
      <c r="DZ5902" s="141"/>
      <c r="EA5902" s="141"/>
      <c r="EB5902" s="141"/>
      <c r="EC5902" s="141"/>
      <c r="EE5902" s="143"/>
    </row>
    <row r="5903" spans="78:135">
      <c r="BZ5903"/>
      <c r="CA5903" s="100">
        <v>41435.74527777778</v>
      </c>
      <c r="CB5903" t="s">
        <v>1969</v>
      </c>
      <c r="CG5903" s="65"/>
      <c r="DJ5903" s="139"/>
      <c r="DK5903" s="95"/>
      <c r="DO5903" s="141"/>
      <c r="DP5903" s="91"/>
      <c r="DQ5903" s="72"/>
      <c r="DR5903" s="72"/>
      <c r="DS5903" s="72"/>
      <c r="DT5903" s="72"/>
      <c r="DZ5903" s="141"/>
      <c r="EA5903" s="141"/>
      <c r="EB5903" s="141"/>
      <c r="EC5903" s="141"/>
      <c r="EE5903" s="143"/>
    </row>
    <row r="5904" spans="78:135">
      <c r="BZ5904"/>
      <c r="CA5904" s="100">
        <v>41435.745289351849</v>
      </c>
      <c r="CB5904" t="s">
        <v>3561</v>
      </c>
      <c r="CG5904" s="65"/>
      <c r="DJ5904" s="139"/>
      <c r="DK5904" s="95"/>
      <c r="DO5904" s="141"/>
      <c r="DP5904" s="91"/>
      <c r="DQ5904" s="72"/>
      <c r="DR5904" s="72"/>
      <c r="DS5904" s="72"/>
      <c r="DT5904" s="72"/>
      <c r="DZ5904" s="141"/>
      <c r="EA5904" s="141"/>
      <c r="EB5904" s="141"/>
      <c r="EC5904" s="141"/>
      <c r="EE5904" s="143"/>
    </row>
    <row r="5905" spans="78:135">
      <c r="BZ5905"/>
      <c r="CA5905" s="100">
        <v>41435.745324074072</v>
      </c>
      <c r="CB5905" t="s">
        <v>1969</v>
      </c>
      <c r="CG5905" s="65"/>
      <c r="DJ5905" s="139"/>
      <c r="DK5905" s="95"/>
      <c r="DO5905" s="141"/>
      <c r="DP5905" s="91"/>
      <c r="DQ5905" s="72"/>
      <c r="DR5905" s="72"/>
      <c r="DS5905" s="72"/>
      <c r="DT5905" s="72"/>
      <c r="DZ5905" s="141"/>
      <c r="EA5905" s="141"/>
      <c r="EB5905" s="141"/>
      <c r="EC5905" s="141"/>
      <c r="EE5905" s="143"/>
    </row>
    <row r="5906" spans="78:135">
      <c r="BZ5906"/>
      <c r="CA5906" s="100">
        <v>41435.745324074072</v>
      </c>
      <c r="CB5906" t="s">
        <v>3559</v>
      </c>
      <c r="CG5906" s="65"/>
      <c r="DJ5906" s="139"/>
      <c r="DK5906" s="95"/>
      <c r="DO5906" s="141"/>
      <c r="DP5906" s="91"/>
      <c r="DQ5906" s="72"/>
      <c r="DR5906" s="72"/>
      <c r="DS5906" s="72"/>
      <c r="DT5906" s="72"/>
      <c r="DZ5906" s="141"/>
      <c r="EA5906" s="141"/>
      <c r="EB5906" s="141"/>
      <c r="EC5906" s="141"/>
      <c r="EE5906" s="143"/>
    </row>
    <row r="5907" spans="78:135">
      <c r="BZ5907"/>
      <c r="CA5907" s="100">
        <v>41435.745324074072</v>
      </c>
      <c r="CB5907" t="s">
        <v>799</v>
      </c>
      <c r="CG5907" s="65"/>
      <c r="DJ5907" s="139"/>
      <c r="DK5907" s="95"/>
      <c r="DO5907" s="141"/>
      <c r="DP5907" s="91"/>
      <c r="DQ5907" s="72"/>
      <c r="DR5907" s="72"/>
      <c r="DS5907" s="72"/>
      <c r="DT5907" s="72"/>
      <c r="DZ5907" s="141"/>
      <c r="EA5907" s="141"/>
      <c r="EB5907" s="141"/>
      <c r="EC5907" s="141"/>
      <c r="EE5907" s="143"/>
    </row>
    <row r="5908" spans="78:135">
      <c r="BZ5908"/>
      <c r="CA5908" s="100">
        <v>41435.747013888889</v>
      </c>
      <c r="CB5908" t="s">
        <v>3559</v>
      </c>
      <c r="CG5908" s="65"/>
      <c r="DJ5908" s="139"/>
      <c r="DK5908" s="95"/>
      <c r="DO5908" s="141"/>
      <c r="DP5908" s="91"/>
      <c r="DQ5908" s="72"/>
      <c r="DR5908" s="72"/>
      <c r="DS5908" s="72"/>
      <c r="DT5908" s="72"/>
      <c r="DZ5908" s="141"/>
      <c r="EA5908" s="141"/>
      <c r="EB5908" s="141"/>
      <c r="EC5908" s="141"/>
      <c r="EE5908" s="143"/>
    </row>
    <row r="5909" spans="78:135">
      <c r="BZ5909"/>
      <c r="CA5909" s="100">
        <v>41435.747037037036</v>
      </c>
      <c r="CB5909" t="s">
        <v>663</v>
      </c>
      <c r="CG5909" s="65"/>
      <c r="DJ5909" s="139"/>
      <c r="DK5909" s="95"/>
      <c r="DO5909" s="141"/>
      <c r="DP5909" s="91"/>
      <c r="DQ5909" s="72"/>
      <c r="DR5909" s="72"/>
      <c r="DS5909" s="72"/>
      <c r="DT5909" s="72"/>
      <c r="DZ5909" s="141"/>
      <c r="EA5909" s="141"/>
      <c r="EB5909" s="141"/>
      <c r="EC5909" s="141"/>
      <c r="EE5909" s="143"/>
    </row>
    <row r="5910" spans="78:135">
      <c r="BZ5910"/>
      <c r="CA5910" s="100">
        <v>41435.747048611112</v>
      </c>
      <c r="CB5910" t="s">
        <v>3407</v>
      </c>
      <c r="CG5910" s="65"/>
      <c r="DJ5910" s="139"/>
      <c r="DK5910" s="95"/>
      <c r="DO5910" s="141"/>
      <c r="DP5910" s="91"/>
      <c r="DQ5910" s="72"/>
      <c r="DR5910" s="72"/>
      <c r="DS5910" s="72"/>
      <c r="DT5910" s="72"/>
      <c r="DZ5910" s="141"/>
      <c r="EA5910" s="141"/>
      <c r="EB5910" s="141"/>
      <c r="EC5910" s="141"/>
      <c r="EE5910" s="143"/>
    </row>
    <row r="5911" spans="78:135">
      <c r="BZ5911"/>
      <c r="CA5911" s="100">
        <v>41435.747175925928</v>
      </c>
      <c r="CB5911" t="s">
        <v>1969</v>
      </c>
      <c r="CG5911" s="65"/>
      <c r="DJ5911" s="139"/>
      <c r="DK5911" s="95"/>
      <c r="DO5911" s="141"/>
      <c r="DP5911" s="91"/>
      <c r="DQ5911" s="72"/>
      <c r="DR5911" s="72"/>
      <c r="DS5911" s="72"/>
      <c r="DT5911" s="72"/>
      <c r="DZ5911" s="141"/>
      <c r="EA5911" s="141"/>
      <c r="EB5911" s="141"/>
      <c r="EC5911" s="141"/>
      <c r="EE5911" s="143"/>
    </row>
    <row r="5912" spans="78:135">
      <c r="BZ5912"/>
      <c r="CA5912" s="100">
        <v>41435.747187499997</v>
      </c>
      <c r="CB5912" t="s">
        <v>1969</v>
      </c>
      <c r="CG5912" s="65"/>
      <c r="DJ5912" s="139"/>
      <c r="DK5912" s="95"/>
      <c r="DO5912" s="141"/>
      <c r="DP5912" s="91"/>
      <c r="DQ5912" s="72"/>
      <c r="DR5912" s="72"/>
      <c r="DS5912" s="72"/>
      <c r="DT5912" s="72"/>
      <c r="DZ5912" s="141"/>
      <c r="EA5912" s="141"/>
      <c r="EB5912" s="141"/>
      <c r="EC5912" s="141"/>
      <c r="EE5912" s="143"/>
    </row>
    <row r="5913" spans="78:135">
      <c r="BZ5913"/>
      <c r="CA5913" s="100">
        <v>41435.747303240743</v>
      </c>
      <c r="CB5913" t="s">
        <v>1969</v>
      </c>
      <c r="CG5913" s="65"/>
      <c r="DJ5913" s="139"/>
      <c r="DK5913" s="95"/>
      <c r="DO5913" s="141"/>
      <c r="DP5913" s="91"/>
      <c r="DQ5913" s="72"/>
      <c r="DR5913" s="72"/>
      <c r="DS5913" s="72"/>
      <c r="DT5913" s="72"/>
      <c r="DZ5913" s="141"/>
      <c r="EA5913" s="141"/>
      <c r="EB5913" s="141"/>
      <c r="EC5913" s="141"/>
      <c r="EE5913" s="143"/>
    </row>
    <row r="5914" spans="78:135">
      <c r="BZ5914"/>
      <c r="CA5914" s="100">
        <v>41435.747314814813</v>
      </c>
      <c r="CB5914" t="s">
        <v>1969</v>
      </c>
      <c r="CG5914" s="65"/>
      <c r="DJ5914" s="139"/>
      <c r="DK5914" s="95"/>
      <c r="DO5914" s="141"/>
      <c r="DP5914" s="91"/>
      <c r="DQ5914" s="72"/>
      <c r="DR5914" s="72"/>
      <c r="DS5914" s="72"/>
      <c r="DT5914" s="72"/>
      <c r="DZ5914" s="141"/>
      <c r="EA5914" s="141"/>
      <c r="EB5914" s="141"/>
      <c r="EC5914" s="141"/>
      <c r="EE5914" s="143"/>
    </row>
    <row r="5915" spans="78:135">
      <c r="BZ5915"/>
      <c r="CA5915" s="100">
        <v>41435.74732638889</v>
      </c>
      <c r="CB5915" t="s">
        <v>3504</v>
      </c>
      <c r="CG5915" s="65"/>
      <c r="DJ5915" s="139"/>
      <c r="DK5915" s="95"/>
      <c r="DO5915" s="141"/>
      <c r="DP5915" s="91"/>
      <c r="DQ5915" s="72"/>
      <c r="DR5915" s="72"/>
      <c r="DS5915" s="72"/>
      <c r="DT5915" s="72"/>
      <c r="DZ5915" s="141"/>
      <c r="EA5915" s="141"/>
      <c r="EB5915" s="141"/>
      <c r="EC5915" s="141"/>
      <c r="EE5915" s="143"/>
    </row>
    <row r="5916" spans="78:135">
      <c r="BZ5916"/>
      <c r="CA5916" s="100">
        <v>41435.747337962966</v>
      </c>
      <c r="CB5916" t="s">
        <v>1969</v>
      </c>
      <c r="CG5916" s="65"/>
      <c r="DJ5916" s="139"/>
      <c r="DK5916" s="95"/>
      <c r="DO5916" s="141"/>
      <c r="DP5916" s="91"/>
      <c r="DQ5916" s="72"/>
      <c r="DR5916" s="72"/>
      <c r="DS5916" s="72"/>
      <c r="DT5916" s="72"/>
      <c r="DZ5916" s="141"/>
      <c r="EA5916" s="141"/>
      <c r="EB5916" s="141"/>
      <c r="EC5916" s="141"/>
      <c r="EE5916" s="143"/>
    </row>
    <row r="5917" spans="78:135">
      <c r="BZ5917"/>
      <c r="CA5917" s="100">
        <v>41435.747337962966</v>
      </c>
      <c r="CB5917" t="s">
        <v>1969</v>
      </c>
      <c r="CG5917" s="65"/>
      <c r="DJ5917" s="139"/>
      <c r="DK5917" s="95"/>
      <c r="DO5917" s="141"/>
      <c r="DP5917" s="91"/>
      <c r="DQ5917" s="72"/>
      <c r="DR5917" s="72"/>
      <c r="DS5917" s="72"/>
      <c r="DT5917" s="72"/>
      <c r="DZ5917" s="141"/>
      <c r="EA5917" s="141"/>
      <c r="EB5917" s="141"/>
      <c r="EC5917" s="141"/>
      <c r="EE5917" s="143"/>
    </row>
    <row r="5918" spans="78:135">
      <c r="BZ5918"/>
      <c r="CA5918" s="100">
        <v>41435.747349537036</v>
      </c>
      <c r="CB5918" t="s">
        <v>1969</v>
      </c>
      <c r="CG5918" s="65"/>
      <c r="DJ5918" s="139"/>
      <c r="DK5918" s="95"/>
      <c r="DO5918" s="141"/>
      <c r="DP5918" s="91"/>
      <c r="DQ5918" s="72"/>
      <c r="DR5918" s="72"/>
      <c r="DS5918" s="72"/>
      <c r="DT5918" s="72"/>
      <c r="DZ5918" s="141"/>
      <c r="EA5918" s="141"/>
      <c r="EB5918" s="141"/>
      <c r="EC5918" s="141"/>
      <c r="EE5918" s="143"/>
    </row>
    <row r="5919" spans="78:135">
      <c r="BZ5919"/>
      <c r="CA5919" s="100">
        <v>41435.747361111113</v>
      </c>
      <c r="CB5919" t="s">
        <v>1969</v>
      </c>
      <c r="CG5919" s="65"/>
      <c r="DJ5919" s="139"/>
      <c r="DK5919" s="95"/>
      <c r="DO5919" s="141"/>
      <c r="DP5919" s="91"/>
      <c r="DQ5919" s="72"/>
      <c r="DR5919" s="72"/>
      <c r="DS5919" s="72"/>
      <c r="DT5919" s="72"/>
      <c r="DZ5919" s="141"/>
      <c r="EA5919" s="141"/>
      <c r="EB5919" s="141"/>
      <c r="EC5919" s="141"/>
      <c r="EE5919" s="143"/>
    </row>
    <row r="5920" spans="78:135">
      <c r="BZ5920"/>
      <c r="CA5920" s="100">
        <v>41435.747372685182</v>
      </c>
      <c r="CB5920" t="s">
        <v>1969</v>
      </c>
      <c r="CG5920" s="65"/>
      <c r="DJ5920" s="139"/>
      <c r="DK5920" s="95"/>
      <c r="DO5920" s="141"/>
      <c r="DP5920" s="91"/>
      <c r="DQ5920" s="72"/>
      <c r="DR5920" s="72"/>
      <c r="DS5920" s="72"/>
      <c r="DT5920" s="72"/>
      <c r="DZ5920" s="141"/>
      <c r="EA5920" s="141"/>
      <c r="EB5920" s="141"/>
      <c r="EC5920" s="141"/>
      <c r="EE5920" s="143"/>
    </row>
    <row r="5921" spans="78:135">
      <c r="BZ5921"/>
      <c r="CA5921" s="100">
        <v>41435.747384259259</v>
      </c>
      <c r="CB5921" t="s">
        <v>3563</v>
      </c>
      <c r="CG5921" s="65"/>
      <c r="DJ5921" s="139"/>
      <c r="DK5921" s="95"/>
      <c r="DO5921" s="141"/>
      <c r="DP5921" s="91"/>
      <c r="DQ5921" s="72"/>
      <c r="DR5921" s="72"/>
      <c r="DS5921" s="72"/>
      <c r="DT5921" s="72"/>
      <c r="DZ5921" s="141"/>
      <c r="EA5921" s="141"/>
      <c r="EB5921" s="141"/>
      <c r="EC5921" s="141"/>
      <c r="EE5921" s="143"/>
    </row>
    <row r="5922" spans="78:135">
      <c r="BZ5922"/>
      <c r="CA5922" s="100">
        <v>41435.747395833336</v>
      </c>
      <c r="CB5922" t="s">
        <v>1969</v>
      </c>
      <c r="CG5922" s="65"/>
      <c r="DJ5922" s="139"/>
      <c r="DK5922" s="95"/>
      <c r="DO5922" s="141"/>
      <c r="DP5922" s="91"/>
      <c r="DQ5922" s="72"/>
      <c r="DR5922" s="72"/>
      <c r="DS5922" s="72"/>
      <c r="DT5922" s="72"/>
      <c r="DZ5922" s="141"/>
      <c r="EA5922" s="141"/>
      <c r="EB5922" s="141"/>
      <c r="EC5922" s="141"/>
      <c r="EE5922" s="143"/>
    </row>
    <row r="5923" spans="78:135">
      <c r="BZ5923"/>
      <c r="CA5923" s="100">
        <v>41435.747395833336</v>
      </c>
      <c r="CB5923" t="s">
        <v>1969</v>
      </c>
      <c r="CG5923" s="65"/>
      <c r="DJ5923" s="139"/>
      <c r="DK5923" s="95"/>
      <c r="DO5923" s="141"/>
      <c r="DP5923" s="91"/>
      <c r="DQ5923" s="72"/>
      <c r="DR5923" s="72"/>
      <c r="DS5923" s="72"/>
      <c r="DT5923" s="72"/>
      <c r="DZ5923" s="141"/>
      <c r="EA5923" s="141"/>
      <c r="EB5923" s="141"/>
      <c r="EC5923" s="141"/>
      <c r="EE5923" s="143"/>
    </row>
    <row r="5924" spans="78:135">
      <c r="BZ5924"/>
      <c r="CA5924" s="100">
        <v>41435.747407407405</v>
      </c>
      <c r="CB5924" t="s">
        <v>1969</v>
      </c>
      <c r="CG5924" s="65"/>
      <c r="DJ5924" s="139"/>
      <c r="DK5924" s="95"/>
      <c r="DO5924" s="141"/>
      <c r="DP5924" s="91"/>
      <c r="DQ5924" s="72"/>
      <c r="DR5924" s="72"/>
      <c r="DS5924" s="72"/>
      <c r="DT5924" s="72"/>
      <c r="DZ5924" s="141"/>
      <c r="EA5924" s="141"/>
      <c r="EB5924" s="141"/>
      <c r="EC5924" s="141"/>
      <c r="EE5924" s="143"/>
    </row>
    <row r="5925" spans="78:135">
      <c r="BZ5925"/>
      <c r="CA5925" s="100">
        <v>41435.747418981482</v>
      </c>
      <c r="CB5925" t="s">
        <v>1969</v>
      </c>
      <c r="CG5925" s="65"/>
      <c r="DJ5925" s="139"/>
      <c r="DK5925" s="95"/>
      <c r="DO5925" s="141"/>
      <c r="DP5925" s="91"/>
      <c r="DQ5925" s="72"/>
      <c r="DR5925" s="72"/>
      <c r="DS5925" s="72"/>
      <c r="DT5925" s="72"/>
      <c r="DZ5925" s="141"/>
      <c r="EA5925" s="141"/>
      <c r="EB5925" s="141"/>
      <c r="EC5925" s="141"/>
      <c r="EE5925" s="143"/>
    </row>
    <row r="5926" spans="78:135">
      <c r="BZ5926"/>
      <c r="CA5926" s="100">
        <v>41435.747430555559</v>
      </c>
      <c r="CB5926" t="s">
        <v>1969</v>
      </c>
      <c r="CG5926" s="65"/>
      <c r="DJ5926" s="139"/>
      <c r="DK5926" s="95"/>
      <c r="DO5926" s="141"/>
      <c r="DP5926" s="91"/>
      <c r="DQ5926" s="72"/>
      <c r="DR5926" s="72"/>
      <c r="DS5926" s="72"/>
      <c r="DT5926" s="72"/>
      <c r="DZ5926" s="141"/>
      <c r="EA5926" s="141"/>
      <c r="EB5926" s="141"/>
      <c r="EC5926" s="141"/>
      <c r="EE5926" s="143"/>
    </row>
    <row r="5927" spans="78:135">
      <c r="BZ5927"/>
      <c r="CA5927" s="100">
        <v>41435.747442129628</v>
      </c>
      <c r="CB5927" t="s">
        <v>3599</v>
      </c>
      <c r="CG5927" s="65"/>
      <c r="DJ5927" s="139"/>
      <c r="DK5927" s="95"/>
      <c r="DO5927" s="141"/>
      <c r="DP5927" s="91"/>
      <c r="DQ5927" s="72"/>
      <c r="DR5927" s="72"/>
      <c r="DS5927" s="72"/>
      <c r="DT5927" s="72"/>
      <c r="DZ5927" s="141"/>
      <c r="EA5927" s="141"/>
      <c r="EB5927" s="141"/>
      <c r="EC5927" s="141"/>
      <c r="EE5927" s="143"/>
    </row>
    <row r="5928" spans="78:135">
      <c r="BZ5928"/>
      <c r="CA5928" s="100">
        <v>41435.747453703705</v>
      </c>
      <c r="CB5928" t="s">
        <v>1969</v>
      </c>
      <c r="CG5928" s="65"/>
      <c r="DJ5928" s="139"/>
      <c r="DK5928" s="95"/>
      <c r="DO5928" s="141"/>
      <c r="DP5928" s="91"/>
      <c r="DQ5928" s="72"/>
      <c r="DR5928" s="72"/>
      <c r="DS5928" s="72"/>
      <c r="DT5928" s="72"/>
      <c r="DZ5928" s="141"/>
      <c r="EA5928" s="141"/>
      <c r="EB5928" s="141"/>
      <c r="EC5928" s="141"/>
      <c r="EE5928" s="143"/>
    </row>
    <row r="5929" spans="78:135">
      <c r="BZ5929"/>
      <c r="CA5929" s="100">
        <v>41435.747453703705</v>
      </c>
      <c r="CB5929" t="s">
        <v>1969</v>
      </c>
      <c r="CG5929" s="65"/>
      <c r="DJ5929" s="139"/>
      <c r="DK5929" s="95"/>
      <c r="DO5929" s="141"/>
      <c r="DP5929" s="91"/>
      <c r="DQ5929" s="72"/>
      <c r="DR5929" s="72"/>
      <c r="DS5929" s="72"/>
      <c r="DT5929" s="72"/>
      <c r="DZ5929" s="141"/>
      <c r="EA5929" s="141"/>
      <c r="EB5929" s="141"/>
      <c r="EC5929" s="141"/>
      <c r="EE5929" s="143"/>
    </row>
    <row r="5930" spans="78:135">
      <c r="BZ5930"/>
      <c r="CA5930" s="100">
        <v>41435.747465277775</v>
      </c>
      <c r="CB5930" t="s">
        <v>1969</v>
      </c>
      <c r="CG5930" s="65"/>
      <c r="DJ5930" s="139"/>
      <c r="DK5930" s="95"/>
      <c r="DO5930" s="141"/>
      <c r="DP5930" s="91"/>
      <c r="DQ5930" s="72"/>
      <c r="DR5930" s="72"/>
      <c r="DS5930" s="72"/>
      <c r="DT5930" s="72"/>
      <c r="DZ5930" s="141"/>
      <c r="EA5930" s="141"/>
      <c r="EB5930" s="141"/>
      <c r="EC5930" s="141"/>
      <c r="EE5930" s="143"/>
    </row>
    <row r="5931" spans="78:135">
      <c r="BZ5931"/>
      <c r="CA5931" s="100">
        <v>41435.747476851851</v>
      </c>
      <c r="CB5931" t="s">
        <v>1969</v>
      </c>
      <c r="CG5931" s="65"/>
      <c r="DJ5931" s="139"/>
      <c r="DK5931" s="95"/>
      <c r="DO5931" s="141"/>
      <c r="DP5931" s="91"/>
      <c r="DQ5931" s="72"/>
      <c r="DR5931" s="72"/>
      <c r="DS5931" s="72"/>
      <c r="DT5931" s="72"/>
      <c r="DZ5931" s="141"/>
      <c r="EA5931" s="141"/>
      <c r="EB5931" s="141"/>
      <c r="EC5931" s="141"/>
      <c r="EE5931" s="143"/>
    </row>
    <row r="5932" spans="78:135">
      <c r="BZ5932"/>
      <c r="CA5932" s="100">
        <v>41435.747488425928</v>
      </c>
      <c r="CB5932" t="s">
        <v>1969</v>
      </c>
      <c r="CG5932" s="65"/>
      <c r="DJ5932" s="139"/>
      <c r="DK5932" s="95"/>
      <c r="DO5932" s="141"/>
      <c r="DP5932" s="91"/>
      <c r="DQ5932" s="72"/>
      <c r="DR5932" s="72"/>
      <c r="DS5932" s="72"/>
      <c r="DT5932" s="72"/>
      <c r="DZ5932" s="141"/>
      <c r="EA5932" s="141"/>
      <c r="EB5932" s="141"/>
      <c r="EC5932" s="141"/>
      <c r="EE5932" s="143"/>
    </row>
    <row r="5933" spans="78:135">
      <c r="BZ5933"/>
      <c r="CA5933" s="100">
        <v>41435.747511574074</v>
      </c>
      <c r="CB5933" t="s">
        <v>3565</v>
      </c>
      <c r="CG5933" s="65"/>
      <c r="DJ5933" s="139"/>
      <c r="DK5933" s="95"/>
      <c r="DO5933" s="141"/>
      <c r="DP5933" s="91"/>
      <c r="DQ5933" s="72"/>
      <c r="DR5933" s="72"/>
      <c r="DS5933" s="72"/>
      <c r="DT5933" s="72"/>
      <c r="DZ5933" s="141"/>
      <c r="EA5933" s="141"/>
      <c r="EB5933" s="141"/>
      <c r="EC5933" s="141"/>
      <c r="EE5933" s="143"/>
    </row>
    <row r="5934" spans="78:135">
      <c r="BZ5934"/>
      <c r="CA5934" s="100">
        <v>41435.747511574074</v>
      </c>
      <c r="CB5934" t="s">
        <v>1969</v>
      </c>
      <c r="CG5934" s="65"/>
      <c r="DJ5934" s="139"/>
      <c r="DK5934" s="95"/>
      <c r="DO5934" s="141"/>
      <c r="DP5934" s="91"/>
      <c r="DQ5934" s="72"/>
      <c r="DR5934" s="72"/>
      <c r="DS5934" s="72"/>
      <c r="DT5934" s="72"/>
      <c r="DZ5934" s="141"/>
      <c r="EA5934" s="141"/>
      <c r="EB5934" s="141"/>
      <c r="EC5934" s="141"/>
      <c r="EE5934" s="143"/>
    </row>
    <row r="5935" spans="78:135">
      <c r="BZ5935"/>
      <c r="CA5935" s="100">
        <v>41435.747511574074</v>
      </c>
      <c r="CB5935" t="s">
        <v>1969</v>
      </c>
      <c r="CG5935" s="65"/>
      <c r="DJ5935" s="139"/>
      <c r="DK5935" s="95"/>
      <c r="DO5935" s="141"/>
      <c r="DP5935" s="91"/>
      <c r="DQ5935" s="72"/>
      <c r="DR5935" s="72"/>
      <c r="DS5935" s="72"/>
      <c r="DT5935" s="72"/>
      <c r="DZ5935" s="141"/>
      <c r="EA5935" s="141"/>
      <c r="EB5935" s="141"/>
      <c r="EC5935" s="141"/>
      <c r="EE5935" s="143"/>
    </row>
    <row r="5936" spans="78:135">
      <c r="BZ5936"/>
      <c r="CA5936" s="100">
        <v>41435.747523148151</v>
      </c>
      <c r="CB5936" t="s">
        <v>1969</v>
      </c>
      <c r="CG5936" s="65"/>
      <c r="DJ5936" s="139"/>
      <c r="DK5936" s="95"/>
      <c r="DO5936" s="141"/>
      <c r="DP5936" s="91"/>
      <c r="DQ5936" s="72"/>
      <c r="DR5936" s="72"/>
      <c r="DS5936" s="72"/>
      <c r="DT5936" s="72"/>
      <c r="DZ5936" s="141"/>
      <c r="EA5936" s="141"/>
      <c r="EB5936" s="141"/>
      <c r="EC5936" s="141"/>
      <c r="EE5936" s="143"/>
    </row>
    <row r="5937" spans="78:135">
      <c r="BZ5937"/>
      <c r="CA5937" s="100">
        <v>41435.747534722221</v>
      </c>
      <c r="CB5937" t="s">
        <v>1969</v>
      </c>
      <c r="CG5937" s="65"/>
      <c r="DJ5937" s="139"/>
      <c r="DK5937" s="95"/>
      <c r="DO5937" s="141"/>
      <c r="DP5937" s="91"/>
      <c r="DQ5937" s="72"/>
      <c r="DR5937" s="72"/>
      <c r="DS5937" s="72"/>
      <c r="DT5937" s="72"/>
      <c r="DZ5937" s="141"/>
      <c r="EA5937" s="141"/>
      <c r="EB5937" s="141"/>
      <c r="EC5937" s="141"/>
      <c r="EE5937" s="143"/>
    </row>
    <row r="5938" spans="78:135">
      <c r="BZ5938"/>
      <c r="CA5938" s="100">
        <v>41435.747546296298</v>
      </c>
      <c r="CB5938" t="s">
        <v>1969</v>
      </c>
      <c r="CG5938" s="65"/>
      <c r="DJ5938" s="139"/>
      <c r="DK5938" s="95"/>
      <c r="DO5938" s="141"/>
      <c r="DP5938" s="91"/>
      <c r="DQ5938" s="72"/>
      <c r="DR5938" s="72"/>
      <c r="DS5938" s="72"/>
      <c r="DT5938" s="72"/>
      <c r="DZ5938" s="141"/>
      <c r="EA5938" s="141"/>
      <c r="EB5938" s="141"/>
      <c r="EC5938" s="141"/>
      <c r="EE5938" s="143"/>
    </row>
    <row r="5939" spans="78:135">
      <c r="BZ5939"/>
      <c r="CA5939" s="100">
        <v>41435.747569444444</v>
      </c>
      <c r="CB5939" t="s">
        <v>3678</v>
      </c>
      <c r="CG5939" s="65"/>
      <c r="DJ5939" s="139"/>
      <c r="DK5939" s="95"/>
      <c r="DO5939" s="141"/>
      <c r="DP5939" s="91"/>
      <c r="DQ5939" s="72"/>
      <c r="DR5939" s="72"/>
      <c r="DS5939" s="72"/>
      <c r="DT5939" s="72"/>
      <c r="DZ5939" s="141"/>
      <c r="EA5939" s="141"/>
      <c r="EB5939" s="141"/>
      <c r="EC5939" s="141"/>
      <c r="EE5939" s="143"/>
    </row>
    <row r="5940" spans="78:135">
      <c r="BZ5940"/>
      <c r="CA5940" s="100">
        <v>41435.747569444444</v>
      </c>
      <c r="CB5940" t="s">
        <v>1969</v>
      </c>
      <c r="CG5940" s="65"/>
      <c r="DJ5940" s="139"/>
      <c r="DK5940" s="95"/>
      <c r="DO5940" s="141"/>
      <c r="DP5940" s="91"/>
      <c r="DQ5940" s="72"/>
      <c r="DR5940" s="72"/>
      <c r="DS5940" s="72"/>
      <c r="DT5940" s="72"/>
      <c r="DZ5940" s="141"/>
      <c r="EA5940" s="141"/>
      <c r="EB5940" s="141"/>
      <c r="EC5940" s="141"/>
      <c r="EE5940" s="143"/>
    </row>
    <row r="5941" spans="78:135">
      <c r="BZ5941"/>
      <c r="CA5941" s="100">
        <v>41435.747569444444</v>
      </c>
      <c r="CB5941" t="s">
        <v>1969</v>
      </c>
      <c r="CG5941" s="65"/>
      <c r="DJ5941" s="139"/>
      <c r="DK5941" s="95"/>
      <c r="DO5941" s="141"/>
      <c r="DP5941" s="91"/>
      <c r="DQ5941" s="72"/>
      <c r="DR5941" s="72"/>
      <c r="DS5941" s="72"/>
      <c r="DT5941" s="72"/>
      <c r="DZ5941" s="141"/>
      <c r="EA5941" s="141"/>
      <c r="EB5941" s="141"/>
      <c r="EC5941" s="141"/>
      <c r="EE5941" s="143"/>
    </row>
    <row r="5942" spans="78:135">
      <c r="BZ5942"/>
      <c r="CA5942" s="100">
        <v>41435.747581018521</v>
      </c>
      <c r="CB5942" t="s">
        <v>1969</v>
      </c>
      <c r="CG5942" s="65"/>
      <c r="DJ5942" s="139"/>
      <c r="DK5942" s="95"/>
      <c r="DO5942" s="141"/>
      <c r="DP5942" s="91"/>
      <c r="DQ5942" s="72"/>
      <c r="DR5942" s="72"/>
      <c r="DS5942" s="72"/>
      <c r="DT5942" s="72"/>
      <c r="DZ5942" s="141"/>
      <c r="EA5942" s="141"/>
      <c r="EB5942" s="141"/>
      <c r="EC5942" s="141"/>
      <c r="EE5942" s="143"/>
    </row>
    <row r="5943" spans="78:135">
      <c r="BZ5943"/>
      <c r="CA5943" s="100">
        <v>41435.74759259259</v>
      </c>
      <c r="CB5943" t="s">
        <v>1969</v>
      </c>
      <c r="CG5943" s="65"/>
      <c r="DJ5943" s="139"/>
      <c r="DK5943" s="95"/>
      <c r="DO5943" s="141"/>
      <c r="DP5943" s="91"/>
      <c r="DQ5943" s="72"/>
      <c r="DR5943" s="72"/>
      <c r="DS5943" s="72"/>
      <c r="DT5943" s="72"/>
      <c r="DZ5943" s="141"/>
      <c r="EA5943" s="141"/>
      <c r="EB5943" s="141"/>
      <c r="EC5943" s="141"/>
      <c r="EE5943" s="143"/>
    </row>
    <row r="5944" spans="78:135">
      <c r="BZ5944"/>
      <c r="CA5944" s="100">
        <v>41435.74759259259</v>
      </c>
      <c r="CB5944" t="s">
        <v>1969</v>
      </c>
      <c r="CG5944" s="65"/>
      <c r="DJ5944" s="139"/>
      <c r="DK5944" s="95"/>
      <c r="DO5944" s="141"/>
      <c r="DP5944" s="91"/>
      <c r="DQ5944" s="72"/>
      <c r="DR5944" s="72"/>
      <c r="DS5944" s="72"/>
      <c r="DT5944" s="72"/>
      <c r="DZ5944" s="141"/>
      <c r="EA5944" s="141"/>
      <c r="EB5944" s="141"/>
      <c r="EC5944" s="141"/>
      <c r="EE5944" s="143"/>
    </row>
    <row r="5945" spans="78:135">
      <c r="BZ5945"/>
      <c r="CA5945" s="100">
        <v>41435.747604166667</v>
      </c>
      <c r="CB5945" t="s">
        <v>1969</v>
      </c>
      <c r="CG5945" s="65"/>
      <c r="DJ5945" s="139"/>
      <c r="DK5945" s="95"/>
      <c r="DO5945" s="141"/>
      <c r="DP5945" s="91"/>
      <c r="DQ5945" s="72"/>
      <c r="DR5945" s="72"/>
      <c r="DS5945" s="72"/>
      <c r="DT5945" s="72"/>
      <c r="DZ5945" s="141"/>
      <c r="EA5945" s="141"/>
      <c r="EB5945" s="141"/>
      <c r="EC5945" s="141"/>
      <c r="EE5945" s="143"/>
    </row>
    <row r="5946" spans="78:135">
      <c r="BZ5946"/>
      <c r="CA5946" s="100">
        <v>41435.747604166667</v>
      </c>
      <c r="CB5946" t="s">
        <v>1969</v>
      </c>
      <c r="CG5946" s="65"/>
      <c r="DJ5946" s="139"/>
      <c r="DK5946" s="95"/>
      <c r="DO5946" s="141"/>
      <c r="DP5946" s="91"/>
      <c r="DQ5946" s="72"/>
      <c r="DR5946" s="72"/>
      <c r="DS5946" s="72"/>
      <c r="DT5946" s="72"/>
      <c r="DZ5946" s="141"/>
      <c r="EA5946" s="141"/>
      <c r="EB5946" s="141"/>
      <c r="EC5946" s="141"/>
      <c r="EE5946" s="143"/>
    </row>
    <row r="5947" spans="78:135">
      <c r="BZ5947"/>
      <c r="CA5947" s="100">
        <v>41435.747604166667</v>
      </c>
      <c r="CB5947" t="s">
        <v>1969</v>
      </c>
      <c r="CG5947" s="65"/>
      <c r="DJ5947" s="139"/>
      <c r="DK5947" s="95"/>
      <c r="DO5947" s="141"/>
      <c r="DP5947" s="91"/>
      <c r="DQ5947" s="72"/>
      <c r="DR5947" s="72"/>
      <c r="DS5947" s="72"/>
      <c r="DT5947" s="72"/>
      <c r="DZ5947" s="141"/>
      <c r="EA5947" s="141"/>
      <c r="EB5947" s="141"/>
      <c r="EC5947" s="141"/>
      <c r="EE5947" s="143"/>
    </row>
    <row r="5948" spans="78:135">
      <c r="BZ5948"/>
      <c r="CA5948" s="100">
        <v>41435.747615740744</v>
      </c>
      <c r="CB5948" t="s">
        <v>1969</v>
      </c>
      <c r="CG5948" s="65"/>
      <c r="DJ5948" s="139"/>
      <c r="DK5948" s="95"/>
      <c r="DO5948" s="141"/>
      <c r="DP5948" s="91"/>
      <c r="DQ5948" s="72"/>
      <c r="DR5948" s="72"/>
      <c r="DS5948" s="72"/>
      <c r="DT5948" s="72"/>
      <c r="DZ5948" s="141"/>
      <c r="EA5948" s="141"/>
      <c r="EB5948" s="141"/>
      <c r="EC5948" s="141"/>
      <c r="EE5948" s="143"/>
    </row>
    <row r="5949" spans="78:135">
      <c r="BZ5949"/>
      <c r="CA5949" s="100">
        <v>41435.747627314813</v>
      </c>
      <c r="CB5949" t="s">
        <v>1969</v>
      </c>
      <c r="CG5949" s="65"/>
      <c r="DJ5949" s="139"/>
      <c r="DK5949" s="95"/>
      <c r="DO5949" s="141"/>
      <c r="DP5949" s="91"/>
      <c r="DQ5949" s="72"/>
      <c r="DR5949" s="72"/>
      <c r="DS5949" s="72"/>
      <c r="DT5949" s="72"/>
      <c r="DZ5949" s="141"/>
      <c r="EA5949" s="141"/>
      <c r="EB5949" s="141"/>
      <c r="EC5949" s="141"/>
      <c r="EE5949" s="143"/>
    </row>
    <row r="5950" spans="78:135">
      <c r="BZ5950"/>
      <c r="CA5950" s="100">
        <v>41435.747673611113</v>
      </c>
      <c r="CB5950" t="s">
        <v>1969</v>
      </c>
      <c r="CG5950" s="65"/>
      <c r="DJ5950" s="139"/>
      <c r="DK5950" s="95"/>
      <c r="DO5950" s="141"/>
      <c r="DP5950" s="91"/>
      <c r="DQ5950" s="72"/>
      <c r="DR5950" s="72"/>
      <c r="DS5950" s="72"/>
      <c r="DT5950" s="72"/>
      <c r="DZ5950" s="141"/>
      <c r="EA5950" s="141"/>
      <c r="EB5950" s="141"/>
      <c r="EC5950" s="141"/>
      <c r="EE5950" s="143"/>
    </row>
    <row r="5951" spans="78:135">
      <c r="BZ5951"/>
      <c r="CA5951" s="100">
        <v>41435.747673611113</v>
      </c>
      <c r="CB5951" t="s">
        <v>1969</v>
      </c>
      <c r="CG5951" s="65"/>
      <c r="DJ5951" s="139"/>
      <c r="DK5951" s="95"/>
      <c r="DO5951" s="141"/>
      <c r="DP5951" s="91"/>
      <c r="DQ5951" s="72"/>
      <c r="DR5951" s="72"/>
      <c r="DS5951" s="72"/>
      <c r="DT5951" s="72"/>
      <c r="DZ5951" s="141"/>
      <c r="EA5951" s="141"/>
      <c r="EB5951" s="141"/>
      <c r="EC5951" s="141"/>
      <c r="EE5951" s="143"/>
    </row>
    <row r="5952" spans="78:135">
      <c r="BZ5952"/>
      <c r="CA5952" s="100">
        <v>41435.747685185182</v>
      </c>
      <c r="CB5952" t="s">
        <v>1969</v>
      </c>
      <c r="CG5952" s="65"/>
      <c r="DJ5952" s="139"/>
      <c r="DK5952" s="95"/>
      <c r="DO5952" s="141"/>
      <c r="DP5952" s="91"/>
      <c r="DQ5952" s="72"/>
      <c r="DR5952" s="72"/>
      <c r="DS5952" s="72"/>
      <c r="DT5952" s="72"/>
      <c r="DZ5952" s="141"/>
      <c r="EA5952" s="141"/>
      <c r="EB5952" s="141"/>
      <c r="EC5952" s="141"/>
      <c r="EE5952" s="143"/>
    </row>
    <row r="5953" spans="78:135">
      <c r="BZ5953"/>
      <c r="CA5953" s="100">
        <v>41435.747696759259</v>
      </c>
      <c r="CB5953" t="s">
        <v>3637</v>
      </c>
      <c r="CG5953" s="65"/>
      <c r="DJ5953" s="139"/>
      <c r="DK5953" s="95"/>
      <c r="DO5953" s="141"/>
      <c r="DP5953" s="91"/>
      <c r="DQ5953" s="72"/>
      <c r="DR5953" s="72"/>
      <c r="DS5953" s="72"/>
      <c r="DT5953" s="72"/>
      <c r="DZ5953" s="141"/>
      <c r="EA5953" s="141"/>
      <c r="EB5953" s="141"/>
      <c r="EC5953" s="141"/>
      <c r="EE5953" s="143"/>
    </row>
    <row r="5954" spans="78:135">
      <c r="BZ5954"/>
      <c r="CA5954" s="100">
        <v>41435.747708333336</v>
      </c>
      <c r="CB5954" t="s">
        <v>1969</v>
      </c>
      <c r="CG5954" s="65"/>
      <c r="DJ5954" s="139"/>
      <c r="DK5954" s="95"/>
      <c r="DO5954" s="141"/>
      <c r="DP5954" s="91"/>
      <c r="DQ5954" s="72"/>
      <c r="DR5954" s="72"/>
      <c r="DS5954" s="72"/>
      <c r="DT5954" s="72"/>
      <c r="DZ5954" s="141"/>
      <c r="EA5954" s="141"/>
      <c r="EB5954" s="141"/>
      <c r="EC5954" s="141"/>
      <c r="EE5954" s="143"/>
    </row>
    <row r="5955" spans="78:135">
      <c r="BZ5955"/>
      <c r="CA5955" s="100">
        <v>41435.747708333336</v>
      </c>
      <c r="CB5955" t="s">
        <v>3638</v>
      </c>
      <c r="CG5955" s="65"/>
      <c r="DJ5955" s="139"/>
      <c r="DK5955" s="95"/>
      <c r="DO5955" s="141"/>
      <c r="DP5955" s="91"/>
      <c r="DQ5955" s="72"/>
      <c r="DR5955" s="72"/>
      <c r="DS5955" s="72"/>
      <c r="DT5955" s="72"/>
      <c r="DZ5955" s="141"/>
      <c r="EA5955" s="141"/>
      <c r="EB5955" s="141"/>
      <c r="EC5955" s="141"/>
      <c r="EE5955" s="143"/>
    </row>
    <row r="5956" spans="78:135">
      <c r="BZ5956"/>
      <c r="CA5956" s="100">
        <v>41435.748263888891</v>
      </c>
      <c r="CB5956" t="s">
        <v>1969</v>
      </c>
      <c r="CG5956" s="65"/>
      <c r="DJ5956" s="139"/>
      <c r="DK5956" s="95"/>
      <c r="DO5956" s="141"/>
      <c r="DP5956" s="91"/>
      <c r="DQ5956" s="72"/>
      <c r="DR5956" s="72"/>
      <c r="DS5956" s="72"/>
      <c r="DT5956" s="72"/>
      <c r="DZ5956" s="141"/>
      <c r="EA5956" s="141"/>
      <c r="EB5956" s="141"/>
      <c r="EC5956" s="141"/>
      <c r="EE5956" s="143"/>
    </row>
    <row r="5957" spans="78:135">
      <c r="BZ5957"/>
      <c r="CA5957" s="100">
        <v>41435.74827546296</v>
      </c>
      <c r="CB5957" t="s">
        <v>3680</v>
      </c>
      <c r="CG5957" s="65"/>
      <c r="DJ5957" s="139"/>
      <c r="DK5957" s="95"/>
      <c r="DO5957" s="141"/>
      <c r="DP5957" s="91"/>
      <c r="DQ5957" s="72"/>
      <c r="DR5957" s="72"/>
      <c r="DS5957" s="72"/>
      <c r="DT5957" s="72"/>
      <c r="DZ5957" s="141"/>
      <c r="EA5957" s="141"/>
      <c r="EB5957" s="141"/>
      <c r="EC5957" s="141"/>
      <c r="EE5957" s="143"/>
    </row>
    <row r="5958" spans="78:135">
      <c r="BZ5958"/>
      <c r="CA5958" s="100">
        <v>41435.748287037037</v>
      </c>
      <c r="CB5958" t="s">
        <v>1969</v>
      </c>
      <c r="CG5958" s="65"/>
      <c r="DJ5958" s="139"/>
      <c r="DK5958" s="95"/>
      <c r="DO5958" s="141"/>
      <c r="DP5958" s="91"/>
      <c r="DQ5958" s="72"/>
      <c r="DR5958" s="72"/>
      <c r="DS5958" s="72"/>
      <c r="DT5958" s="72"/>
      <c r="DZ5958" s="141"/>
      <c r="EA5958" s="141"/>
      <c r="EB5958" s="141"/>
      <c r="EC5958" s="141"/>
      <c r="EE5958" s="143"/>
    </row>
    <row r="5959" spans="78:135">
      <c r="BZ5959"/>
      <c r="CA5959" s="100">
        <v>41435.748298611114</v>
      </c>
      <c r="CB5959" t="s">
        <v>1969</v>
      </c>
      <c r="CG5959" s="65"/>
      <c r="DJ5959" s="139"/>
      <c r="DK5959" s="95"/>
      <c r="DO5959" s="141"/>
      <c r="DP5959" s="91"/>
      <c r="DQ5959" s="72"/>
      <c r="DR5959" s="72"/>
      <c r="DS5959" s="72"/>
      <c r="DT5959" s="72"/>
      <c r="DZ5959" s="141"/>
      <c r="EA5959" s="141"/>
      <c r="EB5959" s="141"/>
      <c r="EC5959" s="141"/>
      <c r="EE5959" s="143"/>
    </row>
    <row r="5960" spans="78:135">
      <c r="BZ5960"/>
      <c r="CA5960" s="100">
        <v>41435.748298611114</v>
      </c>
      <c r="CB5960" t="s">
        <v>1969</v>
      </c>
      <c r="CG5960" s="65"/>
      <c r="DJ5960" s="139"/>
      <c r="DK5960" s="95"/>
      <c r="DO5960" s="141"/>
      <c r="DP5960" s="91"/>
      <c r="DQ5960" s="72"/>
      <c r="DR5960" s="72"/>
      <c r="DS5960" s="72"/>
      <c r="DT5960" s="72"/>
      <c r="DZ5960" s="141"/>
      <c r="EA5960" s="141"/>
      <c r="EB5960" s="141"/>
      <c r="EC5960" s="141"/>
      <c r="EE5960" s="143"/>
    </row>
    <row r="5961" spans="78:135">
      <c r="BZ5961"/>
      <c r="CA5961" s="100">
        <v>41435.748310185183</v>
      </c>
      <c r="CB5961" t="s">
        <v>1969</v>
      </c>
      <c r="CG5961" s="65"/>
      <c r="DJ5961" s="139"/>
      <c r="DK5961" s="95"/>
      <c r="DO5961" s="141"/>
      <c r="DP5961" s="91"/>
      <c r="DQ5961" s="72"/>
      <c r="DR5961" s="72"/>
      <c r="DS5961" s="72"/>
      <c r="DT5961" s="72"/>
      <c r="DZ5961" s="141"/>
      <c r="EA5961" s="141"/>
      <c r="EB5961" s="141"/>
      <c r="EC5961" s="141"/>
      <c r="EE5961" s="143"/>
    </row>
    <row r="5962" spans="78:135">
      <c r="BZ5962"/>
      <c r="CA5962" s="100">
        <v>41435.74832175926</v>
      </c>
      <c r="CB5962" t="s">
        <v>1969</v>
      </c>
      <c r="CG5962" s="65"/>
      <c r="DJ5962" s="139"/>
      <c r="DK5962" s="95"/>
      <c r="DO5962" s="141"/>
      <c r="DP5962" s="91"/>
      <c r="DQ5962" s="72"/>
      <c r="DR5962" s="72"/>
      <c r="DS5962" s="72"/>
      <c r="DT5962" s="72"/>
      <c r="DZ5962" s="141"/>
      <c r="EA5962" s="141"/>
      <c r="EB5962" s="141"/>
      <c r="EC5962" s="141"/>
      <c r="EE5962" s="143"/>
    </row>
    <row r="5963" spans="78:135">
      <c r="BZ5963"/>
      <c r="CA5963" s="100">
        <v>41435.748333333337</v>
      </c>
      <c r="CB5963" t="s">
        <v>1969</v>
      </c>
      <c r="CG5963" s="65"/>
      <c r="DJ5963" s="139"/>
      <c r="DK5963" s="95"/>
      <c r="DO5963" s="141"/>
      <c r="DP5963" s="91"/>
      <c r="DQ5963" s="72"/>
      <c r="DR5963" s="72"/>
      <c r="DS5963" s="72"/>
      <c r="DT5963" s="72"/>
      <c r="DZ5963" s="141"/>
      <c r="EA5963" s="141"/>
      <c r="EB5963" s="141"/>
      <c r="EC5963" s="141"/>
      <c r="EE5963" s="143"/>
    </row>
    <row r="5964" spans="78:135">
      <c r="BZ5964"/>
      <c r="CA5964" s="100">
        <v>41435.748344907406</v>
      </c>
      <c r="CB5964" t="s">
        <v>1969</v>
      </c>
      <c r="CG5964" s="65"/>
      <c r="DJ5964" s="139"/>
      <c r="DK5964" s="95"/>
      <c r="DO5964" s="141"/>
      <c r="DP5964" s="91"/>
      <c r="DQ5964" s="72"/>
      <c r="DR5964" s="72"/>
      <c r="DS5964" s="72"/>
      <c r="DT5964" s="72"/>
      <c r="DZ5964" s="141"/>
      <c r="EA5964" s="141"/>
      <c r="EB5964" s="141"/>
      <c r="EC5964" s="141"/>
      <c r="EE5964" s="143"/>
    </row>
    <row r="5965" spans="78:135">
      <c r="BZ5965"/>
      <c r="CA5965" s="100">
        <v>41435.748368055552</v>
      </c>
      <c r="CB5965" t="s">
        <v>3640</v>
      </c>
      <c r="CG5965" s="65"/>
      <c r="DJ5965" s="139"/>
      <c r="DK5965" s="95"/>
      <c r="DO5965" s="141"/>
      <c r="DP5965" s="91"/>
      <c r="DQ5965" s="72"/>
      <c r="DR5965" s="72"/>
      <c r="DS5965" s="72"/>
      <c r="DT5965" s="72"/>
      <c r="DZ5965" s="141"/>
      <c r="EA5965" s="141"/>
      <c r="EB5965" s="141"/>
      <c r="EC5965" s="141"/>
      <c r="EE5965" s="143"/>
    </row>
    <row r="5966" spans="78:135">
      <c r="BZ5966"/>
      <c r="CA5966" s="100">
        <v>41435.748368055552</v>
      </c>
      <c r="CB5966" t="s">
        <v>1969</v>
      </c>
      <c r="CG5966" s="65"/>
      <c r="DJ5966" s="139"/>
      <c r="DK5966" s="95"/>
      <c r="DO5966" s="141"/>
      <c r="DP5966" s="91"/>
      <c r="DQ5966" s="72"/>
      <c r="DR5966" s="72"/>
      <c r="DS5966" s="72"/>
      <c r="DT5966" s="72"/>
      <c r="DZ5966" s="141"/>
      <c r="EA5966" s="141"/>
      <c r="EB5966" s="141"/>
      <c r="EC5966" s="141"/>
      <c r="EE5966" s="143"/>
    </row>
    <row r="5967" spans="78:135">
      <c r="BZ5967"/>
      <c r="CA5967" s="100">
        <v>41435.748379629629</v>
      </c>
      <c r="CB5967" t="s">
        <v>1969</v>
      </c>
      <c r="CG5967" s="65"/>
      <c r="DJ5967" s="139"/>
      <c r="DK5967" s="95"/>
      <c r="DO5967" s="141"/>
      <c r="DP5967" s="91"/>
      <c r="DQ5967" s="72"/>
      <c r="DR5967" s="72"/>
      <c r="DS5967" s="72"/>
      <c r="DT5967" s="72"/>
      <c r="DZ5967" s="141"/>
      <c r="EA5967" s="141"/>
      <c r="EB5967" s="141"/>
      <c r="EC5967" s="141"/>
      <c r="EE5967" s="143"/>
    </row>
    <row r="5968" spans="78:135">
      <c r="BZ5968"/>
      <c r="CA5968" s="100">
        <v>41435.748379629629</v>
      </c>
      <c r="CB5968" t="s">
        <v>1969</v>
      </c>
      <c r="CG5968" s="65"/>
      <c r="DJ5968" s="139"/>
      <c r="DK5968" s="95"/>
      <c r="DO5968" s="141"/>
      <c r="DP5968" s="91"/>
      <c r="DQ5968" s="72"/>
      <c r="DR5968" s="72"/>
      <c r="DS5968" s="72"/>
      <c r="DT5968" s="72"/>
      <c r="DZ5968" s="141"/>
      <c r="EA5968" s="141"/>
      <c r="EB5968" s="141"/>
      <c r="EC5968" s="141"/>
      <c r="EE5968" s="143"/>
    </row>
    <row r="5969" spans="78:135">
      <c r="BZ5969"/>
      <c r="CA5969" s="100">
        <v>41435.748402777775</v>
      </c>
      <c r="CB5969" t="s">
        <v>1969</v>
      </c>
      <c r="CG5969" s="65"/>
      <c r="DJ5969" s="139"/>
      <c r="DK5969" s="95"/>
      <c r="DO5969" s="141"/>
      <c r="DP5969" s="91"/>
      <c r="DQ5969" s="72"/>
      <c r="DR5969" s="72"/>
      <c r="DS5969" s="72"/>
      <c r="DT5969" s="72"/>
      <c r="DZ5969" s="141"/>
      <c r="EA5969" s="141"/>
      <c r="EB5969" s="141"/>
      <c r="EC5969" s="141"/>
      <c r="EE5969" s="143"/>
    </row>
    <row r="5970" spans="78:135">
      <c r="BZ5970"/>
      <c r="CA5970" s="100">
        <v>41435.748414351852</v>
      </c>
      <c r="CB5970" t="s">
        <v>1969</v>
      </c>
      <c r="CG5970" s="65"/>
      <c r="DJ5970" s="139"/>
      <c r="DK5970" s="95"/>
      <c r="DO5970" s="141"/>
      <c r="DP5970" s="91"/>
      <c r="DQ5970" s="72"/>
      <c r="DR5970" s="72"/>
      <c r="DS5970" s="72"/>
      <c r="DT5970" s="72"/>
      <c r="DZ5970" s="141"/>
      <c r="EA5970" s="141"/>
      <c r="EB5970" s="141"/>
      <c r="EC5970" s="141"/>
      <c r="EE5970" s="143"/>
    </row>
    <row r="5971" spans="78:135">
      <c r="BZ5971"/>
      <c r="CA5971" s="100">
        <v>41435.748425925929</v>
      </c>
      <c r="CB5971" t="s">
        <v>1969</v>
      </c>
      <c r="CG5971" s="65"/>
      <c r="DJ5971" s="139"/>
      <c r="DK5971" s="95"/>
      <c r="DO5971" s="141"/>
      <c r="DP5971" s="91"/>
      <c r="DQ5971" s="72"/>
      <c r="DR5971" s="72"/>
      <c r="DS5971" s="72"/>
      <c r="DT5971" s="72"/>
      <c r="DZ5971" s="141"/>
      <c r="EA5971" s="141"/>
      <c r="EB5971" s="141"/>
      <c r="EC5971" s="141"/>
      <c r="EE5971" s="143"/>
    </row>
    <row r="5972" spans="78:135">
      <c r="BZ5972"/>
      <c r="CA5972" s="100">
        <v>41435.748437499999</v>
      </c>
      <c r="CB5972" t="s">
        <v>1969</v>
      </c>
      <c r="CG5972" s="65"/>
      <c r="DJ5972" s="139"/>
      <c r="DK5972" s="95"/>
      <c r="DO5972" s="141"/>
      <c r="DP5972" s="91"/>
      <c r="DQ5972" s="72"/>
      <c r="DR5972" s="72"/>
      <c r="DS5972" s="72"/>
      <c r="DT5972" s="72"/>
      <c r="DZ5972" s="141"/>
      <c r="EA5972" s="141"/>
      <c r="EB5972" s="141"/>
      <c r="EC5972" s="141"/>
      <c r="EE5972" s="143"/>
    </row>
    <row r="5973" spans="78:135">
      <c r="BZ5973"/>
      <c r="CA5973" s="100">
        <v>41435.748449074075</v>
      </c>
      <c r="CB5973" t="s">
        <v>3682</v>
      </c>
      <c r="CG5973" s="65"/>
      <c r="DJ5973" s="139"/>
      <c r="DK5973" s="95"/>
      <c r="DO5973" s="141"/>
      <c r="DP5973" s="91"/>
      <c r="DQ5973" s="72"/>
      <c r="DR5973" s="72"/>
      <c r="DS5973" s="72"/>
      <c r="DT5973" s="72"/>
      <c r="DZ5973" s="141"/>
      <c r="EA5973" s="141"/>
      <c r="EB5973" s="141"/>
      <c r="EC5973" s="141"/>
      <c r="EE5973" s="143"/>
    </row>
    <row r="5974" spans="78:135">
      <c r="BZ5974"/>
      <c r="CA5974" s="100">
        <v>41435.748726851853</v>
      </c>
      <c r="CB5974" t="s">
        <v>1969</v>
      </c>
      <c r="CG5974" s="65"/>
      <c r="DJ5974" s="139"/>
      <c r="DK5974" s="95"/>
      <c r="DO5974" s="141"/>
      <c r="DP5974" s="91"/>
      <c r="DQ5974" s="72"/>
      <c r="DR5974" s="72"/>
      <c r="DS5974" s="72"/>
      <c r="DT5974" s="72"/>
      <c r="DZ5974" s="141"/>
      <c r="EA5974" s="141"/>
      <c r="EB5974" s="141"/>
      <c r="EC5974" s="141"/>
      <c r="EE5974" s="143"/>
    </row>
    <row r="5975" spans="78:135">
      <c r="BZ5975"/>
      <c r="CA5975" s="100">
        <v>41435.748738425929</v>
      </c>
      <c r="CB5975" t="s">
        <v>3606</v>
      </c>
      <c r="CG5975" s="65"/>
      <c r="DJ5975" s="139"/>
      <c r="DK5975" s="95"/>
      <c r="DO5975" s="141"/>
      <c r="DP5975" s="91"/>
      <c r="DQ5975" s="72"/>
      <c r="DR5975" s="72"/>
      <c r="DS5975" s="72"/>
      <c r="DT5975" s="72"/>
      <c r="DZ5975" s="141"/>
      <c r="EA5975" s="141"/>
      <c r="EB5975" s="141"/>
      <c r="EC5975" s="141"/>
      <c r="EE5975" s="143"/>
    </row>
    <row r="5976" spans="78:135">
      <c r="BZ5976"/>
      <c r="CA5976" s="100">
        <v>41435.748749999999</v>
      </c>
      <c r="CB5976" t="s">
        <v>1969</v>
      </c>
      <c r="CG5976" s="65"/>
      <c r="DJ5976" s="139"/>
      <c r="DK5976" s="95"/>
      <c r="DO5976" s="141"/>
      <c r="DP5976" s="91"/>
      <c r="DQ5976" s="72"/>
      <c r="DR5976" s="72"/>
      <c r="DS5976" s="72"/>
      <c r="DT5976" s="72"/>
      <c r="DZ5976" s="141"/>
      <c r="EA5976" s="141"/>
      <c r="EB5976" s="141"/>
      <c r="EC5976" s="141"/>
      <c r="EE5976" s="143"/>
    </row>
    <row r="5977" spans="78:135">
      <c r="BZ5977"/>
      <c r="CA5977" s="100">
        <v>41435.748761574076</v>
      </c>
      <c r="CB5977" t="s">
        <v>1969</v>
      </c>
      <c r="CG5977" s="65"/>
      <c r="DJ5977" s="139"/>
      <c r="DK5977" s="95"/>
      <c r="DO5977" s="141"/>
      <c r="DP5977" s="91"/>
      <c r="DQ5977" s="72"/>
      <c r="DR5977" s="72"/>
      <c r="DS5977" s="72"/>
      <c r="DT5977" s="72"/>
      <c r="DZ5977" s="141"/>
      <c r="EA5977" s="141"/>
      <c r="EB5977" s="141"/>
      <c r="EC5977" s="141"/>
      <c r="EE5977" s="143"/>
    </row>
    <row r="5978" spans="78:135">
      <c r="BZ5978"/>
      <c r="CA5978" s="100">
        <v>41435.748761574076</v>
      </c>
      <c r="CB5978" t="s">
        <v>1969</v>
      </c>
      <c r="CG5978" s="65"/>
      <c r="DJ5978" s="139"/>
      <c r="DK5978" s="95"/>
      <c r="DO5978" s="141"/>
      <c r="DP5978" s="91"/>
      <c r="DQ5978" s="72"/>
      <c r="DR5978" s="72"/>
      <c r="DS5978" s="72"/>
      <c r="DT5978" s="72"/>
      <c r="DZ5978" s="141"/>
      <c r="EA5978" s="141"/>
      <c r="EB5978" s="141"/>
      <c r="EC5978" s="141"/>
      <c r="EE5978" s="143"/>
    </row>
    <row r="5979" spans="78:135">
      <c r="BZ5979"/>
      <c r="CA5979" s="100">
        <v>41435.748773148145</v>
      </c>
      <c r="CB5979" t="s">
        <v>1969</v>
      </c>
      <c r="CG5979" s="65"/>
      <c r="DJ5979" s="139"/>
      <c r="DK5979" s="95"/>
      <c r="DO5979" s="141"/>
      <c r="DP5979" s="91"/>
      <c r="DQ5979" s="72"/>
      <c r="DR5979" s="72"/>
      <c r="DS5979" s="72"/>
      <c r="DT5979" s="72"/>
      <c r="DZ5979" s="141"/>
      <c r="EA5979" s="141"/>
      <c r="EB5979" s="141"/>
      <c r="EC5979" s="141"/>
      <c r="EE5979" s="143"/>
    </row>
    <row r="5980" spans="78:135">
      <c r="BZ5980"/>
      <c r="CA5980" s="100">
        <v>41435.748784722222</v>
      </c>
      <c r="CB5980" t="s">
        <v>1969</v>
      </c>
      <c r="CG5980" s="65"/>
      <c r="DJ5980" s="139"/>
      <c r="DK5980" s="95"/>
      <c r="DO5980" s="141"/>
      <c r="DP5980" s="91"/>
      <c r="DQ5980" s="72"/>
      <c r="DR5980" s="72"/>
      <c r="DS5980" s="72"/>
      <c r="DT5980" s="72"/>
      <c r="DZ5980" s="141"/>
      <c r="EA5980" s="141"/>
      <c r="EB5980" s="141"/>
      <c r="EC5980" s="141"/>
      <c r="EE5980" s="143"/>
    </row>
    <row r="5981" spans="78:135">
      <c r="BZ5981"/>
      <c r="CA5981" s="100">
        <v>41435.748796296299</v>
      </c>
      <c r="CB5981" t="s">
        <v>1969</v>
      </c>
      <c r="CG5981" s="65"/>
      <c r="DJ5981" s="139"/>
      <c r="DK5981" s="95"/>
      <c r="DO5981" s="141"/>
      <c r="DP5981" s="91"/>
      <c r="DQ5981" s="72"/>
      <c r="DR5981" s="72"/>
      <c r="DS5981" s="72"/>
      <c r="DT5981" s="72"/>
      <c r="DZ5981" s="141"/>
      <c r="EA5981" s="141"/>
      <c r="EB5981" s="141"/>
      <c r="EC5981" s="141"/>
      <c r="EE5981" s="143"/>
    </row>
    <row r="5982" spans="78:135">
      <c r="BZ5982"/>
      <c r="CA5982" s="100">
        <v>41435.748807870368</v>
      </c>
      <c r="CB5982" t="s">
        <v>1969</v>
      </c>
      <c r="CG5982" s="65"/>
      <c r="DJ5982" s="139"/>
      <c r="DK5982" s="95"/>
      <c r="DO5982" s="141"/>
      <c r="DP5982" s="91"/>
      <c r="DQ5982" s="72"/>
      <c r="DR5982" s="72"/>
      <c r="DS5982" s="72"/>
      <c r="DT5982" s="72"/>
      <c r="DZ5982" s="141"/>
      <c r="EA5982" s="141"/>
      <c r="EB5982" s="141"/>
      <c r="EC5982" s="141"/>
      <c r="EE5982" s="143"/>
    </row>
    <row r="5983" spans="78:135">
      <c r="BZ5983"/>
      <c r="CA5983" s="100">
        <v>41435.748819444445</v>
      </c>
      <c r="CB5983" t="s">
        <v>3643</v>
      </c>
      <c r="CG5983" s="65"/>
      <c r="DJ5983" s="139"/>
      <c r="DK5983" s="95"/>
      <c r="DO5983" s="141"/>
      <c r="DP5983" s="91"/>
      <c r="DQ5983" s="72"/>
      <c r="DR5983" s="72"/>
      <c r="DS5983" s="72"/>
      <c r="DT5983" s="72"/>
      <c r="DZ5983" s="141"/>
      <c r="EA5983" s="141"/>
      <c r="EB5983" s="141"/>
      <c r="EC5983" s="141"/>
      <c r="EE5983" s="143"/>
    </row>
    <row r="5984" spans="78:135">
      <c r="BZ5984"/>
      <c r="CA5984" s="100">
        <v>41435.754872685182</v>
      </c>
      <c r="CB5984" t="s">
        <v>1969</v>
      </c>
      <c r="CG5984" s="65"/>
      <c r="DJ5984" s="139"/>
      <c r="DK5984" s="95"/>
      <c r="DO5984" s="141"/>
      <c r="DP5984" s="91"/>
      <c r="DQ5984" s="72"/>
      <c r="DR5984" s="72"/>
      <c r="DS5984" s="72"/>
      <c r="DT5984" s="72"/>
      <c r="DZ5984" s="141"/>
      <c r="EA5984" s="141"/>
      <c r="EB5984" s="141"/>
      <c r="EC5984" s="141"/>
      <c r="EE5984" s="143"/>
    </row>
    <row r="5985" spans="78:135">
      <c r="BZ5985"/>
      <c r="CA5985" s="100">
        <v>41435.754872685182</v>
      </c>
      <c r="CB5985" t="s">
        <v>1969</v>
      </c>
      <c r="CG5985" s="65"/>
      <c r="DJ5985" s="139"/>
      <c r="DK5985" s="95"/>
      <c r="DO5985" s="141"/>
      <c r="DP5985" s="91"/>
      <c r="DQ5985" s="72"/>
      <c r="DR5985" s="72"/>
      <c r="DS5985" s="72"/>
      <c r="DT5985" s="72"/>
      <c r="DZ5985" s="141"/>
      <c r="EA5985" s="141"/>
      <c r="EB5985" s="141"/>
      <c r="EC5985" s="141"/>
      <c r="EE5985" s="143"/>
    </row>
    <row r="5986" spans="78:135">
      <c r="BZ5986"/>
      <c r="CA5986" s="100">
        <v>41435.754988425928</v>
      </c>
      <c r="CB5986" t="s">
        <v>1969</v>
      </c>
      <c r="CG5986" s="65"/>
      <c r="DJ5986" s="139"/>
      <c r="DK5986" s="95"/>
      <c r="DO5986" s="141"/>
      <c r="DP5986" s="91"/>
      <c r="DQ5986" s="72"/>
      <c r="DR5986" s="72"/>
      <c r="DS5986" s="72"/>
      <c r="DT5986" s="72"/>
      <c r="DZ5986" s="141"/>
      <c r="EA5986" s="141"/>
      <c r="EB5986" s="141"/>
      <c r="EC5986" s="141"/>
      <c r="EE5986" s="143"/>
    </row>
    <row r="5987" spans="78:135">
      <c r="BZ5987"/>
      <c r="CA5987" s="100">
        <v>41435.754999999997</v>
      </c>
      <c r="CB5987" t="s">
        <v>1969</v>
      </c>
      <c r="CG5987" s="65"/>
      <c r="DJ5987" s="139"/>
      <c r="DK5987" s="95"/>
      <c r="DO5987" s="141"/>
      <c r="DP5987" s="91"/>
      <c r="DQ5987" s="72"/>
      <c r="DR5987" s="72"/>
      <c r="DS5987" s="72"/>
      <c r="DT5987" s="72"/>
      <c r="DZ5987" s="141"/>
      <c r="EA5987" s="141"/>
      <c r="EB5987" s="141"/>
      <c r="EC5987" s="141"/>
      <c r="EE5987" s="143"/>
    </row>
    <row r="5988" spans="78:135">
      <c r="BZ5988"/>
      <c r="CA5988" s="100">
        <v>41435.755011574074</v>
      </c>
      <c r="CB5988" t="s">
        <v>3608</v>
      </c>
      <c r="CG5988" s="65"/>
      <c r="DJ5988" s="139"/>
      <c r="DK5988" s="95"/>
      <c r="DO5988" s="141"/>
      <c r="DP5988" s="91"/>
      <c r="DQ5988" s="72"/>
      <c r="DR5988" s="72"/>
      <c r="DS5988" s="72"/>
      <c r="DT5988" s="72"/>
      <c r="DZ5988" s="141"/>
      <c r="EA5988" s="141"/>
      <c r="EB5988" s="141"/>
      <c r="EC5988" s="141"/>
      <c r="EE5988" s="143"/>
    </row>
    <row r="5989" spans="78:135">
      <c r="BZ5989"/>
      <c r="CA5989" s="100">
        <v>41435.755011574074</v>
      </c>
      <c r="CB5989" t="s">
        <v>1969</v>
      </c>
      <c r="CG5989" s="65"/>
      <c r="DJ5989" s="139"/>
      <c r="DK5989" s="95"/>
      <c r="DO5989" s="141"/>
      <c r="DP5989" s="91"/>
      <c r="DQ5989" s="72"/>
      <c r="DR5989" s="72"/>
      <c r="DS5989" s="72"/>
      <c r="DT5989" s="72"/>
      <c r="DZ5989" s="141"/>
      <c r="EA5989" s="141"/>
      <c r="EB5989" s="141"/>
      <c r="EC5989" s="141"/>
      <c r="EE5989" s="143"/>
    </row>
    <row r="5990" spans="78:135">
      <c r="BZ5990"/>
      <c r="CA5990" s="100">
        <v>41435.755023148151</v>
      </c>
      <c r="CB5990" t="s">
        <v>1969</v>
      </c>
      <c r="CG5990" s="65"/>
      <c r="DJ5990" s="139"/>
      <c r="DK5990" s="95"/>
      <c r="DO5990" s="141"/>
      <c r="DP5990" s="91"/>
      <c r="DQ5990" s="72"/>
      <c r="DR5990" s="72"/>
      <c r="DS5990" s="72"/>
      <c r="DT5990" s="72"/>
      <c r="DZ5990" s="141"/>
      <c r="EA5990" s="141"/>
      <c r="EB5990" s="141"/>
      <c r="EC5990" s="141"/>
      <c r="EE5990" s="143"/>
    </row>
    <row r="5991" spans="78:135">
      <c r="BZ5991"/>
      <c r="CA5991" s="100">
        <v>41435.75503472222</v>
      </c>
      <c r="CB5991" t="s">
        <v>1969</v>
      </c>
      <c r="CG5991" s="65"/>
      <c r="DJ5991" s="139"/>
      <c r="DK5991" s="95"/>
      <c r="DO5991" s="141"/>
      <c r="DP5991" s="91"/>
      <c r="DQ5991" s="72"/>
      <c r="DR5991" s="72"/>
      <c r="DS5991" s="72"/>
      <c r="DT5991" s="72"/>
      <c r="DZ5991" s="141"/>
      <c r="EA5991" s="141"/>
      <c r="EB5991" s="141"/>
      <c r="EC5991" s="141"/>
      <c r="EE5991" s="143"/>
    </row>
    <row r="5992" spans="78:135">
      <c r="BZ5992"/>
      <c r="CA5992" s="100">
        <v>41435.75503472222</v>
      </c>
      <c r="CB5992" t="s">
        <v>1969</v>
      </c>
      <c r="CG5992" s="65"/>
      <c r="DJ5992" s="139"/>
      <c r="DK5992" s="95"/>
      <c r="DO5992" s="141"/>
      <c r="DP5992" s="91"/>
      <c r="DQ5992" s="72"/>
      <c r="DR5992" s="72"/>
      <c r="DS5992" s="72"/>
      <c r="DT5992" s="72"/>
      <c r="DZ5992" s="141"/>
      <c r="EA5992" s="141"/>
      <c r="EB5992" s="141"/>
      <c r="EC5992" s="141"/>
      <c r="EE5992" s="143"/>
    </row>
    <row r="5993" spans="78:135">
      <c r="BZ5993"/>
      <c r="CA5993" s="100">
        <v>41435.755057870374</v>
      </c>
      <c r="CB5993" t="s">
        <v>1969</v>
      </c>
      <c r="CG5993" s="65"/>
      <c r="DJ5993" s="139"/>
      <c r="DK5993" s="95"/>
      <c r="DO5993" s="141"/>
      <c r="DP5993" s="91"/>
      <c r="DQ5993" s="72"/>
      <c r="DR5993" s="72"/>
      <c r="DS5993" s="72"/>
      <c r="DT5993" s="72"/>
      <c r="DZ5993" s="141"/>
      <c r="EA5993" s="141"/>
      <c r="EB5993" s="141"/>
      <c r="EC5993" s="141"/>
      <c r="EE5993" s="143"/>
    </row>
    <row r="5994" spans="78:135">
      <c r="BZ5994"/>
      <c r="CA5994" s="100">
        <v>41435.755069444444</v>
      </c>
      <c r="CB5994" t="s">
        <v>3687</v>
      </c>
      <c r="CG5994" s="65"/>
      <c r="DJ5994" s="139"/>
      <c r="DK5994" s="95"/>
      <c r="DO5994" s="141"/>
      <c r="DP5994" s="91"/>
      <c r="DQ5994" s="72"/>
      <c r="DR5994" s="72"/>
      <c r="DS5994" s="72"/>
      <c r="DT5994" s="72"/>
      <c r="DZ5994" s="141"/>
      <c r="EA5994" s="141"/>
      <c r="EB5994" s="141"/>
      <c r="EC5994" s="141"/>
      <c r="EE5994" s="143"/>
    </row>
    <row r="5995" spans="78:135">
      <c r="BZ5995"/>
      <c r="CA5995" s="100">
        <v>41435.755069444444</v>
      </c>
      <c r="CB5995" t="s">
        <v>1969</v>
      </c>
      <c r="CG5995" s="65"/>
      <c r="DJ5995" s="139"/>
      <c r="DK5995" s="95"/>
      <c r="DO5995" s="141"/>
      <c r="DP5995" s="91"/>
      <c r="DQ5995" s="72"/>
      <c r="DR5995" s="72"/>
      <c r="DS5995" s="72"/>
      <c r="DT5995" s="72"/>
      <c r="DZ5995" s="141"/>
      <c r="EA5995" s="141"/>
      <c r="EB5995" s="141"/>
      <c r="EC5995" s="141"/>
      <c r="EE5995" s="143"/>
    </row>
    <row r="5996" spans="78:135">
      <c r="BZ5996"/>
      <c r="CA5996" s="100">
        <v>41435.75508101852</v>
      </c>
      <c r="CB5996" t="s">
        <v>1969</v>
      </c>
      <c r="CG5996" s="65"/>
      <c r="DJ5996" s="139"/>
      <c r="DK5996" s="95"/>
      <c r="DO5996" s="141"/>
      <c r="DP5996" s="91"/>
      <c r="DQ5996" s="72"/>
      <c r="DR5996" s="72"/>
      <c r="DS5996" s="72"/>
      <c r="DT5996" s="72"/>
      <c r="DZ5996" s="141"/>
      <c r="EA5996" s="141"/>
      <c r="EB5996" s="141"/>
      <c r="EC5996" s="141"/>
      <c r="EE5996" s="143"/>
    </row>
    <row r="5997" spans="78:135">
      <c r="BZ5997"/>
      <c r="CA5997" s="100">
        <v>41435.75509259259</v>
      </c>
      <c r="CB5997" t="s">
        <v>1969</v>
      </c>
      <c r="CG5997" s="65"/>
      <c r="DJ5997" s="139"/>
      <c r="DK5997" s="95"/>
      <c r="DO5997" s="141"/>
      <c r="DP5997" s="91"/>
      <c r="DQ5997" s="72"/>
      <c r="DR5997" s="72"/>
      <c r="DS5997" s="72"/>
      <c r="DT5997" s="72"/>
      <c r="DZ5997" s="141"/>
      <c r="EA5997" s="141"/>
      <c r="EB5997" s="141"/>
      <c r="EC5997" s="141"/>
      <c r="EE5997" s="143"/>
    </row>
    <row r="5998" spans="78:135">
      <c r="BZ5998"/>
      <c r="CA5998" s="100">
        <v>41435.75509259259</v>
      </c>
      <c r="CB5998" t="s">
        <v>1969</v>
      </c>
      <c r="CG5998" s="65"/>
      <c r="DJ5998" s="139"/>
      <c r="DK5998" s="95"/>
      <c r="DO5998" s="141"/>
      <c r="DP5998" s="91"/>
      <c r="DQ5998" s="72"/>
      <c r="DR5998" s="72"/>
      <c r="DS5998" s="72"/>
      <c r="DT5998" s="72"/>
      <c r="DZ5998" s="141"/>
      <c r="EA5998" s="141"/>
      <c r="EB5998" s="141"/>
      <c r="EC5998" s="141"/>
      <c r="EE5998" s="143"/>
    </row>
    <row r="5999" spans="78:135">
      <c r="BZ5999"/>
      <c r="CA5999" s="100">
        <v>41435.755104166667</v>
      </c>
      <c r="CB5999" t="s">
        <v>1969</v>
      </c>
      <c r="CG5999" s="65"/>
      <c r="DJ5999" s="139"/>
      <c r="DK5999" s="95"/>
      <c r="DO5999" s="141"/>
      <c r="DP5999" s="91"/>
      <c r="DQ5999" s="72"/>
      <c r="DR5999" s="72"/>
      <c r="DS5999" s="72"/>
      <c r="DT5999" s="72"/>
      <c r="DZ5999" s="141"/>
      <c r="EA5999" s="141"/>
      <c r="EB5999" s="141"/>
      <c r="EC5999" s="141"/>
      <c r="EE5999" s="143"/>
    </row>
    <row r="6000" spans="78:135">
      <c r="BZ6000"/>
      <c r="CA6000" s="100">
        <v>41435.755104166667</v>
      </c>
      <c r="CB6000" t="s">
        <v>1969</v>
      </c>
      <c r="CG6000" s="65"/>
      <c r="DJ6000" s="139"/>
      <c r="DK6000" s="95"/>
      <c r="DO6000" s="141"/>
      <c r="DP6000" s="91"/>
      <c r="DQ6000" s="72"/>
      <c r="DR6000" s="72"/>
      <c r="DS6000" s="72"/>
      <c r="DT6000" s="72"/>
      <c r="DZ6000" s="141"/>
      <c r="EA6000" s="141"/>
      <c r="EB6000" s="141"/>
      <c r="EC6000" s="141"/>
      <c r="EE6000" s="143"/>
    </row>
    <row r="6001" spans="78:135">
      <c r="BZ6001"/>
      <c r="CA6001" s="100">
        <v>41435.755104166667</v>
      </c>
      <c r="CB6001" t="s">
        <v>1969</v>
      </c>
      <c r="CG6001" s="65"/>
      <c r="DJ6001" s="139"/>
      <c r="DK6001" s="95"/>
      <c r="DO6001" s="141"/>
      <c r="DP6001" s="91"/>
      <c r="DQ6001" s="72"/>
      <c r="DR6001" s="72"/>
      <c r="DS6001" s="72"/>
      <c r="DT6001" s="72"/>
      <c r="DZ6001" s="141"/>
      <c r="EA6001" s="141"/>
      <c r="EB6001" s="141"/>
      <c r="EC6001" s="141"/>
      <c r="EE6001" s="143"/>
    </row>
    <row r="6002" spans="78:135">
      <c r="BZ6002"/>
      <c r="CA6002" s="100">
        <v>41435.755115740743</v>
      </c>
      <c r="CB6002" t="s">
        <v>1969</v>
      </c>
      <c r="CG6002" s="65"/>
      <c r="DJ6002" s="139"/>
      <c r="DK6002" s="95"/>
      <c r="DO6002" s="141"/>
      <c r="DP6002" s="91"/>
      <c r="DQ6002" s="72"/>
      <c r="DR6002" s="72"/>
      <c r="DS6002" s="72"/>
      <c r="DT6002" s="72"/>
      <c r="DZ6002" s="141"/>
      <c r="EA6002" s="141"/>
      <c r="EB6002" s="141"/>
      <c r="EC6002" s="141"/>
      <c r="EE6002" s="143"/>
    </row>
    <row r="6003" spans="78:135">
      <c r="BZ6003"/>
      <c r="CA6003" s="100">
        <v>41435.755127314813</v>
      </c>
      <c r="CB6003" t="s">
        <v>1969</v>
      </c>
      <c r="CG6003" s="65"/>
      <c r="DJ6003" s="139"/>
      <c r="DK6003" s="95"/>
      <c r="DO6003" s="141"/>
      <c r="DP6003" s="91"/>
      <c r="DQ6003" s="72"/>
      <c r="DR6003" s="72"/>
      <c r="DS6003" s="72"/>
      <c r="DT6003" s="72"/>
      <c r="DZ6003" s="141"/>
      <c r="EA6003" s="141"/>
      <c r="EB6003" s="141"/>
      <c r="EC6003" s="141"/>
      <c r="EE6003" s="143"/>
    </row>
    <row r="6004" spans="78:135">
      <c r="BZ6004"/>
      <c r="CA6004" s="100">
        <v>41435.75513888889</v>
      </c>
      <c r="CB6004" t="s">
        <v>1969</v>
      </c>
      <c r="CG6004" s="65"/>
      <c r="DJ6004" s="139"/>
      <c r="DK6004" s="95"/>
      <c r="DO6004" s="141"/>
      <c r="DP6004" s="91"/>
      <c r="DQ6004" s="72"/>
      <c r="DR6004" s="72"/>
      <c r="DS6004" s="72"/>
      <c r="DT6004" s="72"/>
      <c r="DZ6004" s="141"/>
      <c r="EA6004" s="141"/>
      <c r="EB6004" s="141"/>
      <c r="EC6004" s="141"/>
      <c r="EE6004" s="143"/>
    </row>
    <row r="6005" spans="78:135">
      <c r="BZ6005"/>
      <c r="CA6005" s="100">
        <v>41435.755173611113</v>
      </c>
      <c r="CB6005" t="s">
        <v>1969</v>
      </c>
      <c r="CG6005" s="65"/>
      <c r="DJ6005" s="139"/>
      <c r="DK6005" s="95"/>
      <c r="DO6005" s="141"/>
      <c r="DP6005" s="91"/>
      <c r="DQ6005" s="72"/>
      <c r="DR6005" s="72"/>
      <c r="DS6005" s="72"/>
      <c r="DT6005" s="72"/>
      <c r="DZ6005" s="141"/>
      <c r="EA6005" s="141"/>
      <c r="EB6005" s="141"/>
      <c r="EC6005" s="141"/>
      <c r="EE6005" s="143"/>
    </row>
    <row r="6006" spans="78:135">
      <c r="BZ6006"/>
      <c r="CA6006" s="100">
        <v>41435.755173611113</v>
      </c>
      <c r="CB6006" t="s">
        <v>1969</v>
      </c>
      <c r="CG6006" s="65"/>
      <c r="DJ6006" s="139"/>
      <c r="DK6006" s="95"/>
      <c r="DO6006" s="141"/>
      <c r="DP6006" s="91"/>
      <c r="DQ6006" s="72"/>
      <c r="DR6006" s="72"/>
      <c r="DS6006" s="72"/>
      <c r="DT6006" s="72"/>
      <c r="DZ6006" s="141"/>
      <c r="EA6006" s="141"/>
      <c r="EB6006" s="141"/>
      <c r="EC6006" s="141"/>
      <c r="EE6006" s="143"/>
    </row>
    <row r="6007" spans="78:135">
      <c r="BZ6007"/>
      <c r="CA6007" s="100">
        <v>41435.755185185182</v>
      </c>
      <c r="CB6007" t="s">
        <v>1969</v>
      </c>
      <c r="CG6007" s="65"/>
      <c r="DJ6007" s="139"/>
      <c r="DK6007" s="95"/>
      <c r="DO6007" s="141"/>
      <c r="DP6007" s="91"/>
      <c r="DQ6007" s="72"/>
      <c r="DR6007" s="72"/>
      <c r="DS6007" s="72"/>
      <c r="DT6007" s="72"/>
      <c r="DZ6007" s="141"/>
      <c r="EA6007" s="141"/>
      <c r="EB6007" s="141"/>
      <c r="EC6007" s="141"/>
      <c r="EE6007" s="143"/>
    </row>
    <row r="6008" spans="78:135">
      <c r="BZ6008"/>
      <c r="CA6008" s="100">
        <v>41435.755208333336</v>
      </c>
      <c r="CB6008" t="s">
        <v>3536</v>
      </c>
      <c r="CG6008" s="65"/>
      <c r="DJ6008" s="139"/>
      <c r="DK6008" s="95"/>
      <c r="DO6008" s="141"/>
      <c r="DP6008" s="91"/>
      <c r="DQ6008" s="72"/>
      <c r="DR6008" s="72"/>
      <c r="DS6008" s="72"/>
      <c r="DT6008" s="72"/>
      <c r="DZ6008" s="141"/>
      <c r="EA6008" s="141"/>
      <c r="EB6008" s="141"/>
      <c r="EC6008" s="141"/>
      <c r="EE6008" s="143"/>
    </row>
    <row r="6009" spans="78:135">
      <c r="BZ6009"/>
      <c r="CA6009" s="100">
        <v>41435.755208333336</v>
      </c>
      <c r="CB6009" t="s">
        <v>1969</v>
      </c>
      <c r="CG6009" s="65"/>
      <c r="DJ6009" s="139"/>
      <c r="DK6009" s="95"/>
      <c r="DO6009" s="141"/>
      <c r="DP6009" s="91"/>
      <c r="DQ6009" s="72"/>
      <c r="DR6009" s="72"/>
      <c r="DS6009" s="72"/>
      <c r="DT6009" s="72"/>
      <c r="DZ6009" s="141"/>
      <c r="EA6009" s="141"/>
      <c r="EB6009" s="141"/>
      <c r="EC6009" s="141"/>
      <c r="EE6009" s="143"/>
    </row>
    <row r="6010" spans="78:135">
      <c r="BZ6010"/>
      <c r="CA6010" s="100">
        <v>41435.755208333336</v>
      </c>
      <c r="CB6010" t="s">
        <v>3537</v>
      </c>
      <c r="CG6010" s="65"/>
      <c r="DJ6010" s="139"/>
      <c r="DK6010" s="95"/>
      <c r="DO6010" s="141"/>
      <c r="DP6010" s="91"/>
      <c r="DQ6010" s="72"/>
      <c r="DR6010" s="72"/>
      <c r="DS6010" s="72"/>
      <c r="DT6010" s="72"/>
      <c r="DZ6010" s="141"/>
      <c r="EA6010" s="141"/>
      <c r="EB6010" s="141"/>
      <c r="EC6010" s="141"/>
      <c r="EE6010" s="143"/>
    </row>
    <row r="6011" spans="78:135">
      <c r="BZ6011"/>
      <c r="CA6011" s="100">
        <v>41435.761481481481</v>
      </c>
      <c r="CB6011" t="s">
        <v>1969</v>
      </c>
      <c r="CG6011" s="65"/>
      <c r="DJ6011" s="139"/>
      <c r="DK6011" s="95"/>
      <c r="DO6011" s="141"/>
      <c r="DP6011" s="91"/>
      <c r="DQ6011" s="72"/>
      <c r="DR6011" s="72"/>
      <c r="DS6011" s="72"/>
      <c r="DT6011" s="72"/>
      <c r="DZ6011" s="141"/>
      <c r="EA6011" s="141"/>
      <c r="EB6011" s="141"/>
      <c r="EC6011" s="141"/>
      <c r="EE6011" s="143"/>
    </row>
    <row r="6012" spans="78:135">
      <c r="BZ6012"/>
      <c r="CA6012" s="100">
        <v>41435.761493055557</v>
      </c>
      <c r="CB6012" t="s">
        <v>3576</v>
      </c>
      <c r="CG6012" s="65"/>
      <c r="DJ6012" s="139"/>
      <c r="DK6012" s="95"/>
      <c r="DO6012" s="141"/>
      <c r="DP6012" s="91"/>
      <c r="DQ6012" s="72"/>
      <c r="DR6012" s="72"/>
      <c r="DS6012" s="72"/>
      <c r="DT6012" s="72"/>
      <c r="DZ6012" s="141"/>
      <c r="EA6012" s="141"/>
      <c r="EB6012" s="141"/>
      <c r="EC6012" s="141"/>
      <c r="EE6012" s="143"/>
    </row>
    <row r="6013" spans="78:135">
      <c r="BZ6013"/>
      <c r="CA6013" s="100">
        <v>41435.761712962965</v>
      </c>
      <c r="CB6013" t="s">
        <v>1969</v>
      </c>
      <c r="CG6013" s="65"/>
      <c r="DJ6013" s="139"/>
      <c r="DK6013" s="95"/>
      <c r="DO6013" s="141"/>
      <c r="DP6013" s="91"/>
      <c r="DQ6013" s="72"/>
      <c r="DR6013" s="72"/>
      <c r="DS6013" s="72"/>
      <c r="DT6013" s="72"/>
      <c r="DZ6013" s="141"/>
      <c r="EA6013" s="141"/>
      <c r="EB6013" s="141"/>
      <c r="EC6013" s="141"/>
      <c r="EE6013" s="143"/>
    </row>
    <row r="6014" spans="78:135">
      <c r="BZ6014"/>
      <c r="CA6014" s="100">
        <v>41435.761724537035</v>
      </c>
      <c r="CB6014" t="s">
        <v>3577</v>
      </c>
      <c r="CG6014" s="65"/>
      <c r="DJ6014" s="139"/>
      <c r="DK6014" s="95"/>
      <c r="DO6014" s="141"/>
      <c r="DP6014" s="91"/>
      <c r="DQ6014" s="72"/>
      <c r="DR6014" s="72"/>
      <c r="DS6014" s="72"/>
      <c r="DT6014" s="72"/>
      <c r="DZ6014" s="141"/>
      <c r="EA6014" s="141"/>
      <c r="EB6014" s="141"/>
      <c r="EC6014" s="141"/>
      <c r="EE6014" s="143"/>
    </row>
    <row r="6015" spans="78:135">
      <c r="BZ6015"/>
      <c r="CA6015" s="100">
        <v>41435.761724537035</v>
      </c>
      <c r="CB6015" t="s">
        <v>1969</v>
      </c>
      <c r="CG6015" s="65"/>
      <c r="DJ6015" s="139"/>
      <c r="DK6015" s="95"/>
      <c r="DO6015" s="141"/>
      <c r="DP6015" s="91"/>
      <c r="DQ6015" s="72"/>
      <c r="DR6015" s="72"/>
      <c r="DS6015" s="72"/>
      <c r="DT6015" s="72"/>
      <c r="DZ6015" s="141"/>
      <c r="EA6015" s="141"/>
      <c r="EB6015" s="141"/>
      <c r="EC6015" s="141"/>
      <c r="EE6015" s="143"/>
    </row>
    <row r="6016" spans="78:135">
      <c r="BZ6016"/>
      <c r="CA6016" s="100">
        <v>41435.761736111112</v>
      </c>
      <c r="CB6016" t="s">
        <v>1969</v>
      </c>
      <c r="CG6016" s="65"/>
      <c r="DJ6016" s="139"/>
      <c r="DK6016" s="95"/>
      <c r="DO6016" s="141"/>
      <c r="DP6016" s="91"/>
      <c r="DQ6016" s="72"/>
      <c r="DR6016" s="72"/>
      <c r="DS6016" s="72"/>
      <c r="DT6016" s="72"/>
      <c r="DZ6016" s="141"/>
      <c r="EA6016" s="141"/>
      <c r="EB6016" s="141"/>
      <c r="EC6016" s="141"/>
      <c r="EE6016" s="143"/>
    </row>
    <row r="6017" spans="78:135">
      <c r="BZ6017"/>
      <c r="CA6017" s="100">
        <v>41435.761747685188</v>
      </c>
      <c r="CB6017" t="s">
        <v>1969</v>
      </c>
      <c r="CG6017" s="65"/>
      <c r="DJ6017" s="139"/>
      <c r="DK6017" s="95"/>
      <c r="DO6017" s="141"/>
      <c r="DP6017" s="91"/>
      <c r="DQ6017" s="72"/>
      <c r="DR6017" s="72"/>
      <c r="DS6017" s="72"/>
      <c r="DT6017" s="72"/>
      <c r="DZ6017" s="141"/>
      <c r="EA6017" s="141"/>
      <c r="EB6017" s="141"/>
      <c r="EC6017" s="141"/>
      <c r="EE6017" s="143"/>
    </row>
    <row r="6018" spans="78:135">
      <c r="BZ6018"/>
      <c r="CA6018" s="100">
        <v>41435.761759259258</v>
      </c>
      <c r="CB6018" t="s">
        <v>1969</v>
      </c>
      <c r="CG6018" s="65"/>
      <c r="DJ6018" s="139"/>
      <c r="DK6018" s="95"/>
      <c r="DO6018" s="141"/>
      <c r="DP6018" s="91"/>
      <c r="DQ6018" s="72"/>
      <c r="DR6018" s="72"/>
      <c r="DS6018" s="72"/>
      <c r="DT6018" s="72"/>
      <c r="DZ6018" s="141"/>
      <c r="EA6018" s="141"/>
      <c r="EB6018" s="141"/>
      <c r="EC6018" s="141"/>
      <c r="EE6018" s="143"/>
    </row>
    <row r="6019" spans="78:135">
      <c r="BZ6019"/>
      <c r="CA6019" s="100">
        <v>41435.761770833335</v>
      </c>
      <c r="CB6019" t="s">
        <v>1969</v>
      </c>
      <c r="CG6019" s="65"/>
      <c r="DJ6019" s="139"/>
      <c r="DK6019" s="95"/>
      <c r="DO6019" s="141"/>
      <c r="DP6019" s="91"/>
      <c r="DQ6019" s="72"/>
      <c r="DR6019" s="72"/>
      <c r="DS6019" s="72"/>
      <c r="DT6019" s="72"/>
      <c r="DZ6019" s="141"/>
      <c r="EA6019" s="141"/>
      <c r="EB6019" s="141"/>
      <c r="EC6019" s="141"/>
      <c r="EE6019" s="143"/>
    </row>
    <row r="6020" spans="78:135">
      <c r="BZ6020"/>
      <c r="CA6020" s="100">
        <v>41435.761782407404</v>
      </c>
      <c r="CB6020" t="s">
        <v>1969</v>
      </c>
      <c r="CG6020" s="65"/>
      <c r="DJ6020" s="139"/>
      <c r="DK6020" s="95"/>
      <c r="DO6020" s="141"/>
      <c r="DP6020" s="91"/>
      <c r="DQ6020" s="72"/>
      <c r="DR6020" s="72"/>
      <c r="DS6020" s="72"/>
      <c r="DT6020" s="72"/>
      <c r="DZ6020" s="141"/>
      <c r="EA6020" s="141"/>
      <c r="EB6020" s="141"/>
      <c r="EC6020" s="141"/>
      <c r="EE6020" s="143"/>
    </row>
    <row r="6021" spans="78:135">
      <c r="BZ6021"/>
      <c r="CA6021" s="100">
        <v>41435.761793981481</v>
      </c>
      <c r="CB6021" t="s">
        <v>1969</v>
      </c>
      <c r="CG6021" s="65"/>
      <c r="DJ6021" s="139"/>
      <c r="DK6021" s="95"/>
      <c r="DO6021" s="141"/>
      <c r="DP6021" s="91"/>
      <c r="DQ6021" s="72"/>
      <c r="DR6021" s="72"/>
      <c r="DS6021" s="72"/>
      <c r="DT6021" s="72"/>
      <c r="DZ6021" s="141"/>
      <c r="EA6021" s="141"/>
      <c r="EB6021" s="141"/>
      <c r="EC6021" s="141"/>
      <c r="EE6021" s="143"/>
    </row>
    <row r="6022" spans="78:135">
      <c r="BZ6022"/>
      <c r="CA6022" s="100">
        <v>41435.761805555558</v>
      </c>
      <c r="CB6022" t="s">
        <v>3541</v>
      </c>
      <c r="CG6022" s="65"/>
      <c r="DJ6022" s="139"/>
      <c r="DK6022" s="95"/>
      <c r="DO6022" s="141"/>
      <c r="DP6022" s="91"/>
      <c r="DQ6022" s="72"/>
      <c r="DR6022" s="72"/>
      <c r="DS6022" s="72"/>
      <c r="DT6022" s="72"/>
      <c r="DZ6022" s="141"/>
      <c r="EA6022" s="141"/>
      <c r="EB6022" s="141"/>
      <c r="EC6022" s="141"/>
      <c r="EE6022" s="143"/>
    </row>
    <row r="6023" spans="78:135">
      <c r="BZ6023"/>
      <c r="CA6023" s="100">
        <v>41435.774537037039</v>
      </c>
      <c r="CB6023" t="s">
        <v>1969</v>
      </c>
      <c r="CG6023" s="65"/>
      <c r="DJ6023" s="139"/>
      <c r="DK6023" s="95"/>
      <c r="DO6023" s="141"/>
      <c r="DP6023" s="91"/>
      <c r="DQ6023" s="72"/>
      <c r="DR6023" s="72"/>
      <c r="DS6023" s="72"/>
      <c r="DT6023" s="72"/>
      <c r="DZ6023" s="141"/>
      <c r="EA6023" s="141"/>
      <c r="EB6023" s="141"/>
      <c r="EC6023" s="141"/>
      <c r="EE6023" s="143"/>
    </row>
    <row r="6024" spans="78:135">
      <c r="BZ6024"/>
      <c r="CA6024" s="100">
        <v>41435.774548611109</v>
      </c>
      <c r="CB6024" t="s">
        <v>3554</v>
      </c>
      <c r="CG6024" s="65"/>
      <c r="DJ6024" s="139"/>
      <c r="DK6024" s="95"/>
      <c r="DO6024" s="141"/>
      <c r="DP6024" s="91"/>
      <c r="DQ6024" s="72"/>
      <c r="DR6024" s="72"/>
      <c r="DS6024" s="72"/>
      <c r="DT6024" s="72"/>
      <c r="DZ6024" s="141"/>
      <c r="EA6024" s="141"/>
      <c r="EB6024" s="141"/>
      <c r="EC6024" s="141"/>
      <c r="EE6024" s="143"/>
    </row>
    <row r="6025" spans="78:135">
      <c r="BZ6025"/>
      <c r="CA6025" s="100">
        <v>41435.774548611109</v>
      </c>
      <c r="CB6025" t="s">
        <v>1969</v>
      </c>
      <c r="CG6025" s="65"/>
      <c r="DJ6025" s="139"/>
      <c r="DK6025" s="95"/>
      <c r="DO6025" s="141"/>
      <c r="DP6025" s="91"/>
      <c r="DQ6025" s="72"/>
      <c r="DR6025" s="72"/>
      <c r="DS6025" s="72"/>
      <c r="DT6025" s="72"/>
      <c r="DZ6025" s="141"/>
      <c r="EA6025" s="141"/>
      <c r="EB6025" s="141"/>
      <c r="EC6025" s="141"/>
      <c r="EE6025" s="143"/>
    </row>
    <row r="6026" spans="78:135">
      <c r="BZ6026"/>
      <c r="CA6026" s="100">
        <v>41435.774560185186</v>
      </c>
      <c r="CB6026" t="s">
        <v>1969</v>
      </c>
      <c r="CG6026" s="65"/>
      <c r="DJ6026" s="139"/>
      <c r="DK6026" s="95"/>
      <c r="DO6026" s="141"/>
      <c r="DP6026" s="91"/>
      <c r="DQ6026" s="72"/>
      <c r="DR6026" s="72"/>
      <c r="DS6026" s="72"/>
      <c r="DT6026" s="72"/>
      <c r="DZ6026" s="141"/>
      <c r="EA6026" s="141"/>
      <c r="EB6026" s="141"/>
      <c r="EC6026" s="141"/>
      <c r="EE6026" s="143"/>
    </row>
    <row r="6027" spans="78:135">
      <c r="BZ6027"/>
      <c r="CA6027" s="100">
        <v>41435.774560185186</v>
      </c>
      <c r="CB6027" t="s">
        <v>1969</v>
      </c>
      <c r="CG6027" s="65"/>
      <c r="DJ6027" s="139"/>
      <c r="DK6027" s="95"/>
      <c r="DO6027" s="141"/>
      <c r="DP6027" s="91"/>
      <c r="DQ6027" s="72"/>
      <c r="DR6027" s="72"/>
      <c r="DS6027" s="72"/>
      <c r="DT6027" s="72"/>
      <c r="DZ6027" s="141"/>
      <c r="EA6027" s="141"/>
      <c r="EB6027" s="141"/>
      <c r="EC6027" s="141"/>
      <c r="EE6027" s="143"/>
    </row>
    <row r="6028" spans="78:135">
      <c r="BZ6028"/>
      <c r="CA6028" s="100">
        <v>41435.774583333332</v>
      </c>
      <c r="CB6028" t="s">
        <v>1969</v>
      </c>
      <c r="CG6028" s="65"/>
      <c r="DJ6028" s="139"/>
      <c r="DK6028" s="95"/>
      <c r="DO6028" s="141"/>
      <c r="DP6028" s="91"/>
      <c r="DQ6028" s="72"/>
      <c r="DR6028" s="72"/>
      <c r="DS6028" s="72"/>
      <c r="DT6028" s="72"/>
      <c r="DZ6028" s="141"/>
      <c r="EA6028" s="141"/>
      <c r="EB6028" s="141"/>
      <c r="EC6028" s="141"/>
      <c r="EE6028" s="143"/>
    </row>
    <row r="6029" spans="78:135">
      <c r="BZ6029"/>
      <c r="CA6029" s="100">
        <v>41435.774594907409</v>
      </c>
      <c r="CB6029" t="s">
        <v>1969</v>
      </c>
      <c r="CG6029" s="65"/>
      <c r="DJ6029" s="139"/>
      <c r="DK6029" s="95"/>
      <c r="DO6029" s="141"/>
      <c r="DP6029" s="91"/>
      <c r="DQ6029" s="72"/>
      <c r="DR6029" s="72"/>
      <c r="DS6029" s="72"/>
      <c r="DT6029" s="72"/>
      <c r="DZ6029" s="141"/>
      <c r="EA6029" s="141"/>
      <c r="EB6029" s="141"/>
      <c r="EC6029" s="141"/>
      <c r="EE6029" s="143"/>
    </row>
    <row r="6030" spans="78:135">
      <c r="BZ6030"/>
      <c r="CA6030" s="100">
        <v>41435.774606481478</v>
      </c>
      <c r="CB6030" t="s">
        <v>1969</v>
      </c>
      <c r="CG6030" s="65"/>
      <c r="DJ6030" s="139"/>
      <c r="DK6030" s="95"/>
      <c r="DO6030" s="141"/>
      <c r="DP6030" s="91"/>
      <c r="DQ6030" s="72"/>
      <c r="DR6030" s="72"/>
      <c r="DS6030" s="72"/>
      <c r="DT6030" s="72"/>
      <c r="DZ6030" s="141"/>
      <c r="EA6030" s="141"/>
      <c r="EB6030" s="141"/>
      <c r="EC6030" s="141"/>
      <c r="EE6030" s="143"/>
    </row>
    <row r="6031" spans="78:135">
      <c r="BZ6031"/>
      <c r="CA6031" s="100">
        <v>41435.774618055555</v>
      </c>
      <c r="CB6031" t="s">
        <v>1969</v>
      </c>
      <c r="CG6031" s="65"/>
      <c r="DJ6031" s="139"/>
      <c r="DK6031" s="95"/>
      <c r="DO6031" s="141"/>
      <c r="DP6031" s="91"/>
      <c r="DQ6031" s="72"/>
      <c r="DR6031" s="72"/>
      <c r="DS6031" s="72"/>
      <c r="DT6031" s="72"/>
      <c r="DZ6031" s="141"/>
      <c r="EA6031" s="141"/>
      <c r="EB6031" s="141"/>
      <c r="EC6031" s="141"/>
      <c r="EE6031" s="143"/>
    </row>
    <row r="6032" spans="78:135">
      <c r="BZ6032"/>
      <c r="CA6032" s="100">
        <v>41435.774629629632</v>
      </c>
      <c r="CB6032" t="s">
        <v>3592</v>
      </c>
      <c r="CG6032" s="65"/>
      <c r="DJ6032" s="139"/>
      <c r="DK6032" s="95"/>
      <c r="DO6032" s="141"/>
      <c r="DP6032" s="91"/>
      <c r="DQ6032" s="72"/>
      <c r="DR6032" s="72"/>
      <c r="DS6032" s="72"/>
      <c r="DT6032" s="72"/>
      <c r="DZ6032" s="141"/>
      <c r="EA6032" s="141"/>
      <c r="EB6032" s="141"/>
      <c r="EC6032" s="141"/>
      <c r="EE6032" s="143"/>
    </row>
    <row r="6033" spans="78:135">
      <c r="BZ6033"/>
      <c r="CA6033" s="100">
        <v>41435.774641203701</v>
      </c>
      <c r="CB6033" t="s">
        <v>1969</v>
      </c>
      <c r="CG6033" s="65"/>
      <c r="DJ6033" s="139"/>
      <c r="DK6033" s="95"/>
      <c r="DO6033" s="141"/>
      <c r="DP6033" s="91"/>
      <c r="DQ6033" s="72"/>
      <c r="DR6033" s="72"/>
      <c r="DS6033" s="72"/>
      <c r="DT6033" s="72"/>
      <c r="DZ6033" s="141"/>
      <c r="EA6033" s="141"/>
      <c r="EB6033" s="141"/>
      <c r="EC6033" s="141"/>
      <c r="EE6033" s="143"/>
    </row>
    <row r="6034" spans="78:135">
      <c r="BZ6034"/>
      <c r="CA6034" s="100">
        <v>41435.774652777778</v>
      </c>
      <c r="CB6034" t="s">
        <v>1969</v>
      </c>
      <c r="CG6034" s="65"/>
      <c r="DJ6034" s="139"/>
      <c r="DK6034" s="95"/>
      <c r="DO6034" s="141"/>
      <c r="DP6034" s="91"/>
      <c r="DQ6034" s="72"/>
      <c r="DR6034" s="72"/>
      <c r="DS6034" s="72"/>
      <c r="DT6034" s="72"/>
      <c r="DZ6034" s="141"/>
      <c r="EA6034" s="141"/>
      <c r="EB6034" s="141"/>
      <c r="EC6034" s="141"/>
      <c r="EE6034" s="143"/>
    </row>
    <row r="6035" spans="78:135">
      <c r="BZ6035"/>
      <c r="CA6035" s="100">
        <v>41435.774652777778</v>
      </c>
      <c r="CB6035" t="s">
        <v>1969</v>
      </c>
      <c r="CG6035" s="65"/>
      <c r="DJ6035" s="139"/>
      <c r="DK6035" s="95"/>
      <c r="DO6035" s="141"/>
      <c r="DP6035" s="91"/>
      <c r="DQ6035" s="72"/>
      <c r="DR6035" s="72"/>
      <c r="DS6035" s="72"/>
      <c r="DT6035" s="72"/>
      <c r="DZ6035" s="141"/>
      <c r="EA6035" s="141"/>
      <c r="EB6035" s="141"/>
      <c r="EC6035" s="141"/>
      <c r="EE6035" s="143"/>
    </row>
    <row r="6036" spans="78:135">
      <c r="BZ6036"/>
      <c r="CA6036" s="100">
        <v>41435.774664351855</v>
      </c>
      <c r="CB6036" t="s">
        <v>1969</v>
      </c>
      <c r="CG6036" s="65"/>
      <c r="DJ6036" s="139"/>
      <c r="DK6036" s="95"/>
      <c r="DO6036" s="141"/>
      <c r="DP6036" s="91"/>
      <c r="DQ6036" s="72"/>
      <c r="DR6036" s="72"/>
      <c r="DS6036" s="72"/>
      <c r="DT6036" s="72"/>
      <c r="DZ6036" s="141"/>
      <c r="EA6036" s="141"/>
      <c r="EB6036" s="141"/>
      <c r="EC6036" s="141"/>
      <c r="EE6036" s="143"/>
    </row>
    <row r="6037" spans="78:135">
      <c r="BZ6037"/>
      <c r="CA6037" s="100">
        <v>41435.774675925924</v>
      </c>
      <c r="CB6037" t="s">
        <v>1969</v>
      </c>
      <c r="CG6037" s="65"/>
      <c r="DJ6037" s="139"/>
      <c r="DK6037" s="95"/>
      <c r="DO6037" s="141"/>
      <c r="DP6037" s="91"/>
      <c r="DQ6037" s="72"/>
      <c r="DR6037" s="72"/>
      <c r="DS6037" s="72"/>
      <c r="DT6037" s="72"/>
      <c r="DZ6037" s="141"/>
      <c r="EA6037" s="141"/>
      <c r="EB6037" s="141"/>
      <c r="EC6037" s="141"/>
      <c r="EE6037" s="143"/>
    </row>
    <row r="6038" spans="78:135">
      <c r="BZ6038"/>
      <c r="CA6038" s="100">
        <v>41435.774687500001</v>
      </c>
      <c r="CB6038" t="s">
        <v>1969</v>
      </c>
      <c r="CG6038" s="65"/>
      <c r="DJ6038" s="139"/>
      <c r="DK6038" s="95"/>
      <c r="DO6038" s="141"/>
      <c r="DP6038" s="91"/>
      <c r="DQ6038" s="72"/>
      <c r="DR6038" s="72"/>
      <c r="DS6038" s="72"/>
      <c r="DT6038" s="72"/>
      <c r="DZ6038" s="141"/>
      <c r="EA6038" s="141"/>
      <c r="EB6038" s="141"/>
      <c r="EC6038" s="141"/>
      <c r="EE6038" s="143"/>
    </row>
    <row r="6039" spans="78:135">
      <c r="BZ6039"/>
      <c r="CA6039" s="100">
        <v>41435.774699074071</v>
      </c>
      <c r="CB6039" t="s">
        <v>1969</v>
      </c>
      <c r="CG6039" s="65"/>
      <c r="DJ6039" s="139"/>
      <c r="DK6039" s="95"/>
      <c r="DO6039" s="141"/>
      <c r="DP6039" s="91"/>
      <c r="DQ6039" s="72"/>
      <c r="DR6039" s="72"/>
      <c r="DS6039" s="72"/>
      <c r="DT6039" s="72"/>
      <c r="DZ6039" s="141"/>
      <c r="EA6039" s="141"/>
      <c r="EB6039" s="141"/>
      <c r="EC6039" s="141"/>
      <c r="EE6039" s="143"/>
    </row>
    <row r="6040" spans="78:135">
      <c r="BZ6040"/>
      <c r="CA6040" s="100">
        <v>41435.774722222224</v>
      </c>
      <c r="CB6040" t="s">
        <v>3593</v>
      </c>
      <c r="CG6040" s="65"/>
      <c r="DJ6040" s="139"/>
      <c r="DK6040" s="95"/>
      <c r="DO6040" s="141"/>
      <c r="DP6040" s="91"/>
      <c r="DQ6040" s="72"/>
      <c r="DR6040" s="72"/>
      <c r="DS6040" s="72"/>
      <c r="DT6040" s="72"/>
      <c r="DZ6040" s="141"/>
      <c r="EA6040" s="141"/>
      <c r="EB6040" s="141"/>
      <c r="EC6040" s="141"/>
      <c r="EE6040" s="143"/>
    </row>
    <row r="6041" spans="78:135">
      <c r="BZ6041"/>
      <c r="CA6041" s="100">
        <v>41435.782280092593</v>
      </c>
      <c r="CB6041" t="s">
        <v>3594</v>
      </c>
      <c r="CG6041" s="65"/>
      <c r="DJ6041" s="139"/>
      <c r="DK6041" s="95"/>
      <c r="DO6041" s="141"/>
      <c r="DP6041" s="91"/>
      <c r="DQ6041" s="72"/>
      <c r="DR6041" s="72"/>
      <c r="DS6041" s="72"/>
      <c r="DT6041" s="72"/>
      <c r="DZ6041" s="141"/>
      <c r="EA6041" s="141"/>
      <c r="EB6041" s="141"/>
      <c r="EC6041" s="141"/>
      <c r="EE6041" s="143"/>
    </row>
    <row r="6042" spans="78:135">
      <c r="BZ6042"/>
      <c r="CA6042" s="100">
        <v>41435.782280092593</v>
      </c>
      <c r="CB6042" t="s">
        <v>3595</v>
      </c>
      <c r="CG6042" s="65"/>
      <c r="DJ6042" s="139"/>
      <c r="DK6042" s="95"/>
      <c r="DO6042" s="141"/>
      <c r="DP6042" s="91"/>
      <c r="DQ6042" s="72"/>
      <c r="DR6042" s="72"/>
      <c r="DS6042" s="72"/>
      <c r="DT6042" s="72"/>
      <c r="DZ6042" s="141"/>
      <c r="EA6042" s="141"/>
      <c r="EB6042" s="141"/>
      <c r="EC6042" s="141"/>
      <c r="EE6042" s="143"/>
    </row>
    <row r="6043" spans="78:135">
      <c r="BZ6043"/>
      <c r="CA6043" s="100">
        <v>41435.782280092593</v>
      </c>
      <c r="CB6043" t="s">
        <v>1969</v>
      </c>
      <c r="CG6043" s="65"/>
      <c r="DJ6043" s="139"/>
      <c r="DK6043" s="95"/>
      <c r="DO6043" s="141"/>
      <c r="DP6043" s="91"/>
      <c r="DQ6043" s="72"/>
      <c r="DR6043" s="72"/>
      <c r="DS6043" s="72"/>
      <c r="DT6043" s="72"/>
      <c r="DZ6043" s="141"/>
      <c r="EA6043" s="141"/>
      <c r="EB6043" s="141"/>
      <c r="EC6043" s="141"/>
      <c r="EE6043" s="143"/>
    </row>
    <row r="6044" spans="78:135">
      <c r="BZ6044"/>
      <c r="CA6044" s="100">
        <v>41435.782280092593</v>
      </c>
      <c r="CB6044" t="s">
        <v>3596</v>
      </c>
      <c r="CG6044" s="65"/>
      <c r="DJ6044" s="139"/>
      <c r="DK6044" s="95"/>
      <c r="DO6044" s="141"/>
      <c r="DP6044" s="91"/>
      <c r="DQ6044" s="72"/>
      <c r="DR6044" s="72"/>
      <c r="DS6044" s="72"/>
      <c r="DT6044" s="72"/>
      <c r="DZ6044" s="141"/>
      <c r="EA6044" s="141"/>
      <c r="EB6044" s="141"/>
      <c r="EC6044" s="141"/>
      <c r="EE6044" s="143"/>
    </row>
    <row r="6045" spans="78:135">
      <c r="BZ6045"/>
      <c r="CA6045" s="100">
        <v>41435.782280092593</v>
      </c>
      <c r="CB6045" t="s">
        <v>1969</v>
      </c>
      <c r="CG6045" s="65"/>
      <c r="DJ6045" s="139"/>
      <c r="DK6045" s="95"/>
      <c r="DO6045" s="141"/>
      <c r="DP6045" s="91"/>
      <c r="DQ6045" s="72"/>
      <c r="DR6045" s="72"/>
      <c r="DS6045" s="72"/>
      <c r="DT6045" s="72"/>
      <c r="DZ6045" s="141"/>
      <c r="EA6045" s="141"/>
      <c r="EB6045" s="141"/>
      <c r="EC6045" s="141"/>
      <c r="EE6045" s="143"/>
    </row>
    <row r="6046" spans="78:135">
      <c r="BZ6046"/>
      <c r="CA6046" s="100">
        <v>41435.78230324074</v>
      </c>
      <c r="CB6046" t="s">
        <v>3562</v>
      </c>
      <c r="CG6046" s="65"/>
      <c r="DJ6046" s="139"/>
      <c r="DK6046" s="95"/>
      <c r="DO6046" s="141"/>
      <c r="DP6046" s="91"/>
      <c r="DQ6046" s="72"/>
      <c r="DR6046" s="72"/>
      <c r="DS6046" s="72"/>
      <c r="DT6046" s="72"/>
      <c r="DZ6046" s="141"/>
      <c r="EA6046" s="141"/>
      <c r="EB6046" s="141"/>
      <c r="EC6046" s="141"/>
      <c r="EE6046" s="143"/>
    </row>
    <row r="6047" spans="78:135">
      <c r="BZ6047"/>
      <c r="CA6047" s="100">
        <v>41435.782326388886</v>
      </c>
      <c r="CB6047" t="s">
        <v>1969</v>
      </c>
      <c r="CG6047" s="65"/>
      <c r="DJ6047" s="139"/>
      <c r="DK6047" s="95"/>
      <c r="DO6047" s="141"/>
      <c r="DP6047" s="91"/>
      <c r="DQ6047" s="72"/>
      <c r="DR6047" s="72"/>
      <c r="DS6047" s="72"/>
      <c r="DT6047" s="72"/>
      <c r="DZ6047" s="141"/>
      <c r="EA6047" s="141"/>
      <c r="EB6047" s="141"/>
      <c r="EC6047" s="141"/>
      <c r="EE6047" s="143"/>
    </row>
    <row r="6048" spans="78:135">
      <c r="BZ6048"/>
      <c r="CA6048" s="100">
        <v>41435.782337962963</v>
      </c>
      <c r="CB6048" t="s">
        <v>3594</v>
      </c>
      <c r="CG6048" s="65"/>
      <c r="DJ6048" s="139"/>
      <c r="DK6048" s="95"/>
      <c r="DO6048" s="141"/>
      <c r="DP6048" s="91"/>
      <c r="DQ6048" s="72"/>
      <c r="DR6048" s="72"/>
      <c r="DS6048" s="72"/>
      <c r="DT6048" s="72"/>
      <c r="DZ6048" s="141"/>
      <c r="EA6048" s="141"/>
      <c r="EB6048" s="141"/>
      <c r="EC6048" s="141"/>
      <c r="EE6048" s="143"/>
    </row>
    <row r="6049" spans="78:135">
      <c r="BZ6049"/>
      <c r="CA6049" s="100">
        <v>41435.782337962963</v>
      </c>
      <c r="CB6049" t="s">
        <v>3511</v>
      </c>
      <c r="CG6049" s="65"/>
      <c r="DJ6049" s="139"/>
      <c r="DK6049" s="95"/>
      <c r="DO6049" s="141"/>
      <c r="DP6049" s="91"/>
      <c r="DQ6049" s="72"/>
      <c r="DR6049" s="72"/>
      <c r="DS6049" s="72"/>
      <c r="DT6049" s="72"/>
      <c r="DZ6049" s="141"/>
      <c r="EA6049" s="141"/>
      <c r="EB6049" s="141"/>
      <c r="EC6049" s="141"/>
      <c r="EE6049" s="143"/>
    </row>
    <row r="6050" spans="78:135">
      <c r="BZ6050"/>
      <c r="CA6050" s="100">
        <v>41435.784907407404</v>
      </c>
      <c r="CB6050" t="s">
        <v>1969</v>
      </c>
      <c r="CG6050" s="65"/>
      <c r="DJ6050" s="139"/>
      <c r="DK6050" s="95"/>
      <c r="DO6050" s="141"/>
      <c r="DP6050" s="91"/>
      <c r="DQ6050" s="72"/>
      <c r="DR6050" s="72"/>
      <c r="DS6050" s="72"/>
      <c r="DT6050" s="72"/>
      <c r="DZ6050" s="141"/>
      <c r="EA6050" s="141"/>
      <c r="EB6050" s="141"/>
      <c r="EC6050" s="141"/>
      <c r="EE6050" s="143"/>
    </row>
    <row r="6051" spans="78:135">
      <c r="BZ6051"/>
      <c r="CA6051" s="100">
        <v>41436.474328703705</v>
      </c>
      <c r="CB6051" t="s">
        <v>1666</v>
      </c>
      <c r="CG6051" s="65"/>
      <c r="DJ6051" s="139"/>
      <c r="DK6051" s="95"/>
      <c r="DO6051" s="141"/>
      <c r="DP6051" s="91"/>
      <c r="DQ6051" s="72"/>
      <c r="DR6051" s="72"/>
      <c r="DS6051" s="72"/>
      <c r="DT6051" s="72"/>
      <c r="DZ6051" s="141"/>
      <c r="EA6051" s="141"/>
      <c r="EB6051" s="141"/>
      <c r="EC6051" s="141"/>
      <c r="EE6051" s="143"/>
    </row>
    <row r="6052" spans="78:135">
      <c r="BZ6052"/>
      <c r="CA6052" s="100">
        <v>41436.474351851852</v>
      </c>
      <c r="CB6052" t="s">
        <v>3474</v>
      </c>
      <c r="CG6052" s="65"/>
      <c r="DJ6052" s="139"/>
      <c r="DK6052" s="95"/>
      <c r="DO6052" s="141"/>
      <c r="DP6052" s="91"/>
      <c r="DQ6052" s="72"/>
      <c r="DR6052" s="72"/>
      <c r="DS6052" s="72"/>
      <c r="DT6052" s="72"/>
      <c r="DZ6052" s="141"/>
      <c r="EA6052" s="141"/>
      <c r="EB6052" s="141"/>
      <c r="EC6052" s="141"/>
      <c r="EE6052" s="143"/>
    </row>
    <row r="6053" spans="78:135">
      <c r="BZ6053"/>
      <c r="CA6053" s="100">
        <v>41436.474363425928</v>
      </c>
      <c r="CB6053" t="s">
        <v>3475</v>
      </c>
      <c r="CG6053" s="65"/>
      <c r="DJ6053" s="139"/>
      <c r="DK6053" s="95"/>
      <c r="DO6053" s="141"/>
      <c r="DP6053" s="91"/>
      <c r="DQ6053" s="72"/>
      <c r="DR6053" s="72"/>
      <c r="DS6053" s="72"/>
      <c r="DT6053" s="72"/>
      <c r="DZ6053" s="141"/>
      <c r="EA6053" s="141"/>
      <c r="EB6053" s="141"/>
      <c r="EC6053" s="141"/>
      <c r="EE6053" s="143"/>
    </row>
    <row r="6054" spans="78:135">
      <c r="BZ6054"/>
      <c r="CA6054" s="100">
        <v>41436.474826388891</v>
      </c>
      <c r="CB6054" t="s">
        <v>1666</v>
      </c>
      <c r="CG6054" s="65"/>
      <c r="DJ6054" s="139"/>
      <c r="DK6054" s="95"/>
      <c r="DO6054" s="141"/>
      <c r="DP6054" s="91"/>
      <c r="DQ6054" s="72"/>
      <c r="DR6054" s="72"/>
      <c r="DS6054" s="72"/>
      <c r="DT6054" s="72"/>
      <c r="DZ6054" s="141"/>
      <c r="EA6054" s="141"/>
      <c r="EB6054" s="141"/>
      <c r="EC6054" s="141"/>
      <c r="EE6054" s="143"/>
    </row>
    <row r="6055" spans="78:135">
      <c r="BZ6055"/>
      <c r="CA6055" s="100">
        <v>41436.474849537037</v>
      </c>
      <c r="CB6055" t="s">
        <v>3474</v>
      </c>
      <c r="CG6055" s="65"/>
      <c r="DJ6055" s="139"/>
      <c r="DK6055" s="95"/>
      <c r="DO6055" s="141"/>
      <c r="DP6055" s="91"/>
      <c r="DQ6055" s="72"/>
      <c r="DR6055" s="72"/>
      <c r="DS6055" s="72"/>
      <c r="DT6055" s="72"/>
      <c r="DZ6055" s="141"/>
      <c r="EA6055" s="141"/>
      <c r="EB6055" s="141"/>
      <c r="EC6055" s="141"/>
      <c r="EE6055" s="143"/>
    </row>
    <row r="6056" spans="78:135">
      <c r="BZ6056"/>
      <c r="CA6056" s="100">
        <v>41436.474849537037</v>
      </c>
      <c r="CB6056" t="s">
        <v>3475</v>
      </c>
      <c r="CG6056" s="65"/>
      <c r="DJ6056" s="139"/>
      <c r="DK6056" s="95"/>
      <c r="DO6056" s="141"/>
      <c r="DP6056" s="91"/>
      <c r="DQ6056" s="72"/>
      <c r="DR6056" s="72"/>
      <c r="DS6056" s="72"/>
      <c r="DT6056" s="72"/>
      <c r="DZ6056" s="141"/>
      <c r="EA6056" s="141"/>
      <c r="EB6056" s="141"/>
      <c r="EC6056" s="141"/>
      <c r="EE6056" s="143"/>
    </row>
    <row r="6057" spans="78:135">
      <c r="BZ6057"/>
      <c r="CA6057" s="100">
        <v>41436.480428240742</v>
      </c>
      <c r="CB6057" t="s">
        <v>1047</v>
      </c>
      <c r="CG6057" s="65"/>
      <c r="DJ6057" s="139"/>
      <c r="DK6057" s="95"/>
      <c r="DO6057" s="141"/>
      <c r="DP6057" s="91"/>
      <c r="DQ6057" s="72"/>
      <c r="DR6057" s="72"/>
      <c r="DS6057" s="72"/>
      <c r="DT6057" s="72"/>
      <c r="DZ6057" s="141"/>
      <c r="EA6057" s="141"/>
      <c r="EB6057" s="141"/>
      <c r="EC6057" s="141"/>
      <c r="EE6057" s="143"/>
    </row>
    <row r="6058" spans="78:135">
      <c r="BZ6058"/>
      <c r="CA6058" s="100">
        <v>41436.480428240742</v>
      </c>
      <c r="CB6058" t="s">
        <v>525</v>
      </c>
      <c r="CG6058" s="65"/>
      <c r="DJ6058" s="139"/>
      <c r="DK6058" s="95"/>
      <c r="DO6058" s="141"/>
      <c r="DP6058" s="91"/>
      <c r="DQ6058" s="72"/>
      <c r="DR6058" s="72"/>
      <c r="DS6058" s="72"/>
      <c r="DT6058" s="72"/>
      <c r="DZ6058" s="141"/>
      <c r="EA6058" s="141"/>
      <c r="EB6058" s="141"/>
      <c r="EC6058" s="141"/>
      <c r="EE6058" s="143"/>
    </row>
    <row r="6059" spans="78:135">
      <c r="BZ6059"/>
      <c r="CA6059" s="100">
        <v>41436.480439814812</v>
      </c>
      <c r="CB6059" t="s">
        <v>1969</v>
      </c>
      <c r="CG6059" s="65"/>
      <c r="DJ6059" s="139"/>
      <c r="DK6059" s="95"/>
      <c r="DO6059" s="141"/>
      <c r="DP6059" s="91"/>
      <c r="DQ6059" s="72"/>
      <c r="DR6059" s="72"/>
      <c r="DS6059" s="72"/>
      <c r="DT6059" s="72"/>
      <c r="DZ6059" s="141"/>
      <c r="EA6059" s="141"/>
      <c r="EB6059" s="141"/>
      <c r="EC6059" s="141"/>
      <c r="EE6059" s="143"/>
    </row>
    <row r="6060" spans="78:135">
      <c r="BZ6060"/>
      <c r="CA6060" s="100">
        <v>41436.480694444443</v>
      </c>
      <c r="CB6060" t="s">
        <v>1969</v>
      </c>
      <c r="CG6060" s="65"/>
      <c r="DJ6060" s="139"/>
      <c r="DK6060" s="95"/>
      <c r="DO6060" s="141"/>
      <c r="DP6060" s="91"/>
      <c r="DQ6060" s="72"/>
      <c r="DR6060" s="72"/>
      <c r="DS6060" s="72"/>
      <c r="DT6060" s="72"/>
      <c r="DZ6060" s="141"/>
      <c r="EA6060" s="141"/>
      <c r="EB6060" s="141"/>
      <c r="EC6060" s="141"/>
      <c r="EE6060" s="143"/>
    </row>
    <row r="6061" spans="78:135">
      <c r="BZ6061"/>
      <c r="CA6061" s="100">
        <v>41436.481377314813</v>
      </c>
      <c r="CB6061" t="s">
        <v>526</v>
      </c>
      <c r="CG6061" s="65"/>
      <c r="DJ6061" s="139"/>
      <c r="DK6061" s="95"/>
      <c r="DO6061" s="141"/>
      <c r="DP6061" s="91"/>
      <c r="DQ6061" s="72"/>
      <c r="DR6061" s="72"/>
      <c r="DS6061" s="72"/>
      <c r="DT6061" s="72"/>
      <c r="DZ6061" s="141"/>
      <c r="EA6061" s="141"/>
      <c r="EB6061" s="141"/>
      <c r="EC6061" s="141"/>
      <c r="EE6061" s="143"/>
    </row>
    <row r="6062" spans="78:135">
      <c r="BZ6062"/>
      <c r="CA6062" s="100">
        <v>41436.481377314813</v>
      </c>
      <c r="CB6062" t="s">
        <v>527</v>
      </c>
      <c r="CG6062" s="65"/>
      <c r="DJ6062" s="139"/>
      <c r="DK6062" s="95"/>
      <c r="DO6062" s="141"/>
      <c r="DP6062" s="91"/>
      <c r="DQ6062" s="72"/>
      <c r="DR6062" s="72"/>
      <c r="DS6062" s="72"/>
      <c r="DT6062" s="72"/>
      <c r="DZ6062" s="141"/>
      <c r="EA6062" s="141"/>
      <c r="EB6062" s="141"/>
      <c r="EC6062" s="141"/>
      <c r="EE6062" s="143"/>
    </row>
    <row r="6063" spans="78:135">
      <c r="BZ6063"/>
      <c r="CA6063" s="100">
        <v>41436.481388888889</v>
      </c>
      <c r="CB6063" t="s">
        <v>1969</v>
      </c>
      <c r="CG6063" s="65"/>
      <c r="DJ6063" s="139"/>
      <c r="DK6063" s="95"/>
      <c r="DO6063" s="141"/>
      <c r="DP6063" s="91"/>
      <c r="DQ6063" s="72"/>
      <c r="DR6063" s="72"/>
      <c r="DS6063" s="72"/>
      <c r="DT6063" s="72"/>
      <c r="DZ6063" s="141"/>
      <c r="EA6063" s="141"/>
      <c r="EB6063" s="141"/>
      <c r="EC6063" s="141"/>
      <c r="EE6063" s="143"/>
    </row>
    <row r="6064" spans="78:135">
      <c r="BZ6064"/>
      <c r="CA6064" s="100">
        <v>41436.481423611112</v>
      </c>
      <c r="CB6064" t="s">
        <v>1969</v>
      </c>
      <c r="CG6064" s="65"/>
      <c r="DJ6064" s="139"/>
      <c r="DK6064" s="95"/>
      <c r="DO6064" s="141"/>
      <c r="DP6064" s="91"/>
      <c r="DQ6064" s="72"/>
      <c r="DR6064" s="72"/>
      <c r="DS6064" s="72"/>
      <c r="DT6064" s="72"/>
      <c r="DZ6064" s="141"/>
      <c r="EA6064" s="141"/>
      <c r="EB6064" s="141"/>
      <c r="EC6064" s="141"/>
      <c r="EE6064" s="143"/>
    </row>
    <row r="6065" spans="78:135">
      <c r="BZ6065"/>
      <c r="CA6065" s="100">
        <v>41436.481469907405</v>
      </c>
      <c r="CB6065" t="s">
        <v>528</v>
      </c>
      <c r="CG6065" s="65"/>
      <c r="DJ6065" s="139"/>
      <c r="DK6065" s="95"/>
      <c r="DO6065" s="141"/>
      <c r="DP6065" s="91"/>
      <c r="DQ6065" s="72"/>
      <c r="DR6065" s="72"/>
      <c r="DS6065" s="72"/>
      <c r="DT6065" s="72"/>
      <c r="DZ6065" s="141"/>
      <c r="EA6065" s="141"/>
      <c r="EB6065" s="141"/>
      <c r="EC6065" s="141"/>
      <c r="EE6065" s="143"/>
    </row>
    <row r="6066" spans="78:135">
      <c r="BZ6066"/>
      <c r="CA6066" s="100">
        <v>41436.481493055559</v>
      </c>
      <c r="CB6066" t="s">
        <v>450</v>
      </c>
      <c r="CG6066" s="65"/>
      <c r="DJ6066" s="139"/>
      <c r="DK6066" s="95"/>
      <c r="DO6066" s="141"/>
      <c r="DP6066" s="91"/>
      <c r="DQ6066" s="72"/>
      <c r="DR6066" s="72"/>
      <c r="DS6066" s="72"/>
      <c r="DT6066" s="72"/>
      <c r="DZ6066" s="141"/>
      <c r="EA6066" s="141"/>
      <c r="EB6066" s="141"/>
      <c r="EC6066" s="141"/>
      <c r="EE6066" s="143"/>
    </row>
    <row r="6067" spans="78:135">
      <c r="BZ6067"/>
      <c r="CA6067" s="100">
        <v>41436.481504629628</v>
      </c>
      <c r="CB6067" t="s">
        <v>3407</v>
      </c>
      <c r="CG6067" s="65"/>
      <c r="DJ6067" s="139"/>
      <c r="DK6067" s="95"/>
      <c r="DO6067" s="141"/>
      <c r="DP6067" s="91"/>
      <c r="DQ6067" s="72"/>
      <c r="DR6067" s="72"/>
      <c r="DS6067" s="72"/>
      <c r="DT6067" s="72"/>
      <c r="DZ6067" s="141"/>
      <c r="EA6067" s="141"/>
      <c r="EB6067" s="141"/>
      <c r="EC6067" s="141"/>
      <c r="EE6067" s="143"/>
    </row>
    <row r="6068" spans="78:135">
      <c r="BZ6068"/>
      <c r="CA6068" s="100">
        <v>41436.481770833336</v>
      </c>
      <c r="CB6068" t="s">
        <v>528</v>
      </c>
      <c r="CG6068" s="65"/>
      <c r="DJ6068" s="139"/>
      <c r="DK6068" s="95"/>
      <c r="DO6068" s="141"/>
      <c r="DP6068" s="91"/>
      <c r="DQ6068" s="72"/>
      <c r="DR6068" s="72"/>
      <c r="DS6068" s="72"/>
      <c r="DT6068" s="72"/>
      <c r="DZ6068" s="141"/>
      <c r="EA6068" s="141"/>
      <c r="EB6068" s="141"/>
      <c r="EC6068" s="141"/>
      <c r="EE6068" s="143"/>
    </row>
    <row r="6069" spans="78:135">
      <c r="BZ6069"/>
      <c r="CA6069" s="100">
        <v>41436.481782407405</v>
      </c>
      <c r="CB6069" t="s">
        <v>529</v>
      </c>
      <c r="CG6069" s="65"/>
      <c r="DJ6069" s="139"/>
      <c r="DK6069" s="95"/>
      <c r="DO6069" s="141"/>
      <c r="DP6069" s="91"/>
      <c r="DQ6069" s="72"/>
      <c r="DR6069" s="72"/>
      <c r="DS6069" s="72"/>
      <c r="DT6069" s="72"/>
      <c r="DZ6069" s="141"/>
      <c r="EA6069" s="141"/>
      <c r="EB6069" s="141"/>
      <c r="EC6069" s="141"/>
      <c r="EE6069" s="143"/>
    </row>
    <row r="6070" spans="78:135">
      <c r="BZ6070"/>
      <c r="CA6070" s="100">
        <v>41436.481793981482</v>
      </c>
      <c r="CB6070" t="s">
        <v>1969</v>
      </c>
      <c r="CG6070" s="65"/>
      <c r="DJ6070" s="139"/>
      <c r="DK6070" s="95"/>
      <c r="DO6070" s="141"/>
      <c r="DP6070" s="91"/>
      <c r="DQ6070" s="72"/>
      <c r="DR6070" s="72"/>
      <c r="DS6070" s="72"/>
      <c r="DT6070" s="72"/>
      <c r="DZ6070" s="141"/>
      <c r="EA6070" s="141"/>
      <c r="EB6070" s="141"/>
      <c r="EC6070" s="141"/>
      <c r="EE6070" s="143"/>
    </row>
    <row r="6071" spans="78:135">
      <c r="BZ6071"/>
      <c r="CA6071" s="100">
        <v>41436.481817129628</v>
      </c>
      <c r="CB6071" t="s">
        <v>1969</v>
      </c>
      <c r="CG6071" s="65"/>
      <c r="DJ6071" s="139"/>
      <c r="DK6071" s="95"/>
      <c r="DO6071" s="141"/>
      <c r="DP6071" s="91"/>
      <c r="DQ6071" s="72"/>
      <c r="DR6071" s="72"/>
      <c r="DS6071" s="72"/>
      <c r="DT6071" s="72"/>
      <c r="DZ6071" s="141"/>
      <c r="EA6071" s="141"/>
      <c r="EB6071" s="141"/>
      <c r="EC6071" s="141"/>
      <c r="EE6071" s="143"/>
    </row>
    <row r="6072" spans="78:135">
      <c r="BZ6072"/>
      <c r="CA6072" s="100">
        <v>41436.481932870367</v>
      </c>
      <c r="CB6072" t="s">
        <v>530</v>
      </c>
      <c r="CG6072" s="65"/>
      <c r="DJ6072" s="139"/>
      <c r="DK6072" s="95"/>
      <c r="DO6072" s="141"/>
      <c r="DP6072" s="91"/>
      <c r="DQ6072" s="72"/>
      <c r="DR6072" s="72"/>
      <c r="DS6072" s="72"/>
      <c r="DT6072" s="72"/>
      <c r="DZ6072" s="141"/>
      <c r="EA6072" s="141"/>
      <c r="EB6072" s="141"/>
      <c r="EC6072" s="141"/>
      <c r="EE6072" s="143"/>
    </row>
    <row r="6073" spans="78:135">
      <c r="BZ6073"/>
      <c r="CA6073" s="100">
        <v>41436.481944444444</v>
      </c>
      <c r="CB6073" t="s">
        <v>3515</v>
      </c>
      <c r="CG6073" s="65"/>
      <c r="DJ6073" s="139"/>
      <c r="DK6073" s="95"/>
      <c r="DO6073" s="141"/>
      <c r="DP6073" s="91"/>
      <c r="DQ6073" s="72"/>
      <c r="DR6073" s="72"/>
      <c r="DS6073" s="72"/>
      <c r="DT6073" s="72"/>
      <c r="DZ6073" s="141"/>
      <c r="EA6073" s="141"/>
      <c r="EB6073" s="141"/>
      <c r="EC6073" s="141"/>
      <c r="EE6073" s="143"/>
    </row>
    <row r="6074" spans="78:135">
      <c r="BZ6074"/>
      <c r="CA6074" s="100">
        <v>41436.481956018521</v>
      </c>
      <c r="CB6074" t="s">
        <v>1969</v>
      </c>
      <c r="CG6074" s="65"/>
      <c r="DJ6074" s="139"/>
      <c r="DK6074" s="95"/>
      <c r="DO6074" s="141"/>
      <c r="DP6074" s="91"/>
      <c r="DQ6074" s="72"/>
      <c r="DR6074" s="72"/>
      <c r="DS6074" s="72"/>
      <c r="DT6074" s="72"/>
      <c r="DZ6074" s="141"/>
      <c r="EA6074" s="141"/>
      <c r="EB6074" s="141"/>
      <c r="EC6074" s="141"/>
      <c r="EE6074" s="143"/>
    </row>
    <row r="6075" spans="78:135">
      <c r="BZ6075"/>
      <c r="CA6075" s="100">
        <v>41436.481990740744</v>
      </c>
      <c r="CB6075" t="s">
        <v>1969</v>
      </c>
      <c r="CG6075" s="65"/>
      <c r="DJ6075" s="139"/>
      <c r="DK6075" s="95"/>
      <c r="DO6075" s="141"/>
      <c r="DP6075" s="91"/>
      <c r="DQ6075" s="72"/>
      <c r="DR6075" s="72"/>
      <c r="DS6075" s="72"/>
      <c r="DT6075" s="72"/>
      <c r="DZ6075" s="141"/>
      <c r="EA6075" s="141"/>
      <c r="EB6075" s="141"/>
      <c r="EC6075" s="141"/>
      <c r="EE6075" s="143"/>
    </row>
    <row r="6076" spans="78:135">
      <c r="BZ6076"/>
      <c r="CA6076" s="100">
        <v>41436.482048611113</v>
      </c>
      <c r="CB6076" t="s">
        <v>531</v>
      </c>
      <c r="CG6076" s="65"/>
      <c r="DJ6076" s="139"/>
      <c r="DK6076" s="95"/>
      <c r="DO6076" s="141"/>
      <c r="DP6076" s="91"/>
      <c r="DQ6076" s="72"/>
      <c r="DR6076" s="72"/>
      <c r="DS6076" s="72"/>
      <c r="DT6076" s="72"/>
      <c r="DZ6076" s="141"/>
      <c r="EA6076" s="141"/>
      <c r="EB6076" s="141"/>
      <c r="EC6076" s="141"/>
      <c r="EE6076" s="143"/>
    </row>
    <row r="6077" spans="78:135">
      <c r="BZ6077"/>
      <c r="CA6077" s="100">
        <v>41436.482060185182</v>
      </c>
      <c r="CB6077" t="s">
        <v>798</v>
      </c>
      <c r="CG6077" s="65"/>
      <c r="DJ6077" s="139"/>
      <c r="DK6077" s="95"/>
      <c r="DO6077" s="141"/>
      <c r="DP6077" s="91"/>
      <c r="DQ6077" s="72"/>
      <c r="DR6077" s="72"/>
      <c r="DS6077" s="72"/>
      <c r="DT6077" s="72"/>
      <c r="DZ6077" s="141"/>
      <c r="EA6077" s="141"/>
      <c r="EB6077" s="141"/>
      <c r="EC6077" s="141"/>
      <c r="EE6077" s="143"/>
    </row>
    <row r="6078" spans="78:135">
      <c r="BZ6078"/>
      <c r="CA6078" s="100">
        <v>41436.482071759259</v>
      </c>
      <c r="CB6078" t="s">
        <v>1969</v>
      </c>
      <c r="CG6078" s="65"/>
      <c r="DJ6078" s="139"/>
      <c r="DK6078" s="95"/>
      <c r="DO6078" s="141"/>
      <c r="DP6078" s="91"/>
      <c r="DQ6078" s="72"/>
      <c r="DR6078" s="72"/>
      <c r="DS6078" s="72"/>
      <c r="DT6078" s="72"/>
      <c r="DZ6078" s="141"/>
      <c r="EA6078" s="141"/>
      <c r="EB6078" s="141"/>
      <c r="EC6078" s="141"/>
      <c r="EE6078" s="143"/>
    </row>
    <row r="6079" spans="78:135">
      <c r="BZ6079"/>
      <c r="CA6079" s="100">
        <v>41436.482083333336</v>
      </c>
      <c r="CB6079" t="s">
        <v>1969</v>
      </c>
      <c r="CG6079" s="65"/>
      <c r="DJ6079" s="139"/>
      <c r="DK6079" s="95"/>
      <c r="DO6079" s="141"/>
      <c r="DP6079" s="91"/>
      <c r="DQ6079" s="72"/>
      <c r="DR6079" s="72"/>
      <c r="DS6079" s="72"/>
      <c r="DT6079" s="72"/>
      <c r="DZ6079" s="141"/>
      <c r="EA6079" s="141"/>
      <c r="EB6079" s="141"/>
      <c r="EC6079" s="141"/>
      <c r="EE6079" s="143"/>
    </row>
    <row r="6080" spans="78:135">
      <c r="BZ6080"/>
      <c r="CA6080" s="100">
        <v>41436.484085648146</v>
      </c>
      <c r="CB6080" t="s">
        <v>1969</v>
      </c>
      <c r="CG6080" s="65"/>
      <c r="DJ6080" s="139"/>
      <c r="DK6080" s="95"/>
      <c r="DO6080" s="141"/>
      <c r="DP6080" s="91"/>
      <c r="DQ6080" s="72"/>
      <c r="DR6080" s="72"/>
      <c r="DS6080" s="72"/>
      <c r="DT6080" s="72"/>
      <c r="DZ6080" s="141"/>
      <c r="EA6080" s="141"/>
      <c r="EB6080" s="141"/>
      <c r="EC6080" s="141"/>
      <c r="EE6080" s="143"/>
    </row>
    <row r="6081" spans="78:135">
      <c r="BZ6081"/>
      <c r="CA6081" s="100">
        <v>41436.484085648146</v>
      </c>
      <c r="CB6081" t="s">
        <v>1969</v>
      </c>
      <c r="CG6081" s="65"/>
      <c r="DJ6081" s="139"/>
      <c r="DK6081" s="95"/>
      <c r="DO6081" s="141"/>
      <c r="DP6081" s="91"/>
      <c r="DQ6081" s="72"/>
      <c r="DR6081" s="72"/>
      <c r="DS6081" s="72"/>
      <c r="DT6081" s="72"/>
      <c r="DZ6081" s="141"/>
      <c r="EA6081" s="141"/>
      <c r="EB6081" s="141"/>
      <c r="EC6081" s="141"/>
      <c r="EE6081" s="143"/>
    </row>
    <row r="6082" spans="78:135">
      <c r="BZ6082"/>
      <c r="CA6082" s="100">
        <v>41436.484212962961</v>
      </c>
      <c r="CB6082" t="s">
        <v>1969</v>
      </c>
      <c r="CG6082" s="65"/>
      <c r="DJ6082" s="139"/>
      <c r="DK6082" s="95"/>
      <c r="DO6082" s="141"/>
      <c r="DP6082" s="91"/>
      <c r="DQ6082" s="72"/>
      <c r="DR6082" s="72"/>
      <c r="DS6082" s="72"/>
      <c r="DT6082" s="72"/>
      <c r="DZ6082" s="141"/>
      <c r="EA6082" s="141"/>
      <c r="EB6082" s="141"/>
      <c r="EC6082" s="141"/>
      <c r="EE6082" s="143"/>
    </row>
    <row r="6083" spans="78:135">
      <c r="BZ6083"/>
      <c r="CA6083" s="100">
        <v>41436.484224537038</v>
      </c>
      <c r="CB6083" t="s">
        <v>1969</v>
      </c>
      <c r="CG6083" s="65"/>
      <c r="DJ6083" s="139"/>
      <c r="DK6083" s="95"/>
      <c r="DO6083" s="141"/>
      <c r="DP6083" s="91"/>
      <c r="DQ6083" s="72"/>
      <c r="DR6083" s="72"/>
      <c r="DS6083" s="72"/>
      <c r="DT6083" s="72"/>
      <c r="DZ6083" s="141"/>
      <c r="EA6083" s="141"/>
      <c r="EB6083" s="141"/>
      <c r="EC6083" s="141"/>
      <c r="EE6083" s="143"/>
    </row>
    <row r="6084" spans="78:135">
      <c r="BZ6084"/>
      <c r="CA6084" s="100">
        <v>41436.484236111108</v>
      </c>
      <c r="CB6084" t="s">
        <v>720</v>
      </c>
      <c r="CG6084" s="65"/>
      <c r="DJ6084" s="139"/>
      <c r="DK6084" s="95"/>
      <c r="DO6084" s="141"/>
      <c r="DP6084" s="91"/>
      <c r="DQ6084" s="72"/>
      <c r="DR6084" s="72"/>
      <c r="DS6084" s="72"/>
      <c r="DT6084" s="72"/>
      <c r="DZ6084" s="141"/>
      <c r="EA6084" s="141"/>
      <c r="EB6084" s="141"/>
      <c r="EC6084" s="141"/>
      <c r="EE6084" s="143"/>
    </row>
    <row r="6085" spans="78:135">
      <c r="BZ6085"/>
      <c r="CA6085" s="100">
        <v>41436.484247685185</v>
      </c>
      <c r="CB6085" t="s">
        <v>1969</v>
      </c>
      <c r="CG6085" s="65"/>
      <c r="DJ6085" s="139"/>
      <c r="DK6085" s="95"/>
      <c r="DO6085" s="141"/>
      <c r="DP6085" s="91"/>
      <c r="DQ6085" s="72"/>
      <c r="DR6085" s="72"/>
      <c r="DS6085" s="72"/>
      <c r="DT6085" s="72"/>
      <c r="DZ6085" s="141"/>
      <c r="EA6085" s="141"/>
      <c r="EB6085" s="141"/>
      <c r="EC6085" s="141"/>
      <c r="EE6085" s="143"/>
    </row>
    <row r="6086" spans="78:135">
      <c r="BZ6086"/>
      <c r="CA6086" s="100">
        <v>41436.484247685185</v>
      </c>
      <c r="CB6086" t="s">
        <v>1969</v>
      </c>
      <c r="CG6086" s="65"/>
      <c r="DJ6086" s="139"/>
      <c r="DK6086" s="95"/>
      <c r="DO6086" s="141"/>
      <c r="DP6086" s="91"/>
      <c r="DQ6086" s="72"/>
      <c r="DR6086" s="72"/>
      <c r="DS6086" s="72"/>
      <c r="DT6086" s="72"/>
      <c r="DZ6086" s="141"/>
      <c r="EA6086" s="141"/>
      <c r="EB6086" s="141"/>
      <c r="EC6086" s="141"/>
      <c r="EE6086" s="143"/>
    </row>
    <row r="6087" spans="78:135">
      <c r="BZ6087"/>
      <c r="CA6087" s="100">
        <v>41436.484259259261</v>
      </c>
      <c r="CB6087" t="s">
        <v>1969</v>
      </c>
      <c r="CG6087" s="65"/>
      <c r="DJ6087" s="139"/>
      <c r="DK6087" s="95"/>
      <c r="DO6087" s="141"/>
      <c r="DP6087" s="91"/>
      <c r="DQ6087" s="72"/>
      <c r="DR6087" s="72"/>
      <c r="DS6087" s="72"/>
      <c r="DT6087" s="72"/>
      <c r="DZ6087" s="141"/>
      <c r="EA6087" s="141"/>
      <c r="EB6087" s="141"/>
      <c r="EC6087" s="141"/>
      <c r="EE6087" s="143"/>
    </row>
    <row r="6088" spans="78:135">
      <c r="BZ6088"/>
      <c r="CA6088" s="100">
        <v>41436.484270833331</v>
      </c>
      <c r="CB6088" t="s">
        <v>1969</v>
      </c>
      <c r="CG6088" s="65"/>
      <c r="DJ6088" s="139"/>
      <c r="DK6088" s="95"/>
      <c r="DO6088" s="141"/>
      <c r="DP6088" s="91"/>
      <c r="DQ6088" s="72"/>
      <c r="DR6088" s="72"/>
      <c r="DS6088" s="72"/>
      <c r="DT6088" s="72"/>
      <c r="DZ6088" s="141"/>
      <c r="EA6088" s="141"/>
      <c r="EB6088" s="141"/>
      <c r="EC6088" s="141"/>
      <c r="EE6088" s="143"/>
    </row>
    <row r="6089" spans="78:135">
      <c r="BZ6089"/>
      <c r="CA6089" s="100">
        <v>41436.484282407408</v>
      </c>
      <c r="CB6089" t="s">
        <v>1969</v>
      </c>
      <c r="CG6089" s="65"/>
      <c r="DJ6089" s="139"/>
      <c r="DK6089" s="95"/>
      <c r="DO6089" s="141"/>
      <c r="DP6089" s="91"/>
      <c r="DQ6089" s="72"/>
      <c r="DR6089" s="72"/>
      <c r="DS6089" s="72"/>
      <c r="DT6089" s="72"/>
      <c r="DZ6089" s="141"/>
      <c r="EA6089" s="141"/>
      <c r="EB6089" s="141"/>
      <c r="EC6089" s="141"/>
      <c r="EE6089" s="143"/>
    </row>
    <row r="6090" spans="78:135">
      <c r="BZ6090"/>
      <c r="CA6090" s="100">
        <v>41436.484293981484</v>
      </c>
      <c r="CB6090" t="s">
        <v>670</v>
      </c>
      <c r="CG6090" s="65"/>
      <c r="DJ6090" s="139"/>
      <c r="DK6090" s="95"/>
      <c r="DO6090" s="141"/>
      <c r="DP6090" s="91"/>
      <c r="DQ6090" s="72"/>
      <c r="DR6090" s="72"/>
      <c r="DS6090" s="72"/>
      <c r="DT6090" s="72"/>
      <c r="DZ6090" s="141"/>
      <c r="EA6090" s="141"/>
      <c r="EB6090" s="141"/>
      <c r="EC6090" s="141"/>
      <c r="EE6090" s="143"/>
    </row>
    <row r="6091" spans="78:135">
      <c r="BZ6091"/>
      <c r="CA6091" s="100">
        <v>41436.484305555554</v>
      </c>
      <c r="CB6091" t="s">
        <v>1969</v>
      </c>
      <c r="CG6091" s="65"/>
      <c r="DJ6091" s="139"/>
      <c r="DK6091" s="95"/>
      <c r="DO6091" s="141"/>
      <c r="DP6091" s="91"/>
      <c r="DQ6091" s="72"/>
      <c r="DR6091" s="72"/>
      <c r="DS6091" s="72"/>
      <c r="DT6091" s="72"/>
      <c r="DZ6091" s="141"/>
      <c r="EA6091" s="141"/>
      <c r="EB6091" s="141"/>
      <c r="EC6091" s="141"/>
      <c r="EE6091" s="143"/>
    </row>
    <row r="6092" spans="78:135">
      <c r="BZ6092"/>
      <c r="CA6092" s="100">
        <v>41436.484305555554</v>
      </c>
      <c r="CB6092" t="s">
        <v>1969</v>
      </c>
      <c r="CG6092" s="65"/>
      <c r="DJ6092" s="139"/>
      <c r="DK6092" s="95"/>
      <c r="DO6092" s="141"/>
      <c r="DP6092" s="91"/>
      <c r="DQ6092" s="72"/>
      <c r="DR6092" s="72"/>
      <c r="DS6092" s="72"/>
      <c r="DT6092" s="72"/>
      <c r="DZ6092" s="141"/>
      <c r="EA6092" s="141"/>
      <c r="EB6092" s="141"/>
      <c r="EC6092" s="141"/>
      <c r="EE6092" s="143"/>
    </row>
    <row r="6093" spans="78:135">
      <c r="BZ6093"/>
      <c r="CA6093" s="100">
        <v>41436.484317129631</v>
      </c>
      <c r="CB6093" t="s">
        <v>1969</v>
      </c>
      <c r="CG6093" s="65"/>
      <c r="DJ6093" s="139"/>
      <c r="DK6093" s="95"/>
      <c r="DO6093" s="141"/>
      <c r="DP6093" s="91"/>
      <c r="DQ6093" s="72"/>
      <c r="DR6093" s="72"/>
      <c r="DS6093" s="72"/>
      <c r="DT6093" s="72"/>
      <c r="DZ6093" s="141"/>
      <c r="EA6093" s="141"/>
      <c r="EB6093" s="141"/>
      <c r="EC6093" s="141"/>
      <c r="EE6093" s="143"/>
    </row>
    <row r="6094" spans="78:135">
      <c r="BZ6094"/>
      <c r="CA6094" s="100">
        <v>41436.4843287037</v>
      </c>
      <c r="CB6094" t="s">
        <v>1969</v>
      </c>
      <c r="CG6094" s="65"/>
      <c r="DJ6094" s="139"/>
      <c r="DK6094" s="95"/>
      <c r="DO6094" s="141"/>
      <c r="DP6094" s="91"/>
      <c r="DQ6094" s="72"/>
      <c r="DR6094" s="72"/>
      <c r="DS6094" s="72"/>
      <c r="DT6094" s="72"/>
      <c r="DZ6094" s="141"/>
      <c r="EA6094" s="141"/>
      <c r="EB6094" s="141"/>
      <c r="EC6094" s="141"/>
      <c r="EE6094" s="143"/>
    </row>
    <row r="6095" spans="78:135">
      <c r="BZ6095"/>
      <c r="CA6095" s="100">
        <v>41436.484340277777</v>
      </c>
      <c r="CB6095" t="s">
        <v>1969</v>
      </c>
      <c r="CG6095" s="65"/>
      <c r="DJ6095" s="139"/>
      <c r="DK6095" s="95"/>
      <c r="DO6095" s="141"/>
      <c r="DP6095" s="91"/>
      <c r="DQ6095" s="72"/>
      <c r="DR6095" s="72"/>
      <c r="DS6095" s="72"/>
      <c r="DT6095" s="72"/>
      <c r="DZ6095" s="141"/>
      <c r="EA6095" s="141"/>
      <c r="EB6095" s="141"/>
      <c r="EC6095" s="141"/>
      <c r="EE6095" s="143"/>
    </row>
    <row r="6096" spans="78:135">
      <c r="BZ6096"/>
      <c r="CA6096" s="100">
        <v>41436.484351851854</v>
      </c>
      <c r="CB6096" t="s">
        <v>722</v>
      </c>
      <c r="CG6096" s="65"/>
      <c r="DJ6096" s="139"/>
      <c r="DK6096" s="95"/>
      <c r="DO6096" s="141"/>
      <c r="DP6096" s="91"/>
      <c r="DQ6096" s="72"/>
      <c r="DR6096" s="72"/>
      <c r="DS6096" s="72"/>
      <c r="DT6096" s="72"/>
      <c r="DZ6096" s="141"/>
      <c r="EA6096" s="141"/>
      <c r="EB6096" s="141"/>
      <c r="EC6096" s="141"/>
      <c r="EE6096" s="143"/>
    </row>
    <row r="6097" spans="78:135">
      <c r="BZ6097"/>
      <c r="CA6097" s="100">
        <v>41436.484363425923</v>
      </c>
      <c r="CB6097" t="s">
        <v>1969</v>
      </c>
      <c r="CG6097" s="65"/>
      <c r="DJ6097" s="139"/>
      <c r="DK6097" s="95"/>
      <c r="DO6097" s="141"/>
      <c r="DP6097" s="91"/>
      <c r="DQ6097" s="72"/>
      <c r="DR6097" s="72"/>
      <c r="DS6097" s="72"/>
      <c r="DT6097" s="72"/>
      <c r="DZ6097" s="141"/>
      <c r="EA6097" s="141"/>
      <c r="EB6097" s="141"/>
      <c r="EC6097" s="141"/>
      <c r="EE6097" s="143"/>
    </row>
    <row r="6098" spans="78:135">
      <c r="BZ6098"/>
      <c r="CA6098" s="100">
        <v>41436.484363425923</v>
      </c>
      <c r="CB6098" t="s">
        <v>1969</v>
      </c>
      <c r="CG6098" s="65"/>
      <c r="DJ6098" s="139"/>
      <c r="DK6098" s="95"/>
      <c r="DO6098" s="141"/>
      <c r="DP6098" s="91"/>
      <c r="DQ6098" s="72"/>
      <c r="DR6098" s="72"/>
      <c r="DS6098" s="72"/>
      <c r="DT6098" s="72"/>
      <c r="DZ6098" s="141"/>
      <c r="EA6098" s="141"/>
      <c r="EB6098" s="141"/>
      <c r="EC6098" s="141"/>
      <c r="EE6098" s="143"/>
    </row>
    <row r="6099" spans="78:135">
      <c r="BZ6099"/>
      <c r="CA6099" s="100">
        <v>41436.484375</v>
      </c>
      <c r="CB6099" t="s">
        <v>1969</v>
      </c>
      <c r="CG6099" s="65"/>
      <c r="DJ6099" s="139"/>
      <c r="DK6099" s="95"/>
      <c r="DO6099" s="141"/>
      <c r="DP6099" s="91"/>
      <c r="DQ6099" s="72"/>
      <c r="DR6099" s="72"/>
      <c r="DS6099" s="72"/>
      <c r="DT6099" s="72"/>
      <c r="DZ6099" s="141"/>
      <c r="EA6099" s="141"/>
      <c r="EB6099" s="141"/>
      <c r="EC6099" s="141"/>
      <c r="EE6099" s="143"/>
    </row>
    <row r="6100" spans="78:135">
      <c r="BZ6100"/>
      <c r="CA6100" s="100">
        <v>41436.484386574077</v>
      </c>
      <c r="CB6100" t="s">
        <v>1969</v>
      </c>
      <c r="CG6100" s="65"/>
      <c r="DJ6100" s="139"/>
      <c r="DK6100" s="95"/>
      <c r="DO6100" s="141"/>
      <c r="DP6100" s="91"/>
      <c r="DQ6100" s="72"/>
      <c r="DR6100" s="72"/>
      <c r="DS6100" s="72"/>
      <c r="DT6100" s="72"/>
      <c r="DZ6100" s="141"/>
      <c r="EA6100" s="141"/>
      <c r="EB6100" s="141"/>
      <c r="EC6100" s="141"/>
      <c r="EE6100" s="143"/>
    </row>
    <row r="6101" spans="78:135">
      <c r="BZ6101"/>
      <c r="CA6101" s="100">
        <v>41436.484386574077</v>
      </c>
      <c r="CB6101" t="s">
        <v>1969</v>
      </c>
      <c r="CG6101" s="65"/>
      <c r="DJ6101" s="139"/>
      <c r="DK6101" s="95"/>
      <c r="DO6101" s="141"/>
      <c r="DP6101" s="91"/>
      <c r="DQ6101" s="72"/>
      <c r="DR6101" s="72"/>
      <c r="DS6101" s="72"/>
      <c r="DT6101" s="72"/>
      <c r="DZ6101" s="141"/>
      <c r="EA6101" s="141"/>
      <c r="EB6101" s="141"/>
      <c r="EC6101" s="141"/>
      <c r="EE6101" s="143"/>
    </row>
    <row r="6102" spans="78:135">
      <c r="BZ6102"/>
      <c r="CA6102" s="100">
        <v>41436.484398148146</v>
      </c>
      <c r="CB6102" t="s">
        <v>1969</v>
      </c>
      <c r="CG6102" s="65"/>
      <c r="DJ6102" s="139"/>
      <c r="DK6102" s="95"/>
      <c r="DO6102" s="141"/>
      <c r="DP6102" s="91"/>
      <c r="DQ6102" s="72"/>
      <c r="DR6102" s="72"/>
      <c r="DS6102" s="72"/>
      <c r="DT6102" s="72"/>
      <c r="DZ6102" s="141"/>
      <c r="EA6102" s="141"/>
      <c r="EB6102" s="141"/>
      <c r="EC6102" s="141"/>
      <c r="EE6102" s="143"/>
    </row>
    <row r="6103" spans="78:135">
      <c r="BZ6103"/>
      <c r="CA6103" s="100">
        <v>41436.484398148146</v>
      </c>
      <c r="CB6103" t="s">
        <v>1969</v>
      </c>
      <c r="CG6103" s="65"/>
      <c r="DJ6103" s="139"/>
      <c r="DK6103" s="95"/>
      <c r="DO6103" s="141"/>
      <c r="DP6103" s="91"/>
      <c r="DQ6103" s="72"/>
      <c r="DR6103" s="72"/>
      <c r="DS6103" s="72"/>
      <c r="DT6103" s="72"/>
      <c r="DZ6103" s="141"/>
      <c r="EA6103" s="141"/>
      <c r="EB6103" s="141"/>
      <c r="EC6103" s="141"/>
      <c r="EE6103" s="143"/>
    </row>
    <row r="6104" spans="78:135">
      <c r="BZ6104"/>
      <c r="CA6104" s="100">
        <v>41436.484398148146</v>
      </c>
      <c r="CB6104" t="s">
        <v>1969</v>
      </c>
      <c r="CG6104" s="65"/>
      <c r="DJ6104" s="139"/>
      <c r="DK6104" s="95"/>
      <c r="DO6104" s="141"/>
      <c r="DP6104" s="91"/>
      <c r="DQ6104" s="72"/>
      <c r="DR6104" s="72"/>
      <c r="DS6104" s="72"/>
      <c r="DT6104" s="72"/>
      <c r="DZ6104" s="141"/>
      <c r="EA6104" s="141"/>
      <c r="EB6104" s="141"/>
      <c r="EC6104" s="141"/>
      <c r="EE6104" s="143"/>
    </row>
    <row r="6105" spans="78:135">
      <c r="BZ6105"/>
      <c r="CA6105" s="100">
        <v>41436.484409722223</v>
      </c>
      <c r="CB6105" t="s">
        <v>1969</v>
      </c>
      <c r="CG6105" s="65"/>
      <c r="DJ6105" s="139"/>
      <c r="DK6105" s="95"/>
      <c r="DO6105" s="141"/>
      <c r="DP6105" s="91"/>
      <c r="DQ6105" s="72"/>
      <c r="DR6105" s="72"/>
      <c r="DS6105" s="72"/>
      <c r="DT6105" s="72"/>
      <c r="DZ6105" s="141"/>
      <c r="EA6105" s="141"/>
      <c r="EB6105" s="141"/>
      <c r="EC6105" s="141"/>
      <c r="EE6105" s="143"/>
    </row>
    <row r="6106" spans="78:135">
      <c r="BZ6106"/>
      <c r="CA6106" s="100">
        <v>41436.4844212963</v>
      </c>
      <c r="CB6106" t="s">
        <v>1969</v>
      </c>
      <c r="CG6106" s="65"/>
      <c r="DJ6106" s="139"/>
      <c r="DK6106" s="95"/>
      <c r="DO6106" s="141"/>
      <c r="DP6106" s="91"/>
      <c r="DQ6106" s="72"/>
      <c r="DR6106" s="72"/>
      <c r="DS6106" s="72"/>
      <c r="DT6106" s="72"/>
      <c r="DZ6106" s="141"/>
      <c r="EA6106" s="141"/>
      <c r="EB6106" s="141"/>
      <c r="EC6106" s="141"/>
      <c r="EE6106" s="143"/>
    </row>
    <row r="6107" spans="78:135">
      <c r="BZ6107"/>
      <c r="CA6107" s="100">
        <v>41436.484456018516</v>
      </c>
      <c r="CB6107" t="s">
        <v>1969</v>
      </c>
      <c r="CG6107" s="65"/>
      <c r="DJ6107" s="139"/>
      <c r="DK6107" s="95"/>
      <c r="DO6107" s="141"/>
      <c r="DP6107" s="91"/>
      <c r="DQ6107" s="72"/>
      <c r="DR6107" s="72"/>
      <c r="DS6107" s="72"/>
      <c r="DT6107" s="72"/>
      <c r="DZ6107" s="141"/>
      <c r="EA6107" s="141"/>
      <c r="EB6107" s="141"/>
      <c r="EC6107" s="141"/>
      <c r="EE6107" s="143"/>
    </row>
    <row r="6108" spans="78:135">
      <c r="BZ6108"/>
      <c r="CA6108" s="100">
        <v>41436.484456018516</v>
      </c>
      <c r="CB6108" t="s">
        <v>1969</v>
      </c>
      <c r="CG6108" s="65"/>
      <c r="DJ6108" s="139"/>
      <c r="DK6108" s="95"/>
      <c r="DO6108" s="141"/>
      <c r="DP6108" s="91"/>
      <c r="DQ6108" s="72"/>
      <c r="DR6108" s="72"/>
      <c r="DS6108" s="72"/>
      <c r="DT6108" s="72"/>
      <c r="DZ6108" s="141"/>
      <c r="EA6108" s="141"/>
      <c r="EB6108" s="141"/>
      <c r="EC6108" s="141"/>
      <c r="EE6108" s="143"/>
    </row>
    <row r="6109" spans="78:135">
      <c r="BZ6109"/>
      <c r="CA6109" s="100">
        <v>41436.484479166669</v>
      </c>
      <c r="CB6109" t="s">
        <v>1969</v>
      </c>
      <c r="CG6109" s="65"/>
      <c r="DJ6109" s="139"/>
      <c r="DK6109" s="95"/>
      <c r="DO6109" s="141"/>
      <c r="DP6109" s="91"/>
      <c r="DQ6109" s="72"/>
      <c r="DR6109" s="72"/>
      <c r="DS6109" s="72"/>
      <c r="DT6109" s="72"/>
      <c r="DZ6109" s="141"/>
      <c r="EA6109" s="141"/>
      <c r="EB6109" s="141"/>
      <c r="EC6109" s="141"/>
      <c r="EE6109" s="143"/>
    </row>
    <row r="6110" spans="78:135">
      <c r="BZ6110"/>
      <c r="CA6110" s="100">
        <v>41436.484490740739</v>
      </c>
      <c r="CB6110" t="s">
        <v>723</v>
      </c>
      <c r="CG6110" s="65"/>
      <c r="DJ6110" s="139"/>
      <c r="DK6110" s="95"/>
      <c r="DO6110" s="141"/>
      <c r="DP6110" s="91"/>
      <c r="DQ6110" s="72"/>
      <c r="DR6110" s="72"/>
      <c r="DS6110" s="72"/>
      <c r="DT6110" s="72"/>
      <c r="DZ6110" s="141"/>
      <c r="EA6110" s="141"/>
      <c r="EB6110" s="141"/>
      <c r="EC6110" s="141"/>
      <c r="EE6110" s="143"/>
    </row>
    <row r="6111" spans="78:135">
      <c r="BZ6111"/>
      <c r="CA6111" s="100">
        <v>41436.484490740739</v>
      </c>
      <c r="CB6111" t="s">
        <v>1969</v>
      </c>
      <c r="CG6111" s="65"/>
      <c r="DJ6111" s="139"/>
      <c r="DK6111" s="95"/>
      <c r="DO6111" s="141"/>
      <c r="DP6111" s="91"/>
      <c r="DQ6111" s="72"/>
      <c r="DR6111" s="72"/>
      <c r="DS6111" s="72"/>
      <c r="DT6111" s="72"/>
      <c r="DZ6111" s="141"/>
      <c r="EA6111" s="141"/>
      <c r="EB6111" s="141"/>
      <c r="EC6111" s="141"/>
      <c r="EE6111" s="143"/>
    </row>
    <row r="6112" spans="78:135">
      <c r="BZ6112"/>
      <c r="CA6112" s="100">
        <v>41436.484502314815</v>
      </c>
      <c r="CB6112" t="s">
        <v>1969</v>
      </c>
      <c r="CG6112" s="65"/>
      <c r="DJ6112" s="139"/>
      <c r="DK6112" s="95"/>
      <c r="DO6112" s="141"/>
      <c r="DP6112" s="91"/>
      <c r="DQ6112" s="72"/>
      <c r="DR6112" s="72"/>
      <c r="DS6112" s="72"/>
      <c r="DT6112" s="72"/>
      <c r="DZ6112" s="141"/>
      <c r="EA6112" s="141"/>
      <c r="EB6112" s="141"/>
      <c r="EC6112" s="141"/>
      <c r="EE6112" s="143"/>
    </row>
    <row r="6113" spans="78:135">
      <c r="BZ6113"/>
      <c r="CA6113" s="100">
        <v>41436.484513888892</v>
      </c>
      <c r="CB6113" t="s">
        <v>1969</v>
      </c>
      <c r="CG6113" s="65"/>
      <c r="DJ6113" s="139"/>
      <c r="DK6113" s="95"/>
      <c r="DO6113" s="141"/>
      <c r="DP6113" s="91"/>
      <c r="DQ6113" s="72"/>
      <c r="DR6113" s="72"/>
      <c r="DS6113" s="72"/>
      <c r="DT6113" s="72"/>
      <c r="DZ6113" s="141"/>
      <c r="EA6113" s="141"/>
      <c r="EB6113" s="141"/>
      <c r="EC6113" s="141"/>
      <c r="EE6113" s="143"/>
    </row>
    <row r="6114" spans="78:135">
      <c r="BZ6114"/>
      <c r="CA6114" s="100">
        <v>41436.484525462962</v>
      </c>
      <c r="CB6114" t="s">
        <v>1969</v>
      </c>
      <c r="CG6114" s="65"/>
      <c r="DJ6114" s="139"/>
      <c r="DK6114" s="95"/>
      <c r="DO6114" s="141"/>
      <c r="DP6114" s="91"/>
      <c r="DQ6114" s="72"/>
      <c r="DR6114" s="72"/>
      <c r="DS6114" s="72"/>
      <c r="DT6114" s="72"/>
      <c r="DZ6114" s="141"/>
      <c r="EA6114" s="141"/>
      <c r="EB6114" s="141"/>
      <c r="EC6114" s="141"/>
      <c r="EE6114" s="143"/>
    </row>
    <row r="6115" spans="78:135">
      <c r="BZ6115"/>
      <c r="CA6115" s="100">
        <v>41436.484537037039</v>
      </c>
      <c r="CB6115" t="s">
        <v>1969</v>
      </c>
      <c r="CG6115" s="65"/>
      <c r="DJ6115" s="139"/>
      <c r="DK6115" s="95"/>
      <c r="DO6115" s="141"/>
      <c r="DP6115" s="91"/>
      <c r="DQ6115" s="72"/>
      <c r="DR6115" s="72"/>
      <c r="DS6115" s="72"/>
      <c r="DT6115" s="72"/>
      <c r="DZ6115" s="141"/>
      <c r="EA6115" s="141"/>
      <c r="EB6115" s="141"/>
      <c r="EC6115" s="141"/>
      <c r="EE6115" s="143"/>
    </row>
    <row r="6116" spans="78:135">
      <c r="BZ6116"/>
      <c r="CA6116" s="100">
        <v>41436.484548611108</v>
      </c>
      <c r="CB6116" t="s">
        <v>1969</v>
      </c>
      <c r="CG6116" s="65"/>
      <c r="DJ6116" s="139"/>
      <c r="DK6116" s="95"/>
      <c r="DO6116" s="141"/>
      <c r="DP6116" s="91"/>
      <c r="DQ6116" s="72"/>
      <c r="DR6116" s="72"/>
      <c r="DS6116" s="72"/>
      <c r="DT6116" s="72"/>
      <c r="DZ6116" s="141"/>
      <c r="EA6116" s="141"/>
      <c r="EB6116" s="141"/>
      <c r="EC6116" s="141"/>
      <c r="EE6116" s="143"/>
    </row>
    <row r="6117" spans="78:135">
      <c r="BZ6117"/>
      <c r="CA6117" s="100">
        <v>41436.484560185185</v>
      </c>
      <c r="CB6117" t="s">
        <v>1969</v>
      </c>
      <c r="CG6117" s="65"/>
      <c r="DJ6117" s="139"/>
      <c r="DK6117" s="95"/>
      <c r="DO6117" s="141"/>
      <c r="DP6117" s="91"/>
      <c r="DQ6117" s="72"/>
      <c r="DR6117" s="72"/>
      <c r="DS6117" s="72"/>
      <c r="DT6117" s="72"/>
      <c r="DZ6117" s="141"/>
      <c r="EA6117" s="141"/>
      <c r="EB6117" s="141"/>
      <c r="EC6117" s="141"/>
      <c r="EE6117" s="143"/>
    </row>
    <row r="6118" spans="78:135">
      <c r="BZ6118"/>
      <c r="CA6118" s="100">
        <v>41436.484571759262</v>
      </c>
      <c r="CB6118" t="s">
        <v>673</v>
      </c>
      <c r="CG6118" s="65"/>
      <c r="DJ6118" s="139"/>
      <c r="DK6118" s="95"/>
      <c r="DO6118" s="141"/>
      <c r="DP6118" s="91"/>
      <c r="DQ6118" s="72"/>
      <c r="DR6118" s="72"/>
      <c r="DS6118" s="72"/>
      <c r="DT6118" s="72"/>
      <c r="DZ6118" s="141"/>
      <c r="EA6118" s="141"/>
      <c r="EB6118" s="141"/>
      <c r="EC6118" s="141"/>
      <c r="EE6118" s="143"/>
    </row>
    <row r="6119" spans="78:135">
      <c r="BZ6119"/>
      <c r="CA6119" s="100">
        <v>41436.484583333331</v>
      </c>
      <c r="CB6119" t="s">
        <v>1969</v>
      </c>
      <c r="CG6119" s="65"/>
      <c r="DJ6119" s="139"/>
      <c r="DK6119" s="95"/>
      <c r="DO6119" s="141"/>
      <c r="DP6119" s="91"/>
      <c r="DQ6119" s="72"/>
      <c r="DR6119" s="72"/>
      <c r="DS6119" s="72"/>
      <c r="DT6119" s="72"/>
      <c r="DZ6119" s="141"/>
      <c r="EA6119" s="141"/>
      <c r="EB6119" s="141"/>
      <c r="EC6119" s="141"/>
      <c r="EE6119" s="143"/>
    </row>
    <row r="6120" spans="78:135">
      <c r="BZ6120"/>
      <c r="CA6120" s="100">
        <v>41436.484594907408</v>
      </c>
      <c r="CB6120" t="s">
        <v>1969</v>
      </c>
      <c r="CG6120" s="65"/>
      <c r="DJ6120" s="139"/>
      <c r="DK6120" s="95"/>
      <c r="DO6120" s="141"/>
      <c r="DP6120" s="91"/>
      <c r="DQ6120" s="72"/>
      <c r="DR6120" s="72"/>
      <c r="DS6120" s="72"/>
      <c r="DT6120" s="72"/>
      <c r="DZ6120" s="141"/>
      <c r="EA6120" s="141"/>
      <c r="EB6120" s="141"/>
      <c r="EC6120" s="141"/>
      <c r="EE6120" s="143"/>
    </row>
    <row r="6121" spans="78:135">
      <c r="BZ6121"/>
      <c r="CA6121" s="100">
        <v>41436.484594907408</v>
      </c>
      <c r="CB6121" t="s">
        <v>1969</v>
      </c>
      <c r="CG6121" s="65"/>
      <c r="DJ6121" s="139"/>
      <c r="DK6121" s="95"/>
      <c r="DO6121" s="141"/>
      <c r="DP6121" s="91"/>
      <c r="DQ6121" s="72"/>
      <c r="DR6121" s="72"/>
      <c r="DS6121" s="72"/>
      <c r="DT6121" s="72"/>
      <c r="DZ6121" s="141"/>
      <c r="EA6121" s="141"/>
      <c r="EB6121" s="141"/>
      <c r="EC6121" s="141"/>
      <c r="EE6121" s="143"/>
    </row>
    <row r="6122" spans="78:135">
      <c r="BZ6122"/>
      <c r="CA6122" s="100">
        <v>41436.484606481485</v>
      </c>
      <c r="CB6122" t="s">
        <v>1969</v>
      </c>
      <c r="CG6122" s="65"/>
      <c r="DJ6122" s="139"/>
      <c r="DK6122" s="95"/>
      <c r="DO6122" s="141"/>
      <c r="DP6122" s="91"/>
      <c r="DQ6122" s="72"/>
      <c r="DR6122" s="72"/>
      <c r="DS6122" s="72"/>
      <c r="DT6122" s="72"/>
      <c r="DZ6122" s="141"/>
      <c r="EA6122" s="141"/>
      <c r="EB6122" s="141"/>
      <c r="EC6122" s="141"/>
      <c r="EE6122" s="143"/>
    </row>
    <row r="6123" spans="78:135">
      <c r="BZ6123"/>
      <c r="CA6123" s="100">
        <v>41436.484618055554</v>
      </c>
      <c r="CB6123" t="s">
        <v>1969</v>
      </c>
      <c r="CG6123" s="65"/>
      <c r="DJ6123" s="139"/>
      <c r="DK6123" s="95"/>
      <c r="DO6123" s="141"/>
      <c r="DP6123" s="91"/>
      <c r="DQ6123" s="72"/>
      <c r="DR6123" s="72"/>
      <c r="DS6123" s="72"/>
      <c r="DT6123" s="72"/>
      <c r="DZ6123" s="141"/>
      <c r="EA6123" s="141"/>
      <c r="EB6123" s="141"/>
      <c r="EC6123" s="141"/>
      <c r="EE6123" s="143"/>
    </row>
    <row r="6124" spans="78:135">
      <c r="BZ6124"/>
      <c r="CA6124" s="100">
        <v>41436.484629629631</v>
      </c>
      <c r="CB6124" t="s">
        <v>1969</v>
      </c>
      <c r="CG6124" s="65"/>
      <c r="DJ6124" s="139"/>
      <c r="DK6124" s="95"/>
      <c r="DO6124" s="141"/>
      <c r="DP6124" s="91"/>
      <c r="DQ6124" s="72"/>
      <c r="DR6124" s="72"/>
      <c r="DS6124" s="72"/>
      <c r="DT6124" s="72"/>
      <c r="DZ6124" s="141"/>
      <c r="EA6124" s="141"/>
      <c r="EB6124" s="141"/>
      <c r="EC6124" s="141"/>
      <c r="EE6124" s="143"/>
    </row>
    <row r="6125" spans="78:135">
      <c r="BZ6125"/>
      <c r="CA6125" s="100">
        <v>41436.484652777777</v>
      </c>
      <c r="CB6125" t="s">
        <v>1969</v>
      </c>
      <c r="CG6125" s="65"/>
      <c r="DJ6125" s="139"/>
      <c r="DK6125" s="95"/>
      <c r="DO6125" s="141"/>
      <c r="DP6125" s="91"/>
      <c r="DQ6125" s="72"/>
      <c r="DR6125" s="72"/>
      <c r="DS6125" s="72"/>
      <c r="DT6125" s="72"/>
      <c r="DZ6125" s="141"/>
      <c r="EA6125" s="141"/>
      <c r="EB6125" s="141"/>
      <c r="EC6125" s="141"/>
      <c r="EE6125" s="143"/>
    </row>
    <row r="6126" spans="78:135">
      <c r="BZ6126"/>
      <c r="CA6126" s="100">
        <v>41436.484664351854</v>
      </c>
      <c r="CB6126" t="s">
        <v>616</v>
      </c>
      <c r="CG6126" s="65"/>
      <c r="DJ6126" s="139"/>
      <c r="DK6126" s="95"/>
      <c r="DO6126" s="141"/>
      <c r="DP6126" s="91"/>
      <c r="DQ6126" s="72"/>
      <c r="DR6126" s="72"/>
      <c r="DS6126" s="72"/>
      <c r="DT6126" s="72"/>
      <c r="DZ6126" s="141"/>
      <c r="EA6126" s="141"/>
      <c r="EB6126" s="141"/>
      <c r="EC6126" s="141"/>
      <c r="EE6126" s="143"/>
    </row>
    <row r="6127" spans="78:135">
      <c r="BZ6127"/>
      <c r="CA6127" s="100">
        <v>41436.484664351854</v>
      </c>
      <c r="CB6127" t="s">
        <v>1969</v>
      </c>
      <c r="CG6127" s="65"/>
      <c r="DJ6127" s="139"/>
      <c r="DK6127" s="95"/>
      <c r="DO6127" s="141"/>
      <c r="DP6127" s="91"/>
      <c r="DQ6127" s="72"/>
      <c r="DR6127" s="72"/>
      <c r="DS6127" s="72"/>
      <c r="DT6127" s="72"/>
      <c r="DZ6127" s="141"/>
      <c r="EA6127" s="141"/>
      <c r="EB6127" s="141"/>
      <c r="EC6127" s="141"/>
      <c r="EE6127" s="143"/>
    </row>
    <row r="6128" spans="78:135">
      <c r="BZ6128"/>
      <c r="CA6128" s="100">
        <v>41436.484675925924</v>
      </c>
      <c r="CB6128" t="s">
        <v>1969</v>
      </c>
      <c r="CG6128" s="65"/>
      <c r="DJ6128" s="139"/>
      <c r="DK6128" s="95"/>
      <c r="DO6128" s="141"/>
      <c r="DP6128" s="91"/>
      <c r="DQ6128" s="72"/>
      <c r="DR6128" s="72"/>
      <c r="DS6128" s="72"/>
      <c r="DT6128" s="72"/>
      <c r="DZ6128" s="141"/>
      <c r="EA6128" s="141"/>
      <c r="EB6128" s="141"/>
      <c r="EC6128" s="141"/>
      <c r="EE6128" s="143"/>
    </row>
    <row r="6129" spans="78:135">
      <c r="BZ6129"/>
      <c r="CA6129" s="100">
        <v>41436.4846875</v>
      </c>
      <c r="CB6129" t="s">
        <v>1969</v>
      </c>
      <c r="CG6129" s="65"/>
      <c r="DJ6129" s="139"/>
      <c r="DK6129" s="95"/>
      <c r="DO6129" s="141"/>
      <c r="DP6129" s="91"/>
      <c r="DQ6129" s="72"/>
      <c r="DR6129" s="72"/>
      <c r="DS6129" s="72"/>
      <c r="DT6129" s="72"/>
      <c r="DZ6129" s="141"/>
      <c r="EA6129" s="141"/>
      <c r="EB6129" s="141"/>
      <c r="EC6129" s="141"/>
      <c r="EE6129" s="143"/>
    </row>
    <row r="6130" spans="78:135">
      <c r="BZ6130"/>
      <c r="CA6130" s="100">
        <v>41436.484699074077</v>
      </c>
      <c r="CB6130" t="s">
        <v>1969</v>
      </c>
      <c r="CG6130" s="65"/>
      <c r="DJ6130" s="139"/>
      <c r="DK6130" s="95"/>
      <c r="DO6130" s="141"/>
      <c r="DP6130" s="91"/>
      <c r="DQ6130" s="72"/>
      <c r="DR6130" s="72"/>
      <c r="DS6130" s="72"/>
      <c r="DT6130" s="72"/>
      <c r="DZ6130" s="141"/>
      <c r="EA6130" s="141"/>
      <c r="EB6130" s="141"/>
      <c r="EC6130" s="141"/>
      <c r="EE6130" s="143"/>
    </row>
    <row r="6131" spans="78:135">
      <c r="BZ6131"/>
      <c r="CA6131" s="100">
        <v>41436.484710648147</v>
      </c>
      <c r="CB6131" t="s">
        <v>1969</v>
      </c>
      <c r="CG6131" s="65"/>
      <c r="DJ6131" s="139"/>
      <c r="DK6131" s="95"/>
      <c r="DO6131" s="141"/>
      <c r="DP6131" s="91"/>
      <c r="DQ6131" s="72"/>
      <c r="DR6131" s="72"/>
      <c r="DS6131" s="72"/>
      <c r="DT6131" s="72"/>
      <c r="DZ6131" s="141"/>
      <c r="EA6131" s="141"/>
      <c r="EB6131" s="141"/>
      <c r="EC6131" s="141"/>
      <c r="EE6131" s="143"/>
    </row>
    <row r="6132" spans="78:135">
      <c r="BZ6132"/>
      <c r="CA6132" s="100">
        <v>41436.484722222223</v>
      </c>
      <c r="CB6132" t="s">
        <v>1969</v>
      </c>
      <c r="CG6132" s="65"/>
      <c r="DJ6132" s="139"/>
      <c r="DK6132" s="95"/>
      <c r="DO6132" s="141"/>
      <c r="DP6132" s="91"/>
      <c r="DQ6132" s="72"/>
      <c r="DR6132" s="72"/>
      <c r="DS6132" s="72"/>
      <c r="DT6132" s="72"/>
      <c r="DZ6132" s="141"/>
      <c r="EA6132" s="141"/>
      <c r="EB6132" s="141"/>
      <c r="EC6132" s="141"/>
      <c r="EE6132" s="143"/>
    </row>
    <row r="6133" spans="78:135">
      <c r="BZ6133"/>
      <c r="CA6133" s="100">
        <v>41436.484733796293</v>
      </c>
      <c r="CB6133" t="s">
        <v>1969</v>
      </c>
      <c r="CG6133" s="65"/>
      <c r="DJ6133" s="139"/>
      <c r="DK6133" s="95"/>
      <c r="DO6133" s="141"/>
      <c r="DP6133" s="91"/>
      <c r="DQ6133" s="72"/>
      <c r="DR6133" s="72"/>
      <c r="DS6133" s="72"/>
      <c r="DT6133" s="72"/>
      <c r="DZ6133" s="141"/>
      <c r="EA6133" s="141"/>
      <c r="EB6133" s="141"/>
      <c r="EC6133" s="141"/>
      <c r="EE6133" s="143"/>
    </row>
    <row r="6134" spans="78:135">
      <c r="BZ6134"/>
      <c r="CA6134" s="100">
        <v>41436.48474537037</v>
      </c>
      <c r="CB6134" t="s">
        <v>617</v>
      </c>
      <c r="CG6134" s="65"/>
      <c r="DJ6134" s="139"/>
      <c r="DK6134" s="95"/>
      <c r="DO6134" s="141"/>
      <c r="DP6134" s="91"/>
      <c r="DQ6134" s="72"/>
      <c r="DR6134" s="72"/>
      <c r="DS6134" s="72"/>
      <c r="DT6134" s="72"/>
      <c r="DZ6134" s="141"/>
      <c r="EA6134" s="141"/>
      <c r="EB6134" s="141"/>
      <c r="EC6134" s="141"/>
      <c r="EE6134" s="143"/>
    </row>
    <row r="6135" spans="78:135">
      <c r="BZ6135"/>
      <c r="CA6135" s="100">
        <v>41436.484756944446</v>
      </c>
      <c r="CB6135" t="s">
        <v>1969</v>
      </c>
      <c r="CG6135" s="65"/>
      <c r="DJ6135" s="139"/>
      <c r="DK6135" s="95"/>
      <c r="DO6135" s="141"/>
      <c r="DP6135" s="91"/>
      <c r="DQ6135" s="72"/>
      <c r="DR6135" s="72"/>
      <c r="DS6135" s="72"/>
      <c r="DT6135" s="72"/>
      <c r="DZ6135" s="141"/>
      <c r="EA6135" s="141"/>
      <c r="EB6135" s="141"/>
      <c r="EC6135" s="141"/>
      <c r="EE6135" s="143"/>
    </row>
    <row r="6136" spans="78:135">
      <c r="BZ6136"/>
      <c r="CA6136" s="100">
        <v>41436.484756944446</v>
      </c>
      <c r="CB6136" t="s">
        <v>618</v>
      </c>
      <c r="CG6136" s="65"/>
      <c r="DJ6136" s="139"/>
      <c r="DK6136" s="95"/>
      <c r="DO6136" s="141"/>
      <c r="DP6136" s="91"/>
      <c r="DQ6136" s="72"/>
      <c r="DR6136" s="72"/>
      <c r="DS6136" s="72"/>
      <c r="DT6136" s="72"/>
      <c r="DZ6136" s="141"/>
      <c r="EA6136" s="141"/>
      <c r="EB6136" s="141"/>
      <c r="EC6136" s="141"/>
      <c r="EE6136" s="143"/>
    </row>
    <row r="6137" spans="78:135">
      <c r="BZ6137"/>
      <c r="CA6137" s="100">
        <v>41436.49422453704</v>
      </c>
      <c r="CB6137" t="s">
        <v>619</v>
      </c>
      <c r="CG6137" s="65"/>
      <c r="DJ6137" s="139"/>
      <c r="DK6137" s="95"/>
      <c r="DO6137" s="141"/>
      <c r="DP6137" s="91"/>
      <c r="DQ6137" s="72"/>
      <c r="DR6137" s="72"/>
      <c r="DS6137" s="72"/>
      <c r="DT6137" s="72"/>
      <c r="DZ6137" s="141"/>
      <c r="EA6137" s="141"/>
      <c r="EB6137" s="141"/>
      <c r="EC6137" s="141"/>
      <c r="EE6137" s="143"/>
    </row>
    <row r="6138" spans="78:135">
      <c r="BZ6138"/>
      <c r="CA6138" s="100">
        <v>41436.49423611111</v>
      </c>
      <c r="CB6138" t="s">
        <v>620</v>
      </c>
      <c r="CG6138" s="65"/>
      <c r="DJ6138" s="139"/>
      <c r="DK6138" s="95"/>
      <c r="DO6138" s="141"/>
      <c r="DP6138" s="91"/>
      <c r="DQ6138" s="72"/>
      <c r="DR6138" s="72"/>
      <c r="DS6138" s="72"/>
      <c r="DT6138" s="72"/>
      <c r="DZ6138" s="141"/>
      <c r="EA6138" s="141"/>
      <c r="EB6138" s="141"/>
      <c r="EC6138" s="141"/>
      <c r="EE6138" s="143"/>
    </row>
    <row r="6139" spans="78:135">
      <c r="BZ6139"/>
      <c r="CA6139" s="100">
        <v>41436.49423611111</v>
      </c>
      <c r="CB6139" t="s">
        <v>1969</v>
      </c>
      <c r="CG6139" s="65"/>
      <c r="DJ6139" s="139"/>
      <c r="DK6139" s="95"/>
      <c r="DO6139" s="141"/>
      <c r="DP6139" s="91"/>
      <c r="DQ6139" s="72"/>
      <c r="DR6139" s="72"/>
      <c r="DS6139" s="72"/>
      <c r="DT6139" s="72"/>
      <c r="DZ6139" s="141"/>
      <c r="EA6139" s="141"/>
      <c r="EB6139" s="141"/>
      <c r="EC6139" s="141"/>
      <c r="EE6139" s="143"/>
    </row>
    <row r="6140" spans="78:135">
      <c r="BZ6140"/>
      <c r="CA6140" s="100">
        <v>41436.49423611111</v>
      </c>
      <c r="CB6140" t="s">
        <v>621</v>
      </c>
      <c r="CG6140" s="65"/>
      <c r="DJ6140" s="139"/>
      <c r="DK6140" s="95"/>
      <c r="DO6140" s="141"/>
      <c r="DP6140" s="91"/>
      <c r="DQ6140" s="72"/>
      <c r="DR6140" s="72"/>
      <c r="DS6140" s="72"/>
      <c r="DT6140" s="72"/>
      <c r="DZ6140" s="141"/>
      <c r="EA6140" s="141"/>
      <c r="EB6140" s="141"/>
      <c r="EC6140" s="141"/>
      <c r="EE6140" s="143"/>
    </row>
    <row r="6141" spans="78:135">
      <c r="BZ6141"/>
      <c r="CA6141" s="100">
        <v>41436.49423611111</v>
      </c>
      <c r="CB6141" t="s">
        <v>1969</v>
      </c>
      <c r="CG6141" s="65"/>
      <c r="DJ6141" s="139"/>
      <c r="DK6141" s="95"/>
      <c r="DO6141" s="141"/>
      <c r="DP6141" s="91"/>
      <c r="DQ6141" s="72"/>
      <c r="DR6141" s="72"/>
      <c r="DS6141" s="72"/>
      <c r="DT6141" s="72"/>
      <c r="DZ6141" s="141"/>
      <c r="EA6141" s="141"/>
      <c r="EB6141" s="141"/>
      <c r="EC6141" s="141"/>
      <c r="EE6141" s="143"/>
    </row>
    <row r="6142" spans="78:135">
      <c r="BZ6142"/>
      <c r="CA6142" s="100">
        <v>41436.494247685187</v>
      </c>
      <c r="CB6142" t="s">
        <v>474</v>
      </c>
      <c r="CG6142" s="65"/>
      <c r="DJ6142" s="139"/>
      <c r="DK6142" s="95"/>
      <c r="DO6142" s="141"/>
      <c r="DP6142" s="91"/>
      <c r="DQ6142" s="72"/>
      <c r="DR6142" s="72"/>
      <c r="DS6142" s="72"/>
      <c r="DT6142" s="72"/>
      <c r="DZ6142" s="141"/>
      <c r="EA6142" s="141"/>
      <c r="EB6142" s="141"/>
      <c r="EC6142" s="141"/>
      <c r="EE6142" s="143"/>
    </row>
    <row r="6143" spans="78:135">
      <c r="BZ6143"/>
      <c r="CA6143" s="100">
        <v>41436.494363425925</v>
      </c>
      <c r="CB6143" t="s">
        <v>1969</v>
      </c>
      <c r="CG6143" s="65"/>
      <c r="DJ6143" s="139"/>
      <c r="DK6143" s="95"/>
      <c r="DO6143" s="141"/>
      <c r="DP6143" s="91"/>
      <c r="DQ6143" s="72"/>
      <c r="DR6143" s="72"/>
      <c r="DS6143" s="72"/>
      <c r="DT6143" s="72"/>
      <c r="DZ6143" s="141"/>
      <c r="EA6143" s="141"/>
      <c r="EB6143" s="141"/>
      <c r="EC6143" s="141"/>
      <c r="EE6143" s="143"/>
    </row>
    <row r="6144" spans="78:135">
      <c r="BZ6144"/>
      <c r="CA6144" s="100">
        <v>41436.494363425925</v>
      </c>
      <c r="CB6144" t="s">
        <v>619</v>
      </c>
      <c r="CG6144" s="65"/>
      <c r="DJ6144" s="139"/>
      <c r="DK6144" s="95"/>
      <c r="DO6144" s="141"/>
      <c r="DP6144" s="91"/>
      <c r="DQ6144" s="72"/>
      <c r="DR6144" s="72"/>
      <c r="DS6144" s="72"/>
      <c r="DT6144" s="72"/>
      <c r="DZ6144" s="141"/>
      <c r="EA6144" s="141"/>
      <c r="EB6144" s="141"/>
      <c r="EC6144" s="141"/>
      <c r="EE6144" s="143"/>
    </row>
    <row r="6145" spans="78:135">
      <c r="BZ6145"/>
      <c r="CA6145" s="100">
        <v>41436.494363425925</v>
      </c>
      <c r="CB6145" t="s">
        <v>529</v>
      </c>
      <c r="CG6145" s="65"/>
      <c r="DJ6145" s="139"/>
      <c r="DK6145" s="95"/>
      <c r="DO6145" s="141"/>
      <c r="DP6145" s="91"/>
      <c r="DQ6145" s="72"/>
      <c r="DR6145" s="72"/>
      <c r="DS6145" s="72"/>
      <c r="DT6145" s="72"/>
      <c r="DZ6145" s="141"/>
      <c r="EA6145" s="141"/>
      <c r="EB6145" s="141"/>
      <c r="EC6145" s="141"/>
      <c r="EE6145" s="143"/>
    </row>
    <row r="6146" spans="78:135">
      <c r="BZ6146"/>
      <c r="CA6146" s="100">
        <v>41436.497037037036</v>
      </c>
      <c r="CB6146" t="s">
        <v>1969</v>
      </c>
      <c r="CG6146" s="65"/>
      <c r="DJ6146" s="139"/>
      <c r="DK6146" s="95"/>
      <c r="DO6146" s="141"/>
      <c r="DP6146" s="91"/>
      <c r="DQ6146" s="72"/>
      <c r="DR6146" s="72"/>
      <c r="DS6146" s="72"/>
      <c r="DT6146" s="72"/>
      <c r="DZ6146" s="141"/>
      <c r="EA6146" s="141"/>
      <c r="EB6146" s="141"/>
      <c r="EC6146" s="141"/>
      <c r="EE6146" s="143"/>
    </row>
    <row r="6147" spans="78:135">
      <c r="BZ6147"/>
      <c r="CA6147" s="100">
        <v>41436.497048611112</v>
      </c>
      <c r="CB6147" t="s">
        <v>545</v>
      </c>
      <c r="CG6147" s="65"/>
      <c r="DJ6147" s="139"/>
      <c r="DK6147" s="95"/>
      <c r="DO6147" s="141"/>
      <c r="DP6147" s="91"/>
      <c r="DQ6147" s="72"/>
      <c r="DR6147" s="72"/>
      <c r="DS6147" s="72"/>
      <c r="DT6147" s="72"/>
      <c r="DZ6147" s="141"/>
      <c r="EA6147" s="141"/>
      <c r="EB6147" s="141"/>
      <c r="EC6147" s="141"/>
      <c r="EE6147" s="143"/>
    </row>
    <row r="6148" spans="78:135">
      <c r="BZ6148"/>
      <c r="CA6148" s="100">
        <v>41436.497060185182</v>
      </c>
      <c r="CB6148" t="s">
        <v>1969</v>
      </c>
      <c r="CG6148" s="65"/>
      <c r="DJ6148" s="139"/>
      <c r="DK6148" s="95"/>
      <c r="DO6148" s="141"/>
      <c r="DP6148" s="91"/>
      <c r="DQ6148" s="72"/>
      <c r="DR6148" s="72"/>
      <c r="DS6148" s="72"/>
      <c r="DT6148" s="72"/>
      <c r="DZ6148" s="141"/>
      <c r="EA6148" s="141"/>
      <c r="EB6148" s="141"/>
      <c r="EC6148" s="141"/>
      <c r="EE6148" s="143"/>
    </row>
    <row r="6149" spans="78:135">
      <c r="BZ6149"/>
      <c r="CA6149" s="100">
        <v>41436.50172453704</v>
      </c>
      <c r="CB6149" t="s">
        <v>1969</v>
      </c>
      <c r="CG6149" s="65"/>
      <c r="DJ6149" s="139"/>
      <c r="DK6149" s="95"/>
      <c r="DO6149" s="141"/>
      <c r="DP6149" s="91"/>
      <c r="DQ6149" s="72"/>
      <c r="DR6149" s="72"/>
      <c r="DS6149" s="72"/>
      <c r="DT6149" s="72"/>
      <c r="DZ6149" s="141"/>
      <c r="EA6149" s="141"/>
      <c r="EB6149" s="141"/>
      <c r="EC6149" s="141"/>
      <c r="EE6149" s="143"/>
    </row>
    <row r="6150" spans="78:135">
      <c r="BZ6150"/>
      <c r="CA6150" s="100">
        <v>41436.502013888887</v>
      </c>
      <c r="CB6150" t="s">
        <v>1969</v>
      </c>
      <c r="CG6150" s="65"/>
      <c r="DJ6150" s="139"/>
      <c r="DK6150" s="95"/>
      <c r="DO6150" s="141"/>
      <c r="DP6150" s="91"/>
      <c r="DQ6150" s="72"/>
      <c r="DR6150" s="72"/>
      <c r="DS6150" s="72"/>
      <c r="DT6150" s="72"/>
      <c r="DZ6150" s="141"/>
      <c r="EA6150" s="141"/>
      <c r="EB6150" s="141"/>
      <c r="EC6150" s="141"/>
      <c r="EE6150" s="143"/>
    </row>
    <row r="6151" spans="78:135">
      <c r="BZ6151"/>
      <c r="CA6151" s="100">
        <v>41436.502025462964</v>
      </c>
      <c r="CB6151" t="s">
        <v>400</v>
      </c>
      <c r="CG6151" s="65"/>
      <c r="DJ6151" s="139"/>
      <c r="DK6151" s="95"/>
      <c r="DO6151" s="141"/>
      <c r="DP6151" s="91"/>
      <c r="DQ6151" s="72"/>
      <c r="DR6151" s="72"/>
      <c r="DS6151" s="72"/>
      <c r="DT6151" s="72"/>
      <c r="DZ6151" s="141"/>
      <c r="EA6151" s="141"/>
      <c r="EB6151" s="141"/>
      <c r="EC6151" s="141"/>
      <c r="EE6151" s="143"/>
    </row>
    <row r="6152" spans="78:135">
      <c r="BZ6152"/>
      <c r="CA6152" s="100">
        <v>41436.50203703704</v>
      </c>
      <c r="CB6152" t="s">
        <v>1969</v>
      </c>
      <c r="CG6152" s="65"/>
      <c r="DJ6152" s="139"/>
      <c r="DK6152" s="95"/>
      <c r="DO6152" s="141"/>
      <c r="DP6152" s="91"/>
      <c r="DQ6152" s="72"/>
      <c r="DR6152" s="72"/>
      <c r="DS6152" s="72"/>
      <c r="DT6152" s="72"/>
      <c r="DZ6152" s="141"/>
      <c r="EA6152" s="141"/>
      <c r="EB6152" s="141"/>
      <c r="EC6152" s="141"/>
      <c r="EE6152" s="143"/>
    </row>
    <row r="6153" spans="78:135">
      <c r="BZ6153"/>
      <c r="CA6153" s="100">
        <v>41436.50204861111</v>
      </c>
      <c r="CB6153" t="s">
        <v>1969</v>
      </c>
      <c r="CG6153" s="65"/>
      <c r="DJ6153" s="139"/>
      <c r="DK6153" s="95"/>
      <c r="DO6153" s="141"/>
      <c r="DP6153" s="91"/>
      <c r="DQ6153" s="72"/>
      <c r="DR6153" s="72"/>
      <c r="DS6153" s="72"/>
      <c r="DT6153" s="72"/>
      <c r="DZ6153" s="141"/>
      <c r="EA6153" s="141"/>
      <c r="EB6153" s="141"/>
      <c r="EC6153" s="141"/>
      <c r="EE6153" s="143"/>
    </row>
    <row r="6154" spans="78:135">
      <c r="BZ6154"/>
      <c r="CA6154" s="100">
        <v>41436.50204861111</v>
      </c>
      <c r="CB6154" t="s">
        <v>1969</v>
      </c>
      <c r="CG6154" s="65"/>
      <c r="DJ6154" s="139"/>
      <c r="DK6154" s="95"/>
      <c r="DO6154" s="141"/>
      <c r="DP6154" s="91"/>
      <c r="DQ6154" s="72"/>
      <c r="DR6154" s="72"/>
      <c r="DS6154" s="72"/>
      <c r="DT6154" s="72"/>
      <c r="DZ6154" s="141"/>
      <c r="EA6154" s="141"/>
      <c r="EB6154" s="141"/>
      <c r="EC6154" s="141"/>
      <c r="EE6154" s="143"/>
    </row>
    <row r="6155" spans="78:135">
      <c r="BZ6155"/>
      <c r="CA6155" s="100">
        <v>41436.502060185187</v>
      </c>
      <c r="CB6155" t="s">
        <v>1969</v>
      </c>
      <c r="CG6155" s="65"/>
      <c r="DJ6155" s="139"/>
      <c r="DK6155" s="95"/>
      <c r="DO6155" s="141"/>
      <c r="DP6155" s="91"/>
      <c r="DQ6155" s="72"/>
      <c r="DR6155" s="72"/>
      <c r="DS6155" s="72"/>
      <c r="DT6155" s="72"/>
      <c r="DZ6155" s="141"/>
      <c r="EA6155" s="141"/>
      <c r="EB6155" s="141"/>
      <c r="EC6155" s="141"/>
      <c r="EE6155" s="143"/>
    </row>
    <row r="6156" spans="78:135">
      <c r="BZ6156"/>
      <c r="CA6156" s="100">
        <v>41436.50209490741</v>
      </c>
      <c r="CB6156" t="s">
        <v>1969</v>
      </c>
      <c r="CG6156" s="65"/>
      <c r="DJ6156" s="139"/>
      <c r="DK6156" s="95"/>
      <c r="DO6156" s="141"/>
      <c r="DP6156" s="91"/>
      <c r="DQ6156" s="72"/>
      <c r="DR6156" s="72"/>
      <c r="DS6156" s="72"/>
      <c r="DT6156" s="72"/>
      <c r="DZ6156" s="141"/>
      <c r="EA6156" s="141"/>
      <c r="EB6156" s="141"/>
      <c r="EC6156" s="141"/>
      <c r="EE6156" s="143"/>
    </row>
    <row r="6157" spans="78:135">
      <c r="BZ6157"/>
      <c r="CA6157" s="100">
        <v>41436.502106481479</v>
      </c>
      <c r="CB6157" t="s">
        <v>1969</v>
      </c>
      <c r="CG6157" s="65"/>
      <c r="DJ6157" s="139"/>
      <c r="DK6157" s="95"/>
      <c r="DO6157" s="141"/>
      <c r="DP6157" s="91"/>
      <c r="DQ6157" s="72"/>
      <c r="DR6157" s="72"/>
      <c r="DS6157" s="72"/>
      <c r="DT6157" s="72"/>
      <c r="DZ6157" s="141"/>
      <c r="EA6157" s="141"/>
      <c r="EB6157" s="141"/>
      <c r="EC6157" s="141"/>
      <c r="EE6157" s="143"/>
    </row>
    <row r="6158" spans="78:135">
      <c r="BZ6158"/>
      <c r="CA6158" s="100">
        <v>41436.502118055556</v>
      </c>
      <c r="CB6158" t="s">
        <v>1969</v>
      </c>
      <c r="CG6158" s="65"/>
      <c r="DJ6158" s="139"/>
      <c r="DK6158" s="95"/>
      <c r="DO6158" s="141"/>
      <c r="DP6158" s="91"/>
      <c r="DQ6158" s="72"/>
      <c r="DR6158" s="72"/>
      <c r="DS6158" s="72"/>
      <c r="DT6158" s="72"/>
      <c r="DZ6158" s="141"/>
      <c r="EA6158" s="141"/>
      <c r="EB6158" s="141"/>
      <c r="EC6158" s="141"/>
      <c r="EE6158" s="143"/>
    </row>
    <row r="6159" spans="78:135">
      <c r="BZ6159"/>
      <c r="CA6159" s="100">
        <v>41436.502129629633</v>
      </c>
      <c r="CB6159" t="s">
        <v>477</v>
      </c>
      <c r="CG6159" s="65"/>
      <c r="DJ6159" s="139"/>
      <c r="DK6159" s="95"/>
      <c r="DO6159" s="141"/>
      <c r="DP6159" s="91"/>
      <c r="DQ6159" s="72"/>
      <c r="DR6159" s="72"/>
      <c r="DS6159" s="72"/>
      <c r="DT6159" s="72"/>
      <c r="DZ6159" s="141"/>
      <c r="EA6159" s="141"/>
      <c r="EB6159" s="141"/>
      <c r="EC6159" s="141"/>
      <c r="EE6159" s="143"/>
    </row>
    <row r="6160" spans="78:135">
      <c r="BZ6160"/>
      <c r="CA6160" s="100">
        <v>41436.502141203702</v>
      </c>
      <c r="CB6160" t="s">
        <v>1969</v>
      </c>
      <c r="CG6160" s="65"/>
      <c r="DJ6160" s="139"/>
      <c r="DK6160" s="95"/>
      <c r="DO6160" s="141"/>
      <c r="DP6160" s="91"/>
      <c r="DQ6160" s="72"/>
      <c r="DR6160" s="72"/>
      <c r="DS6160" s="72"/>
      <c r="DT6160" s="72"/>
      <c r="DZ6160" s="141"/>
      <c r="EA6160" s="141"/>
      <c r="EB6160" s="141"/>
      <c r="EC6160" s="141"/>
      <c r="EE6160" s="143"/>
    </row>
    <row r="6161" spans="78:135">
      <c r="BZ6161"/>
      <c r="CA6161" s="100">
        <v>41436.502152777779</v>
      </c>
      <c r="CB6161" t="s">
        <v>1969</v>
      </c>
      <c r="CG6161" s="65"/>
      <c r="DJ6161" s="139"/>
      <c r="DK6161" s="95"/>
      <c r="DO6161" s="141"/>
      <c r="DP6161" s="91"/>
      <c r="DQ6161" s="72"/>
      <c r="DR6161" s="72"/>
      <c r="DS6161" s="72"/>
      <c r="DT6161" s="72"/>
      <c r="DZ6161" s="141"/>
      <c r="EA6161" s="141"/>
      <c r="EB6161" s="141"/>
      <c r="EC6161" s="141"/>
      <c r="EE6161" s="143"/>
    </row>
    <row r="6162" spans="78:135">
      <c r="BZ6162"/>
      <c r="CA6162" s="100">
        <v>41436.502152777779</v>
      </c>
      <c r="CB6162" t="s">
        <v>1969</v>
      </c>
      <c r="CG6162" s="65"/>
      <c r="DJ6162" s="139"/>
      <c r="DK6162" s="95"/>
      <c r="DO6162" s="141"/>
      <c r="DP6162" s="91"/>
      <c r="DQ6162" s="72"/>
      <c r="DR6162" s="72"/>
      <c r="DS6162" s="72"/>
      <c r="DT6162" s="72"/>
      <c r="DZ6162" s="141"/>
      <c r="EA6162" s="141"/>
      <c r="EB6162" s="141"/>
      <c r="EC6162" s="141"/>
      <c r="EE6162" s="143"/>
    </row>
    <row r="6163" spans="78:135">
      <c r="BZ6163"/>
      <c r="CA6163" s="100">
        <v>41436.502164351848</v>
      </c>
      <c r="CB6163" t="s">
        <v>1969</v>
      </c>
      <c r="CG6163" s="65"/>
      <c r="DJ6163" s="139"/>
      <c r="DK6163" s="95"/>
      <c r="DO6163" s="141"/>
      <c r="DP6163" s="91"/>
      <c r="DQ6163" s="72"/>
      <c r="DR6163" s="72"/>
      <c r="DS6163" s="72"/>
      <c r="DT6163" s="72"/>
      <c r="DZ6163" s="141"/>
      <c r="EA6163" s="141"/>
      <c r="EB6163" s="141"/>
      <c r="EC6163" s="141"/>
      <c r="EE6163" s="143"/>
    </row>
    <row r="6164" spans="78:135">
      <c r="BZ6164"/>
      <c r="CA6164" s="100">
        <v>41436.502175925925</v>
      </c>
      <c r="CB6164" t="s">
        <v>1969</v>
      </c>
      <c r="CG6164" s="65"/>
      <c r="DJ6164" s="139"/>
      <c r="DK6164" s="95"/>
      <c r="DO6164" s="141"/>
      <c r="DP6164" s="91"/>
      <c r="DQ6164" s="72"/>
      <c r="DR6164" s="72"/>
      <c r="DS6164" s="72"/>
      <c r="DT6164" s="72"/>
      <c r="DZ6164" s="141"/>
      <c r="EA6164" s="141"/>
      <c r="EB6164" s="141"/>
      <c r="EC6164" s="141"/>
      <c r="EE6164" s="143"/>
    </row>
    <row r="6165" spans="78:135">
      <c r="BZ6165"/>
      <c r="CA6165" s="100">
        <v>41436.502187500002</v>
      </c>
      <c r="CB6165" t="s">
        <v>1969</v>
      </c>
      <c r="CG6165" s="65"/>
      <c r="DJ6165" s="139"/>
      <c r="DK6165" s="95"/>
      <c r="DO6165" s="141"/>
      <c r="DP6165" s="91"/>
      <c r="DQ6165" s="72"/>
      <c r="DR6165" s="72"/>
      <c r="DS6165" s="72"/>
      <c r="DT6165" s="72"/>
      <c r="DZ6165" s="141"/>
      <c r="EA6165" s="141"/>
      <c r="EB6165" s="141"/>
      <c r="EC6165" s="141"/>
      <c r="EE6165" s="143"/>
    </row>
    <row r="6166" spans="78:135">
      <c r="BZ6166"/>
      <c r="CA6166" s="100">
        <v>41436.502199074072</v>
      </c>
      <c r="CB6166" t="s">
        <v>1969</v>
      </c>
      <c r="CG6166" s="65"/>
      <c r="DJ6166" s="139"/>
      <c r="DK6166" s="95"/>
      <c r="DO6166" s="141"/>
      <c r="DP6166" s="91"/>
      <c r="DQ6166" s="72"/>
      <c r="DR6166" s="72"/>
      <c r="DS6166" s="72"/>
      <c r="DT6166" s="72"/>
      <c r="DZ6166" s="141"/>
      <c r="EA6166" s="141"/>
      <c r="EB6166" s="141"/>
      <c r="EC6166" s="141"/>
      <c r="EE6166" s="143"/>
    </row>
    <row r="6167" spans="78:135">
      <c r="BZ6167"/>
      <c r="CA6167" s="100">
        <v>41436.502210648148</v>
      </c>
      <c r="CB6167" t="s">
        <v>478</v>
      </c>
      <c r="CG6167" s="65"/>
      <c r="DJ6167" s="139"/>
      <c r="DK6167" s="95"/>
      <c r="DO6167" s="141"/>
      <c r="DP6167" s="91"/>
      <c r="DQ6167" s="72"/>
      <c r="DR6167" s="72"/>
      <c r="DS6167" s="72"/>
      <c r="DT6167" s="72"/>
      <c r="DZ6167" s="141"/>
      <c r="EA6167" s="141"/>
      <c r="EB6167" s="141"/>
      <c r="EC6167" s="141"/>
      <c r="EE6167" s="143"/>
    </row>
    <row r="6168" spans="78:135">
      <c r="BZ6168"/>
      <c r="CA6168" s="100">
        <v>41436.50408564815</v>
      </c>
      <c r="CB6168" t="s">
        <v>1969</v>
      </c>
      <c r="CG6168" s="65"/>
      <c r="DJ6168" s="139"/>
      <c r="DK6168" s="95"/>
      <c r="DO6168" s="141"/>
      <c r="DP6168" s="91"/>
      <c r="DQ6168" s="72"/>
      <c r="DR6168" s="72"/>
      <c r="DS6168" s="72"/>
      <c r="DT6168" s="72"/>
      <c r="DZ6168" s="141"/>
      <c r="EA6168" s="141"/>
      <c r="EB6168" s="141"/>
      <c r="EC6168" s="141"/>
      <c r="EE6168" s="143"/>
    </row>
    <row r="6169" spans="78:135">
      <c r="BZ6169"/>
      <c r="CA6169" s="100">
        <v>41436.511944444443</v>
      </c>
      <c r="CB6169" t="s">
        <v>1969</v>
      </c>
      <c r="CG6169" s="65"/>
      <c r="DJ6169" s="139"/>
      <c r="DK6169" s="95"/>
      <c r="DO6169" s="141"/>
      <c r="DP6169" s="91"/>
      <c r="DQ6169" s="72"/>
      <c r="DR6169" s="72"/>
      <c r="DS6169" s="72"/>
      <c r="DT6169" s="72"/>
      <c r="DZ6169" s="141"/>
      <c r="EA6169" s="141"/>
      <c r="EB6169" s="141"/>
      <c r="EC6169" s="141"/>
      <c r="EE6169" s="143"/>
    </row>
    <row r="6170" spans="78:135">
      <c r="BZ6170"/>
      <c r="CA6170" s="100">
        <v>41436.51222222222</v>
      </c>
      <c r="CB6170" t="s">
        <v>1969</v>
      </c>
      <c r="CG6170" s="65"/>
      <c r="DJ6170" s="139"/>
      <c r="DK6170" s="95"/>
      <c r="DO6170" s="141"/>
      <c r="DP6170" s="91"/>
      <c r="DQ6170" s="72"/>
      <c r="DR6170" s="72"/>
      <c r="DS6170" s="72"/>
      <c r="DT6170" s="72"/>
      <c r="DZ6170" s="141"/>
      <c r="EA6170" s="141"/>
      <c r="EB6170" s="141"/>
      <c r="EC6170" s="141"/>
      <c r="EE6170" s="143"/>
    </row>
    <row r="6171" spans="78:135">
      <c r="BZ6171"/>
      <c r="CA6171" s="100">
        <v>41436.512465277781</v>
      </c>
      <c r="CB6171" t="s">
        <v>1969</v>
      </c>
      <c r="CG6171" s="65"/>
      <c r="DJ6171" s="139"/>
      <c r="DK6171" s="95"/>
      <c r="DO6171" s="141"/>
      <c r="DP6171" s="91"/>
      <c r="DQ6171" s="72"/>
      <c r="DR6171" s="72"/>
      <c r="DS6171" s="72"/>
      <c r="DT6171" s="72"/>
      <c r="DZ6171" s="141"/>
      <c r="EA6171" s="141"/>
      <c r="EB6171" s="141"/>
      <c r="EC6171" s="141"/>
      <c r="EE6171" s="143"/>
    </row>
    <row r="6172" spans="78:135">
      <c r="BZ6172"/>
      <c r="CA6172" s="100">
        <v>41436.512465277781</v>
      </c>
      <c r="CB6172" t="s">
        <v>479</v>
      </c>
      <c r="CG6172" s="65"/>
      <c r="DJ6172" s="139"/>
      <c r="DK6172" s="95"/>
      <c r="DO6172" s="141"/>
      <c r="DP6172" s="91"/>
      <c r="DQ6172" s="72"/>
      <c r="DR6172" s="72"/>
      <c r="DS6172" s="72"/>
      <c r="DT6172" s="72"/>
      <c r="DZ6172" s="141"/>
      <c r="EA6172" s="141"/>
      <c r="EB6172" s="141"/>
      <c r="EC6172" s="141"/>
      <c r="EE6172" s="143"/>
    </row>
    <row r="6173" spans="78:135">
      <c r="BZ6173"/>
      <c r="CA6173" s="100">
        <v>41436.512569444443</v>
      </c>
      <c r="CB6173" t="s">
        <v>800</v>
      </c>
      <c r="CG6173" s="65"/>
      <c r="DJ6173" s="139"/>
      <c r="DK6173" s="95"/>
      <c r="DO6173" s="141"/>
      <c r="DP6173" s="91"/>
      <c r="DQ6173" s="72"/>
      <c r="DR6173" s="72"/>
      <c r="DS6173" s="72"/>
      <c r="DT6173" s="72"/>
      <c r="DZ6173" s="141"/>
      <c r="EA6173" s="141"/>
      <c r="EB6173" s="141"/>
      <c r="EC6173" s="141"/>
      <c r="EE6173" s="143"/>
    </row>
    <row r="6174" spans="78:135">
      <c r="BZ6174"/>
      <c r="CA6174" s="100">
        <v>41436.567627314813</v>
      </c>
      <c r="CB6174" t="s">
        <v>479</v>
      </c>
      <c r="CG6174" s="65"/>
      <c r="DJ6174" s="139"/>
      <c r="DK6174" s="95"/>
      <c r="DO6174" s="141"/>
      <c r="DP6174" s="91"/>
      <c r="DQ6174" s="72"/>
      <c r="DR6174" s="72"/>
      <c r="DS6174" s="72"/>
      <c r="DT6174" s="72"/>
      <c r="DZ6174" s="141"/>
      <c r="EA6174" s="141"/>
      <c r="EB6174" s="141"/>
      <c r="EC6174" s="141"/>
      <c r="EE6174" s="143"/>
    </row>
    <row r="6175" spans="78:135">
      <c r="BZ6175"/>
      <c r="CA6175" s="100">
        <v>41436.567662037036</v>
      </c>
      <c r="CB6175" t="s">
        <v>450</v>
      </c>
      <c r="CG6175" s="65"/>
      <c r="DJ6175" s="139"/>
      <c r="DK6175" s="95"/>
      <c r="DO6175" s="141"/>
      <c r="DP6175" s="91"/>
      <c r="DQ6175" s="72"/>
      <c r="DR6175" s="72"/>
      <c r="DS6175" s="72"/>
      <c r="DT6175" s="72"/>
      <c r="DZ6175" s="141"/>
      <c r="EA6175" s="141"/>
      <c r="EB6175" s="141"/>
      <c r="EC6175" s="141"/>
      <c r="EE6175" s="143"/>
    </row>
    <row r="6176" spans="78:135">
      <c r="BZ6176"/>
      <c r="CA6176" s="100">
        <v>41436.56763888889</v>
      </c>
      <c r="CB6176" t="s">
        <v>479</v>
      </c>
      <c r="CG6176" s="65"/>
      <c r="DJ6176" s="139"/>
      <c r="DK6176" s="95"/>
      <c r="DO6176" s="141"/>
      <c r="DP6176" s="91"/>
      <c r="DQ6176" s="72"/>
      <c r="DR6176" s="72"/>
      <c r="DS6176" s="72"/>
      <c r="DT6176" s="72"/>
      <c r="DZ6176" s="141"/>
      <c r="EA6176" s="141"/>
      <c r="EB6176" s="141"/>
      <c r="EC6176" s="141"/>
      <c r="EE6176" s="143"/>
    </row>
    <row r="6177" spans="78:135">
      <c r="BZ6177"/>
      <c r="CA6177" s="100">
        <v>41436.567650462966</v>
      </c>
      <c r="CB6177" t="s">
        <v>480</v>
      </c>
      <c r="CG6177" s="65"/>
      <c r="DJ6177" s="139"/>
      <c r="DK6177" s="95"/>
      <c r="DO6177" s="141"/>
      <c r="DP6177" s="91"/>
      <c r="DQ6177" s="72"/>
      <c r="DR6177" s="72"/>
      <c r="DS6177" s="72"/>
      <c r="DT6177" s="72"/>
      <c r="DZ6177" s="141"/>
      <c r="EA6177" s="141"/>
      <c r="EB6177" s="141"/>
      <c r="EC6177" s="141"/>
      <c r="EE6177" s="143"/>
    </row>
    <row r="6178" spans="78:135">
      <c r="BZ6178"/>
      <c r="CA6178" s="100">
        <v>41436.567662037036</v>
      </c>
      <c r="CB6178" t="s">
        <v>1969</v>
      </c>
      <c r="CG6178" s="65"/>
      <c r="DJ6178" s="139"/>
      <c r="DK6178" s="95"/>
      <c r="DO6178" s="141"/>
      <c r="DP6178" s="91"/>
      <c r="DQ6178" s="72"/>
      <c r="DR6178" s="72"/>
      <c r="DS6178" s="72"/>
      <c r="DT6178" s="72"/>
      <c r="DZ6178" s="141"/>
      <c r="EA6178" s="141"/>
      <c r="EB6178" s="141"/>
      <c r="EC6178" s="141"/>
      <c r="EE6178" s="143"/>
    </row>
    <row r="6179" spans="78:135">
      <c r="BZ6179"/>
      <c r="CA6179" s="100">
        <v>41436.567673611113</v>
      </c>
      <c r="CB6179" t="s">
        <v>1969</v>
      </c>
      <c r="CG6179" s="65"/>
      <c r="DJ6179" s="139"/>
      <c r="DK6179" s="95"/>
      <c r="DO6179" s="141"/>
      <c r="DP6179" s="91"/>
      <c r="DQ6179" s="72"/>
      <c r="DR6179" s="72"/>
      <c r="DS6179" s="72"/>
      <c r="DT6179" s="72"/>
      <c r="DZ6179" s="141"/>
      <c r="EA6179" s="141"/>
      <c r="EB6179" s="141"/>
      <c r="EC6179" s="141"/>
      <c r="EE6179" s="143"/>
    </row>
    <row r="6180" spans="78:135">
      <c r="BZ6180"/>
      <c r="CA6180" s="100">
        <v>41436.567685185182</v>
      </c>
      <c r="CB6180" t="s">
        <v>1969</v>
      </c>
      <c r="CG6180" s="65"/>
      <c r="DJ6180" s="139"/>
      <c r="DK6180" s="95"/>
      <c r="DO6180" s="141"/>
      <c r="DP6180" s="91"/>
      <c r="DQ6180" s="72"/>
      <c r="DR6180" s="72"/>
      <c r="DS6180" s="72"/>
      <c r="DT6180" s="72"/>
      <c r="DZ6180" s="141"/>
      <c r="EA6180" s="141"/>
      <c r="EB6180" s="141"/>
      <c r="EC6180" s="141"/>
      <c r="EE6180" s="143"/>
    </row>
    <row r="6181" spans="78:135">
      <c r="BZ6181"/>
      <c r="CA6181" s="100">
        <v>41436.576585648145</v>
      </c>
      <c r="CB6181" t="s">
        <v>1969</v>
      </c>
      <c r="CG6181" s="65"/>
      <c r="DJ6181" s="139"/>
      <c r="DK6181" s="95"/>
      <c r="DO6181" s="141"/>
      <c r="DP6181" s="91"/>
      <c r="DQ6181" s="72"/>
      <c r="DR6181" s="72"/>
      <c r="DS6181" s="72"/>
      <c r="DT6181" s="72"/>
      <c r="DZ6181" s="141"/>
      <c r="EA6181" s="141"/>
      <c r="EB6181" s="141"/>
      <c r="EC6181" s="141"/>
      <c r="EE6181" s="143"/>
    </row>
    <row r="6182" spans="78:135">
      <c r="BZ6182"/>
      <c r="CA6182" s="100">
        <v>41436.576597222222</v>
      </c>
      <c r="CB6182" t="s">
        <v>1969</v>
      </c>
      <c r="CG6182" s="65"/>
      <c r="DJ6182" s="139"/>
      <c r="DK6182" s="95"/>
      <c r="DO6182" s="141"/>
      <c r="DP6182" s="91"/>
      <c r="DQ6182" s="72"/>
      <c r="DR6182" s="72"/>
      <c r="DS6182" s="72"/>
      <c r="DT6182" s="72"/>
      <c r="DZ6182" s="141"/>
      <c r="EA6182" s="141"/>
      <c r="EB6182" s="141"/>
      <c r="EC6182" s="141"/>
      <c r="EE6182" s="143"/>
    </row>
    <row r="6183" spans="78:135">
      <c r="BZ6183"/>
      <c r="CA6183" s="100">
        <v>41436.57671296296</v>
      </c>
      <c r="CB6183" t="s">
        <v>1969</v>
      </c>
      <c r="CG6183" s="65"/>
      <c r="DJ6183" s="139"/>
      <c r="DK6183" s="95"/>
      <c r="DO6183" s="141"/>
      <c r="DP6183" s="91"/>
      <c r="DQ6183" s="72"/>
      <c r="DR6183" s="72"/>
      <c r="DS6183" s="72"/>
      <c r="DT6183" s="72"/>
      <c r="DZ6183" s="141"/>
      <c r="EA6183" s="141"/>
      <c r="EB6183" s="141"/>
      <c r="EC6183" s="141"/>
      <c r="EE6183" s="143"/>
    </row>
    <row r="6184" spans="78:135">
      <c r="BZ6184"/>
      <c r="CA6184" s="100">
        <v>41436.576724537037</v>
      </c>
      <c r="CB6184" t="s">
        <v>1969</v>
      </c>
      <c r="CG6184" s="65"/>
      <c r="DJ6184" s="139"/>
      <c r="DK6184" s="95"/>
      <c r="DO6184" s="141"/>
      <c r="DP6184" s="91"/>
      <c r="DQ6184" s="72"/>
      <c r="DR6184" s="72"/>
      <c r="DS6184" s="72"/>
      <c r="DT6184" s="72"/>
      <c r="DZ6184" s="141"/>
      <c r="EA6184" s="141"/>
      <c r="EB6184" s="141"/>
      <c r="EC6184" s="141"/>
      <c r="EE6184" s="143"/>
    </row>
    <row r="6185" spans="78:135">
      <c r="BZ6185"/>
      <c r="CA6185" s="100">
        <v>41436.576736111114</v>
      </c>
      <c r="CB6185" t="s">
        <v>628</v>
      </c>
      <c r="CG6185" s="65"/>
      <c r="DJ6185" s="139"/>
      <c r="DK6185" s="95"/>
      <c r="DO6185" s="141"/>
      <c r="DP6185" s="91"/>
      <c r="DQ6185" s="72"/>
      <c r="DR6185" s="72"/>
      <c r="DS6185" s="72"/>
      <c r="DT6185" s="72"/>
      <c r="DZ6185" s="141"/>
      <c r="EA6185" s="141"/>
      <c r="EB6185" s="141"/>
      <c r="EC6185" s="141"/>
      <c r="EE6185" s="143"/>
    </row>
    <row r="6186" spans="78:135">
      <c r="BZ6186"/>
      <c r="CA6186" s="100">
        <v>41436.576747685183</v>
      </c>
      <c r="CB6186" t="s">
        <v>1969</v>
      </c>
      <c r="CG6186" s="65"/>
      <c r="DJ6186" s="139"/>
      <c r="DK6186" s="95"/>
      <c r="DO6186" s="141"/>
      <c r="DP6186" s="91"/>
      <c r="DQ6186" s="72"/>
      <c r="DR6186" s="72"/>
      <c r="DS6186" s="72"/>
      <c r="DT6186" s="72"/>
      <c r="DZ6186" s="141"/>
      <c r="EA6186" s="141"/>
      <c r="EB6186" s="141"/>
      <c r="EC6186" s="141"/>
      <c r="EE6186" s="143"/>
    </row>
    <row r="6187" spans="78:135">
      <c r="BZ6187"/>
      <c r="CA6187" s="100">
        <v>41436.576747685183</v>
      </c>
      <c r="CB6187" t="s">
        <v>1969</v>
      </c>
      <c r="CG6187" s="65"/>
      <c r="DJ6187" s="139"/>
      <c r="DK6187" s="95"/>
      <c r="DO6187" s="141"/>
      <c r="DP6187" s="91"/>
      <c r="DQ6187" s="72"/>
      <c r="DR6187" s="72"/>
      <c r="DS6187" s="72"/>
      <c r="DT6187" s="72"/>
      <c r="DZ6187" s="141"/>
      <c r="EA6187" s="141"/>
      <c r="EB6187" s="141"/>
      <c r="EC6187" s="141"/>
      <c r="EE6187" s="143"/>
    </row>
    <row r="6188" spans="78:135">
      <c r="BZ6188"/>
      <c r="CA6188" s="100">
        <v>41436.57675925926</v>
      </c>
      <c r="CB6188" t="s">
        <v>1969</v>
      </c>
      <c r="CG6188" s="65"/>
      <c r="DJ6188" s="139"/>
      <c r="DK6188" s="95"/>
      <c r="DO6188" s="141"/>
      <c r="DP6188" s="91"/>
      <c r="DQ6188" s="72"/>
      <c r="DR6188" s="72"/>
      <c r="DS6188" s="72"/>
      <c r="DT6188" s="72"/>
      <c r="DZ6188" s="141"/>
      <c r="EA6188" s="141"/>
      <c r="EB6188" s="141"/>
      <c r="EC6188" s="141"/>
      <c r="EE6188" s="143"/>
    </row>
    <row r="6189" spans="78:135">
      <c r="BZ6189"/>
      <c r="CA6189" s="100">
        <v>41436.576770833337</v>
      </c>
      <c r="CB6189" t="s">
        <v>1969</v>
      </c>
      <c r="CG6189" s="65"/>
      <c r="DJ6189" s="139"/>
      <c r="DK6189" s="95"/>
      <c r="DO6189" s="141"/>
      <c r="DP6189" s="91"/>
      <c r="DQ6189" s="72"/>
      <c r="DR6189" s="72"/>
      <c r="DS6189" s="72"/>
      <c r="DT6189" s="72"/>
      <c r="DZ6189" s="141"/>
      <c r="EA6189" s="141"/>
      <c r="EB6189" s="141"/>
      <c r="EC6189" s="141"/>
      <c r="EE6189" s="143"/>
    </row>
    <row r="6190" spans="78:135">
      <c r="BZ6190"/>
      <c r="CA6190" s="100">
        <v>41436.576782407406</v>
      </c>
      <c r="CB6190" t="s">
        <v>1969</v>
      </c>
      <c r="CG6190" s="65"/>
      <c r="DJ6190" s="139"/>
      <c r="DK6190" s="95"/>
      <c r="DO6190" s="141"/>
      <c r="DP6190" s="91"/>
      <c r="DQ6190" s="72"/>
      <c r="DR6190" s="72"/>
      <c r="DS6190" s="72"/>
      <c r="DT6190" s="72"/>
      <c r="DZ6190" s="141"/>
      <c r="EA6190" s="141"/>
      <c r="EB6190" s="141"/>
      <c r="EC6190" s="141"/>
      <c r="EE6190" s="143"/>
    </row>
    <row r="6191" spans="78:135">
      <c r="BZ6191"/>
      <c r="CA6191" s="100">
        <v>41436.576805555553</v>
      </c>
      <c r="CB6191" t="s">
        <v>492</v>
      </c>
      <c r="CG6191" s="65"/>
      <c r="DJ6191" s="139"/>
      <c r="DK6191" s="95"/>
      <c r="DO6191" s="141"/>
      <c r="DP6191" s="91"/>
      <c r="DQ6191" s="72"/>
      <c r="DR6191" s="72"/>
      <c r="DS6191" s="72"/>
      <c r="DT6191" s="72"/>
      <c r="DZ6191" s="141"/>
      <c r="EA6191" s="141"/>
      <c r="EB6191" s="141"/>
      <c r="EC6191" s="141"/>
      <c r="EE6191" s="143"/>
    </row>
    <row r="6192" spans="78:135">
      <c r="BZ6192"/>
      <c r="CA6192" s="100">
        <v>41436.576805555553</v>
      </c>
      <c r="CB6192" t="s">
        <v>1969</v>
      </c>
      <c r="CG6192" s="65"/>
      <c r="DJ6192" s="139"/>
      <c r="DK6192" s="95"/>
      <c r="DO6192" s="141"/>
      <c r="DP6192" s="91"/>
      <c r="DQ6192" s="72"/>
      <c r="DR6192" s="72"/>
      <c r="DS6192" s="72"/>
      <c r="DT6192" s="72"/>
      <c r="DZ6192" s="141"/>
      <c r="EA6192" s="141"/>
      <c r="EB6192" s="141"/>
      <c r="EC6192" s="141"/>
      <c r="EE6192" s="143"/>
    </row>
    <row r="6193" spans="78:135">
      <c r="BZ6193"/>
      <c r="CA6193" s="100">
        <v>41436.576805555553</v>
      </c>
      <c r="CB6193" t="s">
        <v>1969</v>
      </c>
      <c r="CG6193" s="65"/>
      <c r="DJ6193" s="139"/>
      <c r="DK6193" s="95"/>
      <c r="DO6193" s="141"/>
      <c r="DP6193" s="91"/>
      <c r="DQ6193" s="72"/>
      <c r="DR6193" s="72"/>
      <c r="DS6193" s="72"/>
      <c r="DT6193" s="72"/>
      <c r="DZ6193" s="141"/>
      <c r="EA6193" s="141"/>
      <c r="EB6193" s="141"/>
      <c r="EC6193" s="141"/>
      <c r="EE6193" s="143"/>
    </row>
    <row r="6194" spans="78:135">
      <c r="BZ6194"/>
      <c r="CA6194" s="100">
        <v>41436.576817129629</v>
      </c>
      <c r="CB6194" t="s">
        <v>1969</v>
      </c>
      <c r="CG6194" s="65"/>
      <c r="DJ6194" s="139"/>
      <c r="DK6194" s="95"/>
      <c r="DO6194" s="141"/>
      <c r="DP6194" s="91"/>
      <c r="DQ6194" s="72"/>
      <c r="DR6194" s="72"/>
      <c r="DS6194" s="72"/>
      <c r="DT6194" s="72"/>
      <c r="DZ6194" s="141"/>
      <c r="EA6194" s="141"/>
      <c r="EB6194" s="141"/>
      <c r="EC6194" s="141"/>
      <c r="EE6194" s="143"/>
    </row>
    <row r="6195" spans="78:135">
      <c r="BZ6195"/>
      <c r="CA6195" s="100">
        <v>41436.576828703706</v>
      </c>
      <c r="CB6195" t="s">
        <v>1969</v>
      </c>
      <c r="CG6195" s="65"/>
      <c r="DJ6195" s="139"/>
      <c r="DK6195" s="95"/>
      <c r="DO6195" s="141"/>
      <c r="DP6195" s="91"/>
      <c r="DQ6195" s="72"/>
      <c r="DR6195" s="72"/>
      <c r="DS6195" s="72"/>
      <c r="DT6195" s="72"/>
      <c r="DZ6195" s="141"/>
      <c r="EA6195" s="141"/>
      <c r="EB6195" s="141"/>
      <c r="EC6195" s="141"/>
      <c r="EE6195" s="143"/>
    </row>
    <row r="6196" spans="78:135">
      <c r="BZ6196"/>
      <c r="CA6196" s="100">
        <v>41436.576840277776</v>
      </c>
      <c r="CB6196" t="s">
        <v>1969</v>
      </c>
      <c r="CG6196" s="65"/>
      <c r="DJ6196" s="139"/>
      <c r="DK6196" s="95"/>
      <c r="DO6196" s="141"/>
      <c r="DP6196" s="91"/>
      <c r="DQ6196" s="72"/>
      <c r="DR6196" s="72"/>
      <c r="DS6196" s="72"/>
      <c r="DT6196" s="72"/>
      <c r="DZ6196" s="141"/>
      <c r="EA6196" s="141"/>
      <c r="EB6196" s="141"/>
      <c r="EC6196" s="141"/>
      <c r="EE6196" s="143"/>
    </row>
    <row r="6197" spans="78:135">
      <c r="BZ6197"/>
      <c r="CA6197" s="100">
        <v>41436.576863425929</v>
      </c>
      <c r="CB6197" t="s">
        <v>630</v>
      </c>
      <c r="CG6197" s="65"/>
      <c r="DJ6197" s="139"/>
      <c r="DK6197" s="95"/>
      <c r="DO6197" s="141"/>
      <c r="DP6197" s="91"/>
      <c r="DQ6197" s="72"/>
      <c r="DR6197" s="72"/>
      <c r="DS6197" s="72"/>
      <c r="DT6197" s="72"/>
      <c r="DZ6197" s="141"/>
      <c r="EA6197" s="141"/>
      <c r="EB6197" s="141"/>
      <c r="EC6197" s="141"/>
      <c r="EE6197" s="143"/>
    </row>
    <row r="6198" spans="78:135">
      <c r="BZ6198"/>
      <c r="CA6198" s="100">
        <v>41436.576863425929</v>
      </c>
      <c r="CB6198" t="s">
        <v>1969</v>
      </c>
      <c r="CG6198" s="65"/>
      <c r="DJ6198" s="139"/>
      <c r="DK6198" s="95"/>
      <c r="DO6198" s="141"/>
      <c r="DP6198" s="91"/>
      <c r="DQ6198" s="72"/>
      <c r="DR6198" s="72"/>
      <c r="DS6198" s="72"/>
      <c r="DT6198" s="72"/>
      <c r="DZ6198" s="141"/>
      <c r="EA6198" s="141"/>
      <c r="EB6198" s="141"/>
      <c r="EC6198" s="141"/>
      <c r="EE6198" s="143"/>
    </row>
    <row r="6199" spans="78:135">
      <c r="BZ6199"/>
      <c r="CA6199" s="100">
        <v>41436.576863425929</v>
      </c>
      <c r="CB6199" t="s">
        <v>1969</v>
      </c>
      <c r="CG6199" s="65"/>
      <c r="DJ6199" s="139"/>
      <c r="DK6199" s="95"/>
      <c r="DO6199" s="141"/>
      <c r="DP6199" s="91"/>
      <c r="DQ6199" s="72"/>
      <c r="DR6199" s="72"/>
      <c r="DS6199" s="72"/>
      <c r="DT6199" s="72"/>
      <c r="DZ6199" s="141"/>
      <c r="EA6199" s="141"/>
      <c r="EB6199" s="141"/>
      <c r="EC6199" s="141"/>
      <c r="EE6199" s="143"/>
    </row>
    <row r="6200" spans="78:135">
      <c r="BZ6200"/>
      <c r="CA6200" s="100">
        <v>41436.576874999999</v>
      </c>
      <c r="CB6200" t="s">
        <v>1969</v>
      </c>
      <c r="CG6200" s="65"/>
      <c r="DJ6200" s="139"/>
      <c r="DK6200" s="95"/>
      <c r="DO6200" s="141"/>
      <c r="DP6200" s="91"/>
      <c r="DQ6200" s="72"/>
      <c r="DR6200" s="72"/>
      <c r="DS6200" s="72"/>
      <c r="DT6200" s="72"/>
      <c r="DZ6200" s="141"/>
      <c r="EA6200" s="141"/>
      <c r="EB6200" s="141"/>
      <c r="EC6200" s="141"/>
      <c r="EE6200" s="143"/>
    </row>
    <row r="6201" spans="78:135">
      <c r="BZ6201"/>
      <c r="CA6201" s="100">
        <v>41436.576886574076</v>
      </c>
      <c r="CB6201" t="s">
        <v>1969</v>
      </c>
      <c r="CG6201" s="65"/>
      <c r="DJ6201" s="139"/>
      <c r="DK6201" s="95"/>
      <c r="DO6201" s="141"/>
      <c r="DP6201" s="91"/>
      <c r="DQ6201" s="72"/>
      <c r="DR6201" s="72"/>
      <c r="DS6201" s="72"/>
      <c r="DT6201" s="72"/>
      <c r="DZ6201" s="141"/>
      <c r="EA6201" s="141"/>
      <c r="EB6201" s="141"/>
      <c r="EC6201" s="141"/>
      <c r="EE6201" s="143"/>
    </row>
    <row r="6202" spans="78:135">
      <c r="BZ6202"/>
      <c r="CA6202" s="100">
        <v>41436.576898148145</v>
      </c>
      <c r="CB6202" t="s">
        <v>1969</v>
      </c>
      <c r="CG6202" s="65"/>
      <c r="DJ6202" s="139"/>
      <c r="DK6202" s="95"/>
      <c r="DO6202" s="141"/>
      <c r="DP6202" s="91"/>
      <c r="DQ6202" s="72"/>
      <c r="DR6202" s="72"/>
      <c r="DS6202" s="72"/>
      <c r="DT6202" s="72"/>
      <c r="DZ6202" s="141"/>
      <c r="EA6202" s="141"/>
      <c r="EB6202" s="141"/>
      <c r="EC6202" s="141"/>
      <c r="EE6202" s="143"/>
    </row>
    <row r="6203" spans="78:135">
      <c r="BZ6203"/>
      <c r="CA6203" s="100">
        <v>41436.576921296299</v>
      </c>
      <c r="CB6203" t="s">
        <v>495</v>
      </c>
      <c r="CG6203" s="65"/>
      <c r="DJ6203" s="139"/>
      <c r="DK6203" s="95"/>
      <c r="DO6203" s="141"/>
      <c r="DP6203" s="91"/>
      <c r="DQ6203" s="72"/>
      <c r="DR6203" s="72"/>
      <c r="DS6203" s="72"/>
      <c r="DT6203" s="72"/>
      <c r="DZ6203" s="141"/>
      <c r="EA6203" s="141"/>
      <c r="EB6203" s="141"/>
      <c r="EC6203" s="141"/>
      <c r="EE6203" s="143"/>
    </row>
    <row r="6204" spans="78:135">
      <c r="BZ6204"/>
      <c r="CA6204" s="100">
        <v>41436.576921296299</v>
      </c>
      <c r="CB6204" t="s">
        <v>1969</v>
      </c>
      <c r="CG6204" s="65"/>
      <c r="DJ6204" s="139"/>
      <c r="DK6204" s="95"/>
      <c r="DO6204" s="141"/>
      <c r="DP6204" s="91"/>
      <c r="DQ6204" s="72"/>
      <c r="DR6204" s="72"/>
      <c r="DS6204" s="72"/>
      <c r="DT6204" s="72"/>
      <c r="DZ6204" s="141"/>
      <c r="EA6204" s="141"/>
      <c r="EB6204" s="141"/>
      <c r="EC6204" s="141"/>
      <c r="EE6204" s="143"/>
    </row>
    <row r="6205" spans="78:135">
      <c r="BZ6205"/>
      <c r="CA6205" s="100">
        <v>41436.576921296299</v>
      </c>
      <c r="CB6205" t="s">
        <v>1969</v>
      </c>
      <c r="CG6205" s="65"/>
      <c r="DJ6205" s="139"/>
      <c r="DK6205" s="95"/>
      <c r="DO6205" s="141"/>
      <c r="DP6205" s="91"/>
      <c r="DQ6205" s="72"/>
      <c r="DR6205" s="72"/>
      <c r="DS6205" s="72"/>
      <c r="DT6205" s="72"/>
      <c r="DZ6205" s="141"/>
      <c r="EA6205" s="141"/>
      <c r="EB6205" s="141"/>
      <c r="EC6205" s="141"/>
      <c r="EE6205" s="143"/>
    </row>
    <row r="6206" spans="78:135">
      <c r="BZ6206"/>
      <c r="CA6206" s="100">
        <v>41436.576932870368</v>
      </c>
      <c r="CB6206" t="s">
        <v>1969</v>
      </c>
      <c r="CG6206" s="65"/>
      <c r="DJ6206" s="139"/>
      <c r="DK6206" s="95"/>
      <c r="DO6206" s="141"/>
      <c r="DP6206" s="91"/>
      <c r="DQ6206" s="72"/>
      <c r="DR6206" s="72"/>
      <c r="DS6206" s="72"/>
      <c r="DT6206" s="72"/>
      <c r="DZ6206" s="141"/>
      <c r="EA6206" s="141"/>
      <c r="EB6206" s="141"/>
      <c r="EC6206" s="141"/>
      <c r="EE6206" s="143"/>
    </row>
    <row r="6207" spans="78:135">
      <c r="BZ6207"/>
      <c r="CA6207" s="100">
        <v>41436.576944444445</v>
      </c>
      <c r="CB6207" t="s">
        <v>1969</v>
      </c>
      <c r="CG6207" s="65"/>
      <c r="DJ6207" s="139"/>
      <c r="DK6207" s="95"/>
      <c r="DO6207" s="141"/>
      <c r="DP6207" s="91"/>
      <c r="DQ6207" s="72"/>
      <c r="DR6207" s="72"/>
      <c r="DS6207" s="72"/>
      <c r="DT6207" s="72"/>
      <c r="DZ6207" s="141"/>
      <c r="EA6207" s="141"/>
      <c r="EB6207" s="141"/>
      <c r="EC6207" s="141"/>
      <c r="EE6207" s="143"/>
    </row>
    <row r="6208" spans="78:135">
      <c r="BZ6208"/>
      <c r="CA6208" s="100">
        <v>41436.576944444445</v>
      </c>
      <c r="CB6208" t="s">
        <v>1969</v>
      </c>
      <c r="CG6208" s="65"/>
      <c r="DJ6208" s="139"/>
      <c r="DK6208" s="95"/>
      <c r="DO6208" s="141"/>
      <c r="DP6208" s="91"/>
      <c r="DQ6208" s="72"/>
      <c r="DR6208" s="72"/>
      <c r="DS6208" s="72"/>
      <c r="DT6208" s="72"/>
      <c r="DZ6208" s="141"/>
      <c r="EA6208" s="141"/>
      <c r="EB6208" s="141"/>
      <c r="EC6208" s="141"/>
      <c r="EE6208" s="143"/>
    </row>
    <row r="6209" spans="78:135">
      <c r="BZ6209"/>
      <c r="CA6209" s="100">
        <v>41436.576956018522</v>
      </c>
      <c r="CB6209" t="s">
        <v>1969</v>
      </c>
      <c r="CG6209" s="65"/>
      <c r="DJ6209" s="139"/>
      <c r="DK6209" s="95"/>
      <c r="DO6209" s="141"/>
      <c r="DP6209" s="91"/>
      <c r="DQ6209" s="72"/>
      <c r="DR6209" s="72"/>
      <c r="DS6209" s="72"/>
      <c r="DT6209" s="72"/>
      <c r="DZ6209" s="141"/>
      <c r="EA6209" s="141"/>
      <c r="EB6209" s="141"/>
      <c r="EC6209" s="141"/>
      <c r="EE6209" s="143"/>
    </row>
    <row r="6210" spans="78:135">
      <c r="BZ6210"/>
      <c r="CA6210" s="100">
        <v>41436.576956018522</v>
      </c>
      <c r="CB6210" t="s">
        <v>1969</v>
      </c>
      <c r="CG6210" s="65"/>
      <c r="DJ6210" s="139"/>
      <c r="DK6210" s="95"/>
      <c r="DO6210" s="141"/>
      <c r="DP6210" s="91"/>
      <c r="DQ6210" s="72"/>
      <c r="DR6210" s="72"/>
      <c r="DS6210" s="72"/>
      <c r="DT6210" s="72"/>
      <c r="DZ6210" s="141"/>
      <c r="EA6210" s="141"/>
      <c r="EB6210" s="141"/>
      <c r="EC6210" s="141"/>
      <c r="EE6210" s="143"/>
    </row>
    <row r="6211" spans="78:135">
      <c r="BZ6211"/>
      <c r="CA6211" s="100">
        <v>41436.576956018522</v>
      </c>
      <c r="CB6211" t="s">
        <v>1969</v>
      </c>
      <c r="CG6211" s="65"/>
      <c r="DJ6211" s="139"/>
      <c r="DK6211" s="95"/>
      <c r="DO6211" s="141"/>
      <c r="DP6211" s="91"/>
      <c r="DQ6211" s="72"/>
      <c r="DR6211" s="72"/>
      <c r="DS6211" s="72"/>
      <c r="DT6211" s="72"/>
      <c r="DZ6211" s="141"/>
      <c r="EA6211" s="141"/>
      <c r="EB6211" s="141"/>
      <c r="EC6211" s="141"/>
      <c r="EE6211" s="143"/>
    </row>
    <row r="6212" spans="78:135">
      <c r="BZ6212"/>
      <c r="CA6212" s="100">
        <v>41436.576967592591</v>
      </c>
      <c r="CB6212" t="s">
        <v>1969</v>
      </c>
      <c r="CG6212" s="65"/>
      <c r="DJ6212" s="139"/>
      <c r="DK6212" s="95"/>
      <c r="DO6212" s="141"/>
      <c r="DP6212" s="91"/>
      <c r="DQ6212" s="72"/>
      <c r="DR6212" s="72"/>
      <c r="DS6212" s="72"/>
      <c r="DT6212" s="72"/>
      <c r="DZ6212" s="141"/>
      <c r="EA6212" s="141"/>
      <c r="EB6212" s="141"/>
      <c r="EC6212" s="141"/>
      <c r="EE6212" s="143"/>
    </row>
    <row r="6213" spans="78:135">
      <c r="BZ6213"/>
      <c r="CA6213" s="100">
        <v>41436.576990740738</v>
      </c>
      <c r="CB6213" t="s">
        <v>1969</v>
      </c>
      <c r="CG6213" s="65"/>
      <c r="DJ6213" s="139"/>
      <c r="DK6213" s="95"/>
      <c r="DO6213" s="141"/>
      <c r="DP6213" s="91"/>
      <c r="DQ6213" s="72"/>
      <c r="DR6213" s="72"/>
      <c r="DS6213" s="72"/>
      <c r="DT6213" s="72"/>
      <c r="DZ6213" s="141"/>
      <c r="EA6213" s="141"/>
      <c r="EB6213" s="141"/>
      <c r="EC6213" s="141"/>
      <c r="EE6213" s="143"/>
    </row>
    <row r="6214" spans="78:135">
      <c r="BZ6214"/>
      <c r="CA6214" s="100">
        <v>41436.577025462961</v>
      </c>
      <c r="CB6214" t="s">
        <v>1969</v>
      </c>
      <c r="CG6214" s="65"/>
      <c r="DJ6214" s="139"/>
      <c r="DK6214" s="95"/>
      <c r="DO6214" s="141"/>
      <c r="DP6214" s="91"/>
      <c r="DQ6214" s="72"/>
      <c r="DR6214" s="72"/>
      <c r="DS6214" s="72"/>
      <c r="DT6214" s="72"/>
      <c r="DZ6214" s="141"/>
      <c r="EA6214" s="141"/>
      <c r="EB6214" s="141"/>
      <c r="EC6214" s="141"/>
      <c r="EE6214" s="143"/>
    </row>
    <row r="6215" spans="78:135">
      <c r="BZ6215"/>
      <c r="CA6215" s="100">
        <v>41436.577025462961</v>
      </c>
      <c r="CB6215" t="s">
        <v>1969</v>
      </c>
      <c r="CG6215" s="65"/>
      <c r="DJ6215" s="139"/>
      <c r="DK6215" s="95"/>
      <c r="DO6215" s="141"/>
      <c r="DP6215" s="91"/>
      <c r="DQ6215" s="72"/>
      <c r="DR6215" s="72"/>
      <c r="DS6215" s="72"/>
      <c r="DT6215" s="72"/>
      <c r="DZ6215" s="141"/>
      <c r="EA6215" s="141"/>
      <c r="EB6215" s="141"/>
      <c r="EC6215" s="141"/>
      <c r="EE6215" s="143"/>
    </row>
    <row r="6216" spans="78:135">
      <c r="BZ6216"/>
      <c r="CA6216" s="100">
        <v>41436.577037037037</v>
      </c>
      <c r="CB6216" t="s">
        <v>1969</v>
      </c>
      <c r="CG6216" s="65"/>
      <c r="DJ6216" s="139"/>
      <c r="DK6216" s="95"/>
      <c r="DO6216" s="141"/>
      <c r="DP6216" s="91"/>
      <c r="DQ6216" s="72"/>
      <c r="DR6216" s="72"/>
      <c r="DS6216" s="72"/>
      <c r="DT6216" s="72"/>
      <c r="DZ6216" s="141"/>
      <c r="EA6216" s="141"/>
      <c r="EB6216" s="141"/>
      <c r="EC6216" s="141"/>
      <c r="EE6216" s="143"/>
    </row>
    <row r="6217" spans="78:135">
      <c r="BZ6217"/>
      <c r="CA6217" s="100">
        <v>41436.577048611114</v>
      </c>
      <c r="CB6217" t="s">
        <v>689</v>
      </c>
      <c r="CG6217" s="65"/>
      <c r="DJ6217" s="139"/>
      <c r="DK6217" s="95"/>
      <c r="DO6217" s="141"/>
      <c r="DP6217" s="91"/>
      <c r="DQ6217" s="72"/>
      <c r="DR6217" s="72"/>
      <c r="DS6217" s="72"/>
      <c r="DT6217" s="72"/>
      <c r="DZ6217" s="141"/>
      <c r="EA6217" s="141"/>
      <c r="EB6217" s="141"/>
      <c r="EC6217" s="141"/>
      <c r="EE6217" s="143"/>
    </row>
    <row r="6218" spans="78:135">
      <c r="BZ6218"/>
      <c r="CA6218" s="100">
        <v>41436.577060185184</v>
      </c>
      <c r="CB6218" t="s">
        <v>1969</v>
      </c>
      <c r="CG6218" s="65"/>
      <c r="DJ6218" s="139"/>
      <c r="DK6218" s="95"/>
      <c r="DO6218" s="141"/>
      <c r="DP6218" s="91"/>
      <c r="DQ6218" s="72"/>
      <c r="DR6218" s="72"/>
      <c r="DS6218" s="72"/>
      <c r="DT6218" s="72"/>
      <c r="DZ6218" s="141"/>
      <c r="EA6218" s="141"/>
      <c r="EB6218" s="141"/>
      <c r="EC6218" s="141"/>
      <c r="EE6218" s="143"/>
    </row>
    <row r="6219" spans="78:135">
      <c r="BZ6219"/>
      <c r="CA6219" s="100">
        <v>41436.57707175926</v>
      </c>
      <c r="CB6219" t="s">
        <v>1969</v>
      </c>
      <c r="CG6219" s="65"/>
      <c r="DJ6219" s="139"/>
      <c r="DK6219" s="95"/>
      <c r="DO6219" s="141"/>
      <c r="DP6219" s="91"/>
      <c r="DQ6219" s="72"/>
      <c r="DR6219" s="72"/>
      <c r="DS6219" s="72"/>
      <c r="DT6219" s="72"/>
      <c r="DZ6219" s="141"/>
      <c r="EA6219" s="141"/>
      <c r="EB6219" s="141"/>
      <c r="EC6219" s="141"/>
      <c r="EE6219" s="143"/>
    </row>
    <row r="6220" spans="78:135">
      <c r="BZ6220"/>
      <c r="CA6220" s="100">
        <v>41436.57707175926</v>
      </c>
      <c r="CB6220" t="s">
        <v>1969</v>
      </c>
      <c r="CG6220" s="65"/>
      <c r="DJ6220" s="139"/>
      <c r="DK6220" s="95"/>
      <c r="DO6220" s="141"/>
      <c r="DP6220" s="91"/>
      <c r="DQ6220" s="72"/>
      <c r="DR6220" s="72"/>
      <c r="DS6220" s="72"/>
      <c r="DT6220" s="72"/>
      <c r="DZ6220" s="141"/>
      <c r="EA6220" s="141"/>
      <c r="EB6220" s="141"/>
      <c r="EC6220" s="141"/>
      <c r="EE6220" s="143"/>
    </row>
    <row r="6221" spans="78:135">
      <c r="BZ6221"/>
      <c r="CA6221" s="100">
        <v>41436.57708333333</v>
      </c>
      <c r="CB6221" t="s">
        <v>1969</v>
      </c>
      <c r="CG6221" s="65"/>
      <c r="DJ6221" s="139"/>
      <c r="DK6221" s="95"/>
      <c r="DO6221" s="141"/>
      <c r="DP6221" s="91"/>
      <c r="DQ6221" s="72"/>
      <c r="DR6221" s="72"/>
      <c r="DS6221" s="72"/>
      <c r="DT6221" s="72"/>
      <c r="DZ6221" s="141"/>
      <c r="EA6221" s="141"/>
      <c r="EB6221" s="141"/>
      <c r="EC6221" s="141"/>
      <c r="EE6221" s="143"/>
    </row>
    <row r="6222" spans="78:135">
      <c r="BZ6222"/>
      <c r="CA6222" s="100">
        <v>41436.577094907407</v>
      </c>
      <c r="CB6222" t="s">
        <v>1969</v>
      </c>
      <c r="CG6222" s="65"/>
      <c r="DJ6222" s="139"/>
      <c r="DK6222" s="95"/>
      <c r="DO6222" s="141"/>
      <c r="DP6222" s="91"/>
      <c r="DQ6222" s="72"/>
      <c r="DR6222" s="72"/>
      <c r="DS6222" s="72"/>
      <c r="DT6222" s="72"/>
      <c r="DZ6222" s="141"/>
      <c r="EA6222" s="141"/>
      <c r="EB6222" s="141"/>
      <c r="EC6222" s="141"/>
      <c r="EE6222" s="143"/>
    </row>
    <row r="6223" spans="78:135">
      <c r="BZ6223"/>
      <c r="CA6223" s="100">
        <v>41436.577106481483</v>
      </c>
      <c r="CB6223" t="s">
        <v>1969</v>
      </c>
      <c r="CG6223" s="65"/>
      <c r="DJ6223" s="139"/>
      <c r="DK6223" s="95"/>
      <c r="DO6223" s="141"/>
      <c r="DP6223" s="91"/>
      <c r="DQ6223" s="72"/>
      <c r="DR6223" s="72"/>
      <c r="DS6223" s="72"/>
      <c r="DT6223" s="72"/>
      <c r="DZ6223" s="141"/>
      <c r="EA6223" s="141"/>
      <c r="EB6223" s="141"/>
      <c r="EC6223" s="141"/>
      <c r="EE6223" s="143"/>
    </row>
    <row r="6224" spans="78:135">
      <c r="BZ6224"/>
      <c r="CA6224" s="100">
        <v>41436.57712962963</v>
      </c>
      <c r="CB6224" t="s">
        <v>1969</v>
      </c>
      <c r="CG6224" s="65"/>
      <c r="DJ6224" s="139"/>
      <c r="DK6224" s="95"/>
      <c r="DO6224" s="141"/>
      <c r="DP6224" s="91"/>
      <c r="DQ6224" s="72"/>
      <c r="DR6224" s="72"/>
      <c r="DS6224" s="72"/>
      <c r="DT6224" s="72"/>
      <c r="DZ6224" s="141"/>
      <c r="EA6224" s="141"/>
      <c r="EB6224" s="141"/>
      <c r="EC6224" s="141"/>
      <c r="EE6224" s="143"/>
    </row>
    <row r="6225" spans="78:135">
      <c r="BZ6225"/>
      <c r="CA6225" s="100">
        <v>41436.577141203707</v>
      </c>
      <c r="CB6225" t="s">
        <v>635</v>
      </c>
      <c r="CG6225" s="65"/>
      <c r="DJ6225" s="139"/>
      <c r="DK6225" s="95"/>
      <c r="DO6225" s="141"/>
      <c r="DP6225" s="91"/>
      <c r="DQ6225" s="72"/>
      <c r="DR6225" s="72"/>
      <c r="DS6225" s="72"/>
      <c r="DT6225" s="72"/>
      <c r="DZ6225" s="141"/>
      <c r="EA6225" s="141"/>
      <c r="EB6225" s="141"/>
      <c r="EC6225" s="141"/>
      <c r="EE6225" s="143"/>
    </row>
    <row r="6226" spans="78:135">
      <c r="BZ6226"/>
      <c r="CA6226" s="100">
        <v>41436.577141203707</v>
      </c>
      <c r="CB6226" t="s">
        <v>1969</v>
      </c>
      <c r="CG6226" s="65"/>
      <c r="DJ6226" s="139"/>
      <c r="DK6226" s="95"/>
      <c r="DO6226" s="141"/>
      <c r="DP6226" s="91"/>
      <c r="DQ6226" s="72"/>
      <c r="DR6226" s="72"/>
      <c r="DS6226" s="72"/>
      <c r="DT6226" s="72"/>
      <c r="DZ6226" s="141"/>
      <c r="EA6226" s="141"/>
      <c r="EB6226" s="141"/>
      <c r="EC6226" s="141"/>
      <c r="EE6226" s="143"/>
    </row>
    <row r="6227" spans="78:135">
      <c r="BZ6227"/>
      <c r="CA6227" s="100">
        <v>41436.577141203707</v>
      </c>
      <c r="CB6227" t="s">
        <v>636</v>
      </c>
      <c r="CG6227" s="65"/>
      <c r="DJ6227" s="139"/>
      <c r="DK6227" s="95"/>
      <c r="DO6227" s="141"/>
      <c r="DP6227" s="91"/>
      <c r="DQ6227" s="72"/>
      <c r="DR6227" s="72"/>
      <c r="DS6227" s="72"/>
      <c r="DT6227" s="72"/>
      <c r="DZ6227" s="141"/>
      <c r="EA6227" s="141"/>
      <c r="EB6227" s="141"/>
      <c r="EC6227" s="141"/>
      <c r="EE6227" s="143"/>
    </row>
    <row r="6228" spans="78:135">
      <c r="BZ6228"/>
      <c r="CA6228" s="100">
        <v>41436.588275462964</v>
      </c>
      <c r="CB6228" t="s">
        <v>637</v>
      </c>
      <c r="CG6228" s="65"/>
      <c r="DJ6228" s="139"/>
      <c r="DK6228" s="95"/>
      <c r="DO6228" s="141"/>
      <c r="DP6228" s="91"/>
      <c r="DQ6228" s="72"/>
      <c r="DR6228" s="72"/>
      <c r="DS6228" s="72"/>
      <c r="DT6228" s="72"/>
      <c r="DZ6228" s="141"/>
      <c r="EA6228" s="141"/>
      <c r="EB6228" s="141"/>
      <c r="EC6228" s="141"/>
      <c r="EE6228" s="143"/>
    </row>
    <row r="6229" spans="78:135">
      <c r="BZ6229"/>
      <c r="CA6229" s="100">
        <v>41436.588287037041</v>
      </c>
      <c r="CB6229" t="s">
        <v>480</v>
      </c>
      <c r="CG6229" s="65"/>
      <c r="DJ6229" s="139"/>
      <c r="DK6229" s="95"/>
      <c r="DO6229" s="141"/>
      <c r="DP6229" s="91"/>
      <c r="DQ6229" s="72"/>
      <c r="DR6229" s="72"/>
      <c r="DS6229" s="72"/>
      <c r="DT6229" s="72"/>
      <c r="DZ6229" s="141"/>
      <c r="EA6229" s="141"/>
      <c r="EB6229" s="141"/>
      <c r="EC6229" s="141"/>
      <c r="EE6229" s="143"/>
    </row>
    <row r="6230" spans="78:135">
      <c r="BZ6230"/>
      <c r="CA6230" s="100">
        <v>41436.588310185187</v>
      </c>
      <c r="CB6230" t="s">
        <v>1969</v>
      </c>
      <c r="CG6230" s="65"/>
      <c r="DJ6230" s="139"/>
      <c r="DK6230" s="95"/>
      <c r="DO6230" s="141"/>
      <c r="DP6230" s="91"/>
      <c r="DQ6230" s="72"/>
      <c r="DR6230" s="72"/>
      <c r="DS6230" s="72"/>
      <c r="DT6230" s="72"/>
      <c r="DZ6230" s="141"/>
      <c r="EA6230" s="141"/>
      <c r="EB6230" s="141"/>
      <c r="EC6230" s="141"/>
      <c r="EE6230" s="143"/>
    </row>
    <row r="6231" spans="78:135">
      <c r="BZ6231"/>
      <c r="CA6231" s="100">
        <v>41436.588333333333</v>
      </c>
      <c r="CB6231" t="s">
        <v>1969</v>
      </c>
      <c r="CG6231" s="65"/>
      <c r="DJ6231" s="139"/>
      <c r="DK6231" s="95"/>
      <c r="DO6231" s="141"/>
      <c r="DP6231" s="91"/>
      <c r="DQ6231" s="72"/>
      <c r="DR6231" s="72"/>
      <c r="DS6231" s="72"/>
      <c r="DT6231" s="72"/>
      <c r="DZ6231" s="141"/>
      <c r="EA6231" s="141"/>
      <c r="EB6231" s="141"/>
      <c r="EC6231" s="141"/>
      <c r="EE6231" s="143"/>
    </row>
    <row r="6232" spans="78:135">
      <c r="BZ6232"/>
      <c r="CA6232" s="100">
        <v>41436.588495370372</v>
      </c>
      <c r="CB6232" t="s">
        <v>638</v>
      </c>
      <c r="CG6232" s="65"/>
      <c r="DJ6232" s="139"/>
      <c r="DK6232" s="95"/>
      <c r="DO6232" s="141"/>
      <c r="DP6232" s="91"/>
      <c r="DQ6232" s="72"/>
      <c r="DR6232" s="72"/>
      <c r="DS6232" s="72"/>
      <c r="DT6232" s="72"/>
      <c r="DZ6232" s="141"/>
      <c r="EA6232" s="141"/>
      <c r="EB6232" s="141"/>
      <c r="EC6232" s="141"/>
      <c r="EE6232" s="143"/>
    </row>
    <row r="6233" spans="78:135">
      <c r="BZ6233"/>
      <c r="CA6233" s="100">
        <v>41436.588495370372</v>
      </c>
      <c r="CB6233" t="s">
        <v>800</v>
      </c>
      <c r="CG6233" s="65"/>
      <c r="DJ6233" s="139"/>
      <c r="DK6233" s="95"/>
      <c r="DO6233" s="141"/>
      <c r="DP6233" s="91"/>
      <c r="DQ6233" s="72"/>
      <c r="DR6233" s="72"/>
      <c r="DS6233" s="72"/>
      <c r="DT6233" s="72"/>
      <c r="DZ6233" s="141"/>
      <c r="EA6233" s="141"/>
      <c r="EB6233" s="141"/>
      <c r="EC6233" s="141"/>
      <c r="EE6233" s="143"/>
    </row>
    <row r="6234" spans="78:135">
      <c r="BZ6234"/>
      <c r="CA6234" s="100">
        <v>41436.588506944441</v>
      </c>
      <c r="CB6234" t="s">
        <v>1969</v>
      </c>
      <c r="CG6234" s="65"/>
      <c r="DJ6234" s="139"/>
      <c r="DK6234" s="95"/>
      <c r="DO6234" s="141"/>
      <c r="DP6234" s="91"/>
      <c r="DQ6234" s="72"/>
      <c r="DR6234" s="72"/>
      <c r="DS6234" s="72"/>
      <c r="DT6234" s="72"/>
      <c r="DZ6234" s="141"/>
      <c r="EA6234" s="141"/>
      <c r="EB6234" s="141"/>
      <c r="EC6234" s="141"/>
      <c r="EE6234" s="143"/>
    </row>
    <row r="6235" spans="78:135">
      <c r="BZ6235"/>
      <c r="CA6235" s="100">
        <v>41436.588506944441</v>
      </c>
      <c r="CB6235" t="s">
        <v>639</v>
      </c>
      <c r="CG6235" s="65"/>
      <c r="DJ6235" s="139"/>
      <c r="DK6235" s="95"/>
      <c r="DO6235" s="141"/>
      <c r="DP6235" s="91"/>
      <c r="DQ6235" s="72"/>
      <c r="DR6235" s="72"/>
      <c r="DS6235" s="72"/>
      <c r="DT6235" s="72"/>
      <c r="DZ6235" s="141"/>
      <c r="EA6235" s="141"/>
      <c r="EB6235" s="141"/>
      <c r="EC6235" s="141"/>
      <c r="EE6235" s="143"/>
    </row>
    <row r="6236" spans="78:135">
      <c r="BZ6236"/>
      <c r="CA6236" s="100">
        <v>41436.588506944441</v>
      </c>
      <c r="CB6236" t="s">
        <v>1969</v>
      </c>
      <c r="CG6236" s="65"/>
      <c r="DJ6236" s="139"/>
      <c r="DK6236" s="95"/>
      <c r="DO6236" s="141"/>
      <c r="DP6236" s="91"/>
      <c r="DQ6236" s="72"/>
      <c r="DR6236" s="72"/>
      <c r="DS6236" s="72"/>
      <c r="DT6236" s="72"/>
      <c r="DZ6236" s="141"/>
      <c r="EA6236" s="141"/>
      <c r="EB6236" s="141"/>
      <c r="EC6236" s="141"/>
      <c r="EE6236" s="143"/>
    </row>
    <row r="6237" spans="78:135">
      <c r="BZ6237"/>
      <c r="CA6237" s="100">
        <v>41436.588518518518</v>
      </c>
      <c r="CB6237" t="s">
        <v>691</v>
      </c>
      <c r="CG6237" s="65"/>
      <c r="DJ6237" s="139"/>
      <c r="DK6237" s="95"/>
      <c r="DO6237" s="141"/>
      <c r="DP6237" s="91"/>
      <c r="DQ6237" s="72"/>
      <c r="DR6237" s="72"/>
      <c r="DS6237" s="72"/>
      <c r="DT6237" s="72"/>
      <c r="DZ6237" s="141"/>
      <c r="EA6237" s="141"/>
      <c r="EB6237" s="141"/>
      <c r="EC6237" s="141"/>
      <c r="EE6237" s="143"/>
    </row>
    <row r="6238" spans="78:135">
      <c r="BZ6238"/>
      <c r="CA6238" s="100">
        <v>41436.588564814818</v>
      </c>
      <c r="CB6238" t="s">
        <v>1969</v>
      </c>
      <c r="CG6238" s="65"/>
      <c r="DJ6238" s="139"/>
      <c r="DK6238" s="95"/>
      <c r="DO6238" s="141"/>
      <c r="DP6238" s="91"/>
      <c r="DQ6238" s="72"/>
      <c r="DR6238" s="72"/>
      <c r="DS6238" s="72"/>
      <c r="DT6238" s="72"/>
      <c r="DZ6238" s="141"/>
      <c r="EA6238" s="141"/>
      <c r="EB6238" s="141"/>
      <c r="EC6238" s="141"/>
      <c r="EE6238" s="143"/>
    </row>
    <row r="6239" spans="78:135">
      <c r="BZ6239"/>
      <c r="CA6239" s="100">
        <v>41436.588564814818</v>
      </c>
      <c r="CB6239" t="s">
        <v>638</v>
      </c>
      <c r="CG6239" s="65"/>
      <c r="DJ6239" s="139"/>
      <c r="DK6239" s="95"/>
      <c r="DO6239" s="141"/>
      <c r="DP6239" s="91"/>
      <c r="DQ6239" s="72"/>
      <c r="DR6239" s="72"/>
      <c r="DS6239" s="72"/>
      <c r="DT6239" s="72"/>
      <c r="DZ6239" s="141"/>
      <c r="EA6239" s="141"/>
      <c r="EB6239" s="141"/>
      <c r="EC6239" s="141"/>
      <c r="EE6239" s="143"/>
    </row>
    <row r="6240" spans="78:135">
      <c r="BZ6240"/>
      <c r="CA6240" s="100">
        <v>41436.588564814818</v>
      </c>
      <c r="CB6240" t="s">
        <v>664</v>
      </c>
      <c r="CG6240" s="65"/>
      <c r="DJ6240" s="139"/>
      <c r="DK6240" s="95"/>
      <c r="DO6240" s="141"/>
      <c r="DP6240" s="91"/>
      <c r="DQ6240" s="72"/>
      <c r="DR6240" s="72"/>
      <c r="DS6240" s="72"/>
      <c r="DT6240" s="72"/>
      <c r="DZ6240" s="141"/>
      <c r="EA6240" s="141"/>
      <c r="EB6240" s="141"/>
      <c r="EC6240" s="141"/>
      <c r="EE6240" s="143"/>
    </row>
    <row r="6241" spans="78:135">
      <c r="BZ6241"/>
      <c r="CA6241" s="100">
        <v>41436.589016203703</v>
      </c>
      <c r="CB6241" t="s">
        <v>1969</v>
      </c>
      <c r="CG6241" s="65"/>
      <c r="DJ6241" s="139"/>
      <c r="DK6241" s="95"/>
      <c r="DO6241" s="141"/>
      <c r="DP6241" s="91"/>
      <c r="DQ6241" s="72"/>
      <c r="DR6241" s="72"/>
      <c r="DS6241" s="72"/>
      <c r="DT6241" s="72"/>
      <c r="DZ6241" s="141"/>
      <c r="EA6241" s="141"/>
      <c r="EB6241" s="141"/>
      <c r="EC6241" s="141"/>
      <c r="EE6241" s="143"/>
    </row>
    <row r="6242" spans="78:135">
      <c r="BZ6242"/>
      <c r="CA6242" s="100">
        <v>41436.589039351849</v>
      </c>
      <c r="CB6242" t="s">
        <v>692</v>
      </c>
      <c r="CG6242" s="65"/>
      <c r="DJ6242" s="139"/>
      <c r="DK6242" s="95"/>
      <c r="DO6242" s="141"/>
      <c r="DP6242" s="91"/>
      <c r="DQ6242" s="72"/>
      <c r="DR6242" s="72"/>
      <c r="DS6242" s="72"/>
      <c r="DT6242" s="72"/>
      <c r="DZ6242" s="141"/>
      <c r="EA6242" s="141"/>
      <c r="EB6242" s="141"/>
      <c r="EC6242" s="141"/>
      <c r="EE6242" s="143"/>
    </row>
    <row r="6243" spans="78:135">
      <c r="BZ6243"/>
      <c r="CA6243" s="100">
        <v>41436.589039351849</v>
      </c>
      <c r="CB6243" t="s">
        <v>1969</v>
      </c>
      <c r="CG6243" s="65"/>
      <c r="DJ6243" s="139"/>
      <c r="DK6243" s="95"/>
      <c r="DO6243" s="141"/>
      <c r="DP6243" s="91"/>
      <c r="DQ6243" s="72"/>
      <c r="DR6243" s="72"/>
      <c r="DS6243" s="72"/>
      <c r="DT6243" s="72"/>
      <c r="DZ6243" s="141"/>
      <c r="EA6243" s="141"/>
      <c r="EB6243" s="141"/>
      <c r="EC6243" s="141"/>
      <c r="EE6243" s="143"/>
    </row>
    <row r="6244" spans="78:135">
      <c r="BZ6244"/>
      <c r="CA6244" s="100">
        <v>41436.589050925926</v>
      </c>
      <c r="CB6244" t="s">
        <v>1969</v>
      </c>
      <c r="CG6244" s="65"/>
      <c r="DJ6244" s="139"/>
      <c r="DK6244" s="95"/>
      <c r="DO6244" s="141"/>
      <c r="DP6244" s="91"/>
      <c r="DQ6244" s="72"/>
      <c r="DR6244" s="72"/>
      <c r="DS6244" s="72"/>
      <c r="DT6244" s="72"/>
      <c r="DZ6244" s="141"/>
      <c r="EA6244" s="141"/>
      <c r="EB6244" s="141"/>
      <c r="EC6244" s="141"/>
      <c r="EE6244" s="143"/>
    </row>
    <row r="6245" spans="78:135">
      <c r="BZ6245"/>
      <c r="CA6245" s="100">
        <v>41436.589050925926</v>
      </c>
      <c r="CB6245" t="s">
        <v>1969</v>
      </c>
      <c r="CG6245" s="65"/>
      <c r="DJ6245" s="139"/>
      <c r="DK6245" s="95"/>
      <c r="DO6245" s="141"/>
      <c r="DP6245" s="91"/>
      <c r="DQ6245" s="72"/>
      <c r="DR6245" s="72"/>
      <c r="DS6245" s="72"/>
      <c r="DT6245" s="72"/>
      <c r="DZ6245" s="141"/>
      <c r="EA6245" s="141"/>
      <c r="EB6245" s="141"/>
      <c r="EC6245" s="141"/>
      <c r="EE6245" s="143"/>
    </row>
    <row r="6246" spans="78:135">
      <c r="BZ6246"/>
      <c r="CA6246" s="100">
        <v>41436.589062500003</v>
      </c>
      <c r="CB6246" t="s">
        <v>1969</v>
      </c>
      <c r="CG6246" s="65"/>
      <c r="DJ6246" s="139"/>
      <c r="DK6246" s="95"/>
      <c r="DO6246" s="141"/>
      <c r="DP6246" s="91"/>
      <c r="DQ6246" s="72"/>
      <c r="DR6246" s="72"/>
      <c r="DS6246" s="72"/>
      <c r="DT6246" s="72"/>
      <c r="DZ6246" s="141"/>
      <c r="EA6246" s="141"/>
      <c r="EB6246" s="141"/>
      <c r="EC6246" s="141"/>
      <c r="EE6246" s="143"/>
    </row>
    <row r="6247" spans="78:135">
      <c r="BZ6247"/>
      <c r="CA6247" s="100">
        <v>41436.589085648149</v>
      </c>
      <c r="CB6247" t="s">
        <v>1969</v>
      </c>
      <c r="CG6247" s="65"/>
      <c r="DJ6247" s="139"/>
      <c r="DK6247" s="95"/>
      <c r="DO6247" s="141"/>
      <c r="DP6247" s="91"/>
      <c r="DQ6247" s="72"/>
      <c r="DR6247" s="72"/>
      <c r="DS6247" s="72"/>
      <c r="DT6247" s="72"/>
      <c r="DZ6247" s="141"/>
      <c r="EA6247" s="141"/>
      <c r="EB6247" s="141"/>
      <c r="EC6247" s="141"/>
      <c r="EE6247" s="143"/>
    </row>
    <row r="6248" spans="78:135">
      <c r="BZ6248"/>
      <c r="CA6248" s="100">
        <v>41436.589097222219</v>
      </c>
      <c r="CB6248" t="s">
        <v>1969</v>
      </c>
      <c r="CG6248" s="65"/>
      <c r="DJ6248" s="139"/>
      <c r="DK6248" s="95"/>
      <c r="DO6248" s="141"/>
      <c r="DP6248" s="91"/>
      <c r="DQ6248" s="72"/>
      <c r="DR6248" s="72"/>
      <c r="DS6248" s="72"/>
      <c r="DT6248" s="72"/>
      <c r="DZ6248" s="141"/>
      <c r="EA6248" s="141"/>
      <c r="EB6248" s="141"/>
      <c r="EC6248" s="141"/>
      <c r="EE6248" s="143"/>
    </row>
    <row r="6249" spans="78:135">
      <c r="BZ6249"/>
      <c r="CA6249" s="100">
        <v>41436.589108796295</v>
      </c>
      <c r="CB6249" t="s">
        <v>1969</v>
      </c>
      <c r="CG6249" s="65"/>
      <c r="DJ6249" s="139"/>
      <c r="DK6249" s="95"/>
      <c r="DO6249" s="141"/>
      <c r="DP6249" s="91"/>
      <c r="DQ6249" s="72"/>
      <c r="DR6249" s="72"/>
      <c r="DS6249" s="72"/>
      <c r="DT6249" s="72"/>
      <c r="DZ6249" s="141"/>
      <c r="EA6249" s="141"/>
      <c r="EB6249" s="141"/>
      <c r="EC6249" s="141"/>
      <c r="EE6249" s="143"/>
    </row>
    <row r="6250" spans="78:135">
      <c r="BZ6250"/>
      <c r="CA6250" s="100">
        <v>41436.589120370372</v>
      </c>
      <c r="CB6250" t="s">
        <v>644</v>
      </c>
      <c r="CG6250" s="65"/>
      <c r="DJ6250" s="139"/>
      <c r="DK6250" s="95"/>
      <c r="DO6250" s="141"/>
      <c r="DP6250" s="91"/>
      <c r="DQ6250" s="72"/>
      <c r="DR6250" s="72"/>
      <c r="DS6250" s="72"/>
      <c r="DT6250" s="72"/>
      <c r="DZ6250" s="141"/>
      <c r="EA6250" s="141"/>
      <c r="EB6250" s="141"/>
      <c r="EC6250" s="141"/>
      <c r="EE6250" s="143"/>
    </row>
    <row r="6251" spans="78:135">
      <c r="BZ6251"/>
      <c r="CA6251" s="100">
        <v>41436.589131944442</v>
      </c>
      <c r="CB6251" t="s">
        <v>1969</v>
      </c>
      <c r="CG6251" s="65"/>
      <c r="DJ6251" s="139"/>
      <c r="DK6251" s="95"/>
      <c r="DO6251" s="141"/>
      <c r="DP6251" s="91"/>
      <c r="DQ6251" s="72"/>
      <c r="DR6251" s="72"/>
      <c r="DS6251" s="72"/>
      <c r="DT6251" s="72"/>
      <c r="DZ6251" s="141"/>
      <c r="EA6251" s="141"/>
      <c r="EB6251" s="141"/>
      <c r="EC6251" s="141"/>
      <c r="EE6251" s="143"/>
    </row>
    <row r="6252" spans="78:135">
      <c r="BZ6252"/>
      <c r="CA6252" s="100">
        <v>41436.589143518519</v>
      </c>
      <c r="CB6252" t="s">
        <v>1969</v>
      </c>
      <c r="CG6252" s="65"/>
      <c r="DJ6252" s="139"/>
      <c r="DK6252" s="95"/>
      <c r="DO6252" s="141"/>
      <c r="DP6252" s="91"/>
      <c r="DQ6252" s="72"/>
      <c r="DR6252" s="72"/>
      <c r="DS6252" s="72"/>
      <c r="DT6252" s="72"/>
      <c r="DZ6252" s="141"/>
      <c r="EA6252" s="141"/>
      <c r="EB6252" s="141"/>
      <c r="EC6252" s="141"/>
      <c r="EE6252" s="143"/>
    </row>
    <row r="6253" spans="78:135">
      <c r="BZ6253"/>
      <c r="CA6253" s="100">
        <v>41436.589143518519</v>
      </c>
      <c r="CB6253" t="s">
        <v>1969</v>
      </c>
      <c r="CG6253" s="65"/>
      <c r="DJ6253" s="139"/>
      <c r="DK6253" s="95"/>
      <c r="DO6253" s="141"/>
      <c r="DP6253" s="91"/>
      <c r="DQ6253" s="72"/>
      <c r="DR6253" s="72"/>
      <c r="DS6253" s="72"/>
      <c r="DT6253" s="72"/>
      <c r="DZ6253" s="141"/>
      <c r="EA6253" s="141"/>
      <c r="EB6253" s="141"/>
      <c r="EC6253" s="141"/>
      <c r="EE6253" s="143"/>
    </row>
    <row r="6254" spans="78:135">
      <c r="BZ6254"/>
      <c r="CA6254" s="100">
        <v>41436.589155092595</v>
      </c>
      <c r="CB6254" t="s">
        <v>1969</v>
      </c>
      <c r="CG6254" s="65"/>
      <c r="DJ6254" s="139"/>
      <c r="DK6254" s="95"/>
      <c r="DO6254" s="141"/>
      <c r="DP6254" s="91"/>
      <c r="DQ6254" s="72"/>
      <c r="DR6254" s="72"/>
      <c r="DS6254" s="72"/>
      <c r="DT6254" s="72"/>
      <c r="DZ6254" s="141"/>
      <c r="EA6254" s="141"/>
      <c r="EB6254" s="141"/>
      <c r="EC6254" s="141"/>
      <c r="EE6254" s="143"/>
    </row>
    <row r="6255" spans="78:135">
      <c r="BZ6255"/>
      <c r="CA6255" s="100">
        <v>41436.589166666665</v>
      </c>
      <c r="CB6255" t="s">
        <v>1969</v>
      </c>
      <c r="CG6255" s="65"/>
      <c r="DJ6255" s="139"/>
      <c r="DK6255" s="95"/>
      <c r="DO6255" s="141"/>
      <c r="DP6255" s="91"/>
      <c r="DQ6255" s="72"/>
      <c r="DR6255" s="72"/>
      <c r="DS6255" s="72"/>
      <c r="DT6255" s="72"/>
      <c r="DZ6255" s="141"/>
      <c r="EA6255" s="141"/>
      <c r="EB6255" s="141"/>
      <c r="EC6255" s="141"/>
      <c r="EE6255" s="143"/>
    </row>
    <row r="6256" spans="78:135">
      <c r="BZ6256"/>
      <c r="CA6256" s="100">
        <v>41436.589178240742</v>
      </c>
      <c r="CB6256" t="s">
        <v>1969</v>
      </c>
      <c r="CG6256" s="65"/>
      <c r="DJ6256" s="139"/>
      <c r="DK6256" s="95"/>
      <c r="DO6256" s="141"/>
      <c r="DP6256" s="91"/>
      <c r="DQ6256" s="72"/>
      <c r="DR6256" s="72"/>
      <c r="DS6256" s="72"/>
      <c r="DT6256" s="72"/>
      <c r="DZ6256" s="141"/>
      <c r="EA6256" s="141"/>
      <c r="EB6256" s="141"/>
      <c r="EC6256" s="141"/>
      <c r="EE6256" s="143"/>
    </row>
    <row r="6257" spans="78:135">
      <c r="BZ6257"/>
      <c r="CA6257" s="100">
        <v>41436.589189814818</v>
      </c>
      <c r="CB6257" t="s">
        <v>1969</v>
      </c>
      <c r="CG6257" s="65"/>
      <c r="DJ6257" s="139"/>
      <c r="DK6257" s="95"/>
      <c r="DO6257" s="141"/>
      <c r="DP6257" s="91"/>
      <c r="DQ6257" s="72"/>
      <c r="DR6257" s="72"/>
      <c r="DS6257" s="72"/>
      <c r="DT6257" s="72"/>
      <c r="DZ6257" s="141"/>
      <c r="EA6257" s="141"/>
      <c r="EB6257" s="141"/>
      <c r="EC6257" s="141"/>
      <c r="EE6257" s="143"/>
    </row>
    <row r="6258" spans="78:135">
      <c r="BZ6258"/>
      <c r="CA6258" s="100">
        <v>41436.589212962965</v>
      </c>
      <c r="CB6258" t="s">
        <v>564</v>
      </c>
      <c r="CG6258" s="65"/>
      <c r="DJ6258" s="139"/>
      <c r="DK6258" s="95"/>
      <c r="DO6258" s="141"/>
      <c r="DP6258" s="91"/>
      <c r="DQ6258" s="72"/>
      <c r="DR6258" s="72"/>
      <c r="DS6258" s="72"/>
      <c r="DT6258" s="72"/>
      <c r="DZ6258" s="141"/>
      <c r="EA6258" s="141"/>
      <c r="EB6258" s="141"/>
      <c r="EC6258" s="141"/>
      <c r="EE6258" s="143"/>
    </row>
    <row r="6259" spans="78:135">
      <c r="BZ6259"/>
      <c r="CA6259" s="100">
        <v>41436.591747685183</v>
      </c>
      <c r="CB6259" t="s">
        <v>1969</v>
      </c>
      <c r="CG6259" s="65"/>
      <c r="DJ6259" s="139"/>
      <c r="DK6259" s="95"/>
      <c r="DO6259" s="141"/>
      <c r="DP6259" s="91"/>
      <c r="DQ6259" s="72"/>
      <c r="DR6259" s="72"/>
      <c r="DS6259" s="72"/>
      <c r="DT6259" s="72"/>
      <c r="DZ6259" s="141"/>
      <c r="EA6259" s="141"/>
      <c r="EB6259" s="141"/>
      <c r="EC6259" s="141"/>
      <c r="EE6259" s="143"/>
    </row>
    <row r="6260" spans="78:135">
      <c r="BZ6260"/>
      <c r="CA6260" s="100">
        <v>41436.598101851851</v>
      </c>
      <c r="CB6260" t="s">
        <v>565</v>
      </c>
      <c r="CG6260" s="65"/>
      <c r="DJ6260" s="139"/>
      <c r="DK6260" s="95"/>
      <c r="DO6260" s="141"/>
      <c r="DP6260" s="91"/>
      <c r="DQ6260" s="72"/>
      <c r="DR6260" s="72"/>
      <c r="DS6260" s="72"/>
      <c r="DT6260" s="72"/>
      <c r="DZ6260" s="141"/>
      <c r="EA6260" s="141"/>
      <c r="EB6260" s="141"/>
      <c r="EC6260" s="141"/>
      <c r="EE6260" s="143"/>
    </row>
    <row r="6261" spans="78:135">
      <c r="BZ6261"/>
      <c r="CA6261" s="100">
        <v>41436.598113425927</v>
      </c>
      <c r="CB6261" t="s">
        <v>3595</v>
      </c>
      <c r="CG6261" s="65"/>
      <c r="DJ6261" s="139"/>
      <c r="DK6261" s="95"/>
      <c r="DO6261" s="141"/>
      <c r="DP6261" s="91"/>
      <c r="DQ6261" s="72"/>
      <c r="DR6261" s="72"/>
      <c r="DS6261" s="72"/>
      <c r="DT6261" s="72"/>
      <c r="DZ6261" s="141"/>
      <c r="EA6261" s="141"/>
      <c r="EB6261" s="141"/>
      <c r="EC6261" s="141"/>
      <c r="EE6261" s="143"/>
    </row>
    <row r="6262" spans="78:135">
      <c r="BZ6262"/>
      <c r="CA6262" s="100">
        <v>41436.598124999997</v>
      </c>
      <c r="CB6262" t="s">
        <v>1969</v>
      </c>
      <c r="CG6262" s="65"/>
      <c r="DJ6262" s="139"/>
      <c r="DK6262" s="95"/>
      <c r="DO6262" s="141"/>
      <c r="DP6262" s="91"/>
      <c r="DQ6262" s="72"/>
      <c r="DR6262" s="72"/>
      <c r="DS6262" s="72"/>
      <c r="DT6262" s="72"/>
      <c r="DZ6262" s="141"/>
      <c r="EA6262" s="141"/>
      <c r="EB6262" s="141"/>
      <c r="EC6262" s="141"/>
      <c r="EE6262" s="143"/>
    </row>
    <row r="6263" spans="78:135">
      <c r="BZ6263"/>
      <c r="CA6263" s="100">
        <v>41436.59815972222</v>
      </c>
      <c r="CB6263" t="s">
        <v>1969</v>
      </c>
      <c r="CG6263" s="65"/>
      <c r="DJ6263" s="139"/>
      <c r="DK6263" s="95"/>
      <c r="DO6263" s="141"/>
      <c r="DP6263" s="91"/>
      <c r="DQ6263" s="72"/>
      <c r="DR6263" s="72"/>
      <c r="DS6263" s="72"/>
      <c r="DT6263" s="72"/>
      <c r="DZ6263" s="141"/>
      <c r="EA6263" s="141"/>
      <c r="EB6263" s="141"/>
      <c r="EC6263" s="141"/>
      <c r="EE6263" s="143"/>
    </row>
    <row r="6264" spans="78:135">
      <c r="BZ6264"/>
      <c r="CA6264" s="100">
        <v>41436.602453703701</v>
      </c>
      <c r="CB6264" t="s">
        <v>1969</v>
      </c>
      <c r="CG6264" s="65"/>
      <c r="DJ6264" s="139"/>
      <c r="DK6264" s="95"/>
      <c r="DO6264" s="141"/>
      <c r="DP6264" s="91"/>
      <c r="DQ6264" s="72"/>
      <c r="DR6264" s="72"/>
      <c r="DS6264" s="72"/>
      <c r="DT6264" s="72"/>
      <c r="DZ6264" s="141"/>
      <c r="EA6264" s="141"/>
      <c r="EB6264" s="141"/>
      <c r="EC6264" s="141"/>
      <c r="EE6264" s="143"/>
    </row>
    <row r="6265" spans="78:135">
      <c r="BZ6265"/>
      <c r="CA6265" s="100">
        <v>41436.602465277778</v>
      </c>
      <c r="CB6265" t="s">
        <v>566</v>
      </c>
      <c r="CG6265" s="65"/>
      <c r="DJ6265" s="139"/>
      <c r="DK6265" s="95"/>
      <c r="DO6265" s="141"/>
      <c r="DP6265" s="91"/>
      <c r="DQ6265" s="72"/>
      <c r="DR6265" s="72"/>
      <c r="DS6265" s="72"/>
      <c r="DT6265" s="72"/>
      <c r="DZ6265" s="141"/>
      <c r="EA6265" s="141"/>
      <c r="EB6265" s="141"/>
      <c r="EC6265" s="141"/>
      <c r="EE6265" s="143"/>
    </row>
    <row r="6266" spans="78:135">
      <c r="BZ6266"/>
      <c r="CA6266" s="100">
        <v>41436.602719907409</v>
      </c>
      <c r="CB6266" t="s">
        <v>1969</v>
      </c>
      <c r="CG6266" s="65"/>
      <c r="DJ6266" s="139"/>
      <c r="DK6266" s="95"/>
      <c r="DO6266" s="141"/>
      <c r="DP6266" s="91"/>
      <c r="DQ6266" s="72"/>
      <c r="DR6266" s="72"/>
      <c r="DS6266" s="72"/>
      <c r="DT6266" s="72"/>
      <c r="DZ6266" s="141"/>
      <c r="EA6266" s="141"/>
      <c r="EB6266" s="141"/>
      <c r="EC6266" s="141"/>
      <c r="EE6266" s="143"/>
    </row>
    <row r="6267" spans="78:135">
      <c r="BZ6267"/>
      <c r="CA6267" s="100">
        <v>41436.602731481478</v>
      </c>
      <c r="CB6267" t="s">
        <v>445</v>
      </c>
      <c r="CG6267" s="65"/>
      <c r="DJ6267" s="139"/>
      <c r="DK6267" s="95"/>
      <c r="DO6267" s="141"/>
      <c r="DP6267" s="91"/>
      <c r="DQ6267" s="72"/>
      <c r="DR6267" s="72"/>
      <c r="DS6267" s="72"/>
      <c r="DT6267" s="72"/>
      <c r="DZ6267" s="141"/>
      <c r="EA6267" s="141"/>
      <c r="EB6267" s="141"/>
      <c r="EC6267" s="141"/>
      <c r="EE6267" s="143"/>
    </row>
    <row r="6268" spans="78:135">
      <c r="BZ6268"/>
      <c r="CA6268" s="100">
        <v>41436.602731481478</v>
      </c>
      <c r="CB6268" t="s">
        <v>1969</v>
      </c>
      <c r="CG6268" s="65"/>
      <c r="DJ6268" s="139"/>
      <c r="DK6268" s="95"/>
      <c r="DO6268" s="141"/>
      <c r="DP6268" s="91"/>
      <c r="DQ6268" s="72"/>
      <c r="DR6268" s="72"/>
      <c r="DS6268" s="72"/>
      <c r="DT6268" s="72"/>
      <c r="DZ6268" s="141"/>
      <c r="EA6268" s="141"/>
      <c r="EB6268" s="141"/>
      <c r="EC6268" s="141"/>
      <c r="EE6268" s="143"/>
    </row>
    <row r="6269" spans="78:135">
      <c r="BZ6269"/>
      <c r="CA6269" s="100">
        <v>41436.602754629632</v>
      </c>
      <c r="CB6269" t="s">
        <v>1969</v>
      </c>
      <c r="CG6269" s="65"/>
      <c r="DJ6269" s="139"/>
      <c r="DK6269" s="95"/>
      <c r="DO6269" s="141"/>
      <c r="DP6269" s="91"/>
      <c r="DQ6269" s="72"/>
      <c r="DR6269" s="72"/>
      <c r="DS6269" s="72"/>
      <c r="DT6269" s="72"/>
      <c r="DZ6269" s="141"/>
      <c r="EA6269" s="141"/>
      <c r="EB6269" s="141"/>
      <c r="EC6269" s="141"/>
      <c r="EE6269" s="143"/>
    </row>
    <row r="6270" spans="78:135">
      <c r="BZ6270"/>
      <c r="CA6270" s="100">
        <v>41436.602754629632</v>
      </c>
      <c r="CB6270" t="s">
        <v>1969</v>
      </c>
      <c r="CG6270" s="65"/>
      <c r="DJ6270" s="139"/>
      <c r="DK6270" s="95"/>
      <c r="DO6270" s="141"/>
      <c r="DP6270" s="91"/>
      <c r="DQ6270" s="72"/>
      <c r="DR6270" s="72"/>
      <c r="DS6270" s="72"/>
      <c r="DT6270" s="72"/>
      <c r="DZ6270" s="141"/>
      <c r="EA6270" s="141"/>
      <c r="EB6270" s="141"/>
      <c r="EC6270" s="141"/>
      <c r="EE6270" s="143"/>
    </row>
    <row r="6271" spans="78:135">
      <c r="BZ6271"/>
      <c r="CA6271" s="100">
        <v>41436.602766203701</v>
      </c>
      <c r="CB6271" t="s">
        <v>1969</v>
      </c>
      <c r="CG6271" s="65"/>
      <c r="DJ6271" s="139"/>
      <c r="DK6271" s="95"/>
      <c r="DO6271" s="141"/>
      <c r="DP6271" s="91"/>
      <c r="DQ6271" s="72"/>
      <c r="DR6271" s="72"/>
      <c r="DS6271" s="72"/>
      <c r="DT6271" s="72"/>
      <c r="DZ6271" s="141"/>
      <c r="EA6271" s="141"/>
      <c r="EB6271" s="141"/>
      <c r="EC6271" s="141"/>
      <c r="EE6271" s="143"/>
    </row>
    <row r="6272" spans="78:135">
      <c r="BZ6272"/>
      <c r="CA6272" s="100">
        <v>41436.602777777778</v>
      </c>
      <c r="CB6272" t="s">
        <v>1969</v>
      </c>
      <c r="CG6272" s="65"/>
      <c r="DJ6272" s="139"/>
      <c r="DK6272" s="95"/>
      <c r="DO6272" s="141"/>
      <c r="DP6272" s="91"/>
      <c r="DQ6272" s="72"/>
      <c r="DR6272" s="72"/>
      <c r="DS6272" s="72"/>
      <c r="DT6272" s="72"/>
      <c r="DZ6272" s="141"/>
      <c r="EA6272" s="141"/>
      <c r="EB6272" s="141"/>
      <c r="EC6272" s="141"/>
      <c r="EE6272" s="143"/>
    </row>
    <row r="6273" spans="78:135">
      <c r="BZ6273"/>
      <c r="CA6273" s="100">
        <v>41436.602789351855</v>
      </c>
      <c r="CB6273" t="s">
        <v>1969</v>
      </c>
      <c r="CG6273" s="65"/>
      <c r="DJ6273" s="139"/>
      <c r="DK6273" s="95"/>
      <c r="DO6273" s="141"/>
      <c r="DP6273" s="91"/>
      <c r="DQ6273" s="72"/>
      <c r="DR6273" s="72"/>
      <c r="DS6273" s="72"/>
      <c r="DT6273" s="72"/>
      <c r="DZ6273" s="141"/>
      <c r="EA6273" s="141"/>
      <c r="EB6273" s="141"/>
      <c r="EC6273" s="141"/>
      <c r="EE6273" s="143"/>
    </row>
    <row r="6274" spans="78:135">
      <c r="BZ6274"/>
      <c r="CA6274" s="100">
        <v>41436.602812500001</v>
      </c>
      <c r="CB6274" t="s">
        <v>1969</v>
      </c>
      <c r="CG6274" s="65"/>
      <c r="DJ6274" s="139"/>
      <c r="DK6274" s="95"/>
      <c r="DO6274" s="141"/>
      <c r="DP6274" s="91"/>
      <c r="DQ6274" s="72"/>
      <c r="DR6274" s="72"/>
      <c r="DS6274" s="72"/>
      <c r="DT6274" s="72"/>
      <c r="DZ6274" s="141"/>
      <c r="EA6274" s="141"/>
      <c r="EB6274" s="141"/>
      <c r="EC6274" s="141"/>
      <c r="EE6274" s="143"/>
    </row>
    <row r="6275" spans="78:135">
      <c r="BZ6275"/>
      <c r="CA6275" s="100">
        <v>41436.602824074071</v>
      </c>
      <c r="CB6275" t="s">
        <v>511</v>
      </c>
      <c r="CG6275" s="65"/>
      <c r="DJ6275" s="139"/>
      <c r="DK6275" s="95"/>
      <c r="DO6275" s="141"/>
      <c r="DP6275" s="91"/>
      <c r="DQ6275" s="72"/>
      <c r="DR6275" s="72"/>
      <c r="DS6275" s="72"/>
      <c r="DT6275" s="72"/>
      <c r="DZ6275" s="141"/>
      <c r="EA6275" s="141"/>
      <c r="EB6275" s="141"/>
      <c r="EC6275" s="141"/>
      <c r="EE6275" s="143"/>
    </row>
    <row r="6276" spans="78:135">
      <c r="BZ6276"/>
      <c r="CA6276" s="100">
        <v>41436.602824074071</v>
      </c>
      <c r="CB6276" t="s">
        <v>1969</v>
      </c>
      <c r="CG6276" s="65"/>
      <c r="DJ6276" s="139"/>
      <c r="DK6276" s="95"/>
      <c r="DO6276" s="141"/>
      <c r="DP6276" s="91"/>
      <c r="DQ6276" s="72"/>
      <c r="DR6276" s="72"/>
      <c r="DS6276" s="72"/>
      <c r="DT6276" s="72"/>
      <c r="DZ6276" s="141"/>
      <c r="EA6276" s="141"/>
      <c r="EB6276" s="141"/>
      <c r="EC6276" s="141"/>
      <c r="EE6276" s="143"/>
    </row>
    <row r="6277" spans="78:135">
      <c r="BZ6277"/>
      <c r="CA6277" s="100">
        <v>41436.602835648147</v>
      </c>
      <c r="CB6277" t="s">
        <v>1969</v>
      </c>
      <c r="CG6277" s="65"/>
      <c r="DJ6277" s="139"/>
      <c r="DK6277" s="95"/>
      <c r="DO6277" s="141"/>
      <c r="DP6277" s="91"/>
      <c r="DQ6277" s="72"/>
      <c r="DR6277" s="72"/>
      <c r="DS6277" s="72"/>
      <c r="DT6277" s="72"/>
      <c r="DZ6277" s="141"/>
      <c r="EA6277" s="141"/>
      <c r="EB6277" s="141"/>
      <c r="EC6277" s="141"/>
      <c r="EE6277" s="143"/>
    </row>
    <row r="6278" spans="78:135">
      <c r="BZ6278"/>
      <c r="CA6278" s="100">
        <v>41436.602835648147</v>
      </c>
      <c r="CB6278" t="s">
        <v>1969</v>
      </c>
      <c r="CG6278" s="65"/>
      <c r="DJ6278" s="139"/>
      <c r="DK6278" s="95"/>
      <c r="DO6278" s="141"/>
      <c r="DP6278" s="91"/>
      <c r="DQ6278" s="72"/>
      <c r="DR6278" s="72"/>
      <c r="DS6278" s="72"/>
      <c r="DT6278" s="72"/>
      <c r="DZ6278" s="141"/>
      <c r="EA6278" s="141"/>
      <c r="EB6278" s="141"/>
      <c r="EC6278" s="141"/>
      <c r="EE6278" s="143"/>
    </row>
    <row r="6279" spans="78:135">
      <c r="BZ6279"/>
      <c r="CA6279" s="100">
        <v>41436.602858796294</v>
      </c>
      <c r="CB6279" t="s">
        <v>1969</v>
      </c>
      <c r="CG6279" s="65"/>
      <c r="DJ6279" s="139"/>
      <c r="DK6279" s="95"/>
      <c r="DO6279" s="141"/>
      <c r="DP6279" s="91"/>
      <c r="DQ6279" s="72"/>
      <c r="DR6279" s="72"/>
      <c r="DS6279" s="72"/>
      <c r="DT6279" s="72"/>
      <c r="DZ6279" s="141"/>
      <c r="EA6279" s="141"/>
      <c r="EB6279" s="141"/>
      <c r="EC6279" s="141"/>
      <c r="EE6279" s="143"/>
    </row>
    <row r="6280" spans="78:135">
      <c r="BZ6280"/>
      <c r="CA6280" s="100">
        <v>41436.602870370371</v>
      </c>
      <c r="CB6280" t="s">
        <v>1969</v>
      </c>
      <c r="CG6280" s="65"/>
      <c r="DJ6280" s="139"/>
      <c r="DK6280" s="95"/>
      <c r="DO6280" s="141"/>
      <c r="DP6280" s="91"/>
      <c r="DQ6280" s="72"/>
      <c r="DR6280" s="72"/>
      <c r="DS6280" s="72"/>
      <c r="DT6280" s="72"/>
      <c r="DZ6280" s="141"/>
      <c r="EA6280" s="141"/>
      <c r="EB6280" s="141"/>
      <c r="EC6280" s="141"/>
      <c r="EE6280" s="143"/>
    </row>
    <row r="6281" spans="78:135">
      <c r="BZ6281"/>
      <c r="CA6281" s="100">
        <v>41436.602881944447</v>
      </c>
      <c r="CB6281" t="s">
        <v>1969</v>
      </c>
      <c r="CG6281" s="65"/>
      <c r="DJ6281" s="139"/>
      <c r="DK6281" s="95"/>
      <c r="DO6281" s="141"/>
      <c r="DP6281" s="91"/>
      <c r="DQ6281" s="72"/>
      <c r="DR6281" s="72"/>
      <c r="DS6281" s="72"/>
      <c r="DT6281" s="72"/>
      <c r="DZ6281" s="141"/>
      <c r="EA6281" s="141"/>
      <c r="EB6281" s="141"/>
      <c r="EC6281" s="141"/>
      <c r="EE6281" s="143"/>
    </row>
    <row r="6282" spans="78:135">
      <c r="BZ6282"/>
      <c r="CA6282" s="100">
        <v>41436.602893518517</v>
      </c>
      <c r="CB6282" t="s">
        <v>1969</v>
      </c>
      <c r="CG6282" s="65"/>
      <c r="DJ6282" s="139"/>
      <c r="DK6282" s="95"/>
      <c r="DO6282" s="141"/>
      <c r="DP6282" s="91"/>
      <c r="DQ6282" s="72"/>
      <c r="DR6282" s="72"/>
      <c r="DS6282" s="72"/>
      <c r="DT6282" s="72"/>
      <c r="DZ6282" s="141"/>
      <c r="EA6282" s="141"/>
      <c r="EB6282" s="141"/>
      <c r="EC6282" s="141"/>
      <c r="EE6282" s="143"/>
    </row>
    <row r="6283" spans="78:135">
      <c r="BZ6283"/>
      <c r="CA6283" s="100">
        <v>41436.602905092594</v>
      </c>
      <c r="CB6283" t="s">
        <v>367</v>
      </c>
      <c r="CG6283" s="65"/>
      <c r="DJ6283" s="139"/>
      <c r="DK6283" s="95"/>
      <c r="DO6283" s="141"/>
      <c r="DP6283" s="91"/>
      <c r="DQ6283" s="72"/>
      <c r="DR6283" s="72"/>
      <c r="DS6283" s="72"/>
      <c r="DT6283" s="72"/>
      <c r="DZ6283" s="141"/>
      <c r="EA6283" s="141"/>
      <c r="EB6283" s="141"/>
      <c r="EC6283" s="141"/>
      <c r="EE6283" s="143"/>
    </row>
    <row r="6284" spans="78:135">
      <c r="BZ6284"/>
      <c r="CA6284" s="100">
        <v>41436.602916666663</v>
      </c>
      <c r="CB6284" t="s">
        <v>1969</v>
      </c>
      <c r="CG6284" s="65"/>
      <c r="DJ6284" s="139"/>
      <c r="DK6284" s="95"/>
      <c r="DO6284" s="141"/>
      <c r="DP6284" s="91"/>
      <c r="DQ6284" s="72"/>
      <c r="DR6284" s="72"/>
      <c r="DS6284" s="72"/>
      <c r="DT6284" s="72"/>
      <c r="DZ6284" s="141"/>
      <c r="EA6284" s="141"/>
      <c r="EB6284" s="141"/>
      <c r="EC6284" s="141"/>
      <c r="EE6284" s="143"/>
    </row>
    <row r="6285" spans="78:135">
      <c r="BZ6285"/>
      <c r="CA6285" s="100">
        <v>41436.60292824074</v>
      </c>
      <c r="CB6285" t="s">
        <v>1969</v>
      </c>
      <c r="CG6285" s="65"/>
      <c r="DJ6285" s="139"/>
      <c r="DK6285" s="95"/>
      <c r="DO6285" s="141"/>
      <c r="DP6285" s="91"/>
      <c r="DQ6285" s="72"/>
      <c r="DR6285" s="72"/>
      <c r="DS6285" s="72"/>
      <c r="DT6285" s="72"/>
      <c r="DZ6285" s="141"/>
      <c r="EA6285" s="141"/>
      <c r="EB6285" s="141"/>
      <c r="EC6285" s="141"/>
      <c r="EE6285" s="143"/>
    </row>
    <row r="6286" spans="78:135">
      <c r="BZ6286"/>
      <c r="CA6286" s="100">
        <v>41436.60292824074</v>
      </c>
      <c r="CB6286" t="s">
        <v>1969</v>
      </c>
      <c r="CG6286" s="65"/>
      <c r="DJ6286" s="139"/>
      <c r="DK6286" s="95"/>
      <c r="DO6286" s="141"/>
      <c r="DP6286" s="91"/>
      <c r="DQ6286" s="72"/>
      <c r="DR6286" s="72"/>
      <c r="DS6286" s="72"/>
      <c r="DT6286" s="72"/>
      <c r="DZ6286" s="141"/>
      <c r="EA6286" s="141"/>
      <c r="EB6286" s="141"/>
      <c r="EC6286" s="141"/>
      <c r="EE6286" s="143"/>
    </row>
    <row r="6287" spans="78:135">
      <c r="BZ6287"/>
      <c r="CA6287" s="100">
        <v>41436.602939814817</v>
      </c>
      <c r="CB6287" t="s">
        <v>1969</v>
      </c>
      <c r="CG6287" s="65"/>
      <c r="DJ6287" s="139"/>
      <c r="DK6287" s="95"/>
      <c r="DO6287" s="141"/>
      <c r="DP6287" s="91"/>
      <c r="DQ6287" s="72"/>
      <c r="DR6287" s="72"/>
      <c r="DS6287" s="72"/>
      <c r="DT6287" s="72"/>
      <c r="DZ6287" s="141"/>
      <c r="EA6287" s="141"/>
      <c r="EB6287" s="141"/>
      <c r="EC6287" s="141"/>
      <c r="EE6287" s="143"/>
    </row>
    <row r="6288" spans="78:135">
      <c r="BZ6288"/>
      <c r="CA6288" s="100">
        <v>41436.602951388886</v>
      </c>
      <c r="CB6288" t="s">
        <v>1969</v>
      </c>
      <c r="CG6288" s="65"/>
      <c r="DJ6288" s="139"/>
      <c r="DK6288" s="95"/>
      <c r="DO6288" s="141"/>
      <c r="DP6288" s="91"/>
      <c r="DQ6288" s="72"/>
      <c r="DR6288" s="72"/>
      <c r="DS6288" s="72"/>
      <c r="DT6288" s="72"/>
      <c r="DZ6288" s="141"/>
      <c r="EA6288" s="141"/>
      <c r="EB6288" s="141"/>
      <c r="EC6288" s="141"/>
      <c r="EE6288" s="143"/>
    </row>
    <row r="6289" spans="78:135">
      <c r="BZ6289"/>
      <c r="CA6289" s="100">
        <v>41436.60297453704</v>
      </c>
      <c r="CB6289" t="s">
        <v>1969</v>
      </c>
      <c r="CG6289" s="65"/>
      <c r="DJ6289" s="139"/>
      <c r="DK6289" s="95"/>
      <c r="DO6289" s="141"/>
      <c r="DP6289" s="91"/>
      <c r="DQ6289" s="72"/>
      <c r="DR6289" s="72"/>
      <c r="DS6289" s="72"/>
      <c r="DT6289" s="72"/>
      <c r="DZ6289" s="141"/>
      <c r="EA6289" s="141"/>
      <c r="EB6289" s="141"/>
      <c r="EC6289" s="141"/>
      <c r="EE6289" s="143"/>
    </row>
    <row r="6290" spans="78:135">
      <c r="BZ6290"/>
      <c r="CA6290" s="100">
        <v>41436.602986111109</v>
      </c>
      <c r="CB6290" t="s">
        <v>1969</v>
      </c>
      <c r="CG6290" s="65"/>
      <c r="DJ6290" s="139"/>
      <c r="DK6290" s="95"/>
      <c r="DO6290" s="141"/>
      <c r="DP6290" s="91"/>
      <c r="DQ6290" s="72"/>
      <c r="DR6290" s="72"/>
      <c r="DS6290" s="72"/>
      <c r="DT6290" s="72"/>
      <c r="DZ6290" s="141"/>
      <c r="EA6290" s="141"/>
      <c r="EB6290" s="141"/>
      <c r="EC6290" s="141"/>
      <c r="EE6290" s="143"/>
    </row>
    <row r="6291" spans="78:135">
      <c r="BZ6291"/>
      <c r="CA6291" s="100">
        <v>41436.602997685186</v>
      </c>
      <c r="CB6291" t="s">
        <v>452</v>
      </c>
      <c r="CG6291" s="65"/>
      <c r="DJ6291" s="139"/>
      <c r="DK6291" s="95"/>
      <c r="DO6291" s="141"/>
      <c r="DP6291" s="91"/>
      <c r="DQ6291" s="72"/>
      <c r="DR6291" s="72"/>
      <c r="DS6291" s="72"/>
      <c r="DT6291" s="72"/>
      <c r="DZ6291" s="141"/>
      <c r="EA6291" s="141"/>
      <c r="EB6291" s="141"/>
      <c r="EC6291" s="141"/>
      <c r="EE6291" s="143"/>
    </row>
    <row r="6292" spans="78:135">
      <c r="BZ6292"/>
      <c r="CA6292" s="100">
        <v>41436.602997685186</v>
      </c>
      <c r="CB6292" t="s">
        <v>1969</v>
      </c>
      <c r="CG6292" s="65"/>
      <c r="DJ6292" s="139"/>
      <c r="DK6292" s="95"/>
      <c r="DO6292" s="141"/>
      <c r="DP6292" s="91"/>
      <c r="DQ6292" s="72"/>
      <c r="DR6292" s="72"/>
      <c r="DS6292" s="72"/>
      <c r="DT6292" s="72"/>
      <c r="DZ6292" s="141"/>
      <c r="EA6292" s="141"/>
      <c r="EB6292" s="141"/>
      <c r="EC6292" s="141"/>
      <c r="EE6292" s="143"/>
    </row>
    <row r="6293" spans="78:135">
      <c r="BZ6293"/>
      <c r="CA6293" s="100">
        <v>41436.603020833332</v>
      </c>
      <c r="CB6293" t="s">
        <v>1969</v>
      </c>
      <c r="CG6293" s="65"/>
      <c r="DJ6293" s="139"/>
      <c r="DK6293" s="95"/>
      <c r="DO6293" s="141"/>
      <c r="DP6293" s="91"/>
      <c r="DQ6293" s="72"/>
      <c r="DR6293" s="72"/>
      <c r="DS6293" s="72"/>
      <c r="DT6293" s="72"/>
      <c r="DZ6293" s="141"/>
      <c r="EA6293" s="141"/>
      <c r="EB6293" s="141"/>
      <c r="EC6293" s="141"/>
      <c r="EE6293" s="143"/>
    </row>
    <row r="6294" spans="78:135">
      <c r="BZ6294"/>
      <c r="CA6294" s="100">
        <v>41436.603020833332</v>
      </c>
      <c r="CB6294" t="s">
        <v>1969</v>
      </c>
      <c r="CG6294" s="65"/>
      <c r="DJ6294" s="139"/>
      <c r="DK6294" s="95"/>
      <c r="DO6294" s="141"/>
      <c r="DP6294" s="91"/>
      <c r="DQ6294" s="72"/>
      <c r="DR6294" s="72"/>
      <c r="DS6294" s="72"/>
      <c r="DT6294" s="72"/>
      <c r="DZ6294" s="141"/>
      <c r="EA6294" s="141"/>
      <c r="EB6294" s="141"/>
      <c r="EC6294" s="141"/>
      <c r="EE6294" s="143"/>
    </row>
    <row r="6295" spans="78:135">
      <c r="BZ6295"/>
      <c r="CA6295" s="100">
        <v>41436.603032407409</v>
      </c>
      <c r="CB6295" t="s">
        <v>1969</v>
      </c>
      <c r="CG6295" s="65"/>
      <c r="DJ6295" s="139"/>
      <c r="DK6295" s="95"/>
      <c r="DO6295" s="141"/>
      <c r="DP6295" s="91"/>
      <c r="DQ6295" s="72"/>
      <c r="DR6295" s="72"/>
      <c r="DS6295" s="72"/>
      <c r="DT6295" s="72"/>
      <c r="DZ6295" s="141"/>
      <c r="EA6295" s="141"/>
      <c r="EB6295" s="141"/>
      <c r="EC6295" s="141"/>
      <c r="EE6295" s="143"/>
    </row>
    <row r="6296" spans="78:135">
      <c r="BZ6296"/>
      <c r="CA6296" s="100">
        <v>41436.603043981479</v>
      </c>
      <c r="CB6296" t="s">
        <v>1969</v>
      </c>
      <c r="CG6296" s="65"/>
      <c r="DJ6296" s="139"/>
      <c r="DK6296" s="95"/>
      <c r="DO6296" s="141"/>
      <c r="DP6296" s="91"/>
      <c r="DQ6296" s="72"/>
      <c r="DR6296" s="72"/>
      <c r="DS6296" s="72"/>
      <c r="DT6296" s="72"/>
      <c r="DZ6296" s="141"/>
      <c r="EA6296" s="141"/>
      <c r="EB6296" s="141"/>
      <c r="EC6296" s="141"/>
      <c r="EE6296" s="143"/>
    </row>
    <row r="6297" spans="78:135">
      <c r="BZ6297"/>
      <c r="CA6297" s="100">
        <v>41436.603055555555</v>
      </c>
      <c r="CB6297" t="s">
        <v>1969</v>
      </c>
      <c r="CG6297" s="65"/>
      <c r="DJ6297" s="139"/>
      <c r="DK6297" s="95"/>
      <c r="DO6297" s="141"/>
      <c r="DP6297" s="91"/>
      <c r="DQ6297" s="72"/>
      <c r="DR6297" s="72"/>
      <c r="DS6297" s="72"/>
      <c r="DT6297" s="72"/>
      <c r="DZ6297" s="141"/>
      <c r="EA6297" s="141"/>
      <c r="EB6297" s="141"/>
      <c r="EC6297" s="141"/>
      <c r="EE6297" s="143"/>
    </row>
    <row r="6298" spans="78:135">
      <c r="BZ6298"/>
      <c r="CA6298" s="100">
        <v>41436.603078703702</v>
      </c>
      <c r="CB6298" t="s">
        <v>1969</v>
      </c>
      <c r="CG6298" s="65"/>
      <c r="DJ6298" s="139"/>
      <c r="DK6298" s="95"/>
      <c r="DO6298" s="141"/>
      <c r="DP6298" s="91"/>
      <c r="DQ6298" s="72"/>
      <c r="DR6298" s="72"/>
      <c r="DS6298" s="72"/>
      <c r="DT6298" s="72"/>
      <c r="DZ6298" s="141"/>
      <c r="EA6298" s="141"/>
      <c r="EB6298" s="141"/>
      <c r="EC6298" s="141"/>
      <c r="EE6298" s="143"/>
    </row>
    <row r="6299" spans="78:135">
      <c r="BZ6299"/>
      <c r="CA6299" s="100">
        <v>41436.603090277778</v>
      </c>
      <c r="CB6299" t="s">
        <v>453</v>
      </c>
      <c r="CG6299" s="65"/>
      <c r="DJ6299" s="139"/>
      <c r="DK6299" s="95"/>
      <c r="DO6299" s="141"/>
      <c r="DP6299" s="91"/>
      <c r="DQ6299" s="72"/>
      <c r="DR6299" s="72"/>
      <c r="DS6299" s="72"/>
      <c r="DT6299" s="72"/>
      <c r="DZ6299" s="141"/>
      <c r="EA6299" s="141"/>
      <c r="EB6299" s="141"/>
      <c r="EC6299" s="141"/>
      <c r="EE6299" s="143"/>
    </row>
    <row r="6300" spans="78:135">
      <c r="BZ6300"/>
      <c r="CA6300" s="100">
        <v>41436.607303240744</v>
      </c>
      <c r="CB6300" t="s">
        <v>1969</v>
      </c>
      <c r="CG6300" s="65"/>
      <c r="DJ6300" s="139"/>
      <c r="DK6300" s="95"/>
      <c r="DO6300" s="141"/>
      <c r="DP6300" s="91"/>
      <c r="DQ6300" s="72"/>
      <c r="DR6300" s="72"/>
      <c r="DS6300" s="72"/>
      <c r="DT6300" s="72"/>
      <c r="DZ6300" s="141"/>
      <c r="EA6300" s="141"/>
      <c r="EB6300" s="141"/>
      <c r="EC6300" s="141"/>
      <c r="EE6300" s="143"/>
    </row>
    <row r="6301" spans="78:135">
      <c r="BZ6301"/>
      <c r="CA6301" s="100">
        <v>41436.607314814813</v>
      </c>
      <c r="CB6301" t="s">
        <v>604</v>
      </c>
      <c r="CG6301" s="65"/>
      <c r="DJ6301" s="139"/>
      <c r="DK6301" s="95"/>
      <c r="DO6301" s="141"/>
      <c r="DP6301" s="91"/>
      <c r="DQ6301" s="72"/>
      <c r="DR6301" s="72"/>
      <c r="DS6301" s="72"/>
      <c r="DT6301" s="72"/>
      <c r="DZ6301" s="141"/>
      <c r="EA6301" s="141"/>
      <c r="EB6301" s="141"/>
      <c r="EC6301" s="141"/>
      <c r="EE6301" s="143"/>
    </row>
    <row r="6302" spans="78:135">
      <c r="BZ6302"/>
      <c r="CA6302" s="100">
        <v>41436.60732638889</v>
      </c>
      <c r="CB6302" t="s">
        <v>1969</v>
      </c>
      <c r="CG6302" s="65"/>
      <c r="DJ6302" s="139"/>
      <c r="DK6302" s="95"/>
      <c r="DO6302" s="141"/>
      <c r="DP6302" s="91"/>
      <c r="DQ6302" s="72"/>
      <c r="DR6302" s="72"/>
      <c r="DS6302" s="72"/>
      <c r="DT6302" s="72"/>
      <c r="DZ6302" s="141"/>
      <c r="EA6302" s="141"/>
      <c r="EB6302" s="141"/>
      <c r="EC6302" s="141"/>
      <c r="EE6302" s="143"/>
    </row>
    <row r="6303" spans="78:135">
      <c r="BZ6303"/>
      <c r="CA6303" s="100">
        <v>41436.60733796296</v>
      </c>
      <c r="CB6303" t="s">
        <v>1969</v>
      </c>
      <c r="CG6303" s="65"/>
      <c r="DJ6303" s="139"/>
      <c r="DK6303" s="95"/>
      <c r="DO6303" s="141"/>
      <c r="DP6303" s="91"/>
      <c r="DQ6303" s="72"/>
      <c r="DR6303" s="72"/>
      <c r="DS6303" s="72"/>
      <c r="DT6303" s="72"/>
      <c r="DZ6303" s="141"/>
      <c r="EA6303" s="141"/>
      <c r="EB6303" s="141"/>
      <c r="EC6303" s="141"/>
      <c r="EE6303" s="143"/>
    </row>
    <row r="6304" spans="78:135">
      <c r="BZ6304"/>
      <c r="CA6304" s="100">
        <v>41436.60733796296</v>
      </c>
      <c r="CB6304" t="s">
        <v>1969</v>
      </c>
      <c r="CG6304" s="65"/>
      <c r="DJ6304" s="139"/>
      <c r="DK6304" s="95"/>
      <c r="DO6304" s="141"/>
      <c r="DP6304" s="91"/>
      <c r="DQ6304" s="72"/>
      <c r="DR6304" s="72"/>
      <c r="DS6304" s="72"/>
      <c r="DT6304" s="72"/>
      <c r="DZ6304" s="141"/>
      <c r="EA6304" s="141"/>
      <c r="EB6304" s="141"/>
      <c r="EC6304" s="141"/>
      <c r="EE6304" s="143"/>
    </row>
    <row r="6305" spans="78:135">
      <c r="BZ6305"/>
      <c r="CA6305" s="100">
        <v>41436.607349537036</v>
      </c>
      <c r="CB6305" t="s">
        <v>1969</v>
      </c>
      <c r="CG6305" s="65"/>
      <c r="DJ6305" s="139"/>
      <c r="DK6305" s="95"/>
      <c r="DO6305" s="141"/>
      <c r="DP6305" s="91"/>
      <c r="DQ6305" s="72"/>
      <c r="DR6305" s="72"/>
      <c r="DS6305" s="72"/>
      <c r="DT6305" s="72"/>
      <c r="DZ6305" s="141"/>
      <c r="EA6305" s="141"/>
      <c r="EB6305" s="141"/>
      <c r="EC6305" s="141"/>
      <c r="EE6305" s="143"/>
    </row>
    <row r="6306" spans="78:135">
      <c r="BZ6306"/>
      <c r="CA6306" s="100">
        <v>41436.607361111113</v>
      </c>
      <c r="CB6306" t="s">
        <v>1969</v>
      </c>
      <c r="CG6306" s="65"/>
      <c r="DJ6306" s="139"/>
      <c r="DK6306" s="95"/>
      <c r="DO6306" s="141"/>
      <c r="DP6306" s="91"/>
      <c r="DQ6306" s="72"/>
      <c r="DR6306" s="72"/>
      <c r="DS6306" s="72"/>
      <c r="DT6306" s="72"/>
      <c r="DZ6306" s="141"/>
      <c r="EA6306" s="141"/>
      <c r="EB6306" s="141"/>
      <c r="EC6306" s="141"/>
      <c r="EE6306" s="143"/>
    </row>
    <row r="6307" spans="78:135">
      <c r="BZ6307"/>
      <c r="CA6307" s="100">
        <v>41436.60738425926</v>
      </c>
      <c r="CB6307" t="s">
        <v>1969</v>
      </c>
      <c r="CG6307" s="65"/>
      <c r="DJ6307" s="139"/>
      <c r="DK6307" s="95"/>
      <c r="DO6307" s="141"/>
      <c r="DP6307" s="91"/>
      <c r="DQ6307" s="72"/>
      <c r="DR6307" s="72"/>
      <c r="DS6307" s="72"/>
      <c r="DT6307" s="72"/>
      <c r="DZ6307" s="141"/>
      <c r="EA6307" s="141"/>
      <c r="EB6307" s="141"/>
      <c r="EC6307" s="141"/>
      <c r="EE6307" s="143"/>
    </row>
    <row r="6308" spans="78:135">
      <c r="BZ6308"/>
      <c r="CA6308" s="100">
        <v>41436.607395833336</v>
      </c>
      <c r="CB6308" t="s">
        <v>1969</v>
      </c>
      <c r="CG6308" s="65"/>
      <c r="DJ6308" s="139"/>
      <c r="DK6308" s="95"/>
      <c r="DO6308" s="141"/>
      <c r="DP6308" s="91"/>
      <c r="DQ6308" s="72"/>
      <c r="DR6308" s="72"/>
      <c r="DS6308" s="72"/>
      <c r="DT6308" s="72"/>
      <c r="DZ6308" s="141"/>
      <c r="EA6308" s="141"/>
      <c r="EB6308" s="141"/>
      <c r="EC6308" s="141"/>
      <c r="EE6308" s="143"/>
    </row>
    <row r="6309" spans="78:135">
      <c r="BZ6309"/>
      <c r="CA6309" s="100">
        <v>41436.607407407406</v>
      </c>
      <c r="CB6309" t="s">
        <v>456</v>
      </c>
      <c r="CG6309" s="65"/>
      <c r="DJ6309" s="139"/>
      <c r="DK6309" s="95"/>
      <c r="DO6309" s="141"/>
      <c r="DP6309" s="91"/>
      <c r="DQ6309" s="72"/>
      <c r="DR6309" s="72"/>
      <c r="DS6309" s="72"/>
      <c r="DT6309" s="72"/>
      <c r="DZ6309" s="141"/>
      <c r="EA6309" s="141"/>
      <c r="EB6309" s="141"/>
      <c r="EC6309" s="141"/>
      <c r="EE6309" s="143"/>
    </row>
    <row r="6310" spans="78:135">
      <c r="BZ6310"/>
      <c r="CA6310" s="100">
        <v>41436.607418981483</v>
      </c>
      <c r="CB6310" t="s">
        <v>1969</v>
      </c>
      <c r="CG6310" s="65"/>
      <c r="DJ6310" s="139"/>
      <c r="DK6310" s="95"/>
      <c r="DO6310" s="141"/>
      <c r="DP6310" s="91"/>
      <c r="DQ6310" s="72"/>
      <c r="DR6310" s="72"/>
      <c r="DS6310" s="72"/>
      <c r="DT6310" s="72"/>
      <c r="DZ6310" s="141"/>
      <c r="EA6310" s="141"/>
      <c r="EB6310" s="141"/>
      <c r="EC6310" s="141"/>
      <c r="EE6310" s="143"/>
    </row>
    <row r="6311" spans="78:135">
      <c r="BZ6311"/>
      <c r="CA6311" s="100">
        <v>41436.607430555552</v>
      </c>
      <c r="CB6311" t="s">
        <v>1969</v>
      </c>
      <c r="CG6311" s="65"/>
      <c r="DJ6311" s="139"/>
      <c r="DK6311" s="95"/>
      <c r="DO6311" s="141"/>
      <c r="DP6311" s="91"/>
      <c r="DQ6311" s="72"/>
      <c r="DR6311" s="72"/>
      <c r="DS6311" s="72"/>
      <c r="DT6311" s="72"/>
      <c r="DZ6311" s="141"/>
      <c r="EA6311" s="141"/>
      <c r="EB6311" s="141"/>
      <c r="EC6311" s="141"/>
      <c r="EE6311" s="143"/>
    </row>
    <row r="6312" spans="78:135">
      <c r="BZ6312"/>
      <c r="CA6312" s="100">
        <v>41436.607430555552</v>
      </c>
      <c r="CB6312" t="s">
        <v>1969</v>
      </c>
      <c r="CG6312" s="65"/>
      <c r="DJ6312" s="139"/>
      <c r="DK6312" s="95"/>
      <c r="DO6312" s="141"/>
      <c r="DP6312" s="91"/>
      <c r="DQ6312" s="72"/>
      <c r="DR6312" s="72"/>
      <c r="DS6312" s="72"/>
      <c r="DT6312" s="72"/>
      <c r="DZ6312" s="141"/>
      <c r="EA6312" s="141"/>
      <c r="EB6312" s="141"/>
      <c r="EC6312" s="141"/>
      <c r="EE6312" s="143"/>
    </row>
    <row r="6313" spans="78:135">
      <c r="BZ6313"/>
      <c r="CA6313" s="100">
        <v>41436.607442129629</v>
      </c>
      <c r="CB6313" t="s">
        <v>1969</v>
      </c>
      <c r="CG6313" s="65"/>
      <c r="DJ6313" s="139"/>
      <c r="DK6313" s="95"/>
      <c r="DO6313" s="141"/>
      <c r="DP6313" s="91"/>
      <c r="DQ6313" s="72"/>
      <c r="DR6313" s="72"/>
      <c r="DS6313" s="72"/>
      <c r="DT6313" s="72"/>
      <c r="DZ6313" s="141"/>
      <c r="EA6313" s="141"/>
      <c r="EB6313" s="141"/>
      <c r="EC6313" s="141"/>
      <c r="EE6313" s="143"/>
    </row>
    <row r="6314" spans="78:135">
      <c r="BZ6314"/>
      <c r="CA6314" s="100">
        <v>41436.607453703706</v>
      </c>
      <c r="CB6314" t="s">
        <v>1969</v>
      </c>
      <c r="CG6314" s="65"/>
      <c r="DJ6314" s="139"/>
      <c r="DK6314" s="95"/>
      <c r="DO6314" s="141"/>
      <c r="DP6314" s="91"/>
      <c r="DQ6314" s="72"/>
      <c r="DR6314" s="72"/>
      <c r="DS6314" s="72"/>
      <c r="DT6314" s="72"/>
      <c r="DZ6314" s="141"/>
      <c r="EA6314" s="141"/>
      <c r="EB6314" s="141"/>
      <c r="EE6314" s="143"/>
    </row>
    <row r="6315" spans="78:135">
      <c r="BZ6315"/>
      <c r="CA6315" s="100">
        <v>41436.607476851852</v>
      </c>
      <c r="CB6315" t="s">
        <v>1969</v>
      </c>
      <c r="CG6315" s="65"/>
      <c r="DJ6315" s="139"/>
      <c r="DK6315" s="95"/>
      <c r="DO6315" s="141"/>
      <c r="DP6315" s="91"/>
      <c r="DQ6315" s="72"/>
      <c r="DR6315" s="72"/>
      <c r="DS6315" s="72"/>
      <c r="DT6315" s="72"/>
      <c r="DZ6315" s="141"/>
      <c r="EA6315" s="141"/>
      <c r="EB6315" s="141"/>
      <c r="EE6315" s="143"/>
    </row>
    <row r="6316" spans="78:135">
      <c r="BZ6316"/>
      <c r="CA6316" s="100">
        <v>41436.607499999998</v>
      </c>
      <c r="CB6316" t="s">
        <v>1969</v>
      </c>
      <c r="CG6316" s="65"/>
      <c r="DJ6316" s="139"/>
      <c r="DK6316" s="95"/>
      <c r="DO6316" s="141"/>
      <c r="DP6316" s="91"/>
      <c r="DQ6316" s="72"/>
      <c r="DR6316" s="72"/>
      <c r="DS6316" s="72"/>
      <c r="DT6316" s="72"/>
      <c r="DZ6316" s="141"/>
      <c r="EA6316" s="141"/>
      <c r="EB6316" s="141"/>
      <c r="EE6316" s="143"/>
    </row>
    <row r="6317" spans="78:135">
      <c r="BZ6317"/>
      <c r="CA6317" s="100">
        <v>41436.607511574075</v>
      </c>
      <c r="CB6317" t="s">
        <v>606</v>
      </c>
      <c r="CG6317" s="65"/>
      <c r="DJ6317" s="139"/>
      <c r="DK6317" s="95"/>
      <c r="DO6317" s="141"/>
      <c r="DP6317" s="91"/>
      <c r="DQ6317" s="72"/>
      <c r="DR6317" s="72"/>
      <c r="DS6317" s="72"/>
      <c r="DT6317" s="72"/>
      <c r="DZ6317" s="141"/>
      <c r="EA6317" s="141"/>
      <c r="EB6317" s="141"/>
      <c r="EE6317" s="143"/>
    </row>
    <row r="6318" spans="78:135">
      <c r="BZ6318"/>
      <c r="CA6318" s="100">
        <v>41436.607511574075</v>
      </c>
      <c r="CB6318" t="s">
        <v>1969</v>
      </c>
      <c r="CG6318" s="65"/>
      <c r="DJ6318" s="139"/>
      <c r="DK6318" s="95"/>
      <c r="DO6318" s="141"/>
      <c r="DP6318" s="91"/>
      <c r="DQ6318" s="72"/>
      <c r="DR6318" s="72"/>
      <c r="DS6318" s="72"/>
      <c r="DT6318" s="72"/>
      <c r="DZ6318" s="141"/>
      <c r="EA6318" s="141"/>
      <c r="EB6318" s="141"/>
      <c r="EE6318" s="143"/>
    </row>
    <row r="6319" spans="78:135">
      <c r="BZ6319"/>
      <c r="CA6319" s="100">
        <v>41436.607523148145</v>
      </c>
      <c r="CB6319" t="s">
        <v>1969</v>
      </c>
      <c r="CG6319" s="65"/>
      <c r="DJ6319" s="139"/>
      <c r="DK6319" s="95"/>
      <c r="DO6319" s="141"/>
      <c r="DP6319" s="91"/>
      <c r="DQ6319" s="72"/>
      <c r="DR6319" s="72"/>
      <c r="DS6319" s="72"/>
      <c r="DT6319" s="72"/>
      <c r="DZ6319" s="141"/>
      <c r="EA6319" s="141"/>
      <c r="EB6319" s="141"/>
      <c r="EE6319" s="143"/>
    </row>
    <row r="6320" spans="78:135">
      <c r="BZ6320"/>
      <c r="CA6320" s="100">
        <v>41436.607523148145</v>
      </c>
      <c r="CB6320" t="s">
        <v>1969</v>
      </c>
      <c r="CG6320" s="65"/>
      <c r="DJ6320" s="139"/>
      <c r="DK6320" s="95"/>
      <c r="DO6320" s="141"/>
      <c r="DP6320" s="91"/>
      <c r="DQ6320" s="72"/>
      <c r="DR6320" s="72"/>
      <c r="DS6320" s="72"/>
      <c r="DT6320" s="72"/>
      <c r="DZ6320" s="141"/>
      <c r="EA6320" s="141"/>
      <c r="EB6320" s="141"/>
      <c r="EE6320" s="143"/>
    </row>
    <row r="6321" spans="78:135">
      <c r="BZ6321"/>
      <c r="CA6321" s="100">
        <v>41436.607546296298</v>
      </c>
      <c r="CB6321" t="s">
        <v>1969</v>
      </c>
      <c r="CG6321" s="65"/>
      <c r="DJ6321" s="139"/>
      <c r="DK6321" s="95"/>
      <c r="DO6321" s="141"/>
      <c r="DP6321" s="91"/>
      <c r="DQ6321" s="72"/>
      <c r="DR6321" s="72"/>
      <c r="DS6321" s="72"/>
      <c r="DT6321" s="72"/>
      <c r="DZ6321" s="141"/>
      <c r="EA6321" s="141"/>
      <c r="EB6321" s="141"/>
      <c r="EE6321" s="143"/>
    </row>
    <row r="6322" spans="78:135">
      <c r="BZ6322"/>
      <c r="CA6322" s="100">
        <v>41436.607557870368</v>
      </c>
      <c r="CB6322" t="s">
        <v>1969</v>
      </c>
      <c r="CG6322" s="65"/>
      <c r="DJ6322" s="139"/>
      <c r="DK6322" s="95"/>
      <c r="DO6322" s="141"/>
      <c r="DP6322" s="91"/>
      <c r="DQ6322" s="72"/>
      <c r="DR6322" s="72"/>
      <c r="DS6322" s="72"/>
      <c r="DT6322" s="72"/>
      <c r="DZ6322" s="141"/>
      <c r="EA6322" s="141"/>
      <c r="EB6322" s="141"/>
      <c r="EE6322" s="143"/>
    </row>
    <row r="6323" spans="78:135">
      <c r="BZ6323"/>
      <c r="CA6323" s="100">
        <v>41436.607581018521</v>
      </c>
      <c r="CB6323" t="s">
        <v>1969</v>
      </c>
      <c r="CG6323" s="65"/>
      <c r="DJ6323" s="139"/>
      <c r="DK6323" s="95"/>
      <c r="DO6323" s="141"/>
      <c r="DP6323" s="91"/>
      <c r="DQ6323" s="72"/>
      <c r="DR6323" s="72"/>
      <c r="DS6323" s="72"/>
      <c r="DT6323" s="72"/>
      <c r="DZ6323" s="141"/>
      <c r="EA6323" s="141"/>
      <c r="EB6323" s="141"/>
      <c r="EE6323" s="143"/>
    </row>
    <row r="6324" spans="78:135">
      <c r="BZ6324"/>
      <c r="CA6324" s="100">
        <v>41436.607592592591</v>
      </c>
      <c r="CB6324" t="s">
        <v>1969</v>
      </c>
      <c r="CG6324" s="65"/>
      <c r="DJ6324" s="139"/>
      <c r="DK6324" s="95"/>
      <c r="DO6324" s="141"/>
      <c r="DP6324" s="91"/>
      <c r="DQ6324" s="72"/>
      <c r="DR6324" s="72"/>
      <c r="DS6324" s="72"/>
      <c r="DT6324" s="72"/>
      <c r="DZ6324" s="141"/>
      <c r="EA6324" s="141"/>
      <c r="EB6324" s="141"/>
      <c r="EE6324" s="143"/>
    </row>
    <row r="6325" spans="78:135">
      <c r="BZ6325"/>
      <c r="CA6325" s="100">
        <v>41436.607604166667</v>
      </c>
      <c r="CB6325" t="s">
        <v>459</v>
      </c>
      <c r="CG6325" s="65"/>
      <c r="DJ6325" s="139"/>
      <c r="DK6325" s="95"/>
      <c r="DO6325" s="141"/>
      <c r="DP6325" s="91"/>
      <c r="DQ6325" s="72"/>
      <c r="DR6325" s="72"/>
      <c r="DS6325" s="72"/>
      <c r="DT6325" s="72"/>
      <c r="DZ6325" s="141"/>
      <c r="EA6325" s="141"/>
      <c r="EB6325" s="141"/>
      <c r="EE6325" s="143"/>
    </row>
    <row r="6326" spans="78:135">
      <c r="BZ6326"/>
      <c r="CA6326" s="100">
        <v>41436.61074074074</v>
      </c>
      <c r="CB6326" t="s">
        <v>1969</v>
      </c>
      <c r="CG6326" s="65"/>
      <c r="DJ6326" s="139"/>
      <c r="DK6326" s="95"/>
      <c r="DO6326" s="141"/>
      <c r="DP6326" s="91"/>
      <c r="DQ6326" s="72"/>
      <c r="DR6326" s="72"/>
      <c r="DS6326" s="72"/>
      <c r="DT6326" s="72"/>
      <c r="DZ6326" s="141"/>
      <c r="EA6326" s="141"/>
      <c r="EB6326" s="141"/>
      <c r="EE6326" s="143"/>
    </row>
    <row r="6327" spans="78:135">
      <c r="BZ6327"/>
      <c r="CA6327" s="100">
        <v>41436.610752314817</v>
      </c>
      <c r="CB6327" t="s">
        <v>669</v>
      </c>
      <c r="CG6327" s="65"/>
      <c r="DJ6327" s="139"/>
      <c r="DK6327" s="95"/>
      <c r="DO6327" s="141"/>
      <c r="DP6327" s="91"/>
      <c r="DQ6327" s="72"/>
      <c r="DR6327" s="72"/>
      <c r="DS6327" s="72"/>
      <c r="DT6327" s="72"/>
      <c r="DZ6327" s="141"/>
      <c r="EA6327" s="141"/>
      <c r="EB6327" s="141"/>
      <c r="EE6327" s="143"/>
    </row>
    <row r="6328" spans="78:135">
      <c r="BZ6328"/>
      <c r="CA6328" s="100">
        <v>41436.610752314817</v>
      </c>
      <c r="CB6328" t="s">
        <v>1969</v>
      </c>
      <c r="CG6328" s="65"/>
      <c r="DJ6328" s="139"/>
      <c r="DK6328" s="95"/>
      <c r="DO6328" s="141"/>
      <c r="DP6328" s="91"/>
      <c r="DQ6328" s="72"/>
      <c r="DR6328" s="72"/>
      <c r="DS6328" s="72"/>
      <c r="DT6328" s="72"/>
      <c r="DZ6328" s="141"/>
      <c r="EA6328" s="141"/>
      <c r="EB6328" s="141"/>
      <c r="EE6328" s="143"/>
    </row>
    <row r="6329" spans="78:135">
      <c r="BZ6329"/>
      <c r="CA6329" s="100">
        <v>41436.610763888886</v>
      </c>
      <c r="CB6329" t="s">
        <v>1969</v>
      </c>
      <c r="CG6329" s="65"/>
      <c r="DJ6329" s="139"/>
      <c r="DK6329" s="95"/>
      <c r="DO6329" s="141"/>
      <c r="DP6329" s="91"/>
      <c r="DQ6329" s="72"/>
      <c r="DR6329" s="72"/>
      <c r="DS6329" s="72"/>
      <c r="DT6329" s="72"/>
      <c r="DZ6329" s="141"/>
      <c r="EA6329" s="141"/>
      <c r="EB6329" s="141"/>
      <c r="EE6329" s="143"/>
    </row>
    <row r="6330" spans="78:135">
      <c r="BZ6330"/>
      <c r="CA6330" s="100">
        <v>41436.610775462963</v>
      </c>
      <c r="CB6330" t="s">
        <v>1969</v>
      </c>
      <c r="CG6330" s="65"/>
      <c r="DJ6330" s="139"/>
      <c r="DK6330" s="95"/>
      <c r="DO6330" s="141"/>
      <c r="DP6330" s="91"/>
      <c r="DQ6330" s="72"/>
      <c r="DR6330" s="72"/>
      <c r="DS6330" s="72"/>
      <c r="DT6330" s="72"/>
      <c r="DZ6330" s="141"/>
      <c r="EA6330" s="141"/>
      <c r="EB6330" s="141"/>
      <c r="EE6330" s="143"/>
    </row>
    <row r="6331" spans="78:135">
      <c r="BZ6331"/>
      <c r="CA6331" s="100">
        <v>41436.61078703704</v>
      </c>
      <c r="CB6331" t="s">
        <v>1969</v>
      </c>
      <c r="CG6331" s="65"/>
      <c r="DJ6331" s="139"/>
      <c r="DK6331" s="95"/>
      <c r="DO6331" s="141"/>
      <c r="DP6331" s="91"/>
      <c r="DQ6331" s="72"/>
      <c r="DR6331" s="72"/>
      <c r="DS6331" s="72"/>
      <c r="DT6331" s="72"/>
      <c r="DZ6331" s="141"/>
      <c r="EA6331" s="141"/>
      <c r="EB6331" s="141"/>
      <c r="EE6331" s="143"/>
    </row>
    <row r="6332" spans="78:135">
      <c r="BZ6332"/>
      <c r="CA6332" s="100">
        <v>41436.610810185186</v>
      </c>
      <c r="CB6332" t="s">
        <v>1969</v>
      </c>
      <c r="CG6332" s="65"/>
      <c r="DJ6332" s="139"/>
      <c r="DK6332" s="95"/>
      <c r="DO6332" s="141"/>
      <c r="DP6332" s="91"/>
      <c r="DQ6332" s="72"/>
      <c r="DR6332" s="72"/>
      <c r="DS6332" s="72"/>
      <c r="DT6332" s="72"/>
      <c r="DZ6332" s="141"/>
      <c r="EA6332" s="141"/>
      <c r="EB6332" s="141"/>
      <c r="EE6332" s="143"/>
    </row>
    <row r="6333" spans="78:135">
      <c r="BZ6333"/>
      <c r="CA6333" s="100">
        <v>41436.610821759263</v>
      </c>
      <c r="CB6333" t="s">
        <v>1969</v>
      </c>
      <c r="CG6333" s="65"/>
      <c r="DJ6333" s="139"/>
      <c r="DK6333" s="95"/>
      <c r="DO6333" s="141"/>
      <c r="DP6333" s="91"/>
      <c r="DQ6333" s="72"/>
      <c r="DR6333" s="72"/>
      <c r="DS6333" s="72"/>
      <c r="DT6333" s="72"/>
      <c r="DZ6333" s="141"/>
      <c r="EA6333" s="141"/>
      <c r="EB6333" s="141"/>
      <c r="EE6333" s="143"/>
    </row>
    <row r="6334" spans="78:135">
      <c r="BZ6334"/>
      <c r="CA6334" s="100">
        <v>41436.610833333332</v>
      </c>
      <c r="CB6334" t="s">
        <v>1969</v>
      </c>
      <c r="CG6334" s="65"/>
      <c r="DJ6334" s="139"/>
      <c r="DK6334" s="95"/>
      <c r="DO6334" s="141"/>
      <c r="DP6334" s="91"/>
      <c r="DQ6334" s="72"/>
      <c r="DR6334" s="72"/>
      <c r="DS6334" s="72"/>
      <c r="DT6334" s="72"/>
      <c r="DZ6334" s="141"/>
      <c r="EA6334" s="141"/>
      <c r="EB6334" s="141"/>
      <c r="EE6334" s="143"/>
    </row>
    <row r="6335" spans="78:135">
      <c r="BZ6335"/>
      <c r="CA6335" s="100">
        <v>41436.610844907409</v>
      </c>
      <c r="CB6335" t="s">
        <v>610</v>
      </c>
      <c r="CG6335" s="65"/>
      <c r="DJ6335" s="139"/>
      <c r="DK6335" s="95"/>
      <c r="DO6335" s="141"/>
      <c r="DP6335" s="91"/>
      <c r="DQ6335" s="72"/>
      <c r="DR6335" s="72"/>
      <c r="DS6335" s="72"/>
      <c r="DT6335" s="72"/>
      <c r="DZ6335" s="141"/>
      <c r="EA6335" s="141"/>
      <c r="EB6335" s="141"/>
      <c r="EE6335" s="143"/>
    </row>
    <row r="6336" spans="78:135">
      <c r="BZ6336"/>
      <c r="CA6336" s="100">
        <v>41436.610856481479</v>
      </c>
      <c r="CB6336" t="s">
        <v>1969</v>
      </c>
      <c r="CG6336" s="65"/>
      <c r="DJ6336" s="139"/>
      <c r="DK6336" s="95"/>
      <c r="DO6336" s="141"/>
      <c r="DP6336" s="91"/>
      <c r="DQ6336" s="72"/>
      <c r="DR6336" s="72"/>
      <c r="DS6336" s="72"/>
      <c r="DT6336" s="72"/>
      <c r="DZ6336" s="141"/>
      <c r="EA6336" s="141"/>
      <c r="EB6336" s="141"/>
      <c r="EE6336" s="143"/>
    </row>
    <row r="6337" spans="78:135">
      <c r="BZ6337"/>
      <c r="CA6337" s="100">
        <v>41436.610868055555</v>
      </c>
      <c r="CB6337" t="s">
        <v>1969</v>
      </c>
      <c r="CG6337" s="65"/>
      <c r="DJ6337" s="139"/>
      <c r="DK6337" s="95"/>
      <c r="DO6337" s="141"/>
      <c r="DP6337" s="91"/>
      <c r="DQ6337" s="72"/>
      <c r="DR6337" s="72"/>
      <c r="DS6337" s="72"/>
      <c r="DT6337" s="72"/>
      <c r="DZ6337" s="141"/>
      <c r="EA6337" s="141"/>
      <c r="EE6337" s="143"/>
    </row>
    <row r="6338" spans="78:135">
      <c r="BZ6338"/>
      <c r="CA6338" s="100">
        <v>41436.610868055555</v>
      </c>
      <c r="CB6338" t="s">
        <v>1969</v>
      </c>
      <c r="CG6338" s="65"/>
      <c r="DJ6338" s="139"/>
      <c r="DK6338" s="95"/>
      <c r="DO6338" s="141"/>
      <c r="DP6338" s="91"/>
      <c r="DQ6338" s="72"/>
      <c r="DR6338" s="72"/>
      <c r="DS6338" s="72"/>
      <c r="DT6338" s="72"/>
      <c r="DZ6338" s="141"/>
      <c r="EA6338" s="141"/>
      <c r="EE6338" s="143"/>
    </row>
    <row r="6339" spans="78:135">
      <c r="BZ6339"/>
      <c r="CA6339" s="100">
        <v>41436.610879629632</v>
      </c>
      <c r="CB6339" t="s">
        <v>1969</v>
      </c>
      <c r="CG6339" s="65"/>
      <c r="DJ6339" s="139"/>
      <c r="DK6339" s="95"/>
      <c r="DO6339" s="141"/>
      <c r="DP6339" s="91"/>
      <c r="DQ6339" s="72"/>
      <c r="DR6339" s="72"/>
      <c r="DS6339" s="72"/>
      <c r="DT6339" s="72"/>
      <c r="DZ6339" s="141"/>
      <c r="EA6339" s="141"/>
      <c r="EE6339" s="143"/>
    </row>
    <row r="6340" spans="78:135">
      <c r="BZ6340"/>
      <c r="CA6340" s="100">
        <v>41436.610914351855</v>
      </c>
      <c r="CB6340" t="s">
        <v>1969</v>
      </c>
      <c r="CG6340" s="65"/>
      <c r="DJ6340" s="139"/>
      <c r="DK6340" s="95"/>
      <c r="DO6340" s="141"/>
      <c r="DP6340" s="91"/>
      <c r="DQ6340" s="72"/>
      <c r="DR6340" s="72"/>
      <c r="DS6340" s="72"/>
      <c r="DT6340" s="72"/>
      <c r="DZ6340" s="141"/>
      <c r="EA6340" s="141"/>
      <c r="EE6340" s="143"/>
    </row>
    <row r="6341" spans="78:135">
      <c r="BZ6341"/>
      <c r="CA6341" s="100">
        <v>41436.610925925925</v>
      </c>
      <c r="CB6341" t="s">
        <v>1969</v>
      </c>
      <c r="CG6341" s="65"/>
      <c r="DJ6341" s="139"/>
      <c r="DK6341" s="95"/>
      <c r="DO6341" s="141"/>
      <c r="DP6341" s="91"/>
      <c r="DQ6341" s="72"/>
      <c r="DR6341" s="72"/>
      <c r="DS6341" s="72"/>
      <c r="DT6341" s="72"/>
      <c r="DZ6341" s="141"/>
      <c r="EA6341" s="141"/>
      <c r="EE6341" s="143"/>
    </row>
    <row r="6342" spans="78:135">
      <c r="BZ6342"/>
      <c r="CA6342" s="100">
        <v>41436.610937500001</v>
      </c>
      <c r="CB6342" t="s">
        <v>1969</v>
      </c>
      <c r="CG6342" s="65"/>
      <c r="DJ6342" s="139"/>
      <c r="DK6342" s="95"/>
      <c r="DO6342" s="141"/>
      <c r="DP6342" s="91"/>
      <c r="DQ6342" s="72"/>
      <c r="DR6342" s="72"/>
      <c r="DS6342" s="72"/>
      <c r="DT6342" s="72"/>
      <c r="DZ6342" s="141"/>
      <c r="EA6342" s="141"/>
      <c r="EE6342" s="143"/>
    </row>
    <row r="6343" spans="78:135">
      <c r="BZ6343"/>
      <c r="CA6343" s="100">
        <v>41436.610949074071</v>
      </c>
      <c r="CB6343" t="s">
        <v>671</v>
      </c>
      <c r="CG6343" s="65"/>
      <c r="DJ6343" s="139"/>
      <c r="DK6343" s="95"/>
      <c r="DO6343" s="141"/>
      <c r="DP6343" s="91"/>
      <c r="DQ6343" s="72"/>
      <c r="DR6343" s="72"/>
      <c r="DS6343" s="72"/>
      <c r="DT6343" s="72"/>
      <c r="DZ6343" s="141"/>
      <c r="EA6343" s="141"/>
      <c r="EE6343" s="143"/>
    </row>
    <row r="6344" spans="78:135">
      <c r="BZ6344"/>
      <c r="CA6344" s="100">
        <v>41436.610960648148</v>
      </c>
      <c r="CB6344" t="s">
        <v>1969</v>
      </c>
      <c r="CG6344" s="65"/>
      <c r="DJ6344" s="139"/>
      <c r="DK6344" s="95"/>
      <c r="DO6344" s="141"/>
      <c r="DP6344" s="91"/>
      <c r="DQ6344" s="72"/>
      <c r="DR6344" s="72"/>
      <c r="DS6344" s="72"/>
      <c r="DT6344" s="72"/>
      <c r="DZ6344" s="141"/>
      <c r="EA6344" s="141"/>
      <c r="EE6344" s="143"/>
    </row>
    <row r="6345" spans="78:135">
      <c r="BZ6345"/>
      <c r="CA6345" s="100">
        <v>41436.610972222225</v>
      </c>
      <c r="CB6345" t="s">
        <v>1969</v>
      </c>
      <c r="CG6345" s="65"/>
      <c r="DJ6345" s="139"/>
      <c r="DK6345" s="95"/>
      <c r="DO6345" s="141"/>
      <c r="DP6345" s="91"/>
      <c r="DQ6345" s="72"/>
      <c r="DR6345" s="72"/>
      <c r="DS6345" s="72"/>
      <c r="DT6345" s="72"/>
      <c r="DZ6345" s="141"/>
      <c r="EA6345" s="141"/>
      <c r="EE6345" s="143"/>
    </row>
    <row r="6346" spans="78:135">
      <c r="BZ6346"/>
      <c r="CA6346" s="100">
        <v>41436.610972222225</v>
      </c>
      <c r="CB6346" t="s">
        <v>1969</v>
      </c>
      <c r="CG6346" s="65"/>
      <c r="DJ6346" s="139"/>
      <c r="DK6346" s="95"/>
      <c r="DO6346" s="141"/>
      <c r="DP6346" s="91"/>
      <c r="DQ6346" s="72"/>
      <c r="DR6346" s="72"/>
      <c r="DS6346" s="72"/>
      <c r="DT6346" s="72"/>
      <c r="DZ6346" s="141"/>
      <c r="EA6346" s="141"/>
      <c r="EE6346" s="143"/>
    </row>
    <row r="6347" spans="78:135">
      <c r="BZ6347"/>
      <c r="CA6347" s="100">
        <v>41436.610983796294</v>
      </c>
      <c r="CB6347" t="s">
        <v>1969</v>
      </c>
      <c r="CG6347" s="65"/>
      <c r="DJ6347" s="139"/>
      <c r="DK6347" s="95"/>
      <c r="DO6347" s="141"/>
      <c r="DP6347" s="91"/>
      <c r="DQ6347" s="72"/>
      <c r="DR6347" s="72"/>
      <c r="DS6347" s="72"/>
      <c r="DT6347" s="72"/>
      <c r="DZ6347" s="141"/>
      <c r="EA6347" s="141"/>
      <c r="EE6347" s="143"/>
    </row>
    <row r="6348" spans="78:135">
      <c r="BZ6348"/>
      <c r="CA6348" s="100">
        <v>41436.611006944448</v>
      </c>
      <c r="CB6348" t="s">
        <v>1969</v>
      </c>
      <c r="CG6348" s="65"/>
      <c r="DJ6348" s="139"/>
      <c r="DK6348" s="95"/>
      <c r="DO6348" s="141"/>
      <c r="DP6348" s="91"/>
      <c r="DQ6348" s="72"/>
      <c r="DR6348" s="72"/>
      <c r="DS6348" s="72"/>
      <c r="DT6348" s="72"/>
      <c r="DZ6348" s="141"/>
      <c r="EA6348" s="141"/>
      <c r="EE6348" s="143"/>
    </row>
    <row r="6349" spans="78:135">
      <c r="BZ6349"/>
      <c r="CA6349" s="100">
        <v>41436.611018518517</v>
      </c>
      <c r="CB6349" t="s">
        <v>1969</v>
      </c>
      <c r="CG6349" s="65"/>
      <c r="DJ6349" s="139"/>
      <c r="DK6349" s="95"/>
      <c r="DO6349" s="141"/>
      <c r="DP6349" s="91"/>
      <c r="DQ6349" s="72"/>
      <c r="DR6349" s="72"/>
      <c r="DS6349" s="72"/>
      <c r="DT6349" s="72"/>
      <c r="DZ6349" s="141"/>
      <c r="EA6349" s="141"/>
      <c r="EE6349" s="143"/>
    </row>
    <row r="6350" spans="78:135">
      <c r="BZ6350"/>
      <c r="CA6350" s="100">
        <v>41436.611041666663</v>
      </c>
      <c r="CB6350" t="s">
        <v>1969</v>
      </c>
      <c r="CG6350" s="65"/>
      <c r="DJ6350" s="139"/>
      <c r="DK6350" s="95"/>
      <c r="DO6350" s="141"/>
      <c r="DP6350" s="91"/>
      <c r="DQ6350" s="72"/>
      <c r="DR6350" s="72"/>
      <c r="DS6350" s="72"/>
      <c r="DT6350" s="72"/>
      <c r="DZ6350" s="141"/>
      <c r="EA6350" s="141"/>
      <c r="EE6350" s="143"/>
    </row>
    <row r="6351" spans="78:135">
      <c r="BZ6351"/>
      <c r="CA6351" s="100">
        <v>41436.61105324074</v>
      </c>
      <c r="CB6351" t="s">
        <v>672</v>
      </c>
      <c r="CG6351" s="65"/>
      <c r="DJ6351" s="139"/>
      <c r="DK6351" s="95"/>
      <c r="DO6351" s="141"/>
      <c r="DP6351" s="91"/>
      <c r="DQ6351" s="72"/>
      <c r="DR6351" s="72"/>
      <c r="DS6351" s="72"/>
      <c r="DT6351" s="72"/>
      <c r="DZ6351" s="141"/>
      <c r="EA6351" s="141"/>
      <c r="EE6351" s="143"/>
    </row>
    <row r="6352" spans="78:135">
      <c r="BZ6352"/>
      <c r="CA6352" s="100">
        <v>41436.613900462966</v>
      </c>
      <c r="CB6352" t="s">
        <v>1969</v>
      </c>
      <c r="CG6352" s="65"/>
      <c r="DJ6352" s="139"/>
      <c r="DK6352" s="95"/>
      <c r="DO6352" s="141"/>
      <c r="DP6352" s="91"/>
      <c r="DQ6352" s="72"/>
      <c r="DR6352" s="72"/>
      <c r="DS6352" s="72"/>
      <c r="DT6352" s="72"/>
      <c r="DZ6352" s="141"/>
      <c r="EA6352" s="141"/>
      <c r="EE6352" s="143"/>
    </row>
    <row r="6353" spans="78:135">
      <c r="BZ6353"/>
      <c r="CA6353" s="100">
        <v>41436.613912037035</v>
      </c>
      <c r="CB6353" t="s">
        <v>615</v>
      </c>
      <c r="CG6353" s="65"/>
      <c r="DJ6353" s="139"/>
      <c r="DK6353" s="95"/>
      <c r="DO6353" s="141"/>
      <c r="DP6353" s="91"/>
      <c r="DQ6353" s="72"/>
      <c r="DR6353" s="72"/>
      <c r="DS6353" s="72"/>
      <c r="DT6353" s="72"/>
      <c r="DZ6353" s="141"/>
      <c r="EA6353" s="141"/>
      <c r="EE6353" s="143"/>
    </row>
    <row r="6354" spans="78:135">
      <c r="BZ6354"/>
      <c r="CA6354" s="100">
        <v>41436.613912037035</v>
      </c>
      <c r="CB6354" t="s">
        <v>1969</v>
      </c>
      <c r="CG6354" s="65"/>
      <c r="DJ6354" s="139"/>
      <c r="DK6354" s="95"/>
      <c r="DO6354" s="141"/>
      <c r="DP6354" s="91"/>
      <c r="DQ6354" s="72"/>
      <c r="DR6354" s="72"/>
      <c r="DS6354" s="72"/>
      <c r="DT6354" s="72"/>
      <c r="DZ6354" s="141"/>
      <c r="EA6354" s="141"/>
      <c r="EE6354" s="143"/>
    </row>
    <row r="6355" spans="78:135">
      <c r="BZ6355"/>
      <c r="CA6355" s="100">
        <v>41436.613935185182</v>
      </c>
      <c r="CB6355" t="s">
        <v>1969</v>
      </c>
      <c r="CG6355" s="65"/>
      <c r="DJ6355" s="139"/>
      <c r="DK6355" s="95"/>
      <c r="DO6355" s="141"/>
      <c r="DP6355" s="91"/>
      <c r="DQ6355" s="72"/>
      <c r="DR6355" s="72"/>
      <c r="DS6355" s="72"/>
      <c r="DT6355" s="72"/>
      <c r="DZ6355" s="141"/>
      <c r="EA6355" s="141"/>
      <c r="EE6355" s="143"/>
    </row>
    <row r="6356" spans="78:135">
      <c r="BZ6356"/>
      <c r="CA6356" s="100">
        <v>41436.613935185182</v>
      </c>
      <c r="CB6356" t="s">
        <v>1969</v>
      </c>
      <c r="CG6356" s="65"/>
      <c r="DJ6356" s="139"/>
      <c r="DK6356" s="95"/>
      <c r="DO6356" s="141"/>
      <c r="DP6356" s="91"/>
      <c r="DQ6356" s="72"/>
      <c r="DR6356" s="72"/>
      <c r="DS6356" s="72"/>
      <c r="DT6356" s="72"/>
      <c r="DZ6356" s="141"/>
      <c r="EA6356" s="141"/>
      <c r="EE6356" s="143"/>
    </row>
    <row r="6357" spans="78:135">
      <c r="BZ6357"/>
      <c r="CA6357" s="100">
        <v>41436.613946759258</v>
      </c>
      <c r="CB6357" t="s">
        <v>1969</v>
      </c>
      <c r="CG6357" s="65"/>
      <c r="DJ6357" s="139"/>
      <c r="DK6357" s="95"/>
      <c r="DO6357" s="141"/>
      <c r="DP6357" s="91"/>
      <c r="DQ6357" s="72"/>
      <c r="DR6357" s="72"/>
      <c r="DS6357" s="72"/>
      <c r="DT6357" s="72"/>
      <c r="DZ6357" s="141"/>
      <c r="EA6357" s="141"/>
      <c r="EE6357" s="143"/>
    </row>
    <row r="6358" spans="78:135">
      <c r="BZ6358"/>
      <c r="CA6358" s="100">
        <v>41436.613981481481</v>
      </c>
      <c r="CB6358" t="s">
        <v>1969</v>
      </c>
      <c r="CG6358" s="65"/>
      <c r="DJ6358" s="139"/>
      <c r="DK6358" s="95"/>
      <c r="DO6358" s="141"/>
      <c r="DP6358" s="91"/>
      <c r="DQ6358" s="72"/>
      <c r="DR6358" s="72"/>
      <c r="DS6358" s="72"/>
      <c r="DT6358" s="72"/>
      <c r="DZ6358" s="141"/>
      <c r="EA6358" s="141"/>
      <c r="EE6358" s="143"/>
    </row>
    <row r="6359" spans="78:135">
      <c r="BZ6359"/>
      <c r="CA6359" s="100">
        <v>41436.613993055558</v>
      </c>
      <c r="CB6359" t="s">
        <v>1969</v>
      </c>
      <c r="CG6359" s="65"/>
      <c r="DJ6359" s="139"/>
      <c r="DK6359" s="95"/>
      <c r="DO6359" s="141"/>
      <c r="DP6359" s="91"/>
      <c r="DQ6359" s="72"/>
      <c r="DR6359" s="72"/>
      <c r="DS6359" s="72"/>
      <c r="DT6359" s="72"/>
      <c r="DZ6359" s="141"/>
      <c r="EA6359" s="141"/>
      <c r="EE6359" s="143"/>
    </row>
    <row r="6360" spans="78:135">
      <c r="BZ6360"/>
      <c r="CA6360" s="100">
        <v>41436.614004629628</v>
      </c>
      <c r="CB6360" t="s">
        <v>1969</v>
      </c>
      <c r="CG6360" s="65"/>
      <c r="DJ6360" s="139"/>
      <c r="DK6360" s="95"/>
      <c r="DO6360" s="141"/>
      <c r="DP6360" s="91"/>
      <c r="DQ6360" s="72"/>
      <c r="DR6360" s="72"/>
      <c r="DS6360" s="72"/>
      <c r="DT6360" s="72"/>
      <c r="DZ6360" s="141"/>
      <c r="EA6360" s="141"/>
      <c r="EE6360" s="143"/>
    </row>
    <row r="6361" spans="78:135">
      <c r="BZ6361"/>
      <c r="CA6361" s="100">
        <v>41436.614016203705</v>
      </c>
      <c r="CB6361" t="s">
        <v>542</v>
      </c>
      <c r="CG6361" s="65"/>
      <c r="DJ6361" s="139"/>
      <c r="DK6361" s="95"/>
      <c r="DO6361" s="141"/>
      <c r="DP6361" s="91"/>
      <c r="DQ6361" s="72"/>
      <c r="DR6361" s="72"/>
      <c r="DS6361" s="72"/>
      <c r="DT6361" s="72"/>
      <c r="DZ6361" s="141"/>
      <c r="EA6361" s="141"/>
      <c r="EE6361" s="143"/>
    </row>
    <row r="6362" spans="78:135">
      <c r="BZ6362"/>
      <c r="CA6362" s="100">
        <v>41436.614027777781</v>
      </c>
      <c r="CB6362" t="s">
        <v>1969</v>
      </c>
      <c r="CG6362" s="65"/>
      <c r="DJ6362" s="139"/>
      <c r="DK6362" s="95"/>
      <c r="DO6362" s="141"/>
      <c r="DP6362" s="91"/>
      <c r="DQ6362" s="72"/>
      <c r="DR6362" s="72"/>
      <c r="DS6362" s="72"/>
      <c r="DT6362" s="72"/>
      <c r="DZ6362" s="141"/>
      <c r="EA6362" s="141"/>
      <c r="EE6362" s="143"/>
    </row>
    <row r="6363" spans="78:135">
      <c r="BZ6363"/>
      <c r="CA6363" s="100">
        <v>41436.614039351851</v>
      </c>
      <c r="CB6363" t="s">
        <v>1969</v>
      </c>
      <c r="CG6363" s="65"/>
      <c r="DJ6363" s="139"/>
      <c r="DK6363" s="95"/>
      <c r="DO6363" s="141"/>
      <c r="DP6363" s="91"/>
      <c r="DQ6363" s="72"/>
      <c r="DR6363" s="72"/>
      <c r="DS6363" s="72"/>
      <c r="DT6363" s="72"/>
      <c r="DZ6363" s="141"/>
      <c r="EA6363" s="141"/>
      <c r="EE6363" s="143"/>
    </row>
    <row r="6364" spans="78:135">
      <c r="BZ6364"/>
      <c r="CA6364" s="100">
        <v>41436.614039351851</v>
      </c>
      <c r="CB6364" t="s">
        <v>1969</v>
      </c>
      <c r="CG6364" s="65"/>
      <c r="DJ6364" s="139"/>
      <c r="DK6364" s="95"/>
      <c r="DO6364" s="141"/>
      <c r="DP6364" s="91"/>
      <c r="DQ6364" s="72"/>
      <c r="DR6364" s="72"/>
      <c r="DS6364" s="72"/>
      <c r="DT6364" s="72"/>
      <c r="DZ6364" s="141"/>
      <c r="EA6364" s="141"/>
      <c r="EE6364" s="143"/>
    </row>
    <row r="6365" spans="78:135">
      <c r="BZ6365"/>
      <c r="CA6365" s="100">
        <v>41436.614050925928</v>
      </c>
      <c r="CB6365" t="s">
        <v>1969</v>
      </c>
      <c r="CG6365" s="65"/>
      <c r="DJ6365" s="139"/>
      <c r="DK6365" s="95"/>
      <c r="DO6365" s="141"/>
      <c r="DP6365" s="91"/>
      <c r="DQ6365" s="72"/>
      <c r="DR6365" s="72"/>
      <c r="DS6365" s="72"/>
      <c r="DT6365" s="72"/>
      <c r="DZ6365" s="141"/>
      <c r="EA6365" s="141"/>
      <c r="EE6365" s="143"/>
    </row>
    <row r="6366" spans="78:135">
      <c r="BZ6366"/>
      <c r="CA6366" s="100">
        <v>41436.614085648151</v>
      </c>
      <c r="CB6366" t="s">
        <v>1969</v>
      </c>
      <c r="CG6366" s="65"/>
      <c r="DJ6366" s="139"/>
      <c r="DK6366" s="95"/>
      <c r="DO6366" s="141"/>
      <c r="DP6366" s="91"/>
      <c r="DQ6366" s="72"/>
      <c r="DR6366" s="72"/>
      <c r="DS6366" s="72"/>
      <c r="DT6366" s="72"/>
      <c r="DZ6366" s="141"/>
      <c r="EA6366" s="141"/>
      <c r="EE6366" s="143"/>
    </row>
    <row r="6367" spans="78:135">
      <c r="BZ6367"/>
      <c r="CA6367" s="100">
        <v>41436.61409722222</v>
      </c>
      <c r="CB6367" t="s">
        <v>1969</v>
      </c>
      <c r="CG6367" s="65"/>
      <c r="DJ6367" s="139"/>
      <c r="DK6367" s="95"/>
      <c r="DO6367" s="141"/>
      <c r="DP6367" s="91"/>
      <c r="DQ6367" s="72"/>
      <c r="DR6367" s="72"/>
      <c r="DS6367" s="72"/>
      <c r="DT6367" s="72"/>
      <c r="DZ6367" s="141"/>
      <c r="EA6367" s="141"/>
      <c r="EE6367" s="143"/>
    </row>
    <row r="6368" spans="78:135">
      <c r="BZ6368"/>
      <c r="CA6368" s="100">
        <v>41436.614120370374</v>
      </c>
      <c r="CB6368" t="s">
        <v>1969</v>
      </c>
      <c r="CG6368" s="65"/>
      <c r="DJ6368" s="139"/>
      <c r="DK6368" s="95"/>
      <c r="DO6368" s="141"/>
      <c r="DP6368" s="91"/>
      <c r="DQ6368" s="72"/>
      <c r="DR6368" s="72"/>
      <c r="DS6368" s="72"/>
      <c r="DT6368" s="72"/>
      <c r="DZ6368" s="141"/>
      <c r="EA6368" s="141"/>
      <c r="EE6368" s="143"/>
    </row>
    <row r="6369" spans="78:135">
      <c r="BZ6369"/>
      <c r="CA6369" s="100">
        <v>41436.614131944443</v>
      </c>
      <c r="CB6369" t="s">
        <v>543</v>
      </c>
      <c r="CG6369" s="65"/>
      <c r="DJ6369" s="139"/>
      <c r="DK6369" s="95"/>
      <c r="DO6369" s="141"/>
      <c r="DP6369" s="91"/>
      <c r="DQ6369" s="72"/>
      <c r="DR6369" s="72"/>
      <c r="DS6369" s="72"/>
      <c r="DT6369" s="72"/>
      <c r="DZ6369" s="141"/>
      <c r="EA6369" s="141"/>
      <c r="EE6369" s="143"/>
    </row>
    <row r="6370" spans="78:135">
      <c r="BZ6370"/>
      <c r="CA6370" s="100">
        <v>41436.614131944443</v>
      </c>
      <c r="CB6370" t="s">
        <v>1969</v>
      </c>
      <c r="CG6370" s="65"/>
      <c r="DJ6370" s="139"/>
      <c r="DK6370" s="95"/>
      <c r="DO6370" s="141"/>
      <c r="DP6370" s="91"/>
      <c r="DQ6370" s="72"/>
      <c r="DR6370" s="72"/>
      <c r="DS6370" s="72"/>
      <c r="DT6370" s="72"/>
      <c r="DZ6370" s="141"/>
      <c r="EA6370" s="141"/>
      <c r="EE6370" s="143"/>
    </row>
    <row r="6371" spans="78:135">
      <c r="BZ6371"/>
      <c r="CA6371" s="100">
        <v>41436.61414351852</v>
      </c>
      <c r="CB6371" t="s">
        <v>1969</v>
      </c>
      <c r="CG6371" s="65"/>
      <c r="DJ6371" s="139"/>
      <c r="DK6371" s="95"/>
      <c r="DO6371" s="141"/>
      <c r="DP6371" s="91"/>
      <c r="DQ6371" s="72"/>
      <c r="DR6371" s="72"/>
      <c r="DS6371" s="72"/>
      <c r="DT6371" s="72"/>
      <c r="DZ6371" s="141"/>
      <c r="EA6371" s="141"/>
      <c r="EE6371" s="143"/>
    </row>
    <row r="6372" spans="78:135">
      <c r="BZ6372"/>
      <c r="CA6372" s="100">
        <v>41436.614155092589</v>
      </c>
      <c r="CB6372" t="s">
        <v>1969</v>
      </c>
      <c r="CG6372" s="65"/>
      <c r="DJ6372" s="139"/>
      <c r="DK6372" s="95"/>
      <c r="DO6372" s="141"/>
      <c r="DP6372" s="91"/>
      <c r="DQ6372" s="72"/>
      <c r="DR6372" s="72"/>
      <c r="DS6372" s="72"/>
      <c r="DT6372" s="72"/>
      <c r="DZ6372" s="141"/>
      <c r="EA6372" s="141"/>
      <c r="EE6372" s="143"/>
    </row>
    <row r="6373" spans="78:135">
      <c r="BZ6373"/>
      <c r="CA6373" s="100">
        <v>41436.614166666666</v>
      </c>
      <c r="CB6373" t="s">
        <v>1969</v>
      </c>
      <c r="CG6373" s="65"/>
      <c r="DJ6373" s="139"/>
      <c r="DK6373" s="95"/>
      <c r="DO6373" s="141"/>
      <c r="DP6373" s="91"/>
      <c r="DQ6373" s="72"/>
      <c r="DR6373" s="72"/>
      <c r="DS6373" s="72"/>
      <c r="DT6373" s="72"/>
      <c r="DZ6373" s="141"/>
      <c r="EA6373" s="141"/>
      <c r="EE6373" s="143"/>
    </row>
    <row r="6374" spans="78:135">
      <c r="BZ6374"/>
      <c r="CA6374" s="100">
        <v>41436.614201388889</v>
      </c>
      <c r="CB6374" t="s">
        <v>1969</v>
      </c>
      <c r="CG6374" s="65"/>
      <c r="DJ6374" s="139"/>
      <c r="DK6374" s="95"/>
      <c r="DO6374" s="141"/>
      <c r="DP6374" s="91"/>
      <c r="DQ6374" s="72"/>
      <c r="DR6374" s="72"/>
      <c r="DS6374" s="72"/>
      <c r="DT6374" s="72"/>
      <c r="DZ6374" s="141"/>
      <c r="EA6374" s="141"/>
      <c r="EE6374" s="143"/>
    </row>
    <row r="6375" spans="78:135">
      <c r="BZ6375"/>
      <c r="CA6375" s="100">
        <v>41436.614212962966</v>
      </c>
      <c r="CB6375" t="s">
        <v>1969</v>
      </c>
      <c r="CG6375" s="65"/>
      <c r="DJ6375" s="139"/>
      <c r="DK6375" s="95"/>
      <c r="DO6375" s="141"/>
      <c r="DP6375" s="91"/>
      <c r="DQ6375" s="72"/>
      <c r="DR6375" s="72"/>
      <c r="DS6375" s="72"/>
      <c r="DT6375" s="72"/>
      <c r="DZ6375" s="141"/>
      <c r="EA6375" s="141"/>
      <c r="EE6375" s="143"/>
    </row>
    <row r="6376" spans="78:135">
      <c r="BZ6376"/>
      <c r="CA6376" s="100">
        <v>41436.614224537036</v>
      </c>
      <c r="CB6376" t="s">
        <v>1969</v>
      </c>
      <c r="CG6376" s="65"/>
      <c r="DJ6376" s="139"/>
      <c r="DK6376" s="95"/>
      <c r="DO6376" s="141"/>
      <c r="DP6376" s="91"/>
      <c r="DQ6376" s="72"/>
      <c r="DR6376" s="72"/>
      <c r="DS6376" s="72"/>
      <c r="DT6376" s="72"/>
      <c r="DZ6376" s="141"/>
      <c r="EA6376" s="141"/>
      <c r="EE6376" s="143"/>
    </row>
    <row r="6377" spans="78:135">
      <c r="BZ6377"/>
      <c r="CA6377" s="100">
        <v>41436.614236111112</v>
      </c>
      <c r="CB6377" t="s">
        <v>397</v>
      </c>
      <c r="CG6377" s="65"/>
      <c r="DJ6377" s="139"/>
      <c r="DK6377" s="95"/>
      <c r="DO6377" s="141"/>
      <c r="DP6377" s="91"/>
      <c r="DQ6377" s="72"/>
      <c r="DR6377" s="72"/>
      <c r="DS6377" s="72"/>
      <c r="DT6377" s="72"/>
      <c r="DZ6377" s="141"/>
      <c r="EA6377" s="141"/>
      <c r="EE6377" s="143"/>
    </row>
    <row r="6378" spans="78:135">
      <c r="BZ6378"/>
      <c r="CA6378" s="100">
        <v>41436.614247685182</v>
      </c>
      <c r="CB6378" t="s">
        <v>1969</v>
      </c>
      <c r="CG6378" s="65"/>
      <c r="DJ6378" s="139"/>
      <c r="DK6378" s="95"/>
      <c r="DO6378" s="141"/>
      <c r="DP6378" s="91"/>
      <c r="DQ6378" s="72"/>
      <c r="DR6378" s="72"/>
      <c r="DS6378" s="72"/>
      <c r="DT6378" s="72"/>
      <c r="DZ6378" s="141"/>
      <c r="EA6378" s="141"/>
      <c r="EE6378" s="143"/>
    </row>
    <row r="6379" spans="78:135">
      <c r="BZ6379"/>
      <c r="CA6379" s="100">
        <v>41436.614259259259</v>
      </c>
      <c r="CB6379" t="s">
        <v>1969</v>
      </c>
      <c r="CG6379" s="65"/>
      <c r="DJ6379" s="139"/>
      <c r="DK6379" s="95"/>
      <c r="DO6379" s="141"/>
      <c r="DP6379" s="91"/>
      <c r="DQ6379" s="72"/>
      <c r="DR6379" s="72"/>
      <c r="DS6379" s="72"/>
      <c r="DT6379" s="72"/>
      <c r="DZ6379" s="141"/>
      <c r="EA6379" s="141"/>
      <c r="EE6379" s="143"/>
    </row>
    <row r="6380" spans="78:135">
      <c r="BZ6380"/>
      <c r="CA6380" s="100">
        <v>41436.614259259259</v>
      </c>
      <c r="CB6380" t="s">
        <v>1969</v>
      </c>
      <c r="CG6380" s="65"/>
      <c r="DJ6380" s="139"/>
      <c r="DK6380" s="95"/>
      <c r="DO6380" s="141"/>
      <c r="DP6380" s="91"/>
      <c r="DQ6380" s="72"/>
      <c r="DR6380" s="72"/>
      <c r="DS6380" s="72"/>
      <c r="DT6380" s="72"/>
      <c r="DZ6380" s="141"/>
      <c r="EA6380" s="141"/>
      <c r="EE6380" s="143"/>
    </row>
    <row r="6381" spans="78:135">
      <c r="BZ6381"/>
      <c r="CA6381" s="100">
        <v>41436.614270833335</v>
      </c>
      <c r="CB6381" t="s">
        <v>1969</v>
      </c>
      <c r="CG6381" s="65"/>
      <c r="DJ6381" s="139"/>
      <c r="DK6381" s="95"/>
      <c r="DO6381" s="141"/>
      <c r="DP6381" s="91"/>
      <c r="DQ6381" s="72"/>
      <c r="DR6381" s="72"/>
      <c r="DS6381" s="72"/>
      <c r="DT6381" s="72"/>
      <c r="DZ6381" s="141"/>
      <c r="EA6381" s="141"/>
      <c r="EE6381" s="143"/>
    </row>
    <row r="6382" spans="78:135">
      <c r="BZ6382"/>
      <c r="CA6382" s="100">
        <v>41436.614305555559</v>
      </c>
      <c r="CB6382" t="s">
        <v>1969</v>
      </c>
      <c r="CG6382" s="65"/>
      <c r="DJ6382" s="139"/>
      <c r="DK6382" s="95"/>
      <c r="DO6382" s="141"/>
      <c r="DP6382" s="91"/>
      <c r="DQ6382" s="72"/>
      <c r="DR6382" s="72"/>
      <c r="DS6382" s="72"/>
      <c r="DT6382" s="72"/>
      <c r="DZ6382" s="141"/>
      <c r="EA6382" s="141"/>
      <c r="EE6382" s="143"/>
    </row>
    <row r="6383" spans="78:135">
      <c r="BZ6383"/>
      <c r="CA6383" s="100">
        <v>41436.614317129628</v>
      </c>
      <c r="CB6383" t="s">
        <v>1969</v>
      </c>
      <c r="CG6383" s="65"/>
      <c r="DJ6383" s="139"/>
      <c r="DK6383" s="95"/>
      <c r="DO6383" s="141"/>
      <c r="DP6383" s="91"/>
      <c r="DQ6383" s="72"/>
      <c r="DR6383" s="72"/>
      <c r="DS6383" s="72"/>
      <c r="DT6383" s="72"/>
      <c r="DZ6383" s="141"/>
      <c r="EA6383" s="141"/>
      <c r="EE6383" s="143"/>
    </row>
    <row r="6384" spans="78:135">
      <c r="BZ6384"/>
      <c r="CA6384" s="100">
        <v>41436.614340277774</v>
      </c>
      <c r="CB6384" t="s">
        <v>1969</v>
      </c>
      <c r="CG6384" s="65"/>
      <c r="DJ6384" s="139"/>
      <c r="DK6384" s="95"/>
      <c r="DO6384" s="141"/>
      <c r="DP6384" s="91"/>
      <c r="DQ6384" s="72"/>
      <c r="DR6384" s="72"/>
      <c r="DS6384" s="72"/>
      <c r="DT6384" s="72"/>
      <c r="DZ6384" s="141"/>
      <c r="EA6384" s="141"/>
      <c r="EE6384" s="143"/>
    </row>
    <row r="6385" spans="78:135">
      <c r="BZ6385"/>
      <c r="CA6385" s="100">
        <v>41436.614351851851</v>
      </c>
      <c r="CB6385" t="s">
        <v>475</v>
      </c>
      <c r="CG6385" s="65"/>
      <c r="DJ6385" s="139"/>
      <c r="DK6385" s="95"/>
      <c r="DO6385" s="141"/>
      <c r="DP6385" s="91"/>
      <c r="DQ6385" s="72"/>
      <c r="DR6385" s="72"/>
      <c r="DS6385" s="72"/>
      <c r="DT6385" s="72"/>
      <c r="DZ6385" s="141"/>
      <c r="EA6385" s="141"/>
      <c r="EE6385" s="143"/>
    </row>
    <row r="6386" spans="78:135">
      <c r="BZ6386"/>
      <c r="CA6386" s="100">
        <v>41436.614351851851</v>
      </c>
      <c r="CB6386" t="s">
        <v>1969</v>
      </c>
      <c r="CG6386" s="65"/>
      <c r="DJ6386" s="139"/>
      <c r="DK6386" s="95"/>
      <c r="DO6386" s="141"/>
      <c r="DP6386" s="91"/>
      <c r="DQ6386" s="72"/>
      <c r="DR6386" s="72"/>
      <c r="DS6386" s="72"/>
      <c r="DT6386" s="72"/>
      <c r="DZ6386" s="141"/>
      <c r="EA6386" s="141"/>
      <c r="EE6386" s="143"/>
    </row>
    <row r="6387" spans="78:135">
      <c r="BZ6387"/>
      <c r="CA6387" s="100">
        <v>41436.614363425928</v>
      </c>
      <c r="CB6387" t="s">
        <v>1969</v>
      </c>
      <c r="CG6387" s="65"/>
      <c r="DJ6387" s="139"/>
      <c r="DK6387" s="95"/>
      <c r="DO6387" s="141"/>
      <c r="DP6387" s="91"/>
      <c r="DQ6387" s="72"/>
      <c r="DR6387" s="72"/>
      <c r="DS6387" s="72"/>
      <c r="DT6387" s="72"/>
      <c r="DZ6387" s="141"/>
      <c r="EA6387" s="141"/>
      <c r="EE6387" s="143"/>
    </row>
    <row r="6388" spans="78:135">
      <c r="BZ6388"/>
      <c r="CA6388" s="100">
        <v>41436.614374999997</v>
      </c>
      <c r="CB6388" t="s">
        <v>1969</v>
      </c>
      <c r="CG6388" s="65"/>
      <c r="DJ6388" s="139"/>
      <c r="DK6388" s="95"/>
      <c r="DO6388" s="141"/>
      <c r="DP6388" s="91"/>
      <c r="DQ6388" s="72"/>
      <c r="DR6388" s="72"/>
      <c r="DS6388" s="72"/>
      <c r="DT6388" s="72"/>
      <c r="DZ6388" s="141"/>
      <c r="EA6388" s="141"/>
      <c r="EE6388" s="143"/>
    </row>
    <row r="6389" spans="78:135">
      <c r="BZ6389"/>
      <c r="CA6389" s="100">
        <v>41436.614386574074</v>
      </c>
      <c r="CB6389" t="s">
        <v>1969</v>
      </c>
      <c r="CG6389" s="65"/>
      <c r="DJ6389" s="139"/>
      <c r="DK6389" s="95"/>
      <c r="DO6389" s="141"/>
      <c r="DP6389" s="91"/>
      <c r="DQ6389" s="72"/>
      <c r="DR6389" s="72"/>
      <c r="DS6389" s="72"/>
      <c r="DT6389" s="72"/>
      <c r="DZ6389" s="141"/>
      <c r="EA6389" s="141"/>
      <c r="EE6389" s="143"/>
    </row>
    <row r="6390" spans="78:135">
      <c r="BZ6390"/>
      <c r="CA6390" s="100">
        <v>41436.614421296297</v>
      </c>
      <c r="CB6390" t="s">
        <v>1969</v>
      </c>
      <c r="CG6390" s="65"/>
      <c r="DJ6390" s="139"/>
      <c r="DK6390" s="95"/>
      <c r="DO6390" s="141"/>
      <c r="DP6390" s="91"/>
      <c r="DQ6390" s="72"/>
      <c r="DR6390" s="72"/>
      <c r="DS6390" s="72"/>
      <c r="DT6390" s="72"/>
      <c r="DZ6390" s="141"/>
      <c r="EA6390" s="141"/>
      <c r="EE6390" s="143"/>
    </row>
    <row r="6391" spans="78:135">
      <c r="BZ6391"/>
      <c r="CA6391" s="100">
        <v>41436.614432870374</v>
      </c>
      <c r="CB6391" t="s">
        <v>1969</v>
      </c>
      <c r="CG6391" s="65"/>
      <c r="DJ6391" s="139"/>
      <c r="DK6391" s="95"/>
      <c r="DO6391" s="141"/>
      <c r="DP6391" s="91"/>
      <c r="DQ6391" s="72"/>
      <c r="DR6391" s="72"/>
      <c r="DS6391" s="72"/>
      <c r="DT6391" s="72"/>
      <c r="DZ6391" s="141"/>
      <c r="EA6391" s="141"/>
      <c r="EE6391" s="143"/>
    </row>
    <row r="6392" spans="78:135">
      <c r="BZ6392"/>
      <c r="CA6392" s="100">
        <v>41436.614444444444</v>
      </c>
      <c r="CB6392" t="s">
        <v>1969</v>
      </c>
      <c r="CG6392" s="65"/>
      <c r="DJ6392" s="139"/>
      <c r="DK6392" s="95"/>
      <c r="DO6392" s="141"/>
      <c r="DP6392" s="91"/>
      <c r="DQ6392" s="72"/>
      <c r="DR6392" s="72"/>
      <c r="DS6392" s="72"/>
      <c r="DT6392" s="72"/>
      <c r="DZ6392" s="141"/>
      <c r="EA6392" s="141"/>
      <c r="EE6392" s="143"/>
    </row>
    <row r="6393" spans="78:135">
      <c r="BZ6393"/>
      <c r="CA6393" s="100">
        <v>41436.61445601852</v>
      </c>
      <c r="CB6393" t="s">
        <v>328</v>
      </c>
      <c r="CG6393" s="65"/>
      <c r="DJ6393" s="139"/>
      <c r="DK6393" s="95"/>
      <c r="DO6393" s="141"/>
      <c r="DP6393" s="91"/>
      <c r="DQ6393" s="72"/>
      <c r="DR6393" s="72"/>
      <c r="DS6393" s="72"/>
      <c r="DT6393" s="72"/>
      <c r="DZ6393" s="141"/>
      <c r="EA6393" s="141"/>
      <c r="EE6393" s="143"/>
    </row>
    <row r="6394" spans="78:135">
      <c r="BZ6394"/>
      <c r="CA6394" s="100">
        <v>41436.61446759259</v>
      </c>
      <c r="CB6394" t="s">
        <v>1969</v>
      </c>
      <c r="CG6394" s="65"/>
      <c r="DJ6394" s="139"/>
      <c r="DK6394" s="95"/>
      <c r="DO6394" s="141"/>
      <c r="DP6394" s="91"/>
      <c r="DQ6394" s="72"/>
      <c r="DR6394" s="72"/>
      <c r="DS6394" s="72"/>
      <c r="DT6394" s="72"/>
      <c r="DZ6394" s="141"/>
      <c r="EA6394" s="141"/>
      <c r="EE6394" s="143"/>
    </row>
    <row r="6395" spans="78:135">
      <c r="BZ6395"/>
      <c r="CA6395" s="100">
        <v>41436.614479166667</v>
      </c>
      <c r="CB6395" t="s">
        <v>1969</v>
      </c>
      <c r="CG6395" s="65"/>
      <c r="DJ6395" s="139"/>
      <c r="DK6395" s="95"/>
      <c r="DO6395" s="141"/>
      <c r="DP6395" s="91"/>
      <c r="DQ6395" s="72"/>
      <c r="DR6395" s="72"/>
      <c r="DS6395" s="72"/>
      <c r="DT6395" s="72"/>
      <c r="DZ6395" s="141"/>
      <c r="EA6395" s="141"/>
      <c r="EE6395" s="143"/>
    </row>
    <row r="6396" spans="78:135">
      <c r="BZ6396"/>
      <c r="CA6396" s="100">
        <v>41436.614479166667</v>
      </c>
      <c r="CB6396" t="s">
        <v>1969</v>
      </c>
      <c r="CG6396" s="65"/>
      <c r="DJ6396" s="139"/>
      <c r="DK6396" s="95"/>
      <c r="DO6396" s="141"/>
      <c r="DP6396" s="91"/>
      <c r="DQ6396" s="72"/>
      <c r="DR6396" s="72"/>
      <c r="DS6396" s="72"/>
      <c r="DT6396" s="72"/>
      <c r="DZ6396" s="141"/>
      <c r="EA6396" s="141"/>
      <c r="EE6396" s="143"/>
    </row>
    <row r="6397" spans="78:135">
      <c r="BZ6397"/>
      <c r="CA6397" s="100">
        <v>41436.614490740743</v>
      </c>
      <c r="CB6397" t="s">
        <v>1969</v>
      </c>
      <c r="CG6397" s="65"/>
      <c r="DJ6397" s="139"/>
      <c r="DK6397" s="95"/>
      <c r="DO6397" s="141"/>
      <c r="DP6397" s="91"/>
      <c r="DQ6397" s="72"/>
      <c r="DR6397" s="72"/>
      <c r="DS6397" s="72"/>
      <c r="DT6397" s="72"/>
      <c r="DZ6397" s="141"/>
      <c r="EA6397" s="141"/>
      <c r="EE6397" s="143"/>
    </row>
    <row r="6398" spans="78:135">
      <c r="BZ6398"/>
      <c r="CA6398" s="100">
        <v>41436.614525462966</v>
      </c>
      <c r="CB6398" t="s">
        <v>1969</v>
      </c>
      <c r="CG6398" s="65"/>
      <c r="DJ6398" s="139"/>
      <c r="DK6398" s="95"/>
      <c r="DO6398" s="141"/>
      <c r="DP6398" s="91"/>
      <c r="DQ6398" s="72"/>
      <c r="DR6398" s="72"/>
      <c r="DS6398" s="72"/>
      <c r="DT6398" s="72"/>
      <c r="DZ6398" s="141"/>
      <c r="EA6398" s="141"/>
      <c r="EE6398" s="143"/>
    </row>
    <row r="6399" spans="78:135">
      <c r="BZ6399"/>
      <c r="CA6399" s="100">
        <v>41436.614537037036</v>
      </c>
      <c r="CB6399" t="s">
        <v>1969</v>
      </c>
      <c r="CG6399" s="65"/>
      <c r="DJ6399" s="139"/>
      <c r="DK6399" s="95"/>
      <c r="DO6399" s="141"/>
      <c r="DP6399" s="91"/>
      <c r="DQ6399" s="72"/>
      <c r="DR6399" s="72"/>
      <c r="DS6399" s="72"/>
      <c r="DT6399" s="72"/>
      <c r="DZ6399" s="141"/>
      <c r="EA6399" s="141"/>
      <c r="EE6399" s="143"/>
    </row>
    <row r="6400" spans="78:135">
      <c r="BZ6400"/>
      <c r="CA6400" s="100">
        <v>41436.614560185182</v>
      </c>
      <c r="CB6400" t="s">
        <v>1969</v>
      </c>
      <c r="CG6400" s="65"/>
      <c r="DJ6400" s="139"/>
      <c r="DK6400" s="95"/>
      <c r="DO6400" s="141"/>
      <c r="DP6400" s="91"/>
      <c r="DQ6400" s="72"/>
      <c r="DR6400" s="72"/>
      <c r="DS6400" s="72"/>
      <c r="DT6400" s="72"/>
      <c r="DZ6400" s="141"/>
      <c r="EA6400" s="141"/>
      <c r="EE6400" s="143"/>
    </row>
    <row r="6401" spans="78:135">
      <c r="BZ6401"/>
      <c r="CA6401" s="100">
        <v>41436.614571759259</v>
      </c>
      <c r="CB6401" t="s">
        <v>401</v>
      </c>
      <c r="CG6401" s="65"/>
      <c r="DJ6401" s="139"/>
      <c r="DK6401" s="95"/>
      <c r="DO6401" s="141"/>
      <c r="DP6401" s="91"/>
      <c r="DQ6401" s="72"/>
      <c r="DR6401" s="72"/>
      <c r="DS6401" s="72"/>
      <c r="DT6401" s="72"/>
      <c r="DZ6401" s="141"/>
      <c r="EA6401" s="141"/>
      <c r="EE6401" s="143"/>
    </row>
    <row r="6402" spans="78:135">
      <c r="BZ6402"/>
      <c r="CA6402" s="100">
        <v>41436.61582175926</v>
      </c>
      <c r="CB6402" t="s">
        <v>1969</v>
      </c>
      <c r="CG6402" s="65"/>
      <c r="DJ6402" s="139"/>
      <c r="DK6402" s="95"/>
      <c r="DO6402" s="141"/>
      <c r="DP6402" s="91"/>
      <c r="DQ6402" s="72"/>
      <c r="DR6402" s="72"/>
      <c r="DS6402" s="72"/>
      <c r="DT6402" s="72"/>
      <c r="DZ6402" s="141"/>
      <c r="EA6402" s="141"/>
      <c r="EE6402" s="143"/>
    </row>
    <row r="6403" spans="78:135">
      <c r="BZ6403"/>
      <c r="CA6403" s="100">
        <v>41436.615833333337</v>
      </c>
      <c r="CB6403" t="s">
        <v>411</v>
      </c>
      <c r="CG6403" s="65"/>
      <c r="DJ6403" s="139"/>
      <c r="DK6403" s="95"/>
      <c r="DO6403" s="141"/>
      <c r="DP6403" s="91"/>
      <c r="DQ6403" s="72"/>
      <c r="DR6403" s="72"/>
      <c r="DS6403" s="72"/>
      <c r="DT6403" s="72"/>
      <c r="DZ6403" s="141"/>
      <c r="EA6403" s="141"/>
      <c r="EE6403" s="143"/>
    </row>
    <row r="6404" spans="78:135">
      <c r="BZ6404"/>
      <c r="CA6404" s="100">
        <v>41436.616122685184</v>
      </c>
      <c r="CB6404" t="s">
        <v>1969</v>
      </c>
      <c r="CG6404" s="65"/>
      <c r="DJ6404" s="139"/>
      <c r="DK6404" s="95"/>
      <c r="DO6404" s="141"/>
      <c r="DP6404" s="91"/>
      <c r="DQ6404" s="72"/>
      <c r="DR6404" s="72"/>
      <c r="DS6404" s="72"/>
      <c r="DT6404" s="72"/>
      <c r="DZ6404" s="141"/>
      <c r="EA6404" s="141"/>
      <c r="EE6404" s="143"/>
    </row>
    <row r="6405" spans="78:135">
      <c r="BZ6405"/>
      <c r="CA6405" s="100">
        <v>41436.61614583333</v>
      </c>
      <c r="CB6405" t="s">
        <v>549</v>
      </c>
      <c r="CG6405" s="65"/>
      <c r="DJ6405" s="139"/>
      <c r="DK6405" s="95"/>
      <c r="DO6405" s="141"/>
      <c r="DP6405" s="91"/>
      <c r="DQ6405" s="72"/>
      <c r="DR6405" s="72"/>
      <c r="DS6405" s="72"/>
      <c r="DT6405" s="72"/>
      <c r="DZ6405" s="141"/>
      <c r="EA6405" s="141"/>
      <c r="EE6405" s="143"/>
    </row>
    <row r="6406" spans="78:135">
      <c r="BZ6406"/>
      <c r="CA6406" s="100">
        <v>41436.61614583333</v>
      </c>
      <c r="CB6406" t="s">
        <v>1969</v>
      </c>
      <c r="CG6406" s="65"/>
      <c r="DJ6406" s="139"/>
      <c r="DK6406" s="95"/>
      <c r="DO6406" s="141"/>
      <c r="DP6406" s="91"/>
      <c r="DQ6406" s="72"/>
      <c r="DR6406" s="72"/>
      <c r="DS6406" s="72"/>
      <c r="DT6406" s="72"/>
      <c r="DZ6406" s="141"/>
      <c r="EA6406" s="141"/>
      <c r="EE6406" s="143"/>
    </row>
    <row r="6407" spans="78:135">
      <c r="BZ6407"/>
      <c r="CA6407" s="100">
        <v>41436.616157407407</v>
      </c>
      <c r="CB6407" t="s">
        <v>1969</v>
      </c>
      <c r="CG6407" s="65"/>
      <c r="DJ6407" s="139"/>
      <c r="DK6407" s="95"/>
      <c r="DO6407" s="141"/>
      <c r="DP6407" s="91"/>
      <c r="DQ6407" s="72"/>
      <c r="DR6407" s="72"/>
      <c r="DS6407" s="72"/>
      <c r="DT6407" s="72"/>
      <c r="DZ6407" s="141"/>
      <c r="EA6407" s="141"/>
      <c r="EE6407" s="143"/>
    </row>
    <row r="6408" spans="78:135">
      <c r="BZ6408"/>
      <c r="CA6408" s="100">
        <v>41436.616157407407</v>
      </c>
      <c r="CB6408" t="s">
        <v>1969</v>
      </c>
      <c r="CG6408" s="65"/>
      <c r="DJ6408" s="139"/>
      <c r="DK6408" s="95"/>
      <c r="DO6408" s="141"/>
      <c r="DP6408" s="91"/>
      <c r="DQ6408" s="72"/>
      <c r="DR6408" s="72"/>
      <c r="DS6408" s="72"/>
      <c r="DT6408" s="72"/>
      <c r="DZ6408" s="141"/>
      <c r="EA6408" s="141"/>
      <c r="EE6408" s="143"/>
    </row>
    <row r="6409" spans="78:135">
      <c r="BZ6409"/>
      <c r="CA6409" s="100">
        <v>41436.616168981483</v>
      </c>
      <c r="CB6409" t="s">
        <v>1969</v>
      </c>
      <c r="CG6409" s="65"/>
      <c r="DJ6409" s="139"/>
      <c r="DK6409" s="95"/>
      <c r="DO6409" s="141"/>
      <c r="DP6409" s="91"/>
      <c r="DQ6409" s="72"/>
      <c r="DR6409" s="72"/>
      <c r="DS6409" s="72"/>
      <c r="DT6409" s="72"/>
      <c r="DZ6409" s="141"/>
      <c r="EA6409" s="141"/>
      <c r="EE6409" s="143"/>
    </row>
    <row r="6410" spans="78:135">
      <c r="BZ6410"/>
      <c r="CA6410" s="100">
        <v>41436.616215277776</v>
      </c>
      <c r="CB6410" t="s">
        <v>1969</v>
      </c>
      <c r="CG6410" s="65"/>
      <c r="DJ6410" s="139"/>
      <c r="DK6410" s="95"/>
      <c r="DO6410" s="141"/>
      <c r="DP6410" s="91"/>
      <c r="DQ6410" s="72"/>
      <c r="DR6410" s="72"/>
      <c r="DS6410" s="72"/>
      <c r="DT6410" s="72"/>
      <c r="DZ6410" s="141"/>
      <c r="EA6410" s="141"/>
      <c r="EE6410" s="143"/>
    </row>
    <row r="6411" spans="78:135">
      <c r="BZ6411"/>
      <c r="CA6411" s="100">
        <v>41436.616226851853</v>
      </c>
      <c r="CB6411" t="s">
        <v>1969</v>
      </c>
      <c r="CG6411" s="65"/>
      <c r="DJ6411" s="139"/>
      <c r="DK6411" s="95"/>
      <c r="DO6411" s="141"/>
      <c r="DP6411" s="91"/>
      <c r="DQ6411" s="72"/>
      <c r="DR6411" s="72"/>
      <c r="DS6411" s="72"/>
      <c r="DT6411" s="72"/>
      <c r="DZ6411" s="141"/>
      <c r="EA6411" s="141"/>
      <c r="EE6411" s="143"/>
    </row>
    <row r="6412" spans="78:135">
      <c r="BZ6412"/>
      <c r="CA6412" s="100">
        <v>41436.616238425922</v>
      </c>
      <c r="CB6412" t="s">
        <v>1969</v>
      </c>
      <c r="CG6412" s="65"/>
      <c r="DJ6412" s="139"/>
      <c r="DK6412" s="95"/>
      <c r="DO6412" s="141"/>
      <c r="DP6412" s="91"/>
      <c r="DQ6412" s="72"/>
      <c r="DR6412" s="72"/>
      <c r="DS6412" s="72"/>
      <c r="DT6412" s="72"/>
      <c r="DZ6412" s="141"/>
      <c r="EA6412" s="141"/>
      <c r="EE6412" s="143"/>
    </row>
    <row r="6413" spans="78:135">
      <c r="BZ6413"/>
      <c r="CA6413" s="100">
        <v>41436.616249999999</v>
      </c>
      <c r="CB6413" t="s">
        <v>370</v>
      </c>
      <c r="CG6413" s="65"/>
      <c r="DJ6413" s="139"/>
      <c r="DK6413" s="95"/>
      <c r="DO6413" s="141"/>
      <c r="DP6413" s="91"/>
      <c r="DQ6413" s="72"/>
      <c r="DR6413" s="72"/>
      <c r="DS6413" s="72"/>
      <c r="DT6413" s="72"/>
      <c r="DZ6413" s="141"/>
      <c r="EA6413" s="141"/>
      <c r="EE6413" s="143"/>
    </row>
    <row r="6414" spans="78:135">
      <c r="BZ6414"/>
      <c r="CA6414" s="100">
        <v>41436.616261574076</v>
      </c>
      <c r="CB6414" t="s">
        <v>1969</v>
      </c>
      <c r="CG6414" s="65"/>
      <c r="DJ6414" s="139"/>
      <c r="DK6414" s="95"/>
      <c r="DO6414" s="141"/>
      <c r="DP6414" s="91"/>
      <c r="DQ6414" s="72"/>
      <c r="DR6414" s="72"/>
      <c r="DS6414" s="72"/>
      <c r="DT6414" s="72"/>
      <c r="DZ6414" s="141"/>
      <c r="EA6414" s="141"/>
      <c r="EE6414" s="143"/>
    </row>
    <row r="6415" spans="78:135">
      <c r="BZ6415"/>
      <c r="CA6415" s="100">
        <v>41436.616273148145</v>
      </c>
      <c r="CB6415" t="s">
        <v>1969</v>
      </c>
      <c r="CG6415" s="65"/>
      <c r="DJ6415" s="139"/>
      <c r="DK6415" s="95"/>
      <c r="DO6415" s="141"/>
      <c r="DP6415" s="91"/>
      <c r="DQ6415" s="72"/>
      <c r="DR6415" s="72"/>
      <c r="DS6415" s="72"/>
      <c r="DT6415" s="72"/>
      <c r="DZ6415" s="141"/>
      <c r="EA6415" s="141"/>
      <c r="EE6415" s="143"/>
    </row>
    <row r="6416" spans="78:135">
      <c r="BZ6416"/>
      <c r="CA6416" s="100">
        <v>41436.616273148145</v>
      </c>
      <c r="CB6416" t="s">
        <v>1969</v>
      </c>
      <c r="CG6416" s="65"/>
      <c r="DJ6416" s="139"/>
      <c r="DK6416" s="95"/>
      <c r="DO6416" s="141"/>
      <c r="DP6416" s="91"/>
      <c r="DQ6416" s="72"/>
      <c r="DR6416" s="72"/>
      <c r="DS6416" s="72"/>
      <c r="DT6416" s="72"/>
      <c r="DZ6416" s="141"/>
      <c r="EA6416" s="141"/>
      <c r="EE6416" s="143"/>
    </row>
    <row r="6417" spans="78:135">
      <c r="BZ6417"/>
      <c r="CA6417" s="100">
        <v>41436.616284722222</v>
      </c>
      <c r="CB6417" t="s">
        <v>1969</v>
      </c>
      <c r="CG6417" s="65"/>
      <c r="DJ6417" s="139"/>
      <c r="DK6417" s="95"/>
      <c r="DO6417" s="141"/>
      <c r="DP6417" s="91"/>
      <c r="DQ6417" s="72"/>
      <c r="DR6417" s="72"/>
      <c r="DS6417" s="72"/>
      <c r="DT6417" s="72"/>
      <c r="DZ6417" s="141"/>
      <c r="EA6417" s="141"/>
      <c r="EE6417" s="143"/>
    </row>
    <row r="6418" spans="78:135">
      <c r="BZ6418"/>
      <c r="CA6418" s="100">
        <v>41436.616319444445</v>
      </c>
      <c r="CB6418" t="s">
        <v>1969</v>
      </c>
      <c r="CG6418" s="65"/>
      <c r="DJ6418" s="139"/>
      <c r="DK6418" s="95"/>
      <c r="DO6418" s="141"/>
      <c r="DP6418" s="91"/>
      <c r="DQ6418" s="72"/>
      <c r="DR6418" s="72"/>
      <c r="DS6418" s="72"/>
      <c r="DT6418" s="72"/>
      <c r="DZ6418" s="141"/>
      <c r="EA6418" s="141"/>
      <c r="EE6418" s="143"/>
    </row>
    <row r="6419" spans="78:135">
      <c r="BZ6419"/>
      <c r="CA6419" s="100">
        <v>41436.616331018522</v>
      </c>
      <c r="CB6419" t="s">
        <v>1969</v>
      </c>
      <c r="CG6419" s="65"/>
      <c r="DJ6419" s="139"/>
      <c r="DK6419" s="95"/>
      <c r="DO6419" s="141"/>
      <c r="DP6419" s="91"/>
      <c r="DQ6419" s="72"/>
      <c r="DR6419" s="72"/>
      <c r="DS6419" s="72"/>
      <c r="DT6419" s="72"/>
      <c r="DZ6419" s="141"/>
      <c r="EA6419" s="141"/>
      <c r="EE6419" s="143"/>
    </row>
    <row r="6420" spans="78:135">
      <c r="BZ6420"/>
      <c r="CA6420" s="100">
        <v>41436.616354166668</v>
      </c>
      <c r="CB6420" t="s">
        <v>1969</v>
      </c>
      <c r="CG6420" s="65"/>
      <c r="DJ6420" s="139"/>
      <c r="DK6420" s="95"/>
      <c r="DO6420" s="141"/>
      <c r="DP6420" s="91"/>
      <c r="DQ6420" s="72"/>
      <c r="DR6420" s="72"/>
      <c r="DS6420" s="72"/>
      <c r="DT6420" s="72"/>
      <c r="DZ6420" s="141"/>
      <c r="EA6420" s="141"/>
      <c r="EE6420" s="143"/>
    </row>
    <row r="6421" spans="78:135">
      <c r="BZ6421"/>
      <c r="CA6421" s="100">
        <v>41436.616365740738</v>
      </c>
      <c r="CB6421" t="s">
        <v>519</v>
      </c>
      <c r="CG6421" s="65"/>
      <c r="DJ6421" s="139"/>
      <c r="DK6421" s="95"/>
      <c r="DO6421" s="141"/>
      <c r="DP6421" s="91"/>
      <c r="DQ6421" s="72"/>
      <c r="DR6421" s="72"/>
      <c r="DS6421" s="72"/>
      <c r="DT6421" s="72"/>
      <c r="DZ6421" s="141"/>
      <c r="EA6421" s="141"/>
      <c r="EE6421" s="143"/>
    </row>
    <row r="6422" spans="78:135">
      <c r="BZ6422"/>
      <c r="CA6422" s="100">
        <v>41436.616365740738</v>
      </c>
      <c r="CB6422" t="s">
        <v>1969</v>
      </c>
      <c r="CG6422" s="65"/>
      <c r="DJ6422" s="139"/>
      <c r="DK6422" s="95"/>
      <c r="DO6422" s="141"/>
      <c r="DP6422" s="91"/>
      <c r="DQ6422" s="72"/>
      <c r="DR6422" s="72"/>
      <c r="DS6422" s="72"/>
      <c r="DT6422" s="72"/>
      <c r="DZ6422" s="141"/>
      <c r="EA6422" s="141"/>
      <c r="EE6422" s="143"/>
    </row>
    <row r="6423" spans="78:135">
      <c r="BZ6423"/>
      <c r="CA6423" s="100">
        <v>41436.616377314815</v>
      </c>
      <c r="CB6423" t="s">
        <v>1969</v>
      </c>
      <c r="CG6423" s="65"/>
      <c r="DJ6423" s="139"/>
      <c r="DK6423" s="95"/>
      <c r="DO6423" s="141"/>
      <c r="DP6423" s="91"/>
      <c r="DQ6423" s="72"/>
      <c r="DR6423" s="72"/>
      <c r="DS6423" s="72"/>
      <c r="DT6423" s="72"/>
      <c r="DZ6423" s="141"/>
      <c r="EA6423" s="141"/>
      <c r="EE6423" s="143"/>
    </row>
    <row r="6424" spans="78:135">
      <c r="BZ6424"/>
      <c r="CA6424" s="100">
        <v>41436.616377314815</v>
      </c>
      <c r="CB6424" t="s">
        <v>1969</v>
      </c>
      <c r="CG6424" s="65"/>
      <c r="DJ6424" s="139"/>
      <c r="DK6424" s="95"/>
      <c r="DO6424" s="141"/>
      <c r="DP6424" s="91"/>
      <c r="DQ6424" s="72"/>
      <c r="DR6424" s="72"/>
      <c r="DS6424" s="72"/>
      <c r="DT6424" s="72"/>
      <c r="DZ6424" s="141"/>
      <c r="EA6424" s="141"/>
      <c r="EE6424" s="143"/>
    </row>
    <row r="6425" spans="78:135">
      <c r="BZ6425"/>
      <c r="CA6425" s="100">
        <v>41436.616400462961</v>
      </c>
      <c r="CB6425" t="s">
        <v>1969</v>
      </c>
      <c r="CG6425" s="65"/>
      <c r="DJ6425" s="139"/>
      <c r="DK6425" s="95"/>
      <c r="DO6425" s="141"/>
      <c r="DP6425" s="91"/>
      <c r="DQ6425" s="72"/>
      <c r="DR6425" s="72"/>
      <c r="DS6425" s="72"/>
      <c r="DT6425" s="72"/>
      <c r="DZ6425" s="141"/>
      <c r="EA6425" s="141"/>
      <c r="EE6425" s="143"/>
    </row>
    <row r="6426" spans="78:135">
      <c r="BZ6426"/>
      <c r="CA6426" s="100">
        <v>41436.618611111109</v>
      </c>
      <c r="CB6426" t="s">
        <v>1969</v>
      </c>
      <c r="CG6426" s="65"/>
      <c r="DJ6426" s="139"/>
      <c r="DK6426" s="95"/>
      <c r="DO6426" s="141"/>
      <c r="DP6426" s="91"/>
      <c r="DQ6426" s="72"/>
      <c r="DR6426" s="72"/>
      <c r="DS6426" s="72"/>
      <c r="DT6426" s="72"/>
      <c r="DZ6426" s="141"/>
      <c r="EA6426" s="141"/>
      <c r="EE6426" s="143"/>
    </row>
    <row r="6427" spans="78:135">
      <c r="BZ6427"/>
      <c r="CA6427" s="100">
        <v>41436.618993055556</v>
      </c>
      <c r="CB6427" t="s">
        <v>1969</v>
      </c>
      <c r="CG6427" s="65"/>
      <c r="DJ6427" s="139"/>
      <c r="DK6427" s="95"/>
      <c r="DO6427" s="141"/>
      <c r="DP6427" s="91"/>
      <c r="DQ6427" s="72"/>
      <c r="DR6427" s="72"/>
      <c r="DS6427" s="72"/>
      <c r="DT6427" s="72"/>
      <c r="DZ6427" s="141"/>
      <c r="EA6427" s="141"/>
      <c r="EE6427" s="143"/>
    </row>
    <row r="6428" spans="78:135">
      <c r="BZ6428"/>
      <c r="CA6428" s="100">
        <v>41436.619062500002</v>
      </c>
      <c r="CB6428" t="s">
        <v>1969</v>
      </c>
      <c r="CG6428" s="65"/>
      <c r="DJ6428" s="139"/>
      <c r="DK6428" s="95"/>
      <c r="DO6428" s="141"/>
      <c r="DP6428" s="91"/>
      <c r="DQ6428" s="72"/>
      <c r="DR6428" s="72"/>
      <c r="DS6428" s="72"/>
      <c r="DT6428" s="72"/>
      <c r="DZ6428" s="141"/>
      <c r="EA6428" s="141"/>
      <c r="EE6428" s="143"/>
    </row>
    <row r="6429" spans="78:135">
      <c r="BZ6429"/>
      <c r="CA6429" s="100">
        <v>41436.619074074071</v>
      </c>
      <c r="CB6429" t="s">
        <v>520</v>
      </c>
      <c r="CG6429" s="65"/>
      <c r="DJ6429" s="139"/>
      <c r="DK6429" s="95"/>
      <c r="DO6429" s="141"/>
      <c r="DP6429" s="91"/>
      <c r="DQ6429" s="72"/>
      <c r="DR6429" s="72"/>
      <c r="DS6429" s="72"/>
      <c r="DT6429" s="72"/>
      <c r="DZ6429" s="141"/>
      <c r="EA6429" s="141"/>
      <c r="EE6429" s="143"/>
    </row>
    <row r="6430" spans="78:135">
      <c r="BZ6430"/>
      <c r="CA6430" s="100">
        <v>41436.619097222225</v>
      </c>
      <c r="CB6430" t="s">
        <v>1969</v>
      </c>
      <c r="CG6430" s="65"/>
      <c r="DJ6430" s="139"/>
      <c r="DK6430" s="95"/>
      <c r="DO6430" s="141"/>
      <c r="DP6430" s="91"/>
      <c r="DQ6430" s="72"/>
      <c r="DR6430" s="72"/>
      <c r="DS6430" s="72"/>
      <c r="DT6430" s="72"/>
      <c r="DZ6430" s="141"/>
      <c r="EA6430" s="141"/>
      <c r="EE6430" s="143"/>
    </row>
    <row r="6431" spans="78:135">
      <c r="BZ6431"/>
      <c r="CA6431" s="100">
        <v>41436.619108796294</v>
      </c>
      <c r="CB6431" t="s">
        <v>798</v>
      </c>
      <c r="CG6431" s="65"/>
      <c r="DJ6431" s="139"/>
      <c r="DK6431" s="95"/>
      <c r="DO6431" s="141"/>
      <c r="DP6431" s="91"/>
      <c r="DQ6431" s="72"/>
      <c r="DR6431" s="72"/>
      <c r="DS6431" s="72"/>
      <c r="DT6431" s="72"/>
      <c r="DZ6431" s="141"/>
      <c r="EA6431" s="141"/>
      <c r="EE6431" s="143"/>
    </row>
    <row r="6432" spans="78:135">
      <c r="BZ6432"/>
      <c r="CA6432" s="100">
        <v>41436.619143518517</v>
      </c>
      <c r="CB6432" t="s">
        <v>1969</v>
      </c>
      <c r="CG6432" s="65"/>
      <c r="DJ6432" s="139"/>
      <c r="DK6432" s="95"/>
      <c r="DO6432" s="141"/>
      <c r="DP6432" s="91"/>
      <c r="DQ6432" s="72"/>
      <c r="DR6432" s="72"/>
      <c r="DS6432" s="72"/>
      <c r="DT6432" s="72"/>
      <c r="DZ6432" s="141"/>
      <c r="EA6432" s="141"/>
      <c r="EE6432" s="143"/>
    </row>
    <row r="6433" spans="78:135">
      <c r="BZ6433"/>
      <c r="CA6433" s="100">
        <v>41436.619143518517</v>
      </c>
      <c r="CB6433" t="s">
        <v>520</v>
      </c>
      <c r="CG6433" s="65"/>
      <c r="DJ6433" s="139"/>
      <c r="DK6433" s="95"/>
      <c r="DO6433" s="141"/>
      <c r="DP6433" s="91"/>
      <c r="DQ6433" s="72"/>
      <c r="DR6433" s="72"/>
      <c r="DS6433" s="72"/>
      <c r="DT6433" s="72"/>
      <c r="DZ6433" s="141"/>
      <c r="EA6433" s="141"/>
      <c r="EE6433" s="143"/>
    </row>
    <row r="6434" spans="78:135">
      <c r="BZ6434"/>
      <c r="CA6434" s="100">
        <v>41436.61917824074</v>
      </c>
      <c r="CB6434" t="s">
        <v>798</v>
      </c>
      <c r="CG6434" s="65"/>
      <c r="DJ6434" s="139"/>
      <c r="DK6434" s="95"/>
      <c r="DO6434" s="141"/>
      <c r="DP6434" s="91"/>
      <c r="DQ6434" s="72"/>
      <c r="DR6434" s="72"/>
      <c r="DS6434" s="72"/>
      <c r="DT6434" s="72"/>
      <c r="DZ6434" s="141"/>
      <c r="EA6434" s="141"/>
      <c r="EE6434" s="143"/>
    </row>
    <row r="6435" spans="78:135">
      <c r="BZ6435"/>
      <c r="CA6435" s="100">
        <v>41436.619270833333</v>
      </c>
      <c r="CB6435" t="s">
        <v>1969</v>
      </c>
      <c r="CG6435" s="65"/>
      <c r="DJ6435" s="139"/>
      <c r="DK6435" s="95"/>
      <c r="DO6435" s="141"/>
      <c r="DP6435" s="91"/>
      <c r="DQ6435" s="72"/>
      <c r="DR6435" s="72"/>
      <c r="DS6435" s="72"/>
      <c r="DT6435" s="72"/>
      <c r="DZ6435" s="141"/>
      <c r="EA6435" s="141"/>
      <c r="EE6435" s="143"/>
    </row>
    <row r="6436" spans="78:135">
      <c r="BZ6436"/>
      <c r="CA6436" s="100">
        <v>41436.619328703702</v>
      </c>
      <c r="CB6436" t="s">
        <v>1969</v>
      </c>
      <c r="CG6436" s="65"/>
      <c r="DJ6436" s="139"/>
      <c r="DK6436" s="95"/>
      <c r="DO6436" s="141"/>
      <c r="DP6436" s="91"/>
      <c r="DQ6436" s="72"/>
      <c r="DR6436" s="72"/>
      <c r="DS6436" s="72"/>
      <c r="DT6436" s="72"/>
      <c r="DZ6436" s="141"/>
      <c r="EA6436" s="141"/>
      <c r="EE6436" s="143"/>
    </row>
    <row r="6437" spans="78:135">
      <c r="BZ6437"/>
      <c r="CA6437" s="100">
        <v>41436.619340277779</v>
      </c>
      <c r="CB6437" t="s">
        <v>520</v>
      </c>
      <c r="CG6437" s="65"/>
      <c r="DJ6437" s="139"/>
      <c r="DK6437" s="95"/>
      <c r="DO6437" s="141"/>
      <c r="DP6437" s="91"/>
      <c r="DQ6437" s="72"/>
      <c r="DR6437" s="72"/>
      <c r="DS6437" s="72"/>
      <c r="DT6437" s="72"/>
      <c r="DZ6437" s="141"/>
      <c r="EA6437" s="141"/>
      <c r="EE6437" s="143"/>
    </row>
    <row r="6438" spans="78:135">
      <c r="BZ6438"/>
      <c r="CA6438" s="100">
        <v>41436.619363425925</v>
      </c>
      <c r="CB6438" t="s">
        <v>664</v>
      </c>
      <c r="CG6438" s="65"/>
      <c r="DJ6438" s="139"/>
      <c r="DK6438" s="95"/>
      <c r="DO6438" s="141"/>
      <c r="DP6438" s="91"/>
      <c r="DQ6438" s="72"/>
      <c r="DR6438" s="72"/>
      <c r="DS6438" s="72"/>
      <c r="DT6438" s="72"/>
      <c r="DZ6438" s="141"/>
      <c r="EA6438" s="141"/>
      <c r="EE6438" s="143"/>
    </row>
    <row r="6439" spans="78:135">
      <c r="BZ6439"/>
      <c r="CA6439" s="100">
        <v>41436.619479166664</v>
      </c>
      <c r="CB6439" t="s">
        <v>1969</v>
      </c>
      <c r="CG6439" s="65"/>
      <c r="DJ6439" s="139"/>
      <c r="DK6439" s="95"/>
      <c r="DO6439" s="141"/>
      <c r="DP6439" s="91"/>
      <c r="DQ6439" s="72"/>
      <c r="DR6439" s="72"/>
      <c r="DS6439" s="72"/>
      <c r="DT6439" s="72"/>
      <c r="DZ6439" s="141"/>
      <c r="EA6439" s="141"/>
      <c r="EE6439" s="143"/>
    </row>
    <row r="6440" spans="78:135">
      <c r="BZ6440"/>
      <c r="CA6440" s="100">
        <v>41436.619537037041</v>
      </c>
      <c r="CB6440" t="s">
        <v>1969</v>
      </c>
      <c r="CG6440" s="65"/>
      <c r="DJ6440" s="139"/>
      <c r="DK6440" s="95"/>
      <c r="DO6440" s="141"/>
      <c r="DP6440" s="91"/>
      <c r="DQ6440" s="72"/>
      <c r="DR6440" s="72"/>
      <c r="DS6440" s="72"/>
      <c r="DT6440" s="72"/>
      <c r="DZ6440" s="141"/>
      <c r="EA6440" s="141"/>
      <c r="EE6440" s="143"/>
    </row>
    <row r="6441" spans="78:135">
      <c r="BZ6441"/>
      <c r="CA6441" s="100">
        <v>41436.61954861111</v>
      </c>
      <c r="CB6441" t="s">
        <v>520</v>
      </c>
      <c r="CG6441" s="65"/>
      <c r="DJ6441" s="139"/>
      <c r="DK6441" s="95"/>
      <c r="DO6441" s="141"/>
      <c r="DP6441" s="91"/>
      <c r="DQ6441" s="72"/>
      <c r="DR6441" s="72"/>
      <c r="DS6441" s="72"/>
      <c r="DT6441" s="72"/>
      <c r="DZ6441" s="141"/>
      <c r="EA6441" s="141"/>
      <c r="EE6441" s="143"/>
    </row>
    <row r="6442" spans="78:135">
      <c r="BZ6442"/>
      <c r="CA6442" s="100">
        <v>41436.619606481479</v>
      </c>
      <c r="CB6442" t="s">
        <v>3511</v>
      </c>
      <c r="CG6442" s="65"/>
      <c r="DJ6442" s="139"/>
      <c r="DK6442" s="95"/>
      <c r="DO6442" s="141"/>
      <c r="DP6442" s="91"/>
      <c r="DQ6442" s="72"/>
      <c r="DR6442" s="72"/>
      <c r="DS6442" s="72"/>
      <c r="DT6442" s="72"/>
      <c r="DZ6442" s="141"/>
      <c r="EA6442" s="141"/>
      <c r="EE6442" s="143"/>
    </row>
    <row r="6443" spans="78:135">
      <c r="BZ6443"/>
      <c r="CA6443" s="100">
        <v>41436.619629629633</v>
      </c>
      <c r="CB6443" t="s">
        <v>1969</v>
      </c>
      <c r="CG6443" s="65"/>
      <c r="DJ6443" s="139"/>
      <c r="DK6443" s="95"/>
      <c r="DO6443" s="141"/>
      <c r="DP6443" s="91"/>
      <c r="DQ6443" s="72"/>
      <c r="DR6443" s="72"/>
      <c r="DS6443" s="72"/>
      <c r="DT6443" s="72"/>
      <c r="DZ6443" s="141"/>
      <c r="EA6443" s="141"/>
      <c r="EE6443" s="143"/>
    </row>
    <row r="6444" spans="78:135">
      <c r="BZ6444"/>
      <c r="CA6444" s="100">
        <v>41436.619652777779</v>
      </c>
      <c r="CB6444" t="s">
        <v>1969</v>
      </c>
      <c r="CG6444" s="65"/>
      <c r="DJ6444" s="139"/>
      <c r="DK6444" s="95"/>
      <c r="DO6444" s="141"/>
      <c r="DP6444" s="91"/>
      <c r="DQ6444" s="72"/>
      <c r="DR6444" s="72"/>
      <c r="DS6444" s="72"/>
      <c r="DT6444" s="72"/>
      <c r="DZ6444" s="141"/>
      <c r="EA6444" s="141"/>
      <c r="EE6444" s="143"/>
    </row>
    <row r="6445" spans="78:135">
      <c r="BZ6445"/>
      <c r="CA6445" s="100">
        <v>41436.619664351849</v>
      </c>
      <c r="CB6445" t="s">
        <v>520</v>
      </c>
      <c r="CG6445" s="65"/>
      <c r="DJ6445" s="139"/>
      <c r="DK6445" s="95"/>
      <c r="DO6445" s="141"/>
      <c r="DP6445" s="91"/>
      <c r="DQ6445" s="72"/>
      <c r="DR6445" s="72"/>
      <c r="DS6445" s="72"/>
      <c r="DT6445" s="72"/>
      <c r="DZ6445" s="141"/>
      <c r="EA6445" s="141"/>
      <c r="EE6445" s="143"/>
    </row>
    <row r="6446" spans="78:135">
      <c r="BZ6446"/>
      <c r="CA6446" s="100">
        <v>41436.619687500002</v>
      </c>
      <c r="CB6446" t="s">
        <v>3595</v>
      </c>
      <c r="CG6446" s="65"/>
      <c r="DJ6446" s="139"/>
      <c r="DK6446" s="95"/>
      <c r="DO6446" s="141"/>
      <c r="DP6446" s="91"/>
      <c r="DQ6446" s="72"/>
      <c r="DR6446" s="72"/>
      <c r="DS6446" s="72"/>
      <c r="DT6446" s="72"/>
      <c r="DZ6446" s="141"/>
      <c r="EA6446" s="141"/>
      <c r="EE6446" s="143"/>
    </row>
    <row r="6447" spans="78:135">
      <c r="BZ6447"/>
      <c r="CA6447" s="100">
        <v>41436.619942129626</v>
      </c>
      <c r="CB6447" t="s">
        <v>1969</v>
      </c>
      <c r="CG6447" s="65"/>
      <c r="DJ6447" s="139"/>
      <c r="DK6447" s="95"/>
      <c r="DO6447" s="141"/>
      <c r="DP6447" s="91"/>
      <c r="DQ6447" s="72"/>
      <c r="DR6447" s="72"/>
      <c r="DS6447" s="72"/>
      <c r="DT6447" s="72"/>
      <c r="DZ6447" s="141"/>
      <c r="EA6447" s="141"/>
      <c r="EE6447" s="143"/>
    </row>
    <row r="6448" spans="78:135">
      <c r="BZ6448"/>
      <c r="CA6448" s="100">
        <v>41436.620034722226</v>
      </c>
      <c r="CB6448" t="s">
        <v>1969</v>
      </c>
      <c r="CG6448" s="65"/>
      <c r="DJ6448" s="139"/>
      <c r="DK6448" s="95"/>
      <c r="DO6448" s="141"/>
      <c r="DP6448" s="91"/>
      <c r="DQ6448" s="72"/>
      <c r="DR6448" s="72"/>
      <c r="DS6448" s="72"/>
      <c r="DT6448" s="72"/>
      <c r="DZ6448" s="141"/>
      <c r="EA6448" s="141"/>
      <c r="EE6448" s="143"/>
    </row>
    <row r="6449" spans="78:135">
      <c r="BZ6449"/>
      <c r="CA6449" s="100">
        <v>41436.620046296295</v>
      </c>
      <c r="CB6449" t="s">
        <v>520</v>
      </c>
      <c r="CG6449" s="65"/>
      <c r="DJ6449" s="139"/>
      <c r="DK6449" s="95"/>
      <c r="DO6449" s="141"/>
      <c r="DP6449" s="91"/>
      <c r="DQ6449" s="72"/>
      <c r="DR6449" s="72"/>
      <c r="DS6449" s="72"/>
      <c r="DT6449" s="72"/>
      <c r="DZ6449" s="141"/>
      <c r="EA6449" s="141"/>
      <c r="EE6449" s="143"/>
    </row>
    <row r="6450" spans="78:135">
      <c r="BZ6450"/>
      <c r="CA6450" s="100">
        <v>41436.620069444441</v>
      </c>
      <c r="CB6450" t="s">
        <v>663</v>
      </c>
      <c r="CG6450" s="65"/>
      <c r="DJ6450" s="139"/>
      <c r="DK6450" s="95"/>
      <c r="DO6450" s="141"/>
      <c r="DP6450" s="91"/>
      <c r="DQ6450" s="72"/>
      <c r="DR6450" s="72"/>
      <c r="DS6450" s="72"/>
      <c r="DT6450" s="72"/>
      <c r="DZ6450" s="141"/>
      <c r="EA6450" s="141"/>
      <c r="EE6450" s="143"/>
    </row>
    <row r="6451" spans="78:135">
      <c r="BZ6451"/>
      <c r="CA6451" s="100">
        <v>41436.62054398148</v>
      </c>
      <c r="CB6451" t="s">
        <v>1969</v>
      </c>
      <c r="CG6451" s="65"/>
      <c r="DJ6451" s="139"/>
      <c r="DK6451" s="95"/>
      <c r="DO6451" s="141"/>
      <c r="DP6451" s="91"/>
      <c r="DQ6451" s="72"/>
      <c r="DR6451" s="72"/>
      <c r="DS6451" s="72"/>
      <c r="DT6451" s="72"/>
      <c r="DZ6451" s="141"/>
      <c r="EA6451" s="141"/>
      <c r="EE6451" s="143"/>
    </row>
    <row r="6452" spans="78:135">
      <c r="BZ6452"/>
      <c r="CA6452" s="100">
        <v>41436.620729166665</v>
      </c>
      <c r="CB6452" t="s">
        <v>1969</v>
      </c>
      <c r="CG6452" s="65"/>
      <c r="DJ6452" s="139"/>
      <c r="DK6452" s="95"/>
      <c r="DO6452" s="141"/>
      <c r="DP6452" s="91"/>
      <c r="DQ6452" s="72"/>
      <c r="DR6452" s="72"/>
      <c r="DS6452" s="72"/>
      <c r="DT6452" s="72"/>
      <c r="DZ6452" s="141"/>
      <c r="EA6452" s="141"/>
      <c r="EE6452" s="143"/>
    </row>
    <row r="6453" spans="78:135">
      <c r="BZ6453"/>
      <c r="CA6453" s="100">
        <v>41436.620740740742</v>
      </c>
      <c r="CB6453" t="s">
        <v>520</v>
      </c>
      <c r="CG6453" s="65"/>
      <c r="DJ6453" s="139"/>
      <c r="DK6453" s="95"/>
      <c r="DO6453" s="141"/>
      <c r="DP6453" s="91"/>
      <c r="DQ6453" s="72"/>
      <c r="DR6453" s="72"/>
      <c r="DS6453" s="72"/>
      <c r="DT6453" s="72"/>
      <c r="DZ6453" s="141"/>
      <c r="EA6453" s="141"/>
      <c r="EE6453" s="143"/>
    </row>
    <row r="6454" spans="78:135">
      <c r="BZ6454"/>
      <c r="CA6454" s="100">
        <v>41436.620763888888</v>
      </c>
      <c r="CB6454" t="s">
        <v>799</v>
      </c>
      <c r="CG6454" s="65"/>
      <c r="DJ6454" s="139"/>
      <c r="DK6454" s="95"/>
      <c r="DO6454" s="141"/>
      <c r="DP6454" s="91"/>
      <c r="DQ6454" s="72"/>
      <c r="DR6454" s="72"/>
      <c r="DS6454" s="72"/>
      <c r="DT6454" s="72"/>
      <c r="DZ6454" s="141"/>
      <c r="EA6454" s="141"/>
      <c r="EE6454" s="143"/>
    </row>
    <row r="6455" spans="78:135">
      <c r="BZ6455"/>
      <c r="CA6455" s="100">
        <v>41436.621203703704</v>
      </c>
      <c r="CB6455" t="s">
        <v>1969</v>
      </c>
      <c r="CG6455" s="65"/>
      <c r="DJ6455" s="139"/>
      <c r="DK6455" s="95"/>
      <c r="DO6455" s="141"/>
      <c r="DP6455" s="91"/>
      <c r="DQ6455" s="72"/>
      <c r="DR6455" s="72"/>
      <c r="DS6455" s="72"/>
      <c r="DT6455" s="72"/>
      <c r="DZ6455" s="141"/>
      <c r="EA6455" s="141"/>
      <c r="EE6455" s="143"/>
    </row>
    <row r="6456" spans="78:135">
      <c r="BZ6456"/>
      <c r="CA6456" s="100">
        <v>41436.621516203704</v>
      </c>
      <c r="CB6456" t="s">
        <v>1969</v>
      </c>
      <c r="CG6456" s="65"/>
      <c r="DJ6456" s="139"/>
      <c r="DK6456" s="95"/>
      <c r="DO6456" s="141"/>
      <c r="DP6456" s="91"/>
      <c r="DQ6456" s="72"/>
      <c r="DR6456" s="72"/>
      <c r="DS6456" s="72"/>
      <c r="DT6456" s="72"/>
      <c r="DZ6456" s="141"/>
      <c r="EA6456" s="141"/>
      <c r="EE6456" s="143"/>
    </row>
    <row r="6457" spans="78:135">
      <c r="BZ6457"/>
      <c r="CA6457" s="100">
        <v>41436.621527777781</v>
      </c>
      <c r="CB6457" t="s">
        <v>520</v>
      </c>
      <c r="CG6457" s="65"/>
      <c r="DJ6457" s="139"/>
      <c r="DK6457" s="95"/>
      <c r="DO6457" s="141"/>
      <c r="DP6457" s="91"/>
      <c r="DQ6457" s="72"/>
      <c r="DR6457" s="72"/>
      <c r="DS6457" s="72"/>
      <c r="DT6457" s="72"/>
      <c r="DZ6457" s="141"/>
      <c r="EA6457" s="141"/>
      <c r="EE6457" s="143"/>
    </row>
    <row r="6458" spans="78:135">
      <c r="BZ6458"/>
      <c r="CA6458" s="100">
        <v>41436.621562499997</v>
      </c>
      <c r="CB6458" t="s">
        <v>799</v>
      </c>
      <c r="CG6458" s="65"/>
      <c r="DJ6458" s="139"/>
      <c r="DK6458" s="95"/>
      <c r="DO6458" s="141"/>
      <c r="DP6458" s="91"/>
      <c r="DQ6458" s="72"/>
      <c r="DR6458" s="72"/>
      <c r="DS6458" s="72"/>
      <c r="DT6458" s="72"/>
      <c r="DZ6458" s="141"/>
      <c r="EA6458" s="141"/>
      <c r="EE6458" s="143"/>
    </row>
    <row r="6459" spans="78:135">
      <c r="BZ6459"/>
      <c r="CA6459" s="100">
        <v>41436.623530092591</v>
      </c>
      <c r="CB6459" t="s">
        <v>1969</v>
      </c>
      <c r="CG6459" s="65"/>
      <c r="DJ6459" s="139"/>
      <c r="DK6459" s="95"/>
      <c r="DO6459" s="141"/>
      <c r="DP6459" s="91"/>
      <c r="DQ6459" s="72"/>
      <c r="DR6459" s="72"/>
      <c r="DS6459" s="72"/>
      <c r="DT6459" s="72"/>
      <c r="DZ6459" s="141"/>
      <c r="EA6459" s="141"/>
      <c r="EE6459" s="143"/>
    </row>
    <row r="6460" spans="78:135">
      <c r="BZ6460"/>
      <c r="CA6460" s="100">
        <v>41436.623784722222</v>
      </c>
      <c r="CB6460" t="s">
        <v>1969</v>
      </c>
      <c r="CG6460" s="65"/>
      <c r="DJ6460" s="139"/>
      <c r="DK6460" s="95"/>
      <c r="DO6460" s="141"/>
      <c r="DP6460" s="91"/>
      <c r="DQ6460" s="72"/>
      <c r="DR6460" s="72"/>
      <c r="DS6460" s="72"/>
      <c r="DT6460" s="72"/>
      <c r="DZ6460" s="141"/>
      <c r="EA6460" s="141"/>
      <c r="EE6460" s="143"/>
    </row>
    <row r="6461" spans="78:135">
      <c r="BZ6461"/>
      <c r="CA6461" s="100">
        <v>41436.625543981485</v>
      </c>
      <c r="CB6461" t="s">
        <v>1969</v>
      </c>
      <c r="CG6461" s="65"/>
      <c r="DJ6461" s="139"/>
      <c r="DK6461" s="95"/>
      <c r="DO6461" s="141"/>
      <c r="DP6461" s="91"/>
      <c r="DQ6461" s="72"/>
      <c r="DR6461" s="72"/>
      <c r="DS6461" s="72"/>
      <c r="DT6461" s="72"/>
      <c r="DZ6461" s="141"/>
      <c r="EA6461" s="141"/>
      <c r="EE6461" s="143"/>
    </row>
    <row r="6462" spans="78:135">
      <c r="BZ6462"/>
      <c r="CA6462" s="100">
        <v>41436.626435185186</v>
      </c>
      <c r="CB6462" t="s">
        <v>520</v>
      </c>
      <c r="CG6462" s="65"/>
      <c r="DJ6462" s="139"/>
      <c r="DK6462" s="95"/>
      <c r="DO6462" s="141"/>
      <c r="DP6462" s="91"/>
      <c r="DQ6462" s="72"/>
      <c r="DR6462" s="72"/>
      <c r="DS6462" s="72"/>
      <c r="DT6462" s="72"/>
      <c r="DZ6462" s="141"/>
      <c r="EA6462" s="141"/>
      <c r="EE6462" s="143"/>
    </row>
    <row r="6463" spans="78:135">
      <c r="BZ6463"/>
      <c r="CA6463" s="100">
        <v>41436.626446759263</v>
      </c>
      <c r="CB6463" t="s">
        <v>799</v>
      </c>
      <c r="CG6463" s="65"/>
      <c r="DJ6463" s="139"/>
      <c r="DK6463" s="95"/>
      <c r="DO6463" s="141"/>
      <c r="DP6463" s="91"/>
      <c r="DQ6463" s="72"/>
      <c r="DR6463" s="72"/>
      <c r="DS6463" s="72"/>
      <c r="DT6463" s="72"/>
      <c r="DZ6463" s="141"/>
      <c r="EA6463" s="141"/>
      <c r="EE6463" s="143"/>
    </row>
    <row r="6464" spans="78:135">
      <c r="BZ6464"/>
      <c r="CA6464" s="100">
        <v>41436.638402777775</v>
      </c>
      <c r="CB6464" t="s">
        <v>1666</v>
      </c>
      <c r="CG6464" s="65"/>
      <c r="DJ6464" s="139"/>
      <c r="DK6464" s="95"/>
      <c r="DO6464" s="141"/>
      <c r="DP6464" s="91"/>
      <c r="DQ6464" s="72"/>
      <c r="DR6464" s="72"/>
      <c r="DS6464" s="72"/>
      <c r="DT6464" s="72"/>
      <c r="DZ6464" s="141"/>
      <c r="EA6464" s="141"/>
      <c r="EE6464" s="143"/>
    </row>
    <row r="6465" spans="78:135">
      <c r="BZ6465"/>
      <c r="CA6465" s="100">
        <v>41436.638414351852</v>
      </c>
      <c r="CB6465" t="s">
        <v>3474</v>
      </c>
      <c r="CG6465" s="65"/>
      <c r="DJ6465" s="139"/>
      <c r="DK6465" s="95"/>
      <c r="DO6465" s="141"/>
      <c r="DP6465" s="91"/>
      <c r="DQ6465" s="72"/>
      <c r="DR6465" s="72"/>
      <c r="DS6465" s="72"/>
      <c r="DT6465" s="72"/>
      <c r="DZ6465" s="141"/>
      <c r="EA6465" s="141"/>
      <c r="EE6465" s="143"/>
    </row>
    <row r="6466" spans="78:135">
      <c r="BZ6466"/>
      <c r="CA6466" s="100">
        <v>41436.638425925928</v>
      </c>
      <c r="CB6466" t="s">
        <v>3475</v>
      </c>
      <c r="CG6466" s="65"/>
      <c r="DJ6466" s="139"/>
      <c r="DK6466" s="95"/>
      <c r="DO6466" s="141"/>
      <c r="DP6466" s="91"/>
      <c r="DQ6466" s="72"/>
      <c r="DR6466" s="72"/>
      <c r="DS6466" s="72"/>
      <c r="DT6466" s="72"/>
      <c r="DZ6466" s="141"/>
      <c r="EA6466" s="141"/>
      <c r="EE6466" s="143"/>
    </row>
    <row r="6467" spans="78:135">
      <c r="BZ6467"/>
      <c r="CA6467" s="100">
        <v>41436.638645833336</v>
      </c>
      <c r="CB6467" t="s">
        <v>3688</v>
      </c>
      <c r="CG6467" s="65"/>
      <c r="DJ6467" s="139"/>
      <c r="DK6467" s="95"/>
      <c r="DO6467" s="141"/>
      <c r="DP6467" s="91"/>
      <c r="DQ6467" s="72"/>
      <c r="DR6467" s="72"/>
      <c r="DS6467" s="72"/>
      <c r="DT6467" s="72"/>
      <c r="DZ6467" s="141"/>
      <c r="EA6467" s="141"/>
      <c r="EE6467" s="143"/>
    </row>
    <row r="6468" spans="78:135">
      <c r="BZ6468"/>
      <c r="CA6468" s="100">
        <v>41436.638668981483</v>
      </c>
      <c r="CB6468" t="s">
        <v>450</v>
      </c>
      <c r="CG6468" s="65"/>
      <c r="DJ6468" s="139"/>
      <c r="DK6468" s="95"/>
      <c r="DO6468" s="141"/>
      <c r="DP6468" s="91"/>
      <c r="DQ6468" s="72"/>
      <c r="DR6468" s="72"/>
      <c r="DS6468" s="72"/>
      <c r="DT6468" s="72"/>
      <c r="DZ6468" s="141"/>
      <c r="EA6468" s="141"/>
      <c r="EE6468" s="143"/>
    </row>
    <row r="6469" spans="78:135">
      <c r="BZ6469"/>
      <c r="CA6469" s="100">
        <v>41436.638680555552</v>
      </c>
      <c r="CB6469" t="s">
        <v>3407</v>
      </c>
      <c r="CG6469" s="65"/>
      <c r="DJ6469" s="139"/>
      <c r="DK6469" s="95"/>
      <c r="DO6469" s="141"/>
      <c r="DP6469" s="91"/>
      <c r="DQ6469" s="72"/>
      <c r="DR6469" s="72"/>
      <c r="DS6469" s="72"/>
      <c r="DT6469" s="72"/>
      <c r="DZ6469" s="141"/>
      <c r="EA6469" s="141"/>
      <c r="EE6469" s="143"/>
    </row>
    <row r="6470" spans="78:135">
      <c r="BZ6470"/>
      <c r="CA6470" s="100">
        <v>41436.638715277775</v>
      </c>
      <c r="CB6470" t="s">
        <v>3688</v>
      </c>
      <c r="CG6470" s="65"/>
      <c r="DJ6470" s="139"/>
      <c r="DK6470" s="95"/>
      <c r="DO6470" s="141"/>
      <c r="DP6470" s="91"/>
      <c r="DQ6470" s="72"/>
      <c r="DR6470" s="72"/>
      <c r="DS6470" s="72"/>
      <c r="DT6470" s="72"/>
      <c r="DZ6470" s="141"/>
      <c r="EA6470" s="141"/>
      <c r="EE6470" s="143"/>
    </row>
    <row r="6471" spans="78:135">
      <c r="BZ6471"/>
      <c r="CA6471" s="100">
        <v>41436.638726851852</v>
      </c>
      <c r="CB6471" t="s">
        <v>3508</v>
      </c>
      <c r="CG6471" s="65"/>
      <c r="DJ6471" s="139"/>
      <c r="DK6471" s="95"/>
      <c r="DO6471" s="141"/>
      <c r="DP6471" s="91"/>
      <c r="DQ6471" s="72"/>
      <c r="DR6471" s="72"/>
      <c r="DS6471" s="72"/>
      <c r="DT6471" s="72"/>
      <c r="DZ6471" s="141"/>
      <c r="EA6471" s="141"/>
      <c r="EE6471" s="143"/>
    </row>
    <row r="6472" spans="78:135">
      <c r="BZ6472"/>
      <c r="CA6472" s="100">
        <v>41436.638738425929</v>
      </c>
      <c r="CB6472" t="s">
        <v>1969</v>
      </c>
      <c r="CG6472" s="65"/>
      <c r="DJ6472" s="139"/>
      <c r="DK6472" s="95"/>
      <c r="DO6472" s="141"/>
      <c r="DP6472" s="91"/>
      <c r="DQ6472" s="72"/>
      <c r="DR6472" s="72"/>
      <c r="DS6472" s="72"/>
      <c r="DT6472" s="72"/>
      <c r="DZ6472" s="141"/>
      <c r="EA6472" s="141"/>
      <c r="EE6472" s="143"/>
    </row>
    <row r="6473" spans="78:135">
      <c r="BZ6473"/>
      <c r="CA6473" s="100">
        <v>41436.638784722221</v>
      </c>
      <c r="CB6473" t="s">
        <v>1969</v>
      </c>
      <c r="CG6473" s="65"/>
      <c r="DJ6473" s="139"/>
      <c r="DK6473" s="95"/>
      <c r="DO6473" s="141"/>
      <c r="DP6473" s="91"/>
      <c r="DQ6473" s="72"/>
      <c r="DR6473" s="72"/>
      <c r="DS6473" s="72"/>
      <c r="DT6473" s="72"/>
      <c r="DZ6473" s="141"/>
      <c r="EA6473" s="141"/>
      <c r="EE6473" s="143"/>
    </row>
    <row r="6474" spans="78:135">
      <c r="BZ6474"/>
      <c r="CA6474" s="100">
        <v>41436.638831018521</v>
      </c>
      <c r="CB6474" t="s">
        <v>3689</v>
      </c>
      <c r="CG6474" s="65"/>
      <c r="DJ6474" s="139"/>
      <c r="DK6474" s="95"/>
      <c r="DO6474" s="141"/>
      <c r="DP6474" s="91"/>
      <c r="DQ6474" s="72"/>
      <c r="DR6474" s="72"/>
      <c r="DS6474" s="72"/>
      <c r="DT6474" s="72"/>
      <c r="DZ6474" s="141"/>
      <c r="EA6474" s="141"/>
      <c r="EE6474" s="143"/>
    </row>
    <row r="6475" spans="78:135">
      <c r="BZ6475"/>
      <c r="CA6475" s="100">
        <v>41436.638854166667</v>
      </c>
      <c r="CB6475" t="s">
        <v>480</v>
      </c>
      <c r="CG6475" s="65"/>
      <c r="DJ6475" s="139"/>
      <c r="DK6475" s="95"/>
      <c r="DO6475" s="141"/>
      <c r="DP6475" s="91"/>
      <c r="DQ6475" s="72"/>
      <c r="DR6475" s="72"/>
      <c r="DS6475" s="72"/>
      <c r="DT6475" s="72"/>
      <c r="DZ6475" s="141"/>
      <c r="EA6475" s="141"/>
      <c r="EE6475" s="143"/>
    </row>
    <row r="6476" spans="78:135">
      <c r="BZ6476"/>
      <c r="CA6476" s="100">
        <v>41436.638865740744</v>
      </c>
      <c r="CB6476" t="s">
        <v>3407</v>
      </c>
      <c r="CG6476" s="65"/>
      <c r="DJ6476" s="139"/>
      <c r="DK6476" s="95"/>
      <c r="DO6476" s="141"/>
      <c r="DP6476" s="91"/>
      <c r="DQ6476" s="72"/>
      <c r="DR6476" s="72"/>
      <c r="DS6476" s="72"/>
      <c r="DT6476" s="72"/>
      <c r="DZ6476" s="141"/>
      <c r="EA6476" s="141"/>
      <c r="EE6476" s="143"/>
    </row>
    <row r="6477" spans="78:135">
      <c r="BZ6477"/>
      <c r="CA6477" s="100">
        <v>41436.652222222219</v>
      </c>
      <c r="CB6477" t="s">
        <v>1969</v>
      </c>
      <c r="CG6477" s="65"/>
      <c r="DJ6477" s="139"/>
      <c r="DK6477" s="95"/>
      <c r="DO6477" s="141"/>
      <c r="DP6477" s="91"/>
      <c r="DQ6477" s="72"/>
      <c r="DR6477" s="72"/>
      <c r="DS6477" s="72"/>
      <c r="DT6477" s="72"/>
      <c r="DZ6477" s="141"/>
      <c r="EA6477" s="141"/>
      <c r="EE6477" s="143"/>
    </row>
    <row r="6478" spans="78:135">
      <c r="BZ6478"/>
      <c r="CA6478" s="100">
        <v>41436.652233796296</v>
      </c>
      <c r="CB6478" t="s">
        <v>1969</v>
      </c>
      <c r="CG6478" s="65"/>
      <c r="DJ6478" s="139"/>
      <c r="DK6478" s="95"/>
      <c r="DO6478" s="141"/>
      <c r="DP6478" s="91"/>
      <c r="DQ6478" s="72"/>
      <c r="DR6478" s="72"/>
      <c r="DS6478" s="72"/>
      <c r="DT6478" s="72"/>
      <c r="DZ6478" s="141"/>
      <c r="EA6478" s="141"/>
      <c r="EE6478" s="143"/>
    </row>
    <row r="6479" spans="78:135">
      <c r="BZ6479"/>
      <c r="CA6479" s="100">
        <v>41436.652361111112</v>
      </c>
      <c r="CB6479" t="s">
        <v>1969</v>
      </c>
      <c r="CG6479" s="65"/>
      <c r="DJ6479" s="139"/>
      <c r="DK6479" s="95"/>
      <c r="DO6479" s="141"/>
      <c r="DP6479" s="91"/>
      <c r="DQ6479" s="72"/>
      <c r="DR6479" s="72"/>
      <c r="DS6479" s="72"/>
      <c r="DT6479" s="72"/>
      <c r="DZ6479" s="141"/>
      <c r="EA6479" s="141"/>
      <c r="EE6479" s="143"/>
    </row>
    <row r="6480" spans="78:135">
      <c r="BZ6480"/>
      <c r="CA6480" s="100">
        <v>41436.652372685188</v>
      </c>
      <c r="CB6480" t="s">
        <v>1969</v>
      </c>
      <c r="CG6480" s="65"/>
      <c r="DJ6480" s="139"/>
      <c r="DK6480" s="95"/>
      <c r="DO6480" s="141"/>
      <c r="DP6480" s="91"/>
      <c r="DQ6480" s="72"/>
      <c r="DR6480" s="72"/>
      <c r="DS6480" s="72"/>
      <c r="DT6480" s="72"/>
      <c r="DZ6480" s="141"/>
      <c r="EA6480" s="141"/>
      <c r="EE6480" s="143"/>
    </row>
    <row r="6481" spans="78:135">
      <c r="BZ6481"/>
      <c r="CA6481" s="100">
        <v>41436.652384259258</v>
      </c>
      <c r="CB6481" t="s">
        <v>3575</v>
      </c>
      <c r="CG6481" s="65"/>
      <c r="DJ6481" s="139"/>
      <c r="DK6481" s="95"/>
      <c r="DO6481" s="141"/>
      <c r="DP6481" s="91"/>
      <c r="DQ6481" s="72"/>
      <c r="DR6481" s="72"/>
      <c r="DS6481" s="72"/>
      <c r="DT6481" s="72"/>
      <c r="DZ6481" s="141"/>
      <c r="EA6481" s="141"/>
      <c r="EE6481" s="143"/>
    </row>
    <row r="6482" spans="78:135">
      <c r="BZ6482"/>
      <c r="CA6482" s="100">
        <v>41436.652384259258</v>
      </c>
      <c r="CB6482" t="s">
        <v>1969</v>
      </c>
      <c r="CG6482" s="65"/>
      <c r="DJ6482" s="139"/>
      <c r="DK6482" s="95"/>
      <c r="DO6482" s="141"/>
      <c r="DP6482" s="91"/>
      <c r="DQ6482" s="72"/>
      <c r="DR6482" s="72"/>
      <c r="DS6482" s="72"/>
      <c r="DT6482" s="72"/>
      <c r="DZ6482" s="141"/>
      <c r="EA6482" s="141"/>
      <c r="EE6482" s="143"/>
    </row>
    <row r="6483" spans="78:135">
      <c r="BZ6483"/>
      <c r="CA6483" s="100">
        <v>41436.652384259258</v>
      </c>
      <c r="CB6483" t="s">
        <v>1969</v>
      </c>
      <c r="CG6483" s="65"/>
      <c r="DJ6483" s="139"/>
      <c r="DK6483" s="95"/>
      <c r="DO6483" s="141"/>
      <c r="DP6483" s="91"/>
      <c r="DQ6483" s="72"/>
      <c r="DR6483" s="72"/>
      <c r="DS6483" s="72"/>
      <c r="DT6483" s="72"/>
      <c r="DZ6483" s="141"/>
      <c r="EA6483" s="141"/>
      <c r="EE6483" s="143"/>
    </row>
    <row r="6484" spans="78:135">
      <c r="BZ6484"/>
      <c r="CA6484" s="100">
        <v>41436.652407407404</v>
      </c>
      <c r="CB6484" t="s">
        <v>1969</v>
      </c>
      <c r="CG6484" s="65"/>
      <c r="DJ6484" s="139"/>
      <c r="DK6484" s="95"/>
      <c r="DO6484" s="141"/>
      <c r="DP6484" s="91"/>
      <c r="DQ6484" s="72"/>
      <c r="DR6484" s="72"/>
      <c r="DS6484" s="72"/>
      <c r="DT6484" s="72"/>
      <c r="DZ6484" s="141"/>
      <c r="EA6484" s="141"/>
      <c r="EE6484" s="143"/>
    </row>
    <row r="6485" spans="78:135">
      <c r="BZ6485"/>
      <c r="CA6485" s="100">
        <v>41436.652407407404</v>
      </c>
      <c r="CB6485" t="s">
        <v>1969</v>
      </c>
      <c r="CG6485" s="65"/>
      <c r="DJ6485" s="139"/>
      <c r="DK6485" s="95"/>
      <c r="DO6485" s="141"/>
      <c r="DP6485" s="91"/>
      <c r="DQ6485" s="72"/>
      <c r="DR6485" s="72"/>
      <c r="DS6485" s="72"/>
      <c r="DT6485" s="72"/>
      <c r="DZ6485" s="141"/>
      <c r="EA6485" s="141"/>
      <c r="EE6485" s="143"/>
    </row>
    <row r="6486" spans="78:135">
      <c r="BZ6486"/>
      <c r="CA6486" s="100">
        <v>41436.652430555558</v>
      </c>
      <c r="CB6486" t="s">
        <v>1969</v>
      </c>
      <c r="CG6486" s="65"/>
      <c r="DJ6486" s="139"/>
      <c r="DK6486" s="95"/>
      <c r="DO6486" s="141"/>
      <c r="DP6486" s="91"/>
      <c r="DQ6486" s="72"/>
      <c r="DR6486" s="72"/>
      <c r="DS6486" s="72"/>
      <c r="DT6486" s="72"/>
      <c r="DZ6486" s="141"/>
      <c r="EA6486" s="141"/>
      <c r="EE6486" s="143"/>
    </row>
    <row r="6487" spans="78:135">
      <c r="BZ6487"/>
      <c r="CA6487" s="100">
        <v>41436.652442129627</v>
      </c>
      <c r="CB6487" t="s">
        <v>3611</v>
      </c>
      <c r="CG6487" s="65"/>
      <c r="DJ6487" s="139"/>
      <c r="DK6487" s="95"/>
      <c r="DO6487" s="141"/>
      <c r="DP6487" s="91"/>
      <c r="DQ6487" s="72"/>
      <c r="DR6487" s="72"/>
      <c r="DS6487" s="72"/>
      <c r="DT6487" s="72"/>
      <c r="DZ6487" s="141"/>
      <c r="EA6487" s="141"/>
      <c r="EE6487" s="143"/>
    </row>
    <row r="6488" spans="78:135">
      <c r="BZ6488"/>
      <c r="CA6488" s="100">
        <v>41436.652442129627</v>
      </c>
      <c r="CB6488" t="s">
        <v>1969</v>
      </c>
      <c r="CG6488" s="65"/>
      <c r="DJ6488" s="139"/>
      <c r="DK6488" s="95"/>
      <c r="DO6488" s="141"/>
      <c r="DP6488" s="91"/>
      <c r="DQ6488" s="72"/>
      <c r="DR6488" s="72"/>
      <c r="DS6488" s="72"/>
      <c r="DT6488" s="72"/>
      <c r="DZ6488" s="141"/>
      <c r="EA6488" s="141"/>
      <c r="EE6488" s="143"/>
    </row>
    <row r="6489" spans="78:135">
      <c r="BZ6489"/>
      <c r="CA6489" s="100">
        <v>41436.652453703704</v>
      </c>
      <c r="CB6489" t="s">
        <v>1969</v>
      </c>
      <c r="CG6489" s="65"/>
      <c r="DJ6489" s="139"/>
      <c r="DK6489" s="95"/>
      <c r="DO6489" s="141"/>
      <c r="DP6489" s="91"/>
      <c r="DQ6489" s="72"/>
      <c r="DR6489" s="72"/>
      <c r="DS6489" s="72"/>
      <c r="DT6489" s="72"/>
      <c r="DZ6489" s="141"/>
      <c r="EA6489" s="141"/>
      <c r="EE6489" s="143"/>
    </row>
    <row r="6490" spans="78:135">
      <c r="BZ6490"/>
      <c r="CA6490" s="100">
        <v>41436.652465277781</v>
      </c>
      <c r="CB6490" t="s">
        <v>1969</v>
      </c>
      <c r="CG6490" s="65"/>
      <c r="DJ6490" s="139"/>
      <c r="DK6490" s="95"/>
      <c r="DO6490" s="141"/>
      <c r="DP6490" s="91"/>
      <c r="DQ6490" s="72"/>
      <c r="DR6490" s="72"/>
      <c r="DS6490" s="72"/>
      <c r="DT6490" s="72"/>
      <c r="DZ6490" s="141"/>
      <c r="EA6490" s="141"/>
      <c r="EE6490" s="143"/>
    </row>
    <row r="6491" spans="78:135">
      <c r="BZ6491"/>
      <c r="CA6491" s="100">
        <v>41436.652465277781</v>
      </c>
      <c r="CB6491" t="s">
        <v>1969</v>
      </c>
      <c r="CG6491" s="65"/>
      <c r="DJ6491" s="139"/>
      <c r="DK6491" s="95"/>
      <c r="DO6491" s="141"/>
      <c r="DP6491" s="91"/>
      <c r="DQ6491" s="72"/>
      <c r="DR6491" s="72"/>
      <c r="DS6491" s="72"/>
      <c r="DT6491" s="72"/>
      <c r="DZ6491" s="141"/>
      <c r="EA6491" s="141"/>
      <c r="EE6491" s="143"/>
    </row>
    <row r="6492" spans="78:135">
      <c r="BZ6492"/>
      <c r="CA6492" s="100">
        <v>41436.652488425927</v>
      </c>
      <c r="CB6492" t="s">
        <v>1969</v>
      </c>
      <c r="CG6492" s="65"/>
      <c r="DJ6492" s="139"/>
      <c r="DK6492" s="95"/>
      <c r="DO6492" s="141"/>
      <c r="DP6492" s="91"/>
      <c r="DQ6492" s="72"/>
      <c r="DR6492" s="72"/>
      <c r="DS6492" s="72"/>
      <c r="DT6492" s="72"/>
      <c r="DZ6492" s="141"/>
      <c r="EA6492" s="141"/>
      <c r="EE6492" s="143"/>
    </row>
    <row r="6493" spans="78:135">
      <c r="BZ6493"/>
      <c r="CA6493" s="100">
        <v>41436.652499999997</v>
      </c>
      <c r="CB6493" t="s">
        <v>3612</v>
      </c>
      <c r="CG6493" s="65"/>
      <c r="DJ6493" s="139"/>
      <c r="DK6493" s="95"/>
      <c r="DO6493" s="141"/>
      <c r="DP6493" s="91"/>
      <c r="DQ6493" s="72"/>
      <c r="DR6493" s="72"/>
      <c r="DS6493" s="72"/>
      <c r="DT6493" s="72"/>
      <c r="DZ6493" s="141"/>
      <c r="EA6493" s="141"/>
      <c r="EE6493" s="143"/>
    </row>
    <row r="6494" spans="78:135">
      <c r="BZ6494"/>
      <c r="CA6494" s="100">
        <v>41436.652499999997</v>
      </c>
      <c r="CB6494" t="s">
        <v>1969</v>
      </c>
      <c r="CG6494" s="65"/>
      <c r="DJ6494" s="139"/>
      <c r="DK6494" s="95"/>
      <c r="DO6494" s="141"/>
      <c r="DP6494" s="91"/>
      <c r="DQ6494" s="72"/>
      <c r="DR6494" s="72"/>
      <c r="DS6494" s="72"/>
      <c r="DT6494" s="72"/>
      <c r="DZ6494" s="141"/>
      <c r="EA6494" s="141"/>
      <c r="EE6494" s="143"/>
    </row>
    <row r="6495" spans="78:135">
      <c r="BZ6495"/>
      <c r="CA6495" s="100">
        <v>41436.652511574073</v>
      </c>
      <c r="CB6495" t="s">
        <v>1969</v>
      </c>
      <c r="CG6495" s="65"/>
      <c r="DJ6495" s="139"/>
      <c r="DK6495" s="95"/>
      <c r="DO6495" s="141"/>
      <c r="DP6495" s="91"/>
      <c r="DQ6495" s="72"/>
      <c r="DR6495" s="72"/>
      <c r="DS6495" s="72"/>
      <c r="DT6495" s="72"/>
      <c r="DZ6495" s="141"/>
      <c r="EA6495" s="141"/>
      <c r="EE6495" s="143"/>
    </row>
    <row r="6496" spans="78:135">
      <c r="BZ6496"/>
      <c r="CA6496" s="100">
        <v>41436.65252314815</v>
      </c>
      <c r="CB6496" t="s">
        <v>1969</v>
      </c>
      <c r="CG6496" s="65"/>
      <c r="DJ6496" s="139"/>
      <c r="DK6496" s="95"/>
      <c r="DO6496" s="141"/>
      <c r="DP6496" s="91"/>
      <c r="DQ6496" s="72"/>
      <c r="DR6496" s="72"/>
      <c r="DS6496" s="72"/>
      <c r="DT6496" s="72"/>
      <c r="DZ6496" s="141"/>
      <c r="EA6496" s="141"/>
      <c r="EE6496" s="143"/>
    </row>
    <row r="6497" spans="78:135">
      <c r="BZ6497"/>
      <c r="CA6497" s="100">
        <v>41436.65253472222</v>
      </c>
      <c r="CB6497" t="s">
        <v>1969</v>
      </c>
      <c r="CG6497" s="65"/>
      <c r="DJ6497" s="139"/>
      <c r="DK6497" s="95"/>
      <c r="DO6497" s="141"/>
      <c r="DP6497" s="91"/>
      <c r="DQ6497" s="72"/>
      <c r="DR6497" s="72"/>
      <c r="DS6497" s="72"/>
      <c r="DT6497" s="72"/>
      <c r="DZ6497" s="141"/>
      <c r="EA6497" s="141"/>
      <c r="EE6497" s="143"/>
    </row>
    <row r="6498" spans="78:135">
      <c r="BZ6498"/>
      <c r="CA6498" s="100">
        <v>41436.652546296296</v>
      </c>
      <c r="CB6498" t="s">
        <v>1969</v>
      </c>
      <c r="CG6498" s="65"/>
      <c r="DJ6498" s="139"/>
      <c r="DK6498" s="95"/>
      <c r="DO6498" s="141"/>
      <c r="DP6498" s="91"/>
      <c r="DQ6498" s="72"/>
      <c r="DR6498" s="72"/>
      <c r="DS6498" s="72"/>
      <c r="DT6498" s="72"/>
      <c r="DZ6498" s="141"/>
      <c r="EA6498" s="141"/>
      <c r="EE6498" s="143"/>
    </row>
    <row r="6499" spans="78:135">
      <c r="BZ6499"/>
      <c r="CA6499" s="100">
        <v>41436.652557870373</v>
      </c>
      <c r="CB6499" t="s">
        <v>3578</v>
      </c>
      <c r="CG6499" s="65"/>
      <c r="DJ6499" s="139"/>
      <c r="DK6499" s="95"/>
      <c r="DO6499" s="141"/>
      <c r="DP6499" s="91"/>
      <c r="DQ6499" s="72"/>
      <c r="DR6499" s="72"/>
      <c r="DS6499" s="72"/>
      <c r="DT6499" s="72"/>
      <c r="DZ6499" s="141"/>
      <c r="EA6499" s="141"/>
      <c r="EE6499" s="143"/>
    </row>
    <row r="6500" spans="78:135">
      <c r="BZ6500"/>
      <c r="CA6500" s="100">
        <v>41436.652569444443</v>
      </c>
      <c r="CB6500" t="s">
        <v>1969</v>
      </c>
      <c r="CG6500" s="65"/>
      <c r="DJ6500" s="139"/>
      <c r="DK6500" s="95"/>
      <c r="DO6500" s="141"/>
      <c r="DP6500" s="91"/>
      <c r="DQ6500" s="72"/>
      <c r="DR6500" s="72"/>
      <c r="DS6500" s="72"/>
      <c r="DT6500" s="72"/>
      <c r="DZ6500" s="141"/>
      <c r="EA6500" s="141"/>
      <c r="EE6500" s="143"/>
    </row>
    <row r="6501" spans="78:135">
      <c r="BZ6501"/>
      <c r="CA6501" s="100">
        <v>41436.652569444443</v>
      </c>
      <c r="CB6501" t="s">
        <v>1969</v>
      </c>
      <c r="CG6501" s="65"/>
      <c r="DJ6501" s="139"/>
      <c r="DK6501" s="95"/>
      <c r="DO6501" s="141"/>
      <c r="DP6501" s="91"/>
      <c r="DQ6501" s="72"/>
      <c r="DR6501" s="72"/>
      <c r="DS6501" s="72"/>
      <c r="DT6501" s="72"/>
      <c r="DZ6501" s="141"/>
      <c r="EA6501" s="141"/>
      <c r="EE6501" s="143"/>
    </row>
    <row r="6502" spans="78:135">
      <c r="BZ6502"/>
      <c r="CA6502" s="100">
        <v>41436.652581018519</v>
      </c>
      <c r="CB6502" t="s">
        <v>1969</v>
      </c>
      <c r="CG6502" s="65"/>
      <c r="DJ6502" s="139"/>
      <c r="DK6502" s="95"/>
      <c r="DO6502" s="141"/>
      <c r="DP6502" s="91"/>
      <c r="DQ6502" s="72"/>
      <c r="DR6502" s="72"/>
      <c r="DS6502" s="72"/>
      <c r="DT6502" s="72"/>
      <c r="DZ6502" s="141"/>
      <c r="EA6502" s="141"/>
      <c r="EE6502" s="143"/>
    </row>
    <row r="6503" spans="78:135">
      <c r="BZ6503"/>
      <c r="CA6503" s="100">
        <v>41436.652592592596</v>
      </c>
      <c r="CB6503" t="s">
        <v>1969</v>
      </c>
      <c r="CG6503" s="65"/>
      <c r="DJ6503" s="139"/>
      <c r="DK6503" s="95"/>
      <c r="DO6503" s="141"/>
      <c r="DP6503" s="91"/>
      <c r="DQ6503" s="72"/>
      <c r="DR6503" s="72"/>
      <c r="DS6503" s="72"/>
      <c r="DT6503" s="72"/>
      <c r="DZ6503" s="141"/>
      <c r="EA6503" s="141"/>
      <c r="EE6503" s="143"/>
    </row>
    <row r="6504" spans="78:135">
      <c r="BZ6504"/>
      <c r="CA6504" s="100">
        <v>41436.652592592596</v>
      </c>
      <c r="CB6504" t="s">
        <v>1969</v>
      </c>
      <c r="CG6504" s="65"/>
      <c r="DJ6504" s="139"/>
      <c r="DK6504" s="95"/>
      <c r="DO6504" s="141"/>
      <c r="DP6504" s="91"/>
      <c r="DQ6504" s="72"/>
      <c r="DR6504" s="72"/>
      <c r="DS6504" s="72"/>
      <c r="DT6504" s="72"/>
      <c r="DZ6504" s="141"/>
      <c r="EA6504" s="141"/>
      <c r="EE6504" s="143"/>
    </row>
    <row r="6505" spans="78:135">
      <c r="BZ6505"/>
      <c r="CA6505" s="100">
        <v>41436.652592592596</v>
      </c>
      <c r="CB6505" t="s">
        <v>1969</v>
      </c>
      <c r="CG6505" s="65"/>
      <c r="DJ6505" s="139"/>
      <c r="DK6505" s="95"/>
      <c r="DO6505" s="141"/>
      <c r="DP6505" s="91"/>
      <c r="DQ6505" s="72"/>
      <c r="DR6505" s="72"/>
      <c r="DS6505" s="72"/>
      <c r="DT6505" s="72"/>
      <c r="DZ6505" s="141"/>
      <c r="EA6505" s="141"/>
      <c r="EE6505" s="143"/>
    </row>
    <row r="6506" spans="78:135">
      <c r="BZ6506"/>
      <c r="CA6506" s="100">
        <v>41436.652604166666</v>
      </c>
      <c r="CB6506" t="s">
        <v>1969</v>
      </c>
      <c r="CG6506" s="65"/>
      <c r="DJ6506" s="139"/>
      <c r="DK6506" s="95"/>
      <c r="DO6506" s="141"/>
      <c r="DP6506" s="91"/>
      <c r="DQ6506" s="72"/>
      <c r="DR6506" s="72"/>
      <c r="DS6506" s="72"/>
      <c r="DT6506" s="72"/>
      <c r="DZ6506" s="141"/>
      <c r="EA6506" s="141"/>
      <c r="EE6506" s="143"/>
    </row>
    <row r="6507" spans="78:135">
      <c r="BZ6507"/>
      <c r="CA6507" s="100">
        <v>41436.652604166666</v>
      </c>
      <c r="CB6507" t="s">
        <v>1969</v>
      </c>
      <c r="CG6507" s="65"/>
      <c r="DJ6507" s="139"/>
      <c r="DK6507" s="95"/>
      <c r="DO6507" s="141"/>
      <c r="DP6507" s="91"/>
      <c r="DQ6507" s="72"/>
      <c r="DR6507" s="72"/>
      <c r="DS6507" s="72"/>
      <c r="DT6507" s="72"/>
      <c r="DZ6507" s="141"/>
      <c r="EA6507" s="141"/>
      <c r="EE6507" s="143"/>
    </row>
    <row r="6508" spans="78:135">
      <c r="BZ6508"/>
      <c r="CA6508" s="100">
        <v>41436.652615740742</v>
      </c>
      <c r="CB6508" t="s">
        <v>1969</v>
      </c>
      <c r="CG6508" s="65"/>
      <c r="DJ6508" s="139"/>
      <c r="DK6508" s="95"/>
      <c r="DO6508" s="141"/>
      <c r="DP6508" s="91"/>
      <c r="DQ6508" s="72"/>
      <c r="DR6508" s="72"/>
      <c r="DS6508" s="72"/>
      <c r="DT6508" s="72"/>
      <c r="DZ6508" s="141"/>
      <c r="EA6508" s="141"/>
      <c r="EE6508" s="143"/>
    </row>
    <row r="6509" spans="78:135">
      <c r="BZ6509"/>
      <c r="CA6509" s="100">
        <v>41436.652627314812</v>
      </c>
      <c r="CB6509" t="s">
        <v>1969</v>
      </c>
      <c r="CG6509" s="65"/>
      <c r="DJ6509" s="139"/>
      <c r="DK6509" s="95"/>
      <c r="DO6509" s="141"/>
      <c r="DP6509" s="91"/>
      <c r="DQ6509" s="72"/>
      <c r="DR6509" s="72"/>
      <c r="DS6509" s="72"/>
      <c r="DT6509" s="72"/>
      <c r="DZ6509" s="141"/>
      <c r="EA6509" s="141"/>
      <c r="EE6509" s="143"/>
    </row>
    <row r="6510" spans="78:135">
      <c r="BZ6510"/>
      <c r="CA6510" s="100">
        <v>41436.652662037035</v>
      </c>
      <c r="CB6510" t="s">
        <v>1969</v>
      </c>
      <c r="CG6510" s="65"/>
      <c r="DJ6510" s="139"/>
      <c r="DK6510" s="95"/>
      <c r="DO6510" s="141"/>
      <c r="DP6510" s="91"/>
      <c r="DQ6510" s="72"/>
      <c r="DR6510" s="72"/>
      <c r="DS6510" s="72"/>
      <c r="DT6510" s="72"/>
      <c r="DZ6510" s="141"/>
      <c r="EA6510" s="141"/>
      <c r="EE6510" s="143"/>
    </row>
    <row r="6511" spans="78:135">
      <c r="BZ6511"/>
      <c r="CA6511" s="100">
        <v>41436.652662037035</v>
      </c>
      <c r="CB6511" t="s">
        <v>1969</v>
      </c>
      <c r="CG6511" s="65"/>
      <c r="DJ6511" s="139"/>
      <c r="DK6511" s="95"/>
      <c r="DO6511" s="141"/>
      <c r="DP6511" s="91"/>
      <c r="DQ6511" s="72"/>
      <c r="DR6511" s="72"/>
      <c r="DS6511" s="72"/>
      <c r="DT6511" s="72"/>
      <c r="DZ6511" s="141"/>
      <c r="EA6511" s="141"/>
      <c r="EE6511" s="143"/>
    </row>
    <row r="6512" spans="78:135">
      <c r="BZ6512"/>
      <c r="CA6512" s="100">
        <v>41436.652673611112</v>
      </c>
      <c r="CB6512" t="s">
        <v>1969</v>
      </c>
      <c r="CG6512" s="65"/>
      <c r="DJ6512" s="139"/>
      <c r="DK6512" s="95"/>
      <c r="DO6512" s="141"/>
      <c r="DP6512" s="91"/>
      <c r="DQ6512" s="72"/>
      <c r="DR6512" s="72"/>
      <c r="DS6512" s="72"/>
      <c r="DT6512" s="72"/>
      <c r="DZ6512" s="141"/>
      <c r="EA6512" s="141"/>
      <c r="EE6512" s="143"/>
    </row>
    <row r="6513" spans="78:135">
      <c r="BZ6513"/>
      <c r="CA6513" s="100">
        <v>41436.652696759258</v>
      </c>
      <c r="CB6513" t="s">
        <v>3579</v>
      </c>
      <c r="CG6513" s="65"/>
      <c r="DJ6513" s="139"/>
      <c r="DK6513" s="95"/>
      <c r="DO6513" s="141"/>
      <c r="DP6513" s="91"/>
      <c r="DQ6513" s="72"/>
      <c r="DR6513" s="72"/>
      <c r="DS6513" s="72"/>
      <c r="DT6513" s="72"/>
      <c r="DZ6513" s="141"/>
      <c r="EA6513" s="141"/>
      <c r="EE6513" s="143"/>
    </row>
    <row r="6514" spans="78:135">
      <c r="BZ6514"/>
      <c r="CA6514" s="100">
        <v>41436.652696759258</v>
      </c>
      <c r="CB6514" t="s">
        <v>1969</v>
      </c>
      <c r="CG6514" s="65"/>
      <c r="DJ6514" s="139"/>
      <c r="DK6514" s="95"/>
      <c r="DO6514" s="141"/>
      <c r="DP6514" s="91"/>
      <c r="DQ6514" s="72"/>
      <c r="DR6514" s="72"/>
      <c r="DS6514" s="72"/>
      <c r="DT6514" s="72"/>
      <c r="DZ6514" s="141"/>
      <c r="EA6514" s="141"/>
      <c r="EE6514" s="143"/>
    </row>
    <row r="6515" spans="78:135">
      <c r="BZ6515"/>
      <c r="CA6515" s="100">
        <v>41436.652708333335</v>
      </c>
      <c r="CB6515" t="s">
        <v>1969</v>
      </c>
      <c r="CG6515" s="65"/>
      <c r="DJ6515" s="139"/>
      <c r="DK6515" s="95"/>
      <c r="DO6515" s="141"/>
      <c r="DP6515" s="91"/>
      <c r="DQ6515" s="72"/>
      <c r="DR6515" s="72"/>
      <c r="DS6515" s="72"/>
      <c r="DT6515" s="72"/>
      <c r="DZ6515" s="141"/>
      <c r="EA6515" s="141"/>
      <c r="EE6515" s="143"/>
    </row>
    <row r="6516" spans="78:135">
      <c r="BZ6516"/>
      <c r="CA6516" s="100">
        <v>41436.652708333335</v>
      </c>
      <c r="CB6516" t="s">
        <v>1969</v>
      </c>
      <c r="CG6516" s="65"/>
      <c r="DJ6516" s="139"/>
      <c r="DK6516" s="95"/>
      <c r="DO6516" s="141"/>
      <c r="DP6516" s="91"/>
      <c r="DQ6516" s="72"/>
      <c r="DR6516" s="72"/>
      <c r="DS6516" s="72"/>
      <c r="DT6516" s="72"/>
      <c r="DZ6516" s="141"/>
      <c r="EA6516" s="141"/>
      <c r="EE6516" s="143"/>
    </row>
    <row r="6517" spans="78:135">
      <c r="BZ6517"/>
      <c r="CA6517" s="100">
        <v>41436.652731481481</v>
      </c>
      <c r="CB6517" t="s">
        <v>1969</v>
      </c>
      <c r="CG6517" s="65"/>
      <c r="DJ6517" s="139"/>
      <c r="DK6517" s="95"/>
      <c r="DO6517" s="141"/>
      <c r="DP6517" s="91"/>
      <c r="DQ6517" s="72"/>
      <c r="DR6517" s="72"/>
      <c r="DS6517" s="72"/>
      <c r="DT6517" s="72"/>
      <c r="DZ6517" s="141"/>
      <c r="EA6517" s="141"/>
      <c r="EE6517" s="143"/>
    </row>
    <row r="6518" spans="78:135">
      <c r="BZ6518"/>
      <c r="CA6518" s="100">
        <v>41436.652743055558</v>
      </c>
      <c r="CB6518" t="s">
        <v>1969</v>
      </c>
      <c r="CG6518" s="65"/>
      <c r="DJ6518" s="139"/>
      <c r="DK6518" s="95"/>
      <c r="DO6518" s="141"/>
      <c r="DP6518" s="91"/>
      <c r="DQ6518" s="72"/>
      <c r="DR6518" s="72"/>
      <c r="DS6518" s="72"/>
      <c r="DT6518" s="72"/>
      <c r="DZ6518" s="141"/>
      <c r="EA6518" s="141"/>
      <c r="EE6518" s="143"/>
    </row>
    <row r="6519" spans="78:135">
      <c r="BZ6519"/>
      <c r="CA6519" s="100">
        <v>41436.652754629627</v>
      </c>
      <c r="CB6519" t="s">
        <v>1969</v>
      </c>
      <c r="CG6519" s="65"/>
      <c r="DJ6519" s="139"/>
      <c r="DK6519" s="95"/>
      <c r="DO6519" s="141"/>
      <c r="DP6519" s="91"/>
      <c r="DQ6519" s="72"/>
      <c r="DR6519" s="72"/>
      <c r="DS6519" s="72"/>
      <c r="DT6519" s="72"/>
      <c r="DZ6519" s="141"/>
      <c r="EA6519" s="141"/>
      <c r="EE6519" s="143"/>
    </row>
    <row r="6520" spans="78:135">
      <c r="BZ6520"/>
      <c r="CA6520" s="100">
        <v>41436.652766203704</v>
      </c>
      <c r="CB6520" t="s">
        <v>1969</v>
      </c>
      <c r="CG6520" s="65"/>
      <c r="DJ6520" s="139"/>
      <c r="DK6520" s="95"/>
      <c r="DO6520" s="141"/>
      <c r="DP6520" s="91"/>
      <c r="DQ6520" s="72"/>
      <c r="DR6520" s="72"/>
      <c r="DS6520" s="72"/>
      <c r="DT6520" s="72"/>
      <c r="DZ6520" s="141"/>
      <c r="EA6520" s="141"/>
      <c r="EE6520" s="143"/>
    </row>
    <row r="6521" spans="78:135">
      <c r="BZ6521"/>
      <c r="CA6521" s="100">
        <v>41436.652777777781</v>
      </c>
      <c r="CB6521" t="s">
        <v>3615</v>
      </c>
      <c r="CG6521" s="65"/>
      <c r="DJ6521" s="139"/>
      <c r="DK6521" s="95"/>
      <c r="DO6521" s="141"/>
      <c r="DP6521" s="91"/>
      <c r="DQ6521" s="72"/>
      <c r="DR6521" s="72"/>
      <c r="DS6521" s="72"/>
      <c r="DT6521" s="72"/>
      <c r="DZ6521" s="141"/>
      <c r="EA6521" s="141"/>
      <c r="EE6521" s="143"/>
    </row>
    <row r="6522" spans="78:135">
      <c r="BZ6522"/>
      <c r="CA6522" s="100">
        <v>41436.652789351851</v>
      </c>
      <c r="CB6522" t="s">
        <v>1969</v>
      </c>
      <c r="CG6522" s="65"/>
      <c r="DJ6522" s="139"/>
      <c r="DK6522" s="95"/>
      <c r="DO6522" s="141"/>
      <c r="DP6522" s="91"/>
      <c r="DQ6522" s="72"/>
      <c r="DR6522" s="72"/>
      <c r="DS6522" s="72"/>
      <c r="DT6522" s="72"/>
      <c r="DZ6522" s="141"/>
      <c r="EA6522" s="141"/>
      <c r="EE6522" s="143"/>
    </row>
    <row r="6523" spans="78:135">
      <c r="BZ6523"/>
      <c r="CA6523" s="100">
        <v>41436.652800925927</v>
      </c>
      <c r="CB6523" t="s">
        <v>1969</v>
      </c>
      <c r="CG6523" s="65"/>
      <c r="DJ6523" s="139"/>
      <c r="DK6523" s="95"/>
      <c r="DO6523" s="141"/>
      <c r="DP6523" s="91"/>
      <c r="DQ6523" s="72"/>
      <c r="DR6523" s="72"/>
      <c r="DS6523" s="72"/>
      <c r="DT6523" s="72"/>
      <c r="DZ6523" s="141"/>
      <c r="EA6523" s="141"/>
      <c r="EE6523" s="143"/>
    </row>
    <row r="6524" spans="78:135">
      <c r="BZ6524"/>
      <c r="CA6524" s="100">
        <v>41436.652800925927</v>
      </c>
      <c r="CB6524" t="s">
        <v>1969</v>
      </c>
      <c r="CG6524" s="65"/>
      <c r="DJ6524" s="139"/>
      <c r="DK6524" s="95"/>
      <c r="DO6524" s="141"/>
      <c r="DP6524" s="91"/>
      <c r="DQ6524" s="72"/>
      <c r="DR6524" s="72"/>
      <c r="DS6524" s="72"/>
      <c r="DT6524" s="72"/>
      <c r="DZ6524" s="141"/>
      <c r="EA6524" s="141"/>
      <c r="EE6524" s="143"/>
    </row>
    <row r="6525" spans="78:135">
      <c r="BZ6525"/>
      <c r="CA6525" s="100">
        <v>41436.652812499997</v>
      </c>
      <c r="CB6525" t="s">
        <v>1969</v>
      </c>
      <c r="CG6525" s="65"/>
      <c r="DJ6525" s="139"/>
      <c r="DK6525" s="95"/>
      <c r="DO6525" s="141"/>
      <c r="DP6525" s="91"/>
      <c r="DQ6525" s="72"/>
      <c r="DR6525" s="72"/>
      <c r="DS6525" s="72"/>
      <c r="DT6525" s="72"/>
      <c r="DZ6525" s="141"/>
      <c r="EA6525" s="141"/>
      <c r="EE6525" s="143"/>
    </row>
    <row r="6526" spans="78:135">
      <c r="BZ6526"/>
      <c r="CA6526" s="100">
        <v>41436.652824074074</v>
      </c>
      <c r="CB6526" t="s">
        <v>1969</v>
      </c>
      <c r="CG6526" s="65"/>
      <c r="DJ6526" s="139"/>
      <c r="DK6526" s="95"/>
      <c r="DO6526" s="141"/>
      <c r="DP6526" s="91"/>
      <c r="DQ6526" s="72"/>
      <c r="DR6526" s="72"/>
      <c r="DS6526" s="72"/>
      <c r="DT6526" s="72"/>
      <c r="DZ6526" s="141"/>
      <c r="EA6526" s="141"/>
      <c r="EE6526" s="143"/>
    </row>
    <row r="6527" spans="78:135">
      <c r="BZ6527"/>
      <c r="CA6527" s="100">
        <v>41436.65283564815</v>
      </c>
      <c r="CB6527" t="s">
        <v>1969</v>
      </c>
      <c r="CG6527" s="65"/>
      <c r="DJ6527" s="139"/>
      <c r="DK6527" s="95"/>
      <c r="DO6527" s="141"/>
      <c r="DP6527" s="91"/>
      <c r="DQ6527" s="72"/>
      <c r="DR6527" s="72"/>
      <c r="DS6527" s="72"/>
      <c r="DT6527" s="72"/>
      <c r="DZ6527" s="141"/>
      <c r="EA6527" s="141"/>
      <c r="EE6527" s="143"/>
    </row>
    <row r="6528" spans="78:135">
      <c r="BZ6528"/>
      <c r="CA6528" s="100">
        <v>41436.652858796297</v>
      </c>
      <c r="CB6528" t="s">
        <v>1969</v>
      </c>
      <c r="CG6528" s="65"/>
      <c r="DJ6528" s="139"/>
      <c r="DK6528" s="95"/>
      <c r="DO6528" s="141"/>
      <c r="DP6528" s="91"/>
      <c r="DQ6528" s="72"/>
      <c r="DR6528" s="72"/>
      <c r="DS6528" s="72"/>
      <c r="DT6528" s="72"/>
      <c r="DZ6528" s="141"/>
      <c r="EA6528" s="141"/>
      <c r="EE6528" s="143"/>
    </row>
    <row r="6529" spans="78:135">
      <c r="BZ6529"/>
      <c r="CA6529" s="100">
        <v>41436.652870370373</v>
      </c>
      <c r="CB6529" t="s">
        <v>3581</v>
      </c>
      <c r="CG6529" s="65"/>
      <c r="DJ6529" s="139"/>
      <c r="DK6529" s="95"/>
      <c r="DO6529" s="141"/>
      <c r="DP6529" s="91"/>
      <c r="DQ6529" s="72"/>
      <c r="DR6529" s="72"/>
      <c r="DS6529" s="72"/>
      <c r="DT6529" s="72"/>
      <c r="DZ6529" s="141"/>
      <c r="EA6529" s="141"/>
      <c r="EE6529" s="143"/>
    </row>
    <row r="6530" spans="78:135">
      <c r="BZ6530"/>
      <c r="CA6530" s="100">
        <v>41436.652870370373</v>
      </c>
      <c r="CB6530" t="s">
        <v>1969</v>
      </c>
      <c r="CG6530" s="65"/>
      <c r="DJ6530" s="139"/>
      <c r="DK6530" s="95"/>
      <c r="DO6530" s="141"/>
      <c r="DP6530" s="91"/>
      <c r="DQ6530" s="72"/>
      <c r="DR6530" s="72"/>
      <c r="DS6530" s="72"/>
      <c r="DT6530" s="72"/>
      <c r="DZ6530" s="141"/>
      <c r="EA6530" s="141"/>
      <c r="EE6530" s="143"/>
    </row>
    <row r="6531" spans="78:135">
      <c r="BZ6531"/>
      <c r="CA6531" s="100">
        <v>41436.652881944443</v>
      </c>
      <c r="CB6531" t="s">
        <v>1969</v>
      </c>
      <c r="CG6531" s="65"/>
      <c r="DJ6531" s="139"/>
      <c r="DK6531" s="95"/>
      <c r="DO6531" s="141"/>
      <c r="DP6531" s="91"/>
      <c r="DQ6531" s="72"/>
      <c r="DR6531" s="72"/>
      <c r="DS6531" s="72"/>
      <c r="DT6531" s="72"/>
      <c r="DZ6531" s="141"/>
      <c r="EA6531" s="141"/>
      <c r="EE6531" s="143"/>
    </row>
    <row r="6532" spans="78:135">
      <c r="BZ6532"/>
      <c r="CA6532" s="100">
        <v>41436.65289351852</v>
      </c>
      <c r="CB6532" t="s">
        <v>1969</v>
      </c>
      <c r="CG6532" s="65"/>
      <c r="DJ6532" s="139"/>
      <c r="DK6532" s="95"/>
      <c r="DO6532" s="141"/>
      <c r="DP6532" s="91"/>
      <c r="DQ6532" s="72"/>
      <c r="DR6532" s="72"/>
      <c r="DS6532" s="72"/>
      <c r="DT6532" s="72"/>
      <c r="DZ6532" s="141"/>
      <c r="EA6532" s="141"/>
      <c r="EE6532" s="143"/>
    </row>
    <row r="6533" spans="78:135">
      <c r="BZ6533"/>
      <c r="CA6533" s="100">
        <v>41436.652905092589</v>
      </c>
      <c r="CB6533" t="s">
        <v>1969</v>
      </c>
      <c r="CG6533" s="65"/>
      <c r="DJ6533" s="139"/>
      <c r="DK6533" s="95"/>
      <c r="DO6533" s="141"/>
      <c r="DP6533" s="91"/>
      <c r="DQ6533" s="72"/>
      <c r="DR6533" s="72"/>
      <c r="DS6533" s="72"/>
      <c r="DT6533" s="72"/>
      <c r="DZ6533" s="141"/>
      <c r="EA6533" s="141"/>
      <c r="EE6533" s="143"/>
    </row>
    <row r="6534" spans="78:135">
      <c r="BZ6534"/>
      <c r="CA6534" s="100">
        <v>41436.652916666666</v>
      </c>
      <c r="CB6534" t="s">
        <v>1969</v>
      </c>
      <c r="CG6534" s="65"/>
      <c r="DJ6534" s="139"/>
      <c r="DK6534" s="95"/>
      <c r="DO6534" s="141"/>
      <c r="DP6534" s="91"/>
      <c r="DQ6534" s="72"/>
      <c r="DR6534" s="72"/>
      <c r="DS6534" s="72"/>
      <c r="DT6534" s="72"/>
      <c r="DZ6534" s="141"/>
      <c r="EA6534" s="141"/>
      <c r="EE6534" s="143"/>
    </row>
    <row r="6535" spans="78:135">
      <c r="BZ6535"/>
      <c r="CA6535" s="100">
        <v>41436.652928240743</v>
      </c>
      <c r="CB6535" t="s">
        <v>1969</v>
      </c>
      <c r="CG6535" s="65"/>
      <c r="DJ6535" s="139"/>
      <c r="DK6535" s="95"/>
      <c r="DO6535" s="141"/>
      <c r="DP6535" s="91"/>
      <c r="DQ6535" s="72"/>
      <c r="DR6535" s="72"/>
      <c r="DS6535" s="72"/>
      <c r="DT6535" s="72"/>
      <c r="DZ6535" s="141"/>
      <c r="EA6535" s="141"/>
      <c r="EE6535" s="143"/>
    </row>
    <row r="6536" spans="78:135">
      <c r="BZ6536"/>
      <c r="CA6536" s="100">
        <v>41436.652939814812</v>
      </c>
      <c r="CB6536" t="s">
        <v>1969</v>
      </c>
      <c r="CG6536" s="65"/>
      <c r="DJ6536" s="139"/>
      <c r="DK6536" s="95"/>
      <c r="DO6536" s="141"/>
      <c r="DP6536" s="91"/>
      <c r="DQ6536" s="72"/>
      <c r="DR6536" s="72"/>
      <c r="DS6536" s="72"/>
      <c r="DT6536" s="72"/>
      <c r="DZ6536" s="141"/>
      <c r="EA6536" s="141"/>
      <c r="EE6536" s="143"/>
    </row>
    <row r="6537" spans="78:135">
      <c r="BZ6537"/>
      <c r="CA6537" s="100">
        <v>41436.652951388889</v>
      </c>
      <c r="CB6537" t="s">
        <v>3699</v>
      </c>
      <c r="CG6537" s="65"/>
      <c r="DJ6537" s="139"/>
      <c r="DK6537" s="95"/>
      <c r="DO6537" s="141"/>
      <c r="DP6537" s="91"/>
      <c r="DQ6537" s="72"/>
      <c r="DR6537" s="72"/>
      <c r="DS6537" s="72"/>
      <c r="DT6537" s="72"/>
      <c r="DZ6537" s="141"/>
      <c r="EA6537" s="141"/>
      <c r="EE6537" s="143"/>
    </row>
    <row r="6538" spans="78:135">
      <c r="BZ6538"/>
      <c r="CA6538" s="100">
        <v>41436.652962962966</v>
      </c>
      <c r="CB6538" t="s">
        <v>1969</v>
      </c>
      <c r="CG6538" s="65"/>
      <c r="DJ6538" s="139"/>
      <c r="DK6538" s="95"/>
      <c r="DO6538" s="141"/>
      <c r="DP6538" s="91"/>
      <c r="DQ6538" s="72"/>
      <c r="DR6538" s="72"/>
      <c r="DS6538" s="72"/>
      <c r="DT6538" s="72"/>
      <c r="DZ6538" s="141"/>
      <c r="EA6538" s="141"/>
      <c r="EE6538" s="143"/>
    </row>
    <row r="6539" spans="78:135">
      <c r="BZ6539"/>
      <c r="CA6539" s="100">
        <v>41436.652974537035</v>
      </c>
      <c r="CB6539" t="s">
        <v>1969</v>
      </c>
      <c r="CG6539" s="65"/>
      <c r="DJ6539" s="139"/>
      <c r="DK6539" s="95"/>
      <c r="DO6539" s="141"/>
      <c r="DP6539" s="91"/>
      <c r="DQ6539" s="72"/>
      <c r="DR6539" s="72"/>
      <c r="DS6539" s="72"/>
      <c r="DT6539" s="72"/>
      <c r="DZ6539" s="141"/>
      <c r="EA6539" s="141"/>
      <c r="EE6539" s="143"/>
    </row>
    <row r="6540" spans="78:135">
      <c r="BZ6540"/>
      <c r="CA6540" s="100">
        <v>41436.652974537035</v>
      </c>
      <c r="CB6540" t="s">
        <v>1969</v>
      </c>
      <c r="CG6540" s="65"/>
      <c r="DJ6540" s="139"/>
      <c r="DK6540" s="95"/>
      <c r="DO6540" s="141"/>
      <c r="DP6540" s="91"/>
      <c r="DQ6540" s="72"/>
      <c r="DR6540" s="72"/>
      <c r="DS6540" s="72"/>
      <c r="DT6540" s="72"/>
      <c r="DZ6540" s="141"/>
      <c r="EA6540" s="141"/>
      <c r="EE6540" s="143"/>
    </row>
    <row r="6541" spans="78:135">
      <c r="BZ6541"/>
      <c r="CA6541" s="100">
        <v>41436.652986111112</v>
      </c>
      <c r="CB6541" t="s">
        <v>1969</v>
      </c>
      <c r="CG6541" s="65"/>
      <c r="DJ6541" s="139"/>
      <c r="DK6541" s="95"/>
      <c r="DO6541" s="141"/>
      <c r="DP6541" s="91"/>
      <c r="DQ6541" s="72"/>
      <c r="DR6541" s="72"/>
      <c r="DS6541" s="72"/>
      <c r="DT6541" s="72"/>
      <c r="DZ6541" s="141"/>
      <c r="EA6541" s="141"/>
      <c r="EE6541" s="143"/>
    </row>
    <row r="6542" spans="78:135">
      <c r="BZ6542"/>
      <c r="CA6542" s="100">
        <v>41436.652997685182</v>
      </c>
      <c r="CB6542" t="s">
        <v>1969</v>
      </c>
      <c r="CG6542" s="65"/>
      <c r="DJ6542" s="139"/>
      <c r="DK6542" s="95"/>
      <c r="DO6542" s="141"/>
      <c r="DP6542" s="91"/>
      <c r="DQ6542" s="72"/>
      <c r="DR6542" s="72"/>
      <c r="DS6542" s="72"/>
      <c r="DT6542" s="72"/>
      <c r="DZ6542" s="141"/>
      <c r="EA6542" s="141"/>
      <c r="EE6542" s="143"/>
    </row>
    <row r="6543" spans="78:135">
      <c r="BZ6543"/>
      <c r="CA6543" s="100">
        <v>41436.653009259258</v>
      </c>
      <c r="CB6543" t="s">
        <v>1969</v>
      </c>
      <c r="CG6543" s="65"/>
      <c r="DJ6543" s="139"/>
      <c r="DK6543" s="95"/>
      <c r="DO6543" s="141"/>
      <c r="DP6543" s="91"/>
      <c r="DQ6543" s="72"/>
      <c r="DR6543" s="72"/>
      <c r="DS6543" s="72"/>
      <c r="DT6543" s="72"/>
      <c r="DZ6543" s="141"/>
      <c r="EA6543" s="141"/>
      <c r="EE6543" s="143"/>
    </row>
    <row r="6544" spans="78:135">
      <c r="BZ6544"/>
      <c r="CA6544" s="100">
        <v>41436.653032407405</v>
      </c>
      <c r="CB6544" t="s">
        <v>1969</v>
      </c>
      <c r="CG6544" s="65"/>
      <c r="DJ6544" s="139"/>
      <c r="DK6544" s="95"/>
      <c r="DO6544" s="141"/>
      <c r="DP6544" s="91"/>
      <c r="DQ6544" s="72"/>
      <c r="DR6544" s="72"/>
      <c r="DS6544" s="72"/>
      <c r="DT6544" s="72"/>
      <c r="DZ6544" s="141"/>
      <c r="EA6544" s="141"/>
      <c r="EE6544" s="143"/>
    </row>
    <row r="6545" spans="78:135">
      <c r="BZ6545"/>
      <c r="CA6545" s="100">
        <v>41436.653043981481</v>
      </c>
      <c r="CB6545" t="s">
        <v>3657</v>
      </c>
      <c r="CG6545" s="65"/>
      <c r="DJ6545" s="139"/>
      <c r="DK6545" s="95"/>
      <c r="DO6545" s="141"/>
      <c r="DP6545" s="91"/>
      <c r="DQ6545" s="72"/>
      <c r="DR6545" s="72"/>
      <c r="DS6545" s="72"/>
      <c r="DT6545" s="72"/>
      <c r="DZ6545" s="141"/>
      <c r="EA6545" s="141"/>
      <c r="EE6545" s="143"/>
    </row>
    <row r="6546" spans="78:135">
      <c r="BZ6546"/>
      <c r="CA6546" s="100">
        <v>41436.653043981481</v>
      </c>
      <c r="CB6546" t="s">
        <v>1969</v>
      </c>
      <c r="CG6546" s="65"/>
      <c r="DJ6546" s="139"/>
      <c r="DK6546" s="95"/>
      <c r="DO6546" s="141"/>
      <c r="DP6546" s="91"/>
      <c r="DQ6546" s="72"/>
      <c r="DR6546" s="72"/>
      <c r="DS6546" s="72"/>
      <c r="DT6546" s="72"/>
      <c r="DZ6546" s="141"/>
      <c r="EA6546" s="141"/>
      <c r="EE6546" s="143"/>
    </row>
    <row r="6547" spans="78:135">
      <c r="BZ6547"/>
      <c r="CA6547" s="100">
        <v>41436.653055555558</v>
      </c>
      <c r="CB6547" t="s">
        <v>1969</v>
      </c>
      <c r="CG6547" s="65"/>
      <c r="DJ6547" s="139"/>
      <c r="DK6547" s="95"/>
      <c r="DO6547" s="141"/>
      <c r="DP6547" s="91"/>
      <c r="DQ6547" s="72"/>
      <c r="DR6547" s="72"/>
      <c r="DS6547" s="72"/>
      <c r="DT6547" s="72"/>
      <c r="DZ6547" s="141"/>
      <c r="EA6547" s="141"/>
      <c r="EE6547" s="143"/>
    </row>
    <row r="6548" spans="78:135">
      <c r="BZ6548"/>
      <c r="CA6548" s="100">
        <v>41436.653067129628</v>
      </c>
      <c r="CB6548" t="s">
        <v>1969</v>
      </c>
      <c r="CG6548" s="65"/>
      <c r="DJ6548" s="139"/>
      <c r="DK6548" s="95"/>
      <c r="DO6548" s="141"/>
      <c r="DP6548" s="91"/>
      <c r="DQ6548" s="72"/>
      <c r="DR6548" s="72"/>
      <c r="DS6548" s="72"/>
      <c r="DT6548" s="72"/>
      <c r="DZ6548" s="141"/>
      <c r="EA6548" s="141"/>
      <c r="EE6548" s="143"/>
    </row>
    <row r="6549" spans="78:135">
      <c r="BZ6549"/>
      <c r="CA6549" s="100">
        <v>41436.653078703705</v>
      </c>
      <c r="CB6549" t="s">
        <v>1969</v>
      </c>
      <c r="CG6549" s="65"/>
      <c r="DJ6549" s="139"/>
      <c r="DK6549" s="95"/>
      <c r="DO6549" s="141"/>
      <c r="DP6549" s="91"/>
      <c r="DQ6549" s="72"/>
      <c r="DR6549" s="72"/>
      <c r="DS6549" s="72"/>
      <c r="DT6549" s="72"/>
      <c r="DZ6549" s="141"/>
      <c r="EA6549" s="141"/>
      <c r="EE6549" s="143"/>
    </row>
    <row r="6550" spans="78:135">
      <c r="BZ6550"/>
      <c r="CA6550" s="100">
        <v>41436.653090277781</v>
      </c>
      <c r="CB6550" t="s">
        <v>1969</v>
      </c>
      <c r="CG6550" s="65"/>
      <c r="DJ6550" s="139"/>
      <c r="DK6550" s="95"/>
      <c r="DO6550" s="141"/>
      <c r="DP6550" s="91"/>
      <c r="DQ6550" s="72"/>
      <c r="DR6550" s="72"/>
      <c r="DS6550" s="72"/>
      <c r="DT6550" s="72"/>
      <c r="DZ6550" s="141"/>
      <c r="EA6550" s="141"/>
      <c r="EE6550" s="143"/>
    </row>
    <row r="6551" spans="78:135">
      <c r="BZ6551"/>
      <c r="CA6551" s="100">
        <v>41436.653101851851</v>
      </c>
      <c r="CB6551" t="s">
        <v>1969</v>
      </c>
      <c r="CG6551" s="65"/>
      <c r="DJ6551" s="139"/>
      <c r="DK6551" s="95"/>
      <c r="DO6551" s="141"/>
      <c r="DP6551" s="91"/>
      <c r="DQ6551" s="72"/>
      <c r="DR6551" s="72"/>
      <c r="DS6551" s="72"/>
      <c r="DT6551" s="72"/>
      <c r="DZ6551" s="141"/>
      <c r="EA6551" s="141"/>
      <c r="EE6551" s="143"/>
    </row>
    <row r="6552" spans="78:135">
      <c r="BZ6552"/>
      <c r="CA6552" s="100">
        <v>41436.653113425928</v>
      </c>
      <c r="CB6552" t="s">
        <v>1969</v>
      </c>
      <c r="CG6552" s="65"/>
      <c r="DJ6552" s="139"/>
      <c r="DK6552" s="95"/>
      <c r="DO6552" s="141"/>
      <c r="DP6552" s="91"/>
      <c r="DQ6552" s="72"/>
      <c r="DR6552" s="72"/>
      <c r="DS6552" s="72"/>
      <c r="DT6552" s="72"/>
      <c r="DZ6552" s="141"/>
      <c r="EA6552" s="141"/>
      <c r="EE6552" s="143"/>
    </row>
    <row r="6553" spans="78:135">
      <c r="BZ6553"/>
      <c r="CA6553" s="100">
        <v>41436.653124999997</v>
      </c>
      <c r="CB6553" t="s">
        <v>3705</v>
      </c>
      <c r="CG6553" s="65"/>
      <c r="DJ6553" s="139"/>
      <c r="DK6553" s="95"/>
      <c r="DO6553" s="141"/>
      <c r="DP6553" s="91"/>
      <c r="DQ6553" s="72"/>
      <c r="DR6553" s="72"/>
      <c r="DS6553" s="72"/>
      <c r="DT6553" s="72"/>
      <c r="DZ6553" s="141"/>
      <c r="EA6553" s="141"/>
      <c r="EE6553" s="143"/>
    </row>
    <row r="6554" spans="78:135">
      <c r="BZ6554"/>
      <c r="CA6554" s="100">
        <v>41436.653136574074</v>
      </c>
      <c r="CB6554" t="s">
        <v>1969</v>
      </c>
      <c r="CG6554" s="65"/>
      <c r="DJ6554" s="139"/>
      <c r="DK6554" s="95"/>
      <c r="DO6554" s="141"/>
      <c r="DP6554" s="91"/>
      <c r="DQ6554" s="72"/>
      <c r="DR6554" s="72"/>
      <c r="DS6554" s="72"/>
      <c r="DT6554" s="72"/>
      <c r="DZ6554" s="141"/>
      <c r="EA6554" s="141"/>
      <c r="EE6554" s="143"/>
    </row>
    <row r="6555" spans="78:135">
      <c r="BZ6555"/>
      <c r="CA6555" s="100">
        <v>41436.653148148151</v>
      </c>
      <c r="CB6555" t="s">
        <v>1969</v>
      </c>
      <c r="CG6555" s="65"/>
      <c r="DJ6555" s="139"/>
      <c r="DK6555" s="95"/>
      <c r="DO6555" s="141"/>
      <c r="DP6555" s="91"/>
      <c r="DQ6555" s="72"/>
      <c r="DR6555" s="72"/>
      <c r="DS6555" s="72"/>
      <c r="DT6555" s="72"/>
      <c r="DZ6555" s="141"/>
      <c r="EA6555" s="141"/>
      <c r="EE6555" s="143"/>
    </row>
    <row r="6556" spans="78:135">
      <c r="BZ6556"/>
      <c r="CA6556" s="100">
        <v>41436.653148148151</v>
      </c>
      <c r="CB6556" t="s">
        <v>1969</v>
      </c>
      <c r="CG6556" s="65"/>
      <c r="DJ6556" s="139"/>
      <c r="DK6556" s="95"/>
      <c r="DO6556" s="141"/>
      <c r="DP6556" s="91"/>
      <c r="DQ6556" s="72"/>
      <c r="DR6556" s="72"/>
      <c r="DS6556" s="72"/>
      <c r="DT6556" s="72"/>
      <c r="DZ6556" s="141"/>
      <c r="EA6556" s="141"/>
      <c r="EE6556" s="143"/>
    </row>
    <row r="6557" spans="78:135">
      <c r="BZ6557"/>
      <c r="CA6557" s="100">
        <v>41436.65315972222</v>
      </c>
      <c r="CB6557" t="s">
        <v>1969</v>
      </c>
      <c r="CG6557" s="65"/>
      <c r="DJ6557" s="139"/>
      <c r="DK6557" s="95"/>
      <c r="DO6557" s="141"/>
      <c r="DP6557" s="91"/>
      <c r="DQ6557" s="72"/>
      <c r="DR6557" s="72"/>
      <c r="DS6557" s="72"/>
      <c r="DT6557" s="72"/>
      <c r="DZ6557" s="141"/>
      <c r="EA6557" s="141"/>
      <c r="EE6557" s="143"/>
    </row>
    <row r="6558" spans="78:135">
      <c r="BZ6558"/>
      <c r="CA6558" s="100">
        <v>41436.653171296297</v>
      </c>
      <c r="CB6558" t="s">
        <v>1969</v>
      </c>
      <c r="CG6558" s="65"/>
      <c r="DJ6558" s="139"/>
      <c r="DK6558" s="95"/>
      <c r="DO6558" s="141"/>
      <c r="DP6558" s="91"/>
      <c r="DQ6558" s="72"/>
      <c r="DR6558" s="72"/>
      <c r="DS6558" s="72"/>
      <c r="DT6558" s="72"/>
      <c r="DZ6558" s="141"/>
      <c r="EA6558" s="141"/>
      <c r="EE6558" s="143"/>
    </row>
    <row r="6559" spans="78:135">
      <c r="BZ6559"/>
      <c r="CA6559" s="100">
        <v>41436.653182870374</v>
      </c>
      <c r="CB6559" t="s">
        <v>1969</v>
      </c>
      <c r="CG6559" s="65"/>
      <c r="DJ6559" s="139"/>
      <c r="DK6559" s="95"/>
      <c r="DO6559" s="141"/>
      <c r="DP6559" s="91"/>
      <c r="DQ6559" s="72"/>
      <c r="DR6559" s="72"/>
      <c r="DS6559" s="72"/>
      <c r="DT6559" s="72"/>
      <c r="DZ6559" s="141"/>
      <c r="EA6559" s="141"/>
      <c r="EE6559" s="143"/>
    </row>
    <row r="6560" spans="78:135">
      <c r="BZ6560"/>
      <c r="CA6560" s="100">
        <v>41436.65320601852</v>
      </c>
      <c r="CB6560" t="s">
        <v>1969</v>
      </c>
      <c r="CG6560" s="65"/>
      <c r="DJ6560" s="139"/>
      <c r="DK6560" s="95"/>
      <c r="DO6560" s="141"/>
      <c r="DP6560" s="91"/>
      <c r="DQ6560" s="72"/>
      <c r="DR6560" s="72"/>
      <c r="DS6560" s="72"/>
      <c r="DT6560" s="72"/>
      <c r="DZ6560" s="141"/>
      <c r="EA6560" s="141"/>
      <c r="EE6560" s="143"/>
    </row>
    <row r="6561" spans="78:135">
      <c r="BZ6561"/>
      <c r="CA6561" s="100">
        <v>41436.653217592589</v>
      </c>
      <c r="CB6561" t="s">
        <v>3659</v>
      </c>
      <c r="CG6561" s="65"/>
      <c r="DJ6561" s="139"/>
      <c r="DK6561" s="95"/>
      <c r="DO6561" s="141"/>
      <c r="DP6561" s="91"/>
      <c r="DQ6561" s="72"/>
      <c r="DR6561" s="72"/>
      <c r="DS6561" s="72"/>
      <c r="DT6561" s="72"/>
      <c r="DZ6561" s="141"/>
      <c r="EA6561" s="141"/>
      <c r="EE6561" s="143"/>
    </row>
    <row r="6562" spans="78:135">
      <c r="BZ6562"/>
      <c r="CA6562" s="100">
        <v>41436.653217592589</v>
      </c>
      <c r="CB6562" t="s">
        <v>1969</v>
      </c>
      <c r="CG6562" s="65"/>
      <c r="DJ6562" s="139"/>
      <c r="DK6562" s="95"/>
      <c r="DO6562" s="141"/>
      <c r="DP6562" s="91"/>
      <c r="DQ6562" s="72"/>
      <c r="DR6562" s="72"/>
      <c r="DS6562" s="72"/>
      <c r="DT6562" s="72"/>
      <c r="DZ6562" s="141"/>
      <c r="EA6562" s="141"/>
      <c r="EE6562" s="143"/>
    </row>
    <row r="6563" spans="78:135">
      <c r="BZ6563"/>
      <c r="CA6563" s="100">
        <v>41436.653229166666</v>
      </c>
      <c r="CB6563" t="s">
        <v>1969</v>
      </c>
      <c r="CG6563" s="65"/>
      <c r="DJ6563" s="139"/>
      <c r="DK6563" s="95"/>
      <c r="DO6563" s="141"/>
      <c r="DP6563" s="91"/>
      <c r="DQ6563" s="72"/>
      <c r="DR6563" s="72"/>
      <c r="DS6563" s="72"/>
      <c r="DT6563" s="72"/>
      <c r="DZ6563" s="141"/>
      <c r="EA6563" s="141"/>
      <c r="EE6563" s="143"/>
    </row>
    <row r="6564" spans="78:135">
      <c r="BZ6564"/>
      <c r="CA6564" s="100">
        <v>41436.653240740743</v>
      </c>
      <c r="CB6564" t="s">
        <v>1969</v>
      </c>
      <c r="CG6564" s="65"/>
      <c r="DJ6564" s="139"/>
      <c r="DK6564" s="95"/>
      <c r="DO6564" s="141"/>
      <c r="DP6564" s="91"/>
      <c r="DQ6564" s="72"/>
      <c r="DR6564" s="72"/>
      <c r="DS6564" s="72"/>
      <c r="DT6564" s="72"/>
      <c r="DZ6564" s="141"/>
      <c r="EA6564" s="141"/>
      <c r="EE6564" s="143"/>
    </row>
    <row r="6565" spans="78:135">
      <c r="BZ6565"/>
      <c r="CA6565" s="100">
        <v>41436.653252314813</v>
      </c>
      <c r="CB6565" t="s">
        <v>1969</v>
      </c>
      <c r="CG6565" s="65"/>
      <c r="DJ6565" s="139"/>
      <c r="DK6565" s="95"/>
      <c r="DO6565" s="141"/>
      <c r="DP6565" s="91"/>
      <c r="DQ6565" s="72"/>
      <c r="DR6565" s="72"/>
      <c r="DS6565" s="72"/>
      <c r="DT6565" s="72"/>
      <c r="DZ6565" s="141"/>
      <c r="EA6565" s="141"/>
      <c r="EE6565" s="143"/>
    </row>
    <row r="6566" spans="78:135">
      <c r="BZ6566"/>
      <c r="CA6566" s="100">
        <v>41436.653263888889</v>
      </c>
      <c r="CB6566" t="s">
        <v>1969</v>
      </c>
      <c r="CG6566" s="65"/>
      <c r="DJ6566" s="139"/>
      <c r="DK6566" s="95"/>
      <c r="DO6566" s="141"/>
      <c r="DP6566" s="91"/>
      <c r="DQ6566" s="72"/>
      <c r="DR6566" s="72"/>
      <c r="DS6566" s="72"/>
      <c r="DT6566" s="72"/>
      <c r="DZ6566" s="141"/>
      <c r="EA6566" s="141"/>
      <c r="EE6566" s="143"/>
    </row>
    <row r="6567" spans="78:135">
      <c r="BZ6567"/>
      <c r="CA6567" s="100">
        <v>41436.653275462966</v>
      </c>
      <c r="CB6567" t="s">
        <v>1969</v>
      </c>
      <c r="CG6567" s="65"/>
      <c r="DJ6567" s="139"/>
      <c r="DK6567" s="95"/>
      <c r="DO6567" s="141"/>
      <c r="DP6567" s="91"/>
      <c r="DQ6567" s="72"/>
      <c r="DR6567" s="72"/>
      <c r="DS6567" s="72"/>
      <c r="DT6567" s="72"/>
      <c r="DZ6567" s="141"/>
      <c r="EA6567" s="141"/>
      <c r="EE6567" s="143"/>
    </row>
    <row r="6568" spans="78:135">
      <c r="BZ6568"/>
      <c r="CA6568" s="100">
        <v>41436.653287037036</v>
      </c>
      <c r="CB6568" t="s">
        <v>1969</v>
      </c>
      <c r="CG6568" s="65"/>
      <c r="DJ6568" s="139"/>
      <c r="DK6568" s="95"/>
      <c r="DO6568" s="141"/>
      <c r="DP6568" s="91"/>
      <c r="DQ6568" s="72"/>
      <c r="DR6568" s="72"/>
      <c r="DS6568" s="72"/>
      <c r="DT6568" s="72"/>
      <c r="DZ6568" s="141"/>
      <c r="EA6568" s="141"/>
      <c r="EE6568" s="143"/>
    </row>
    <row r="6569" spans="78:135">
      <c r="BZ6569"/>
      <c r="CA6569" s="100">
        <v>41436.653298611112</v>
      </c>
      <c r="CB6569" t="s">
        <v>3710</v>
      </c>
      <c r="CG6569" s="65"/>
      <c r="DJ6569" s="139"/>
      <c r="DK6569" s="95"/>
      <c r="DO6569" s="141"/>
      <c r="DP6569" s="91"/>
      <c r="DQ6569" s="72"/>
      <c r="DR6569" s="72"/>
      <c r="DS6569" s="72"/>
      <c r="DT6569" s="72"/>
      <c r="DZ6569" s="141"/>
      <c r="EA6569" s="141"/>
      <c r="EE6569" s="143"/>
    </row>
    <row r="6570" spans="78:135">
      <c r="BZ6570"/>
      <c r="CA6570" s="100">
        <v>41436.653310185182</v>
      </c>
      <c r="CB6570" t="s">
        <v>1969</v>
      </c>
      <c r="CG6570" s="65"/>
      <c r="DJ6570" s="139"/>
      <c r="DK6570" s="95"/>
      <c r="DO6570" s="141"/>
      <c r="DP6570" s="91"/>
      <c r="DQ6570" s="72"/>
      <c r="DR6570" s="72"/>
      <c r="DS6570" s="72"/>
      <c r="DT6570" s="72"/>
      <c r="DZ6570" s="141"/>
      <c r="EA6570" s="141"/>
      <c r="EE6570" s="143"/>
    </row>
    <row r="6571" spans="78:135">
      <c r="BZ6571"/>
      <c r="CA6571" s="100">
        <v>41436.653321759259</v>
      </c>
      <c r="CB6571" t="s">
        <v>1969</v>
      </c>
      <c r="CG6571" s="65"/>
      <c r="DJ6571" s="139"/>
      <c r="DK6571" s="95"/>
      <c r="DO6571" s="141"/>
      <c r="DP6571" s="91"/>
      <c r="DQ6571" s="72"/>
      <c r="DR6571" s="72"/>
      <c r="DS6571" s="72"/>
      <c r="DT6571" s="72"/>
      <c r="DZ6571" s="141"/>
      <c r="EA6571" s="141"/>
      <c r="EE6571" s="143"/>
    </row>
    <row r="6572" spans="78:135">
      <c r="BZ6572"/>
      <c r="CA6572" s="100">
        <v>41436.653321759259</v>
      </c>
      <c r="CB6572" t="s">
        <v>1969</v>
      </c>
      <c r="CG6572" s="65"/>
      <c r="DJ6572" s="139"/>
      <c r="DK6572" s="95"/>
      <c r="DO6572" s="141"/>
      <c r="DP6572" s="91"/>
      <c r="DQ6572" s="72"/>
      <c r="DR6572" s="72"/>
      <c r="DS6572" s="72"/>
      <c r="DT6572" s="72"/>
      <c r="DZ6572" s="141"/>
      <c r="EA6572" s="141"/>
      <c r="EE6572" s="143"/>
    </row>
    <row r="6573" spans="78:135">
      <c r="BZ6573"/>
      <c r="CA6573" s="100">
        <v>41436.653333333335</v>
      </c>
      <c r="CB6573" t="s">
        <v>1969</v>
      </c>
      <c r="CG6573" s="65"/>
      <c r="DJ6573" s="139"/>
      <c r="DK6573" s="95"/>
      <c r="DO6573" s="141"/>
      <c r="DP6573" s="91"/>
      <c r="DQ6573" s="72"/>
      <c r="DR6573" s="72"/>
      <c r="DS6573" s="72"/>
      <c r="DT6573" s="72"/>
      <c r="DZ6573" s="141"/>
      <c r="EA6573" s="141"/>
      <c r="EE6573" s="143"/>
    </row>
    <row r="6574" spans="78:135">
      <c r="BZ6574"/>
      <c r="CA6574" s="100">
        <v>41436.653344907405</v>
      </c>
      <c r="CB6574" t="s">
        <v>1969</v>
      </c>
      <c r="CG6574" s="65"/>
      <c r="DJ6574" s="139"/>
      <c r="DK6574" s="95"/>
      <c r="DO6574" s="141"/>
      <c r="DP6574" s="91"/>
      <c r="DQ6574" s="72"/>
      <c r="DR6574" s="72"/>
      <c r="DS6574" s="72"/>
      <c r="DT6574" s="72"/>
      <c r="DZ6574" s="141"/>
      <c r="EA6574" s="141"/>
      <c r="EE6574" s="143"/>
    </row>
    <row r="6575" spans="78:135">
      <c r="BZ6575"/>
      <c r="CA6575" s="100">
        <v>41436.653356481482</v>
      </c>
      <c r="CB6575" t="s">
        <v>1969</v>
      </c>
      <c r="CG6575" s="65"/>
      <c r="DJ6575" s="139"/>
      <c r="DK6575" s="95"/>
      <c r="DO6575" s="141"/>
      <c r="DP6575" s="91"/>
      <c r="DQ6575" s="72"/>
      <c r="DR6575" s="72"/>
      <c r="DS6575" s="72"/>
      <c r="DT6575" s="72"/>
      <c r="DZ6575" s="141"/>
      <c r="EA6575" s="141"/>
      <c r="EE6575" s="143"/>
    </row>
    <row r="6576" spans="78:135">
      <c r="BZ6576"/>
      <c r="CA6576" s="100">
        <v>41436.653379629628</v>
      </c>
      <c r="CB6576" t="s">
        <v>1969</v>
      </c>
      <c r="CG6576" s="65"/>
      <c r="DJ6576" s="139"/>
      <c r="DK6576" s="95"/>
      <c r="DO6576" s="141"/>
      <c r="DP6576" s="91"/>
      <c r="DQ6576" s="72"/>
      <c r="DR6576" s="72"/>
      <c r="DS6576" s="72"/>
      <c r="DT6576" s="72"/>
      <c r="DZ6576" s="141"/>
      <c r="EA6576" s="141"/>
      <c r="EE6576" s="143"/>
    </row>
    <row r="6577" spans="78:135">
      <c r="BZ6577"/>
      <c r="CA6577" s="100">
        <v>41436.653391203705</v>
      </c>
      <c r="CB6577" t="s">
        <v>3622</v>
      </c>
      <c r="CG6577" s="65"/>
      <c r="DJ6577" s="139"/>
      <c r="DK6577" s="95"/>
      <c r="DO6577" s="141"/>
      <c r="DP6577" s="91"/>
      <c r="DQ6577" s="72"/>
      <c r="DR6577" s="72"/>
      <c r="DS6577" s="72"/>
      <c r="DT6577" s="72"/>
      <c r="DZ6577" s="141"/>
      <c r="EA6577" s="141"/>
      <c r="EE6577" s="143"/>
    </row>
    <row r="6578" spans="78:135">
      <c r="BZ6578"/>
      <c r="CA6578" s="100">
        <v>41436.653391203705</v>
      </c>
      <c r="CB6578" t="s">
        <v>1969</v>
      </c>
      <c r="CG6578" s="65"/>
      <c r="DJ6578" s="139"/>
      <c r="DK6578" s="95"/>
      <c r="DO6578" s="141"/>
      <c r="DP6578" s="91"/>
      <c r="DQ6578" s="72"/>
      <c r="DR6578" s="72"/>
      <c r="DS6578" s="72"/>
      <c r="DT6578" s="72"/>
      <c r="DZ6578" s="141"/>
      <c r="EA6578" s="141"/>
      <c r="EE6578" s="143"/>
    </row>
    <row r="6579" spans="78:135">
      <c r="BZ6579"/>
      <c r="CA6579" s="100">
        <v>41436.653414351851</v>
      </c>
      <c r="CB6579" t="s">
        <v>1969</v>
      </c>
      <c r="CG6579" s="65"/>
      <c r="DJ6579" s="139"/>
      <c r="DK6579" s="95"/>
      <c r="DO6579" s="141"/>
      <c r="DP6579" s="91"/>
      <c r="DQ6579" s="72"/>
      <c r="DR6579" s="72"/>
      <c r="DS6579" s="72"/>
      <c r="DT6579" s="72"/>
      <c r="DZ6579" s="141"/>
      <c r="EA6579" s="141"/>
      <c r="EE6579" s="143"/>
    </row>
    <row r="6580" spans="78:135">
      <c r="BZ6580"/>
      <c r="CA6580" s="100">
        <v>41436.653414351851</v>
      </c>
      <c r="CB6580" t="s">
        <v>1969</v>
      </c>
      <c r="CG6580" s="65"/>
      <c r="DJ6580" s="139"/>
      <c r="DK6580" s="95"/>
      <c r="DO6580" s="141"/>
      <c r="DP6580" s="91"/>
      <c r="DQ6580" s="72"/>
      <c r="DR6580" s="72"/>
      <c r="DS6580" s="72"/>
      <c r="DT6580" s="72"/>
      <c r="DZ6580" s="141"/>
      <c r="EA6580" s="141"/>
      <c r="EE6580" s="143"/>
    </row>
    <row r="6581" spans="78:135">
      <c r="BZ6581"/>
      <c r="CA6581" s="100">
        <v>41436.653425925928</v>
      </c>
      <c r="CB6581" t="s">
        <v>1969</v>
      </c>
      <c r="CG6581" s="65"/>
      <c r="DJ6581" s="139"/>
      <c r="DK6581" s="95"/>
      <c r="DO6581" s="141"/>
      <c r="DP6581" s="91"/>
      <c r="DQ6581" s="72"/>
      <c r="DR6581" s="72"/>
      <c r="DS6581" s="72"/>
      <c r="DT6581" s="72"/>
      <c r="DZ6581" s="141"/>
      <c r="EA6581" s="141"/>
      <c r="EE6581" s="143"/>
    </row>
    <row r="6582" spans="78:135">
      <c r="BZ6582"/>
      <c r="CA6582" s="100">
        <v>41436.653437499997</v>
      </c>
      <c r="CB6582" t="s">
        <v>1969</v>
      </c>
      <c r="CG6582" s="65"/>
      <c r="DJ6582" s="139"/>
      <c r="DK6582" s="95"/>
      <c r="DO6582" s="141"/>
      <c r="DP6582" s="91"/>
      <c r="DQ6582" s="72"/>
      <c r="DR6582" s="72"/>
      <c r="DS6582" s="72"/>
      <c r="DT6582" s="72"/>
      <c r="DZ6582" s="141"/>
      <c r="EA6582" s="141"/>
      <c r="EE6582" s="143"/>
    </row>
    <row r="6583" spans="78:135">
      <c r="BZ6583"/>
      <c r="CA6583" s="100">
        <v>41436.653449074074</v>
      </c>
      <c r="CB6583" t="s">
        <v>1969</v>
      </c>
      <c r="CG6583" s="65"/>
      <c r="DJ6583" s="139"/>
      <c r="DK6583" s="95"/>
      <c r="DO6583" s="141"/>
      <c r="DP6583" s="91"/>
      <c r="DQ6583" s="72"/>
      <c r="DR6583" s="72"/>
      <c r="DS6583" s="72"/>
      <c r="DT6583" s="72"/>
      <c r="DZ6583" s="141"/>
      <c r="EA6583" s="141"/>
      <c r="EE6583" s="143"/>
    </row>
    <row r="6584" spans="78:135">
      <c r="BZ6584"/>
      <c r="CA6584" s="100">
        <v>41436.653460648151</v>
      </c>
      <c r="CB6584" t="s">
        <v>1969</v>
      </c>
      <c r="CG6584" s="65"/>
      <c r="DJ6584" s="139"/>
      <c r="DK6584" s="95"/>
      <c r="DO6584" s="141"/>
      <c r="DP6584" s="91"/>
      <c r="DQ6584" s="72"/>
      <c r="DR6584" s="72"/>
      <c r="DS6584" s="72"/>
      <c r="DT6584" s="72"/>
      <c r="DZ6584" s="141"/>
      <c r="EA6584" s="141"/>
      <c r="EE6584" s="143"/>
    </row>
    <row r="6585" spans="78:135">
      <c r="BZ6585"/>
      <c r="CA6585" s="100">
        <v>41436.65347222222</v>
      </c>
      <c r="CB6585" t="s">
        <v>3665</v>
      </c>
      <c r="CG6585" s="65"/>
      <c r="DJ6585" s="139"/>
      <c r="DK6585" s="95"/>
      <c r="DO6585" s="141"/>
      <c r="DP6585" s="91"/>
      <c r="DQ6585" s="72"/>
      <c r="DR6585" s="72"/>
      <c r="DS6585" s="72"/>
      <c r="DT6585" s="72"/>
      <c r="DZ6585" s="141"/>
      <c r="EA6585" s="141"/>
      <c r="EE6585" s="143"/>
    </row>
    <row r="6586" spans="78:135">
      <c r="BZ6586"/>
      <c r="CA6586" s="100">
        <v>41436.653483796297</v>
      </c>
      <c r="CB6586" t="s">
        <v>1969</v>
      </c>
      <c r="CG6586" s="65"/>
      <c r="DJ6586" s="139"/>
      <c r="DK6586" s="95"/>
      <c r="DO6586" s="141"/>
      <c r="DP6586" s="91"/>
      <c r="DQ6586" s="72"/>
      <c r="DR6586" s="72"/>
      <c r="DS6586" s="72"/>
      <c r="DT6586" s="72"/>
      <c r="DZ6586" s="141"/>
      <c r="EA6586" s="141"/>
      <c r="EE6586" s="143"/>
    </row>
    <row r="6587" spans="78:135">
      <c r="BZ6587"/>
      <c r="CA6587" s="100">
        <v>41436.653495370374</v>
      </c>
      <c r="CB6587" t="s">
        <v>1969</v>
      </c>
      <c r="CG6587" s="65"/>
      <c r="DJ6587" s="139"/>
      <c r="DK6587" s="95"/>
      <c r="DO6587" s="141"/>
      <c r="DP6587" s="91"/>
      <c r="DQ6587" s="72"/>
      <c r="DR6587" s="72"/>
      <c r="DS6587" s="72"/>
      <c r="DT6587" s="72"/>
      <c r="DZ6587" s="141"/>
      <c r="EA6587" s="141"/>
      <c r="EE6587" s="143"/>
    </row>
    <row r="6588" spans="78:135">
      <c r="BZ6588"/>
      <c r="CA6588" s="100">
        <v>41436.653495370374</v>
      </c>
      <c r="CB6588" t="s">
        <v>1969</v>
      </c>
      <c r="CG6588" s="65"/>
      <c r="DJ6588" s="139"/>
      <c r="DK6588" s="95"/>
      <c r="DO6588" s="141"/>
      <c r="DP6588" s="91"/>
      <c r="DQ6588" s="72"/>
      <c r="DR6588" s="72"/>
      <c r="DS6588" s="72"/>
      <c r="DT6588" s="72"/>
      <c r="DZ6588" s="141"/>
      <c r="EA6588" s="141"/>
      <c r="EE6588" s="143"/>
    </row>
    <row r="6589" spans="78:135">
      <c r="BZ6589"/>
      <c r="CA6589" s="100">
        <v>41436.653506944444</v>
      </c>
      <c r="CB6589" t="s">
        <v>1969</v>
      </c>
      <c r="CG6589" s="65"/>
      <c r="DJ6589" s="139"/>
      <c r="DK6589" s="95"/>
      <c r="DO6589" s="141"/>
      <c r="DP6589" s="91"/>
      <c r="DQ6589" s="72"/>
      <c r="DR6589" s="72"/>
      <c r="DS6589" s="72"/>
      <c r="DT6589" s="72"/>
      <c r="DZ6589" s="141"/>
      <c r="EA6589" s="141"/>
      <c r="EE6589" s="143"/>
    </row>
    <row r="6590" spans="78:135">
      <c r="BZ6590"/>
      <c r="CA6590" s="100">
        <v>41436.65351851852</v>
      </c>
      <c r="CB6590" t="s">
        <v>1969</v>
      </c>
      <c r="CG6590" s="65"/>
      <c r="DJ6590" s="139"/>
      <c r="DK6590" s="95"/>
      <c r="DO6590" s="141"/>
      <c r="DP6590" s="91"/>
      <c r="DQ6590" s="72"/>
      <c r="DR6590" s="72"/>
      <c r="DS6590" s="72"/>
      <c r="DT6590" s="72"/>
      <c r="DZ6590" s="141"/>
      <c r="EA6590" s="141"/>
      <c r="EE6590" s="143"/>
    </row>
    <row r="6591" spans="78:135">
      <c r="BZ6591"/>
      <c r="CA6591" s="100">
        <v>41436.65353009259</v>
      </c>
      <c r="CB6591" t="s">
        <v>1969</v>
      </c>
      <c r="CG6591" s="65"/>
      <c r="DJ6591" s="139"/>
      <c r="DK6591" s="95"/>
      <c r="DO6591" s="141"/>
      <c r="DP6591" s="91"/>
      <c r="DQ6591" s="72"/>
      <c r="DR6591" s="72"/>
      <c r="DS6591" s="72"/>
      <c r="DT6591" s="72"/>
      <c r="DZ6591" s="141"/>
      <c r="EA6591" s="141"/>
      <c r="EE6591" s="143"/>
    </row>
    <row r="6592" spans="78:135">
      <c r="BZ6592"/>
      <c r="CA6592" s="100">
        <v>41436.653553240743</v>
      </c>
      <c r="CB6592" t="s">
        <v>1969</v>
      </c>
      <c r="CG6592" s="65"/>
      <c r="DJ6592" s="139"/>
      <c r="DK6592" s="95"/>
      <c r="DO6592" s="141"/>
      <c r="DP6592" s="91"/>
      <c r="DQ6592" s="72"/>
      <c r="DR6592" s="72"/>
      <c r="DS6592" s="72"/>
      <c r="DT6592" s="72"/>
      <c r="DZ6592" s="141"/>
      <c r="EA6592" s="141"/>
      <c r="EE6592" s="143"/>
    </row>
    <row r="6593" spans="78:135">
      <c r="BZ6593"/>
      <c r="CA6593" s="100">
        <v>41436.653564814813</v>
      </c>
      <c r="CB6593" t="s">
        <v>3624</v>
      </c>
      <c r="CG6593" s="65"/>
      <c r="DJ6593" s="139"/>
      <c r="DK6593" s="95"/>
      <c r="DO6593" s="141"/>
      <c r="DP6593" s="91"/>
      <c r="DQ6593" s="72"/>
      <c r="DR6593" s="72"/>
      <c r="DS6593" s="72"/>
      <c r="DT6593" s="72"/>
      <c r="DZ6593" s="141"/>
      <c r="EA6593" s="141"/>
      <c r="EE6593" s="143"/>
    </row>
    <row r="6594" spans="78:135">
      <c r="BZ6594"/>
      <c r="CA6594" s="100">
        <v>41436.653564814813</v>
      </c>
      <c r="CB6594" t="s">
        <v>1969</v>
      </c>
      <c r="CG6594" s="65"/>
      <c r="DJ6594" s="139"/>
      <c r="DK6594" s="95"/>
      <c r="DO6594" s="141"/>
      <c r="DP6594" s="91"/>
      <c r="DQ6594" s="72"/>
      <c r="DR6594" s="72"/>
      <c r="DS6594" s="72"/>
      <c r="DT6594" s="72"/>
      <c r="DZ6594" s="141"/>
      <c r="EA6594" s="141"/>
      <c r="EE6594" s="143"/>
    </row>
    <row r="6595" spans="78:135">
      <c r="BZ6595"/>
      <c r="CA6595" s="100">
        <v>41436.653564814813</v>
      </c>
      <c r="CB6595" t="s">
        <v>3625</v>
      </c>
      <c r="CG6595" s="65"/>
      <c r="DJ6595" s="139"/>
      <c r="DK6595" s="95"/>
      <c r="DO6595" s="141"/>
      <c r="DP6595" s="91"/>
      <c r="DQ6595" s="72"/>
      <c r="DR6595" s="72"/>
      <c r="DS6595" s="72"/>
      <c r="DT6595" s="72"/>
      <c r="DZ6595" s="141"/>
      <c r="EA6595" s="141"/>
      <c r="EE6595" s="143"/>
    </row>
    <row r="6596" spans="78:135">
      <c r="BZ6596"/>
      <c r="CA6596" s="100">
        <v>41436.654849537037</v>
      </c>
      <c r="CB6596" t="s">
        <v>1666</v>
      </c>
      <c r="CG6596" s="65"/>
      <c r="DJ6596" s="139"/>
      <c r="DK6596" s="95"/>
      <c r="DO6596" s="141"/>
      <c r="DP6596" s="91"/>
      <c r="DQ6596" s="72"/>
      <c r="DR6596" s="72"/>
      <c r="DS6596" s="72"/>
      <c r="DT6596" s="72"/>
      <c r="DZ6596" s="141"/>
      <c r="EA6596" s="141"/>
      <c r="EE6596" s="143"/>
    </row>
    <row r="6597" spans="78:135">
      <c r="BZ6597"/>
      <c r="CA6597" s="100">
        <v>41436.654861111114</v>
      </c>
      <c r="CB6597" t="s">
        <v>3474</v>
      </c>
      <c r="CG6597" s="65"/>
      <c r="DJ6597" s="139"/>
      <c r="DK6597" s="95"/>
      <c r="DO6597" s="141"/>
      <c r="DP6597" s="91"/>
      <c r="DQ6597" s="72"/>
      <c r="DR6597" s="72"/>
      <c r="DS6597" s="72"/>
      <c r="DT6597" s="72"/>
      <c r="DZ6597" s="141"/>
      <c r="EA6597" s="141"/>
      <c r="EE6597" s="143"/>
    </row>
    <row r="6598" spans="78:135">
      <c r="BZ6598"/>
      <c r="CA6598" s="100">
        <v>41436.65488425926</v>
      </c>
      <c r="CB6598" t="s">
        <v>3475</v>
      </c>
      <c r="CG6598" s="65"/>
      <c r="DJ6598" s="139"/>
      <c r="DK6598" s="95"/>
      <c r="DO6598" s="141"/>
      <c r="DP6598" s="91"/>
      <c r="DQ6598" s="72"/>
      <c r="DR6598" s="72"/>
      <c r="DS6598" s="72"/>
      <c r="DT6598" s="72"/>
      <c r="DZ6598" s="141"/>
      <c r="EA6598" s="141"/>
      <c r="EE6598" s="143"/>
    </row>
    <row r="6599" spans="78:135">
      <c r="BZ6599"/>
      <c r="CA6599" s="100">
        <v>41436.676863425928</v>
      </c>
      <c r="CB6599" t="s">
        <v>3626</v>
      </c>
      <c r="CG6599" s="65"/>
      <c r="DJ6599" s="139"/>
      <c r="DK6599" s="95"/>
      <c r="DO6599" s="141"/>
      <c r="DP6599" s="91"/>
      <c r="DQ6599" s="72"/>
      <c r="DR6599" s="72"/>
      <c r="DS6599" s="72"/>
      <c r="DT6599" s="72"/>
      <c r="DZ6599" s="141"/>
      <c r="EA6599" s="141"/>
      <c r="EE6599" s="143"/>
    </row>
    <row r="6600" spans="78:135">
      <c r="BZ6600"/>
      <c r="CA6600" s="100">
        <v>41436.676863425928</v>
      </c>
      <c r="CB6600" t="s">
        <v>798</v>
      </c>
      <c r="CG6600" s="65"/>
      <c r="DJ6600" s="139"/>
      <c r="DK6600" s="95"/>
      <c r="DO6600" s="141"/>
      <c r="DP6600" s="91"/>
      <c r="DQ6600" s="72"/>
      <c r="DR6600" s="72"/>
      <c r="DS6600" s="72"/>
      <c r="DT6600" s="72"/>
      <c r="DZ6600" s="141"/>
      <c r="EA6600" s="141"/>
      <c r="EE6600" s="143"/>
    </row>
    <row r="6601" spans="78:135">
      <c r="BZ6601"/>
      <c r="CA6601" s="100">
        <v>41436.676874999997</v>
      </c>
      <c r="CB6601" t="s">
        <v>1969</v>
      </c>
      <c r="CG6601" s="65"/>
      <c r="DJ6601" s="139"/>
      <c r="DK6601" s="95"/>
      <c r="DO6601" s="141"/>
      <c r="DP6601" s="91"/>
      <c r="DQ6601" s="72"/>
      <c r="DR6601" s="72"/>
      <c r="DS6601" s="72"/>
      <c r="DT6601" s="72"/>
      <c r="DZ6601" s="141"/>
      <c r="EA6601" s="141"/>
      <c r="EE6601" s="143"/>
    </row>
    <row r="6602" spans="78:135">
      <c r="BZ6602"/>
      <c r="CA6602" s="100">
        <v>41436.676921296297</v>
      </c>
      <c r="CB6602" t="s">
        <v>1969</v>
      </c>
      <c r="CG6602" s="65"/>
      <c r="DJ6602" s="139"/>
      <c r="DK6602" s="95"/>
      <c r="DO6602" s="141"/>
      <c r="DP6602" s="91"/>
      <c r="DQ6602" s="72"/>
      <c r="DR6602" s="72"/>
      <c r="DS6602" s="72"/>
      <c r="DT6602" s="72"/>
      <c r="DZ6602" s="141"/>
      <c r="EA6602" s="141"/>
      <c r="EE6602" s="143"/>
    </row>
    <row r="6603" spans="78:135">
      <c r="BZ6603"/>
      <c r="CA6603" s="100">
        <v>41436.676932870374</v>
      </c>
      <c r="CB6603" t="s">
        <v>3627</v>
      </c>
      <c r="CG6603" s="65"/>
      <c r="DJ6603" s="139"/>
      <c r="DK6603" s="95"/>
      <c r="DO6603" s="141"/>
      <c r="DP6603" s="91"/>
      <c r="DQ6603" s="72"/>
      <c r="DR6603" s="72"/>
      <c r="DS6603" s="72"/>
      <c r="DT6603" s="72"/>
      <c r="DZ6603" s="141"/>
      <c r="EA6603" s="141"/>
      <c r="EE6603" s="143"/>
    </row>
    <row r="6604" spans="78:135">
      <c r="BZ6604"/>
      <c r="CA6604" s="100">
        <v>41436.676932870374</v>
      </c>
      <c r="CB6604" t="s">
        <v>3511</v>
      </c>
      <c r="CG6604" s="65"/>
      <c r="DJ6604" s="139"/>
      <c r="DK6604" s="95"/>
      <c r="DO6604" s="141"/>
      <c r="DP6604" s="91"/>
      <c r="DQ6604" s="72"/>
      <c r="DR6604" s="72"/>
      <c r="DS6604" s="72"/>
      <c r="DT6604" s="72"/>
      <c r="DZ6604" s="141"/>
      <c r="EA6604" s="141"/>
      <c r="EE6604" s="143"/>
    </row>
    <row r="6605" spans="78:135">
      <c r="BZ6605"/>
      <c r="CA6605" s="100">
        <v>41436.676944444444</v>
      </c>
      <c r="CB6605" t="s">
        <v>1969</v>
      </c>
      <c r="CG6605" s="65"/>
      <c r="DJ6605" s="139"/>
      <c r="DK6605" s="95"/>
      <c r="DO6605" s="141"/>
      <c r="DP6605" s="91"/>
      <c r="DQ6605" s="72"/>
      <c r="DR6605" s="72"/>
      <c r="DS6605" s="72"/>
      <c r="DT6605" s="72"/>
      <c r="DZ6605" s="141"/>
      <c r="EA6605" s="141"/>
      <c r="EE6605" s="143"/>
    </row>
    <row r="6606" spans="78:135">
      <c r="BZ6606"/>
      <c r="CA6606" s="100">
        <v>41436.67695601852</v>
      </c>
      <c r="CB6606" t="s">
        <v>1969</v>
      </c>
      <c r="CG6606" s="65"/>
      <c r="DJ6606" s="139"/>
      <c r="DK6606" s="95"/>
      <c r="DO6606" s="141"/>
      <c r="DP6606" s="91"/>
      <c r="DQ6606" s="72"/>
      <c r="DR6606" s="72"/>
      <c r="DS6606" s="72"/>
      <c r="DT6606" s="72"/>
      <c r="DZ6606" s="141"/>
      <c r="EA6606" s="141"/>
      <c r="EE6606" s="143"/>
    </row>
    <row r="6607" spans="78:135">
      <c r="BZ6607"/>
      <c r="CA6607" s="100">
        <v>41436.682245370372</v>
      </c>
      <c r="CB6607" t="s">
        <v>1969</v>
      </c>
      <c r="CG6607" s="65"/>
      <c r="DJ6607" s="139"/>
      <c r="DK6607" s="95"/>
      <c r="DO6607" s="141"/>
      <c r="DP6607" s="91"/>
      <c r="DQ6607" s="72"/>
      <c r="DR6607" s="72"/>
      <c r="DS6607" s="72"/>
      <c r="DT6607" s="72"/>
      <c r="DZ6607" s="141"/>
      <c r="EA6607" s="141"/>
      <c r="EE6607" s="143"/>
    </row>
    <row r="6608" spans="78:135">
      <c r="BZ6608"/>
      <c r="CA6608" s="100">
        <v>41436.682256944441</v>
      </c>
      <c r="CB6608" t="s">
        <v>1969</v>
      </c>
      <c r="CG6608" s="65"/>
      <c r="DJ6608" s="139"/>
      <c r="DK6608" s="95"/>
      <c r="DO6608" s="141"/>
      <c r="DP6608" s="91"/>
      <c r="DQ6608" s="72"/>
      <c r="DR6608" s="72"/>
      <c r="DS6608" s="72"/>
      <c r="DT6608" s="72"/>
      <c r="DZ6608" s="141"/>
      <c r="EA6608" s="141"/>
      <c r="EE6608" s="143"/>
    </row>
    <row r="6609" spans="78:135">
      <c r="BZ6609"/>
      <c r="CA6609" s="100">
        <v>41436.682372685187</v>
      </c>
      <c r="CB6609" t="s">
        <v>1969</v>
      </c>
      <c r="CG6609" s="65"/>
      <c r="DJ6609" s="139"/>
      <c r="DK6609" s="95"/>
      <c r="DO6609" s="141"/>
      <c r="DP6609" s="91"/>
      <c r="DQ6609" s="72"/>
      <c r="DR6609" s="72"/>
      <c r="DS6609" s="72"/>
      <c r="DT6609" s="72"/>
      <c r="DZ6609" s="141"/>
      <c r="EA6609" s="141"/>
      <c r="EE6609" s="143"/>
    </row>
    <row r="6610" spans="78:135">
      <c r="BZ6610"/>
      <c r="CA6610" s="100">
        <v>41436.682384259257</v>
      </c>
      <c r="CB6610" t="s">
        <v>1969</v>
      </c>
      <c r="CG6610" s="65"/>
      <c r="DJ6610" s="139"/>
      <c r="DK6610" s="95"/>
      <c r="DO6610" s="141"/>
      <c r="DP6610" s="91"/>
      <c r="DQ6610" s="72"/>
      <c r="DR6610" s="72"/>
      <c r="DS6610" s="72"/>
      <c r="DT6610" s="72"/>
      <c r="DZ6610" s="141"/>
      <c r="EA6610" s="141"/>
      <c r="EE6610" s="143"/>
    </row>
    <row r="6611" spans="78:135">
      <c r="BZ6611"/>
      <c r="CA6611" s="100">
        <v>41436.682395833333</v>
      </c>
      <c r="CB6611" t="s">
        <v>3666</v>
      </c>
      <c r="CG6611" s="65"/>
      <c r="DJ6611" s="139"/>
      <c r="DK6611" s="95"/>
      <c r="DO6611" s="141"/>
      <c r="DP6611" s="91"/>
      <c r="DQ6611" s="72"/>
      <c r="DR6611" s="72"/>
      <c r="DS6611" s="72"/>
      <c r="DT6611" s="72"/>
      <c r="DZ6611" s="141"/>
      <c r="EA6611" s="141"/>
      <c r="EE6611" s="143"/>
    </row>
    <row r="6612" spans="78:135">
      <c r="BZ6612"/>
      <c r="CA6612" s="100">
        <v>41436.68240740741</v>
      </c>
      <c r="CB6612" t="s">
        <v>1969</v>
      </c>
      <c r="CG6612" s="65"/>
      <c r="DJ6612" s="139"/>
      <c r="DK6612" s="95"/>
      <c r="DO6612" s="141"/>
      <c r="DP6612" s="91"/>
      <c r="DQ6612" s="72"/>
      <c r="DR6612" s="72"/>
      <c r="DS6612" s="72"/>
      <c r="DT6612" s="72"/>
      <c r="DZ6612" s="141"/>
      <c r="EA6612" s="141"/>
      <c r="EE6612" s="143"/>
    </row>
    <row r="6613" spans="78:135">
      <c r="BZ6613"/>
      <c r="CA6613" s="100">
        <v>41436.68240740741</v>
      </c>
      <c r="CB6613" t="s">
        <v>1969</v>
      </c>
      <c r="CG6613" s="65"/>
      <c r="DJ6613" s="139"/>
      <c r="DK6613" s="95"/>
      <c r="DO6613" s="141"/>
      <c r="DP6613" s="91"/>
      <c r="DQ6613" s="72"/>
      <c r="DR6613" s="72"/>
      <c r="DS6613" s="72"/>
      <c r="DT6613" s="72"/>
      <c r="DZ6613" s="141"/>
      <c r="EA6613" s="141"/>
      <c r="EE6613" s="143"/>
    </row>
    <row r="6614" spans="78:135">
      <c r="BZ6614"/>
      <c r="CA6614" s="100">
        <v>41436.68241898148</v>
      </c>
      <c r="CB6614" t="s">
        <v>1969</v>
      </c>
      <c r="CG6614" s="65"/>
      <c r="DJ6614" s="139"/>
      <c r="DK6614" s="95"/>
      <c r="DO6614" s="141"/>
      <c r="DP6614" s="91"/>
      <c r="DQ6614" s="72"/>
      <c r="DR6614" s="72"/>
      <c r="DS6614" s="72"/>
      <c r="DT6614" s="72"/>
      <c r="DZ6614" s="141"/>
      <c r="EA6614" s="141"/>
      <c r="EE6614" s="143"/>
    </row>
    <row r="6615" spans="78:135">
      <c r="BZ6615"/>
      <c r="CA6615" s="100">
        <v>41436.682430555556</v>
      </c>
      <c r="CB6615" t="s">
        <v>1969</v>
      </c>
      <c r="CG6615" s="65"/>
      <c r="DJ6615" s="139"/>
      <c r="DK6615" s="95"/>
      <c r="DO6615" s="141"/>
      <c r="DP6615" s="91"/>
      <c r="DQ6615" s="72"/>
      <c r="DR6615" s="72"/>
      <c r="DS6615" s="72"/>
      <c r="DT6615" s="72"/>
      <c r="DZ6615" s="141"/>
      <c r="EA6615" s="141"/>
      <c r="EE6615" s="143"/>
    </row>
    <row r="6616" spans="78:135">
      <c r="BZ6616"/>
      <c r="CA6616" s="100">
        <v>41436.682442129626</v>
      </c>
      <c r="CB6616" t="s">
        <v>1969</v>
      </c>
      <c r="CG6616" s="65"/>
      <c r="DJ6616" s="139"/>
      <c r="DK6616" s="95"/>
      <c r="DO6616" s="141"/>
      <c r="DP6616" s="91"/>
      <c r="DQ6616" s="72"/>
      <c r="DR6616" s="72"/>
      <c r="DS6616" s="72"/>
      <c r="DT6616" s="72"/>
      <c r="DZ6616" s="141"/>
      <c r="EA6616" s="141"/>
      <c r="EE6616" s="143"/>
    </row>
    <row r="6617" spans="78:135">
      <c r="BZ6617"/>
      <c r="CA6617" s="100">
        <v>41436.682453703703</v>
      </c>
      <c r="CB6617" t="s">
        <v>3591</v>
      </c>
      <c r="CG6617" s="65"/>
      <c r="DJ6617" s="139"/>
      <c r="DK6617" s="95"/>
      <c r="DO6617" s="141"/>
      <c r="DP6617" s="91"/>
      <c r="DQ6617" s="72"/>
      <c r="DR6617" s="72"/>
      <c r="DS6617" s="72"/>
      <c r="DT6617" s="72"/>
      <c r="DZ6617" s="141"/>
      <c r="EA6617" s="141"/>
      <c r="EE6617" s="143"/>
    </row>
    <row r="6618" spans="78:135">
      <c r="BZ6618"/>
      <c r="CA6618" s="100">
        <v>41436.68246527778</v>
      </c>
      <c r="CB6618" t="s">
        <v>1969</v>
      </c>
      <c r="CG6618" s="65"/>
      <c r="DJ6618" s="139"/>
      <c r="DK6618" s="95"/>
      <c r="DO6618" s="141"/>
      <c r="DP6618" s="91"/>
      <c r="DQ6618" s="72"/>
      <c r="DR6618" s="72"/>
      <c r="DS6618" s="72"/>
      <c r="DT6618" s="72"/>
      <c r="DZ6618" s="141"/>
      <c r="EA6618" s="141"/>
      <c r="EE6618" s="143"/>
    </row>
    <row r="6619" spans="78:135">
      <c r="BZ6619"/>
      <c r="CA6619" s="100">
        <v>41436.68246527778</v>
      </c>
      <c r="CB6619" t="s">
        <v>1969</v>
      </c>
      <c r="CG6619" s="65"/>
      <c r="DJ6619" s="139"/>
      <c r="DK6619" s="95"/>
      <c r="DO6619" s="141"/>
      <c r="DP6619" s="91"/>
      <c r="DQ6619" s="72"/>
      <c r="DR6619" s="72"/>
      <c r="DS6619" s="72"/>
      <c r="DT6619" s="72"/>
      <c r="DZ6619" s="141"/>
      <c r="EA6619" s="141"/>
      <c r="EE6619" s="143"/>
    </row>
    <row r="6620" spans="78:135">
      <c r="BZ6620"/>
      <c r="CA6620" s="100">
        <v>41436.682476851849</v>
      </c>
      <c r="CB6620" t="s">
        <v>1969</v>
      </c>
      <c r="CG6620" s="65"/>
      <c r="DJ6620" s="139"/>
      <c r="DK6620" s="95"/>
      <c r="DO6620" s="141"/>
      <c r="DP6620" s="91"/>
      <c r="DQ6620" s="72"/>
      <c r="DR6620" s="72"/>
      <c r="DS6620" s="72"/>
      <c r="DT6620" s="72"/>
      <c r="DZ6620" s="141"/>
      <c r="EA6620" s="141"/>
      <c r="EE6620" s="143"/>
    </row>
    <row r="6621" spans="78:135">
      <c r="BZ6621"/>
      <c r="CA6621" s="100">
        <v>41436.682488425926</v>
      </c>
      <c r="CB6621" t="s">
        <v>1969</v>
      </c>
      <c r="CG6621" s="65"/>
      <c r="DJ6621" s="139"/>
      <c r="DK6621" s="95"/>
      <c r="DO6621" s="141"/>
      <c r="DP6621" s="91"/>
      <c r="DQ6621" s="72"/>
      <c r="DR6621" s="72"/>
      <c r="DS6621" s="72"/>
      <c r="DT6621" s="72"/>
      <c r="DZ6621" s="141"/>
      <c r="EA6621" s="141"/>
      <c r="EE6621" s="143"/>
    </row>
    <row r="6622" spans="78:135">
      <c r="BZ6622"/>
      <c r="CA6622" s="100">
        <v>41436.682500000003</v>
      </c>
      <c r="CB6622" t="s">
        <v>1969</v>
      </c>
      <c r="CG6622" s="65"/>
      <c r="DJ6622" s="139"/>
      <c r="DK6622" s="95"/>
      <c r="DO6622" s="141"/>
      <c r="DP6622" s="91"/>
      <c r="DQ6622" s="72"/>
      <c r="DR6622" s="72"/>
      <c r="DS6622" s="72"/>
      <c r="DT6622" s="72"/>
      <c r="DZ6622" s="141"/>
      <c r="EA6622" s="141"/>
      <c r="EE6622" s="143"/>
    </row>
    <row r="6623" spans="78:135">
      <c r="BZ6623"/>
      <c r="CA6623" s="100">
        <v>41436.682523148149</v>
      </c>
      <c r="CB6623" t="s">
        <v>3630</v>
      </c>
      <c r="CG6623" s="65"/>
      <c r="DJ6623" s="139"/>
      <c r="DK6623" s="95"/>
      <c r="DO6623" s="141"/>
      <c r="DP6623" s="91"/>
      <c r="DQ6623" s="72"/>
      <c r="DR6623" s="72"/>
      <c r="DS6623" s="72"/>
      <c r="DT6623" s="72"/>
      <c r="DZ6623" s="141"/>
      <c r="EA6623" s="141"/>
      <c r="EE6623" s="143"/>
    </row>
    <row r="6624" spans="78:135">
      <c r="BZ6624"/>
      <c r="CA6624" s="100">
        <v>41436.682523148149</v>
      </c>
      <c r="CB6624" t="s">
        <v>1969</v>
      </c>
      <c r="CG6624" s="65"/>
      <c r="DJ6624" s="139"/>
      <c r="DK6624" s="95"/>
      <c r="DO6624" s="141"/>
      <c r="DP6624" s="91"/>
      <c r="DQ6624" s="72"/>
      <c r="DR6624" s="72"/>
      <c r="DS6624" s="72"/>
      <c r="DT6624" s="72"/>
      <c r="DZ6624" s="141"/>
      <c r="EA6624" s="141"/>
      <c r="EE6624" s="143"/>
    </row>
    <row r="6625" spans="78:135">
      <c r="BZ6625"/>
      <c r="CA6625" s="100">
        <v>41436.682523148149</v>
      </c>
      <c r="CB6625" t="s">
        <v>1969</v>
      </c>
      <c r="CG6625" s="65"/>
      <c r="DJ6625" s="139"/>
      <c r="DK6625" s="95"/>
      <c r="DO6625" s="141"/>
      <c r="DP6625" s="91"/>
      <c r="DQ6625" s="72"/>
      <c r="DR6625" s="72"/>
      <c r="DS6625" s="72"/>
      <c r="DT6625" s="72"/>
      <c r="DZ6625" s="141"/>
      <c r="EA6625" s="141"/>
      <c r="EE6625" s="143"/>
    </row>
    <row r="6626" spans="78:135">
      <c r="BZ6626"/>
      <c r="CA6626" s="100">
        <v>41436.682546296295</v>
      </c>
      <c r="CB6626" t="s">
        <v>1969</v>
      </c>
      <c r="CG6626" s="65"/>
      <c r="DJ6626" s="139"/>
      <c r="DK6626" s="95"/>
      <c r="DO6626" s="141"/>
      <c r="DP6626" s="91"/>
      <c r="DQ6626" s="72"/>
      <c r="DR6626" s="72"/>
      <c r="DS6626" s="72"/>
      <c r="DT6626" s="72"/>
      <c r="DZ6626" s="141"/>
      <c r="EA6626" s="141"/>
      <c r="EE6626" s="143"/>
    </row>
    <row r="6627" spans="78:135">
      <c r="BZ6627"/>
      <c r="CA6627" s="100">
        <v>41436.682546296295</v>
      </c>
      <c r="CB6627" t="s">
        <v>1969</v>
      </c>
      <c r="CG6627" s="65"/>
      <c r="DJ6627" s="139"/>
      <c r="DK6627" s="95"/>
      <c r="DO6627" s="141"/>
      <c r="DP6627" s="91"/>
      <c r="DQ6627" s="72"/>
      <c r="DR6627" s="72"/>
      <c r="DS6627" s="72"/>
      <c r="DT6627" s="72"/>
      <c r="DZ6627" s="141"/>
      <c r="EA6627" s="141"/>
      <c r="EE6627" s="143"/>
    </row>
    <row r="6628" spans="78:135">
      <c r="BZ6628"/>
      <c r="CA6628" s="100">
        <v>41436.682557870372</v>
      </c>
      <c r="CB6628" t="s">
        <v>1969</v>
      </c>
      <c r="CG6628" s="65"/>
      <c r="DJ6628" s="139"/>
      <c r="DK6628" s="95"/>
      <c r="DO6628" s="141"/>
      <c r="DP6628" s="91"/>
      <c r="DQ6628" s="72"/>
      <c r="DR6628" s="72"/>
      <c r="DS6628" s="72"/>
      <c r="DT6628" s="72"/>
      <c r="DZ6628" s="141"/>
      <c r="EA6628" s="141"/>
      <c r="EE6628" s="143"/>
    </row>
    <row r="6629" spans="78:135">
      <c r="BZ6629"/>
      <c r="CA6629" s="100">
        <v>41436.682557870372</v>
      </c>
      <c r="CB6629" t="s">
        <v>1969</v>
      </c>
      <c r="CG6629" s="65"/>
      <c r="DJ6629" s="139"/>
      <c r="DK6629" s="95"/>
      <c r="DO6629" s="141"/>
      <c r="DP6629" s="91"/>
      <c r="DQ6629" s="72"/>
      <c r="DR6629" s="72"/>
      <c r="DS6629" s="72"/>
      <c r="DT6629" s="72"/>
      <c r="DZ6629" s="141"/>
      <c r="EA6629" s="141"/>
      <c r="EE6629" s="143"/>
    </row>
    <row r="6630" spans="78:135">
      <c r="BZ6630"/>
      <c r="CA6630" s="100">
        <v>41436.682557870372</v>
      </c>
      <c r="CB6630" t="s">
        <v>1969</v>
      </c>
      <c r="CG6630" s="65"/>
      <c r="DJ6630" s="139"/>
      <c r="DK6630" s="95"/>
      <c r="DO6630" s="141"/>
      <c r="DP6630" s="91"/>
      <c r="DQ6630" s="72"/>
      <c r="DR6630" s="72"/>
      <c r="DS6630" s="72"/>
      <c r="DT6630" s="72"/>
      <c r="DZ6630" s="141"/>
      <c r="EA6630" s="141"/>
      <c r="EE6630" s="143"/>
    </row>
    <row r="6631" spans="78:135">
      <c r="BZ6631"/>
      <c r="CA6631" s="281">
        <v>41436.682569444441</v>
      </c>
      <c r="CB6631" t="s">
        <v>1969</v>
      </c>
      <c r="CG6631" s="65"/>
      <c r="DJ6631" s="139"/>
      <c r="DK6631" s="95"/>
      <c r="DO6631" s="141"/>
      <c r="DP6631" s="91"/>
      <c r="DQ6631" s="72"/>
      <c r="DR6631" s="72"/>
      <c r="DS6631" s="72"/>
      <c r="DT6631" s="72"/>
      <c r="DZ6631" s="141"/>
      <c r="EA6631" s="141"/>
      <c r="EE6631" s="143"/>
    </row>
    <row r="6632" spans="78:135">
      <c r="BZ6632"/>
      <c r="CA6632" s="281">
        <v>41436.682581018518</v>
      </c>
      <c r="CB6632" t="s">
        <v>1969</v>
      </c>
      <c r="CG6632" s="65"/>
      <c r="DJ6632" s="139"/>
      <c r="DK6632" s="95"/>
      <c r="DO6632" s="141"/>
      <c r="DP6632" s="91"/>
      <c r="DQ6632" s="72"/>
      <c r="DR6632" s="72"/>
      <c r="DS6632" s="72"/>
      <c r="DT6632" s="72"/>
      <c r="DZ6632" s="141"/>
      <c r="EA6632" s="141"/>
      <c r="EE6632" s="143"/>
    </row>
    <row r="6633" spans="78:135">
      <c r="BZ6633"/>
      <c r="CA6633" s="281">
        <v>41436.682592592595</v>
      </c>
      <c r="CB6633" t="s">
        <v>1969</v>
      </c>
      <c r="CG6633" s="65"/>
      <c r="DJ6633" s="139"/>
      <c r="DK6633" s="95"/>
      <c r="DO6633" s="141"/>
      <c r="DP6633" s="91"/>
      <c r="DQ6633" s="72"/>
      <c r="DR6633" s="72"/>
      <c r="DS6633" s="72"/>
      <c r="DT6633" s="72"/>
      <c r="DZ6633" s="141"/>
      <c r="EA6633" s="141"/>
      <c r="EE6633" s="143"/>
    </row>
    <row r="6634" spans="78:135">
      <c r="BZ6634"/>
      <c r="CA6634" s="281">
        <v>41436.682627314818</v>
      </c>
      <c r="CB6634" t="s">
        <v>1969</v>
      </c>
      <c r="CG6634" s="65"/>
      <c r="DJ6634" s="139"/>
      <c r="DK6634" s="95"/>
      <c r="DO6634" s="141"/>
      <c r="DP6634" s="91"/>
      <c r="DQ6634" s="72"/>
      <c r="DR6634" s="72"/>
      <c r="DS6634" s="72"/>
      <c r="DT6634" s="72"/>
      <c r="DZ6634" s="141"/>
      <c r="EA6634" s="141"/>
      <c r="EE6634" s="143"/>
    </row>
    <row r="6635" spans="78:135">
      <c r="BZ6635"/>
      <c r="CA6635" s="281">
        <v>41436.682627314818</v>
      </c>
      <c r="CB6635" t="s">
        <v>1969</v>
      </c>
      <c r="CG6635" s="65"/>
      <c r="DJ6635" s="139"/>
      <c r="DK6635" s="95"/>
      <c r="DO6635" s="141"/>
      <c r="DP6635" s="91"/>
      <c r="DQ6635" s="72"/>
      <c r="DR6635" s="72"/>
      <c r="DS6635" s="72"/>
      <c r="DT6635" s="72"/>
      <c r="DZ6635" s="141"/>
      <c r="EA6635" s="141"/>
      <c r="EE6635" s="143"/>
    </row>
    <row r="6636" spans="78:135">
      <c r="BZ6636"/>
      <c r="CA6636" s="281">
        <v>41436.682638888888</v>
      </c>
      <c r="CB6636" t="s">
        <v>1969</v>
      </c>
      <c r="CG6636" s="65"/>
      <c r="DJ6636" s="139"/>
      <c r="DK6636" s="95"/>
      <c r="DO6636" s="141"/>
      <c r="DP6636" s="91"/>
      <c r="DQ6636" s="72"/>
      <c r="DR6636" s="72"/>
      <c r="DS6636" s="72"/>
      <c r="DT6636" s="72"/>
      <c r="DZ6636" s="141"/>
      <c r="EA6636" s="141"/>
      <c r="EE6636" s="143"/>
    </row>
    <row r="6637" spans="78:135">
      <c r="BZ6637"/>
      <c r="CA6637" s="281">
        <v>41436.682650462964</v>
      </c>
      <c r="CB6637" t="s">
        <v>3631</v>
      </c>
      <c r="CG6637" s="65"/>
      <c r="DJ6637" s="139"/>
      <c r="DK6637" s="95"/>
      <c r="DO6637" s="141"/>
      <c r="DP6637" s="91"/>
      <c r="DQ6637" s="72"/>
      <c r="DR6637" s="72"/>
      <c r="DS6637" s="72"/>
      <c r="DT6637" s="72"/>
      <c r="DZ6637" s="141"/>
      <c r="EA6637" s="141"/>
      <c r="EE6637" s="143"/>
    </row>
    <row r="6638" spans="78:135">
      <c r="BZ6638"/>
      <c r="CA6638" s="281">
        <v>41436.682662037034</v>
      </c>
      <c r="CB6638" t="s">
        <v>1969</v>
      </c>
      <c r="CG6638" s="65"/>
      <c r="DJ6638" s="139"/>
      <c r="DK6638" s="95"/>
      <c r="DO6638" s="141"/>
      <c r="DP6638" s="91"/>
      <c r="DQ6638" s="72"/>
      <c r="DR6638" s="72"/>
      <c r="DS6638" s="72"/>
      <c r="DT6638" s="72"/>
      <c r="DZ6638" s="141"/>
      <c r="EA6638" s="141"/>
      <c r="EE6638" s="143"/>
    </row>
    <row r="6639" spans="78:135">
      <c r="BZ6639"/>
      <c r="CA6639" s="281">
        <v>41436.682673611111</v>
      </c>
      <c r="CB6639" t="s">
        <v>1969</v>
      </c>
      <c r="CG6639" s="65"/>
      <c r="DJ6639" s="139"/>
      <c r="DK6639" s="95"/>
      <c r="DO6639" s="141"/>
      <c r="DP6639" s="91"/>
      <c r="DQ6639" s="72"/>
      <c r="DR6639" s="72"/>
      <c r="DS6639" s="72"/>
      <c r="DT6639" s="72"/>
      <c r="DZ6639" s="141"/>
      <c r="EA6639" s="141"/>
      <c r="EE6639" s="143"/>
    </row>
    <row r="6640" spans="78:135">
      <c r="BZ6640"/>
      <c r="CA6640" s="281">
        <v>41436.682673611111</v>
      </c>
      <c r="CB6640" t="s">
        <v>1969</v>
      </c>
      <c r="CG6640" s="65"/>
      <c r="DJ6640" s="139"/>
      <c r="DK6640" s="95"/>
      <c r="DO6640" s="141"/>
      <c r="DP6640" s="91"/>
      <c r="DQ6640" s="72"/>
      <c r="DR6640" s="72"/>
      <c r="DS6640" s="72"/>
      <c r="DT6640" s="72"/>
      <c r="DZ6640" s="141"/>
      <c r="EA6640" s="141"/>
      <c r="EE6640" s="143"/>
    </row>
    <row r="6641" spans="78:135">
      <c r="BZ6641"/>
      <c r="CA6641" s="281">
        <v>41436.682685185187</v>
      </c>
      <c r="CB6641" t="s">
        <v>1969</v>
      </c>
      <c r="CG6641" s="65"/>
      <c r="DJ6641" s="139"/>
      <c r="DK6641" s="95"/>
      <c r="DO6641" s="141"/>
      <c r="DP6641" s="91"/>
      <c r="DQ6641" s="72"/>
      <c r="DR6641" s="72"/>
      <c r="DS6641" s="72"/>
      <c r="DT6641" s="72"/>
      <c r="DZ6641" s="141"/>
      <c r="EA6641" s="141"/>
      <c r="EE6641" s="143"/>
    </row>
    <row r="6642" spans="78:135">
      <c r="BZ6642"/>
      <c r="CA6642" s="281">
        <v>41436.682696759257</v>
      </c>
      <c r="CB6642" t="s">
        <v>1969</v>
      </c>
      <c r="CG6642" s="65"/>
      <c r="DJ6642" s="139"/>
      <c r="DK6642" s="95"/>
      <c r="DO6642" s="141"/>
      <c r="DP6642" s="91"/>
      <c r="DQ6642" s="72"/>
      <c r="DR6642" s="72"/>
      <c r="DS6642" s="72"/>
      <c r="DT6642" s="72"/>
      <c r="DZ6642" s="141"/>
      <c r="EA6642" s="141"/>
      <c r="EE6642" s="143"/>
    </row>
    <row r="6643" spans="78:135">
      <c r="BZ6643"/>
      <c r="CA6643" s="281">
        <v>41436.682719907411</v>
      </c>
      <c r="CB6643" t="s">
        <v>1969</v>
      </c>
      <c r="CG6643" s="65"/>
      <c r="DJ6643" s="139"/>
      <c r="DK6643" s="95"/>
      <c r="DO6643" s="141"/>
      <c r="DP6643" s="91"/>
      <c r="DQ6643" s="72"/>
      <c r="DR6643" s="72"/>
      <c r="DS6643" s="72"/>
      <c r="DT6643" s="72"/>
      <c r="DZ6643" s="141"/>
      <c r="EA6643" s="141"/>
      <c r="EE6643" s="143"/>
    </row>
    <row r="6644" spans="78:135">
      <c r="BZ6644"/>
      <c r="CA6644" s="281">
        <v>41436.68273148148</v>
      </c>
      <c r="CB6644" t="s">
        <v>1969</v>
      </c>
      <c r="CG6644" s="65"/>
      <c r="DJ6644" s="139"/>
      <c r="DK6644" s="95"/>
      <c r="DO6644" s="141"/>
      <c r="DP6644" s="91"/>
      <c r="DQ6644" s="72"/>
      <c r="DR6644" s="72"/>
      <c r="DS6644" s="72"/>
      <c r="DT6644" s="72"/>
      <c r="DZ6644" s="141"/>
      <c r="EA6644" s="141"/>
      <c r="EE6644" s="143"/>
    </row>
    <row r="6645" spans="78:135">
      <c r="BZ6645"/>
      <c r="CA6645" s="281">
        <v>41436.682743055557</v>
      </c>
      <c r="CB6645" t="s">
        <v>3597</v>
      </c>
      <c r="CG6645" s="65"/>
      <c r="DJ6645" s="139"/>
      <c r="DK6645" s="95"/>
      <c r="DO6645" s="141"/>
      <c r="DP6645" s="91"/>
      <c r="DQ6645" s="72"/>
      <c r="DR6645" s="72"/>
      <c r="DS6645" s="72"/>
      <c r="DT6645" s="72"/>
      <c r="DZ6645" s="141"/>
      <c r="EA6645" s="141"/>
      <c r="EE6645" s="143"/>
    </row>
    <row r="6646" spans="78:135">
      <c r="BZ6646"/>
      <c r="CA6646" s="281">
        <v>41436.682754629626</v>
      </c>
      <c r="CB6646" t="s">
        <v>1969</v>
      </c>
      <c r="CG6646" s="65"/>
      <c r="DJ6646" s="139"/>
      <c r="DK6646" s="95"/>
      <c r="DO6646" s="141"/>
      <c r="DP6646" s="91"/>
      <c r="DQ6646" s="72"/>
      <c r="DR6646" s="72"/>
      <c r="DS6646" s="72"/>
      <c r="DT6646" s="72"/>
      <c r="DZ6646" s="141"/>
      <c r="EA6646" s="141"/>
      <c r="EE6646" s="143"/>
    </row>
    <row r="6647" spans="78:135">
      <c r="BZ6647"/>
      <c r="CA6647" s="281">
        <v>41436.682766203703</v>
      </c>
      <c r="CB6647" t="s">
        <v>1969</v>
      </c>
      <c r="CG6647" s="65"/>
      <c r="DJ6647" s="139"/>
      <c r="DK6647" s="95"/>
      <c r="DO6647" s="141"/>
      <c r="DP6647" s="91"/>
      <c r="DQ6647" s="72"/>
      <c r="DR6647" s="72"/>
      <c r="DS6647" s="72"/>
      <c r="DT6647" s="72"/>
      <c r="DZ6647" s="141"/>
      <c r="EA6647" s="141"/>
      <c r="EE6647" s="143"/>
    </row>
    <row r="6648" spans="78:135">
      <c r="BZ6648"/>
      <c r="CA6648" s="281">
        <v>41436.682766203703</v>
      </c>
      <c r="CB6648" t="s">
        <v>1969</v>
      </c>
      <c r="CG6648" s="65"/>
      <c r="DJ6648" s="139"/>
      <c r="DK6648" s="95"/>
      <c r="DO6648" s="141"/>
      <c r="DP6648" s="91"/>
      <c r="DQ6648" s="72"/>
      <c r="DR6648" s="72"/>
      <c r="DS6648" s="72"/>
      <c r="DT6648" s="72"/>
      <c r="DZ6648" s="141"/>
      <c r="EA6648" s="141"/>
      <c r="EE6648" s="143"/>
    </row>
    <row r="6649" spans="78:135">
      <c r="BZ6649"/>
      <c r="CA6649" s="281">
        <v>41436.68277777778</v>
      </c>
      <c r="CB6649" t="s">
        <v>1969</v>
      </c>
      <c r="CG6649" s="65"/>
      <c r="DJ6649" s="139"/>
      <c r="DK6649" s="95"/>
      <c r="DO6649" s="141"/>
      <c r="DP6649" s="91"/>
      <c r="DQ6649" s="72"/>
      <c r="DR6649" s="72"/>
      <c r="DS6649" s="72"/>
      <c r="DT6649" s="72"/>
      <c r="DZ6649" s="141"/>
      <c r="EA6649" s="141"/>
      <c r="EE6649" s="143"/>
    </row>
    <row r="6650" spans="78:135">
      <c r="BZ6650"/>
      <c r="CA6650" s="281">
        <v>41436.682789351849</v>
      </c>
      <c r="CB6650" t="s">
        <v>1969</v>
      </c>
      <c r="CG6650" s="65"/>
      <c r="DJ6650" s="139"/>
      <c r="DK6650" s="95"/>
      <c r="DO6650" s="141"/>
      <c r="DP6650" s="91"/>
      <c r="DQ6650" s="72"/>
      <c r="DR6650" s="72"/>
      <c r="DS6650" s="72"/>
      <c r="DT6650" s="72"/>
      <c r="DZ6650" s="141"/>
      <c r="EA6650" s="141"/>
      <c r="EE6650" s="143"/>
    </row>
    <row r="6651" spans="78:135">
      <c r="BZ6651"/>
      <c r="CA6651" s="281">
        <v>41436.682800925926</v>
      </c>
      <c r="CB6651" t="s">
        <v>1969</v>
      </c>
      <c r="CG6651" s="65"/>
      <c r="DJ6651" s="139"/>
      <c r="DK6651" s="95"/>
      <c r="DO6651" s="141"/>
      <c r="DP6651" s="91"/>
      <c r="DQ6651" s="72"/>
      <c r="DR6651" s="72"/>
      <c r="DS6651" s="72"/>
      <c r="DT6651" s="72"/>
      <c r="DZ6651" s="141"/>
      <c r="EA6651" s="141"/>
      <c r="EE6651" s="143"/>
    </row>
    <row r="6652" spans="78:135">
      <c r="BZ6652"/>
      <c r="CA6652" s="281">
        <v>41436.682812500003</v>
      </c>
      <c r="CB6652" t="s">
        <v>1969</v>
      </c>
      <c r="CG6652" s="65"/>
      <c r="DJ6652" s="139"/>
      <c r="DK6652" s="95"/>
      <c r="DO6652" s="141"/>
      <c r="DP6652" s="91"/>
      <c r="DQ6652" s="72"/>
      <c r="DR6652" s="72"/>
      <c r="DS6652" s="72"/>
      <c r="DT6652" s="72"/>
      <c r="DZ6652" s="141"/>
      <c r="EA6652" s="141"/>
      <c r="EE6652" s="143"/>
    </row>
    <row r="6653" spans="78:135">
      <c r="BZ6653"/>
      <c r="CA6653" s="281">
        <v>41436.682835648149</v>
      </c>
      <c r="CB6653" t="s">
        <v>3598</v>
      </c>
      <c r="CG6653" s="65"/>
      <c r="DJ6653" s="139"/>
      <c r="DK6653" s="95"/>
      <c r="DO6653" s="141"/>
      <c r="DP6653" s="91"/>
      <c r="DQ6653" s="72"/>
      <c r="DR6653" s="72"/>
      <c r="DS6653" s="72"/>
      <c r="DT6653" s="72"/>
      <c r="DZ6653" s="141"/>
      <c r="EA6653" s="141"/>
      <c r="EE6653" s="143"/>
    </row>
    <row r="6654" spans="78:135">
      <c r="BZ6654"/>
      <c r="CA6654" s="281">
        <v>41436.682835648149</v>
      </c>
      <c r="CB6654" t="s">
        <v>1969</v>
      </c>
      <c r="CG6654" s="65"/>
      <c r="DJ6654" s="139"/>
      <c r="DK6654" s="95"/>
      <c r="DO6654" s="141"/>
      <c r="DP6654" s="91"/>
      <c r="DQ6654" s="72"/>
      <c r="DR6654" s="72"/>
      <c r="DS6654" s="72"/>
      <c r="DT6654" s="72"/>
      <c r="DZ6654" s="141"/>
      <c r="EA6654" s="141"/>
      <c r="EE6654" s="143"/>
    </row>
    <row r="6655" spans="78:135">
      <c r="BZ6655"/>
      <c r="CA6655" s="281">
        <v>41436.682847222219</v>
      </c>
      <c r="CB6655" t="s">
        <v>1969</v>
      </c>
      <c r="CG6655" s="65"/>
      <c r="DJ6655" s="139"/>
      <c r="DK6655" s="95"/>
      <c r="DO6655" s="141"/>
      <c r="DP6655" s="91"/>
      <c r="DQ6655" s="72"/>
      <c r="DR6655" s="72"/>
      <c r="DS6655" s="72"/>
      <c r="DT6655" s="72"/>
      <c r="DZ6655" s="141"/>
      <c r="EA6655" s="141"/>
      <c r="EE6655" s="143"/>
    </row>
    <row r="6656" spans="78:135">
      <c r="BZ6656"/>
      <c r="CA6656" s="281">
        <v>41436.682847222219</v>
      </c>
      <c r="CB6656" t="s">
        <v>1969</v>
      </c>
      <c r="CG6656" s="65"/>
      <c r="DJ6656" s="139"/>
      <c r="DK6656" s="95"/>
      <c r="DO6656" s="141"/>
      <c r="DP6656" s="91"/>
      <c r="DQ6656" s="72"/>
      <c r="DR6656" s="72"/>
      <c r="DS6656" s="72"/>
      <c r="DT6656" s="72"/>
      <c r="DZ6656" s="141"/>
      <c r="EA6656" s="141"/>
      <c r="EE6656" s="143"/>
    </row>
    <row r="6657" spans="78:135">
      <c r="BZ6657"/>
      <c r="CA6657" s="281">
        <v>41436.682858796295</v>
      </c>
      <c r="CB6657" t="s">
        <v>1969</v>
      </c>
      <c r="CG6657" s="65"/>
      <c r="DJ6657" s="139"/>
      <c r="DK6657" s="95"/>
      <c r="DO6657" s="141"/>
      <c r="DP6657" s="91"/>
      <c r="DQ6657" s="72"/>
      <c r="DR6657" s="72"/>
      <c r="DS6657" s="72"/>
      <c r="DT6657" s="72"/>
      <c r="DZ6657" s="141"/>
      <c r="EA6657" s="141"/>
      <c r="EE6657" s="143"/>
    </row>
    <row r="6658" spans="78:135">
      <c r="BZ6658"/>
      <c r="CA6658" s="281">
        <v>41436.682881944442</v>
      </c>
      <c r="CB6658" t="s">
        <v>1969</v>
      </c>
      <c r="CG6658" s="65"/>
      <c r="DJ6658" s="139"/>
      <c r="DK6658" s="95"/>
      <c r="DO6658" s="141"/>
      <c r="DP6658" s="91"/>
      <c r="DQ6658" s="72"/>
      <c r="DR6658" s="72"/>
      <c r="DS6658" s="72"/>
      <c r="DT6658" s="72"/>
      <c r="DZ6658" s="141"/>
      <c r="EA6658" s="141"/>
      <c r="EE6658" s="143"/>
    </row>
    <row r="6659" spans="78:135">
      <c r="BZ6659"/>
      <c r="CA6659" s="281">
        <v>41436.682893518519</v>
      </c>
      <c r="CB6659" t="s">
        <v>1969</v>
      </c>
      <c r="CG6659" s="65"/>
      <c r="DJ6659" s="139"/>
      <c r="DK6659" s="95"/>
      <c r="DO6659" s="141"/>
      <c r="DP6659" s="91"/>
      <c r="DQ6659" s="72"/>
      <c r="DR6659" s="72"/>
      <c r="DS6659" s="72"/>
      <c r="DT6659" s="72"/>
      <c r="DZ6659" s="141"/>
      <c r="EA6659" s="141"/>
      <c r="EE6659" s="143"/>
    </row>
    <row r="6660" spans="78:135">
      <c r="BZ6660"/>
      <c r="CA6660" s="281">
        <v>41436.682905092595</v>
      </c>
      <c r="CB6660" t="s">
        <v>1969</v>
      </c>
      <c r="CG6660" s="65"/>
      <c r="DJ6660" s="139"/>
      <c r="DK6660" s="95"/>
      <c r="DO6660" s="141"/>
      <c r="DP6660" s="91"/>
      <c r="DQ6660" s="72"/>
      <c r="DR6660" s="72"/>
      <c r="DS6660" s="72"/>
      <c r="DT6660" s="72"/>
      <c r="DZ6660" s="141"/>
      <c r="EA6660" s="141"/>
      <c r="EE6660" s="143"/>
    </row>
    <row r="6661" spans="78:135">
      <c r="BZ6661"/>
      <c r="CA6661" s="281">
        <v>41436.682916666665</v>
      </c>
      <c r="CB6661" t="s">
        <v>3634</v>
      </c>
      <c r="CG6661" s="65"/>
      <c r="DJ6661" s="139"/>
      <c r="DK6661" s="95"/>
      <c r="DO6661" s="141"/>
      <c r="DP6661" s="91"/>
      <c r="DQ6661" s="72"/>
      <c r="DR6661" s="72"/>
      <c r="DS6661" s="72"/>
      <c r="DT6661" s="72"/>
      <c r="DZ6661" s="141"/>
      <c r="EA6661" s="141"/>
      <c r="EE6661" s="143"/>
    </row>
    <row r="6662" spans="78:135">
      <c r="BZ6662"/>
      <c r="CA6662" s="281">
        <v>41436.682928240742</v>
      </c>
      <c r="CB6662" t="s">
        <v>1969</v>
      </c>
      <c r="CG6662" s="65"/>
      <c r="DJ6662" s="139"/>
      <c r="DK6662" s="95"/>
      <c r="DO6662" s="141"/>
      <c r="DP6662" s="91"/>
      <c r="DQ6662" s="72"/>
      <c r="DR6662" s="72"/>
      <c r="DS6662" s="72"/>
      <c r="DT6662" s="72"/>
      <c r="DZ6662" s="141"/>
      <c r="EA6662" s="141"/>
      <c r="EE6662" s="143"/>
    </row>
    <row r="6663" spans="78:135">
      <c r="BZ6663"/>
      <c r="CA6663" s="281">
        <v>41436.682939814818</v>
      </c>
      <c r="CB6663" t="s">
        <v>1969</v>
      </c>
      <c r="CG6663" s="65"/>
      <c r="DJ6663" s="139"/>
      <c r="DK6663" s="95"/>
      <c r="DO6663" s="141"/>
      <c r="DP6663" s="91"/>
      <c r="DQ6663" s="72"/>
      <c r="DR6663" s="72"/>
      <c r="DS6663" s="72"/>
      <c r="DT6663" s="72"/>
      <c r="DZ6663" s="141"/>
      <c r="EA6663" s="141"/>
      <c r="EE6663" s="143"/>
    </row>
    <row r="6664" spans="78:135">
      <c r="BZ6664"/>
      <c r="CA6664" s="281">
        <v>41436.682939814818</v>
      </c>
      <c r="CB6664" t="s">
        <v>1969</v>
      </c>
      <c r="CG6664" s="65"/>
      <c r="DJ6664" s="139"/>
      <c r="DK6664" s="95"/>
      <c r="DO6664" s="141"/>
      <c r="DP6664" s="91"/>
      <c r="DQ6664" s="72"/>
      <c r="DR6664" s="72"/>
      <c r="DS6664" s="72"/>
      <c r="DT6664" s="72"/>
      <c r="DZ6664" s="141"/>
      <c r="EA6664" s="141"/>
      <c r="EE6664" s="143"/>
    </row>
    <row r="6665" spans="78:135">
      <c r="BZ6665"/>
      <c r="CA6665" s="281">
        <v>41436.682951388888</v>
      </c>
      <c r="CB6665" t="s">
        <v>1969</v>
      </c>
      <c r="CG6665" s="65"/>
      <c r="DJ6665" s="139"/>
      <c r="DK6665" s="95"/>
      <c r="DO6665" s="141"/>
      <c r="DP6665" s="91"/>
      <c r="DQ6665" s="72"/>
      <c r="DR6665" s="72"/>
      <c r="DS6665" s="72"/>
      <c r="DT6665" s="72"/>
      <c r="DZ6665" s="141"/>
      <c r="EA6665" s="141"/>
      <c r="EE6665" s="143"/>
    </row>
    <row r="6666" spans="78:135">
      <c r="BZ6666"/>
      <c r="CA6666" s="281">
        <v>41436.682962962965</v>
      </c>
      <c r="CB6666" t="s">
        <v>1969</v>
      </c>
      <c r="CG6666" s="65"/>
      <c r="DJ6666" s="139"/>
      <c r="DK6666" s="95"/>
      <c r="DO6666" s="141"/>
      <c r="DP6666" s="91"/>
      <c r="DQ6666" s="72"/>
      <c r="DR6666" s="72"/>
      <c r="DS6666" s="72"/>
      <c r="DT6666" s="72"/>
      <c r="DZ6666" s="141"/>
      <c r="EA6666" s="141"/>
      <c r="EE6666" s="143"/>
    </row>
    <row r="6667" spans="78:135">
      <c r="BZ6667"/>
      <c r="CA6667" s="281">
        <v>41436.682974537034</v>
      </c>
      <c r="CB6667" t="s">
        <v>1969</v>
      </c>
      <c r="CG6667" s="65"/>
      <c r="DJ6667" s="139"/>
      <c r="DK6667" s="95"/>
      <c r="DO6667" s="141"/>
      <c r="DP6667" s="91"/>
      <c r="DQ6667" s="72"/>
      <c r="DR6667" s="72"/>
      <c r="DS6667" s="72"/>
      <c r="DT6667" s="72"/>
      <c r="DZ6667" s="141"/>
      <c r="EA6667" s="141"/>
      <c r="EE6667" s="143"/>
    </row>
    <row r="6668" spans="78:135">
      <c r="BZ6668"/>
      <c r="CA6668" s="281">
        <v>41436.682986111111</v>
      </c>
      <c r="CB6668" t="s">
        <v>1969</v>
      </c>
      <c r="CG6668" s="65"/>
      <c r="DJ6668" s="139"/>
      <c r="DK6668" s="95"/>
      <c r="DO6668" s="141"/>
      <c r="DP6668" s="91"/>
      <c r="DQ6668" s="72"/>
      <c r="DR6668" s="72"/>
      <c r="DS6668" s="72"/>
      <c r="DT6668" s="72"/>
      <c r="DZ6668" s="141"/>
      <c r="EA6668" s="141"/>
      <c r="EE6668" s="143"/>
    </row>
    <row r="6669" spans="78:135">
      <c r="BZ6669"/>
      <c r="CA6669" s="281">
        <v>41436.683009259257</v>
      </c>
      <c r="CB6669" t="s">
        <v>3600</v>
      </c>
      <c r="CG6669" s="65"/>
      <c r="DJ6669" s="139"/>
      <c r="DK6669" s="95"/>
      <c r="DO6669" s="141"/>
      <c r="DP6669" s="91"/>
      <c r="DQ6669" s="72"/>
      <c r="DR6669" s="72"/>
      <c r="DS6669" s="72"/>
      <c r="DT6669" s="72"/>
      <c r="DZ6669" s="141"/>
      <c r="EA6669" s="141"/>
      <c r="EE6669" s="143"/>
    </row>
    <row r="6670" spans="78:135">
      <c r="BZ6670"/>
      <c r="CA6670" s="281">
        <v>41436.683009259257</v>
      </c>
      <c r="CB6670" t="s">
        <v>1969</v>
      </c>
      <c r="CG6670" s="65"/>
      <c r="DJ6670" s="139"/>
      <c r="DK6670" s="95"/>
      <c r="DO6670" s="141"/>
      <c r="DP6670" s="91"/>
      <c r="DQ6670" s="72"/>
      <c r="DR6670" s="72"/>
      <c r="DS6670" s="72"/>
      <c r="DT6670" s="72"/>
      <c r="DZ6670" s="141"/>
      <c r="EA6670" s="141"/>
      <c r="EE6670" s="143"/>
    </row>
    <row r="6671" spans="78:135">
      <c r="BZ6671"/>
      <c r="CA6671" s="281">
        <v>41436.683020833334</v>
      </c>
      <c r="CB6671" t="s">
        <v>1969</v>
      </c>
      <c r="CG6671" s="65"/>
      <c r="DJ6671" s="139"/>
      <c r="DK6671" s="95"/>
      <c r="DO6671" s="141"/>
      <c r="DP6671" s="91"/>
      <c r="DQ6671" s="72"/>
      <c r="DR6671" s="72"/>
      <c r="DS6671" s="72"/>
      <c r="DT6671" s="72"/>
      <c r="DZ6671" s="141"/>
      <c r="EA6671" s="141"/>
      <c r="EE6671" s="143"/>
    </row>
    <row r="6672" spans="78:135">
      <c r="BZ6672"/>
      <c r="CA6672" s="281">
        <v>41436.683020833334</v>
      </c>
      <c r="CB6672" t="s">
        <v>1969</v>
      </c>
      <c r="CG6672" s="65"/>
      <c r="DJ6672" s="139"/>
      <c r="DK6672" s="95"/>
      <c r="DO6672" s="141"/>
      <c r="DP6672" s="91"/>
      <c r="DQ6672" s="72"/>
      <c r="DR6672" s="72"/>
      <c r="DS6672" s="72"/>
      <c r="DT6672" s="72"/>
      <c r="DZ6672" s="141"/>
      <c r="EA6672" s="141"/>
      <c r="EE6672" s="143"/>
    </row>
    <row r="6673" spans="78:135">
      <c r="BZ6673"/>
      <c r="CA6673" s="100">
        <v>41436.68304398148</v>
      </c>
      <c r="CB6673" t="s">
        <v>1969</v>
      </c>
      <c r="CG6673" s="65"/>
      <c r="DJ6673" s="139"/>
      <c r="DK6673" s="95"/>
      <c r="DO6673" s="141"/>
      <c r="DP6673" s="91"/>
      <c r="DQ6673" s="72"/>
      <c r="DR6673" s="72"/>
      <c r="DS6673" s="72"/>
      <c r="DT6673" s="72"/>
      <c r="DZ6673" s="141"/>
      <c r="EA6673" s="141"/>
      <c r="EE6673" s="143"/>
    </row>
    <row r="6674" spans="78:135">
      <c r="BZ6674"/>
      <c r="CA6674" s="100">
        <v>41436.683055555557</v>
      </c>
      <c r="CB6674" t="s">
        <v>1969</v>
      </c>
      <c r="CG6674" s="65"/>
      <c r="DJ6674" s="139"/>
      <c r="DK6674" s="95"/>
      <c r="DO6674" s="141"/>
      <c r="DP6674" s="91"/>
      <c r="DQ6674" s="72"/>
      <c r="DR6674" s="72"/>
      <c r="DS6674" s="72"/>
      <c r="DT6674" s="72"/>
      <c r="DZ6674" s="141"/>
      <c r="EA6674" s="141"/>
      <c r="EE6674" s="143"/>
    </row>
    <row r="6675" spans="78:135">
      <c r="BZ6675"/>
      <c r="CA6675" s="100">
        <v>41436.683067129627</v>
      </c>
      <c r="CB6675" t="s">
        <v>1969</v>
      </c>
      <c r="CG6675" s="65"/>
      <c r="DJ6675" s="139"/>
      <c r="DK6675" s="95"/>
      <c r="DO6675" s="141"/>
      <c r="DP6675" s="91"/>
      <c r="DQ6675" s="72"/>
      <c r="DR6675" s="72"/>
      <c r="DS6675" s="72"/>
      <c r="DT6675" s="72"/>
      <c r="DZ6675" s="141"/>
      <c r="EA6675" s="141"/>
      <c r="EE6675" s="143"/>
    </row>
    <row r="6676" spans="78:135">
      <c r="BZ6676"/>
      <c r="CA6676" s="100">
        <v>41436.683078703703</v>
      </c>
      <c r="CB6676" t="s">
        <v>1969</v>
      </c>
      <c r="CG6676" s="65"/>
      <c r="DJ6676" s="139"/>
      <c r="DK6676" s="95"/>
      <c r="DO6676" s="141"/>
      <c r="DP6676" s="91"/>
      <c r="DQ6676" s="72"/>
      <c r="DR6676" s="72"/>
      <c r="DS6676" s="72"/>
      <c r="DT6676" s="72"/>
      <c r="DZ6676" s="141"/>
      <c r="EA6676" s="141"/>
      <c r="EE6676" s="143"/>
    </row>
    <row r="6677" spans="78:135">
      <c r="BZ6677"/>
      <c r="CA6677" s="100">
        <v>41436.68309027778</v>
      </c>
      <c r="CB6677" t="s">
        <v>3698</v>
      </c>
      <c r="CG6677" s="65"/>
      <c r="DJ6677" s="139"/>
      <c r="DK6677" s="95"/>
      <c r="DO6677" s="141"/>
      <c r="DP6677" s="91"/>
      <c r="DQ6677" s="72"/>
      <c r="DR6677" s="72"/>
      <c r="DS6677" s="72"/>
      <c r="DT6677" s="72"/>
      <c r="DZ6677" s="141"/>
      <c r="EA6677" s="141"/>
      <c r="EE6677" s="143"/>
    </row>
    <row r="6678" spans="78:135">
      <c r="BZ6678"/>
      <c r="CA6678" s="100">
        <v>41436.68310185185</v>
      </c>
      <c r="CB6678" t="s">
        <v>1969</v>
      </c>
      <c r="CG6678" s="65"/>
      <c r="DJ6678" s="139"/>
      <c r="DK6678" s="95"/>
      <c r="DO6678" s="141"/>
      <c r="DP6678" s="91"/>
      <c r="DQ6678" s="72"/>
      <c r="DR6678" s="72"/>
      <c r="DS6678" s="72"/>
      <c r="DT6678" s="72"/>
      <c r="DZ6678" s="141"/>
      <c r="EA6678" s="141"/>
      <c r="EE6678" s="143"/>
    </row>
    <row r="6679" spans="78:135">
      <c r="BZ6679"/>
      <c r="CA6679" s="100">
        <v>41436.683113425926</v>
      </c>
      <c r="CB6679" t="s">
        <v>1969</v>
      </c>
      <c r="CG6679" s="65"/>
      <c r="DJ6679" s="139"/>
      <c r="DK6679" s="95"/>
      <c r="DO6679" s="141"/>
      <c r="DP6679" s="91"/>
      <c r="DQ6679" s="72"/>
      <c r="DR6679" s="72"/>
      <c r="DS6679" s="72"/>
      <c r="DT6679" s="72"/>
      <c r="DZ6679" s="141"/>
      <c r="EA6679" s="141"/>
      <c r="EE6679" s="143"/>
    </row>
    <row r="6680" spans="78:135">
      <c r="BZ6680"/>
      <c r="CA6680" s="100">
        <v>41436.683113425926</v>
      </c>
      <c r="CB6680" t="s">
        <v>1969</v>
      </c>
      <c r="CG6680" s="65"/>
      <c r="DJ6680" s="139"/>
      <c r="DK6680" s="95"/>
      <c r="DO6680" s="141"/>
      <c r="DP6680" s="91"/>
      <c r="DQ6680" s="72"/>
      <c r="DR6680" s="72"/>
      <c r="DS6680" s="72"/>
      <c r="DT6680" s="72"/>
      <c r="DZ6680" s="141"/>
      <c r="EA6680" s="141"/>
      <c r="EE6680" s="143"/>
    </row>
    <row r="6681" spans="78:135">
      <c r="BZ6681"/>
      <c r="CA6681" s="100">
        <v>41436.683125000003</v>
      </c>
      <c r="CB6681" t="s">
        <v>1969</v>
      </c>
      <c r="CG6681" s="65"/>
      <c r="DJ6681" s="139"/>
      <c r="DK6681" s="95"/>
      <c r="DO6681" s="141"/>
      <c r="DP6681" s="91"/>
      <c r="DQ6681" s="72"/>
      <c r="DR6681" s="72"/>
      <c r="DS6681" s="72"/>
      <c r="DT6681" s="72"/>
      <c r="DZ6681" s="141"/>
      <c r="EA6681" s="141"/>
      <c r="EE6681" s="143"/>
    </row>
    <row r="6682" spans="78:135">
      <c r="BZ6682"/>
      <c r="CA6682" s="100">
        <v>41436.683136574073</v>
      </c>
      <c r="CB6682" t="s">
        <v>1969</v>
      </c>
      <c r="CG6682" s="65"/>
      <c r="DJ6682" s="139"/>
      <c r="DK6682" s="95"/>
      <c r="DO6682" s="141"/>
      <c r="DP6682" s="91"/>
      <c r="DQ6682" s="72"/>
      <c r="DR6682" s="72"/>
      <c r="DS6682" s="72"/>
      <c r="DT6682" s="72"/>
      <c r="DZ6682" s="141"/>
      <c r="EA6682" s="141"/>
      <c r="EE6682" s="143"/>
    </row>
    <row r="6683" spans="78:135">
      <c r="BZ6683"/>
      <c r="CA6683" s="100">
        <v>41436.683148148149</v>
      </c>
      <c r="CB6683" t="s">
        <v>1969</v>
      </c>
      <c r="CG6683" s="65"/>
      <c r="DJ6683" s="139"/>
      <c r="DK6683" s="95"/>
      <c r="DO6683" s="141"/>
      <c r="DP6683" s="91"/>
      <c r="DQ6683" s="72"/>
      <c r="DR6683" s="72"/>
      <c r="DS6683" s="72"/>
      <c r="DT6683" s="72"/>
      <c r="DZ6683" s="141"/>
      <c r="EA6683" s="141"/>
      <c r="EE6683" s="143"/>
    </row>
    <row r="6684" spans="78:135">
      <c r="BZ6684"/>
      <c r="CA6684" s="100">
        <v>41436.683171296296</v>
      </c>
      <c r="CB6684" t="s">
        <v>1969</v>
      </c>
      <c r="CG6684" s="65"/>
      <c r="DJ6684" s="139"/>
      <c r="DK6684" s="95"/>
      <c r="DO6684" s="141"/>
      <c r="DP6684" s="91"/>
      <c r="DQ6684" s="72"/>
      <c r="DR6684" s="72"/>
      <c r="DS6684" s="72"/>
      <c r="DT6684" s="72"/>
      <c r="DZ6684" s="141"/>
      <c r="EA6684" s="141"/>
      <c r="EE6684" s="143"/>
    </row>
    <row r="6685" spans="78:135">
      <c r="BZ6685"/>
      <c r="CA6685" s="100">
        <v>41436.683182870373</v>
      </c>
      <c r="CB6685" t="s">
        <v>3679</v>
      </c>
      <c r="CG6685" s="65"/>
      <c r="DJ6685" s="139"/>
      <c r="DK6685" s="95"/>
      <c r="DO6685" s="141"/>
      <c r="DP6685" s="91"/>
      <c r="DQ6685" s="72"/>
      <c r="DR6685" s="72"/>
      <c r="DS6685" s="72"/>
      <c r="DT6685" s="72"/>
      <c r="DZ6685" s="141"/>
      <c r="EA6685" s="141"/>
      <c r="EE6685" s="143"/>
    </row>
    <row r="6686" spans="78:135">
      <c r="BZ6686"/>
      <c r="CA6686" s="100">
        <v>41436.683182870373</v>
      </c>
      <c r="CB6686" t="s">
        <v>1969</v>
      </c>
      <c r="CG6686" s="65"/>
      <c r="DJ6686" s="139"/>
      <c r="DK6686" s="95"/>
      <c r="DO6686" s="141"/>
      <c r="DP6686" s="91"/>
      <c r="DQ6686" s="72"/>
      <c r="DR6686" s="72"/>
      <c r="DS6686" s="72"/>
      <c r="DT6686" s="72"/>
      <c r="DZ6686" s="141"/>
      <c r="EA6686" s="141"/>
      <c r="EE6686" s="143"/>
    </row>
    <row r="6687" spans="78:135">
      <c r="BZ6687"/>
      <c r="CA6687" s="100">
        <v>41436.683194444442</v>
      </c>
      <c r="CB6687" t="s">
        <v>1969</v>
      </c>
      <c r="CG6687" s="65"/>
      <c r="DJ6687" s="139"/>
      <c r="DK6687" s="95"/>
      <c r="DO6687" s="141"/>
      <c r="DP6687" s="91"/>
      <c r="DQ6687" s="72"/>
      <c r="DR6687" s="72"/>
      <c r="DS6687" s="72"/>
      <c r="DT6687" s="72"/>
      <c r="DZ6687" s="141"/>
      <c r="EA6687" s="141"/>
      <c r="EE6687" s="143"/>
    </row>
    <row r="6688" spans="78:135">
      <c r="BZ6688"/>
      <c r="CA6688" s="100">
        <v>41436.683206018519</v>
      </c>
      <c r="CB6688" t="s">
        <v>1969</v>
      </c>
      <c r="CG6688" s="65"/>
      <c r="DJ6688" s="139"/>
      <c r="DK6688" s="95"/>
      <c r="DO6688" s="141"/>
      <c r="DP6688" s="91"/>
      <c r="DQ6688" s="72"/>
      <c r="DR6688" s="72"/>
      <c r="DS6688" s="72"/>
      <c r="DT6688" s="72"/>
      <c r="DZ6688" s="141"/>
      <c r="EA6688" s="141"/>
      <c r="EE6688" s="143"/>
    </row>
    <row r="6689" spans="78:135">
      <c r="BZ6689"/>
      <c r="CA6689" s="100">
        <v>41436.683217592596</v>
      </c>
      <c r="CB6689" t="s">
        <v>1969</v>
      </c>
      <c r="CG6689" s="65"/>
      <c r="DJ6689" s="139"/>
      <c r="DK6689" s="95"/>
      <c r="DO6689" s="141"/>
      <c r="DP6689" s="91"/>
      <c r="DQ6689" s="72"/>
      <c r="DR6689" s="72"/>
      <c r="DS6689" s="72"/>
      <c r="DT6689" s="72"/>
      <c r="DZ6689" s="141"/>
      <c r="EA6689" s="141"/>
      <c r="EE6689" s="143"/>
    </row>
    <row r="6690" spans="78:135">
      <c r="BZ6690"/>
      <c r="CA6690" s="100">
        <v>41436.683229166665</v>
      </c>
      <c r="CB6690" t="s">
        <v>1969</v>
      </c>
      <c r="CG6690" s="65"/>
      <c r="DJ6690" s="139"/>
      <c r="DK6690" s="95"/>
      <c r="DO6690" s="141"/>
      <c r="DP6690" s="91"/>
      <c r="DQ6690" s="72"/>
      <c r="DR6690" s="72"/>
      <c r="DS6690" s="72"/>
      <c r="DT6690" s="72"/>
      <c r="DZ6690" s="141"/>
      <c r="EA6690" s="141"/>
      <c r="EE6690" s="143"/>
    </row>
    <row r="6691" spans="78:135">
      <c r="BZ6691"/>
      <c r="CA6691" s="100">
        <v>41436.683240740742</v>
      </c>
      <c r="CB6691" t="s">
        <v>1969</v>
      </c>
      <c r="CG6691" s="65"/>
      <c r="DJ6691" s="139"/>
      <c r="DK6691" s="95"/>
      <c r="DO6691" s="141"/>
      <c r="DP6691" s="91"/>
      <c r="DQ6691" s="72"/>
      <c r="DR6691" s="72"/>
      <c r="DS6691" s="72"/>
      <c r="DT6691" s="72"/>
      <c r="DZ6691" s="141"/>
      <c r="EA6691" s="141"/>
      <c r="EE6691" s="143"/>
    </row>
    <row r="6692" spans="78:135">
      <c r="BZ6692"/>
      <c r="CA6692" s="100">
        <v>41436.683252314811</v>
      </c>
      <c r="CB6692" t="s">
        <v>1969</v>
      </c>
      <c r="CG6692" s="65"/>
      <c r="DJ6692" s="139"/>
      <c r="DK6692" s="95"/>
      <c r="DO6692" s="141"/>
      <c r="DP6692" s="91"/>
      <c r="DQ6692" s="72"/>
      <c r="DR6692" s="72"/>
      <c r="DS6692" s="72"/>
      <c r="DT6692" s="72"/>
      <c r="DZ6692" s="141"/>
      <c r="EA6692" s="141"/>
      <c r="EE6692" s="143"/>
    </row>
    <row r="6693" spans="78:135">
      <c r="BZ6693"/>
      <c r="CA6693" s="100">
        <v>41436.683263888888</v>
      </c>
      <c r="CB6693" t="s">
        <v>3700</v>
      </c>
      <c r="CG6693" s="65"/>
      <c r="DJ6693" s="139"/>
      <c r="DK6693" s="95"/>
      <c r="DO6693" s="141"/>
      <c r="DP6693" s="91"/>
      <c r="DQ6693" s="72"/>
      <c r="DR6693" s="72"/>
      <c r="DS6693" s="72"/>
      <c r="DT6693" s="72"/>
      <c r="DZ6693" s="141"/>
      <c r="EA6693" s="141"/>
      <c r="EE6693" s="143"/>
    </row>
    <row r="6694" spans="78:135">
      <c r="BZ6694"/>
      <c r="CA6694" s="100">
        <v>41436.683275462965</v>
      </c>
      <c r="CB6694" t="s">
        <v>1969</v>
      </c>
      <c r="CG6694" s="65"/>
      <c r="DJ6694" s="139"/>
      <c r="DK6694" s="95"/>
      <c r="DO6694" s="141"/>
      <c r="DP6694" s="91"/>
      <c r="DQ6694" s="72"/>
      <c r="DR6694" s="72"/>
      <c r="DS6694" s="72"/>
      <c r="DT6694" s="72"/>
      <c r="DZ6694" s="141"/>
      <c r="EA6694" s="141"/>
      <c r="EE6694" s="143"/>
    </row>
    <row r="6695" spans="78:135">
      <c r="BZ6695"/>
      <c r="CA6695" s="100">
        <v>41436.683275462965</v>
      </c>
      <c r="CB6695" t="s">
        <v>3701</v>
      </c>
      <c r="CG6695" s="65"/>
      <c r="DJ6695" s="139"/>
      <c r="DK6695" s="95"/>
      <c r="DO6695" s="141"/>
      <c r="DP6695" s="91"/>
      <c r="DQ6695" s="72"/>
      <c r="DR6695" s="72"/>
      <c r="DS6695" s="72"/>
      <c r="DT6695" s="72"/>
      <c r="DZ6695" s="141"/>
      <c r="EA6695" s="141"/>
      <c r="EE6695" s="143"/>
    </row>
    <row r="6696" spans="78:135">
      <c r="BZ6696"/>
      <c r="CA6696" s="100">
        <v>41436.707731481481</v>
      </c>
      <c r="CB6696" t="s">
        <v>3702</v>
      </c>
      <c r="CG6696" s="65"/>
      <c r="DJ6696" s="139"/>
      <c r="DK6696" s="95"/>
      <c r="DO6696" s="141"/>
      <c r="DP6696" s="91"/>
      <c r="DQ6696" s="72"/>
      <c r="DR6696" s="72"/>
      <c r="DS6696" s="72"/>
      <c r="DT6696" s="72"/>
      <c r="DZ6696" s="141"/>
      <c r="EA6696" s="141"/>
      <c r="EE6696" s="143"/>
    </row>
    <row r="6697" spans="78:135">
      <c r="BZ6697"/>
      <c r="CA6697" s="100">
        <v>41436.707743055558</v>
      </c>
      <c r="CB6697" t="s">
        <v>798</v>
      </c>
      <c r="CG6697" s="65"/>
      <c r="DJ6697" s="139"/>
      <c r="DK6697" s="95"/>
      <c r="DO6697" s="141"/>
      <c r="DP6697" s="91"/>
      <c r="DQ6697" s="72"/>
      <c r="DR6697" s="72"/>
      <c r="DS6697" s="72"/>
      <c r="DT6697" s="72"/>
      <c r="DZ6697" s="141"/>
      <c r="EA6697" s="141"/>
      <c r="EE6697" s="143"/>
    </row>
    <row r="6698" spans="78:135">
      <c r="BZ6698"/>
      <c r="CA6698" s="100">
        <v>41436.707754629628</v>
      </c>
      <c r="CB6698" t="s">
        <v>1969</v>
      </c>
      <c r="CG6698" s="65"/>
      <c r="DJ6698" s="139"/>
      <c r="DK6698" s="95"/>
      <c r="DO6698" s="141"/>
      <c r="DP6698" s="91"/>
      <c r="DQ6698" s="72"/>
      <c r="DR6698" s="72"/>
      <c r="DS6698" s="72"/>
      <c r="DT6698" s="72"/>
      <c r="DZ6698" s="141"/>
      <c r="EA6698" s="141"/>
      <c r="EE6698" s="143"/>
    </row>
    <row r="6699" spans="78:135">
      <c r="BZ6699"/>
      <c r="CA6699" s="100">
        <v>41436.707766203705</v>
      </c>
      <c r="CB6699" t="s">
        <v>1969</v>
      </c>
      <c r="CG6699" s="65"/>
      <c r="DJ6699" s="139"/>
      <c r="DK6699" s="95"/>
      <c r="DO6699" s="141"/>
      <c r="DP6699" s="91"/>
      <c r="DQ6699" s="72"/>
      <c r="DR6699" s="72"/>
      <c r="DS6699" s="72"/>
      <c r="DT6699" s="72"/>
      <c r="DZ6699" s="141"/>
      <c r="EA6699" s="141"/>
      <c r="EE6699" s="143"/>
    </row>
    <row r="6700" spans="78:135">
      <c r="BZ6700"/>
      <c r="CA6700" s="100">
        <v>41436.708599537036</v>
      </c>
      <c r="CB6700" t="s">
        <v>1969</v>
      </c>
      <c r="CG6700" s="65"/>
      <c r="DJ6700" s="139"/>
      <c r="DK6700" s="95"/>
      <c r="DO6700" s="141"/>
      <c r="DP6700" s="91"/>
      <c r="DQ6700" s="72"/>
      <c r="DR6700" s="72"/>
      <c r="DS6700" s="72"/>
      <c r="DT6700" s="72"/>
      <c r="DZ6700" s="141"/>
      <c r="EA6700" s="141"/>
      <c r="EE6700" s="143"/>
    </row>
    <row r="6701" spans="78:135">
      <c r="BZ6701"/>
      <c r="CA6701" s="100">
        <v>41436.708611111113</v>
      </c>
      <c r="CB6701" t="s">
        <v>1969</v>
      </c>
      <c r="CG6701" s="65"/>
      <c r="DJ6701" s="139"/>
      <c r="DK6701" s="95"/>
      <c r="DO6701" s="141"/>
      <c r="DP6701" s="91"/>
      <c r="DQ6701" s="72"/>
      <c r="DR6701" s="72"/>
      <c r="DS6701" s="72"/>
      <c r="DT6701" s="72"/>
      <c r="DZ6701" s="141"/>
      <c r="EA6701" s="141"/>
      <c r="EE6701" s="143"/>
    </row>
    <row r="6702" spans="78:135">
      <c r="BZ6702"/>
      <c r="CA6702" s="100">
        <v>41436.708738425928</v>
      </c>
      <c r="CB6702" t="s">
        <v>1969</v>
      </c>
      <c r="CG6702" s="65"/>
      <c r="DJ6702" s="139"/>
      <c r="DK6702" s="95"/>
      <c r="DO6702" s="141"/>
      <c r="DP6702" s="91"/>
      <c r="DQ6702" s="72"/>
      <c r="DR6702" s="72"/>
      <c r="DS6702" s="72"/>
      <c r="DT6702" s="72"/>
      <c r="DZ6702" s="141"/>
      <c r="EA6702" s="141"/>
      <c r="EE6702" s="143"/>
    </row>
    <row r="6703" spans="78:135">
      <c r="BZ6703"/>
      <c r="CA6703" s="100">
        <v>41436.708749999998</v>
      </c>
      <c r="CB6703" t="s">
        <v>1969</v>
      </c>
      <c r="CG6703" s="65"/>
      <c r="DJ6703" s="139"/>
      <c r="DK6703" s="95"/>
      <c r="DO6703" s="141"/>
      <c r="DP6703" s="91"/>
      <c r="DQ6703" s="72"/>
      <c r="DR6703" s="72"/>
      <c r="DS6703" s="72"/>
      <c r="DT6703" s="72"/>
      <c r="DZ6703" s="141"/>
      <c r="EA6703" s="141"/>
      <c r="EE6703" s="143"/>
    </row>
    <row r="6704" spans="78:135">
      <c r="BZ6704"/>
      <c r="CA6704" s="100">
        <v>41436.708761574075</v>
      </c>
      <c r="CB6704" t="s">
        <v>3681</v>
      </c>
      <c r="CG6704" s="65"/>
      <c r="DJ6704" s="139"/>
      <c r="DK6704" s="95"/>
      <c r="DO6704" s="141"/>
      <c r="DP6704" s="91"/>
      <c r="DQ6704" s="72"/>
      <c r="DR6704" s="72"/>
      <c r="DS6704" s="72"/>
      <c r="DT6704" s="72"/>
      <c r="DZ6704" s="141"/>
      <c r="EA6704" s="141"/>
      <c r="EE6704" s="143"/>
    </row>
    <row r="6705" spans="78:135">
      <c r="BZ6705"/>
      <c r="CA6705" s="100">
        <v>41436.708773148152</v>
      </c>
      <c r="CB6705" t="s">
        <v>1969</v>
      </c>
      <c r="CG6705" s="65"/>
      <c r="DJ6705" s="139"/>
      <c r="DK6705" s="95"/>
      <c r="DO6705" s="141"/>
      <c r="DP6705" s="91"/>
      <c r="DQ6705" s="72"/>
      <c r="DR6705" s="72"/>
      <c r="DS6705" s="72"/>
      <c r="DT6705" s="72"/>
      <c r="DZ6705" s="141"/>
      <c r="EA6705" s="141"/>
      <c r="EE6705" s="143"/>
    </row>
    <row r="6706" spans="78:135">
      <c r="BZ6706"/>
      <c r="CA6706" s="100">
        <v>41436.708773148152</v>
      </c>
      <c r="CB6706" t="s">
        <v>1969</v>
      </c>
      <c r="CG6706" s="65"/>
      <c r="DJ6706" s="139"/>
      <c r="DK6706" s="95"/>
      <c r="DO6706" s="141"/>
      <c r="DP6706" s="91"/>
      <c r="DQ6706" s="72"/>
      <c r="DR6706" s="72"/>
      <c r="DS6706" s="72"/>
      <c r="DT6706" s="72"/>
      <c r="DZ6706" s="141"/>
      <c r="EA6706" s="141"/>
      <c r="EE6706" s="143"/>
    </row>
    <row r="6707" spans="78:135">
      <c r="BZ6707"/>
      <c r="CA6707" s="100">
        <v>41436.708784722221</v>
      </c>
      <c r="CB6707" t="s">
        <v>1969</v>
      </c>
      <c r="CG6707" s="65"/>
      <c r="DJ6707" s="139"/>
      <c r="DK6707" s="95"/>
      <c r="DO6707" s="141"/>
      <c r="DP6707" s="91"/>
      <c r="DQ6707" s="72"/>
      <c r="DR6707" s="72"/>
      <c r="DS6707" s="72"/>
      <c r="DT6707" s="72"/>
      <c r="DZ6707" s="141"/>
      <c r="EA6707" s="141"/>
      <c r="EE6707" s="143"/>
    </row>
    <row r="6708" spans="78:135">
      <c r="BZ6708"/>
      <c r="CA6708" s="100">
        <v>41436.708796296298</v>
      </c>
      <c r="CB6708" t="s">
        <v>1969</v>
      </c>
      <c r="CG6708" s="65"/>
      <c r="DJ6708" s="139"/>
      <c r="DK6708" s="95"/>
      <c r="DO6708" s="141"/>
      <c r="DP6708" s="91"/>
      <c r="DQ6708" s="72"/>
      <c r="DR6708" s="72"/>
      <c r="DS6708" s="72"/>
      <c r="DT6708" s="72"/>
      <c r="DZ6708" s="141"/>
      <c r="EA6708" s="141"/>
      <c r="EE6708" s="143"/>
    </row>
    <row r="6709" spans="78:135">
      <c r="BZ6709"/>
      <c r="CA6709" s="100">
        <v>41436.708807870367</v>
      </c>
      <c r="CB6709" t="s">
        <v>1969</v>
      </c>
      <c r="CG6709" s="65"/>
      <c r="DJ6709" s="139"/>
      <c r="DK6709" s="95"/>
      <c r="DO6709" s="141"/>
      <c r="DP6709" s="91"/>
      <c r="DQ6709" s="72"/>
      <c r="DR6709" s="72"/>
      <c r="DS6709" s="72"/>
      <c r="DT6709" s="72"/>
      <c r="DZ6709" s="141"/>
      <c r="EA6709" s="141"/>
      <c r="EE6709" s="143"/>
    </row>
    <row r="6710" spans="78:135">
      <c r="BZ6710"/>
      <c r="CA6710" s="100">
        <v>41436.708819444444</v>
      </c>
      <c r="CB6710" t="s">
        <v>3706</v>
      </c>
      <c r="CG6710" s="65"/>
      <c r="DJ6710" s="139"/>
      <c r="DK6710" s="95"/>
      <c r="DO6710" s="141"/>
      <c r="DP6710" s="91"/>
      <c r="DQ6710" s="72"/>
      <c r="DR6710" s="72"/>
      <c r="DS6710" s="72"/>
      <c r="DT6710" s="72"/>
      <c r="DZ6710" s="141"/>
      <c r="EA6710" s="141"/>
      <c r="EE6710" s="143"/>
    </row>
    <row r="6711" spans="78:135">
      <c r="BZ6711"/>
      <c r="CA6711" s="100">
        <v>41436.708831018521</v>
      </c>
      <c r="CB6711" t="s">
        <v>1969</v>
      </c>
      <c r="CG6711" s="65"/>
      <c r="DJ6711" s="139"/>
      <c r="DK6711" s="95"/>
      <c r="DO6711" s="141"/>
      <c r="DP6711" s="91"/>
      <c r="DQ6711" s="72"/>
      <c r="DR6711" s="72"/>
      <c r="DS6711" s="72"/>
      <c r="DT6711" s="72"/>
      <c r="DZ6711" s="141"/>
      <c r="EA6711" s="141"/>
      <c r="EE6711" s="143"/>
    </row>
    <row r="6712" spans="78:135">
      <c r="BZ6712"/>
      <c r="CA6712" s="100">
        <v>41436.708831018521</v>
      </c>
      <c r="CB6712" t="s">
        <v>1969</v>
      </c>
      <c r="CG6712" s="65"/>
      <c r="DJ6712" s="139"/>
      <c r="DK6712" s="95"/>
      <c r="DO6712" s="141"/>
      <c r="DP6712" s="91"/>
      <c r="DQ6712" s="72"/>
      <c r="DR6712" s="72"/>
      <c r="DS6712" s="72"/>
      <c r="DT6712" s="72"/>
      <c r="DZ6712" s="141"/>
      <c r="EA6712" s="141"/>
      <c r="EE6712" s="143"/>
    </row>
    <row r="6713" spans="78:135">
      <c r="BZ6713"/>
      <c r="CA6713" s="100">
        <v>41436.70884259259</v>
      </c>
      <c r="CB6713" t="s">
        <v>1969</v>
      </c>
      <c r="CG6713" s="65"/>
      <c r="DJ6713" s="139"/>
      <c r="DK6713" s="95"/>
      <c r="DO6713" s="141"/>
      <c r="DP6713" s="91"/>
      <c r="DQ6713" s="72"/>
      <c r="DR6713" s="72"/>
      <c r="DS6713" s="72"/>
      <c r="DT6713" s="72"/>
      <c r="DZ6713" s="141"/>
      <c r="EA6713" s="141"/>
      <c r="EE6713" s="143"/>
    </row>
    <row r="6714" spans="78:135">
      <c r="BZ6714"/>
      <c r="CA6714" s="100">
        <v>41436.708854166667</v>
      </c>
      <c r="CB6714" t="s">
        <v>1969</v>
      </c>
      <c r="CG6714" s="65"/>
      <c r="DJ6714" s="139"/>
      <c r="DK6714" s="95"/>
      <c r="DO6714" s="141"/>
      <c r="DP6714" s="91"/>
      <c r="DQ6714" s="72"/>
      <c r="DR6714" s="72"/>
      <c r="DS6714" s="72"/>
      <c r="DT6714" s="72"/>
      <c r="DZ6714" s="141"/>
      <c r="EA6714" s="141"/>
      <c r="EE6714" s="143"/>
    </row>
    <row r="6715" spans="78:135">
      <c r="BZ6715"/>
      <c r="CA6715" s="100">
        <v>41436.708865740744</v>
      </c>
      <c r="CB6715" t="s">
        <v>1969</v>
      </c>
      <c r="CG6715" s="65"/>
      <c r="DJ6715" s="139"/>
      <c r="DK6715" s="95"/>
      <c r="DO6715" s="141"/>
      <c r="DP6715" s="91"/>
      <c r="DQ6715" s="72"/>
      <c r="DR6715" s="72"/>
      <c r="DS6715" s="72"/>
      <c r="DT6715" s="72"/>
      <c r="DZ6715" s="141"/>
      <c r="EA6715" s="141"/>
      <c r="EE6715" s="143"/>
    </row>
    <row r="6716" spans="78:135">
      <c r="BZ6716"/>
      <c r="CA6716" s="100">
        <v>41436.708877314813</v>
      </c>
      <c r="CB6716" t="s">
        <v>3642</v>
      </c>
      <c r="CG6716" s="65"/>
      <c r="DJ6716" s="139"/>
      <c r="DK6716" s="95"/>
      <c r="DO6716" s="141"/>
      <c r="DP6716" s="91"/>
      <c r="DQ6716" s="72"/>
      <c r="DR6716" s="72"/>
      <c r="DS6716" s="72"/>
      <c r="DT6716" s="72"/>
      <c r="DZ6716" s="141"/>
      <c r="EA6716" s="141"/>
      <c r="EE6716" s="143"/>
    </row>
    <row r="6717" spans="78:135">
      <c r="BZ6717"/>
      <c r="CA6717" s="100">
        <v>41436.70888888889</v>
      </c>
      <c r="CB6717" t="s">
        <v>1969</v>
      </c>
      <c r="CG6717" s="65"/>
      <c r="DJ6717" s="139"/>
      <c r="DK6717" s="95"/>
      <c r="DO6717" s="141"/>
      <c r="DP6717" s="91"/>
      <c r="DQ6717" s="72"/>
      <c r="DR6717" s="72"/>
      <c r="DS6717" s="72"/>
      <c r="DT6717" s="72"/>
      <c r="DZ6717" s="141"/>
      <c r="EA6717" s="141"/>
      <c r="EE6717" s="143"/>
    </row>
    <row r="6718" spans="78:135">
      <c r="BZ6718"/>
      <c r="CA6718" s="100">
        <v>41436.70888888889</v>
      </c>
      <c r="CB6718" t="s">
        <v>1969</v>
      </c>
      <c r="CG6718" s="65"/>
      <c r="DJ6718" s="139"/>
      <c r="DK6718" s="95"/>
      <c r="DO6718" s="141"/>
      <c r="DP6718" s="91"/>
      <c r="DQ6718" s="72"/>
      <c r="DR6718" s="72"/>
      <c r="DS6718" s="72"/>
      <c r="DT6718" s="72"/>
      <c r="DZ6718" s="141"/>
      <c r="EA6718" s="141"/>
      <c r="EE6718" s="143"/>
    </row>
    <row r="6719" spans="78:135">
      <c r="BZ6719"/>
      <c r="CA6719" s="100">
        <v>41436.70890046296</v>
      </c>
      <c r="CB6719" t="s">
        <v>1969</v>
      </c>
      <c r="CG6719" s="65"/>
      <c r="DJ6719" s="139"/>
      <c r="DK6719" s="95"/>
      <c r="DO6719" s="141"/>
      <c r="DP6719" s="91"/>
      <c r="DQ6719" s="72"/>
      <c r="DR6719" s="72"/>
      <c r="DS6719" s="72"/>
      <c r="DT6719" s="72"/>
      <c r="DZ6719" s="141"/>
      <c r="EA6719" s="141"/>
      <c r="EE6719" s="143"/>
    </row>
    <row r="6720" spans="78:135">
      <c r="BZ6720"/>
      <c r="CA6720" s="100">
        <v>41436.708912037036</v>
      </c>
      <c r="CB6720" t="s">
        <v>1969</v>
      </c>
      <c r="CG6720" s="65"/>
      <c r="DJ6720" s="139"/>
      <c r="DK6720" s="95"/>
      <c r="DO6720" s="141"/>
      <c r="DP6720" s="91"/>
      <c r="DQ6720" s="72"/>
      <c r="DR6720" s="72"/>
      <c r="DS6720" s="72"/>
      <c r="DT6720" s="72"/>
      <c r="DZ6720" s="141"/>
      <c r="EA6720" s="141"/>
      <c r="EE6720" s="143"/>
    </row>
    <row r="6721" spans="78:135">
      <c r="BZ6721"/>
      <c r="CA6721" s="100">
        <v>41436.708923611113</v>
      </c>
      <c r="CB6721" t="s">
        <v>1969</v>
      </c>
      <c r="CG6721" s="65"/>
      <c r="DJ6721" s="139"/>
      <c r="DK6721" s="95"/>
      <c r="DO6721" s="141"/>
      <c r="DP6721" s="91"/>
      <c r="DQ6721" s="72"/>
      <c r="DR6721" s="72"/>
      <c r="DS6721" s="72"/>
      <c r="DT6721" s="72"/>
      <c r="DZ6721" s="141"/>
      <c r="EA6721" s="141"/>
      <c r="EE6721" s="143"/>
    </row>
    <row r="6722" spans="78:135">
      <c r="BZ6722"/>
      <c r="CA6722" s="100">
        <v>41436.708935185183</v>
      </c>
      <c r="CB6722" t="s">
        <v>3684</v>
      </c>
      <c r="CG6722" s="65"/>
      <c r="DJ6722" s="139"/>
      <c r="DK6722" s="95"/>
      <c r="DO6722" s="141"/>
      <c r="DP6722" s="91"/>
      <c r="DQ6722" s="72"/>
      <c r="DR6722" s="72"/>
      <c r="DS6722" s="72"/>
      <c r="DT6722" s="72"/>
      <c r="DZ6722" s="141"/>
      <c r="EA6722" s="141"/>
      <c r="EE6722" s="143"/>
    </row>
    <row r="6723" spans="78:135">
      <c r="BZ6723"/>
      <c r="CA6723" s="100">
        <v>41436.70894675926</v>
      </c>
      <c r="CB6723" t="s">
        <v>1969</v>
      </c>
      <c r="CG6723" s="65"/>
      <c r="DJ6723" s="139"/>
      <c r="DK6723" s="95"/>
      <c r="DO6723" s="141"/>
      <c r="DP6723" s="91"/>
      <c r="DQ6723" s="72"/>
      <c r="DR6723" s="72"/>
      <c r="DS6723" s="72"/>
      <c r="DT6723" s="72"/>
      <c r="DZ6723" s="141"/>
      <c r="EA6723" s="141"/>
      <c r="EE6723" s="143"/>
    </row>
    <row r="6724" spans="78:135">
      <c r="BZ6724"/>
      <c r="CA6724" s="100">
        <v>41436.70894675926</v>
      </c>
      <c r="CB6724" t="s">
        <v>1969</v>
      </c>
      <c r="CG6724" s="65"/>
      <c r="DJ6724" s="139"/>
      <c r="DK6724" s="95"/>
      <c r="DO6724" s="141"/>
      <c r="DP6724" s="91"/>
      <c r="DQ6724" s="72"/>
      <c r="DR6724" s="72"/>
      <c r="DS6724" s="72"/>
      <c r="DT6724" s="72"/>
      <c r="DZ6724" s="141"/>
      <c r="EA6724" s="141"/>
      <c r="EE6724" s="143"/>
    </row>
    <row r="6725" spans="78:135">
      <c r="BZ6725"/>
      <c r="CA6725" s="100">
        <v>41436.708958333336</v>
      </c>
      <c r="CB6725" t="s">
        <v>1969</v>
      </c>
      <c r="CG6725" s="65"/>
      <c r="DJ6725" s="139"/>
      <c r="DK6725" s="95"/>
      <c r="DO6725" s="141"/>
      <c r="DP6725" s="91"/>
      <c r="DQ6725" s="72"/>
      <c r="DR6725" s="72"/>
      <c r="DS6725" s="72"/>
      <c r="DT6725" s="72"/>
      <c r="DZ6725" s="141"/>
      <c r="EA6725" s="141"/>
      <c r="EE6725" s="143"/>
    </row>
    <row r="6726" spans="78:135">
      <c r="BZ6726"/>
      <c r="CA6726" s="100">
        <v>41436.708969907406</v>
      </c>
      <c r="CB6726" t="s">
        <v>1969</v>
      </c>
      <c r="CG6726" s="65"/>
      <c r="DJ6726" s="139"/>
      <c r="DK6726" s="95"/>
      <c r="DO6726" s="141"/>
      <c r="DP6726" s="91"/>
      <c r="DQ6726" s="72"/>
      <c r="DR6726" s="72"/>
      <c r="DS6726" s="72"/>
      <c r="DT6726" s="72"/>
      <c r="DZ6726" s="141"/>
      <c r="EA6726" s="141"/>
      <c r="EE6726" s="143"/>
    </row>
    <row r="6727" spans="78:135">
      <c r="BZ6727"/>
      <c r="CA6727" s="100">
        <v>41436.708981481483</v>
      </c>
      <c r="CB6727" t="s">
        <v>1969</v>
      </c>
      <c r="CG6727" s="65"/>
      <c r="DJ6727" s="139"/>
      <c r="DK6727" s="95"/>
      <c r="DO6727" s="141"/>
      <c r="DP6727" s="91"/>
      <c r="DQ6727" s="72"/>
      <c r="DR6727" s="72"/>
      <c r="DS6727" s="72"/>
      <c r="DT6727" s="72"/>
      <c r="DZ6727" s="141"/>
      <c r="EA6727" s="141"/>
      <c r="EE6727" s="143"/>
    </row>
    <row r="6728" spans="78:135">
      <c r="BZ6728"/>
      <c r="CA6728" s="100">
        <v>41436.708993055552</v>
      </c>
      <c r="CB6728" t="s">
        <v>3697</v>
      </c>
      <c r="CG6728" s="65"/>
      <c r="DJ6728" s="139"/>
      <c r="DK6728" s="95"/>
      <c r="DO6728" s="141"/>
      <c r="DP6728" s="91"/>
      <c r="DQ6728" s="72"/>
      <c r="DR6728" s="72"/>
      <c r="DS6728" s="72"/>
      <c r="DT6728" s="72"/>
      <c r="DZ6728" s="141"/>
      <c r="EA6728" s="141"/>
      <c r="EE6728" s="143"/>
    </row>
    <row r="6729" spans="78:135">
      <c r="BZ6729"/>
      <c r="CA6729" s="100">
        <v>41436.709004629629</v>
      </c>
      <c r="CB6729" t="s">
        <v>1969</v>
      </c>
      <c r="CG6729" s="65"/>
      <c r="DJ6729" s="139"/>
      <c r="DK6729" s="95"/>
      <c r="DO6729" s="141"/>
      <c r="DP6729" s="91"/>
      <c r="DQ6729" s="72"/>
      <c r="DR6729" s="72"/>
      <c r="DS6729" s="72"/>
      <c r="DT6729" s="72"/>
      <c r="DZ6729" s="141"/>
      <c r="EA6729" s="141"/>
      <c r="EE6729" s="143"/>
    </row>
    <row r="6730" spans="78:135">
      <c r="BZ6730"/>
      <c r="CA6730" s="100">
        <v>41436.709004629629</v>
      </c>
      <c r="CB6730" t="s">
        <v>1969</v>
      </c>
      <c r="CG6730" s="65"/>
      <c r="DJ6730" s="139"/>
      <c r="DK6730" s="95"/>
      <c r="DO6730" s="141"/>
      <c r="DP6730" s="91"/>
      <c r="DQ6730" s="72"/>
      <c r="DR6730" s="72"/>
      <c r="DS6730" s="72"/>
      <c r="DT6730" s="72"/>
      <c r="DZ6730" s="141"/>
      <c r="EA6730" s="141"/>
      <c r="EE6730" s="143"/>
    </row>
    <row r="6731" spans="78:135">
      <c r="BZ6731"/>
      <c r="CA6731" s="100">
        <v>41436.709016203706</v>
      </c>
      <c r="CB6731" t="s">
        <v>1969</v>
      </c>
      <c r="CG6731" s="65"/>
      <c r="DJ6731" s="139"/>
      <c r="DK6731" s="95"/>
      <c r="DO6731" s="141"/>
      <c r="DP6731" s="91"/>
      <c r="DQ6731" s="72"/>
      <c r="DR6731" s="72"/>
      <c r="DS6731" s="72"/>
      <c r="DT6731" s="72"/>
      <c r="DZ6731" s="141"/>
      <c r="EA6731" s="141"/>
      <c r="EE6731" s="143"/>
    </row>
    <row r="6732" spans="78:135">
      <c r="BZ6732"/>
      <c r="CA6732" s="100">
        <v>41436.709027777775</v>
      </c>
      <c r="CB6732" t="s">
        <v>1969</v>
      </c>
      <c r="CG6732" s="65"/>
      <c r="DJ6732" s="139"/>
      <c r="DK6732" s="95"/>
      <c r="DO6732" s="141"/>
      <c r="DP6732" s="91"/>
      <c r="DQ6732" s="72"/>
      <c r="DR6732" s="72"/>
      <c r="DS6732" s="72"/>
      <c r="DT6732" s="72"/>
      <c r="DZ6732" s="141"/>
      <c r="EA6732" s="141"/>
      <c r="EE6732" s="143"/>
    </row>
    <row r="6733" spans="78:135">
      <c r="BZ6733"/>
      <c r="CA6733" s="100">
        <v>41436.709027777775</v>
      </c>
      <c r="CB6733" t="s">
        <v>1969</v>
      </c>
      <c r="CG6733" s="65"/>
      <c r="DJ6733" s="139"/>
      <c r="DK6733" s="95"/>
      <c r="DO6733" s="141"/>
      <c r="DP6733" s="91"/>
      <c r="DQ6733" s="72"/>
      <c r="DR6733" s="72"/>
      <c r="DS6733" s="72"/>
      <c r="DT6733" s="72"/>
      <c r="DZ6733" s="141"/>
      <c r="EA6733" s="141"/>
      <c r="EE6733" s="143"/>
    </row>
    <row r="6734" spans="78:135">
      <c r="BZ6734"/>
      <c r="CA6734" s="100">
        <v>41436.709039351852</v>
      </c>
      <c r="CB6734" t="s">
        <v>1969</v>
      </c>
      <c r="CG6734" s="65"/>
      <c r="DJ6734" s="139"/>
      <c r="DK6734" s="95"/>
      <c r="DO6734" s="141"/>
      <c r="DP6734" s="91"/>
      <c r="DQ6734" s="72"/>
      <c r="DR6734" s="72"/>
      <c r="DS6734" s="72"/>
      <c r="DT6734" s="72"/>
      <c r="DZ6734" s="141"/>
      <c r="EA6734" s="141"/>
      <c r="EE6734" s="143"/>
    </row>
    <row r="6735" spans="78:135">
      <c r="BZ6735"/>
      <c r="CA6735" s="100">
        <v>41436.709039351852</v>
      </c>
      <c r="CB6735" t="s">
        <v>1969</v>
      </c>
      <c r="CG6735" s="65"/>
      <c r="DJ6735" s="139"/>
      <c r="DK6735" s="95"/>
      <c r="DO6735" s="141"/>
      <c r="DP6735" s="91"/>
      <c r="DQ6735" s="72"/>
      <c r="DR6735" s="72"/>
      <c r="DS6735" s="72"/>
      <c r="DT6735" s="72"/>
      <c r="DZ6735" s="141"/>
      <c r="EA6735" s="141"/>
      <c r="EE6735" s="143"/>
    </row>
    <row r="6736" spans="78:135">
      <c r="BZ6736"/>
      <c r="CA6736" s="100">
        <v>41436.709039351852</v>
      </c>
      <c r="CB6736" t="s">
        <v>1969</v>
      </c>
      <c r="CG6736" s="65"/>
      <c r="DJ6736" s="139"/>
      <c r="DK6736" s="95"/>
      <c r="DO6736" s="141"/>
      <c r="DP6736" s="91"/>
      <c r="DQ6736" s="72"/>
      <c r="DR6736" s="72"/>
      <c r="DS6736" s="72"/>
      <c r="DT6736" s="72"/>
      <c r="DZ6736" s="141"/>
      <c r="EA6736" s="141"/>
      <c r="EE6736" s="143"/>
    </row>
    <row r="6737" spans="78:135">
      <c r="BZ6737"/>
      <c r="CA6737" s="100">
        <v>41436.709050925929</v>
      </c>
      <c r="CB6737" t="s">
        <v>1969</v>
      </c>
      <c r="CG6737" s="65"/>
      <c r="DJ6737" s="139"/>
      <c r="DK6737" s="95"/>
      <c r="DO6737" s="141"/>
      <c r="DP6737" s="91"/>
      <c r="DQ6737" s="72"/>
      <c r="DR6737" s="72"/>
      <c r="DS6737" s="72"/>
      <c r="DT6737" s="72"/>
      <c r="DZ6737" s="141"/>
      <c r="EA6737" s="141"/>
      <c r="EE6737" s="143"/>
    </row>
    <row r="6738" spans="78:135">
      <c r="BZ6738"/>
      <c r="CA6738" s="100">
        <v>41436.709062499998</v>
      </c>
      <c r="CB6738" t="s">
        <v>1969</v>
      </c>
      <c r="CG6738" s="65"/>
      <c r="DJ6738" s="139"/>
      <c r="DK6738" s="95"/>
      <c r="DO6738" s="141"/>
      <c r="DP6738" s="91"/>
      <c r="DQ6738" s="72"/>
      <c r="DR6738" s="72"/>
      <c r="DS6738" s="72"/>
      <c r="DT6738" s="72"/>
      <c r="DZ6738" s="141"/>
      <c r="EA6738" s="141"/>
      <c r="EE6738" s="143"/>
    </row>
    <row r="6739" spans="78:135">
      <c r="BZ6739"/>
      <c r="CA6739" s="100">
        <v>41436.709097222221</v>
      </c>
      <c r="CB6739" t="s">
        <v>1969</v>
      </c>
      <c r="CG6739" s="65"/>
      <c r="DJ6739" s="139"/>
      <c r="DK6739" s="95"/>
      <c r="DO6739" s="141"/>
      <c r="DP6739" s="91"/>
      <c r="DQ6739" s="72"/>
      <c r="DR6739" s="72"/>
      <c r="DS6739" s="72"/>
      <c r="DT6739" s="72"/>
      <c r="DZ6739" s="141"/>
      <c r="EA6739" s="141"/>
      <c r="EE6739" s="143"/>
    </row>
    <row r="6740" spans="78:135">
      <c r="BZ6740"/>
      <c r="CA6740" s="100">
        <v>41436.709108796298</v>
      </c>
      <c r="CB6740" t="s">
        <v>1969</v>
      </c>
      <c r="CG6740" s="65"/>
      <c r="DJ6740" s="139"/>
      <c r="DK6740" s="95"/>
      <c r="DO6740" s="141"/>
      <c r="DP6740" s="91"/>
      <c r="DQ6740" s="72"/>
      <c r="DR6740" s="72"/>
      <c r="DS6740" s="72"/>
      <c r="DT6740" s="72"/>
      <c r="DZ6740" s="141"/>
      <c r="EA6740" s="141"/>
      <c r="EE6740" s="143"/>
    </row>
    <row r="6741" spans="78:135">
      <c r="BZ6741"/>
      <c r="CA6741" s="100">
        <v>41436.709120370368</v>
      </c>
      <c r="CB6741" t="s">
        <v>1969</v>
      </c>
      <c r="CG6741" s="65"/>
      <c r="DJ6741" s="139"/>
      <c r="DK6741" s="95"/>
      <c r="DO6741" s="141"/>
      <c r="DP6741" s="91"/>
      <c r="DQ6741" s="72"/>
      <c r="DR6741" s="72"/>
      <c r="DS6741" s="72"/>
      <c r="DT6741" s="72"/>
      <c r="DZ6741" s="141"/>
      <c r="EA6741" s="141"/>
      <c r="EE6741" s="143"/>
    </row>
    <row r="6742" spans="78:135">
      <c r="BZ6742"/>
      <c r="CA6742" s="100">
        <v>41436.709131944444</v>
      </c>
      <c r="CB6742" t="s">
        <v>3654</v>
      </c>
      <c r="CG6742" s="65"/>
      <c r="DJ6742" s="139"/>
      <c r="DK6742" s="95"/>
      <c r="DO6742" s="141"/>
      <c r="DP6742" s="91"/>
      <c r="DQ6742" s="72"/>
      <c r="DR6742" s="72"/>
      <c r="DS6742" s="72"/>
      <c r="DT6742" s="72"/>
      <c r="DZ6742" s="141"/>
      <c r="EA6742" s="141"/>
      <c r="EE6742" s="143"/>
    </row>
    <row r="6743" spans="78:135">
      <c r="BZ6743"/>
      <c r="CA6743" s="100">
        <v>41436.709143518521</v>
      </c>
      <c r="CB6743" t="s">
        <v>1969</v>
      </c>
      <c r="CG6743" s="65"/>
      <c r="DJ6743" s="139"/>
      <c r="DK6743" s="95"/>
      <c r="DO6743" s="141"/>
      <c r="DP6743" s="91"/>
      <c r="DQ6743" s="72"/>
      <c r="DR6743" s="72"/>
      <c r="DS6743" s="72"/>
      <c r="DT6743" s="72"/>
      <c r="DZ6743" s="141"/>
      <c r="EA6743" s="141"/>
      <c r="EE6743" s="143"/>
    </row>
    <row r="6744" spans="78:135">
      <c r="BZ6744"/>
      <c r="CA6744" s="100">
        <v>41436.709143518521</v>
      </c>
      <c r="CB6744" t="s">
        <v>3655</v>
      </c>
      <c r="CG6744" s="65"/>
      <c r="DJ6744" s="139"/>
      <c r="DK6744" s="95"/>
      <c r="DO6744" s="141"/>
      <c r="DP6744" s="91"/>
      <c r="DQ6744" s="72"/>
      <c r="DR6744" s="72"/>
      <c r="DS6744" s="72"/>
      <c r="DT6744" s="72"/>
      <c r="DZ6744" s="141"/>
      <c r="EA6744" s="141"/>
      <c r="EE6744" s="143"/>
    </row>
    <row r="6745" spans="78:135">
      <c r="BZ6745"/>
      <c r="CA6745" s="100">
        <v>41436.715069444443</v>
      </c>
      <c r="CB6745" t="s">
        <v>1969</v>
      </c>
      <c r="CG6745" s="65"/>
      <c r="DJ6745" s="139"/>
      <c r="DK6745" s="95"/>
      <c r="DO6745" s="141"/>
      <c r="DP6745" s="91"/>
      <c r="DQ6745" s="72"/>
      <c r="DR6745" s="72"/>
      <c r="DS6745" s="72"/>
      <c r="DT6745" s="72"/>
      <c r="DZ6745" s="141"/>
      <c r="EA6745" s="141"/>
      <c r="EE6745" s="143"/>
    </row>
    <row r="6746" spans="78:135">
      <c r="BZ6746"/>
      <c r="CA6746" s="100">
        <v>41436.715081018519</v>
      </c>
      <c r="CB6746" t="s">
        <v>3610</v>
      </c>
      <c r="CG6746" s="65"/>
      <c r="DJ6746" s="139"/>
      <c r="DK6746" s="95"/>
      <c r="DO6746" s="141"/>
      <c r="DP6746" s="91"/>
      <c r="DQ6746" s="72"/>
      <c r="DR6746" s="72"/>
      <c r="DS6746" s="72"/>
      <c r="DT6746" s="72"/>
      <c r="DZ6746" s="141"/>
      <c r="EA6746" s="141"/>
      <c r="EE6746" s="143"/>
    </row>
    <row r="6747" spans="78:135">
      <c r="BZ6747"/>
      <c r="CA6747" s="100">
        <v>41436.715324074074</v>
      </c>
      <c r="CB6747" t="s">
        <v>1969</v>
      </c>
      <c r="CG6747" s="65"/>
      <c r="DJ6747" s="139"/>
      <c r="DK6747" s="95"/>
      <c r="DO6747" s="141"/>
      <c r="DP6747" s="91"/>
      <c r="DQ6747" s="72"/>
      <c r="DR6747" s="72"/>
      <c r="DS6747" s="72"/>
      <c r="DT6747" s="72"/>
      <c r="DZ6747" s="141"/>
      <c r="EA6747" s="141"/>
      <c r="EE6747" s="143"/>
    </row>
    <row r="6748" spans="78:135">
      <c r="BZ6748"/>
      <c r="CA6748" s="100">
        <v>41436.71533564815</v>
      </c>
      <c r="CB6748" t="s">
        <v>3648</v>
      </c>
      <c r="CG6748" s="65"/>
      <c r="DJ6748" s="139"/>
      <c r="DK6748" s="95"/>
      <c r="DO6748" s="141"/>
      <c r="DP6748" s="91"/>
      <c r="DQ6748" s="72"/>
      <c r="DR6748" s="72"/>
      <c r="DS6748" s="72"/>
      <c r="DT6748" s="72"/>
      <c r="DZ6748" s="141"/>
      <c r="EA6748" s="141"/>
      <c r="EE6748" s="143"/>
    </row>
    <row r="6749" spans="78:135">
      <c r="BZ6749"/>
      <c r="CA6749" s="100">
        <v>41436.71533564815</v>
      </c>
      <c r="CB6749" t="s">
        <v>1969</v>
      </c>
      <c r="CG6749" s="65"/>
      <c r="DJ6749" s="139"/>
      <c r="DK6749" s="95"/>
      <c r="DO6749" s="141"/>
      <c r="DP6749" s="91"/>
      <c r="DQ6749" s="72"/>
      <c r="DR6749" s="72"/>
      <c r="DS6749" s="72"/>
      <c r="DT6749" s="72"/>
      <c r="DZ6749" s="141"/>
      <c r="EA6749" s="141"/>
      <c r="EE6749" s="143"/>
    </row>
    <row r="6750" spans="78:135">
      <c r="BZ6750"/>
      <c r="CA6750" s="100">
        <v>41436.715358796297</v>
      </c>
      <c r="CB6750" t="s">
        <v>1969</v>
      </c>
      <c r="CG6750" s="65"/>
      <c r="DJ6750" s="139"/>
      <c r="DK6750" s="95"/>
      <c r="DO6750" s="141"/>
      <c r="DP6750" s="91"/>
      <c r="DQ6750" s="72"/>
      <c r="DR6750" s="72"/>
      <c r="DS6750" s="72"/>
      <c r="DT6750" s="72"/>
      <c r="DZ6750" s="141"/>
      <c r="EA6750" s="141"/>
      <c r="EE6750" s="143"/>
    </row>
    <row r="6751" spans="78:135">
      <c r="BZ6751"/>
      <c r="CA6751" s="100">
        <v>41436.715358796297</v>
      </c>
      <c r="CB6751" t="s">
        <v>1969</v>
      </c>
      <c r="CG6751" s="65"/>
      <c r="DJ6751" s="139"/>
      <c r="DK6751" s="95"/>
      <c r="DO6751" s="141"/>
      <c r="DP6751" s="91"/>
      <c r="DQ6751" s="72"/>
      <c r="DR6751" s="72"/>
      <c r="DS6751" s="72"/>
      <c r="DT6751" s="72"/>
      <c r="DZ6751" s="141"/>
      <c r="EA6751" s="141"/>
      <c r="EE6751" s="143"/>
    </row>
    <row r="6752" spans="78:135">
      <c r="BZ6752"/>
      <c r="CA6752" s="100">
        <v>41436.715370370373</v>
      </c>
      <c r="CB6752" t="s">
        <v>1969</v>
      </c>
      <c r="CG6752" s="65"/>
      <c r="DJ6752" s="139"/>
      <c r="DK6752" s="95"/>
      <c r="DO6752" s="141"/>
      <c r="DP6752" s="91"/>
      <c r="DQ6752" s="72"/>
      <c r="DR6752" s="72"/>
      <c r="DS6752" s="72"/>
      <c r="DT6752" s="72"/>
      <c r="DZ6752" s="141"/>
      <c r="EA6752" s="141"/>
      <c r="EE6752" s="143"/>
    </row>
    <row r="6753" spans="78:135">
      <c r="BZ6753"/>
      <c r="CA6753" s="100">
        <v>41436.715381944443</v>
      </c>
      <c r="CB6753" t="s">
        <v>1969</v>
      </c>
      <c r="CG6753" s="65"/>
      <c r="DJ6753" s="139"/>
      <c r="DK6753" s="95"/>
      <c r="DO6753" s="141"/>
      <c r="DP6753" s="91"/>
      <c r="DQ6753" s="72"/>
      <c r="DR6753" s="72"/>
      <c r="DS6753" s="72"/>
      <c r="DT6753" s="72"/>
      <c r="DZ6753" s="141"/>
      <c r="EA6753" s="141"/>
      <c r="EE6753" s="143"/>
    </row>
    <row r="6754" spans="78:135">
      <c r="BZ6754"/>
      <c r="CA6754" s="100">
        <v>41436.71539351852</v>
      </c>
      <c r="CB6754" t="s">
        <v>1969</v>
      </c>
      <c r="CG6754" s="65"/>
      <c r="DJ6754" s="139"/>
      <c r="DK6754" s="95"/>
      <c r="DO6754" s="141"/>
      <c r="DP6754" s="91"/>
      <c r="DQ6754" s="72"/>
      <c r="DR6754" s="72"/>
      <c r="DS6754" s="72"/>
      <c r="DT6754" s="72"/>
      <c r="DZ6754" s="141"/>
      <c r="EA6754" s="141"/>
      <c r="EE6754" s="143"/>
    </row>
    <row r="6755" spans="78:135">
      <c r="BZ6755"/>
      <c r="CA6755" s="100">
        <v>41436.715405092589</v>
      </c>
      <c r="CB6755" t="s">
        <v>1969</v>
      </c>
      <c r="CG6755" s="65"/>
      <c r="DJ6755" s="139"/>
      <c r="DK6755" s="95"/>
      <c r="DO6755" s="141"/>
      <c r="DP6755" s="91"/>
      <c r="DQ6755" s="72"/>
      <c r="DR6755" s="72"/>
      <c r="DS6755" s="72"/>
      <c r="DT6755" s="72"/>
      <c r="DZ6755" s="141"/>
      <c r="EA6755" s="141"/>
      <c r="EE6755" s="143"/>
    </row>
    <row r="6756" spans="78:135">
      <c r="BZ6756"/>
      <c r="CA6756" s="100">
        <v>41436.715428240743</v>
      </c>
      <c r="CB6756" t="s">
        <v>3649</v>
      </c>
      <c r="CG6756" s="65"/>
      <c r="DJ6756" s="139"/>
      <c r="DK6756" s="95"/>
      <c r="DO6756" s="141"/>
      <c r="DP6756" s="91"/>
      <c r="DQ6756" s="72"/>
      <c r="DR6756" s="72"/>
      <c r="DS6756" s="72"/>
      <c r="DT6756" s="72"/>
      <c r="DZ6756" s="141"/>
      <c r="EA6756" s="141"/>
      <c r="EE6756" s="143"/>
    </row>
    <row r="6757" spans="78:135">
      <c r="BZ6757"/>
      <c r="CA6757" s="100">
        <v>41436.722800925927</v>
      </c>
      <c r="CB6757" t="s">
        <v>3650</v>
      </c>
      <c r="CG6757" s="65"/>
      <c r="DJ6757" s="139"/>
      <c r="DK6757" s="95"/>
      <c r="DO6757" s="141"/>
      <c r="DP6757" s="91"/>
      <c r="DQ6757" s="72"/>
      <c r="DR6757" s="72"/>
      <c r="DS6757" s="72"/>
      <c r="DT6757" s="72"/>
      <c r="DZ6757" s="141"/>
      <c r="EA6757" s="141"/>
      <c r="EE6757" s="143"/>
    </row>
    <row r="6758" spans="78:135">
      <c r="BZ6758"/>
      <c r="CA6758" s="100">
        <v>41436.722812499997</v>
      </c>
      <c r="CB6758" t="s">
        <v>798</v>
      </c>
      <c r="CG6758" s="65"/>
      <c r="DJ6758" s="139"/>
      <c r="DK6758" s="95"/>
      <c r="DO6758" s="141"/>
      <c r="DP6758" s="91"/>
      <c r="DQ6758" s="72"/>
      <c r="DR6758" s="72"/>
      <c r="DS6758" s="72"/>
      <c r="DT6758" s="72"/>
      <c r="DZ6758" s="141"/>
      <c r="EA6758" s="141"/>
      <c r="EE6758" s="143"/>
    </row>
    <row r="6759" spans="78:135">
      <c r="BZ6759"/>
      <c r="CA6759" s="100">
        <v>41436.722824074073</v>
      </c>
      <c r="CB6759" t="s">
        <v>1969</v>
      </c>
      <c r="CG6759" s="65"/>
      <c r="DJ6759" s="139"/>
      <c r="DK6759" s="95"/>
      <c r="DO6759" s="141"/>
      <c r="DP6759" s="91"/>
      <c r="DQ6759" s="72"/>
      <c r="DR6759" s="72"/>
      <c r="DS6759" s="72"/>
      <c r="DT6759" s="72"/>
      <c r="DZ6759" s="141"/>
      <c r="EA6759" s="141"/>
      <c r="EE6759" s="143"/>
    </row>
    <row r="6760" spans="78:135">
      <c r="BZ6760"/>
      <c r="CA6760" s="100">
        <v>41436.72284722222</v>
      </c>
      <c r="CB6760" t="s">
        <v>1969</v>
      </c>
      <c r="CG6760" s="65"/>
      <c r="DJ6760" s="139"/>
      <c r="DK6760" s="95"/>
      <c r="DO6760" s="141"/>
      <c r="DP6760" s="91"/>
      <c r="DQ6760" s="72"/>
      <c r="DR6760" s="72"/>
      <c r="DS6760" s="72"/>
      <c r="DT6760" s="72"/>
      <c r="DZ6760" s="141"/>
      <c r="EA6760" s="141"/>
      <c r="EE6760" s="143"/>
    </row>
    <row r="6761" spans="78:135">
      <c r="BZ6761"/>
      <c r="CA6761" s="100">
        <v>41436.72351851852</v>
      </c>
      <c r="CB6761" t="s">
        <v>1969</v>
      </c>
      <c r="CG6761" s="65"/>
      <c r="DJ6761" s="139"/>
      <c r="DK6761" s="95"/>
      <c r="DO6761" s="141"/>
      <c r="DP6761" s="91"/>
      <c r="DQ6761" s="72"/>
      <c r="DR6761" s="72"/>
      <c r="DS6761" s="72"/>
      <c r="DT6761" s="72"/>
      <c r="DZ6761" s="141"/>
      <c r="EA6761" s="141"/>
      <c r="EE6761" s="143"/>
    </row>
    <row r="6762" spans="78:135">
      <c r="BZ6762"/>
      <c r="CA6762" s="100">
        <v>41436.723530092589</v>
      </c>
      <c r="CB6762" t="s">
        <v>1969</v>
      </c>
      <c r="CG6762" s="65"/>
      <c r="DJ6762" s="139"/>
      <c r="DK6762" s="95"/>
      <c r="DO6762" s="141"/>
      <c r="DP6762" s="91"/>
      <c r="DQ6762" s="72"/>
      <c r="DR6762" s="72"/>
      <c r="DS6762" s="72"/>
      <c r="DT6762" s="72"/>
      <c r="DZ6762" s="141"/>
      <c r="EA6762" s="141"/>
      <c r="EE6762" s="143"/>
    </row>
    <row r="6763" spans="78:135">
      <c r="BZ6763"/>
      <c r="CA6763" s="100">
        <v>41436.723645833335</v>
      </c>
      <c r="CB6763" t="s">
        <v>1969</v>
      </c>
      <c r="CG6763" s="65"/>
      <c r="DJ6763" s="139"/>
      <c r="DK6763" s="95"/>
      <c r="DO6763" s="141"/>
      <c r="DP6763" s="91"/>
      <c r="DQ6763" s="72"/>
      <c r="DR6763" s="72"/>
      <c r="DS6763" s="72"/>
      <c r="DT6763" s="72"/>
      <c r="DZ6763" s="141"/>
      <c r="EA6763" s="141"/>
      <c r="EE6763" s="143"/>
    </row>
    <row r="6764" spans="78:135">
      <c r="BZ6764"/>
      <c r="CA6764" s="100">
        <v>41436.723657407405</v>
      </c>
      <c r="CB6764" t="s">
        <v>1969</v>
      </c>
      <c r="CG6764" s="65"/>
      <c r="DJ6764" s="139"/>
      <c r="DK6764" s="95"/>
      <c r="DO6764" s="141"/>
      <c r="DP6764" s="91"/>
      <c r="DQ6764" s="72"/>
      <c r="DR6764" s="72"/>
      <c r="DS6764" s="72"/>
      <c r="DT6764" s="72"/>
      <c r="DZ6764" s="141"/>
      <c r="EA6764" s="141"/>
      <c r="EE6764" s="143"/>
    </row>
    <row r="6765" spans="78:135">
      <c r="BZ6765"/>
      <c r="CA6765" s="100">
        <v>41436.723668981482</v>
      </c>
      <c r="CB6765" t="s">
        <v>3613</v>
      </c>
      <c r="CG6765" s="65"/>
      <c r="DJ6765" s="139"/>
      <c r="DK6765" s="95"/>
      <c r="DO6765" s="141"/>
      <c r="DP6765" s="91"/>
      <c r="DQ6765" s="72"/>
      <c r="DR6765" s="72"/>
      <c r="DS6765" s="72"/>
      <c r="DT6765" s="72"/>
      <c r="DZ6765" s="141"/>
      <c r="EA6765" s="141"/>
      <c r="EE6765" s="143"/>
    </row>
    <row r="6766" spans="78:135">
      <c r="BZ6766"/>
      <c r="CA6766" s="100">
        <v>41436.723680555559</v>
      </c>
      <c r="CB6766" t="s">
        <v>1969</v>
      </c>
      <c r="CG6766" s="65"/>
      <c r="DJ6766" s="139"/>
      <c r="DK6766" s="95"/>
      <c r="DO6766" s="141"/>
      <c r="DP6766" s="91"/>
      <c r="DQ6766" s="72"/>
      <c r="DR6766" s="72"/>
      <c r="DS6766" s="72"/>
      <c r="DT6766" s="72"/>
      <c r="DZ6766" s="141"/>
      <c r="EA6766" s="141"/>
      <c r="EE6766" s="143"/>
    </row>
    <row r="6767" spans="78:135">
      <c r="BZ6767"/>
      <c r="CA6767" s="100">
        <v>41436.723680555559</v>
      </c>
      <c r="CB6767" t="s">
        <v>1969</v>
      </c>
      <c r="CG6767" s="65"/>
      <c r="DJ6767" s="139"/>
      <c r="DK6767" s="95"/>
      <c r="DO6767" s="141"/>
      <c r="DP6767" s="91"/>
      <c r="DQ6767" s="72"/>
      <c r="DR6767" s="72"/>
      <c r="DS6767" s="72"/>
      <c r="DT6767" s="72"/>
      <c r="DZ6767" s="141"/>
      <c r="EA6767" s="141"/>
      <c r="EE6767" s="143"/>
    </row>
    <row r="6768" spans="78:135">
      <c r="BZ6768"/>
      <c r="CA6768" s="100">
        <v>41436.723692129628</v>
      </c>
      <c r="CB6768" t="s">
        <v>1969</v>
      </c>
      <c r="CG6768" s="65"/>
      <c r="DJ6768" s="139"/>
      <c r="DK6768" s="95"/>
      <c r="DO6768" s="141"/>
      <c r="DP6768" s="91"/>
      <c r="DQ6768" s="72"/>
      <c r="DR6768" s="72"/>
      <c r="DS6768" s="72"/>
      <c r="DT6768" s="72"/>
      <c r="DZ6768" s="141"/>
      <c r="EA6768" s="141"/>
      <c r="EE6768" s="143"/>
    </row>
    <row r="6769" spans="78:135">
      <c r="BZ6769"/>
      <c r="CA6769" s="100">
        <v>41436.723703703705</v>
      </c>
      <c r="CB6769" t="s">
        <v>1969</v>
      </c>
      <c r="CG6769" s="65"/>
      <c r="DJ6769" s="139"/>
      <c r="DK6769" s="95"/>
      <c r="DO6769" s="141"/>
      <c r="DP6769" s="91"/>
      <c r="DQ6769" s="72"/>
      <c r="DR6769" s="72"/>
      <c r="DS6769" s="72"/>
      <c r="DT6769" s="72"/>
      <c r="DZ6769" s="141"/>
      <c r="EA6769" s="141"/>
      <c r="EE6769" s="143"/>
    </row>
    <row r="6770" spans="78:135">
      <c r="BZ6770"/>
      <c r="CA6770" s="100">
        <v>41436.723715277774</v>
      </c>
      <c r="CB6770" t="s">
        <v>1969</v>
      </c>
      <c r="CG6770" s="65"/>
      <c r="DJ6770" s="139"/>
      <c r="DK6770" s="95"/>
      <c r="DO6770" s="141"/>
      <c r="DP6770" s="91"/>
      <c r="DQ6770" s="72"/>
      <c r="DR6770" s="72"/>
      <c r="DS6770" s="72"/>
      <c r="DT6770" s="72"/>
      <c r="DZ6770" s="141"/>
      <c r="EA6770" s="141"/>
      <c r="EE6770" s="143"/>
    </row>
    <row r="6771" spans="78:135">
      <c r="BZ6771"/>
      <c r="CA6771" s="100">
        <v>41436.723726851851</v>
      </c>
      <c r="CB6771" t="s">
        <v>3614</v>
      </c>
      <c r="CG6771" s="65"/>
      <c r="DJ6771" s="139"/>
      <c r="DK6771" s="95"/>
      <c r="DO6771" s="141"/>
      <c r="DP6771" s="91"/>
      <c r="DQ6771" s="72"/>
      <c r="DR6771" s="72"/>
      <c r="DS6771" s="72"/>
      <c r="DT6771" s="72"/>
      <c r="DZ6771" s="141"/>
      <c r="EA6771" s="141"/>
      <c r="EE6771" s="143"/>
    </row>
    <row r="6772" spans="78:135">
      <c r="BZ6772"/>
      <c r="CA6772" s="100">
        <v>41436.723738425928</v>
      </c>
      <c r="CB6772" t="s">
        <v>1969</v>
      </c>
      <c r="CG6772" s="65"/>
      <c r="DJ6772" s="139"/>
      <c r="DK6772" s="95"/>
      <c r="DO6772" s="141"/>
      <c r="DP6772" s="91"/>
      <c r="DQ6772" s="72"/>
      <c r="DR6772" s="72"/>
      <c r="DS6772" s="72"/>
      <c r="DT6772" s="72"/>
      <c r="DZ6772" s="141"/>
      <c r="EA6772" s="141"/>
      <c r="EE6772" s="143"/>
    </row>
    <row r="6773" spans="78:135">
      <c r="BZ6773"/>
      <c r="CA6773" s="100">
        <v>41436.723738425928</v>
      </c>
      <c r="CB6773" t="s">
        <v>1969</v>
      </c>
      <c r="CG6773" s="65"/>
      <c r="DJ6773" s="139"/>
      <c r="DK6773" s="95"/>
      <c r="DO6773" s="141"/>
      <c r="DP6773" s="91"/>
      <c r="DQ6773" s="72"/>
      <c r="DR6773" s="72"/>
      <c r="DS6773" s="72"/>
      <c r="DT6773" s="72"/>
      <c r="DZ6773" s="141"/>
      <c r="EA6773" s="141"/>
      <c r="EE6773" s="143"/>
    </row>
    <row r="6774" spans="78:135">
      <c r="BZ6774"/>
      <c r="CA6774" s="100">
        <v>41436.723749999997</v>
      </c>
      <c r="CB6774" t="s">
        <v>1969</v>
      </c>
      <c r="CG6774" s="65"/>
      <c r="DJ6774" s="139"/>
      <c r="DK6774" s="95"/>
      <c r="DO6774" s="141"/>
      <c r="DP6774" s="91"/>
      <c r="DQ6774" s="72"/>
      <c r="DR6774" s="72"/>
      <c r="DS6774" s="72"/>
      <c r="DT6774" s="72"/>
      <c r="DZ6774" s="141"/>
      <c r="EA6774" s="141"/>
      <c r="EE6774" s="143"/>
    </row>
    <row r="6775" spans="78:135">
      <c r="BZ6775"/>
      <c r="CA6775" s="100">
        <v>41436.723761574074</v>
      </c>
      <c r="CB6775" t="s">
        <v>1969</v>
      </c>
      <c r="CG6775" s="65"/>
      <c r="DJ6775" s="139"/>
      <c r="DK6775" s="95"/>
      <c r="DO6775" s="141"/>
      <c r="DP6775" s="91"/>
      <c r="DQ6775" s="72"/>
      <c r="DR6775" s="72"/>
      <c r="DS6775" s="72"/>
      <c r="DT6775" s="72"/>
      <c r="DZ6775" s="141"/>
      <c r="EA6775" s="141"/>
      <c r="EE6775" s="143"/>
    </row>
    <row r="6776" spans="78:135">
      <c r="BZ6776"/>
      <c r="CA6776" s="100">
        <v>41436.723773148151</v>
      </c>
      <c r="CB6776" t="s">
        <v>1969</v>
      </c>
      <c r="CG6776" s="65"/>
      <c r="DJ6776" s="139"/>
      <c r="DK6776" s="95"/>
      <c r="DO6776" s="141"/>
      <c r="DP6776" s="91"/>
      <c r="DQ6776" s="72"/>
      <c r="DR6776" s="72"/>
      <c r="DS6776" s="72"/>
      <c r="DT6776" s="72"/>
      <c r="DZ6776" s="141"/>
      <c r="EA6776" s="141"/>
      <c r="EE6776" s="143"/>
    </row>
    <row r="6777" spans="78:135">
      <c r="BZ6777"/>
      <c r="CA6777" s="100">
        <v>41436.72378472222</v>
      </c>
      <c r="CB6777" t="s">
        <v>3653</v>
      </c>
      <c r="CG6777" s="65"/>
      <c r="DJ6777" s="139"/>
      <c r="DK6777" s="95"/>
      <c r="DO6777" s="141"/>
      <c r="DP6777" s="91"/>
      <c r="DQ6777" s="72"/>
      <c r="DR6777" s="72"/>
      <c r="DS6777" s="72"/>
      <c r="DT6777" s="72"/>
      <c r="DZ6777" s="141"/>
      <c r="EA6777" s="141"/>
      <c r="EE6777" s="143"/>
    </row>
    <row r="6778" spans="78:135">
      <c r="BZ6778"/>
      <c r="CA6778" s="100">
        <v>41436.723796296297</v>
      </c>
      <c r="CB6778" t="s">
        <v>1969</v>
      </c>
      <c r="CG6778" s="65"/>
      <c r="DJ6778" s="139"/>
      <c r="DK6778" s="95"/>
      <c r="DO6778" s="141"/>
      <c r="DP6778" s="91"/>
      <c r="DQ6778" s="72"/>
      <c r="DR6778" s="72"/>
      <c r="DS6778" s="72"/>
      <c r="DT6778" s="72"/>
      <c r="DZ6778" s="141"/>
      <c r="EA6778" s="141"/>
      <c r="EE6778" s="143"/>
    </row>
    <row r="6779" spans="78:135">
      <c r="BZ6779"/>
      <c r="CA6779" s="100">
        <v>41436.723796296297</v>
      </c>
      <c r="CB6779" t="s">
        <v>1969</v>
      </c>
      <c r="CG6779" s="65"/>
      <c r="DJ6779" s="139"/>
      <c r="DK6779" s="95"/>
      <c r="DO6779" s="141"/>
      <c r="DP6779" s="91"/>
      <c r="DQ6779" s="72"/>
      <c r="DR6779" s="72"/>
      <c r="DS6779" s="72"/>
      <c r="DT6779" s="72"/>
      <c r="DZ6779" s="141"/>
      <c r="EA6779" s="141"/>
      <c r="EE6779" s="143"/>
    </row>
    <row r="6780" spans="78:135">
      <c r="BZ6780"/>
      <c r="CA6780" s="100">
        <v>41436.723807870374</v>
      </c>
      <c r="CB6780" t="s">
        <v>1969</v>
      </c>
      <c r="CG6780" s="65"/>
      <c r="DJ6780" s="139"/>
      <c r="DK6780" s="95"/>
      <c r="DO6780" s="141"/>
      <c r="DP6780" s="91"/>
      <c r="DQ6780" s="72"/>
      <c r="DR6780" s="72"/>
      <c r="DS6780" s="72"/>
      <c r="DT6780" s="72"/>
      <c r="DZ6780" s="141"/>
      <c r="EA6780" s="141"/>
      <c r="EE6780" s="143"/>
    </row>
    <row r="6781" spans="78:135">
      <c r="BZ6781"/>
      <c r="CA6781" s="100">
        <v>41436.723819444444</v>
      </c>
      <c r="CB6781" t="s">
        <v>1969</v>
      </c>
      <c r="CG6781" s="65"/>
      <c r="DJ6781" s="139"/>
      <c r="DK6781" s="95"/>
      <c r="DO6781" s="141"/>
      <c r="DP6781" s="91"/>
      <c r="DQ6781" s="72"/>
      <c r="DR6781" s="72"/>
      <c r="DS6781" s="72"/>
      <c r="DT6781" s="72"/>
      <c r="DZ6781" s="141"/>
      <c r="EA6781" s="141"/>
      <c r="EE6781" s="143"/>
    </row>
    <row r="6782" spans="78:135">
      <c r="BZ6782"/>
      <c r="CA6782" s="100">
        <v>41436.72383101852</v>
      </c>
      <c r="CB6782" t="s">
        <v>1969</v>
      </c>
      <c r="CG6782" s="65"/>
      <c r="DJ6782" s="139"/>
      <c r="DK6782" s="95"/>
      <c r="DO6782" s="141"/>
      <c r="DP6782" s="91"/>
      <c r="DQ6782" s="72"/>
      <c r="DR6782" s="72"/>
      <c r="DS6782" s="72"/>
      <c r="DT6782" s="72"/>
      <c r="DZ6782" s="141"/>
      <c r="EA6782" s="141"/>
      <c r="EE6782" s="143"/>
    </row>
    <row r="6783" spans="78:135">
      <c r="BZ6783"/>
      <c r="CA6783" s="100">
        <v>41436.723854166667</v>
      </c>
      <c r="CB6783" t="s">
        <v>3616</v>
      </c>
      <c r="CG6783" s="65"/>
      <c r="DJ6783" s="139"/>
      <c r="DK6783" s="95"/>
      <c r="DO6783" s="141"/>
      <c r="DP6783" s="91"/>
      <c r="DQ6783" s="72"/>
      <c r="DR6783" s="72"/>
      <c r="DS6783" s="72"/>
      <c r="DT6783" s="72"/>
      <c r="DZ6783" s="141"/>
      <c r="EA6783" s="141"/>
      <c r="EE6783" s="143"/>
    </row>
    <row r="6784" spans="78:135">
      <c r="BZ6784"/>
      <c r="CA6784" s="100">
        <v>41436.723854166667</v>
      </c>
      <c r="CB6784" t="s">
        <v>1969</v>
      </c>
      <c r="CG6784" s="65"/>
      <c r="DJ6784" s="139"/>
      <c r="DK6784" s="95"/>
      <c r="DO6784" s="141"/>
      <c r="DP6784" s="91"/>
      <c r="DQ6784" s="72"/>
      <c r="DR6784" s="72"/>
      <c r="DS6784" s="72"/>
      <c r="DT6784" s="72"/>
      <c r="DZ6784" s="141"/>
      <c r="EA6784" s="141"/>
      <c r="EE6784" s="143"/>
    </row>
    <row r="6785" spans="78:135">
      <c r="BZ6785"/>
      <c r="CA6785" s="100">
        <v>41436.723854166667</v>
      </c>
      <c r="CB6785" t="s">
        <v>1969</v>
      </c>
      <c r="CG6785" s="65"/>
      <c r="DJ6785" s="139"/>
      <c r="DK6785" s="95"/>
      <c r="DO6785" s="141"/>
      <c r="DP6785" s="91"/>
      <c r="DQ6785" s="72"/>
      <c r="DR6785" s="72"/>
      <c r="DS6785" s="72"/>
      <c r="DT6785" s="72"/>
      <c r="DZ6785" s="141"/>
      <c r="EA6785" s="141"/>
      <c r="EE6785" s="143"/>
    </row>
    <row r="6786" spans="78:135">
      <c r="BZ6786"/>
      <c r="CA6786" s="100">
        <v>41436.723865740743</v>
      </c>
      <c r="CB6786" t="s">
        <v>1969</v>
      </c>
      <c r="CG6786" s="65"/>
      <c r="DJ6786" s="139"/>
      <c r="DK6786" s="95"/>
      <c r="DO6786" s="141"/>
      <c r="DP6786" s="91"/>
      <c r="DQ6786" s="72"/>
      <c r="DR6786" s="72"/>
      <c r="DS6786" s="72"/>
      <c r="DT6786" s="72"/>
      <c r="DZ6786" s="141"/>
      <c r="EA6786" s="141"/>
      <c r="EE6786" s="143"/>
    </row>
    <row r="6787" spans="78:135">
      <c r="BZ6787"/>
      <c r="CA6787" s="100">
        <v>41436.723877314813</v>
      </c>
      <c r="CB6787" t="s">
        <v>1969</v>
      </c>
      <c r="CG6787" s="65"/>
      <c r="DJ6787" s="139"/>
      <c r="DK6787" s="95"/>
      <c r="DO6787" s="141"/>
      <c r="DP6787" s="91"/>
      <c r="DQ6787" s="72"/>
      <c r="DR6787" s="72"/>
      <c r="DS6787" s="72"/>
      <c r="DT6787" s="72"/>
      <c r="DZ6787" s="141"/>
      <c r="EA6787" s="141"/>
      <c r="EE6787" s="143"/>
    </row>
    <row r="6788" spans="78:135">
      <c r="BZ6788"/>
      <c r="CA6788" s="100">
        <v>41436.72388888889</v>
      </c>
      <c r="CB6788" t="s">
        <v>1969</v>
      </c>
      <c r="CG6788" s="65"/>
      <c r="DJ6788" s="139"/>
      <c r="DK6788" s="95"/>
      <c r="DO6788" s="141"/>
      <c r="DP6788" s="91"/>
      <c r="DQ6788" s="72"/>
      <c r="DR6788" s="72"/>
      <c r="DS6788" s="72"/>
      <c r="DT6788" s="72"/>
      <c r="DZ6788" s="141"/>
      <c r="EA6788" s="141"/>
      <c r="EE6788" s="143"/>
    </row>
    <row r="6789" spans="78:135">
      <c r="BZ6789"/>
      <c r="CA6789" s="100">
        <v>41436.723912037036</v>
      </c>
      <c r="CB6789" t="s">
        <v>3686</v>
      </c>
      <c r="CG6789" s="65"/>
      <c r="DJ6789" s="139"/>
      <c r="DK6789" s="95"/>
      <c r="DO6789" s="141"/>
      <c r="DP6789" s="91"/>
      <c r="DQ6789" s="72"/>
      <c r="DR6789" s="72"/>
      <c r="DS6789" s="72"/>
      <c r="DT6789" s="72"/>
      <c r="DZ6789" s="141"/>
      <c r="EA6789" s="141"/>
      <c r="EE6789" s="143"/>
    </row>
    <row r="6790" spans="78:135">
      <c r="BZ6790"/>
      <c r="CA6790" s="100">
        <v>41436.723912037036</v>
      </c>
      <c r="CB6790" t="s">
        <v>1969</v>
      </c>
      <c r="CG6790" s="65"/>
      <c r="DJ6790" s="139"/>
      <c r="DK6790" s="95"/>
      <c r="DO6790" s="141"/>
      <c r="DP6790" s="91"/>
      <c r="DQ6790" s="72"/>
      <c r="DR6790" s="72"/>
      <c r="DS6790" s="72"/>
      <c r="DT6790" s="72"/>
      <c r="DZ6790" s="141"/>
      <c r="EA6790" s="141"/>
      <c r="EE6790" s="143"/>
    </row>
    <row r="6791" spans="78:135">
      <c r="BZ6791"/>
      <c r="CA6791" s="100">
        <v>41436.723912037036</v>
      </c>
      <c r="CB6791" t="s">
        <v>1969</v>
      </c>
      <c r="CG6791" s="65"/>
      <c r="DJ6791" s="139"/>
      <c r="DK6791" s="95"/>
      <c r="DO6791" s="141"/>
      <c r="DP6791" s="91"/>
      <c r="DQ6791" s="72"/>
      <c r="DR6791" s="72"/>
      <c r="DS6791" s="72"/>
      <c r="DT6791" s="72"/>
      <c r="DZ6791" s="141"/>
      <c r="EA6791" s="141"/>
      <c r="EE6791" s="143"/>
    </row>
    <row r="6792" spans="78:135">
      <c r="BZ6792"/>
      <c r="CA6792" s="100">
        <v>41436.723923611113</v>
      </c>
      <c r="CB6792" t="s">
        <v>1969</v>
      </c>
      <c r="CG6792" s="65"/>
      <c r="DJ6792" s="139"/>
      <c r="DK6792" s="95"/>
      <c r="DO6792" s="141"/>
      <c r="DP6792" s="91"/>
      <c r="DQ6792" s="72"/>
      <c r="DR6792" s="72"/>
      <c r="DS6792" s="72"/>
      <c r="DT6792" s="72"/>
      <c r="DZ6792" s="141"/>
      <c r="EA6792" s="141"/>
      <c r="EE6792" s="143"/>
    </row>
    <row r="6793" spans="78:135">
      <c r="BZ6793"/>
      <c r="CA6793" s="100">
        <v>41436.723935185182</v>
      </c>
      <c r="CB6793" t="s">
        <v>1969</v>
      </c>
      <c r="CG6793" s="65"/>
      <c r="DJ6793" s="139"/>
      <c r="DK6793" s="95"/>
      <c r="DO6793" s="141"/>
      <c r="DP6793" s="91"/>
      <c r="DQ6793" s="72"/>
      <c r="DR6793" s="72"/>
      <c r="DS6793" s="72"/>
      <c r="DT6793" s="72"/>
      <c r="DZ6793" s="141"/>
      <c r="EA6793" s="141"/>
      <c r="EE6793" s="143"/>
    </row>
    <row r="6794" spans="78:135">
      <c r="BZ6794"/>
      <c r="CA6794" s="100">
        <v>41436.723935185182</v>
      </c>
      <c r="CB6794" t="s">
        <v>1969</v>
      </c>
      <c r="CG6794" s="65"/>
      <c r="DJ6794" s="139"/>
      <c r="DK6794" s="95"/>
      <c r="DO6794" s="141"/>
      <c r="DP6794" s="91"/>
      <c r="DQ6794" s="72"/>
      <c r="DR6794" s="72"/>
      <c r="DS6794" s="72"/>
      <c r="DT6794" s="72"/>
      <c r="DZ6794" s="141"/>
      <c r="EA6794" s="141"/>
      <c r="EE6794" s="143"/>
    </row>
    <row r="6795" spans="78:135">
      <c r="BZ6795"/>
      <c r="CA6795" s="100">
        <v>41436.723946759259</v>
      </c>
      <c r="CB6795" t="s">
        <v>1969</v>
      </c>
      <c r="CG6795" s="65"/>
      <c r="DJ6795" s="139"/>
      <c r="DK6795" s="95"/>
      <c r="DO6795" s="141"/>
      <c r="DP6795" s="91"/>
      <c r="DQ6795" s="72"/>
      <c r="DR6795" s="72"/>
      <c r="DS6795" s="72"/>
      <c r="DT6795" s="72"/>
      <c r="DZ6795" s="141"/>
      <c r="EA6795" s="141"/>
      <c r="EE6795" s="143"/>
    </row>
    <row r="6796" spans="78:135">
      <c r="BZ6796"/>
      <c r="CA6796" s="100">
        <v>41436.723946759259</v>
      </c>
      <c r="CB6796" t="s">
        <v>1969</v>
      </c>
      <c r="CG6796" s="65"/>
      <c r="DJ6796" s="139"/>
      <c r="DK6796" s="95"/>
      <c r="DO6796" s="141"/>
      <c r="DP6796" s="91"/>
      <c r="DQ6796" s="72"/>
      <c r="DR6796" s="72"/>
      <c r="DS6796" s="72"/>
      <c r="DT6796" s="72"/>
      <c r="DZ6796" s="141"/>
      <c r="EA6796" s="141"/>
      <c r="EE6796" s="143"/>
    </row>
    <row r="6797" spans="78:135">
      <c r="BZ6797"/>
      <c r="CA6797" s="100">
        <v>41436.723981481482</v>
      </c>
      <c r="CB6797" t="s">
        <v>1969</v>
      </c>
      <c r="CG6797" s="65"/>
      <c r="DJ6797" s="139"/>
      <c r="DK6797" s="95"/>
      <c r="DO6797" s="141"/>
      <c r="DP6797" s="91"/>
      <c r="DQ6797" s="72"/>
      <c r="DR6797" s="72"/>
      <c r="DS6797" s="72"/>
      <c r="DT6797" s="72"/>
      <c r="DZ6797" s="141"/>
      <c r="EA6797" s="141"/>
      <c r="EE6797" s="143"/>
    </row>
    <row r="6798" spans="78:135">
      <c r="BZ6798"/>
      <c r="CA6798" s="100">
        <v>41436.723981481482</v>
      </c>
      <c r="CB6798" t="s">
        <v>1969</v>
      </c>
      <c r="CG6798" s="65"/>
      <c r="DJ6798" s="139"/>
      <c r="DK6798" s="95"/>
      <c r="DO6798" s="141"/>
      <c r="DP6798" s="91"/>
      <c r="DQ6798" s="72"/>
      <c r="DR6798" s="72"/>
      <c r="DS6798" s="72"/>
      <c r="DT6798" s="72"/>
      <c r="DZ6798" s="141"/>
      <c r="EA6798" s="141"/>
      <c r="EE6798" s="143"/>
    </row>
    <row r="6799" spans="78:135">
      <c r="BZ6799"/>
      <c r="CA6799" s="100">
        <v>41436.724004629628</v>
      </c>
      <c r="CB6799" t="s">
        <v>1969</v>
      </c>
      <c r="CG6799" s="65"/>
      <c r="DJ6799" s="139"/>
      <c r="DK6799" s="95"/>
      <c r="DO6799" s="141"/>
      <c r="DP6799" s="91"/>
      <c r="DQ6799" s="72"/>
      <c r="DR6799" s="72"/>
      <c r="DS6799" s="72"/>
      <c r="DT6799" s="72"/>
      <c r="DZ6799" s="141"/>
      <c r="EA6799" s="141"/>
      <c r="EE6799" s="143"/>
    </row>
    <row r="6800" spans="78:135">
      <c r="BZ6800"/>
      <c r="CA6800" s="100">
        <v>41436.724016203705</v>
      </c>
      <c r="CB6800" t="s">
        <v>3668</v>
      </c>
      <c r="CG6800" s="65"/>
      <c r="DJ6800" s="139"/>
      <c r="DK6800" s="95"/>
      <c r="DO6800" s="141"/>
      <c r="DP6800" s="91"/>
      <c r="DQ6800" s="72"/>
      <c r="DR6800" s="72"/>
      <c r="DS6800" s="72"/>
      <c r="DT6800" s="72"/>
      <c r="DZ6800" s="141"/>
      <c r="EA6800" s="141"/>
      <c r="EE6800" s="143"/>
    </row>
    <row r="6801" spans="78:135">
      <c r="BZ6801"/>
      <c r="CA6801" s="100">
        <v>41436.725706018522</v>
      </c>
      <c r="CB6801" t="s">
        <v>3669</v>
      </c>
      <c r="CG6801" s="65"/>
      <c r="DJ6801" s="139"/>
      <c r="DK6801" s="95"/>
      <c r="DO6801" s="141"/>
      <c r="DP6801" s="91"/>
      <c r="DQ6801" s="72"/>
      <c r="DR6801" s="72"/>
      <c r="DS6801" s="72"/>
      <c r="DT6801" s="72"/>
      <c r="DZ6801" s="141"/>
      <c r="EA6801" s="141"/>
      <c r="EE6801" s="143"/>
    </row>
    <row r="6802" spans="78:135">
      <c r="BZ6802"/>
      <c r="CA6802" s="100">
        <v>41436.725706018522</v>
      </c>
      <c r="CB6802" t="s">
        <v>664</v>
      </c>
      <c r="CG6802" s="65"/>
      <c r="DJ6802" s="139"/>
      <c r="DK6802" s="95"/>
      <c r="DO6802" s="141"/>
      <c r="DP6802" s="91"/>
      <c r="DQ6802" s="72"/>
      <c r="DR6802" s="72"/>
      <c r="DS6802" s="72"/>
      <c r="DT6802" s="72"/>
      <c r="DZ6802" s="141"/>
      <c r="EA6802" s="141"/>
      <c r="EE6802" s="143"/>
    </row>
    <row r="6803" spans="78:135">
      <c r="BZ6803"/>
      <c r="CA6803" s="100">
        <v>41436.725717592592</v>
      </c>
      <c r="CB6803" t="s">
        <v>1969</v>
      </c>
      <c r="CG6803" s="65"/>
      <c r="DJ6803" s="139"/>
      <c r="DK6803" s="95"/>
      <c r="DO6803" s="141"/>
      <c r="DP6803" s="91"/>
      <c r="DQ6803" s="72"/>
      <c r="DR6803" s="72"/>
      <c r="DS6803" s="72"/>
      <c r="DT6803" s="72"/>
      <c r="DZ6803" s="141"/>
      <c r="EA6803" s="141"/>
      <c r="EE6803" s="143"/>
    </row>
    <row r="6804" spans="78:135">
      <c r="BZ6804"/>
      <c r="CA6804" s="100">
        <v>41436.725740740738</v>
      </c>
      <c r="CB6804" t="s">
        <v>3670</v>
      </c>
      <c r="CG6804" s="65"/>
      <c r="DJ6804" s="139"/>
      <c r="DK6804" s="95"/>
      <c r="DO6804" s="141"/>
      <c r="DP6804" s="91"/>
      <c r="DQ6804" s="72"/>
      <c r="DR6804" s="72"/>
      <c r="DS6804" s="72"/>
      <c r="DT6804" s="72"/>
      <c r="DZ6804" s="141"/>
      <c r="EA6804" s="141"/>
      <c r="EE6804" s="143"/>
    </row>
    <row r="6805" spans="78:135">
      <c r="BZ6805"/>
      <c r="CA6805" s="100">
        <v>41436.725740740738</v>
      </c>
      <c r="CB6805" t="s">
        <v>3595</v>
      </c>
      <c r="CG6805" s="65"/>
      <c r="DJ6805" s="139"/>
      <c r="DK6805" s="95"/>
      <c r="DO6805" s="141"/>
      <c r="DP6805" s="91"/>
      <c r="DQ6805" s="72"/>
      <c r="DR6805" s="72"/>
      <c r="DS6805" s="72"/>
      <c r="DT6805" s="72"/>
      <c r="DZ6805" s="141"/>
      <c r="EA6805" s="141"/>
      <c r="EE6805" s="143"/>
    </row>
    <row r="6806" spans="78:135">
      <c r="BZ6806"/>
      <c r="CA6806" s="100">
        <v>41436.725740740738</v>
      </c>
      <c r="CB6806" t="s">
        <v>1969</v>
      </c>
      <c r="CG6806" s="65"/>
      <c r="DJ6806" s="139"/>
      <c r="DK6806" s="95"/>
      <c r="DO6806" s="141"/>
      <c r="DP6806" s="91"/>
      <c r="DQ6806" s="72"/>
      <c r="DR6806" s="72"/>
      <c r="DS6806" s="72"/>
      <c r="DT6806" s="72"/>
      <c r="DZ6806" s="141"/>
      <c r="EA6806" s="141"/>
      <c r="EE6806" s="143"/>
    </row>
    <row r="6807" spans="78:135">
      <c r="BZ6807"/>
      <c r="CA6807" s="100">
        <v>41436.725798611114</v>
      </c>
      <c r="CB6807" t="s">
        <v>1969</v>
      </c>
      <c r="CG6807" s="65"/>
      <c r="DJ6807" s="139"/>
      <c r="DK6807" s="95"/>
      <c r="DO6807" s="141"/>
      <c r="DP6807" s="91"/>
      <c r="DQ6807" s="72"/>
      <c r="DR6807" s="72"/>
      <c r="DS6807" s="72"/>
      <c r="DT6807" s="72"/>
      <c r="DZ6807" s="141"/>
      <c r="EA6807" s="141"/>
      <c r="EE6807" s="143"/>
    </row>
    <row r="6808" spans="78:135">
      <c r="BZ6808"/>
      <c r="CA6808" s="100">
        <v>41436.725810185184</v>
      </c>
      <c r="CB6808" t="s">
        <v>3671</v>
      </c>
      <c r="CG6808" s="65"/>
      <c r="DJ6808" s="139"/>
      <c r="DK6808" s="95"/>
      <c r="DO6808" s="141"/>
      <c r="DP6808" s="91"/>
      <c r="DQ6808" s="72"/>
      <c r="DR6808" s="72"/>
      <c r="DS6808" s="72"/>
      <c r="DT6808" s="72"/>
      <c r="DZ6808" s="141"/>
      <c r="EA6808" s="141"/>
      <c r="EE6808" s="143"/>
    </row>
    <row r="6809" spans="78:135">
      <c r="BZ6809"/>
      <c r="CA6809" s="100">
        <v>41436.725810185184</v>
      </c>
      <c r="CB6809" t="s">
        <v>664</v>
      </c>
      <c r="CG6809" s="65"/>
      <c r="DJ6809" s="139"/>
      <c r="DK6809" s="95"/>
      <c r="DO6809" s="141"/>
      <c r="DP6809" s="91"/>
      <c r="DQ6809" s="72"/>
      <c r="DR6809" s="72"/>
      <c r="DS6809" s="72"/>
      <c r="DT6809" s="72"/>
      <c r="DZ6809" s="141"/>
      <c r="EA6809" s="141"/>
      <c r="EE6809" s="143"/>
    </row>
    <row r="6810" spans="78:135">
      <c r="BZ6810"/>
      <c r="CA6810" s="100">
        <v>41436.725810185184</v>
      </c>
      <c r="CB6810" t="s">
        <v>1969</v>
      </c>
      <c r="CG6810" s="65"/>
      <c r="DJ6810" s="139"/>
      <c r="DK6810" s="95"/>
      <c r="DO6810" s="141"/>
      <c r="DP6810" s="91"/>
      <c r="DQ6810" s="72"/>
      <c r="DR6810" s="72"/>
      <c r="DS6810" s="72"/>
      <c r="DT6810" s="72"/>
      <c r="DZ6810" s="141"/>
      <c r="EA6810" s="141"/>
      <c r="EE6810" s="143"/>
    </row>
    <row r="6811" spans="78:135">
      <c r="BZ6811"/>
      <c r="CA6811" s="100">
        <v>41436.725821759261</v>
      </c>
      <c r="CB6811" t="s">
        <v>1969</v>
      </c>
      <c r="CG6811" s="65"/>
      <c r="DJ6811" s="139"/>
      <c r="DK6811" s="95"/>
      <c r="DO6811" s="141"/>
      <c r="DP6811" s="91"/>
      <c r="DQ6811" s="72"/>
      <c r="DR6811" s="72"/>
      <c r="DS6811" s="72"/>
      <c r="DT6811" s="72"/>
      <c r="DZ6811" s="141"/>
      <c r="EA6811" s="141"/>
      <c r="EE6811" s="143"/>
    </row>
    <row r="6812" spans="78:135">
      <c r="BZ6812"/>
      <c r="CA6812" s="100">
        <v>41436.726365740738</v>
      </c>
      <c r="CB6812" t="s">
        <v>1969</v>
      </c>
      <c r="CG6812" s="65"/>
      <c r="DJ6812" s="139"/>
      <c r="DK6812" s="95"/>
      <c r="DO6812" s="141"/>
      <c r="DP6812" s="91"/>
      <c r="DQ6812" s="72"/>
      <c r="DR6812" s="72"/>
      <c r="DS6812" s="72"/>
      <c r="DT6812" s="72"/>
      <c r="DZ6812" s="141"/>
      <c r="EA6812" s="141"/>
      <c r="EE6812" s="143"/>
    </row>
    <row r="6813" spans="78:135">
      <c r="BZ6813"/>
      <c r="CA6813" s="100">
        <v>41436.726377314815</v>
      </c>
      <c r="CB6813" t="s">
        <v>1969</v>
      </c>
      <c r="CG6813" s="65"/>
      <c r="DJ6813" s="139"/>
      <c r="DK6813" s="95"/>
      <c r="DO6813" s="141"/>
      <c r="DP6813" s="91"/>
      <c r="DQ6813" s="72"/>
      <c r="DR6813" s="72"/>
      <c r="DS6813" s="72"/>
      <c r="DT6813" s="72"/>
      <c r="DZ6813" s="141"/>
      <c r="EA6813" s="141"/>
      <c r="EE6813" s="143"/>
    </row>
    <row r="6814" spans="78:135">
      <c r="BZ6814"/>
      <c r="CA6814" s="100">
        <v>41436.726493055554</v>
      </c>
      <c r="CB6814" t="s">
        <v>1969</v>
      </c>
      <c r="CG6814" s="65"/>
      <c r="DJ6814" s="139"/>
      <c r="DK6814" s="95"/>
      <c r="DO6814" s="141"/>
      <c r="DP6814" s="91"/>
      <c r="DQ6814" s="72"/>
      <c r="DR6814" s="72"/>
      <c r="DS6814" s="72"/>
      <c r="DT6814" s="72"/>
      <c r="DZ6814" s="141"/>
      <c r="EA6814" s="141"/>
      <c r="EE6814" s="143"/>
    </row>
    <row r="6815" spans="78:135">
      <c r="BZ6815"/>
      <c r="CA6815" s="100">
        <v>41436.726504629631</v>
      </c>
      <c r="CB6815" t="s">
        <v>1969</v>
      </c>
      <c r="CG6815" s="65"/>
      <c r="DJ6815" s="139"/>
      <c r="DK6815" s="95"/>
      <c r="DO6815" s="141"/>
      <c r="DP6815" s="91"/>
      <c r="DQ6815" s="72"/>
      <c r="DR6815" s="72"/>
      <c r="DS6815" s="72"/>
      <c r="DT6815" s="72"/>
      <c r="DZ6815" s="141"/>
      <c r="EA6815" s="141"/>
      <c r="EE6815" s="143"/>
    </row>
    <row r="6816" spans="78:135">
      <c r="BZ6816"/>
      <c r="CA6816" s="100">
        <v>41436.7265162037</v>
      </c>
      <c r="CB6816" t="s">
        <v>3690</v>
      </c>
      <c r="CG6816" s="65"/>
      <c r="DJ6816" s="139"/>
      <c r="DK6816" s="95"/>
      <c r="DO6816" s="141"/>
      <c r="DP6816" s="91"/>
      <c r="DQ6816" s="72"/>
      <c r="DR6816" s="72"/>
      <c r="DS6816" s="72"/>
      <c r="DT6816" s="72"/>
      <c r="DZ6816" s="141"/>
      <c r="EA6816" s="141"/>
      <c r="EE6816" s="143"/>
    </row>
    <row r="6817" spans="78:135">
      <c r="BZ6817"/>
      <c r="CA6817" s="100">
        <v>41436.726527777777</v>
      </c>
      <c r="CB6817" t="s">
        <v>1969</v>
      </c>
      <c r="CG6817" s="65"/>
      <c r="DJ6817" s="139"/>
      <c r="DK6817" s="95"/>
      <c r="DO6817" s="141"/>
      <c r="DP6817" s="91"/>
      <c r="DQ6817" s="72"/>
      <c r="DR6817" s="72"/>
      <c r="DS6817" s="72"/>
      <c r="DT6817" s="72"/>
      <c r="DZ6817" s="141"/>
      <c r="EA6817" s="141"/>
      <c r="EE6817" s="143"/>
    </row>
    <row r="6818" spans="78:135">
      <c r="BZ6818"/>
      <c r="CA6818" s="100">
        <v>41436.726527777777</v>
      </c>
      <c r="CB6818" t="s">
        <v>1969</v>
      </c>
      <c r="CG6818" s="65"/>
      <c r="DJ6818" s="139"/>
      <c r="DK6818" s="95"/>
      <c r="DO6818" s="141"/>
      <c r="DP6818" s="91"/>
      <c r="DQ6818" s="72"/>
      <c r="DR6818" s="72"/>
      <c r="DS6818" s="72"/>
      <c r="DT6818" s="72"/>
      <c r="DZ6818" s="141"/>
      <c r="EA6818" s="141"/>
      <c r="EE6818" s="143"/>
    </row>
    <row r="6819" spans="78:135">
      <c r="BZ6819"/>
      <c r="CA6819" s="100">
        <v>41436.726539351854</v>
      </c>
      <c r="CB6819" t="s">
        <v>1969</v>
      </c>
      <c r="CG6819" s="65"/>
      <c r="DJ6819" s="139"/>
      <c r="DK6819" s="95"/>
      <c r="DO6819" s="141"/>
      <c r="DP6819" s="91"/>
      <c r="DQ6819" s="72"/>
      <c r="DR6819" s="72"/>
      <c r="DS6819" s="72"/>
      <c r="DT6819" s="72"/>
      <c r="DZ6819" s="141"/>
      <c r="EA6819" s="141"/>
      <c r="EE6819" s="143"/>
    </row>
    <row r="6820" spans="78:135">
      <c r="BZ6820"/>
      <c r="CA6820" s="100">
        <v>41436.726550925923</v>
      </c>
      <c r="CB6820" t="s">
        <v>1969</v>
      </c>
      <c r="CG6820" s="65"/>
      <c r="DJ6820" s="139"/>
      <c r="DK6820" s="95"/>
      <c r="DO6820" s="141"/>
      <c r="DP6820" s="91"/>
      <c r="DQ6820" s="72"/>
      <c r="DR6820" s="72"/>
      <c r="DS6820" s="72"/>
      <c r="DT6820" s="72"/>
      <c r="DZ6820" s="141"/>
      <c r="EA6820" s="141"/>
      <c r="EE6820" s="143"/>
    </row>
    <row r="6821" spans="78:135">
      <c r="BZ6821"/>
      <c r="CA6821" s="100">
        <v>41436.7265625</v>
      </c>
      <c r="CB6821" t="s">
        <v>1969</v>
      </c>
      <c r="CG6821" s="65"/>
      <c r="DJ6821" s="139"/>
      <c r="DK6821" s="95"/>
      <c r="DO6821" s="141"/>
      <c r="DP6821" s="91"/>
      <c r="DQ6821" s="72"/>
      <c r="DR6821" s="72"/>
      <c r="DS6821" s="72"/>
      <c r="DT6821" s="72"/>
      <c r="DZ6821" s="141"/>
      <c r="EA6821" s="141"/>
      <c r="EE6821" s="143"/>
    </row>
    <row r="6822" spans="78:135">
      <c r="BZ6822"/>
      <c r="CA6822" s="100">
        <v>41436.726574074077</v>
      </c>
      <c r="CB6822" t="s">
        <v>3674</v>
      </c>
      <c r="CG6822" s="65"/>
      <c r="DJ6822" s="139"/>
      <c r="DK6822" s="95"/>
      <c r="DO6822" s="141"/>
      <c r="DP6822" s="91"/>
      <c r="DQ6822" s="72"/>
      <c r="DR6822" s="72"/>
      <c r="DS6822" s="72"/>
      <c r="DT6822" s="72"/>
      <c r="DZ6822" s="141"/>
      <c r="EA6822" s="141"/>
      <c r="EE6822" s="143"/>
    </row>
    <row r="6823" spans="78:135">
      <c r="BZ6823"/>
      <c r="CA6823" s="100">
        <v>41436.726585648146</v>
      </c>
      <c r="CB6823" t="s">
        <v>1969</v>
      </c>
      <c r="CG6823" s="65"/>
      <c r="DJ6823" s="139"/>
      <c r="DK6823" s="95"/>
      <c r="DO6823" s="141"/>
      <c r="DP6823" s="91"/>
      <c r="DQ6823" s="72"/>
      <c r="DR6823" s="72"/>
      <c r="DS6823" s="72"/>
      <c r="DT6823" s="72"/>
      <c r="DZ6823" s="141"/>
      <c r="EA6823" s="141"/>
      <c r="EE6823" s="143"/>
    </row>
    <row r="6824" spans="78:135">
      <c r="BZ6824"/>
      <c r="CA6824" s="100">
        <v>41436.726585648146</v>
      </c>
      <c r="CB6824" t="s">
        <v>1969</v>
      </c>
      <c r="CG6824" s="65"/>
      <c r="DJ6824" s="139"/>
      <c r="DK6824" s="95"/>
      <c r="DO6824" s="141"/>
      <c r="DP6824" s="91"/>
      <c r="DQ6824" s="72"/>
      <c r="DR6824" s="72"/>
      <c r="DS6824" s="72"/>
      <c r="DT6824" s="72"/>
      <c r="DZ6824" s="141"/>
      <c r="EA6824" s="141"/>
      <c r="EE6824" s="143"/>
    </row>
    <row r="6825" spans="78:135">
      <c r="BZ6825"/>
      <c r="CA6825" s="100">
        <v>41436.726597222223</v>
      </c>
      <c r="CB6825" t="s">
        <v>1969</v>
      </c>
      <c r="CG6825" s="65"/>
      <c r="DJ6825" s="139"/>
      <c r="DK6825" s="95"/>
      <c r="DO6825" s="141"/>
      <c r="DP6825" s="91"/>
      <c r="DQ6825" s="72"/>
      <c r="DR6825" s="72"/>
      <c r="DS6825" s="72"/>
      <c r="DT6825" s="72"/>
      <c r="DZ6825" s="141"/>
      <c r="EA6825" s="141"/>
      <c r="EE6825" s="143"/>
    </row>
    <row r="6826" spans="78:135">
      <c r="BZ6826"/>
      <c r="CA6826" s="100">
        <v>41436.7266087963</v>
      </c>
      <c r="CB6826" t="s">
        <v>1969</v>
      </c>
      <c r="CG6826" s="65"/>
      <c r="DJ6826" s="139"/>
      <c r="DK6826" s="95"/>
      <c r="DO6826" s="141"/>
      <c r="DP6826" s="91"/>
      <c r="DQ6826" s="72"/>
      <c r="DR6826" s="72"/>
      <c r="DS6826" s="72"/>
      <c r="DT6826" s="72"/>
      <c r="DZ6826" s="141"/>
      <c r="EA6826" s="141"/>
      <c r="EE6826" s="143"/>
    </row>
    <row r="6827" spans="78:135">
      <c r="BZ6827"/>
      <c r="CA6827" s="100">
        <v>41436.726620370369</v>
      </c>
      <c r="CB6827" t="s">
        <v>1969</v>
      </c>
      <c r="CG6827" s="65"/>
      <c r="DJ6827" s="139"/>
      <c r="DK6827" s="95"/>
      <c r="DO6827" s="141"/>
      <c r="DP6827" s="91"/>
      <c r="DQ6827" s="72"/>
      <c r="DR6827" s="72"/>
      <c r="DS6827" s="72"/>
      <c r="DT6827" s="72"/>
      <c r="DZ6827" s="141"/>
      <c r="EA6827" s="141"/>
      <c r="EE6827" s="143"/>
    </row>
    <row r="6828" spans="78:135">
      <c r="BZ6828"/>
      <c r="CA6828" s="100">
        <v>41436.726643518516</v>
      </c>
      <c r="CB6828" t="s">
        <v>3675</v>
      </c>
      <c r="CG6828" s="65"/>
      <c r="DJ6828" s="139"/>
      <c r="DK6828" s="95"/>
      <c r="DO6828" s="141"/>
      <c r="DP6828" s="91"/>
      <c r="DQ6828" s="72"/>
      <c r="DR6828" s="72"/>
      <c r="DS6828" s="72"/>
      <c r="DT6828" s="72"/>
      <c r="DZ6828" s="141"/>
      <c r="EA6828" s="141"/>
      <c r="EE6828" s="143"/>
    </row>
    <row r="6829" spans="78:135">
      <c r="BZ6829"/>
      <c r="CA6829" s="100">
        <v>41436.726643518516</v>
      </c>
      <c r="CB6829" t="s">
        <v>1969</v>
      </c>
      <c r="CG6829" s="65"/>
      <c r="DJ6829" s="139"/>
      <c r="DK6829" s="95"/>
      <c r="DO6829" s="141"/>
      <c r="DP6829" s="91"/>
      <c r="DQ6829" s="72"/>
      <c r="DR6829" s="72"/>
      <c r="DS6829" s="72"/>
      <c r="DT6829" s="72"/>
      <c r="DZ6829" s="141"/>
      <c r="EA6829" s="141"/>
      <c r="EE6829" s="143"/>
    </row>
    <row r="6830" spans="78:135">
      <c r="BZ6830"/>
      <c r="CA6830" s="100">
        <v>41436.726643518516</v>
      </c>
      <c r="CB6830" t="s">
        <v>1969</v>
      </c>
      <c r="CG6830" s="65"/>
      <c r="DJ6830" s="139"/>
      <c r="DK6830" s="95"/>
      <c r="DO6830" s="141"/>
      <c r="DP6830" s="91"/>
      <c r="DQ6830" s="72"/>
      <c r="DR6830" s="72"/>
      <c r="DS6830" s="72"/>
      <c r="DT6830" s="72"/>
      <c r="DZ6830" s="141"/>
      <c r="EA6830" s="141"/>
      <c r="EE6830" s="143"/>
    </row>
    <row r="6831" spans="78:135">
      <c r="BZ6831"/>
      <c r="CA6831" s="100">
        <v>41436.726655092592</v>
      </c>
      <c r="CB6831" t="s">
        <v>1969</v>
      </c>
      <c r="CG6831" s="65"/>
      <c r="DJ6831" s="139"/>
      <c r="DK6831" s="95"/>
      <c r="DO6831" s="141"/>
      <c r="DP6831" s="91"/>
      <c r="DQ6831" s="72"/>
      <c r="DR6831" s="72"/>
      <c r="DS6831" s="72"/>
      <c r="DT6831" s="72"/>
      <c r="DZ6831" s="141"/>
      <c r="EA6831" s="141"/>
      <c r="EE6831" s="143"/>
    </row>
    <row r="6832" spans="78:135">
      <c r="BZ6832"/>
      <c r="CA6832" s="100">
        <v>41436.726666666669</v>
      </c>
      <c r="CB6832" t="s">
        <v>1969</v>
      </c>
      <c r="CG6832" s="65"/>
      <c r="DJ6832" s="139"/>
      <c r="DK6832" s="95"/>
      <c r="DO6832" s="141"/>
      <c r="DP6832" s="91"/>
      <c r="DQ6832" s="72"/>
      <c r="DR6832" s="72"/>
      <c r="DS6832" s="72"/>
      <c r="DT6832" s="72"/>
      <c r="DZ6832" s="141"/>
      <c r="EA6832" s="141"/>
      <c r="EE6832" s="143"/>
    </row>
    <row r="6833" spans="78:135">
      <c r="BZ6833"/>
      <c r="CA6833" s="100">
        <v>41436.726678240739</v>
      </c>
      <c r="CB6833" t="s">
        <v>1969</v>
      </c>
      <c r="CG6833" s="65"/>
      <c r="DJ6833" s="139"/>
      <c r="DK6833" s="95"/>
      <c r="DO6833" s="141"/>
      <c r="DP6833" s="91"/>
      <c r="DQ6833" s="72"/>
      <c r="DR6833" s="72"/>
      <c r="DS6833" s="72"/>
      <c r="DT6833" s="72"/>
      <c r="DZ6833" s="141"/>
      <c r="EA6833" s="141"/>
      <c r="EE6833" s="143"/>
    </row>
    <row r="6834" spans="78:135">
      <c r="BZ6834"/>
      <c r="CA6834" s="100">
        <v>41436.726701388892</v>
      </c>
      <c r="CB6834" t="s">
        <v>3664</v>
      </c>
      <c r="CG6834" s="65"/>
      <c r="DJ6834" s="139"/>
      <c r="DK6834" s="95"/>
      <c r="DO6834" s="141"/>
      <c r="DP6834" s="91"/>
      <c r="DQ6834" s="72"/>
      <c r="DR6834" s="72"/>
      <c r="DS6834" s="72"/>
      <c r="DT6834" s="72"/>
      <c r="DZ6834" s="141"/>
      <c r="EA6834" s="141"/>
      <c r="EE6834" s="143"/>
    </row>
    <row r="6835" spans="78:135">
      <c r="BZ6835"/>
      <c r="CA6835" s="100">
        <v>41436.726701388892</v>
      </c>
      <c r="CB6835" t="s">
        <v>1969</v>
      </c>
      <c r="CG6835" s="65"/>
      <c r="DJ6835" s="139"/>
      <c r="DK6835" s="95"/>
      <c r="DO6835" s="141"/>
      <c r="DP6835" s="91"/>
      <c r="DQ6835" s="72"/>
      <c r="DR6835" s="72"/>
      <c r="DS6835" s="72"/>
      <c r="DT6835" s="72"/>
      <c r="DZ6835" s="141"/>
      <c r="EA6835" s="141"/>
      <c r="EE6835" s="143"/>
    </row>
    <row r="6836" spans="78:135">
      <c r="BZ6836"/>
      <c r="CA6836" s="100">
        <v>41436.726701388892</v>
      </c>
      <c r="CB6836" t="s">
        <v>1969</v>
      </c>
      <c r="CG6836" s="65"/>
      <c r="DJ6836" s="139"/>
      <c r="DK6836" s="95"/>
      <c r="DO6836" s="141"/>
      <c r="DP6836" s="91"/>
      <c r="DQ6836" s="72"/>
      <c r="DR6836" s="72"/>
      <c r="DS6836" s="72"/>
      <c r="DT6836" s="72"/>
      <c r="DZ6836" s="141"/>
      <c r="EA6836" s="141"/>
      <c r="EE6836" s="143"/>
    </row>
    <row r="6837" spans="78:135">
      <c r="BZ6837"/>
      <c r="CA6837" s="100">
        <v>41436.726712962962</v>
      </c>
      <c r="CB6837" t="s">
        <v>1969</v>
      </c>
      <c r="CG6837" s="65"/>
      <c r="DJ6837" s="139"/>
      <c r="DK6837" s="95"/>
      <c r="DO6837" s="141"/>
      <c r="DP6837" s="91"/>
      <c r="DQ6837" s="72"/>
      <c r="DR6837" s="72"/>
      <c r="DS6837" s="72"/>
      <c r="DT6837" s="72"/>
      <c r="DZ6837" s="141"/>
      <c r="EA6837" s="141"/>
      <c r="EE6837" s="143"/>
    </row>
    <row r="6838" spans="78:135">
      <c r="BZ6838"/>
      <c r="CA6838" s="100">
        <v>41436.726724537039</v>
      </c>
      <c r="CB6838" t="s">
        <v>1969</v>
      </c>
      <c r="CG6838" s="65"/>
      <c r="DJ6838" s="139"/>
      <c r="DK6838" s="95"/>
      <c r="DO6838" s="141"/>
      <c r="DP6838" s="91"/>
      <c r="DQ6838" s="72"/>
      <c r="DR6838" s="72"/>
      <c r="DS6838" s="72"/>
      <c r="DT6838" s="72"/>
      <c r="DZ6838" s="141"/>
      <c r="EA6838" s="141"/>
      <c r="EE6838" s="143"/>
    </row>
    <row r="6839" spans="78:135">
      <c r="BZ6839"/>
      <c r="CA6839" s="100">
        <v>41436.726724537039</v>
      </c>
      <c r="CB6839" t="s">
        <v>1969</v>
      </c>
      <c r="CG6839" s="65"/>
      <c r="DJ6839" s="139"/>
      <c r="DK6839" s="95"/>
      <c r="DO6839" s="141"/>
      <c r="DP6839" s="91"/>
      <c r="DQ6839" s="72"/>
      <c r="DR6839" s="72"/>
      <c r="DS6839" s="72"/>
      <c r="DT6839" s="72"/>
      <c r="DZ6839" s="141"/>
      <c r="EA6839" s="141"/>
      <c r="EE6839" s="143"/>
    </row>
    <row r="6840" spans="78:135">
      <c r="BZ6840"/>
      <c r="CA6840" s="100">
        <v>41436.726736111108</v>
      </c>
      <c r="CB6840" t="s">
        <v>1969</v>
      </c>
      <c r="CG6840" s="65"/>
      <c r="DJ6840" s="139"/>
      <c r="DK6840" s="95"/>
      <c r="DO6840" s="141"/>
      <c r="DP6840" s="91"/>
      <c r="DQ6840" s="72"/>
      <c r="DR6840" s="72"/>
      <c r="DS6840" s="72"/>
      <c r="DT6840" s="72"/>
      <c r="DZ6840" s="141"/>
      <c r="EA6840" s="141"/>
      <c r="EE6840" s="143"/>
    </row>
    <row r="6841" spans="78:135">
      <c r="BZ6841"/>
      <c r="CA6841" s="100">
        <v>41436.726736111108</v>
      </c>
      <c r="CB6841" t="s">
        <v>1969</v>
      </c>
      <c r="CG6841" s="65"/>
      <c r="DJ6841" s="139"/>
      <c r="DK6841" s="95"/>
      <c r="DO6841" s="141"/>
      <c r="DP6841" s="91"/>
      <c r="DQ6841" s="72"/>
      <c r="DR6841" s="72"/>
      <c r="DS6841" s="72"/>
      <c r="DT6841" s="72"/>
      <c r="DZ6841" s="141"/>
      <c r="EA6841" s="141"/>
      <c r="EE6841" s="143"/>
    </row>
    <row r="6842" spans="78:135">
      <c r="BZ6842"/>
      <c r="CA6842" s="100">
        <v>41436.726770833331</v>
      </c>
      <c r="CB6842" t="s">
        <v>1969</v>
      </c>
      <c r="CG6842" s="65"/>
      <c r="DJ6842" s="139"/>
      <c r="DK6842" s="95"/>
      <c r="DO6842" s="141"/>
      <c r="DP6842" s="91"/>
      <c r="DQ6842" s="72"/>
      <c r="DR6842" s="72"/>
      <c r="DS6842" s="72"/>
      <c r="DT6842" s="72"/>
      <c r="DZ6842" s="141"/>
      <c r="EA6842" s="141"/>
      <c r="EE6842" s="143"/>
    </row>
    <row r="6843" spans="78:135">
      <c r="BZ6843"/>
      <c r="CA6843" s="100">
        <v>41436.726770833331</v>
      </c>
      <c r="CB6843" t="s">
        <v>1969</v>
      </c>
      <c r="CG6843" s="65"/>
      <c r="DJ6843" s="139"/>
      <c r="DK6843" s="95"/>
      <c r="DO6843" s="141"/>
      <c r="DP6843" s="91"/>
      <c r="DQ6843" s="72"/>
      <c r="DR6843" s="72"/>
      <c r="DS6843" s="72"/>
      <c r="DT6843" s="72"/>
      <c r="DZ6843" s="141"/>
      <c r="EA6843" s="141"/>
      <c r="EE6843" s="143"/>
    </row>
    <row r="6844" spans="78:135">
      <c r="BZ6844"/>
      <c r="CA6844" s="100">
        <v>41436.726793981485</v>
      </c>
      <c r="CB6844" t="s">
        <v>1969</v>
      </c>
      <c r="CG6844" s="65"/>
      <c r="DJ6844" s="139"/>
      <c r="DK6844" s="95"/>
      <c r="DO6844" s="141"/>
      <c r="DP6844" s="91"/>
      <c r="DQ6844" s="72"/>
      <c r="DR6844" s="72"/>
      <c r="DS6844" s="72"/>
      <c r="DT6844" s="72"/>
      <c r="DZ6844" s="141"/>
      <c r="EA6844" s="141"/>
      <c r="EE6844" s="143"/>
    </row>
    <row r="6845" spans="78:135">
      <c r="BZ6845"/>
      <c r="CA6845" s="100">
        <v>41436.726805555554</v>
      </c>
      <c r="CB6845" t="s">
        <v>3712</v>
      </c>
      <c r="CG6845" s="65"/>
      <c r="DJ6845" s="139"/>
      <c r="DK6845" s="95"/>
      <c r="DO6845" s="141"/>
      <c r="DP6845" s="91"/>
      <c r="DQ6845" s="72"/>
      <c r="DR6845" s="72"/>
      <c r="DS6845" s="72"/>
      <c r="DT6845" s="72"/>
      <c r="DZ6845" s="141"/>
      <c r="EA6845" s="141"/>
      <c r="EE6845" s="143"/>
    </row>
    <row r="6846" spans="78:135">
      <c r="BZ6846"/>
      <c r="CA6846" s="100">
        <v>41436.726805555554</v>
      </c>
      <c r="CB6846" t="s">
        <v>1969</v>
      </c>
      <c r="CG6846" s="65"/>
      <c r="DJ6846" s="139"/>
      <c r="DK6846" s="95"/>
      <c r="DO6846" s="141"/>
      <c r="DP6846" s="91"/>
      <c r="DQ6846" s="72"/>
      <c r="DR6846" s="72"/>
      <c r="DS6846" s="72"/>
      <c r="DT6846" s="72"/>
      <c r="DZ6846" s="141"/>
      <c r="EA6846" s="141"/>
      <c r="EE6846" s="143"/>
    </row>
    <row r="6847" spans="78:135">
      <c r="BZ6847"/>
      <c r="CA6847" s="100">
        <v>41436.726805555554</v>
      </c>
      <c r="CB6847" t="s">
        <v>3407</v>
      </c>
      <c r="CG6847" s="65"/>
      <c r="DJ6847" s="139"/>
      <c r="DK6847" s="95"/>
      <c r="DO6847" s="141"/>
      <c r="DP6847" s="91"/>
      <c r="DQ6847" s="72"/>
      <c r="DR6847" s="72"/>
      <c r="DS6847" s="72"/>
      <c r="DT6847" s="72"/>
      <c r="DZ6847" s="141"/>
      <c r="EA6847" s="141"/>
      <c r="EE6847" s="143"/>
    </row>
    <row r="6848" spans="78:135">
      <c r="BZ6848"/>
      <c r="CA6848" s="100">
        <v>41436.72923611111</v>
      </c>
      <c r="CB6848" t="s">
        <v>1969</v>
      </c>
      <c r="CG6848" s="65"/>
      <c r="DJ6848" s="139"/>
      <c r="DK6848" s="95"/>
      <c r="DO6848" s="141"/>
      <c r="DP6848" s="91"/>
      <c r="DQ6848" s="72"/>
      <c r="DR6848" s="72"/>
      <c r="DS6848" s="72"/>
      <c r="DT6848" s="72"/>
      <c r="DZ6848" s="141"/>
      <c r="EA6848" s="141"/>
      <c r="EE6848" s="143"/>
    </row>
    <row r="6849" spans="78:135">
      <c r="BZ6849"/>
      <c r="CA6849" s="100">
        <v>41436.729247685187</v>
      </c>
      <c r="CB6849" t="s">
        <v>1969</v>
      </c>
      <c r="CG6849" s="65"/>
      <c r="DJ6849" s="139"/>
      <c r="DK6849" s="95"/>
      <c r="DO6849" s="141"/>
      <c r="DP6849" s="91"/>
      <c r="DQ6849" s="72"/>
      <c r="DR6849" s="72"/>
      <c r="DS6849" s="72"/>
      <c r="DT6849" s="72"/>
      <c r="DZ6849" s="141"/>
      <c r="EA6849" s="141"/>
      <c r="EE6849" s="143"/>
    </row>
    <row r="6850" spans="78:135">
      <c r="BZ6850"/>
      <c r="CA6850" s="100">
        <v>41436.729363425926</v>
      </c>
      <c r="CB6850" t="s">
        <v>1969</v>
      </c>
      <c r="CG6850" s="65"/>
      <c r="DJ6850" s="139"/>
      <c r="DK6850" s="95"/>
      <c r="DO6850" s="141"/>
      <c r="DP6850" s="91"/>
      <c r="DQ6850" s="72"/>
      <c r="DR6850" s="72"/>
      <c r="DS6850" s="72"/>
      <c r="DT6850" s="72"/>
      <c r="DZ6850" s="141"/>
      <c r="EA6850" s="141"/>
      <c r="EE6850" s="143"/>
    </row>
    <row r="6851" spans="78:135">
      <c r="BZ6851"/>
      <c r="CA6851" s="100">
        <v>41436.729375000003</v>
      </c>
      <c r="CB6851" t="s">
        <v>1969</v>
      </c>
      <c r="CG6851" s="65"/>
      <c r="DJ6851" s="139"/>
      <c r="DK6851" s="95"/>
      <c r="DO6851" s="141"/>
      <c r="DP6851" s="91"/>
      <c r="DQ6851" s="72"/>
      <c r="DR6851" s="72"/>
      <c r="DS6851" s="72"/>
      <c r="DT6851" s="72"/>
      <c r="DZ6851" s="141"/>
      <c r="EA6851" s="141"/>
      <c r="EE6851" s="143"/>
    </row>
    <row r="6852" spans="78:135">
      <c r="BZ6852"/>
      <c r="CA6852" s="100">
        <v>41436.729386574072</v>
      </c>
      <c r="CB6852" t="s">
        <v>3629</v>
      </c>
      <c r="CG6852" s="65"/>
      <c r="DJ6852" s="139"/>
      <c r="DK6852" s="95"/>
      <c r="DO6852" s="141"/>
      <c r="DP6852" s="91"/>
      <c r="DQ6852" s="72"/>
      <c r="DR6852" s="72"/>
      <c r="DS6852" s="72"/>
      <c r="DT6852" s="72"/>
      <c r="DZ6852" s="141"/>
      <c r="EA6852" s="141"/>
      <c r="EE6852" s="143"/>
    </row>
    <row r="6853" spans="78:135">
      <c r="BZ6853"/>
      <c r="CA6853" s="100">
        <v>41436.729398148149</v>
      </c>
      <c r="CB6853" t="s">
        <v>1969</v>
      </c>
      <c r="CG6853" s="65"/>
      <c r="DJ6853" s="139"/>
      <c r="DK6853" s="95"/>
      <c r="DO6853" s="141"/>
      <c r="DP6853" s="91"/>
      <c r="DQ6853" s="72"/>
      <c r="DR6853" s="72"/>
      <c r="DS6853" s="72"/>
      <c r="DT6853" s="72"/>
      <c r="DZ6853" s="141"/>
      <c r="EA6853" s="141"/>
      <c r="EE6853" s="143"/>
    </row>
    <row r="6854" spans="78:135">
      <c r="BZ6854"/>
      <c r="CA6854" s="100">
        <v>41436.729398148149</v>
      </c>
      <c r="CB6854" t="s">
        <v>1969</v>
      </c>
      <c r="CG6854" s="65"/>
      <c r="DJ6854" s="139"/>
      <c r="DK6854" s="95"/>
      <c r="DO6854" s="141"/>
      <c r="DP6854" s="91"/>
      <c r="DQ6854" s="72"/>
      <c r="DR6854" s="72"/>
      <c r="DS6854" s="72"/>
      <c r="DT6854" s="72"/>
      <c r="DZ6854" s="141"/>
      <c r="EA6854" s="141"/>
      <c r="EE6854" s="143"/>
    </row>
    <row r="6855" spans="78:135">
      <c r="BZ6855"/>
      <c r="CA6855" s="100">
        <v>41436.729409722226</v>
      </c>
      <c r="CB6855" t="s">
        <v>1969</v>
      </c>
      <c r="CG6855" s="65"/>
      <c r="DJ6855" s="139"/>
      <c r="DK6855" s="95"/>
      <c r="DO6855" s="141"/>
      <c r="DP6855" s="91"/>
      <c r="DQ6855" s="72"/>
      <c r="DR6855" s="72"/>
      <c r="DS6855" s="72"/>
      <c r="DT6855" s="72"/>
      <c r="DZ6855" s="141"/>
      <c r="EA6855" s="141"/>
      <c r="EE6855" s="143"/>
    </row>
    <row r="6856" spans="78:135">
      <c r="BZ6856"/>
      <c r="CA6856" s="100">
        <v>41436.729421296295</v>
      </c>
      <c r="CB6856" t="s">
        <v>1969</v>
      </c>
      <c r="CG6856" s="65"/>
      <c r="DJ6856" s="139"/>
      <c r="DK6856" s="95"/>
      <c r="DO6856" s="141"/>
      <c r="DP6856" s="91"/>
      <c r="DQ6856" s="72"/>
      <c r="DR6856" s="72"/>
      <c r="DS6856" s="72"/>
      <c r="DT6856" s="72"/>
      <c r="DZ6856" s="141"/>
      <c r="EA6856" s="141"/>
      <c r="EE6856" s="143"/>
    </row>
    <row r="6857" spans="78:135">
      <c r="BZ6857"/>
      <c r="CA6857" s="100">
        <v>41436.729432870372</v>
      </c>
      <c r="CB6857" t="s">
        <v>1969</v>
      </c>
      <c r="CG6857" s="65"/>
      <c r="DJ6857" s="139"/>
      <c r="DK6857" s="95"/>
      <c r="DO6857" s="141"/>
      <c r="DP6857" s="91"/>
      <c r="DQ6857" s="72"/>
      <c r="DR6857" s="72"/>
      <c r="DS6857" s="72"/>
      <c r="DT6857" s="72"/>
      <c r="DZ6857" s="141"/>
      <c r="EA6857" s="141"/>
      <c r="EE6857" s="143"/>
    </row>
    <row r="6858" spans="78:135">
      <c r="BZ6858"/>
      <c r="CA6858" s="100">
        <v>41436.729456018518</v>
      </c>
      <c r="CB6858" t="s">
        <v>3672</v>
      </c>
      <c r="CG6858" s="65"/>
      <c r="DJ6858" s="139"/>
      <c r="DK6858" s="95"/>
      <c r="DO6858" s="141"/>
      <c r="DP6858" s="91"/>
      <c r="DQ6858" s="72"/>
      <c r="DR6858" s="72"/>
      <c r="DS6858" s="72"/>
      <c r="DT6858" s="72"/>
      <c r="DZ6858" s="141"/>
      <c r="EA6858" s="141"/>
      <c r="EE6858" s="143"/>
    </row>
    <row r="6859" spans="78:135">
      <c r="BZ6859"/>
      <c r="CA6859" s="100">
        <v>41436.729456018518</v>
      </c>
      <c r="CB6859" t="s">
        <v>1969</v>
      </c>
      <c r="CG6859" s="65"/>
      <c r="DJ6859" s="139"/>
      <c r="DK6859" s="95"/>
      <c r="DO6859" s="141"/>
      <c r="DP6859" s="91"/>
      <c r="DQ6859" s="72"/>
      <c r="DR6859" s="72"/>
      <c r="DS6859" s="72"/>
      <c r="DT6859" s="72"/>
      <c r="DZ6859" s="141"/>
      <c r="EA6859" s="141"/>
      <c r="EE6859" s="143"/>
    </row>
    <row r="6860" spans="78:135">
      <c r="BZ6860"/>
      <c r="CA6860" s="100">
        <v>41436.729456018518</v>
      </c>
      <c r="CB6860" t="s">
        <v>1969</v>
      </c>
      <c r="CG6860" s="65"/>
      <c r="DJ6860" s="139"/>
      <c r="DK6860" s="95"/>
      <c r="DO6860" s="141"/>
      <c r="DP6860" s="91"/>
      <c r="DQ6860" s="72"/>
      <c r="DR6860" s="72"/>
      <c r="DS6860" s="72"/>
      <c r="DT6860" s="72"/>
      <c r="DZ6860" s="141"/>
      <c r="EA6860" s="141"/>
      <c r="EE6860" s="143"/>
    </row>
    <row r="6861" spans="78:135">
      <c r="BZ6861"/>
      <c r="CA6861" s="100">
        <v>41436.729467592595</v>
      </c>
      <c r="CB6861" t="s">
        <v>1969</v>
      </c>
      <c r="CG6861" s="65"/>
      <c r="DJ6861" s="139"/>
      <c r="DK6861" s="95"/>
      <c r="DO6861" s="141"/>
      <c r="DP6861" s="91"/>
      <c r="DQ6861" s="72"/>
      <c r="DR6861" s="72"/>
      <c r="DS6861" s="72"/>
      <c r="DT6861" s="72"/>
      <c r="DZ6861" s="141"/>
      <c r="EA6861" s="141"/>
      <c r="EE6861" s="143"/>
    </row>
    <row r="6862" spans="78:135">
      <c r="BZ6862"/>
      <c r="CA6862" s="100">
        <v>41436.729479166665</v>
      </c>
      <c r="CB6862" t="s">
        <v>1969</v>
      </c>
      <c r="CG6862" s="65"/>
      <c r="DJ6862" s="139"/>
      <c r="DK6862" s="95"/>
      <c r="DO6862" s="141"/>
      <c r="DP6862" s="91"/>
      <c r="DQ6862" s="72"/>
      <c r="DR6862" s="72"/>
      <c r="DS6862" s="72"/>
      <c r="DT6862" s="72"/>
      <c r="DZ6862" s="141"/>
      <c r="EA6862" s="141"/>
      <c r="EE6862" s="143"/>
    </row>
    <row r="6863" spans="78:135">
      <c r="BZ6863"/>
      <c r="CA6863" s="100">
        <v>41436.729490740741</v>
      </c>
      <c r="CB6863" t="s">
        <v>1969</v>
      </c>
      <c r="CG6863" s="65"/>
      <c r="DJ6863" s="139"/>
      <c r="DK6863" s="95"/>
      <c r="DO6863" s="141"/>
      <c r="DP6863" s="91"/>
      <c r="DQ6863" s="72"/>
      <c r="DR6863" s="72"/>
      <c r="DS6863" s="72"/>
      <c r="DT6863" s="72"/>
      <c r="DZ6863" s="141"/>
      <c r="EA6863" s="141"/>
      <c r="EE6863" s="143"/>
    </row>
    <row r="6864" spans="78:135">
      <c r="BZ6864"/>
      <c r="CA6864" s="100">
        <v>41436.729513888888</v>
      </c>
      <c r="CB6864" t="s">
        <v>3673</v>
      </c>
      <c r="CG6864" s="65"/>
      <c r="DJ6864" s="139"/>
      <c r="DK6864" s="95"/>
      <c r="DO6864" s="141"/>
      <c r="DP6864" s="91"/>
      <c r="DQ6864" s="72"/>
      <c r="DR6864" s="72"/>
      <c r="DS6864" s="72"/>
      <c r="DT6864" s="72"/>
      <c r="DZ6864" s="141"/>
      <c r="EA6864" s="141"/>
      <c r="EE6864" s="143"/>
    </row>
    <row r="6865" spans="78:135">
      <c r="BZ6865"/>
      <c r="CA6865" s="100">
        <v>41436.729513888888</v>
      </c>
      <c r="CB6865" t="s">
        <v>1969</v>
      </c>
      <c r="CG6865" s="65"/>
      <c r="DJ6865" s="139"/>
      <c r="DK6865" s="95"/>
      <c r="DO6865" s="141"/>
      <c r="DP6865" s="91"/>
      <c r="DQ6865" s="72"/>
      <c r="DR6865" s="72"/>
      <c r="DS6865" s="72"/>
      <c r="DT6865" s="72"/>
      <c r="DZ6865" s="141"/>
      <c r="EA6865" s="141"/>
      <c r="EE6865" s="143"/>
    </row>
    <row r="6866" spans="78:135">
      <c r="BZ6866"/>
      <c r="CA6866" s="100">
        <v>41436.729513888888</v>
      </c>
      <c r="CB6866" t="s">
        <v>1969</v>
      </c>
      <c r="CG6866" s="65"/>
      <c r="DJ6866" s="139"/>
      <c r="DK6866" s="95"/>
      <c r="DO6866" s="141"/>
      <c r="DP6866" s="91"/>
      <c r="DQ6866" s="72"/>
      <c r="DR6866" s="72"/>
      <c r="DS6866" s="72"/>
      <c r="DT6866" s="72"/>
      <c r="DZ6866" s="141"/>
      <c r="EA6866" s="141"/>
      <c r="EE6866" s="143"/>
    </row>
    <row r="6867" spans="78:135">
      <c r="BZ6867"/>
      <c r="CA6867" s="100">
        <v>41436.729525462964</v>
      </c>
      <c r="CB6867" t="s">
        <v>1969</v>
      </c>
      <c r="CG6867" s="65"/>
      <c r="DJ6867" s="139"/>
      <c r="DK6867" s="95"/>
      <c r="DO6867" s="141"/>
      <c r="DP6867" s="91"/>
      <c r="DQ6867" s="72"/>
      <c r="DR6867" s="72"/>
      <c r="DS6867" s="72"/>
      <c r="DT6867" s="72"/>
      <c r="DZ6867" s="141"/>
      <c r="EA6867" s="141"/>
      <c r="EE6867" s="143"/>
    </row>
    <row r="6868" spans="78:135">
      <c r="BZ6868"/>
      <c r="CA6868" s="100">
        <v>41436.729537037034</v>
      </c>
      <c r="CB6868" t="s">
        <v>1969</v>
      </c>
      <c r="CG6868" s="65"/>
      <c r="DJ6868" s="139"/>
      <c r="DK6868" s="95"/>
      <c r="DO6868" s="141"/>
      <c r="DP6868" s="91"/>
      <c r="DQ6868" s="72"/>
      <c r="DR6868" s="72"/>
      <c r="DS6868" s="72"/>
      <c r="DT6868" s="72"/>
      <c r="DZ6868" s="141"/>
      <c r="EA6868" s="141"/>
      <c r="EE6868" s="143"/>
    </row>
    <row r="6869" spans="78:135">
      <c r="BZ6869"/>
      <c r="CA6869" s="100">
        <v>41436.729548611111</v>
      </c>
      <c r="CB6869" t="s">
        <v>1969</v>
      </c>
      <c r="CG6869" s="65"/>
      <c r="DJ6869" s="139"/>
      <c r="DK6869" s="95"/>
      <c r="DO6869" s="141"/>
      <c r="DP6869" s="91"/>
      <c r="DQ6869" s="72"/>
      <c r="DR6869" s="72"/>
      <c r="DS6869" s="72"/>
      <c r="DT6869" s="72"/>
      <c r="DZ6869" s="141"/>
      <c r="EA6869" s="141"/>
      <c r="EE6869" s="143"/>
    </row>
    <row r="6870" spans="78:135">
      <c r="BZ6870"/>
      <c r="CA6870" s="100">
        <v>41436.729571759257</v>
      </c>
      <c r="CB6870" t="s">
        <v>3632</v>
      </c>
      <c r="CG6870" s="65"/>
      <c r="DJ6870" s="139"/>
      <c r="DK6870" s="95"/>
      <c r="DO6870" s="141"/>
      <c r="DP6870" s="91"/>
      <c r="DQ6870" s="72"/>
      <c r="DR6870" s="72"/>
      <c r="DS6870" s="72"/>
      <c r="DT6870" s="72"/>
      <c r="DZ6870" s="141"/>
      <c r="EA6870" s="141"/>
      <c r="EE6870" s="143"/>
    </row>
    <row r="6871" spans="78:135">
      <c r="BZ6871"/>
      <c r="CA6871" s="100">
        <v>41436.729571759257</v>
      </c>
      <c r="CB6871" t="s">
        <v>1969</v>
      </c>
      <c r="CG6871" s="65"/>
      <c r="DJ6871" s="139"/>
      <c r="DK6871" s="95"/>
      <c r="DO6871" s="141"/>
      <c r="DP6871" s="91"/>
      <c r="DQ6871" s="72"/>
      <c r="DR6871" s="72"/>
      <c r="DS6871" s="72"/>
      <c r="DT6871" s="72"/>
      <c r="DZ6871" s="141"/>
      <c r="EA6871" s="141"/>
      <c r="EE6871" s="143"/>
    </row>
    <row r="6872" spans="78:135">
      <c r="BZ6872"/>
      <c r="CA6872" s="100">
        <v>41436.729571759257</v>
      </c>
      <c r="CB6872" t="s">
        <v>1969</v>
      </c>
      <c r="CG6872" s="65"/>
      <c r="DJ6872" s="139"/>
      <c r="DK6872" s="95"/>
      <c r="DO6872" s="141"/>
      <c r="DP6872" s="91"/>
      <c r="DQ6872" s="72"/>
      <c r="DR6872" s="72"/>
      <c r="DS6872" s="72"/>
      <c r="DT6872" s="72"/>
      <c r="DZ6872" s="141"/>
      <c r="EA6872" s="141"/>
      <c r="EE6872" s="143"/>
    </row>
    <row r="6873" spans="78:135">
      <c r="BZ6873"/>
      <c r="CA6873" s="100">
        <v>41436.729583333334</v>
      </c>
      <c r="CB6873" t="s">
        <v>1969</v>
      </c>
      <c r="CG6873" s="65"/>
      <c r="DJ6873" s="139"/>
      <c r="DK6873" s="95"/>
      <c r="DO6873" s="141"/>
      <c r="DP6873" s="91"/>
      <c r="DQ6873" s="72"/>
      <c r="DR6873" s="72"/>
      <c r="DS6873" s="72"/>
      <c r="DT6873" s="72"/>
      <c r="DZ6873" s="141"/>
      <c r="EA6873" s="141"/>
      <c r="EE6873" s="143"/>
    </row>
    <row r="6874" spans="78:135">
      <c r="BZ6874"/>
      <c r="CA6874" s="100">
        <v>41436.729594907411</v>
      </c>
      <c r="CB6874" t="s">
        <v>1969</v>
      </c>
      <c r="CG6874" s="65"/>
      <c r="DJ6874" s="139"/>
      <c r="DK6874" s="95"/>
      <c r="DO6874" s="141"/>
      <c r="DP6874" s="91"/>
      <c r="DQ6874" s="72"/>
      <c r="DR6874" s="72"/>
      <c r="DS6874" s="72"/>
      <c r="DT6874" s="72"/>
      <c r="DZ6874" s="141"/>
      <c r="EA6874" s="141"/>
      <c r="EE6874" s="143"/>
    </row>
    <row r="6875" spans="78:135">
      <c r="BZ6875"/>
      <c r="CA6875" s="100">
        <v>41436.729594907411</v>
      </c>
      <c r="CB6875" t="s">
        <v>1969</v>
      </c>
      <c r="CG6875" s="65"/>
      <c r="DJ6875" s="139"/>
      <c r="DK6875" s="95"/>
      <c r="DO6875" s="141"/>
      <c r="DP6875" s="91"/>
      <c r="DQ6875" s="72"/>
      <c r="DR6875" s="72"/>
      <c r="DS6875" s="72"/>
      <c r="DT6875" s="72"/>
      <c r="DZ6875" s="141"/>
      <c r="EA6875" s="141"/>
      <c r="EE6875" s="143"/>
    </row>
    <row r="6876" spans="78:135">
      <c r="BZ6876"/>
      <c r="CA6876" s="100">
        <v>41436.72960648148</v>
      </c>
      <c r="CB6876" t="s">
        <v>1969</v>
      </c>
      <c r="CG6876" s="65"/>
      <c r="DJ6876" s="139"/>
      <c r="DK6876" s="95"/>
      <c r="DO6876" s="141"/>
      <c r="DP6876" s="91"/>
      <c r="DQ6876" s="72"/>
      <c r="DR6876" s="72"/>
      <c r="DS6876" s="72"/>
      <c r="DT6876" s="72"/>
      <c r="DZ6876" s="141"/>
      <c r="EA6876" s="141"/>
      <c r="EE6876" s="143"/>
    </row>
    <row r="6877" spans="78:135">
      <c r="BZ6877"/>
      <c r="CA6877" s="100">
        <v>41436.72960648148</v>
      </c>
      <c r="CB6877" t="s">
        <v>1969</v>
      </c>
      <c r="CG6877" s="65"/>
      <c r="DJ6877" s="139"/>
      <c r="DK6877" s="95"/>
      <c r="DO6877" s="141"/>
      <c r="DP6877" s="91"/>
      <c r="DQ6877" s="72"/>
      <c r="DR6877" s="72"/>
      <c r="DS6877" s="72"/>
      <c r="DT6877" s="72"/>
      <c r="DZ6877" s="141"/>
      <c r="EA6877" s="141"/>
      <c r="EE6877" s="143"/>
    </row>
    <row r="6878" spans="78:135">
      <c r="BZ6878"/>
      <c r="CA6878" s="100">
        <v>41436.72960648148</v>
      </c>
      <c r="CB6878" t="s">
        <v>1969</v>
      </c>
      <c r="CG6878" s="65"/>
      <c r="DJ6878" s="139"/>
      <c r="DK6878" s="95"/>
      <c r="DO6878" s="141"/>
      <c r="DP6878" s="91"/>
      <c r="DQ6878" s="72"/>
      <c r="DR6878" s="72"/>
      <c r="DS6878" s="72"/>
      <c r="DT6878" s="72"/>
      <c r="DZ6878" s="141"/>
      <c r="EA6878" s="141"/>
      <c r="EE6878" s="143"/>
    </row>
    <row r="6879" spans="78:135">
      <c r="BZ6879"/>
      <c r="CA6879" s="100">
        <v>41436.729629629626</v>
      </c>
      <c r="CB6879" t="s">
        <v>1969</v>
      </c>
      <c r="CG6879" s="65"/>
      <c r="DJ6879" s="139"/>
      <c r="DK6879" s="95"/>
      <c r="DO6879" s="141"/>
      <c r="DP6879" s="91"/>
      <c r="DQ6879" s="72"/>
      <c r="DR6879" s="72"/>
      <c r="DS6879" s="72"/>
      <c r="DT6879" s="72"/>
      <c r="DZ6879" s="141"/>
      <c r="EA6879" s="141"/>
      <c r="EE6879" s="143"/>
    </row>
    <row r="6880" spans="78:135">
      <c r="BZ6880"/>
      <c r="CA6880" s="100">
        <v>41436.729641203703</v>
      </c>
      <c r="CB6880" t="s">
        <v>1969</v>
      </c>
      <c r="CG6880" s="65"/>
      <c r="DJ6880" s="139"/>
      <c r="DK6880" s="95"/>
      <c r="DO6880" s="141"/>
      <c r="DP6880" s="91"/>
      <c r="DQ6880" s="72"/>
      <c r="DR6880" s="72"/>
      <c r="DS6880" s="72"/>
      <c r="DT6880" s="72"/>
      <c r="DZ6880" s="141"/>
      <c r="EA6880" s="141"/>
      <c r="EE6880" s="143"/>
    </row>
    <row r="6881" spans="78:135">
      <c r="BZ6881"/>
      <c r="CA6881" s="100">
        <v>41436.729675925926</v>
      </c>
      <c r="CB6881" t="s">
        <v>1969</v>
      </c>
      <c r="CG6881" s="65"/>
      <c r="DJ6881" s="139"/>
      <c r="DK6881" s="95"/>
      <c r="DO6881" s="141"/>
      <c r="DP6881" s="91"/>
      <c r="DQ6881" s="72"/>
      <c r="DR6881" s="72"/>
      <c r="DS6881" s="72"/>
      <c r="DT6881" s="72"/>
      <c r="DZ6881" s="141"/>
      <c r="EA6881" s="141"/>
      <c r="EE6881" s="143"/>
    </row>
    <row r="6882" spans="78:135">
      <c r="BZ6882"/>
      <c r="CA6882" s="100">
        <v>41436.729675925926</v>
      </c>
      <c r="CB6882" t="s">
        <v>1969</v>
      </c>
      <c r="CG6882" s="65"/>
      <c r="DJ6882" s="139"/>
      <c r="DK6882" s="95"/>
      <c r="DO6882" s="141"/>
      <c r="DP6882" s="91"/>
      <c r="DQ6882" s="72"/>
      <c r="DR6882" s="72"/>
      <c r="DS6882" s="72"/>
      <c r="DT6882" s="72"/>
      <c r="DZ6882" s="141"/>
      <c r="EA6882" s="141"/>
      <c r="EE6882" s="143"/>
    </row>
    <row r="6883" spans="78:135">
      <c r="BZ6883"/>
      <c r="CA6883" s="100">
        <v>41436.729687500003</v>
      </c>
      <c r="CB6883" t="s">
        <v>1969</v>
      </c>
      <c r="CG6883" s="65"/>
      <c r="DJ6883" s="139"/>
      <c r="DK6883" s="95"/>
      <c r="DO6883" s="141"/>
      <c r="DP6883" s="91"/>
      <c r="DQ6883" s="72"/>
      <c r="DR6883" s="72"/>
      <c r="DS6883" s="72"/>
      <c r="DT6883" s="72"/>
      <c r="DZ6883" s="141"/>
      <c r="EA6883" s="141"/>
      <c r="EE6883" s="143"/>
    </row>
    <row r="6884" spans="78:135">
      <c r="BZ6884"/>
      <c r="CA6884" s="100">
        <v>41436.729699074072</v>
      </c>
      <c r="CB6884" t="s">
        <v>3633</v>
      </c>
      <c r="CG6884" s="65"/>
      <c r="DJ6884" s="139"/>
      <c r="DK6884" s="95"/>
      <c r="DO6884" s="141"/>
      <c r="DP6884" s="91"/>
      <c r="DQ6884" s="72"/>
      <c r="DR6884" s="72"/>
      <c r="DS6884" s="72"/>
      <c r="DT6884" s="72"/>
      <c r="DZ6884" s="141"/>
      <c r="EA6884" s="141"/>
      <c r="EE6884" s="143"/>
    </row>
    <row r="6885" spans="78:135">
      <c r="BZ6885"/>
      <c r="CA6885" s="100">
        <v>41436.729710648149</v>
      </c>
      <c r="CB6885" t="s">
        <v>1969</v>
      </c>
      <c r="CG6885" s="65"/>
      <c r="DJ6885" s="139"/>
      <c r="DK6885" s="95"/>
      <c r="DO6885" s="141"/>
      <c r="DP6885" s="91"/>
      <c r="DQ6885" s="72"/>
      <c r="DR6885" s="72"/>
      <c r="DS6885" s="72"/>
      <c r="DT6885" s="72"/>
      <c r="DZ6885" s="141"/>
      <c r="EA6885" s="141"/>
      <c r="EE6885" s="143"/>
    </row>
    <row r="6886" spans="78:135">
      <c r="BZ6886"/>
      <c r="CA6886" s="100">
        <v>41436.729722222219</v>
      </c>
      <c r="CB6886" t="s">
        <v>1969</v>
      </c>
      <c r="CG6886" s="65"/>
      <c r="DJ6886" s="139"/>
      <c r="DK6886" s="95"/>
      <c r="DO6886" s="141"/>
      <c r="DP6886" s="91"/>
      <c r="DQ6886" s="72"/>
      <c r="DR6886" s="72"/>
      <c r="DS6886" s="72"/>
      <c r="DT6886" s="72"/>
      <c r="DZ6886" s="141"/>
      <c r="EA6886" s="141"/>
      <c r="EE6886" s="143"/>
    </row>
    <row r="6887" spans="78:135">
      <c r="BZ6887"/>
      <c r="CA6887" s="100">
        <v>41436.729722222219</v>
      </c>
      <c r="CB6887" t="s">
        <v>1969</v>
      </c>
      <c r="CG6887" s="65"/>
      <c r="DJ6887" s="139"/>
      <c r="DK6887" s="95"/>
      <c r="DO6887" s="141"/>
      <c r="DP6887" s="91"/>
      <c r="DQ6887" s="72"/>
      <c r="DR6887" s="72"/>
      <c r="DS6887" s="72"/>
      <c r="DT6887" s="72"/>
      <c r="DZ6887" s="141"/>
      <c r="EA6887" s="141"/>
      <c r="EE6887" s="143"/>
    </row>
    <row r="6888" spans="78:135">
      <c r="BZ6888"/>
      <c r="CA6888" s="100">
        <v>41436.729733796295</v>
      </c>
      <c r="CB6888" t="s">
        <v>1969</v>
      </c>
      <c r="CG6888" s="65"/>
      <c r="DJ6888" s="139"/>
      <c r="DK6888" s="95"/>
      <c r="DO6888" s="141"/>
      <c r="DP6888" s="91"/>
      <c r="DQ6888" s="72"/>
      <c r="DR6888" s="72"/>
      <c r="DS6888" s="72"/>
      <c r="DT6888" s="72"/>
      <c r="DZ6888" s="141"/>
      <c r="EA6888" s="141"/>
      <c r="EE6888" s="143"/>
    </row>
    <row r="6889" spans="78:135">
      <c r="BZ6889"/>
      <c r="CA6889" s="100">
        <v>41436.729745370372</v>
      </c>
      <c r="CB6889" t="s">
        <v>1969</v>
      </c>
      <c r="CG6889" s="65"/>
      <c r="DJ6889" s="139"/>
      <c r="DK6889" s="95"/>
      <c r="DO6889" s="141"/>
      <c r="DP6889" s="91"/>
      <c r="DQ6889" s="72"/>
      <c r="DR6889" s="72"/>
      <c r="DS6889" s="72"/>
      <c r="DT6889" s="72"/>
      <c r="DZ6889" s="141"/>
      <c r="EA6889" s="141"/>
      <c r="EE6889" s="143"/>
    </row>
    <row r="6890" spans="78:135">
      <c r="BZ6890"/>
      <c r="CA6890" s="100">
        <v>41436.729756944442</v>
      </c>
      <c r="CB6890" t="s">
        <v>1969</v>
      </c>
      <c r="CG6890" s="65"/>
      <c r="DJ6890" s="139"/>
      <c r="DK6890" s="95"/>
      <c r="DO6890" s="141"/>
      <c r="DP6890" s="91"/>
      <c r="DQ6890" s="72"/>
      <c r="DR6890" s="72"/>
      <c r="DS6890" s="72"/>
      <c r="DT6890" s="72"/>
      <c r="DZ6890" s="141"/>
      <c r="EA6890" s="141"/>
      <c r="EE6890" s="143"/>
    </row>
    <row r="6891" spans="78:135">
      <c r="BZ6891"/>
      <c r="CA6891" s="100">
        <v>41436.729780092595</v>
      </c>
      <c r="CB6891" t="s">
        <v>1969</v>
      </c>
      <c r="CG6891" s="65"/>
      <c r="DJ6891" s="139"/>
      <c r="DK6891" s="95"/>
      <c r="DO6891" s="141"/>
      <c r="DP6891" s="91"/>
      <c r="DQ6891" s="72"/>
      <c r="DR6891" s="72"/>
      <c r="DS6891" s="72"/>
      <c r="DT6891" s="72"/>
      <c r="DZ6891" s="141"/>
      <c r="EA6891" s="141"/>
      <c r="EE6891" s="143"/>
    </row>
    <row r="6892" spans="78:135">
      <c r="BZ6892"/>
      <c r="CA6892" s="100">
        <v>41436.729791666665</v>
      </c>
      <c r="CB6892" t="s">
        <v>3676</v>
      </c>
      <c r="CG6892" s="65"/>
      <c r="DJ6892" s="139"/>
      <c r="DK6892" s="95"/>
      <c r="DO6892" s="141"/>
      <c r="DP6892" s="91"/>
      <c r="DQ6892" s="72"/>
      <c r="DR6892" s="72"/>
      <c r="DS6892" s="72"/>
      <c r="DT6892" s="72"/>
      <c r="DZ6892" s="141"/>
      <c r="EA6892" s="141"/>
      <c r="EE6892" s="143"/>
    </row>
    <row r="6893" spans="78:135">
      <c r="BZ6893"/>
      <c r="CA6893" s="100">
        <v>41436.729791666665</v>
      </c>
      <c r="CB6893" t="s">
        <v>1969</v>
      </c>
      <c r="CG6893" s="65"/>
      <c r="DJ6893" s="139"/>
      <c r="DK6893" s="95"/>
      <c r="DO6893" s="141"/>
      <c r="DP6893" s="91"/>
      <c r="DQ6893" s="72"/>
      <c r="DR6893" s="72"/>
      <c r="DS6893" s="72"/>
      <c r="DT6893" s="72"/>
      <c r="DZ6893" s="141"/>
      <c r="EA6893" s="141"/>
      <c r="EE6893" s="143"/>
    </row>
    <row r="6894" spans="78:135">
      <c r="BZ6894"/>
      <c r="CA6894" s="100">
        <v>41436.729814814818</v>
      </c>
      <c r="CB6894" t="s">
        <v>1969</v>
      </c>
      <c r="CG6894" s="65"/>
      <c r="DJ6894" s="139"/>
      <c r="DK6894" s="95"/>
      <c r="DO6894" s="141"/>
      <c r="DP6894" s="91"/>
      <c r="DQ6894" s="72"/>
      <c r="DR6894" s="72"/>
      <c r="DS6894" s="72"/>
      <c r="DT6894" s="72"/>
      <c r="DZ6894" s="141"/>
      <c r="EA6894" s="141"/>
      <c r="EE6894" s="143"/>
    </row>
    <row r="6895" spans="78:135">
      <c r="BZ6895"/>
      <c r="CA6895" s="100">
        <v>41436.729814814818</v>
      </c>
      <c r="CB6895" t="s">
        <v>1969</v>
      </c>
      <c r="CG6895" s="65"/>
      <c r="DJ6895" s="139"/>
      <c r="DK6895" s="95"/>
      <c r="DO6895" s="141"/>
      <c r="DP6895" s="91"/>
      <c r="DQ6895" s="72"/>
      <c r="DR6895" s="72"/>
      <c r="DS6895" s="72"/>
      <c r="DT6895" s="72"/>
      <c r="DZ6895" s="141"/>
      <c r="EA6895" s="141"/>
      <c r="EE6895" s="143"/>
    </row>
    <row r="6896" spans="78:135">
      <c r="BZ6896"/>
      <c r="CA6896" s="100">
        <v>41436.729826388888</v>
      </c>
      <c r="CB6896" t="s">
        <v>1969</v>
      </c>
      <c r="CG6896" s="65"/>
      <c r="DJ6896" s="139"/>
      <c r="DK6896" s="95"/>
      <c r="DO6896" s="141"/>
      <c r="DP6896" s="91"/>
      <c r="DQ6896" s="72"/>
      <c r="DR6896" s="72"/>
      <c r="DS6896" s="72"/>
      <c r="DT6896" s="72"/>
      <c r="DZ6896" s="141"/>
      <c r="EA6896" s="141"/>
      <c r="EE6896" s="143"/>
    </row>
    <row r="6897" spans="78:135">
      <c r="BZ6897"/>
      <c r="CA6897" s="100">
        <v>41436.729837962965</v>
      </c>
      <c r="CB6897" t="s">
        <v>1969</v>
      </c>
      <c r="CG6897" s="65"/>
      <c r="DJ6897" s="139"/>
      <c r="DK6897" s="95"/>
      <c r="DO6897" s="141"/>
      <c r="DP6897" s="91"/>
      <c r="DQ6897" s="72"/>
      <c r="DR6897" s="72"/>
      <c r="DS6897" s="72"/>
      <c r="DT6897" s="72"/>
      <c r="DZ6897" s="141"/>
      <c r="EA6897" s="141"/>
      <c r="EE6897" s="143"/>
    </row>
    <row r="6898" spans="78:135">
      <c r="BZ6898"/>
      <c r="CA6898" s="100">
        <v>41436.729849537034</v>
      </c>
      <c r="CB6898" t="s">
        <v>1969</v>
      </c>
      <c r="CG6898" s="65"/>
      <c r="DJ6898" s="139"/>
      <c r="DK6898" s="95"/>
      <c r="DO6898" s="141"/>
      <c r="DP6898" s="91"/>
      <c r="DQ6898" s="72"/>
      <c r="DR6898" s="72"/>
      <c r="DS6898" s="72"/>
      <c r="DT6898" s="72"/>
      <c r="DZ6898" s="141"/>
      <c r="EA6898" s="141"/>
      <c r="EE6898" s="143"/>
    </row>
    <row r="6899" spans="78:135">
      <c r="BZ6899"/>
      <c r="CA6899" s="100">
        <v>41436.729861111111</v>
      </c>
      <c r="CB6899" t="s">
        <v>1969</v>
      </c>
      <c r="CG6899" s="65"/>
      <c r="DJ6899" s="139"/>
      <c r="DK6899" s="95"/>
      <c r="DO6899" s="141"/>
      <c r="DP6899" s="91"/>
      <c r="DQ6899" s="72"/>
      <c r="DR6899" s="72"/>
      <c r="DS6899" s="72"/>
      <c r="DT6899" s="72"/>
      <c r="DZ6899" s="141"/>
      <c r="EA6899" s="141"/>
      <c r="EE6899" s="143"/>
    </row>
    <row r="6900" spans="78:135">
      <c r="BZ6900"/>
      <c r="CA6900" s="100">
        <v>41436.729872685188</v>
      </c>
      <c r="CB6900" t="s">
        <v>3635</v>
      </c>
      <c r="CG6900" s="65"/>
      <c r="DJ6900" s="139"/>
      <c r="DK6900" s="95"/>
      <c r="DO6900" s="141"/>
      <c r="DP6900" s="91"/>
      <c r="DQ6900" s="72"/>
      <c r="DR6900" s="72"/>
      <c r="DS6900" s="72"/>
      <c r="DT6900" s="72"/>
      <c r="DZ6900" s="141"/>
      <c r="EA6900" s="141"/>
      <c r="EE6900" s="143"/>
    </row>
    <row r="6901" spans="78:135">
      <c r="BZ6901"/>
      <c r="CA6901" s="100">
        <v>41436.729884259257</v>
      </c>
      <c r="CB6901" t="s">
        <v>1969</v>
      </c>
      <c r="CG6901" s="65"/>
      <c r="DJ6901" s="139"/>
      <c r="DK6901" s="95"/>
      <c r="DO6901" s="141"/>
      <c r="DP6901" s="91"/>
      <c r="DQ6901" s="72"/>
      <c r="DR6901" s="72"/>
      <c r="DS6901" s="72"/>
      <c r="DT6901" s="72"/>
      <c r="DZ6901" s="141"/>
      <c r="EA6901" s="141"/>
      <c r="EE6901" s="143"/>
    </row>
    <row r="6902" spans="78:135">
      <c r="BZ6902"/>
      <c r="CA6902" s="100">
        <v>41436.729895833334</v>
      </c>
      <c r="CB6902" t="s">
        <v>1969</v>
      </c>
      <c r="CG6902" s="65"/>
      <c r="DJ6902" s="139"/>
      <c r="DK6902" s="95"/>
      <c r="DO6902" s="141"/>
      <c r="DP6902" s="91"/>
      <c r="DQ6902" s="72"/>
      <c r="DR6902" s="72"/>
      <c r="DS6902" s="72"/>
      <c r="DT6902" s="72"/>
      <c r="DZ6902" s="141"/>
      <c r="EA6902" s="141"/>
      <c r="EE6902" s="143"/>
    </row>
    <row r="6903" spans="78:135">
      <c r="BZ6903"/>
      <c r="CA6903" s="100">
        <v>41436.729895833334</v>
      </c>
      <c r="CB6903" t="s">
        <v>1969</v>
      </c>
      <c r="CG6903" s="65"/>
      <c r="DJ6903" s="139"/>
      <c r="DK6903" s="95"/>
      <c r="DO6903" s="141"/>
      <c r="DP6903" s="91"/>
      <c r="DQ6903" s="72"/>
      <c r="DR6903" s="72"/>
      <c r="DS6903" s="72"/>
      <c r="DT6903" s="72"/>
      <c r="DZ6903" s="141"/>
      <c r="EA6903" s="141"/>
      <c r="EE6903" s="143"/>
    </row>
    <row r="6904" spans="78:135">
      <c r="BZ6904"/>
      <c r="CA6904" s="100">
        <v>41436.729907407411</v>
      </c>
      <c r="CB6904" t="s">
        <v>1969</v>
      </c>
      <c r="CG6904" s="65"/>
      <c r="DJ6904" s="139"/>
      <c r="DK6904" s="95"/>
      <c r="DO6904" s="141"/>
      <c r="DP6904" s="91"/>
      <c r="DQ6904" s="72"/>
      <c r="DR6904" s="72"/>
      <c r="DS6904" s="72"/>
      <c r="DT6904" s="72"/>
      <c r="DZ6904" s="141"/>
      <c r="EA6904" s="141"/>
      <c r="EE6904" s="143"/>
    </row>
    <row r="6905" spans="78:135">
      <c r="BZ6905"/>
      <c r="CA6905" s="100">
        <v>41436.72991898148</v>
      </c>
      <c r="CB6905" t="s">
        <v>1969</v>
      </c>
      <c r="CG6905" s="65"/>
      <c r="DJ6905" s="139"/>
      <c r="DK6905" s="95"/>
      <c r="DO6905" s="141"/>
      <c r="DP6905" s="91"/>
      <c r="DQ6905" s="72"/>
      <c r="DR6905" s="72"/>
      <c r="DS6905" s="72"/>
      <c r="DT6905" s="72"/>
      <c r="DZ6905" s="141"/>
      <c r="EA6905" s="141"/>
      <c r="EE6905" s="143"/>
    </row>
    <row r="6906" spans="78:135">
      <c r="BZ6906"/>
      <c r="CA6906" s="100">
        <v>41436.729942129627</v>
      </c>
      <c r="CB6906" t="s">
        <v>1969</v>
      </c>
      <c r="CG6906" s="65"/>
      <c r="DJ6906" s="139"/>
      <c r="DK6906" s="95"/>
      <c r="DO6906" s="141"/>
      <c r="DP6906" s="91"/>
      <c r="DQ6906" s="72"/>
      <c r="DR6906" s="72"/>
      <c r="DS6906" s="72"/>
      <c r="DT6906" s="72"/>
      <c r="DZ6906" s="141"/>
      <c r="EA6906" s="141"/>
      <c r="EE6906" s="143"/>
    </row>
    <row r="6907" spans="78:135">
      <c r="BZ6907"/>
      <c r="CA6907" s="100">
        <v>41436.729953703703</v>
      </c>
      <c r="CB6907" t="s">
        <v>1969</v>
      </c>
      <c r="CG6907" s="65"/>
      <c r="DJ6907" s="139"/>
      <c r="DK6907" s="95"/>
      <c r="DO6907" s="141"/>
      <c r="DP6907" s="91"/>
      <c r="DQ6907" s="72"/>
      <c r="DR6907" s="72"/>
      <c r="DS6907" s="72"/>
      <c r="DT6907" s="72"/>
      <c r="DZ6907" s="141"/>
      <c r="EA6907" s="141"/>
      <c r="EE6907" s="143"/>
    </row>
    <row r="6908" spans="78:135">
      <c r="BZ6908"/>
      <c r="CA6908" s="100">
        <v>41436.72996527778</v>
      </c>
      <c r="CB6908" t="s">
        <v>3644</v>
      </c>
      <c r="CG6908" s="65"/>
      <c r="DJ6908" s="139"/>
      <c r="DK6908" s="95"/>
      <c r="DO6908" s="141"/>
      <c r="DP6908" s="91"/>
      <c r="DQ6908" s="72"/>
      <c r="DR6908" s="72"/>
      <c r="DS6908" s="72"/>
      <c r="DT6908" s="72"/>
      <c r="DZ6908" s="141"/>
      <c r="EA6908" s="141"/>
      <c r="EE6908" s="143"/>
    </row>
    <row r="6909" spans="78:135">
      <c r="BZ6909"/>
      <c r="CA6909" s="100">
        <v>41436.72996527778</v>
      </c>
      <c r="CB6909" t="s">
        <v>1969</v>
      </c>
      <c r="CG6909" s="65"/>
      <c r="DJ6909" s="139"/>
      <c r="DK6909" s="95"/>
      <c r="DO6909" s="141"/>
      <c r="DP6909" s="91"/>
      <c r="DQ6909" s="72"/>
      <c r="DR6909" s="72"/>
      <c r="DS6909" s="72"/>
      <c r="DT6909" s="72"/>
      <c r="DZ6909" s="141"/>
      <c r="EA6909" s="141"/>
      <c r="EE6909" s="143"/>
    </row>
    <row r="6910" spans="78:135">
      <c r="BZ6910"/>
      <c r="CA6910" s="100">
        <v>41436.72997685185</v>
      </c>
      <c r="CB6910" t="s">
        <v>3645</v>
      </c>
      <c r="CG6910" s="65"/>
      <c r="DJ6910" s="139"/>
      <c r="DK6910" s="95"/>
      <c r="DO6910" s="141"/>
      <c r="DP6910" s="91"/>
      <c r="DQ6910" s="72"/>
      <c r="DR6910" s="72"/>
      <c r="DS6910" s="72"/>
      <c r="DT6910" s="72"/>
      <c r="DZ6910" s="141"/>
      <c r="EA6910" s="141"/>
      <c r="EE6910" s="143"/>
    </row>
    <row r="6911" spans="78:135">
      <c r="BZ6911"/>
      <c r="CA6911" s="100">
        <v>41436.738229166665</v>
      </c>
      <c r="CB6911" t="s">
        <v>1969</v>
      </c>
      <c r="CG6911" s="65"/>
      <c r="DJ6911" s="139"/>
      <c r="DK6911" s="95"/>
      <c r="DO6911" s="141"/>
      <c r="DP6911" s="91"/>
      <c r="DQ6911" s="72"/>
      <c r="DR6911" s="72"/>
      <c r="DS6911" s="72"/>
      <c r="DT6911" s="72"/>
      <c r="DZ6911" s="141"/>
      <c r="EA6911" s="141"/>
      <c r="EE6911" s="143"/>
    </row>
    <row r="6912" spans="78:135">
      <c r="BZ6912"/>
      <c r="CA6912" s="100">
        <v>41436.738240740742</v>
      </c>
      <c r="CB6912" t="s">
        <v>1969</v>
      </c>
      <c r="CG6912" s="65"/>
      <c r="DJ6912" s="139"/>
      <c r="DK6912" s="95"/>
      <c r="DO6912" s="141"/>
      <c r="DP6912" s="91"/>
      <c r="DQ6912" s="72"/>
      <c r="DR6912" s="72"/>
      <c r="DS6912" s="72"/>
      <c r="DT6912" s="72"/>
      <c r="DZ6912" s="141"/>
      <c r="EA6912" s="141"/>
      <c r="EE6912" s="143"/>
    </row>
    <row r="6913" spans="78:135">
      <c r="BZ6913"/>
      <c r="CA6913" s="100">
        <v>41436.738368055558</v>
      </c>
      <c r="CB6913" t="s">
        <v>1969</v>
      </c>
      <c r="CG6913" s="65"/>
      <c r="DJ6913" s="139"/>
      <c r="DK6913" s="95"/>
      <c r="DO6913" s="141"/>
      <c r="DP6913" s="91"/>
      <c r="DQ6913" s="72"/>
      <c r="DR6913" s="72"/>
      <c r="DS6913" s="72"/>
      <c r="DT6913" s="72"/>
      <c r="DZ6913" s="141"/>
      <c r="EA6913" s="141"/>
      <c r="EE6913" s="143"/>
    </row>
    <row r="6914" spans="78:135">
      <c r="BZ6914"/>
      <c r="CA6914" s="100">
        <v>41436.738368055558</v>
      </c>
      <c r="CB6914" t="s">
        <v>1969</v>
      </c>
      <c r="CG6914" s="65"/>
      <c r="DJ6914" s="139"/>
      <c r="DK6914" s="95"/>
      <c r="DO6914" s="141"/>
      <c r="DP6914" s="91"/>
      <c r="DQ6914" s="72"/>
      <c r="DR6914" s="72"/>
      <c r="DS6914" s="72"/>
      <c r="DT6914" s="72"/>
      <c r="DZ6914" s="141"/>
      <c r="EA6914" s="141"/>
      <c r="EE6914" s="143"/>
    </row>
    <row r="6915" spans="78:135">
      <c r="BZ6915"/>
      <c r="CA6915" s="100">
        <v>41436.738391203704</v>
      </c>
      <c r="CB6915" t="s">
        <v>3713</v>
      </c>
      <c r="CG6915" s="65"/>
      <c r="DJ6915" s="139"/>
      <c r="DK6915" s="95"/>
      <c r="DO6915" s="141"/>
      <c r="DP6915" s="91"/>
      <c r="DQ6915" s="72"/>
      <c r="DR6915" s="72"/>
      <c r="DS6915" s="72"/>
      <c r="DT6915" s="72"/>
      <c r="DZ6915" s="141"/>
      <c r="EA6915" s="141"/>
      <c r="EE6915" s="143"/>
    </row>
    <row r="6916" spans="78:135">
      <c r="BZ6916"/>
      <c r="CA6916" s="100">
        <v>41436.738391203704</v>
      </c>
      <c r="CB6916" t="s">
        <v>1969</v>
      </c>
      <c r="CG6916" s="65"/>
      <c r="DJ6916" s="139"/>
      <c r="DK6916" s="95"/>
      <c r="DO6916" s="141"/>
      <c r="DP6916" s="91"/>
      <c r="DQ6916" s="72"/>
      <c r="DR6916" s="72"/>
      <c r="DS6916" s="72"/>
      <c r="DT6916" s="72"/>
      <c r="DZ6916" s="141"/>
      <c r="EA6916" s="141"/>
      <c r="EE6916" s="143"/>
    </row>
    <row r="6917" spans="78:135">
      <c r="BZ6917"/>
      <c r="CA6917" s="100">
        <v>41436.738391203704</v>
      </c>
      <c r="CB6917" t="s">
        <v>1969</v>
      </c>
      <c r="CG6917" s="65"/>
      <c r="DJ6917" s="139"/>
      <c r="DK6917" s="95"/>
      <c r="DO6917" s="141"/>
      <c r="DP6917" s="91"/>
      <c r="DQ6917" s="72"/>
      <c r="DR6917" s="72"/>
      <c r="DS6917" s="72"/>
      <c r="DT6917" s="72"/>
      <c r="DZ6917" s="141"/>
      <c r="EA6917" s="141"/>
      <c r="EE6917" s="143"/>
    </row>
    <row r="6918" spans="78:135">
      <c r="BZ6918"/>
      <c r="CA6918" s="100">
        <v>41436.738402777781</v>
      </c>
      <c r="CB6918" t="s">
        <v>1969</v>
      </c>
      <c r="CG6918" s="65"/>
      <c r="DJ6918" s="139"/>
      <c r="DK6918" s="95"/>
      <c r="DO6918" s="141"/>
      <c r="DP6918" s="91"/>
      <c r="DQ6918" s="72"/>
      <c r="DR6918" s="72"/>
      <c r="DS6918" s="72"/>
      <c r="DT6918" s="72"/>
      <c r="DZ6918" s="141"/>
      <c r="EA6918" s="141"/>
      <c r="EE6918" s="143"/>
    </row>
    <row r="6919" spans="78:135">
      <c r="BZ6919"/>
      <c r="CA6919" s="100">
        <v>41436.73841435185</v>
      </c>
      <c r="CB6919" t="s">
        <v>1969</v>
      </c>
      <c r="CG6919" s="65"/>
      <c r="DJ6919" s="139"/>
      <c r="DK6919" s="95"/>
      <c r="DO6919" s="141"/>
      <c r="DP6919" s="91"/>
      <c r="DQ6919" s="72"/>
      <c r="DR6919" s="72"/>
      <c r="DS6919" s="72"/>
      <c r="DT6919" s="72"/>
      <c r="DZ6919" s="141"/>
      <c r="EA6919" s="141"/>
      <c r="EE6919" s="143"/>
    </row>
    <row r="6920" spans="78:135">
      <c r="BZ6920"/>
      <c r="CA6920" s="100">
        <v>41436.738425925927</v>
      </c>
      <c r="CB6920" t="s">
        <v>1969</v>
      </c>
      <c r="CG6920" s="65"/>
      <c r="DJ6920" s="139"/>
      <c r="DK6920" s="95"/>
      <c r="DO6920" s="141"/>
      <c r="DP6920" s="91"/>
      <c r="DQ6920" s="72"/>
      <c r="DR6920" s="72"/>
      <c r="DS6920" s="72"/>
      <c r="DT6920" s="72"/>
      <c r="DZ6920" s="141"/>
      <c r="EA6920" s="141"/>
      <c r="EE6920" s="143"/>
    </row>
    <row r="6921" spans="78:135">
      <c r="BZ6921"/>
      <c r="CA6921" s="100">
        <v>41436.738449074073</v>
      </c>
      <c r="CB6921" t="s">
        <v>3647</v>
      </c>
      <c r="CG6921" s="65"/>
      <c r="DJ6921" s="139"/>
      <c r="DK6921" s="95"/>
      <c r="DO6921" s="141"/>
      <c r="DP6921" s="91"/>
      <c r="DQ6921" s="72"/>
      <c r="DR6921" s="72"/>
      <c r="DS6921" s="72"/>
      <c r="DT6921" s="72"/>
      <c r="DZ6921" s="141"/>
      <c r="EA6921" s="141"/>
      <c r="EE6921" s="143"/>
    </row>
    <row r="6922" spans="78:135">
      <c r="BZ6922"/>
      <c r="CA6922" s="100">
        <v>41436.738449074073</v>
      </c>
      <c r="CB6922" t="s">
        <v>1969</v>
      </c>
      <c r="CG6922" s="65"/>
      <c r="DJ6922" s="139"/>
      <c r="DK6922" s="95"/>
      <c r="DO6922" s="141"/>
      <c r="DP6922" s="91"/>
      <c r="DQ6922" s="72"/>
      <c r="DR6922" s="72"/>
      <c r="DS6922" s="72"/>
      <c r="DT6922" s="72"/>
      <c r="DZ6922" s="141"/>
      <c r="EA6922" s="141"/>
      <c r="EE6922" s="143"/>
    </row>
    <row r="6923" spans="78:135">
      <c r="BZ6923"/>
      <c r="CA6923" s="100">
        <v>41436.738449074073</v>
      </c>
      <c r="CB6923" t="s">
        <v>1969</v>
      </c>
      <c r="CG6923" s="65"/>
      <c r="DJ6923" s="139"/>
      <c r="DK6923" s="95"/>
      <c r="DO6923" s="141"/>
      <c r="DP6923" s="91"/>
      <c r="DQ6923" s="72"/>
      <c r="DR6923" s="72"/>
      <c r="DS6923" s="72"/>
      <c r="DT6923" s="72"/>
      <c r="DZ6923" s="141"/>
      <c r="EA6923" s="141"/>
      <c r="EE6923" s="143"/>
    </row>
    <row r="6924" spans="78:135">
      <c r="BZ6924"/>
      <c r="CA6924" s="100">
        <v>41436.73846064815</v>
      </c>
      <c r="CB6924" t="s">
        <v>1969</v>
      </c>
      <c r="CG6924" s="65"/>
      <c r="DJ6924" s="139"/>
      <c r="DK6924" s="95"/>
      <c r="DO6924" s="141"/>
      <c r="DP6924" s="91"/>
      <c r="DQ6924" s="72"/>
      <c r="DR6924" s="72"/>
      <c r="DS6924" s="72"/>
      <c r="DT6924" s="72"/>
      <c r="DZ6924" s="141"/>
      <c r="EA6924" s="141"/>
      <c r="EE6924" s="143"/>
    </row>
    <row r="6925" spans="78:135">
      <c r="BZ6925"/>
      <c r="CA6925" s="100">
        <v>41436.73847222222</v>
      </c>
      <c r="CB6925" t="s">
        <v>1969</v>
      </c>
      <c r="CG6925" s="65"/>
      <c r="DJ6925" s="139"/>
      <c r="DK6925" s="95"/>
      <c r="DO6925" s="141"/>
      <c r="DP6925" s="91"/>
      <c r="DQ6925" s="72"/>
      <c r="DR6925" s="72"/>
      <c r="DS6925" s="72"/>
      <c r="DT6925" s="72"/>
      <c r="DZ6925" s="141"/>
      <c r="EA6925" s="141"/>
      <c r="EE6925" s="143"/>
    </row>
    <row r="6926" spans="78:135">
      <c r="BZ6926"/>
      <c r="CA6926" s="100">
        <v>41436.738483796296</v>
      </c>
      <c r="CB6926" t="s">
        <v>1969</v>
      </c>
      <c r="CG6926" s="65"/>
      <c r="DJ6926" s="139"/>
      <c r="DK6926" s="95"/>
      <c r="DO6926" s="141"/>
      <c r="DP6926" s="91"/>
      <c r="DQ6926" s="72"/>
      <c r="DR6926" s="72"/>
      <c r="DS6926" s="72"/>
      <c r="DT6926" s="72"/>
      <c r="DZ6926" s="141"/>
      <c r="EA6926" s="141"/>
      <c r="EE6926" s="143"/>
    </row>
    <row r="6927" spans="78:135">
      <c r="BZ6927"/>
      <c r="CA6927" s="100">
        <v>41436.738506944443</v>
      </c>
      <c r="CB6927" t="s">
        <v>3691</v>
      </c>
      <c r="CG6927" s="65"/>
      <c r="DJ6927" s="139"/>
      <c r="DK6927" s="95"/>
      <c r="DO6927" s="141"/>
      <c r="DP6927" s="91"/>
      <c r="DQ6927" s="72"/>
      <c r="DR6927" s="72"/>
      <c r="DS6927" s="72"/>
      <c r="DT6927" s="72"/>
      <c r="DZ6927" s="141"/>
      <c r="EA6927" s="141"/>
      <c r="EE6927" s="143"/>
    </row>
    <row r="6928" spans="78:135">
      <c r="BZ6928"/>
      <c r="CA6928" s="100">
        <v>41436.738506944443</v>
      </c>
      <c r="CB6928" t="s">
        <v>1969</v>
      </c>
      <c r="CG6928" s="65"/>
      <c r="DJ6928" s="139"/>
      <c r="DK6928" s="95"/>
      <c r="DO6928" s="141"/>
      <c r="DP6928" s="91"/>
      <c r="DQ6928" s="72"/>
      <c r="DR6928" s="72"/>
      <c r="DS6928" s="72"/>
      <c r="DT6928" s="72"/>
      <c r="DZ6928" s="141"/>
      <c r="EA6928" s="141"/>
      <c r="EE6928" s="143"/>
    </row>
    <row r="6929" spans="78:135">
      <c r="BZ6929"/>
      <c r="CA6929" s="100">
        <v>41436.738506944443</v>
      </c>
      <c r="CB6929" t="s">
        <v>1969</v>
      </c>
      <c r="CG6929" s="65"/>
      <c r="DJ6929" s="139"/>
      <c r="DK6929" s="95"/>
      <c r="DO6929" s="141"/>
      <c r="DP6929" s="91"/>
      <c r="DQ6929" s="72"/>
      <c r="DR6929" s="72"/>
      <c r="DS6929" s="72"/>
      <c r="DT6929" s="72"/>
      <c r="DZ6929" s="141"/>
      <c r="EA6929" s="141"/>
      <c r="EE6929" s="143"/>
    </row>
    <row r="6930" spans="78:135">
      <c r="BZ6930"/>
      <c r="CA6930" s="100">
        <v>41436.738518518519</v>
      </c>
      <c r="CB6930" t="s">
        <v>1969</v>
      </c>
      <c r="CG6930" s="65"/>
      <c r="DJ6930" s="139"/>
      <c r="DK6930" s="95"/>
      <c r="DO6930" s="141"/>
      <c r="DP6930" s="91"/>
      <c r="DQ6930" s="72"/>
      <c r="DR6930" s="72"/>
      <c r="DS6930" s="72"/>
      <c r="DT6930" s="72"/>
      <c r="DZ6930" s="141"/>
      <c r="EA6930" s="141"/>
      <c r="EE6930" s="143"/>
    </row>
    <row r="6931" spans="78:135">
      <c r="BZ6931"/>
      <c r="CA6931" s="100">
        <v>41436.738530092596</v>
      </c>
      <c r="CB6931" t="s">
        <v>1969</v>
      </c>
      <c r="CG6931" s="65"/>
      <c r="DJ6931" s="139"/>
      <c r="DK6931" s="95"/>
      <c r="DO6931" s="141"/>
      <c r="DP6931" s="91"/>
      <c r="DQ6931" s="72"/>
      <c r="DR6931" s="72"/>
      <c r="DS6931" s="72"/>
      <c r="DT6931" s="72"/>
      <c r="DZ6931" s="141"/>
      <c r="EA6931" s="141"/>
      <c r="EE6931" s="143"/>
    </row>
    <row r="6932" spans="78:135">
      <c r="BZ6932"/>
      <c r="CA6932" s="100">
        <v>41436.738541666666</v>
      </c>
      <c r="CB6932" t="s">
        <v>1969</v>
      </c>
      <c r="CG6932" s="65"/>
      <c r="DJ6932" s="139"/>
      <c r="DK6932" s="95"/>
      <c r="DO6932" s="141"/>
      <c r="DP6932" s="91"/>
      <c r="DQ6932" s="72"/>
      <c r="DR6932" s="72"/>
      <c r="DS6932" s="72"/>
      <c r="DT6932" s="72"/>
      <c r="DZ6932" s="141"/>
      <c r="EA6932" s="141"/>
      <c r="EE6932" s="143"/>
    </row>
    <row r="6933" spans="78:135">
      <c r="BZ6933"/>
      <c r="CA6933" s="100">
        <v>41436.738564814812</v>
      </c>
      <c r="CB6933" t="s">
        <v>3692</v>
      </c>
      <c r="CG6933" s="65"/>
      <c r="DJ6933" s="139"/>
      <c r="DK6933" s="95"/>
      <c r="DO6933" s="141"/>
      <c r="DP6933" s="91"/>
      <c r="DQ6933" s="72"/>
      <c r="DR6933" s="72"/>
      <c r="DS6933" s="72"/>
      <c r="DT6933" s="72"/>
      <c r="DZ6933" s="141"/>
      <c r="EA6933" s="141"/>
      <c r="EE6933" s="143"/>
    </row>
    <row r="6934" spans="78:135">
      <c r="BZ6934"/>
      <c r="CA6934" s="100">
        <v>41436.738564814812</v>
      </c>
      <c r="CB6934" t="s">
        <v>1969</v>
      </c>
      <c r="CG6934" s="65"/>
      <c r="DJ6934" s="139"/>
      <c r="DK6934" s="95"/>
      <c r="DO6934" s="141"/>
      <c r="DP6934" s="91"/>
      <c r="DQ6934" s="72"/>
      <c r="DR6934" s="72"/>
      <c r="DS6934" s="72"/>
      <c r="DT6934" s="72"/>
      <c r="DZ6934" s="141"/>
      <c r="EA6934" s="141"/>
      <c r="EE6934" s="143"/>
    </row>
    <row r="6935" spans="78:135">
      <c r="BZ6935"/>
      <c r="CA6935" s="100">
        <v>41436.738564814812</v>
      </c>
      <c r="CB6935" t="s">
        <v>1969</v>
      </c>
      <c r="CG6935" s="65"/>
      <c r="DJ6935" s="139"/>
      <c r="DK6935" s="95"/>
      <c r="DO6935" s="141"/>
      <c r="DP6935" s="91"/>
      <c r="DQ6935" s="72"/>
      <c r="DR6935" s="72"/>
      <c r="DS6935" s="72"/>
      <c r="DT6935" s="72"/>
      <c r="DZ6935" s="141"/>
      <c r="EA6935" s="141"/>
      <c r="EE6935" s="143"/>
    </row>
    <row r="6936" spans="78:135">
      <c r="BZ6936"/>
      <c r="CA6936" s="100">
        <v>41436.738576388889</v>
      </c>
      <c r="CB6936" t="s">
        <v>1969</v>
      </c>
      <c r="CG6936" s="65"/>
      <c r="DJ6936" s="139"/>
      <c r="DK6936" s="95"/>
      <c r="DO6936" s="141"/>
      <c r="DP6936" s="91"/>
      <c r="DQ6936" s="72"/>
      <c r="DR6936" s="72"/>
      <c r="DS6936" s="72"/>
      <c r="DT6936" s="72"/>
      <c r="DZ6936" s="141"/>
      <c r="EA6936" s="141"/>
      <c r="EE6936" s="143"/>
    </row>
    <row r="6937" spans="78:135">
      <c r="BZ6937"/>
      <c r="CA6937" s="100">
        <v>41436.738587962966</v>
      </c>
      <c r="CB6937" t="s">
        <v>1969</v>
      </c>
      <c r="CG6937" s="65"/>
      <c r="DJ6937" s="139"/>
      <c r="DK6937" s="95"/>
      <c r="DO6937" s="141"/>
      <c r="DP6937" s="91"/>
      <c r="DQ6937" s="72"/>
      <c r="DR6937" s="72"/>
      <c r="DS6937" s="72"/>
      <c r="DT6937" s="72"/>
      <c r="DZ6937" s="141"/>
      <c r="EA6937" s="141"/>
      <c r="EE6937" s="143"/>
    </row>
    <row r="6938" spans="78:135">
      <c r="BZ6938"/>
      <c r="CA6938" s="100">
        <v>41436.738599537035</v>
      </c>
      <c r="CB6938" t="s">
        <v>1969</v>
      </c>
      <c r="CG6938" s="65"/>
      <c r="DJ6938" s="139"/>
      <c r="DK6938" s="95"/>
      <c r="DO6938" s="141"/>
      <c r="DP6938" s="91"/>
      <c r="DQ6938" s="72"/>
      <c r="DR6938" s="72"/>
      <c r="DS6938" s="72"/>
      <c r="DT6938" s="72"/>
      <c r="DZ6938" s="141"/>
      <c r="EA6938" s="141"/>
      <c r="EE6938" s="143"/>
    </row>
    <row r="6939" spans="78:135">
      <c r="BZ6939"/>
      <c r="CA6939" s="100">
        <v>41436.738622685189</v>
      </c>
      <c r="CB6939" t="s">
        <v>3651</v>
      </c>
      <c r="CG6939" s="65"/>
      <c r="DJ6939" s="139"/>
      <c r="DK6939" s="95"/>
      <c r="DO6939" s="141"/>
      <c r="DP6939" s="91"/>
      <c r="DQ6939" s="72"/>
      <c r="DR6939" s="72"/>
      <c r="DS6939" s="72"/>
      <c r="DT6939" s="72"/>
      <c r="DZ6939" s="141"/>
      <c r="EA6939" s="141"/>
      <c r="EE6939" s="143"/>
    </row>
    <row r="6940" spans="78:135">
      <c r="BZ6940"/>
      <c r="CA6940" s="100">
        <v>41436.738622685189</v>
      </c>
      <c r="CB6940" t="s">
        <v>1969</v>
      </c>
      <c r="CG6940" s="65"/>
      <c r="DJ6940" s="139"/>
      <c r="DK6940" s="95"/>
      <c r="DO6940" s="141"/>
      <c r="DP6940" s="91"/>
      <c r="DQ6940" s="72"/>
      <c r="DR6940" s="72"/>
      <c r="DS6940" s="72"/>
      <c r="DT6940" s="72"/>
      <c r="DZ6940" s="141"/>
      <c r="EA6940" s="141"/>
      <c r="EE6940" s="143"/>
    </row>
    <row r="6941" spans="78:135">
      <c r="BZ6941"/>
      <c r="CA6941" s="100">
        <v>41436.738622685189</v>
      </c>
      <c r="CB6941" t="s">
        <v>1969</v>
      </c>
      <c r="CG6941" s="65"/>
      <c r="DJ6941" s="139"/>
      <c r="DK6941" s="95"/>
      <c r="DO6941" s="141"/>
      <c r="DP6941" s="91"/>
      <c r="DQ6941" s="72"/>
      <c r="DR6941" s="72"/>
      <c r="DS6941" s="72"/>
      <c r="DT6941" s="72"/>
      <c r="DZ6941" s="141"/>
      <c r="EA6941" s="141"/>
      <c r="EE6941" s="143"/>
    </row>
    <row r="6942" spans="78:135">
      <c r="BZ6942"/>
      <c r="CA6942" s="100">
        <v>41436.738634259258</v>
      </c>
      <c r="CB6942" t="s">
        <v>1969</v>
      </c>
      <c r="CG6942" s="65"/>
      <c r="DJ6942" s="139"/>
      <c r="DK6942" s="95"/>
      <c r="DO6942" s="141"/>
      <c r="DP6942" s="91"/>
      <c r="DQ6942" s="72"/>
      <c r="DR6942" s="72"/>
      <c r="DS6942" s="72"/>
      <c r="DT6942" s="72"/>
      <c r="DZ6942" s="141"/>
      <c r="EA6942" s="141"/>
      <c r="EE6942" s="143"/>
    </row>
    <row r="6943" spans="78:135">
      <c r="BZ6943"/>
      <c r="CA6943" s="100">
        <v>41436.738645833335</v>
      </c>
      <c r="CB6943" t="s">
        <v>1969</v>
      </c>
      <c r="CG6943" s="65"/>
      <c r="DJ6943" s="139"/>
      <c r="DK6943" s="95"/>
      <c r="DO6943" s="141"/>
      <c r="DP6943" s="91"/>
      <c r="DQ6943" s="72"/>
      <c r="DR6943" s="72"/>
      <c r="DS6943" s="72"/>
      <c r="DT6943" s="72"/>
      <c r="DZ6943" s="141"/>
      <c r="EA6943" s="141"/>
      <c r="EE6943" s="143"/>
    </row>
    <row r="6944" spans="78:135">
      <c r="BZ6944"/>
      <c r="CA6944" s="100">
        <v>41436.738645833335</v>
      </c>
      <c r="CB6944" t="s">
        <v>1969</v>
      </c>
      <c r="CG6944" s="65"/>
      <c r="DJ6944" s="139"/>
      <c r="DK6944" s="95"/>
      <c r="DO6944" s="141"/>
      <c r="DP6944" s="91"/>
      <c r="DQ6944" s="72"/>
      <c r="DR6944" s="72"/>
      <c r="DS6944" s="72"/>
      <c r="DT6944" s="72"/>
      <c r="DZ6944" s="141"/>
      <c r="EA6944" s="141"/>
      <c r="EE6944" s="143"/>
    </row>
    <row r="6945" spans="78:135">
      <c r="BZ6945"/>
      <c r="CA6945" s="100">
        <v>41436.738657407404</v>
      </c>
      <c r="CB6945" t="s">
        <v>1969</v>
      </c>
      <c r="CG6945" s="65"/>
      <c r="DJ6945" s="139"/>
      <c r="DK6945" s="95"/>
      <c r="DO6945" s="141"/>
      <c r="DP6945" s="91"/>
      <c r="DQ6945" s="72"/>
      <c r="DR6945" s="72"/>
      <c r="DS6945" s="72"/>
      <c r="DT6945" s="72"/>
      <c r="DZ6945" s="141"/>
      <c r="EA6945" s="141"/>
      <c r="EE6945" s="143"/>
    </row>
    <row r="6946" spans="78:135">
      <c r="BZ6946"/>
      <c r="CA6946" s="100">
        <v>41436.738657407404</v>
      </c>
      <c r="CB6946" t="s">
        <v>1969</v>
      </c>
      <c r="CG6946" s="65"/>
      <c r="DJ6946" s="139"/>
      <c r="DK6946" s="95"/>
      <c r="DO6946" s="141"/>
      <c r="DP6946" s="91"/>
      <c r="DQ6946" s="72"/>
      <c r="DR6946" s="72"/>
      <c r="DS6946" s="72"/>
      <c r="DT6946" s="72"/>
      <c r="DZ6946" s="141"/>
      <c r="EA6946" s="141"/>
      <c r="EE6946" s="143"/>
    </row>
    <row r="6947" spans="78:135">
      <c r="BZ6947"/>
      <c r="CA6947" s="100">
        <v>41436.738657407404</v>
      </c>
      <c r="CB6947" t="s">
        <v>1969</v>
      </c>
      <c r="CG6947" s="65"/>
      <c r="DJ6947" s="139"/>
      <c r="DK6947" s="95"/>
      <c r="DO6947" s="141"/>
      <c r="DP6947" s="91"/>
      <c r="DQ6947" s="72"/>
      <c r="DR6947" s="72"/>
      <c r="DS6947" s="72"/>
      <c r="DT6947" s="72"/>
      <c r="DZ6947" s="141"/>
      <c r="EA6947" s="141"/>
      <c r="EE6947" s="143"/>
    </row>
    <row r="6948" spans="78:135">
      <c r="BZ6948"/>
      <c r="CA6948" s="100">
        <v>41436.738668981481</v>
      </c>
      <c r="CB6948" t="s">
        <v>1969</v>
      </c>
      <c r="CG6948" s="65"/>
      <c r="DJ6948" s="139"/>
      <c r="DK6948" s="95"/>
      <c r="DO6948" s="141"/>
      <c r="DP6948" s="91"/>
      <c r="DQ6948" s="72"/>
      <c r="DR6948" s="72"/>
      <c r="DS6948" s="72"/>
      <c r="DT6948" s="72"/>
      <c r="DZ6948" s="141"/>
      <c r="EA6948" s="141"/>
      <c r="EE6948" s="143"/>
    </row>
    <row r="6949" spans="78:135">
      <c r="BZ6949"/>
      <c r="CA6949" s="100">
        <v>41436.738680555558</v>
      </c>
      <c r="CB6949" t="s">
        <v>1969</v>
      </c>
      <c r="CG6949" s="65"/>
      <c r="DJ6949" s="139"/>
      <c r="DK6949" s="95"/>
      <c r="DO6949" s="141"/>
      <c r="DP6949" s="91"/>
      <c r="DQ6949" s="72"/>
      <c r="DR6949" s="72"/>
      <c r="DS6949" s="72"/>
      <c r="DT6949" s="72"/>
      <c r="DZ6949" s="141"/>
      <c r="EA6949" s="141"/>
      <c r="EE6949" s="143"/>
    </row>
    <row r="6950" spans="78:135">
      <c r="BZ6950"/>
      <c r="CA6950" s="100">
        <v>41436.738715277781</v>
      </c>
      <c r="CB6950" t="s">
        <v>1969</v>
      </c>
      <c r="CG6950" s="65"/>
      <c r="DJ6950" s="139"/>
      <c r="DK6950" s="95"/>
      <c r="DO6950" s="141"/>
      <c r="DP6950" s="91"/>
      <c r="DQ6950" s="72"/>
      <c r="DR6950" s="72"/>
      <c r="DS6950" s="72"/>
      <c r="DT6950" s="72"/>
      <c r="DZ6950" s="141"/>
      <c r="EA6950" s="141"/>
      <c r="EE6950" s="143"/>
    </row>
    <row r="6951" spans="78:135">
      <c r="BZ6951"/>
      <c r="CA6951" s="100">
        <v>41436.738726851851</v>
      </c>
      <c r="CB6951" t="s">
        <v>1969</v>
      </c>
      <c r="CG6951" s="65"/>
      <c r="DJ6951" s="139"/>
      <c r="DK6951" s="95"/>
      <c r="DO6951" s="141"/>
      <c r="DP6951" s="91"/>
      <c r="DQ6951" s="72"/>
      <c r="DR6951" s="72"/>
      <c r="DS6951" s="72"/>
      <c r="DT6951" s="72"/>
      <c r="DZ6951" s="141"/>
      <c r="EA6951" s="141"/>
      <c r="EE6951" s="143"/>
    </row>
    <row r="6952" spans="78:135">
      <c r="BZ6952"/>
      <c r="CA6952" s="100">
        <v>41436.738738425927</v>
      </c>
      <c r="CB6952" t="s">
        <v>1969</v>
      </c>
      <c r="CG6952" s="65"/>
      <c r="DJ6952" s="139"/>
      <c r="DK6952" s="95"/>
      <c r="DO6952" s="141"/>
      <c r="DP6952" s="91"/>
      <c r="DQ6952" s="72"/>
      <c r="DR6952" s="72"/>
      <c r="DS6952" s="72"/>
      <c r="DT6952" s="72"/>
      <c r="DZ6952" s="141"/>
      <c r="EA6952" s="141"/>
      <c r="EE6952" s="143"/>
    </row>
    <row r="6953" spans="78:135">
      <c r="BZ6953"/>
      <c r="CA6953" s="100">
        <v>41436.738749999997</v>
      </c>
      <c r="CB6953" t="s">
        <v>3652</v>
      </c>
      <c r="CG6953" s="65"/>
      <c r="DJ6953" s="139"/>
      <c r="DK6953" s="95"/>
      <c r="DO6953" s="141"/>
      <c r="DP6953" s="91"/>
      <c r="DQ6953" s="72"/>
      <c r="DR6953" s="72"/>
      <c r="DS6953" s="72"/>
      <c r="DT6953" s="72"/>
      <c r="DZ6953" s="141"/>
      <c r="EA6953" s="141"/>
      <c r="EE6953" s="143"/>
    </row>
    <row r="6954" spans="78:135">
      <c r="BZ6954"/>
      <c r="CA6954" s="100">
        <v>41436.738761574074</v>
      </c>
      <c r="CB6954" t="s">
        <v>1969</v>
      </c>
      <c r="CG6954" s="65"/>
      <c r="DJ6954" s="139"/>
      <c r="DK6954" s="95"/>
      <c r="DO6954" s="141"/>
      <c r="DP6954" s="91"/>
      <c r="DQ6954" s="72"/>
      <c r="DR6954" s="72"/>
      <c r="DS6954" s="72"/>
      <c r="DT6954" s="72"/>
      <c r="DZ6954" s="141"/>
      <c r="EA6954" s="141"/>
      <c r="EE6954" s="143"/>
    </row>
    <row r="6955" spans="78:135">
      <c r="BZ6955"/>
      <c r="CA6955" s="100">
        <v>41436.73877314815</v>
      </c>
      <c r="CB6955" t="s">
        <v>1969</v>
      </c>
      <c r="CG6955" s="65"/>
      <c r="DJ6955" s="139"/>
      <c r="DK6955" s="95"/>
      <c r="DO6955" s="141"/>
      <c r="DP6955" s="91"/>
      <c r="DQ6955" s="72"/>
      <c r="DR6955" s="72"/>
      <c r="DS6955" s="72"/>
      <c r="DT6955" s="72"/>
      <c r="DZ6955" s="141"/>
      <c r="EA6955" s="141"/>
      <c r="EE6955" s="143"/>
    </row>
    <row r="6956" spans="78:135">
      <c r="BZ6956"/>
      <c r="CA6956" s="100">
        <v>41436.73877314815</v>
      </c>
      <c r="CB6956" t="s">
        <v>1969</v>
      </c>
      <c r="CG6956" s="65"/>
      <c r="DJ6956" s="139"/>
      <c r="DK6956" s="95"/>
      <c r="DO6956" s="141"/>
      <c r="DP6956" s="91"/>
      <c r="DQ6956" s="72"/>
      <c r="DR6956" s="72"/>
      <c r="DS6956" s="72"/>
      <c r="DT6956" s="72"/>
      <c r="DZ6956" s="141"/>
      <c r="EA6956" s="141"/>
      <c r="EE6956" s="143"/>
    </row>
    <row r="6957" spans="78:135">
      <c r="BZ6957"/>
      <c r="CA6957" s="100">
        <v>41436.73878472222</v>
      </c>
      <c r="CB6957" t="s">
        <v>1969</v>
      </c>
      <c r="CG6957" s="65"/>
      <c r="DJ6957" s="139"/>
      <c r="DK6957" s="95"/>
      <c r="DO6957" s="141"/>
      <c r="DP6957" s="91"/>
      <c r="DQ6957" s="72"/>
      <c r="DR6957" s="72"/>
      <c r="DS6957" s="72"/>
      <c r="DT6957" s="72"/>
      <c r="DZ6957" s="141"/>
      <c r="EA6957" s="141"/>
      <c r="EE6957" s="143"/>
    </row>
    <row r="6958" spans="78:135">
      <c r="BZ6958"/>
      <c r="CA6958" s="100">
        <v>41436.738796296297</v>
      </c>
      <c r="CB6958" t="s">
        <v>1969</v>
      </c>
      <c r="CG6958" s="65"/>
      <c r="DJ6958" s="139"/>
      <c r="DK6958" s="95"/>
      <c r="DO6958" s="141"/>
      <c r="DP6958" s="91"/>
      <c r="DQ6958" s="72"/>
      <c r="DR6958" s="72"/>
      <c r="DS6958" s="72"/>
      <c r="DT6958" s="72"/>
      <c r="DZ6958" s="141"/>
      <c r="EA6958" s="141"/>
      <c r="EE6958" s="143"/>
    </row>
    <row r="6959" spans="78:135">
      <c r="BZ6959"/>
      <c r="CA6959" s="100">
        <v>41436.738807870373</v>
      </c>
      <c r="CB6959" t="s">
        <v>1969</v>
      </c>
      <c r="CG6959" s="65"/>
      <c r="DJ6959" s="139"/>
      <c r="DK6959" s="95"/>
      <c r="DO6959" s="141"/>
      <c r="DP6959" s="91"/>
      <c r="DQ6959" s="72"/>
      <c r="DR6959" s="72"/>
      <c r="DS6959" s="72"/>
      <c r="DT6959" s="72"/>
      <c r="DZ6959" s="141"/>
      <c r="EA6959" s="141"/>
      <c r="EE6959" s="143"/>
    </row>
    <row r="6960" spans="78:135">
      <c r="BZ6960"/>
      <c r="CA6960" s="100">
        <v>41436.738819444443</v>
      </c>
      <c r="CB6960" t="s">
        <v>1969</v>
      </c>
      <c r="CG6960" s="65"/>
      <c r="DJ6960" s="139"/>
      <c r="DK6960" s="95"/>
      <c r="DO6960" s="141"/>
      <c r="DP6960" s="91"/>
      <c r="DQ6960" s="72"/>
      <c r="DR6960" s="72"/>
      <c r="DS6960" s="72"/>
      <c r="DT6960" s="72"/>
      <c r="DZ6960" s="141"/>
      <c r="EA6960" s="141"/>
      <c r="EE6960" s="143"/>
    </row>
    <row r="6961" spans="78:135">
      <c r="BZ6961"/>
      <c r="CA6961" s="100">
        <v>41436.738842592589</v>
      </c>
      <c r="CB6961" t="s">
        <v>3683</v>
      </c>
      <c r="CG6961" s="65"/>
      <c r="DJ6961" s="139"/>
      <c r="DK6961" s="95"/>
      <c r="DO6961" s="141"/>
      <c r="DP6961" s="91"/>
      <c r="DQ6961" s="72"/>
      <c r="DR6961" s="72"/>
      <c r="DS6961" s="72"/>
      <c r="DT6961" s="72"/>
      <c r="DZ6961" s="141"/>
      <c r="EA6961" s="141"/>
      <c r="EE6961" s="143"/>
    </row>
    <row r="6962" spans="78:135">
      <c r="BZ6962"/>
      <c r="CA6962" s="100">
        <v>41436.738842592589</v>
      </c>
      <c r="CB6962" t="s">
        <v>1969</v>
      </c>
      <c r="CG6962" s="65"/>
      <c r="DJ6962" s="139"/>
      <c r="DK6962" s="95"/>
      <c r="DO6962" s="141"/>
      <c r="DP6962" s="91"/>
      <c r="DQ6962" s="72"/>
      <c r="DR6962" s="72"/>
      <c r="DS6962" s="72"/>
      <c r="DT6962" s="72"/>
      <c r="DZ6962" s="141"/>
      <c r="EA6962" s="141"/>
      <c r="EE6962" s="143"/>
    </row>
    <row r="6963" spans="78:135">
      <c r="BZ6963"/>
      <c r="CA6963" s="100">
        <v>41436.738854166666</v>
      </c>
      <c r="CB6963" t="s">
        <v>1969</v>
      </c>
      <c r="CG6963" s="65"/>
      <c r="DJ6963" s="139"/>
      <c r="DK6963" s="95"/>
      <c r="DO6963" s="141"/>
      <c r="DP6963" s="91"/>
      <c r="DQ6963" s="72"/>
      <c r="DR6963" s="72"/>
      <c r="DS6963" s="72"/>
      <c r="DT6963" s="72"/>
      <c r="DZ6963" s="141"/>
      <c r="EA6963" s="141"/>
      <c r="EE6963" s="143"/>
    </row>
    <row r="6964" spans="78:135">
      <c r="BZ6964"/>
      <c r="CA6964" s="100">
        <v>41436.738854166666</v>
      </c>
      <c r="CB6964" t="s">
        <v>1969</v>
      </c>
      <c r="CG6964" s="65"/>
      <c r="DJ6964" s="139"/>
      <c r="DK6964" s="95"/>
      <c r="DO6964" s="141"/>
      <c r="DP6964" s="91"/>
      <c r="DQ6964" s="72"/>
      <c r="DR6964" s="72"/>
      <c r="DS6964" s="72"/>
      <c r="DT6964" s="72"/>
      <c r="DZ6964" s="141"/>
      <c r="EA6964" s="141"/>
      <c r="EE6964" s="143"/>
    </row>
    <row r="6965" spans="78:135">
      <c r="BZ6965"/>
      <c r="CA6965" s="100">
        <v>41436.738877314812</v>
      </c>
      <c r="CB6965" t="s">
        <v>1969</v>
      </c>
      <c r="CG6965" s="65"/>
      <c r="DJ6965" s="139"/>
      <c r="DK6965" s="95"/>
      <c r="DO6965" s="141"/>
      <c r="DP6965" s="91"/>
      <c r="DQ6965" s="72"/>
      <c r="DR6965" s="72"/>
      <c r="DS6965" s="72"/>
      <c r="DT6965" s="72"/>
      <c r="DZ6965" s="141"/>
      <c r="EA6965" s="141"/>
      <c r="EE6965" s="143"/>
    </row>
    <row r="6966" spans="78:135">
      <c r="BZ6966"/>
      <c r="CA6966" s="100">
        <v>41436.738877314812</v>
      </c>
      <c r="CB6966" t="s">
        <v>1969</v>
      </c>
      <c r="CG6966" s="65"/>
      <c r="DJ6966" s="139"/>
      <c r="DK6966" s="95"/>
      <c r="DO6966" s="141"/>
      <c r="DP6966" s="91"/>
      <c r="DQ6966" s="72"/>
      <c r="DR6966" s="72"/>
      <c r="DS6966" s="72"/>
      <c r="DT6966" s="72"/>
      <c r="DZ6966" s="141"/>
      <c r="EA6966" s="141"/>
      <c r="EE6966" s="143"/>
    </row>
    <row r="6967" spans="78:135">
      <c r="BZ6967"/>
      <c r="CA6967" s="100">
        <v>41436.738900462966</v>
      </c>
      <c r="CB6967" t="s">
        <v>1969</v>
      </c>
      <c r="CG6967" s="65"/>
      <c r="DJ6967" s="139"/>
      <c r="DK6967" s="95"/>
      <c r="DO6967" s="141"/>
      <c r="DP6967" s="91"/>
      <c r="DQ6967" s="72"/>
      <c r="DR6967" s="72"/>
      <c r="DS6967" s="72"/>
      <c r="DT6967" s="72"/>
      <c r="DZ6967" s="141"/>
      <c r="EA6967" s="141"/>
      <c r="EE6967" s="143"/>
    </row>
    <row r="6968" spans="78:135">
      <c r="BZ6968"/>
      <c r="CA6968" s="100">
        <v>41436.738912037035</v>
      </c>
      <c r="CB6968" t="s">
        <v>1969</v>
      </c>
      <c r="CG6968" s="65"/>
      <c r="DJ6968" s="139"/>
      <c r="DK6968" s="95"/>
      <c r="DO6968" s="141"/>
      <c r="DP6968" s="91"/>
      <c r="DQ6968" s="72"/>
      <c r="DR6968" s="72"/>
      <c r="DS6968" s="72"/>
      <c r="DT6968" s="72"/>
      <c r="DZ6968" s="141"/>
      <c r="EA6968" s="141"/>
      <c r="EE6968" s="143"/>
    </row>
    <row r="6969" spans="78:135">
      <c r="BZ6969"/>
      <c r="CA6969" s="100">
        <v>41436.738923611112</v>
      </c>
      <c r="CB6969" t="s">
        <v>3711</v>
      </c>
      <c r="CG6969" s="65"/>
      <c r="DJ6969" s="139"/>
      <c r="DK6969" s="95"/>
      <c r="DO6969" s="141"/>
      <c r="DP6969" s="91"/>
      <c r="DQ6969" s="72"/>
      <c r="DR6969" s="72"/>
      <c r="DS6969" s="72"/>
      <c r="DT6969" s="72"/>
      <c r="DZ6969" s="141"/>
      <c r="EA6969" s="141"/>
      <c r="EE6969" s="143"/>
    </row>
    <row r="6970" spans="78:135">
      <c r="BZ6970"/>
      <c r="CA6970" s="100">
        <v>41436.738923611112</v>
      </c>
      <c r="CB6970" t="s">
        <v>1969</v>
      </c>
      <c r="CG6970" s="65"/>
      <c r="DJ6970" s="139"/>
      <c r="DK6970" s="95"/>
      <c r="DO6970" s="141"/>
      <c r="DP6970" s="91"/>
      <c r="DQ6970" s="72"/>
      <c r="DR6970" s="72"/>
      <c r="DS6970" s="72"/>
      <c r="DT6970" s="72"/>
      <c r="DZ6970" s="141"/>
      <c r="EA6970" s="141"/>
      <c r="EE6970" s="143"/>
    </row>
    <row r="6971" spans="78:135">
      <c r="BZ6971"/>
      <c r="CA6971" s="100">
        <v>41436.738946759258</v>
      </c>
      <c r="CB6971" t="s">
        <v>1969</v>
      </c>
      <c r="CG6971" s="65"/>
      <c r="DJ6971" s="139"/>
      <c r="DK6971" s="95"/>
      <c r="DO6971" s="141"/>
      <c r="DP6971" s="91"/>
      <c r="DQ6971" s="72"/>
      <c r="DR6971" s="72"/>
      <c r="DS6971" s="72"/>
      <c r="DT6971" s="72"/>
      <c r="DZ6971" s="141"/>
      <c r="EA6971" s="141"/>
      <c r="EE6971" s="143"/>
    </row>
    <row r="6972" spans="78:135">
      <c r="BZ6972"/>
      <c r="CA6972" s="100">
        <v>41436.738946759258</v>
      </c>
      <c r="CB6972" t="s">
        <v>1969</v>
      </c>
      <c r="CG6972" s="65"/>
      <c r="DJ6972" s="139"/>
      <c r="DK6972" s="95"/>
      <c r="DO6972" s="141"/>
      <c r="DP6972" s="91"/>
      <c r="DQ6972" s="72"/>
      <c r="DR6972" s="72"/>
      <c r="DS6972" s="72"/>
      <c r="DT6972" s="72"/>
      <c r="DZ6972" s="141"/>
      <c r="EA6972" s="141"/>
      <c r="EE6972" s="143"/>
    </row>
    <row r="6973" spans="78:135">
      <c r="BZ6973"/>
      <c r="CA6973" s="100">
        <v>41436.738958333335</v>
      </c>
      <c r="CB6973" t="s">
        <v>1969</v>
      </c>
      <c r="CG6973" s="65"/>
      <c r="DJ6973" s="139"/>
      <c r="DK6973" s="95"/>
      <c r="DO6973" s="141"/>
      <c r="DP6973" s="91"/>
      <c r="DQ6973" s="72"/>
      <c r="DR6973" s="72"/>
      <c r="DS6973" s="72"/>
      <c r="DT6973" s="72"/>
      <c r="DZ6973" s="141"/>
      <c r="EA6973" s="141"/>
      <c r="EE6973" s="143"/>
    </row>
    <row r="6974" spans="78:135">
      <c r="BZ6974"/>
      <c r="CA6974" s="100">
        <v>41436.738969907405</v>
      </c>
      <c r="CB6974" t="s">
        <v>1969</v>
      </c>
      <c r="CG6974" s="65"/>
      <c r="DJ6974" s="139"/>
      <c r="DK6974" s="95"/>
      <c r="DO6974" s="141"/>
      <c r="DP6974" s="91"/>
      <c r="DQ6974" s="72"/>
      <c r="DR6974" s="72"/>
      <c r="DS6974" s="72"/>
      <c r="DT6974" s="72"/>
      <c r="DZ6974" s="141"/>
      <c r="EA6974" s="141"/>
      <c r="EE6974" s="143"/>
    </row>
    <row r="6975" spans="78:135">
      <c r="BZ6975"/>
      <c r="CA6975" s="100">
        <v>41436.738981481481</v>
      </c>
      <c r="CB6975" t="s">
        <v>1969</v>
      </c>
      <c r="CG6975" s="65"/>
      <c r="DJ6975" s="139"/>
      <c r="DK6975" s="95"/>
      <c r="DO6975" s="141"/>
      <c r="DP6975" s="91"/>
      <c r="DQ6975" s="72"/>
      <c r="DR6975" s="72"/>
      <c r="DS6975" s="72"/>
      <c r="DT6975" s="72"/>
      <c r="DZ6975" s="141"/>
      <c r="EA6975" s="141"/>
      <c r="EE6975" s="143"/>
    </row>
    <row r="6976" spans="78:135">
      <c r="BZ6976"/>
      <c r="CA6976" s="100">
        <v>41436.738993055558</v>
      </c>
      <c r="CB6976" t="s">
        <v>1969</v>
      </c>
      <c r="CG6976" s="65"/>
      <c r="DJ6976" s="139"/>
      <c r="DK6976" s="95"/>
      <c r="DO6976" s="141"/>
      <c r="DP6976" s="91"/>
      <c r="DQ6976" s="72"/>
      <c r="DR6976" s="72"/>
      <c r="DS6976" s="72"/>
      <c r="DT6976" s="72"/>
      <c r="DZ6976" s="141"/>
      <c r="EA6976" s="141"/>
      <c r="EE6976" s="143"/>
    </row>
    <row r="6977" spans="78:135">
      <c r="BZ6977"/>
      <c r="CA6977" s="100">
        <v>41436.739004629628</v>
      </c>
      <c r="CB6977" t="s">
        <v>3693</v>
      </c>
      <c r="CG6977" s="65"/>
      <c r="DJ6977" s="139"/>
      <c r="DK6977" s="95"/>
      <c r="DO6977" s="141"/>
      <c r="DP6977" s="91"/>
      <c r="DQ6977" s="72"/>
      <c r="DR6977" s="72"/>
      <c r="DS6977" s="72"/>
      <c r="DT6977" s="72"/>
      <c r="DZ6977" s="141"/>
      <c r="EA6977" s="141"/>
      <c r="EE6977" s="143"/>
    </row>
    <row r="6978" spans="78:135">
      <c r="BZ6978"/>
      <c r="CA6978" s="100">
        <v>41436.739016203705</v>
      </c>
      <c r="CB6978" t="s">
        <v>1969</v>
      </c>
      <c r="CG6978" s="65"/>
      <c r="DJ6978" s="139"/>
      <c r="DK6978" s="95"/>
      <c r="DO6978" s="141"/>
      <c r="DP6978" s="91"/>
      <c r="DQ6978" s="72"/>
      <c r="DR6978" s="72"/>
      <c r="DS6978" s="72"/>
      <c r="DT6978" s="72"/>
      <c r="DZ6978" s="141"/>
      <c r="EA6978" s="141"/>
      <c r="EE6978" s="143"/>
    </row>
    <row r="6979" spans="78:135">
      <c r="BZ6979"/>
      <c r="CA6979" s="100">
        <v>41436.739016203705</v>
      </c>
      <c r="CB6979" t="s">
        <v>3694</v>
      </c>
      <c r="CG6979" s="65"/>
      <c r="DJ6979" s="139"/>
      <c r="DK6979" s="95"/>
      <c r="DO6979" s="141"/>
      <c r="DP6979" s="91"/>
      <c r="DQ6979" s="72"/>
      <c r="DR6979" s="72"/>
      <c r="DS6979" s="72"/>
      <c r="DT6979" s="72"/>
      <c r="DZ6979" s="141"/>
      <c r="EA6979" s="141"/>
      <c r="EE6979" s="143"/>
    </row>
    <row r="6980" spans="78:135">
      <c r="BZ6980"/>
      <c r="CA6980" s="100">
        <v>41436.739618055559</v>
      </c>
      <c r="CB6980" t="s">
        <v>3695</v>
      </c>
      <c r="CG6980" s="65"/>
      <c r="DJ6980" s="139"/>
      <c r="DK6980" s="95"/>
      <c r="DO6980" s="141"/>
      <c r="DP6980" s="91"/>
      <c r="DQ6980" s="72"/>
      <c r="DR6980" s="72"/>
      <c r="DS6980" s="72"/>
      <c r="DT6980" s="72"/>
      <c r="DZ6980" s="141"/>
      <c r="EA6980" s="141"/>
      <c r="EE6980" s="143"/>
    </row>
    <row r="6981" spans="78:135">
      <c r="BZ6981"/>
      <c r="CA6981" s="100">
        <v>41436.739618055559</v>
      </c>
      <c r="CB6981" t="s">
        <v>3515</v>
      </c>
      <c r="CG6981" s="65"/>
      <c r="DJ6981" s="139"/>
      <c r="DK6981" s="95"/>
      <c r="DO6981" s="141"/>
      <c r="DP6981" s="91"/>
      <c r="DQ6981" s="72"/>
      <c r="DR6981" s="72"/>
      <c r="DS6981" s="72"/>
      <c r="DT6981" s="72"/>
      <c r="DZ6981" s="141"/>
      <c r="EA6981" s="141"/>
      <c r="EE6981" s="143"/>
    </row>
    <row r="6982" spans="78:135">
      <c r="BZ6982"/>
      <c r="CA6982" s="100">
        <v>41436.739618055559</v>
      </c>
      <c r="CB6982" t="s">
        <v>1969</v>
      </c>
      <c r="CG6982" s="65"/>
      <c r="DJ6982" s="139"/>
      <c r="DK6982" s="95"/>
      <c r="DO6982" s="141"/>
      <c r="DP6982" s="91"/>
      <c r="DQ6982" s="72"/>
      <c r="DR6982" s="72"/>
      <c r="DS6982" s="72"/>
      <c r="DT6982" s="72"/>
      <c r="DZ6982" s="141"/>
      <c r="EA6982" s="141"/>
      <c r="EE6982" s="143"/>
    </row>
    <row r="6983" spans="78:135">
      <c r="BZ6983"/>
      <c r="CA6983" s="100">
        <v>41436.739618055559</v>
      </c>
      <c r="CB6983" t="s">
        <v>3696</v>
      </c>
      <c r="CG6983" s="65"/>
      <c r="DJ6983" s="139"/>
      <c r="DK6983" s="95"/>
      <c r="DO6983" s="141"/>
      <c r="DP6983" s="91"/>
      <c r="DQ6983" s="72"/>
      <c r="DR6983" s="72"/>
      <c r="DS6983" s="72"/>
      <c r="DT6983" s="72"/>
      <c r="DZ6983" s="141"/>
      <c r="EA6983" s="141"/>
      <c r="EE6983" s="143"/>
    </row>
    <row r="6984" spans="78:135">
      <c r="BZ6984"/>
      <c r="CA6984" s="100">
        <v>41436.739629629628</v>
      </c>
      <c r="CB6984" t="s">
        <v>1969</v>
      </c>
      <c r="CG6984" s="65"/>
      <c r="DJ6984" s="139"/>
      <c r="DK6984" s="95"/>
      <c r="DO6984" s="141"/>
      <c r="DP6984" s="91"/>
      <c r="DQ6984" s="72"/>
      <c r="DR6984" s="72"/>
      <c r="DS6984" s="72"/>
      <c r="DT6984" s="72"/>
      <c r="DZ6984" s="141"/>
      <c r="EA6984" s="141"/>
      <c r="EE6984" s="143"/>
    </row>
    <row r="6985" spans="78:135">
      <c r="BZ6985"/>
      <c r="CA6985" s="100">
        <v>41436.739641203705</v>
      </c>
      <c r="CB6985" t="s">
        <v>3677</v>
      </c>
      <c r="CG6985" s="65"/>
      <c r="DJ6985" s="139"/>
      <c r="DK6985" s="95"/>
      <c r="DO6985" s="141"/>
      <c r="DP6985" s="91"/>
      <c r="DQ6985" s="72"/>
      <c r="DR6985" s="72"/>
      <c r="DS6985" s="72"/>
      <c r="DT6985" s="72"/>
      <c r="DZ6985" s="141"/>
      <c r="EA6985" s="141"/>
      <c r="EE6985" s="143"/>
    </row>
    <row r="6986" spans="78:135">
      <c r="BZ6986"/>
      <c r="CA6986" s="100">
        <v>41436.739675925928</v>
      </c>
      <c r="CB6986" t="s">
        <v>1969</v>
      </c>
      <c r="CG6986" s="65"/>
      <c r="DJ6986" s="139"/>
      <c r="DK6986" s="95"/>
      <c r="DO6986" s="141"/>
      <c r="DP6986" s="91"/>
      <c r="DQ6986" s="72"/>
      <c r="DR6986" s="72"/>
      <c r="DS6986" s="72"/>
      <c r="DT6986" s="72"/>
      <c r="DZ6986" s="141"/>
      <c r="EA6986" s="141"/>
      <c r="EE6986" s="143"/>
    </row>
    <row r="6987" spans="78:135">
      <c r="BZ6987"/>
      <c r="CA6987" s="100">
        <v>41436.739675925928</v>
      </c>
      <c r="CB6987" t="s">
        <v>3695</v>
      </c>
      <c r="CG6987" s="65"/>
      <c r="DJ6987" s="139"/>
      <c r="DK6987" s="95"/>
      <c r="DO6987" s="141"/>
      <c r="DP6987" s="91"/>
      <c r="DQ6987" s="72"/>
      <c r="DR6987" s="72"/>
      <c r="DS6987" s="72"/>
      <c r="DT6987" s="72"/>
      <c r="DZ6987" s="141"/>
      <c r="EA6987" s="141"/>
      <c r="EE6987" s="143"/>
    </row>
    <row r="6988" spans="78:135">
      <c r="BZ6988"/>
      <c r="CA6988" s="100">
        <v>41436.739675925928</v>
      </c>
      <c r="CB6988" t="s">
        <v>800</v>
      </c>
      <c r="CG6988" s="65"/>
      <c r="DJ6988" s="139"/>
      <c r="DK6988" s="95"/>
      <c r="DO6988" s="141"/>
      <c r="DP6988" s="91"/>
      <c r="DQ6988" s="72"/>
      <c r="DR6988" s="72"/>
      <c r="DS6988" s="72"/>
      <c r="DT6988" s="72"/>
      <c r="DZ6988" s="141"/>
      <c r="EA6988" s="141"/>
      <c r="EE6988" s="143"/>
    </row>
    <row r="6989" spans="78:135">
      <c r="BZ6989"/>
      <c r="CA6989" s="100">
        <v>41438.714988425927</v>
      </c>
      <c r="CB6989" t="s">
        <v>3409</v>
      </c>
      <c r="CG6989" s="65"/>
      <c r="DJ6989" s="139"/>
      <c r="DK6989" s="95"/>
      <c r="DO6989" s="141"/>
      <c r="DP6989" s="91"/>
      <c r="DQ6989" s="72"/>
      <c r="DR6989" s="72"/>
      <c r="DS6989" s="72"/>
      <c r="DT6989" s="72"/>
      <c r="DZ6989" s="141"/>
      <c r="EA6989" s="141"/>
      <c r="EE6989" s="143"/>
    </row>
    <row r="6990" spans="78:135">
      <c r="BZ6990"/>
      <c r="CA6990" s="100">
        <v>41438.714999999997</v>
      </c>
      <c r="CB6990" t="s">
        <v>402</v>
      </c>
      <c r="CG6990" s="65"/>
      <c r="DJ6990" s="139"/>
      <c r="DK6990" s="95"/>
      <c r="DO6990" s="141"/>
      <c r="DP6990" s="91"/>
      <c r="DQ6990" s="72"/>
      <c r="DR6990" s="72"/>
      <c r="DS6990" s="72"/>
      <c r="DT6990" s="72"/>
      <c r="DZ6990" s="141"/>
      <c r="EA6990" s="141"/>
      <c r="EE6990" s="143"/>
    </row>
    <row r="6991" spans="78:135">
      <c r="BZ6991"/>
      <c r="CA6991" s="100">
        <v>41438.714999999997</v>
      </c>
      <c r="CB6991" t="s">
        <v>403</v>
      </c>
      <c r="CG6991" s="65"/>
      <c r="DJ6991" s="139"/>
      <c r="DK6991" s="95"/>
      <c r="DO6991" s="141"/>
      <c r="DP6991" s="91"/>
      <c r="DQ6991" s="72"/>
      <c r="DR6991" s="72"/>
      <c r="DS6991" s="72"/>
      <c r="DT6991" s="72"/>
      <c r="DZ6991" s="141"/>
      <c r="EA6991" s="141"/>
      <c r="EE6991" s="143"/>
    </row>
    <row r="6992" spans="78:135">
      <c r="BZ6992"/>
      <c r="CA6992" s="100">
        <v>41438.715127314812</v>
      </c>
      <c r="CB6992" t="s">
        <v>402</v>
      </c>
      <c r="CG6992" s="65"/>
      <c r="DJ6992" s="139"/>
      <c r="DK6992" s="95"/>
      <c r="DO6992" s="141"/>
      <c r="DP6992" s="91"/>
      <c r="DQ6992" s="72"/>
      <c r="DR6992" s="72"/>
      <c r="DS6992" s="72"/>
      <c r="DT6992" s="72"/>
      <c r="DZ6992" s="141"/>
      <c r="EA6992" s="141"/>
      <c r="EE6992" s="143"/>
    </row>
    <row r="6993" spans="78:135">
      <c r="BZ6993"/>
      <c r="CA6993" s="100">
        <v>41438.715127314812</v>
      </c>
      <c r="CB6993" t="s">
        <v>3407</v>
      </c>
      <c r="CG6993" s="65"/>
      <c r="DJ6993" s="139"/>
      <c r="DK6993" s="95"/>
      <c r="DO6993" s="141"/>
      <c r="DP6993" s="91"/>
      <c r="DQ6993" s="72"/>
      <c r="DR6993" s="72"/>
      <c r="DS6993" s="72"/>
      <c r="DT6993" s="72"/>
      <c r="DZ6993" s="141"/>
      <c r="EA6993" s="141"/>
      <c r="EE6993" s="143"/>
    </row>
    <row r="6994" spans="78:135">
      <c r="BZ6994"/>
      <c r="CA6994" s="100">
        <v>41438.715312499997</v>
      </c>
      <c r="CB6994" t="s">
        <v>402</v>
      </c>
      <c r="CG6994" s="65"/>
      <c r="DJ6994" s="139"/>
      <c r="DK6994" s="95"/>
      <c r="DO6994" s="141"/>
      <c r="DP6994" s="91"/>
      <c r="DQ6994" s="72"/>
      <c r="DR6994" s="72"/>
      <c r="DS6994" s="72"/>
      <c r="DT6994" s="72"/>
      <c r="DZ6994" s="141"/>
      <c r="EA6994" s="141"/>
      <c r="EE6994" s="143"/>
    </row>
    <row r="6995" spans="78:135">
      <c r="BZ6995"/>
      <c r="CA6995" s="100">
        <v>41438.715312499997</v>
      </c>
      <c r="CB6995" t="s">
        <v>3407</v>
      </c>
      <c r="CG6995" s="65"/>
      <c r="DJ6995" s="139"/>
      <c r="DK6995" s="95"/>
      <c r="DO6995" s="141"/>
      <c r="DP6995" s="91"/>
      <c r="DQ6995" s="72"/>
      <c r="DR6995" s="72"/>
      <c r="DS6995" s="72"/>
      <c r="DT6995" s="72"/>
      <c r="DZ6995" s="141"/>
      <c r="EA6995" s="141"/>
      <c r="EE6995" s="143"/>
    </row>
    <row r="6996" spans="78:135">
      <c r="BZ6996"/>
      <c r="CA6996" s="100">
        <v>41438.715520833335</v>
      </c>
      <c r="CB6996" t="s">
        <v>402</v>
      </c>
      <c r="CG6996" s="65"/>
      <c r="DJ6996" s="139"/>
      <c r="DK6996" s="95"/>
      <c r="DO6996" s="141"/>
      <c r="DP6996" s="91"/>
      <c r="DQ6996" s="72"/>
      <c r="DR6996" s="72"/>
      <c r="DS6996" s="72"/>
      <c r="DT6996" s="72"/>
      <c r="DZ6996" s="141"/>
      <c r="EA6996" s="141"/>
      <c r="EE6996" s="143"/>
    </row>
    <row r="6997" spans="78:135">
      <c r="BZ6997"/>
      <c r="CA6997" s="100">
        <v>41438.715520833335</v>
      </c>
      <c r="CB6997" t="s">
        <v>3407</v>
      </c>
      <c r="CG6997" s="65"/>
      <c r="DJ6997" s="139"/>
      <c r="DK6997" s="95"/>
      <c r="DO6997" s="141"/>
      <c r="DP6997" s="91"/>
      <c r="DQ6997" s="72"/>
      <c r="DR6997" s="72"/>
      <c r="DS6997" s="72"/>
      <c r="DT6997" s="72"/>
      <c r="DZ6997" s="141"/>
      <c r="EA6997" s="141"/>
      <c r="EE6997" s="143"/>
    </row>
    <row r="6998" spans="78:135">
      <c r="BZ6998"/>
      <c r="CA6998" s="100">
        <v>41438.715543981481</v>
      </c>
      <c r="CB6998" t="s">
        <v>402</v>
      </c>
      <c r="CG6998" s="65"/>
      <c r="DJ6998" s="139"/>
      <c r="DK6998" s="95"/>
      <c r="DO6998" s="141"/>
      <c r="DP6998" s="91"/>
      <c r="DQ6998" s="72"/>
      <c r="DR6998" s="72"/>
      <c r="DS6998" s="72"/>
      <c r="DT6998" s="72"/>
      <c r="DZ6998" s="141"/>
      <c r="EA6998" s="141"/>
      <c r="EE6998" s="143"/>
    </row>
    <row r="6999" spans="78:135">
      <c r="BZ6999"/>
      <c r="CA6999" s="100">
        <v>41438.715543981481</v>
      </c>
      <c r="CB6999" t="s">
        <v>3407</v>
      </c>
      <c r="CG6999" s="65"/>
      <c r="DJ6999" s="139"/>
      <c r="DK6999" s="95"/>
      <c r="DO6999" s="141"/>
      <c r="DP6999" s="91"/>
      <c r="DQ6999" s="72"/>
      <c r="DR6999" s="72"/>
      <c r="DS6999" s="72"/>
      <c r="DT6999" s="72"/>
      <c r="DZ6999" s="141"/>
      <c r="EA6999" s="141"/>
      <c r="EE6999" s="143"/>
    </row>
    <row r="7000" spans="78:135">
      <c r="BZ7000"/>
      <c r="CA7000" s="100">
        <v>41438.716840277775</v>
      </c>
      <c r="CB7000" t="s">
        <v>404</v>
      </c>
      <c r="CG7000" s="65"/>
      <c r="DJ7000" s="139"/>
      <c r="DK7000" s="95"/>
      <c r="DO7000" s="141"/>
      <c r="DP7000" s="91"/>
      <c r="DQ7000" s="72"/>
      <c r="DR7000" s="72"/>
      <c r="DS7000" s="72"/>
      <c r="DT7000" s="72"/>
      <c r="DZ7000" s="141"/>
      <c r="EA7000" s="141"/>
      <c r="EE7000" s="143"/>
    </row>
    <row r="7001" spans="78:135">
      <c r="BZ7001"/>
      <c r="CA7001" s="100">
        <v>41438.716851851852</v>
      </c>
      <c r="CB7001" t="s">
        <v>1969</v>
      </c>
      <c r="CG7001" s="65"/>
      <c r="DJ7001" s="139"/>
      <c r="DK7001" s="95"/>
      <c r="DO7001" s="141"/>
      <c r="DP7001" s="91"/>
      <c r="DQ7001" s="72"/>
      <c r="DR7001" s="72"/>
      <c r="DS7001" s="72"/>
      <c r="DT7001" s="72"/>
      <c r="DZ7001" s="141"/>
      <c r="EA7001" s="141"/>
      <c r="EE7001" s="143"/>
    </row>
    <row r="7002" spans="78:135">
      <c r="BZ7002"/>
      <c r="CA7002" s="100">
        <v>41438.716874999998</v>
      </c>
      <c r="CB7002" t="s">
        <v>1969</v>
      </c>
      <c r="CG7002" s="65"/>
      <c r="DJ7002" s="139"/>
      <c r="DK7002" s="95"/>
      <c r="DO7002" s="141"/>
      <c r="DP7002" s="91"/>
      <c r="DQ7002" s="72"/>
      <c r="DR7002" s="72"/>
      <c r="DS7002" s="72"/>
      <c r="DT7002" s="72"/>
      <c r="DZ7002" s="141"/>
      <c r="EA7002" s="141"/>
      <c r="EE7002" s="143"/>
    </row>
    <row r="7003" spans="78:135">
      <c r="BZ7003"/>
      <c r="CA7003" s="100">
        <v>41438.716944444444</v>
      </c>
      <c r="CB7003" t="s">
        <v>405</v>
      </c>
      <c r="CG7003" s="65"/>
      <c r="DJ7003" s="139"/>
      <c r="DK7003" s="95"/>
      <c r="DO7003" s="141"/>
      <c r="DP7003" s="91"/>
      <c r="DQ7003" s="72"/>
      <c r="DR7003" s="72"/>
      <c r="DS7003" s="72"/>
      <c r="DT7003" s="72"/>
      <c r="DZ7003" s="141"/>
      <c r="EA7003" s="141"/>
      <c r="EE7003" s="143"/>
    </row>
    <row r="7004" spans="78:135">
      <c r="BZ7004"/>
      <c r="CA7004" s="100">
        <v>41438.716956018521</v>
      </c>
      <c r="CB7004" t="s">
        <v>1969</v>
      </c>
      <c r="CG7004" s="65"/>
      <c r="DJ7004" s="139"/>
      <c r="DK7004" s="95"/>
      <c r="DO7004" s="141"/>
      <c r="DP7004" s="91"/>
      <c r="DQ7004" s="72"/>
      <c r="DR7004" s="72"/>
      <c r="DS7004" s="72"/>
      <c r="DT7004" s="72"/>
      <c r="DZ7004" s="141"/>
      <c r="EA7004" s="141"/>
      <c r="EE7004" s="143"/>
    </row>
    <row r="7005" spans="78:135">
      <c r="BZ7005"/>
      <c r="CA7005" s="100">
        <v>41438.716979166667</v>
      </c>
      <c r="CB7005" t="s">
        <v>1969</v>
      </c>
      <c r="CG7005" s="65"/>
      <c r="DJ7005" s="139"/>
      <c r="DK7005" s="95"/>
      <c r="DO7005" s="141"/>
      <c r="DP7005" s="91"/>
      <c r="DQ7005" s="72"/>
      <c r="DR7005" s="72"/>
      <c r="DS7005" s="72"/>
      <c r="DT7005" s="72"/>
      <c r="DZ7005" s="141"/>
      <c r="EA7005" s="141"/>
      <c r="EE7005" s="143"/>
    </row>
    <row r="7006" spans="78:135">
      <c r="BZ7006"/>
      <c r="CA7006" s="100">
        <v>41438.717291666668</v>
      </c>
      <c r="CB7006" t="s">
        <v>406</v>
      </c>
      <c r="CG7006" s="65"/>
      <c r="DJ7006" s="139"/>
      <c r="DK7006" s="95"/>
      <c r="DO7006" s="141"/>
      <c r="DP7006" s="91"/>
      <c r="DQ7006" s="72"/>
      <c r="DR7006" s="72"/>
      <c r="DS7006" s="72"/>
      <c r="DT7006" s="72"/>
      <c r="DZ7006" s="141"/>
      <c r="EA7006" s="141"/>
      <c r="EE7006" s="143"/>
    </row>
    <row r="7007" spans="78:135">
      <c r="BZ7007"/>
      <c r="CA7007" s="100">
        <v>41438.717303240737</v>
      </c>
      <c r="CB7007" t="s">
        <v>1969</v>
      </c>
      <c r="CG7007" s="65"/>
      <c r="DJ7007" s="139"/>
      <c r="DK7007" s="95"/>
      <c r="DO7007" s="141"/>
      <c r="DP7007" s="91"/>
      <c r="DQ7007" s="72"/>
      <c r="DR7007" s="72"/>
      <c r="DS7007" s="72"/>
      <c r="DT7007" s="72"/>
      <c r="DZ7007" s="141"/>
      <c r="EA7007" s="141"/>
      <c r="EE7007" s="143"/>
    </row>
    <row r="7008" spans="78:135">
      <c r="BZ7008"/>
      <c r="CA7008" s="100">
        <v>41438.717326388891</v>
      </c>
      <c r="CB7008" t="s">
        <v>1969</v>
      </c>
      <c r="CG7008" s="65"/>
      <c r="DJ7008" s="139"/>
      <c r="DK7008" s="95"/>
      <c r="DO7008" s="141"/>
      <c r="DP7008" s="91"/>
      <c r="DQ7008" s="72"/>
      <c r="DR7008" s="72"/>
      <c r="DS7008" s="72"/>
      <c r="DT7008" s="72"/>
      <c r="DZ7008" s="141"/>
      <c r="EA7008" s="141"/>
      <c r="EE7008" s="143"/>
    </row>
    <row r="7009" spans="78:135">
      <c r="BZ7009"/>
      <c r="CA7009" s="100">
        <v>41438.717430555553</v>
      </c>
      <c r="CB7009" t="s">
        <v>1969</v>
      </c>
      <c r="CG7009" s="65"/>
      <c r="DJ7009" s="139"/>
      <c r="DK7009" s="95"/>
      <c r="DO7009" s="141"/>
      <c r="DP7009" s="91"/>
      <c r="DQ7009" s="72"/>
      <c r="DR7009" s="72"/>
      <c r="DS7009" s="72"/>
      <c r="DT7009" s="72"/>
      <c r="DZ7009" s="141"/>
      <c r="EA7009" s="141"/>
      <c r="EE7009" s="143"/>
    </row>
    <row r="7010" spans="78:135">
      <c r="BZ7010"/>
      <c r="CA7010" s="100">
        <v>41438.717430555553</v>
      </c>
      <c r="CB7010" t="s">
        <v>407</v>
      </c>
      <c r="CG7010" s="65"/>
      <c r="DJ7010" s="139"/>
      <c r="DK7010" s="95"/>
      <c r="DO7010" s="141"/>
      <c r="DP7010" s="91"/>
      <c r="DQ7010" s="72"/>
      <c r="DR7010" s="72"/>
      <c r="DS7010" s="72"/>
      <c r="DT7010" s="72"/>
      <c r="DZ7010" s="141"/>
      <c r="EA7010" s="141"/>
      <c r="EE7010" s="143"/>
    </row>
    <row r="7011" spans="78:135">
      <c r="BZ7011"/>
      <c r="CA7011" s="100">
        <v>41438.717430555553</v>
      </c>
      <c r="CB7011" t="s">
        <v>408</v>
      </c>
      <c r="CG7011" s="65"/>
      <c r="DJ7011" s="139"/>
      <c r="DK7011" s="95"/>
      <c r="DO7011" s="141"/>
      <c r="DP7011" s="91"/>
      <c r="DQ7011" s="72"/>
      <c r="DR7011" s="72"/>
      <c r="DS7011" s="72"/>
      <c r="DT7011" s="72"/>
      <c r="DZ7011" s="141"/>
      <c r="EA7011" s="141"/>
      <c r="EE7011" s="143"/>
    </row>
    <row r="7012" spans="78:135">
      <c r="BZ7012"/>
      <c r="CA7012" s="100">
        <v>41438.717430555553</v>
      </c>
      <c r="CB7012" t="s">
        <v>408</v>
      </c>
      <c r="CG7012" s="65"/>
      <c r="DJ7012" s="139"/>
      <c r="DK7012" s="95"/>
      <c r="DO7012" s="141"/>
      <c r="DP7012" s="91"/>
      <c r="DQ7012" s="72"/>
      <c r="DR7012" s="72"/>
      <c r="DS7012" s="72"/>
      <c r="DT7012" s="72"/>
      <c r="DZ7012" s="141"/>
      <c r="EA7012" s="141"/>
      <c r="EE7012" s="143"/>
    </row>
    <row r="7013" spans="78:135">
      <c r="BZ7013"/>
      <c r="CA7013" s="100">
        <v>41438.717430555553</v>
      </c>
      <c r="CB7013" t="s">
        <v>409</v>
      </c>
      <c r="CG7013" s="65"/>
      <c r="DJ7013" s="139"/>
      <c r="DK7013" s="95"/>
      <c r="DO7013" s="141"/>
      <c r="DP7013" s="91"/>
      <c r="DQ7013" s="72"/>
      <c r="DR7013" s="72"/>
      <c r="DS7013" s="72"/>
      <c r="DT7013" s="72"/>
      <c r="DZ7013" s="141"/>
      <c r="EA7013" s="141"/>
      <c r="EE7013" s="143"/>
    </row>
    <row r="7014" spans="78:135">
      <c r="BZ7014"/>
      <c r="CA7014" s="100">
        <v>41438.717442129629</v>
      </c>
      <c r="CB7014" t="s">
        <v>1969</v>
      </c>
      <c r="CG7014" s="65"/>
      <c r="DJ7014" s="139"/>
      <c r="DK7014" s="95"/>
      <c r="DO7014" s="141"/>
      <c r="DP7014" s="91"/>
      <c r="DQ7014" s="72"/>
      <c r="DR7014" s="72"/>
      <c r="DS7014" s="72"/>
      <c r="DT7014" s="72"/>
      <c r="DZ7014" s="141"/>
      <c r="EA7014" s="141"/>
      <c r="EE7014" s="143"/>
    </row>
    <row r="7015" spans="78:135">
      <c r="BZ7015"/>
      <c r="CA7015" s="100">
        <v>41438.717442129629</v>
      </c>
      <c r="CB7015" t="s">
        <v>410</v>
      </c>
      <c r="CG7015" s="65"/>
      <c r="DJ7015" s="139"/>
      <c r="DK7015" s="95"/>
      <c r="DO7015" s="141"/>
      <c r="DP7015" s="91"/>
      <c r="DQ7015" s="72"/>
      <c r="DR7015" s="72"/>
      <c r="DS7015" s="72"/>
      <c r="DT7015" s="72"/>
      <c r="DZ7015" s="141"/>
      <c r="EA7015" s="141"/>
      <c r="EE7015" s="143"/>
    </row>
    <row r="7016" spans="78:135">
      <c r="BZ7016"/>
      <c r="CA7016" s="100">
        <v>41438.717442129629</v>
      </c>
      <c r="CB7016" t="s">
        <v>1969</v>
      </c>
      <c r="CG7016" s="65"/>
      <c r="DJ7016" s="139"/>
      <c r="DK7016" s="95"/>
      <c r="DO7016" s="141"/>
      <c r="DP7016" s="91"/>
      <c r="DQ7016" s="72"/>
      <c r="DR7016" s="72"/>
      <c r="DS7016" s="72"/>
      <c r="DT7016" s="72"/>
      <c r="DZ7016" s="141"/>
      <c r="EA7016" s="141"/>
      <c r="EE7016" s="143"/>
    </row>
    <row r="7017" spans="78:135">
      <c r="BZ7017"/>
      <c r="CA7017" s="100">
        <v>41438.717453703706</v>
      </c>
      <c r="CB7017" t="s">
        <v>331</v>
      </c>
      <c r="CG7017" s="65"/>
      <c r="DJ7017" s="139"/>
      <c r="DK7017" s="95"/>
      <c r="DO7017" s="141"/>
      <c r="DP7017" s="91"/>
      <c r="DQ7017" s="72"/>
      <c r="DR7017" s="72"/>
      <c r="DS7017" s="72"/>
      <c r="DT7017" s="72"/>
      <c r="DZ7017" s="141"/>
      <c r="EA7017" s="141"/>
      <c r="EE7017" s="143"/>
    </row>
    <row r="7018" spans="78:135">
      <c r="BZ7018"/>
      <c r="CA7018" s="100">
        <v>41438.721412037034</v>
      </c>
      <c r="CB7018" t="s">
        <v>1969</v>
      </c>
      <c r="CG7018" s="65"/>
      <c r="DJ7018" s="139"/>
      <c r="DK7018" s="95"/>
      <c r="DO7018" s="141"/>
      <c r="DP7018" s="91"/>
      <c r="DQ7018" s="72"/>
      <c r="DR7018" s="72"/>
      <c r="DS7018" s="72"/>
      <c r="DT7018" s="72"/>
      <c r="DZ7018" s="141"/>
      <c r="EA7018" s="141"/>
      <c r="EE7018" s="143"/>
    </row>
    <row r="7019" spans="78:135">
      <c r="BZ7019"/>
      <c r="CA7019" s="100">
        <v>41438.723067129627</v>
      </c>
      <c r="CB7019" t="s">
        <v>1969</v>
      </c>
      <c r="CG7019" s="65"/>
      <c r="DJ7019" s="139"/>
      <c r="DK7019" s="95"/>
      <c r="DO7019" s="141"/>
      <c r="DP7019" s="91"/>
      <c r="DQ7019" s="72"/>
      <c r="DR7019" s="72"/>
      <c r="DS7019" s="72"/>
      <c r="DT7019" s="72"/>
      <c r="DZ7019" s="141"/>
      <c r="EA7019" s="141"/>
      <c r="EE7019" s="143"/>
    </row>
    <row r="7020" spans="78:135">
      <c r="BZ7020"/>
      <c r="CA7020" s="100">
        <v>41438.723067129627</v>
      </c>
      <c r="CB7020" t="s">
        <v>332</v>
      </c>
      <c r="CG7020" s="65"/>
      <c r="DJ7020" s="139"/>
      <c r="DK7020" s="95"/>
      <c r="DO7020" s="141"/>
      <c r="DP7020" s="91"/>
      <c r="DQ7020" s="72"/>
      <c r="DR7020" s="72"/>
      <c r="DS7020" s="72"/>
      <c r="DT7020" s="72"/>
      <c r="DZ7020" s="141"/>
      <c r="EA7020" s="141"/>
      <c r="EE7020" s="143"/>
    </row>
    <row r="7021" spans="78:135">
      <c r="BZ7021"/>
      <c r="CA7021" s="100">
        <v>41438.723067129627</v>
      </c>
      <c r="CB7021" t="s">
        <v>333</v>
      </c>
      <c r="CG7021" s="65"/>
      <c r="DJ7021" s="139"/>
      <c r="DK7021" s="95"/>
      <c r="DO7021" s="141"/>
      <c r="DP7021" s="91"/>
      <c r="DQ7021" s="72"/>
      <c r="DR7021" s="72"/>
      <c r="DS7021" s="72"/>
      <c r="DT7021" s="72"/>
      <c r="DZ7021" s="141"/>
      <c r="EA7021" s="141"/>
      <c r="EE7021" s="143"/>
    </row>
    <row r="7022" spans="78:135">
      <c r="BZ7022"/>
      <c r="CA7022" s="100">
        <v>41438.723078703704</v>
      </c>
      <c r="CB7022" t="s">
        <v>333</v>
      </c>
      <c r="CG7022" s="65"/>
      <c r="DJ7022" s="139"/>
      <c r="DK7022" s="95"/>
      <c r="DO7022" s="141"/>
      <c r="DP7022" s="91"/>
      <c r="DQ7022" s="72"/>
      <c r="DR7022" s="72"/>
      <c r="DS7022" s="72"/>
      <c r="DT7022" s="72"/>
      <c r="DZ7022" s="141"/>
      <c r="EA7022" s="141"/>
      <c r="EE7022" s="143"/>
    </row>
    <row r="7023" spans="78:135">
      <c r="BZ7023"/>
      <c r="CA7023" s="100">
        <v>41438.723078703704</v>
      </c>
      <c r="CB7023" t="s">
        <v>334</v>
      </c>
      <c r="CG7023" s="65"/>
      <c r="DJ7023" s="139"/>
      <c r="DK7023" s="95"/>
      <c r="DO7023" s="141"/>
      <c r="DP7023" s="91"/>
      <c r="DQ7023" s="72"/>
      <c r="DR7023" s="72"/>
      <c r="DS7023" s="72"/>
      <c r="DT7023" s="72"/>
      <c r="DZ7023" s="141"/>
      <c r="EA7023" s="141"/>
      <c r="EE7023" s="143"/>
    </row>
    <row r="7024" spans="78:135">
      <c r="BZ7024"/>
      <c r="CA7024" s="100">
        <v>41438.723078703704</v>
      </c>
      <c r="CB7024" t="s">
        <v>1969</v>
      </c>
      <c r="CG7024" s="65"/>
      <c r="DJ7024" s="139"/>
      <c r="DK7024" s="95"/>
      <c r="DO7024" s="141"/>
      <c r="DP7024" s="91"/>
      <c r="DQ7024" s="72"/>
      <c r="DR7024" s="72"/>
      <c r="DS7024" s="72"/>
      <c r="DT7024" s="72"/>
      <c r="DZ7024" s="141"/>
      <c r="EA7024" s="141"/>
      <c r="EE7024" s="143"/>
    </row>
    <row r="7025" spans="78:135">
      <c r="BZ7025"/>
      <c r="CA7025" s="100">
        <v>41438.723078703704</v>
      </c>
      <c r="CB7025" t="s">
        <v>335</v>
      </c>
      <c r="CG7025" s="65"/>
      <c r="DJ7025" s="139"/>
      <c r="DK7025" s="95"/>
      <c r="DO7025" s="141"/>
      <c r="DP7025" s="91"/>
      <c r="DQ7025" s="72"/>
      <c r="DR7025" s="72"/>
      <c r="DS7025" s="72"/>
      <c r="DT7025" s="72"/>
      <c r="DZ7025" s="141"/>
      <c r="EA7025" s="141"/>
      <c r="EE7025" s="143"/>
    </row>
    <row r="7026" spans="78:135">
      <c r="BZ7026"/>
      <c r="CA7026" s="100">
        <v>41438.723078703704</v>
      </c>
      <c r="CB7026" t="s">
        <v>1969</v>
      </c>
      <c r="CG7026" s="65"/>
      <c r="DJ7026" s="139"/>
      <c r="DK7026" s="95"/>
      <c r="DO7026" s="141"/>
      <c r="DP7026" s="91"/>
      <c r="DQ7026" s="72"/>
      <c r="DR7026" s="72"/>
      <c r="DS7026" s="72"/>
      <c r="DT7026" s="72"/>
      <c r="DZ7026" s="141"/>
      <c r="EA7026" s="141"/>
      <c r="EE7026" s="143"/>
    </row>
    <row r="7027" spans="78:135">
      <c r="BZ7027"/>
      <c r="CA7027" s="100">
        <v>41438.723101851851</v>
      </c>
      <c r="CB7027" t="s">
        <v>336</v>
      </c>
      <c r="CG7027" s="65"/>
      <c r="DJ7027" s="139"/>
      <c r="DK7027" s="95"/>
      <c r="DO7027" s="141"/>
      <c r="DP7027" s="91"/>
      <c r="DQ7027" s="72"/>
      <c r="DR7027" s="72"/>
      <c r="DS7027" s="72"/>
      <c r="DT7027" s="72"/>
      <c r="DZ7027" s="141"/>
      <c r="EA7027" s="141"/>
      <c r="EE7027" s="143"/>
    </row>
    <row r="7028" spans="78:135">
      <c r="BZ7028"/>
      <c r="CA7028" s="100">
        <v>41438.725416666668</v>
      </c>
      <c r="CB7028" t="s">
        <v>1969</v>
      </c>
      <c r="CG7028" s="65"/>
      <c r="DJ7028" s="139"/>
      <c r="DK7028" s="95"/>
      <c r="DO7028" s="141"/>
      <c r="DP7028" s="91"/>
      <c r="DQ7028" s="72"/>
      <c r="DR7028" s="72"/>
      <c r="DS7028" s="72"/>
      <c r="DT7028" s="72"/>
      <c r="DZ7028" s="141"/>
      <c r="EA7028" s="141"/>
      <c r="EE7028" s="143"/>
    </row>
    <row r="7029" spans="78:135">
      <c r="BZ7029"/>
      <c r="CA7029" s="100">
        <v>41438.72587962963</v>
      </c>
      <c r="CB7029" t="s">
        <v>1969</v>
      </c>
      <c r="CG7029" s="65"/>
      <c r="DJ7029" s="139"/>
      <c r="DK7029" s="95"/>
      <c r="DO7029" s="141"/>
      <c r="DP7029" s="91"/>
      <c r="DQ7029" s="72"/>
      <c r="DR7029" s="72"/>
      <c r="DS7029" s="72"/>
      <c r="DT7029" s="72"/>
      <c r="DZ7029" s="141"/>
      <c r="EA7029" s="141"/>
      <c r="EE7029" s="143"/>
    </row>
    <row r="7030" spans="78:135">
      <c r="BZ7030"/>
      <c r="CA7030" s="100">
        <v>41438.72587962963</v>
      </c>
      <c r="CB7030" t="s">
        <v>337</v>
      </c>
      <c r="CG7030" s="65"/>
      <c r="DJ7030" s="139"/>
      <c r="DK7030" s="95"/>
      <c r="DO7030" s="141"/>
      <c r="DP7030" s="91"/>
      <c r="DQ7030" s="72"/>
      <c r="DR7030" s="72"/>
      <c r="DS7030" s="72"/>
      <c r="DT7030" s="72"/>
      <c r="DZ7030" s="141"/>
      <c r="EA7030" s="141"/>
      <c r="EE7030" s="143"/>
    </row>
    <row r="7031" spans="78:135">
      <c r="BZ7031"/>
      <c r="CA7031" s="100">
        <v>41438.725891203707</v>
      </c>
      <c r="CB7031" t="s">
        <v>338</v>
      </c>
      <c r="CG7031" s="65"/>
      <c r="DJ7031" s="139"/>
      <c r="DK7031" s="95"/>
      <c r="DO7031" s="141"/>
      <c r="DP7031" s="91"/>
      <c r="DQ7031" s="72"/>
      <c r="DR7031" s="72"/>
      <c r="DS7031" s="72"/>
      <c r="DT7031" s="72"/>
      <c r="DZ7031" s="141"/>
      <c r="EA7031" s="141"/>
      <c r="EE7031" s="143"/>
    </row>
    <row r="7032" spans="78:135">
      <c r="BZ7032"/>
      <c r="CA7032" s="100">
        <v>41438.725891203707</v>
      </c>
      <c r="CB7032" t="s">
        <v>338</v>
      </c>
      <c r="CG7032" s="65"/>
      <c r="DJ7032" s="139"/>
      <c r="DK7032" s="95"/>
      <c r="DO7032" s="141"/>
      <c r="DP7032" s="91"/>
      <c r="DQ7032" s="72"/>
      <c r="DR7032" s="72"/>
      <c r="DS7032" s="72"/>
      <c r="DT7032" s="72"/>
      <c r="DZ7032" s="141"/>
      <c r="EA7032" s="141"/>
      <c r="EE7032" s="143"/>
    </row>
    <row r="7033" spans="78:135">
      <c r="BZ7033"/>
      <c r="CA7033" s="100">
        <v>41438.725891203707</v>
      </c>
      <c r="CB7033" t="s">
        <v>339</v>
      </c>
      <c r="CG7033" s="65"/>
      <c r="DJ7033" s="139"/>
      <c r="DK7033" s="95"/>
      <c r="DO7033" s="141"/>
      <c r="DP7033" s="91"/>
      <c r="DQ7033" s="72"/>
      <c r="DR7033" s="72"/>
      <c r="DS7033" s="72"/>
      <c r="DT7033" s="72"/>
      <c r="DZ7033" s="141"/>
      <c r="EA7033" s="141"/>
      <c r="EE7033" s="143"/>
    </row>
    <row r="7034" spans="78:135">
      <c r="BZ7034"/>
      <c r="CA7034" s="100">
        <v>41438.725891203707</v>
      </c>
      <c r="CB7034" t="s">
        <v>1969</v>
      </c>
      <c r="CG7034" s="65"/>
      <c r="DJ7034" s="139"/>
      <c r="DK7034" s="95"/>
      <c r="DO7034" s="141"/>
      <c r="DP7034" s="91"/>
      <c r="DQ7034" s="72"/>
      <c r="DR7034" s="72"/>
      <c r="DS7034" s="72"/>
      <c r="DT7034" s="72"/>
      <c r="DZ7034" s="141"/>
      <c r="EA7034" s="141"/>
      <c r="EE7034" s="143"/>
    </row>
    <row r="7035" spans="78:135">
      <c r="BZ7035"/>
      <c r="CA7035" s="100">
        <v>41438.725891203707</v>
      </c>
      <c r="CB7035" t="s">
        <v>340</v>
      </c>
      <c r="CG7035" s="65"/>
      <c r="DJ7035" s="139"/>
      <c r="DK7035" s="95"/>
      <c r="DO7035" s="141"/>
      <c r="DP7035" s="91"/>
      <c r="DQ7035" s="72"/>
      <c r="DR7035" s="72"/>
      <c r="DS7035" s="72"/>
      <c r="DT7035" s="72"/>
      <c r="DZ7035" s="141"/>
      <c r="EA7035" s="141"/>
      <c r="EE7035" s="143"/>
    </row>
    <row r="7036" spans="78:135">
      <c r="BZ7036"/>
      <c r="CA7036" s="100">
        <v>41438.725902777776</v>
      </c>
      <c r="CB7036" t="s">
        <v>1969</v>
      </c>
      <c r="CG7036" s="65"/>
      <c r="DJ7036" s="139"/>
      <c r="DK7036" s="95"/>
      <c r="DO7036" s="141"/>
      <c r="DP7036" s="91"/>
      <c r="DQ7036" s="72"/>
      <c r="DR7036" s="72"/>
      <c r="DS7036" s="72"/>
      <c r="DT7036" s="72"/>
      <c r="DZ7036" s="141"/>
      <c r="EA7036" s="141"/>
      <c r="EE7036" s="143"/>
    </row>
    <row r="7037" spans="78:135">
      <c r="BZ7037"/>
      <c r="CA7037" s="100">
        <v>41438.725914351853</v>
      </c>
      <c r="CB7037" t="s">
        <v>481</v>
      </c>
      <c r="CG7037" s="65"/>
      <c r="DJ7037" s="139"/>
      <c r="DK7037" s="95"/>
      <c r="DO7037" s="141"/>
      <c r="DP7037" s="91"/>
      <c r="DQ7037" s="72"/>
      <c r="DR7037" s="72"/>
      <c r="DS7037" s="72"/>
      <c r="DT7037" s="72"/>
      <c r="DZ7037" s="141"/>
      <c r="EA7037" s="141"/>
      <c r="EE7037" s="143"/>
    </row>
    <row r="7038" spans="78:135">
      <c r="BZ7038"/>
      <c r="CA7038" s="100">
        <v>41438.726168981484</v>
      </c>
      <c r="CB7038" t="s">
        <v>1969</v>
      </c>
      <c r="CG7038" s="65"/>
      <c r="DJ7038" s="139"/>
      <c r="DK7038" s="95"/>
      <c r="DO7038" s="141"/>
      <c r="DP7038" s="91"/>
      <c r="DQ7038" s="72"/>
      <c r="DR7038" s="72"/>
      <c r="DS7038" s="72"/>
      <c r="DT7038" s="72"/>
      <c r="DZ7038" s="141"/>
      <c r="EA7038" s="141"/>
      <c r="EE7038" s="143"/>
    </row>
    <row r="7039" spans="78:135">
      <c r="BZ7039"/>
      <c r="CA7039" s="100">
        <v>41438.726203703707</v>
      </c>
      <c r="CB7039" t="s">
        <v>339</v>
      </c>
      <c r="CG7039" s="65"/>
      <c r="DJ7039" s="139"/>
      <c r="DK7039" s="95"/>
      <c r="DO7039" s="141"/>
      <c r="DP7039" s="91"/>
      <c r="DQ7039" s="72"/>
      <c r="DR7039" s="72"/>
      <c r="DS7039" s="72"/>
      <c r="DT7039" s="72"/>
      <c r="DZ7039" s="141"/>
      <c r="EA7039" s="141"/>
      <c r="EE7039" s="143"/>
    </row>
    <row r="7040" spans="78:135">
      <c r="BZ7040"/>
      <c r="CA7040" s="100">
        <v>41438.726215277777</v>
      </c>
      <c r="CB7040" t="s">
        <v>1969</v>
      </c>
      <c r="CG7040" s="65"/>
      <c r="DJ7040" s="139"/>
      <c r="DK7040" s="95"/>
      <c r="DO7040" s="141"/>
      <c r="DP7040" s="91"/>
      <c r="DQ7040" s="72"/>
      <c r="DR7040" s="72"/>
      <c r="DS7040" s="72"/>
      <c r="DT7040" s="72"/>
      <c r="DZ7040" s="141"/>
      <c r="EA7040" s="141"/>
      <c r="EE7040" s="143"/>
    </row>
    <row r="7041" spans="78:135">
      <c r="BZ7041"/>
      <c r="CA7041" s="100">
        <v>41438.726226851853</v>
      </c>
      <c r="CB7041" t="s">
        <v>1969</v>
      </c>
      <c r="CG7041" s="65"/>
      <c r="DJ7041" s="139"/>
      <c r="DK7041" s="95"/>
      <c r="DO7041" s="141"/>
      <c r="DP7041" s="91"/>
      <c r="DQ7041" s="72"/>
      <c r="DR7041" s="72"/>
      <c r="DS7041" s="72"/>
      <c r="DT7041" s="72"/>
      <c r="DZ7041" s="141"/>
      <c r="EA7041" s="141"/>
      <c r="EE7041" s="143"/>
    </row>
    <row r="7042" spans="78:135">
      <c r="BZ7042"/>
      <c r="CA7042" s="100">
        <v>41438.726284722223</v>
      </c>
      <c r="CB7042" t="s">
        <v>482</v>
      </c>
      <c r="CG7042" s="65"/>
      <c r="DJ7042" s="139"/>
      <c r="DK7042" s="95"/>
      <c r="DO7042" s="141"/>
      <c r="DP7042" s="91"/>
      <c r="DQ7042" s="72"/>
      <c r="DR7042" s="72"/>
      <c r="DS7042" s="72"/>
      <c r="DT7042" s="72"/>
      <c r="DZ7042" s="141"/>
      <c r="EA7042" s="141"/>
      <c r="EE7042" s="143"/>
    </row>
    <row r="7043" spans="78:135">
      <c r="BZ7043"/>
      <c r="CA7043" s="100">
        <v>41438.7262962963</v>
      </c>
      <c r="CB7043" t="s">
        <v>3407</v>
      </c>
      <c r="CG7043" s="65"/>
      <c r="DJ7043" s="139"/>
      <c r="DK7043" s="95"/>
      <c r="DO7043" s="141"/>
      <c r="DP7043" s="91"/>
      <c r="DQ7043" s="72"/>
      <c r="DR7043" s="72"/>
      <c r="DS7043" s="72"/>
      <c r="DT7043" s="72"/>
      <c r="DZ7043" s="141"/>
      <c r="EA7043" s="141"/>
      <c r="EE7043" s="143"/>
    </row>
    <row r="7044" spans="78:135">
      <c r="BZ7044"/>
      <c r="CA7044" s="100">
        <v>41438.73332175926</v>
      </c>
      <c r="CB7044" t="s">
        <v>1969</v>
      </c>
      <c r="CG7044" s="65"/>
      <c r="DJ7044" s="139"/>
      <c r="DK7044" s="95"/>
      <c r="DO7044" s="141"/>
      <c r="DP7044" s="91"/>
      <c r="DQ7044" s="72"/>
      <c r="DR7044" s="72"/>
      <c r="DS7044" s="72"/>
      <c r="DT7044" s="72"/>
      <c r="DZ7044" s="141"/>
      <c r="EA7044" s="141"/>
      <c r="EE7044" s="143"/>
    </row>
    <row r="7045" spans="78:135">
      <c r="BZ7045"/>
      <c r="CA7045" s="100">
        <v>41438.73332175926</v>
      </c>
      <c r="CB7045" t="s">
        <v>483</v>
      </c>
      <c r="CG7045" s="65"/>
      <c r="DJ7045" s="139"/>
      <c r="DK7045" s="95"/>
      <c r="DO7045" s="141"/>
      <c r="DP7045" s="91"/>
      <c r="DQ7045" s="72"/>
      <c r="DR7045" s="72"/>
      <c r="DS7045" s="72"/>
      <c r="DT7045" s="72"/>
      <c r="DZ7045" s="141"/>
      <c r="EA7045" s="141"/>
      <c r="EE7045" s="143"/>
    </row>
    <row r="7046" spans="78:135">
      <c r="BZ7046"/>
      <c r="CA7046" s="100">
        <v>41438.73332175926</v>
      </c>
      <c r="CB7046" t="s">
        <v>484</v>
      </c>
      <c r="CG7046" s="65"/>
      <c r="DJ7046" s="139"/>
      <c r="DK7046" s="95"/>
      <c r="DO7046" s="141"/>
      <c r="DP7046" s="91"/>
      <c r="DQ7046" s="72"/>
      <c r="DR7046" s="72"/>
      <c r="DS7046" s="72"/>
      <c r="DT7046" s="72"/>
      <c r="DZ7046" s="141"/>
      <c r="EA7046" s="141"/>
      <c r="EE7046" s="143"/>
    </row>
    <row r="7047" spans="78:135">
      <c r="BZ7047"/>
      <c r="CA7047" s="100">
        <v>41438.73332175926</v>
      </c>
      <c r="CB7047" t="s">
        <v>484</v>
      </c>
      <c r="CG7047" s="65"/>
      <c r="DJ7047" s="139"/>
      <c r="DK7047" s="95"/>
      <c r="DO7047" s="141"/>
      <c r="DP7047" s="91"/>
      <c r="DQ7047" s="72"/>
      <c r="DR7047" s="72"/>
      <c r="DS7047" s="72"/>
      <c r="DT7047" s="72"/>
      <c r="DZ7047" s="141"/>
      <c r="EA7047" s="141"/>
      <c r="EE7047" s="143"/>
    </row>
    <row r="7048" spans="78:135">
      <c r="BZ7048"/>
      <c r="CA7048" s="100">
        <v>41438.73333333333</v>
      </c>
      <c r="CB7048" t="s">
        <v>485</v>
      </c>
      <c r="CG7048" s="65"/>
      <c r="DJ7048" s="139"/>
      <c r="DK7048" s="95"/>
      <c r="DO7048" s="141"/>
      <c r="DP7048" s="91"/>
      <c r="DQ7048" s="72"/>
      <c r="DR7048" s="72"/>
      <c r="DS7048" s="72"/>
      <c r="DT7048" s="72"/>
      <c r="DZ7048" s="141"/>
      <c r="EA7048" s="141"/>
      <c r="EE7048" s="143"/>
    </row>
    <row r="7049" spans="78:135">
      <c r="BZ7049"/>
      <c r="CA7049" s="100">
        <v>41438.73333333333</v>
      </c>
      <c r="CB7049" t="s">
        <v>1969</v>
      </c>
      <c r="CG7049" s="65"/>
      <c r="DJ7049" s="139"/>
      <c r="DK7049" s="95"/>
      <c r="DO7049" s="141"/>
      <c r="DP7049" s="91"/>
      <c r="DQ7049" s="72"/>
      <c r="DR7049" s="72"/>
      <c r="DS7049" s="72"/>
      <c r="DT7049" s="72"/>
      <c r="DZ7049" s="141"/>
      <c r="EA7049" s="141"/>
      <c r="EE7049" s="143"/>
    </row>
    <row r="7050" spans="78:135">
      <c r="BZ7050"/>
      <c r="CA7050" s="100">
        <v>41438.73333333333</v>
      </c>
      <c r="CB7050" t="s">
        <v>486</v>
      </c>
      <c r="CG7050" s="65"/>
      <c r="DJ7050" s="139"/>
      <c r="DK7050" s="95"/>
      <c r="DO7050" s="141"/>
      <c r="DP7050" s="91"/>
      <c r="DQ7050" s="72"/>
      <c r="DR7050" s="72"/>
      <c r="DS7050" s="72"/>
      <c r="DT7050" s="72"/>
      <c r="DZ7050" s="141"/>
      <c r="EA7050" s="141"/>
      <c r="EE7050" s="143"/>
    </row>
    <row r="7051" spans="78:135">
      <c r="BZ7051"/>
      <c r="CA7051" s="100">
        <v>41438.73333333333</v>
      </c>
      <c r="CB7051" t="s">
        <v>1969</v>
      </c>
      <c r="CG7051" s="65"/>
      <c r="DJ7051" s="139"/>
      <c r="DK7051" s="95"/>
      <c r="DO7051" s="141"/>
      <c r="DP7051" s="91"/>
      <c r="DQ7051" s="72"/>
      <c r="DR7051" s="72"/>
      <c r="DS7051" s="72"/>
      <c r="DT7051" s="72"/>
      <c r="DZ7051" s="141"/>
      <c r="EA7051" s="141"/>
      <c r="EE7051" s="143"/>
    </row>
    <row r="7052" spans="78:135">
      <c r="BZ7052"/>
      <c r="CA7052" s="100">
        <v>41438.733344907407</v>
      </c>
      <c r="CB7052" t="s">
        <v>487</v>
      </c>
      <c r="CG7052" s="65"/>
      <c r="DJ7052" s="139"/>
      <c r="DK7052" s="95"/>
      <c r="DO7052" s="141"/>
      <c r="DP7052" s="91"/>
      <c r="DQ7052" s="72"/>
      <c r="DR7052" s="72"/>
      <c r="DS7052" s="72"/>
      <c r="DT7052" s="72"/>
      <c r="DZ7052" s="141"/>
      <c r="EA7052" s="141"/>
      <c r="EE7052" s="143"/>
    </row>
    <row r="7053" spans="78:135">
      <c r="BZ7053"/>
      <c r="CA7053" s="100">
        <v>41438.735648148147</v>
      </c>
      <c r="CB7053" t="s">
        <v>3409</v>
      </c>
      <c r="CG7053" s="65"/>
      <c r="DJ7053" s="139"/>
      <c r="DK7053" s="95"/>
      <c r="DO7053" s="141"/>
      <c r="DP7053" s="91"/>
      <c r="DQ7053" s="72"/>
      <c r="DR7053" s="72"/>
      <c r="DS7053" s="72"/>
      <c r="DT7053" s="72"/>
      <c r="DZ7053" s="141"/>
      <c r="EA7053" s="141"/>
      <c r="EE7053" s="143"/>
    </row>
    <row r="7054" spans="78:135">
      <c r="BZ7054"/>
      <c r="CA7054" s="100">
        <v>41438.735648148147</v>
      </c>
      <c r="CB7054" t="s">
        <v>403</v>
      </c>
      <c r="CG7054" s="65"/>
      <c r="DJ7054" s="139"/>
      <c r="DK7054" s="95"/>
      <c r="DO7054" s="141"/>
      <c r="DP7054" s="91"/>
      <c r="DQ7054" s="72"/>
      <c r="DR7054" s="72"/>
      <c r="DS7054" s="72"/>
      <c r="DT7054" s="72"/>
      <c r="DZ7054" s="141"/>
      <c r="EA7054" s="141"/>
      <c r="EE7054" s="143"/>
    </row>
    <row r="7055" spans="78:135">
      <c r="BZ7055"/>
      <c r="CA7055" s="100">
        <v>41438.736701388887</v>
      </c>
      <c r="CB7055" t="s">
        <v>1969</v>
      </c>
      <c r="CG7055" s="65"/>
      <c r="DJ7055" s="139"/>
      <c r="DK7055" s="95"/>
      <c r="DO7055" s="141"/>
      <c r="DP7055" s="91"/>
      <c r="DQ7055" s="72"/>
      <c r="DR7055" s="72"/>
      <c r="DS7055" s="72"/>
      <c r="DT7055" s="72"/>
      <c r="DZ7055" s="141"/>
      <c r="EA7055" s="141"/>
      <c r="EE7055" s="143"/>
    </row>
    <row r="7056" spans="78:135">
      <c r="BZ7056"/>
      <c r="CA7056" s="100">
        <v>41438.736828703702</v>
      </c>
      <c r="CB7056" t="s">
        <v>1969</v>
      </c>
      <c r="CG7056" s="65"/>
      <c r="DJ7056" s="139"/>
      <c r="DK7056" s="95"/>
      <c r="DO7056" s="141"/>
      <c r="DP7056" s="91"/>
      <c r="DQ7056" s="72"/>
      <c r="DR7056" s="72"/>
      <c r="DS7056" s="72"/>
      <c r="DT7056" s="72"/>
      <c r="DZ7056" s="141"/>
      <c r="EA7056" s="141"/>
      <c r="EE7056" s="143"/>
    </row>
    <row r="7057" spans="78:135">
      <c r="BZ7057"/>
      <c r="CA7057" s="100">
        <v>41438.736828703702</v>
      </c>
      <c r="CB7057" t="s">
        <v>488</v>
      </c>
      <c r="CG7057" s="65"/>
      <c r="DJ7057" s="139"/>
      <c r="DK7057" s="95"/>
      <c r="DO7057" s="141"/>
      <c r="DP7057" s="91"/>
      <c r="DQ7057" s="72"/>
      <c r="DR7057" s="72"/>
      <c r="DS7057" s="72"/>
      <c r="DT7057" s="72"/>
      <c r="DZ7057" s="141"/>
      <c r="EA7057" s="141"/>
      <c r="EE7057" s="143"/>
    </row>
    <row r="7058" spans="78:135">
      <c r="BZ7058"/>
      <c r="CA7058" s="100">
        <v>41438.736840277779</v>
      </c>
      <c r="CB7058" t="s">
        <v>489</v>
      </c>
      <c r="CG7058" s="65"/>
      <c r="DJ7058" s="139"/>
      <c r="DK7058" s="95"/>
      <c r="DO7058" s="141"/>
      <c r="DP7058" s="91"/>
      <c r="DQ7058" s="72"/>
      <c r="DR7058" s="72"/>
      <c r="DS7058" s="72"/>
      <c r="DT7058" s="72"/>
      <c r="DZ7058" s="141"/>
      <c r="EA7058" s="141"/>
      <c r="EE7058" s="143"/>
    </row>
    <row r="7059" spans="78:135">
      <c r="BZ7059"/>
      <c r="CA7059" s="100">
        <v>41438.736840277779</v>
      </c>
      <c r="CB7059" t="s">
        <v>489</v>
      </c>
      <c r="CG7059" s="65"/>
      <c r="DJ7059" s="139"/>
      <c r="DK7059" s="95"/>
      <c r="DO7059" s="141"/>
      <c r="DP7059" s="91"/>
      <c r="DQ7059" s="72"/>
      <c r="DR7059" s="72"/>
      <c r="DS7059" s="72"/>
      <c r="DT7059" s="72"/>
      <c r="DZ7059" s="141"/>
      <c r="EA7059" s="141"/>
      <c r="EE7059" s="143"/>
    </row>
    <row r="7060" spans="78:135">
      <c r="BZ7060"/>
      <c r="CA7060" s="100">
        <v>41438.736840277779</v>
      </c>
      <c r="CB7060" t="s">
        <v>490</v>
      </c>
      <c r="CG7060" s="65"/>
      <c r="DJ7060" s="139"/>
      <c r="DK7060" s="95"/>
      <c r="DO7060" s="141"/>
      <c r="DP7060" s="91"/>
      <c r="DQ7060" s="72"/>
      <c r="DR7060" s="72"/>
      <c r="DS7060" s="72"/>
      <c r="DT7060" s="72"/>
      <c r="DZ7060" s="141"/>
      <c r="EA7060" s="141"/>
      <c r="EE7060" s="143"/>
    </row>
    <row r="7061" spans="78:135">
      <c r="BZ7061"/>
      <c r="CA7061" s="100">
        <v>41438.736840277779</v>
      </c>
      <c r="CB7061" t="s">
        <v>1969</v>
      </c>
      <c r="CG7061" s="65"/>
      <c r="DJ7061" s="139"/>
      <c r="DK7061" s="95"/>
      <c r="DO7061" s="141"/>
      <c r="DP7061" s="91"/>
      <c r="DQ7061" s="72"/>
      <c r="DR7061" s="72"/>
      <c r="DS7061" s="72"/>
      <c r="DT7061" s="72"/>
      <c r="DZ7061" s="141"/>
      <c r="EA7061" s="141"/>
      <c r="EE7061" s="143"/>
    </row>
    <row r="7062" spans="78:135">
      <c r="BZ7062"/>
      <c r="CA7062" s="100">
        <v>41438.736840277779</v>
      </c>
      <c r="CB7062" t="s">
        <v>491</v>
      </c>
      <c r="CG7062" s="65"/>
      <c r="DJ7062" s="139"/>
      <c r="DK7062" s="95"/>
      <c r="DO7062" s="141"/>
      <c r="DP7062" s="91"/>
      <c r="DQ7062" s="72"/>
      <c r="DR7062" s="72"/>
      <c r="DS7062" s="72"/>
      <c r="DT7062" s="72"/>
      <c r="DZ7062" s="141"/>
      <c r="EA7062" s="141"/>
      <c r="EE7062" s="143"/>
    </row>
    <row r="7063" spans="78:135">
      <c r="BZ7063"/>
      <c r="CA7063" s="100">
        <v>41438.736851851849</v>
      </c>
      <c r="CB7063" t="s">
        <v>1969</v>
      </c>
      <c r="CG7063" s="65"/>
      <c r="DJ7063" s="139"/>
      <c r="DK7063" s="95"/>
      <c r="DO7063" s="141"/>
      <c r="DP7063" s="91"/>
      <c r="DQ7063" s="72"/>
      <c r="DR7063" s="72"/>
      <c r="DS7063" s="72"/>
      <c r="DT7063" s="72"/>
      <c r="DZ7063" s="141"/>
      <c r="EA7063" s="141"/>
      <c r="EE7063" s="143"/>
    </row>
    <row r="7064" spans="78:135">
      <c r="BZ7064"/>
      <c r="CA7064" s="100">
        <v>41438.736863425926</v>
      </c>
      <c r="CB7064" t="s">
        <v>414</v>
      </c>
      <c r="CG7064" s="65"/>
      <c r="DJ7064" s="139"/>
      <c r="DK7064" s="95"/>
      <c r="DO7064" s="141"/>
      <c r="DP7064" s="91"/>
      <c r="DQ7064" s="72"/>
      <c r="DR7064" s="72"/>
      <c r="DS7064" s="72"/>
      <c r="DT7064" s="72"/>
      <c r="DZ7064" s="141"/>
      <c r="EA7064" s="141"/>
      <c r="EE7064" s="143"/>
    </row>
    <row r="7065" spans="78:135">
      <c r="BZ7065"/>
      <c r="CA7065" s="100">
        <v>41438.736886574072</v>
      </c>
      <c r="CB7065" t="s">
        <v>1969</v>
      </c>
      <c r="CG7065" s="65"/>
      <c r="DJ7065" s="139"/>
      <c r="DK7065" s="95"/>
      <c r="DO7065" s="141"/>
      <c r="DP7065" s="91"/>
      <c r="DQ7065" s="72"/>
      <c r="DR7065" s="72"/>
      <c r="DS7065" s="72"/>
      <c r="DT7065" s="72"/>
      <c r="DZ7065" s="141"/>
      <c r="EA7065" s="141"/>
      <c r="EE7065" s="143"/>
    </row>
    <row r="7066" spans="78:135">
      <c r="BZ7066"/>
      <c r="CA7066" s="100">
        <v>41438.736898148149</v>
      </c>
      <c r="CB7066" t="s">
        <v>490</v>
      </c>
      <c r="CG7066" s="65"/>
      <c r="DJ7066" s="139"/>
      <c r="DK7066" s="95"/>
      <c r="DO7066" s="141"/>
      <c r="DP7066" s="91"/>
      <c r="DQ7066" s="72"/>
      <c r="DR7066" s="72"/>
      <c r="DS7066" s="72"/>
      <c r="DT7066" s="72"/>
      <c r="DZ7066" s="141"/>
      <c r="EA7066" s="141"/>
      <c r="EE7066" s="143"/>
    </row>
    <row r="7067" spans="78:135">
      <c r="BZ7067"/>
      <c r="CA7067" s="100">
        <v>41438.738298611112</v>
      </c>
      <c r="CB7067" t="s">
        <v>490</v>
      </c>
      <c r="CG7067" s="65"/>
      <c r="DJ7067" s="139"/>
      <c r="DK7067" s="95"/>
      <c r="DO7067" s="141"/>
      <c r="DP7067" s="91"/>
      <c r="DQ7067" s="72"/>
      <c r="DR7067" s="72"/>
      <c r="DS7067" s="72"/>
      <c r="DT7067" s="72"/>
      <c r="DZ7067" s="141"/>
      <c r="EA7067" s="141"/>
      <c r="EE7067" s="143"/>
    </row>
    <row r="7068" spans="78:135">
      <c r="BZ7068"/>
      <c r="CA7068" s="100">
        <v>41438.738310185188</v>
      </c>
      <c r="CB7068" t="s">
        <v>1969</v>
      </c>
      <c r="CG7068" s="65"/>
      <c r="DJ7068" s="139"/>
      <c r="DK7068" s="95"/>
      <c r="DO7068" s="141"/>
      <c r="DP7068" s="91"/>
      <c r="DQ7068" s="72"/>
      <c r="DR7068" s="72"/>
      <c r="DS7068" s="72"/>
      <c r="DT7068" s="72"/>
      <c r="DZ7068" s="141"/>
      <c r="EA7068" s="141"/>
      <c r="EE7068" s="143"/>
    </row>
    <row r="7069" spans="78:135">
      <c r="BZ7069"/>
      <c r="CA7069" s="100">
        <v>41438.738310185188</v>
      </c>
      <c r="CB7069" t="s">
        <v>1969</v>
      </c>
      <c r="CG7069" s="65"/>
      <c r="DJ7069" s="139"/>
      <c r="DK7069" s="95"/>
      <c r="DO7069" s="141"/>
      <c r="DP7069" s="91"/>
      <c r="DQ7069" s="72"/>
      <c r="DR7069" s="72"/>
      <c r="DS7069" s="72"/>
      <c r="DT7069" s="72"/>
      <c r="DZ7069" s="141"/>
      <c r="EA7069" s="141"/>
      <c r="EE7069" s="143"/>
    </row>
    <row r="7070" spans="78:135">
      <c r="BZ7070"/>
      <c r="CA7070" s="100">
        <v>41438.738506944443</v>
      </c>
      <c r="CB7070" t="s">
        <v>1969</v>
      </c>
      <c r="CG7070" s="65"/>
      <c r="DJ7070" s="139"/>
      <c r="DK7070" s="95"/>
      <c r="DO7070" s="141"/>
      <c r="DP7070" s="91"/>
      <c r="DQ7070" s="72"/>
      <c r="DR7070" s="72"/>
      <c r="DS7070" s="72"/>
      <c r="DT7070" s="72"/>
      <c r="DZ7070" s="141"/>
      <c r="EA7070" s="141"/>
      <c r="EE7070" s="143"/>
    </row>
    <row r="7071" spans="78:135">
      <c r="BZ7071"/>
      <c r="CA7071" s="100">
        <v>41438.738506944443</v>
      </c>
      <c r="CB7071" t="s">
        <v>415</v>
      </c>
      <c r="CG7071" s="65"/>
      <c r="DJ7071" s="139"/>
      <c r="DK7071" s="95"/>
      <c r="DO7071" s="141"/>
      <c r="DP7071" s="91"/>
      <c r="DQ7071" s="72"/>
      <c r="DR7071" s="72"/>
      <c r="DS7071" s="72"/>
      <c r="DT7071" s="72"/>
      <c r="DZ7071" s="141"/>
      <c r="EA7071" s="141"/>
      <c r="EE7071" s="143"/>
    </row>
    <row r="7072" spans="78:135">
      <c r="BZ7072"/>
      <c r="CA7072" s="100">
        <v>41438.738506944443</v>
      </c>
      <c r="CB7072" t="s">
        <v>416</v>
      </c>
      <c r="CG7072" s="65"/>
      <c r="DJ7072" s="139"/>
      <c r="DK7072" s="95"/>
      <c r="DO7072" s="141"/>
      <c r="DP7072" s="91"/>
      <c r="DQ7072" s="72"/>
      <c r="DR7072" s="72"/>
      <c r="DS7072" s="72"/>
      <c r="DT7072" s="72"/>
      <c r="DZ7072" s="141"/>
      <c r="EA7072" s="141"/>
      <c r="EE7072" s="143"/>
    </row>
    <row r="7073" spans="78:135">
      <c r="BZ7073"/>
      <c r="CA7073" s="100">
        <v>41438.738506944443</v>
      </c>
      <c r="CB7073" t="s">
        <v>416</v>
      </c>
      <c r="CG7073" s="65"/>
      <c r="DJ7073" s="139"/>
      <c r="DK7073" s="95"/>
      <c r="DO7073" s="141"/>
      <c r="DP7073" s="91"/>
      <c r="DQ7073" s="72"/>
      <c r="DR7073" s="72"/>
      <c r="DS7073" s="72"/>
      <c r="DT7073" s="72"/>
      <c r="DZ7073" s="141"/>
      <c r="EA7073" s="141"/>
      <c r="EE7073" s="143"/>
    </row>
    <row r="7074" spans="78:135">
      <c r="BZ7074"/>
      <c r="CA7074" s="100">
        <v>41438.738518518519</v>
      </c>
      <c r="CB7074" t="s">
        <v>417</v>
      </c>
      <c r="CG7074" s="65"/>
      <c r="DJ7074" s="139"/>
      <c r="DK7074" s="95"/>
      <c r="DO7074" s="141"/>
      <c r="DP7074" s="91"/>
      <c r="DQ7074" s="72"/>
      <c r="DR7074" s="72"/>
      <c r="DS7074" s="72"/>
      <c r="DT7074" s="72"/>
      <c r="DZ7074" s="141"/>
      <c r="EA7074" s="141"/>
      <c r="EE7074" s="143"/>
    </row>
    <row r="7075" spans="78:135">
      <c r="BZ7075"/>
      <c r="CA7075" s="100">
        <v>41438.738518518519</v>
      </c>
      <c r="CB7075" t="s">
        <v>1969</v>
      </c>
      <c r="CG7075" s="65"/>
      <c r="DJ7075" s="139"/>
      <c r="DK7075" s="95"/>
      <c r="DO7075" s="141"/>
      <c r="DP7075" s="91"/>
      <c r="DQ7075" s="72"/>
      <c r="DR7075" s="72"/>
      <c r="DS7075" s="72"/>
      <c r="DT7075" s="72"/>
      <c r="DZ7075" s="141"/>
      <c r="EA7075" s="141"/>
      <c r="EE7075" s="143"/>
    </row>
    <row r="7076" spans="78:135">
      <c r="BZ7076"/>
      <c r="CA7076" s="100">
        <v>41438.738518518519</v>
      </c>
      <c r="CB7076" t="s">
        <v>418</v>
      </c>
      <c r="CG7076" s="65"/>
      <c r="DJ7076" s="139"/>
      <c r="DK7076" s="95"/>
      <c r="DO7076" s="141"/>
      <c r="DP7076" s="91"/>
      <c r="DQ7076" s="72"/>
      <c r="DR7076" s="72"/>
      <c r="DS7076" s="72"/>
      <c r="DT7076" s="72"/>
      <c r="DZ7076" s="141"/>
      <c r="EA7076" s="141"/>
      <c r="EE7076" s="143"/>
    </row>
    <row r="7077" spans="78:135">
      <c r="BZ7077"/>
      <c r="CA7077" s="100">
        <v>41438.738518518519</v>
      </c>
      <c r="CB7077" t="s">
        <v>1969</v>
      </c>
      <c r="CG7077" s="65"/>
      <c r="DJ7077" s="139"/>
      <c r="DK7077" s="95"/>
      <c r="DO7077" s="141"/>
      <c r="DP7077" s="91"/>
      <c r="DQ7077" s="72"/>
      <c r="DR7077" s="72"/>
      <c r="DS7077" s="72"/>
      <c r="DT7077" s="72"/>
      <c r="DZ7077" s="141"/>
      <c r="EA7077" s="141"/>
      <c r="EE7077" s="143"/>
    </row>
    <row r="7078" spans="78:135">
      <c r="BZ7078"/>
      <c r="CA7078" s="100">
        <v>41438.738530092596</v>
      </c>
      <c r="CB7078" t="s">
        <v>419</v>
      </c>
      <c r="CG7078" s="65"/>
      <c r="DJ7078" s="139"/>
      <c r="DK7078" s="95"/>
      <c r="DO7078" s="141"/>
      <c r="DP7078" s="91"/>
      <c r="DQ7078" s="72"/>
      <c r="DR7078" s="72"/>
      <c r="DS7078" s="72"/>
      <c r="DT7078" s="72"/>
      <c r="DZ7078" s="141"/>
      <c r="EA7078" s="141"/>
      <c r="EE7078" s="143"/>
    </row>
    <row r="7079" spans="78:135">
      <c r="BZ7079"/>
      <c r="CA7079" s="100">
        <v>41438.738564814812</v>
      </c>
      <c r="CB7079" t="s">
        <v>417</v>
      </c>
      <c r="CG7079" s="65"/>
      <c r="DJ7079" s="139"/>
      <c r="DK7079" s="95"/>
      <c r="DO7079" s="141"/>
      <c r="DP7079" s="91"/>
      <c r="DQ7079" s="72"/>
      <c r="DR7079" s="72"/>
      <c r="DS7079" s="72"/>
      <c r="DT7079" s="72"/>
      <c r="DZ7079" s="141"/>
      <c r="EA7079" s="141"/>
      <c r="EE7079" s="143"/>
    </row>
    <row r="7080" spans="78:135">
      <c r="BZ7080"/>
      <c r="CA7080" s="100">
        <v>41438.738564814812</v>
      </c>
      <c r="CB7080" t="s">
        <v>1969</v>
      </c>
      <c r="CG7080" s="65"/>
      <c r="DJ7080" s="139"/>
      <c r="DK7080" s="95"/>
      <c r="DO7080" s="141"/>
      <c r="DP7080" s="91"/>
      <c r="DQ7080" s="72"/>
      <c r="DR7080" s="72"/>
      <c r="DS7080" s="72"/>
      <c r="DT7080" s="72"/>
      <c r="DZ7080" s="141"/>
      <c r="EA7080" s="141"/>
      <c r="EE7080" s="143"/>
    </row>
    <row r="7081" spans="78:135">
      <c r="BZ7081"/>
      <c r="CA7081" s="100">
        <v>41438.738564814812</v>
      </c>
      <c r="CB7081" t="s">
        <v>420</v>
      </c>
      <c r="CG7081" s="65"/>
      <c r="DJ7081" s="139"/>
      <c r="DK7081" s="95"/>
      <c r="DO7081" s="141"/>
      <c r="DP7081" s="91"/>
      <c r="DQ7081" s="72"/>
      <c r="DR7081" s="72"/>
      <c r="DS7081" s="72"/>
      <c r="DT7081" s="72"/>
      <c r="DZ7081" s="141"/>
      <c r="EA7081" s="141"/>
      <c r="EE7081" s="143"/>
    </row>
    <row r="7082" spans="78:135">
      <c r="BZ7082"/>
      <c r="CA7082" s="100">
        <v>41438.738576388889</v>
      </c>
      <c r="CB7082" t="s">
        <v>421</v>
      </c>
      <c r="CG7082" s="65"/>
      <c r="DJ7082" s="139"/>
      <c r="DK7082" s="95"/>
      <c r="DO7082" s="141"/>
      <c r="DP7082" s="91"/>
      <c r="DQ7082" s="72"/>
      <c r="DR7082" s="72"/>
      <c r="DS7082" s="72"/>
      <c r="DT7082" s="72"/>
      <c r="DZ7082" s="141"/>
      <c r="EA7082" s="141"/>
      <c r="EE7082" s="143"/>
    </row>
    <row r="7083" spans="78:135">
      <c r="BZ7083"/>
      <c r="CA7083" s="100">
        <v>41438.738576388889</v>
      </c>
      <c r="CB7083" t="s">
        <v>422</v>
      </c>
      <c r="CG7083" s="65"/>
      <c r="DJ7083" s="139"/>
      <c r="DK7083" s="95"/>
      <c r="DO7083" s="141"/>
      <c r="DP7083" s="91"/>
      <c r="DQ7083" s="72"/>
      <c r="DR7083" s="72"/>
      <c r="DS7083" s="72"/>
      <c r="DT7083" s="72"/>
      <c r="DZ7083" s="141"/>
      <c r="EA7083" s="141"/>
      <c r="EE7083" s="143"/>
    </row>
    <row r="7084" spans="78:135">
      <c r="BZ7084"/>
      <c r="CA7084" s="100">
        <v>41438.738576388889</v>
      </c>
      <c r="CB7084" t="s">
        <v>423</v>
      </c>
      <c r="CG7084" s="65"/>
      <c r="DJ7084" s="139"/>
      <c r="DK7084" s="95"/>
      <c r="DO7084" s="141"/>
      <c r="DP7084" s="91"/>
      <c r="DQ7084" s="72"/>
      <c r="DR7084" s="72"/>
      <c r="DS7084" s="72"/>
      <c r="DT7084" s="72"/>
      <c r="DZ7084" s="141"/>
      <c r="EA7084" s="141"/>
      <c r="EE7084" s="143"/>
    </row>
    <row r="7085" spans="78:135">
      <c r="BZ7085"/>
      <c r="CA7085" s="100">
        <v>41438.738587962966</v>
      </c>
      <c r="CB7085" t="s">
        <v>424</v>
      </c>
      <c r="CG7085" s="65"/>
      <c r="DJ7085" s="139"/>
      <c r="DK7085" s="95"/>
      <c r="DO7085" s="141"/>
      <c r="DP7085" s="91"/>
      <c r="DQ7085" s="72"/>
      <c r="DR7085" s="72"/>
      <c r="DS7085" s="72"/>
      <c r="DT7085" s="72"/>
      <c r="DZ7085" s="141"/>
      <c r="EA7085" s="141"/>
      <c r="EE7085" s="143"/>
    </row>
    <row r="7086" spans="78:135">
      <c r="BZ7086"/>
      <c r="CA7086" s="100">
        <v>41438.738587962966</v>
      </c>
      <c r="CB7086" t="s">
        <v>425</v>
      </c>
      <c r="CG7086" s="65"/>
      <c r="DJ7086" s="139"/>
      <c r="DK7086" s="95"/>
      <c r="DO7086" s="141"/>
      <c r="DP7086" s="91"/>
      <c r="DQ7086" s="72"/>
      <c r="DR7086" s="72"/>
      <c r="DS7086" s="72"/>
      <c r="DT7086" s="72"/>
      <c r="DZ7086" s="141"/>
      <c r="EA7086" s="141"/>
      <c r="EE7086" s="143"/>
    </row>
    <row r="7087" spans="78:135">
      <c r="BZ7087"/>
      <c r="CA7087" s="100">
        <v>41438.738587962966</v>
      </c>
      <c r="CB7087" t="s">
        <v>425</v>
      </c>
      <c r="CG7087" s="65"/>
      <c r="DJ7087" s="139"/>
      <c r="DK7087" s="95"/>
      <c r="DO7087" s="141"/>
      <c r="DP7087" s="91"/>
      <c r="DQ7087" s="72"/>
      <c r="DR7087" s="72"/>
      <c r="DS7087" s="72"/>
      <c r="DT7087" s="72"/>
      <c r="DZ7087" s="141"/>
      <c r="EA7087" s="141"/>
      <c r="EE7087" s="143"/>
    </row>
    <row r="7088" spans="78:135">
      <c r="BZ7088"/>
      <c r="CA7088" s="100">
        <v>41438.738599537035</v>
      </c>
      <c r="CB7088" t="s">
        <v>1969</v>
      </c>
      <c r="CG7088" s="65"/>
      <c r="DJ7088" s="139"/>
      <c r="DK7088" s="95"/>
      <c r="DO7088" s="141"/>
      <c r="DP7088" s="91"/>
      <c r="DQ7088" s="72"/>
      <c r="DR7088" s="72"/>
      <c r="DS7088" s="72"/>
      <c r="DT7088" s="72"/>
      <c r="DZ7088" s="141"/>
      <c r="EA7088" s="141"/>
      <c r="EE7088" s="143"/>
    </row>
    <row r="7089" spans="78:135">
      <c r="BZ7089"/>
      <c r="CA7089" s="100">
        <v>41438.738599537035</v>
      </c>
      <c r="CB7089" t="s">
        <v>426</v>
      </c>
      <c r="CG7089" s="65"/>
      <c r="DJ7089" s="139"/>
      <c r="DK7089" s="95"/>
      <c r="DO7089" s="141"/>
      <c r="DP7089" s="91"/>
      <c r="DQ7089" s="72"/>
      <c r="DR7089" s="72"/>
      <c r="DS7089" s="72"/>
      <c r="DT7089" s="72"/>
      <c r="DZ7089" s="141"/>
      <c r="EA7089" s="141"/>
      <c r="EE7089" s="143"/>
    </row>
    <row r="7090" spans="78:135">
      <c r="BZ7090"/>
      <c r="CA7090" s="100">
        <v>41438.738599537035</v>
      </c>
      <c r="CB7090" t="s">
        <v>551</v>
      </c>
      <c r="CG7090" s="65"/>
      <c r="DJ7090" s="139"/>
      <c r="DK7090" s="95"/>
      <c r="DO7090" s="141"/>
      <c r="DP7090" s="91"/>
      <c r="DQ7090" s="72"/>
      <c r="DR7090" s="72"/>
      <c r="DS7090" s="72"/>
      <c r="DT7090" s="72"/>
      <c r="DZ7090" s="141"/>
      <c r="EA7090" s="141"/>
      <c r="EE7090" s="143"/>
    </row>
    <row r="7091" spans="78:135">
      <c r="BZ7091"/>
      <c r="CA7091" s="100">
        <v>41438.738599537035</v>
      </c>
      <c r="CB7091" t="s">
        <v>552</v>
      </c>
      <c r="CG7091" s="65"/>
      <c r="DJ7091" s="139"/>
      <c r="DK7091" s="95"/>
      <c r="DO7091" s="141"/>
      <c r="DP7091" s="91"/>
      <c r="DQ7091" s="72"/>
      <c r="DR7091" s="72"/>
      <c r="DS7091" s="72"/>
      <c r="DT7091" s="72"/>
      <c r="DZ7091" s="141"/>
      <c r="EA7091" s="141"/>
      <c r="EE7091" s="143"/>
    </row>
    <row r="7092" spans="78:135">
      <c r="BZ7092"/>
      <c r="CA7092" s="100">
        <v>41438.738599537035</v>
      </c>
      <c r="CB7092" t="s">
        <v>429</v>
      </c>
      <c r="CG7092" s="65"/>
      <c r="DJ7092" s="139"/>
      <c r="DK7092" s="95"/>
      <c r="DO7092" s="141"/>
      <c r="DP7092" s="91"/>
      <c r="DQ7092" s="72"/>
      <c r="DR7092" s="72"/>
      <c r="DS7092" s="72"/>
      <c r="DT7092" s="72"/>
      <c r="DZ7092" s="141"/>
      <c r="EA7092" s="141"/>
      <c r="EE7092" s="143"/>
    </row>
    <row r="7093" spans="78:135">
      <c r="BZ7093"/>
      <c r="CA7093" s="100">
        <v>41438.738599537035</v>
      </c>
      <c r="CB7093" t="s">
        <v>430</v>
      </c>
      <c r="CG7093" s="65"/>
      <c r="DJ7093" s="139"/>
      <c r="DK7093" s="95"/>
      <c r="DO7093" s="141"/>
      <c r="DP7093" s="91"/>
      <c r="DQ7093" s="72"/>
      <c r="DR7093" s="72"/>
      <c r="DS7093" s="72"/>
      <c r="DT7093" s="72"/>
      <c r="DZ7093" s="141"/>
      <c r="EA7093" s="141"/>
      <c r="EE7093" s="143"/>
    </row>
    <row r="7094" spans="78:135">
      <c r="BZ7094"/>
      <c r="CA7094" s="100">
        <v>41438.738599537035</v>
      </c>
      <c r="CB7094" t="s">
        <v>633</v>
      </c>
      <c r="CG7094" s="65"/>
      <c r="DJ7094" s="139"/>
      <c r="DK7094" s="95"/>
      <c r="DO7094" s="141"/>
      <c r="DP7094" s="91"/>
      <c r="DQ7094" s="72"/>
      <c r="DR7094" s="72"/>
      <c r="DS7094" s="72"/>
      <c r="DT7094" s="72"/>
      <c r="DZ7094" s="141"/>
      <c r="EA7094" s="141"/>
      <c r="EE7094" s="143"/>
    </row>
    <row r="7095" spans="78:135">
      <c r="BZ7095"/>
      <c r="CA7095" s="100">
        <v>41438.738599537035</v>
      </c>
      <c r="CB7095" t="s">
        <v>634</v>
      </c>
      <c r="CG7095" s="65"/>
      <c r="DJ7095" s="139"/>
      <c r="DK7095" s="95"/>
      <c r="DO7095" s="141"/>
      <c r="DP7095" s="91"/>
      <c r="DQ7095" s="72"/>
      <c r="DR7095" s="72"/>
      <c r="DS7095" s="72"/>
      <c r="DT7095" s="72"/>
      <c r="DZ7095" s="141"/>
      <c r="EA7095" s="141"/>
      <c r="EE7095" s="143"/>
    </row>
    <row r="7096" spans="78:135">
      <c r="BZ7096"/>
      <c r="CA7096" s="100">
        <v>41438.738611111112</v>
      </c>
      <c r="CB7096" t="s">
        <v>556</v>
      </c>
      <c r="CG7096" s="65"/>
      <c r="DJ7096" s="139"/>
      <c r="DK7096" s="95"/>
      <c r="DO7096" s="141"/>
      <c r="DP7096" s="91"/>
      <c r="DQ7096" s="72"/>
      <c r="DR7096" s="72"/>
      <c r="DS7096" s="72"/>
      <c r="DT7096" s="72"/>
      <c r="DZ7096" s="141"/>
      <c r="EA7096" s="141"/>
      <c r="EE7096" s="143"/>
    </row>
    <row r="7097" spans="78:135">
      <c r="BZ7097"/>
      <c r="CA7097" s="100">
        <v>41438.738611111112</v>
      </c>
      <c r="CB7097" t="s">
        <v>557</v>
      </c>
      <c r="CG7097" s="65"/>
      <c r="DJ7097" s="139"/>
      <c r="DK7097" s="95"/>
      <c r="DO7097" s="141"/>
      <c r="DP7097" s="91"/>
      <c r="DQ7097" s="72"/>
      <c r="DR7097" s="72"/>
      <c r="DS7097" s="72"/>
      <c r="DT7097" s="72"/>
      <c r="DZ7097" s="141"/>
      <c r="EA7097" s="141"/>
      <c r="EE7097" s="143"/>
    </row>
    <row r="7098" spans="78:135">
      <c r="BZ7098"/>
      <c r="CA7098" s="100">
        <v>41438.738611111112</v>
      </c>
      <c r="CB7098" t="s">
        <v>640</v>
      </c>
      <c r="CG7098" s="65"/>
      <c r="DJ7098" s="139"/>
      <c r="DK7098" s="95"/>
      <c r="DO7098" s="141"/>
      <c r="DP7098" s="91"/>
      <c r="DQ7098" s="72"/>
      <c r="DR7098" s="72"/>
      <c r="DS7098" s="72"/>
      <c r="DT7098" s="72"/>
      <c r="DZ7098" s="141"/>
      <c r="EA7098" s="141"/>
      <c r="EE7098" s="143"/>
    </row>
    <row r="7099" spans="78:135">
      <c r="BZ7099"/>
      <c r="CA7099" s="100">
        <v>41438.738611111112</v>
      </c>
      <c r="CB7099" t="s">
        <v>641</v>
      </c>
      <c r="CG7099" s="65"/>
      <c r="DJ7099" s="139"/>
      <c r="DK7099" s="95"/>
      <c r="DO7099" s="141"/>
      <c r="DP7099" s="91"/>
      <c r="DQ7099" s="72"/>
      <c r="DR7099" s="72"/>
      <c r="DS7099" s="72"/>
      <c r="DT7099" s="72"/>
      <c r="DZ7099" s="141"/>
      <c r="EA7099" s="141"/>
      <c r="EE7099" s="143"/>
    </row>
    <row r="7100" spans="78:135">
      <c r="BZ7100"/>
      <c r="CA7100" s="100">
        <v>41438.738611111112</v>
      </c>
      <c r="CB7100" t="s">
        <v>642</v>
      </c>
      <c r="CG7100" s="65"/>
      <c r="DJ7100" s="139"/>
      <c r="DK7100" s="95"/>
      <c r="DO7100" s="141"/>
      <c r="DP7100" s="91"/>
      <c r="DQ7100" s="72"/>
      <c r="DR7100" s="72"/>
      <c r="DS7100" s="72"/>
      <c r="DT7100" s="72"/>
      <c r="DZ7100" s="141"/>
      <c r="EA7100" s="141"/>
      <c r="EE7100" s="143"/>
    </row>
    <row r="7101" spans="78:135">
      <c r="BZ7101"/>
      <c r="CA7101" s="100">
        <v>41438.738611111112</v>
      </c>
      <c r="CB7101" t="s">
        <v>643</v>
      </c>
      <c r="CG7101" s="65"/>
      <c r="DJ7101" s="139"/>
      <c r="DK7101" s="95"/>
      <c r="DO7101" s="141"/>
      <c r="DP7101" s="91"/>
      <c r="DQ7101" s="72"/>
      <c r="DR7101" s="72"/>
      <c r="DS7101" s="72"/>
      <c r="DT7101" s="72"/>
      <c r="DZ7101" s="141"/>
      <c r="EA7101" s="141"/>
      <c r="EE7101" s="143"/>
    </row>
    <row r="7102" spans="78:135">
      <c r="BZ7102"/>
      <c r="CA7102" s="100">
        <v>41438.738611111112</v>
      </c>
      <c r="CB7102" t="s">
        <v>562</v>
      </c>
      <c r="CG7102" s="65"/>
      <c r="DJ7102" s="139"/>
      <c r="DK7102" s="95"/>
      <c r="DO7102" s="141"/>
      <c r="DP7102" s="91"/>
      <c r="DQ7102" s="72"/>
      <c r="DR7102" s="72"/>
      <c r="DS7102" s="72"/>
      <c r="DT7102" s="72"/>
      <c r="DZ7102" s="141"/>
      <c r="EA7102" s="141"/>
      <c r="EE7102" s="143"/>
    </row>
    <row r="7103" spans="78:135">
      <c r="BZ7103"/>
      <c r="CA7103" s="100">
        <v>41438.738622685189</v>
      </c>
      <c r="CB7103" t="s">
        <v>563</v>
      </c>
      <c r="CG7103" s="65"/>
      <c r="DJ7103" s="139"/>
      <c r="DK7103" s="95"/>
      <c r="DO7103" s="141"/>
      <c r="DP7103" s="91"/>
      <c r="DQ7103" s="72"/>
      <c r="DR7103" s="72"/>
      <c r="DS7103" s="72"/>
      <c r="DT7103" s="72"/>
      <c r="DZ7103" s="141"/>
      <c r="EA7103" s="141"/>
      <c r="EE7103" s="143"/>
    </row>
    <row r="7104" spans="78:135">
      <c r="BZ7104"/>
      <c r="CA7104" s="100">
        <v>41438.738622685189</v>
      </c>
      <c r="CB7104" t="s">
        <v>506</v>
      </c>
      <c r="CG7104" s="65"/>
      <c r="DJ7104" s="139"/>
      <c r="DK7104" s="95"/>
      <c r="DO7104" s="141"/>
      <c r="DP7104" s="91"/>
      <c r="DQ7104" s="72"/>
      <c r="DR7104" s="72"/>
      <c r="DS7104" s="72"/>
      <c r="DT7104" s="72"/>
      <c r="DZ7104" s="141"/>
      <c r="EA7104" s="141"/>
      <c r="EE7104" s="143"/>
    </row>
    <row r="7105" spans="78:135">
      <c r="BZ7105"/>
      <c r="CA7105" s="100">
        <v>41438.738622685189</v>
      </c>
      <c r="CB7105" t="s">
        <v>507</v>
      </c>
      <c r="CG7105" s="65"/>
      <c r="DJ7105" s="139"/>
      <c r="DK7105" s="95"/>
      <c r="DO7105" s="141"/>
      <c r="DP7105" s="91"/>
      <c r="DQ7105" s="72"/>
      <c r="DR7105" s="72"/>
      <c r="DS7105" s="72"/>
      <c r="DT7105" s="72"/>
      <c r="DZ7105" s="141"/>
      <c r="EA7105" s="141"/>
      <c r="EE7105" s="143"/>
    </row>
    <row r="7106" spans="78:135">
      <c r="BZ7106"/>
      <c r="CA7106" s="100">
        <v>41438.738622685189</v>
      </c>
      <c r="CB7106" t="s">
        <v>508</v>
      </c>
      <c r="CG7106" s="65"/>
      <c r="DJ7106" s="139"/>
      <c r="DK7106" s="95"/>
      <c r="DO7106" s="141"/>
      <c r="DP7106" s="91"/>
      <c r="DQ7106" s="72"/>
      <c r="DR7106" s="72"/>
      <c r="DS7106" s="72"/>
      <c r="DT7106" s="72"/>
      <c r="DZ7106" s="141"/>
      <c r="EA7106" s="141"/>
      <c r="EE7106" s="143"/>
    </row>
    <row r="7107" spans="78:135">
      <c r="BZ7107"/>
      <c r="CA7107" s="100">
        <v>41438.738622685189</v>
      </c>
      <c r="CB7107" t="s">
        <v>509</v>
      </c>
      <c r="CG7107" s="65"/>
      <c r="DJ7107" s="139"/>
      <c r="DK7107" s="95"/>
      <c r="DO7107" s="141"/>
      <c r="DP7107" s="91"/>
      <c r="DQ7107" s="72"/>
      <c r="DR7107" s="72"/>
      <c r="DS7107" s="72"/>
      <c r="DT7107" s="72"/>
      <c r="DZ7107" s="141"/>
      <c r="EA7107" s="141"/>
      <c r="EE7107" s="143"/>
    </row>
    <row r="7108" spans="78:135">
      <c r="BZ7108"/>
      <c r="CA7108" s="100">
        <v>41438.738622685189</v>
      </c>
      <c r="CB7108" t="s">
        <v>363</v>
      </c>
      <c r="CG7108" s="65"/>
      <c r="DJ7108" s="139"/>
      <c r="DK7108" s="95"/>
      <c r="DO7108" s="141"/>
      <c r="DP7108" s="91"/>
      <c r="DQ7108" s="72"/>
      <c r="DR7108" s="72"/>
      <c r="DS7108" s="72"/>
      <c r="DT7108" s="72"/>
      <c r="DZ7108" s="141"/>
      <c r="EA7108" s="141"/>
      <c r="EE7108" s="143"/>
    </row>
    <row r="7109" spans="78:135">
      <c r="BZ7109"/>
      <c r="CA7109" s="100">
        <v>41438.738622685189</v>
      </c>
      <c r="CB7109" t="s">
        <v>364</v>
      </c>
      <c r="CG7109" s="65"/>
      <c r="DJ7109" s="139"/>
      <c r="DK7109" s="95"/>
      <c r="DO7109" s="141"/>
      <c r="DP7109" s="91"/>
      <c r="DQ7109" s="72"/>
      <c r="DR7109" s="72"/>
      <c r="DS7109" s="72"/>
      <c r="DT7109" s="72"/>
      <c r="DZ7109" s="141"/>
      <c r="EA7109" s="141"/>
      <c r="EE7109" s="143"/>
    </row>
    <row r="7110" spans="78:135">
      <c r="BZ7110"/>
      <c r="CA7110" s="100">
        <v>41438.738634259258</v>
      </c>
      <c r="CB7110" t="s">
        <v>446</v>
      </c>
      <c r="CG7110" s="65"/>
      <c r="DJ7110" s="139"/>
      <c r="DK7110" s="95"/>
      <c r="DO7110" s="141"/>
      <c r="DP7110" s="91"/>
      <c r="DQ7110" s="72"/>
      <c r="DR7110" s="72"/>
      <c r="DS7110" s="72"/>
      <c r="DT7110" s="72"/>
      <c r="DZ7110" s="141"/>
      <c r="EA7110" s="141"/>
      <c r="EE7110" s="143"/>
    </row>
    <row r="7111" spans="78:135">
      <c r="BZ7111"/>
      <c r="CA7111" s="100">
        <v>41438.738634259258</v>
      </c>
      <c r="CB7111" t="s">
        <v>447</v>
      </c>
      <c r="CG7111" s="65"/>
      <c r="DJ7111" s="139"/>
      <c r="DK7111" s="95"/>
      <c r="DO7111" s="141"/>
      <c r="DP7111" s="91"/>
      <c r="DQ7111" s="72"/>
      <c r="DR7111" s="72"/>
      <c r="DS7111" s="72"/>
      <c r="DT7111" s="72"/>
      <c r="DZ7111" s="141"/>
      <c r="EA7111" s="141"/>
      <c r="EE7111" s="143"/>
    </row>
    <row r="7112" spans="78:135">
      <c r="BZ7112"/>
      <c r="CA7112" s="100">
        <v>41438.738634259258</v>
      </c>
      <c r="CB7112" t="s">
        <v>296</v>
      </c>
      <c r="CG7112" s="65"/>
      <c r="DJ7112" s="139"/>
      <c r="DK7112" s="95"/>
      <c r="DO7112" s="141"/>
      <c r="DP7112" s="91"/>
      <c r="DQ7112" s="72"/>
      <c r="DR7112" s="72"/>
      <c r="DS7112" s="72"/>
      <c r="DT7112" s="72"/>
      <c r="DZ7112" s="141"/>
      <c r="EA7112" s="141"/>
      <c r="EE7112" s="143"/>
    </row>
    <row r="7113" spans="78:135">
      <c r="BZ7113"/>
      <c r="CA7113" s="100">
        <v>41438.738634259258</v>
      </c>
      <c r="CB7113" t="s">
        <v>297</v>
      </c>
      <c r="CG7113" s="65"/>
      <c r="DJ7113" s="139"/>
      <c r="DK7113" s="95"/>
      <c r="DO7113" s="141"/>
      <c r="DP7113" s="91"/>
      <c r="DQ7113" s="72"/>
      <c r="DR7113" s="72"/>
      <c r="DS7113" s="72"/>
      <c r="DT7113" s="72"/>
      <c r="DZ7113" s="141"/>
      <c r="EA7113" s="141"/>
      <c r="EE7113" s="143"/>
    </row>
    <row r="7114" spans="78:135">
      <c r="BZ7114"/>
      <c r="CA7114" s="100">
        <v>41438.738634259258</v>
      </c>
      <c r="CB7114" t="s">
        <v>368</v>
      </c>
      <c r="CG7114" s="65"/>
      <c r="DJ7114" s="139"/>
      <c r="DK7114" s="95"/>
      <c r="DO7114" s="141"/>
      <c r="DP7114" s="91"/>
      <c r="DQ7114" s="72"/>
      <c r="DR7114" s="72"/>
      <c r="DS7114" s="72"/>
      <c r="DT7114" s="72"/>
      <c r="DZ7114" s="141"/>
      <c r="EA7114" s="141"/>
      <c r="EE7114" s="143"/>
    </row>
    <row r="7115" spans="78:135">
      <c r="BZ7115"/>
      <c r="CA7115" s="100">
        <v>41438.738634259258</v>
      </c>
      <c r="CB7115" t="s">
        <v>369</v>
      </c>
      <c r="CG7115" s="65"/>
      <c r="DJ7115" s="139"/>
      <c r="DK7115" s="95"/>
      <c r="DO7115" s="141"/>
      <c r="DP7115" s="91"/>
      <c r="DQ7115" s="72"/>
      <c r="DR7115" s="72"/>
      <c r="DS7115" s="72"/>
      <c r="DT7115" s="72"/>
      <c r="DZ7115" s="141"/>
      <c r="EA7115" s="141"/>
      <c r="EE7115" s="143"/>
    </row>
    <row r="7116" spans="78:135">
      <c r="BZ7116"/>
      <c r="CA7116" s="100">
        <v>41438.738634259258</v>
      </c>
      <c r="CB7116" t="s">
        <v>300</v>
      </c>
      <c r="CG7116" s="65"/>
      <c r="DJ7116" s="139"/>
      <c r="DK7116" s="95"/>
      <c r="DO7116" s="141"/>
      <c r="DP7116" s="91"/>
      <c r="DQ7116" s="72"/>
      <c r="DR7116" s="72"/>
      <c r="DS7116" s="72"/>
      <c r="DT7116" s="72"/>
      <c r="DZ7116" s="141"/>
      <c r="EA7116" s="141"/>
      <c r="EE7116" s="143"/>
    </row>
    <row r="7117" spans="78:135">
      <c r="BZ7117"/>
      <c r="CA7117" s="100">
        <v>41438.738645833335</v>
      </c>
      <c r="CB7117" t="s">
        <v>301</v>
      </c>
      <c r="CG7117" s="65"/>
      <c r="DJ7117" s="139"/>
      <c r="DK7117" s="95"/>
      <c r="DO7117" s="141"/>
      <c r="DP7117" s="91"/>
      <c r="DQ7117" s="72"/>
      <c r="DR7117" s="72"/>
      <c r="DS7117" s="72"/>
      <c r="DT7117" s="72"/>
      <c r="DZ7117" s="141"/>
      <c r="EA7117" s="141"/>
      <c r="EE7117" s="143"/>
    </row>
    <row r="7118" spans="78:135">
      <c r="BZ7118"/>
      <c r="CA7118" s="100">
        <v>41438.738645833335</v>
      </c>
      <c r="CB7118" t="s">
        <v>454</v>
      </c>
      <c r="CG7118" s="65"/>
      <c r="DJ7118" s="139"/>
      <c r="DK7118" s="95"/>
      <c r="DO7118" s="141"/>
      <c r="DP7118" s="91"/>
      <c r="DQ7118" s="72"/>
      <c r="DR7118" s="72"/>
      <c r="DS7118" s="72"/>
      <c r="DT7118" s="72"/>
      <c r="DZ7118" s="141"/>
      <c r="EA7118" s="141"/>
      <c r="EE7118" s="143"/>
    </row>
    <row r="7119" spans="78:135">
      <c r="BZ7119"/>
      <c r="CA7119" s="100">
        <v>41438.738645833335</v>
      </c>
      <c r="CB7119" t="s">
        <v>455</v>
      </c>
      <c r="CG7119" s="65"/>
      <c r="DJ7119" s="139"/>
      <c r="DK7119" s="95"/>
      <c r="DO7119" s="141"/>
      <c r="DP7119" s="91"/>
      <c r="DQ7119" s="72"/>
      <c r="DR7119" s="72"/>
      <c r="DS7119" s="72"/>
      <c r="DT7119" s="72"/>
      <c r="DZ7119" s="141"/>
      <c r="EA7119" s="141"/>
      <c r="EE7119" s="143"/>
    </row>
    <row r="7120" spans="78:135">
      <c r="BZ7120"/>
      <c r="CA7120" s="100">
        <v>41438.738645833335</v>
      </c>
      <c r="CB7120" t="s">
        <v>373</v>
      </c>
      <c r="CG7120" s="65"/>
      <c r="DJ7120" s="139"/>
      <c r="DK7120" s="95"/>
      <c r="DO7120" s="141"/>
      <c r="DP7120" s="91"/>
      <c r="DQ7120" s="72"/>
      <c r="DR7120" s="72"/>
      <c r="DS7120" s="72"/>
      <c r="DT7120" s="72"/>
      <c r="DZ7120" s="141"/>
      <c r="EA7120" s="141"/>
      <c r="EE7120" s="143"/>
    </row>
    <row r="7121" spans="78:135">
      <c r="BZ7121"/>
      <c r="CA7121" s="100">
        <v>41438.738645833335</v>
      </c>
      <c r="CB7121" t="s">
        <v>374</v>
      </c>
      <c r="CG7121" s="65"/>
      <c r="DJ7121" s="139"/>
      <c r="DK7121" s="95"/>
      <c r="DO7121" s="141"/>
      <c r="DP7121" s="91"/>
      <c r="DQ7121" s="72"/>
      <c r="DR7121" s="72"/>
      <c r="DS7121" s="72"/>
      <c r="DT7121" s="72"/>
      <c r="DZ7121" s="141"/>
      <c r="EA7121" s="141"/>
      <c r="EE7121" s="143"/>
    </row>
    <row r="7122" spans="78:135">
      <c r="BZ7122"/>
      <c r="CA7122" s="100">
        <v>41438.738645833335</v>
      </c>
      <c r="CB7122" t="s">
        <v>522</v>
      </c>
      <c r="CG7122" s="65"/>
      <c r="DJ7122" s="139"/>
      <c r="DK7122" s="95"/>
      <c r="DO7122" s="141"/>
      <c r="DP7122" s="91"/>
      <c r="DQ7122" s="72"/>
      <c r="DR7122" s="72"/>
      <c r="DS7122" s="72"/>
      <c r="DT7122" s="72"/>
      <c r="DZ7122" s="141"/>
      <c r="EA7122" s="141"/>
      <c r="EE7122" s="143"/>
    </row>
    <row r="7123" spans="78:135">
      <c r="BZ7123"/>
      <c r="CA7123" s="100">
        <v>41438.738645833335</v>
      </c>
      <c r="CB7123" t="s">
        <v>523</v>
      </c>
      <c r="CG7123" s="65"/>
      <c r="DJ7123" s="139"/>
      <c r="DK7123" s="95"/>
      <c r="DO7123" s="141"/>
      <c r="DP7123" s="91"/>
      <c r="DQ7123" s="72"/>
      <c r="DR7123" s="72"/>
      <c r="DS7123" s="72"/>
      <c r="DT7123" s="72"/>
      <c r="DZ7123" s="141"/>
      <c r="EA7123" s="141"/>
      <c r="EE7123" s="143"/>
    </row>
    <row r="7124" spans="78:135">
      <c r="BZ7124"/>
      <c r="CA7124" s="100">
        <v>41438.738657407404</v>
      </c>
      <c r="CB7124" t="s">
        <v>381</v>
      </c>
      <c r="CG7124" s="65"/>
      <c r="DJ7124" s="139"/>
      <c r="DK7124" s="95"/>
      <c r="DO7124" s="141"/>
      <c r="DP7124" s="91"/>
      <c r="DQ7124" s="72"/>
      <c r="DR7124" s="72"/>
      <c r="DS7124" s="72"/>
      <c r="DT7124" s="72"/>
      <c r="DZ7124" s="141"/>
      <c r="EA7124" s="141"/>
      <c r="EE7124" s="143"/>
    </row>
    <row r="7125" spans="78:135">
      <c r="BZ7125"/>
      <c r="CA7125" s="100">
        <v>41438.738657407404</v>
      </c>
      <c r="CB7125" t="s">
        <v>382</v>
      </c>
      <c r="CG7125" s="65"/>
      <c r="DJ7125" s="139"/>
      <c r="DK7125" s="95"/>
      <c r="DO7125" s="141"/>
      <c r="DP7125" s="91"/>
      <c r="DQ7125" s="72"/>
      <c r="DR7125" s="72"/>
      <c r="DS7125" s="72"/>
      <c r="DT7125" s="72"/>
      <c r="DZ7125" s="141"/>
      <c r="EA7125" s="141"/>
      <c r="EE7125" s="143"/>
    </row>
    <row r="7126" spans="78:135">
      <c r="BZ7126"/>
      <c r="CA7126" s="100">
        <v>41438.738657407404</v>
      </c>
      <c r="CB7126" t="s">
        <v>608</v>
      </c>
      <c r="CG7126" s="65"/>
      <c r="DJ7126" s="139"/>
      <c r="DK7126" s="95"/>
      <c r="DO7126" s="141"/>
      <c r="DP7126" s="91"/>
      <c r="DQ7126" s="72"/>
      <c r="DR7126" s="72"/>
      <c r="DS7126" s="72"/>
      <c r="DT7126" s="72"/>
      <c r="DZ7126" s="141"/>
      <c r="EA7126" s="141"/>
      <c r="EE7126" s="143"/>
    </row>
    <row r="7127" spans="78:135">
      <c r="BZ7127"/>
      <c r="CA7127" s="100">
        <v>41438.738657407404</v>
      </c>
      <c r="CB7127" t="s">
        <v>609</v>
      </c>
      <c r="CG7127" s="65"/>
      <c r="DJ7127" s="139"/>
      <c r="DK7127" s="95"/>
      <c r="DO7127" s="141"/>
      <c r="DP7127" s="91"/>
      <c r="DQ7127" s="72"/>
      <c r="DR7127" s="72"/>
      <c r="DS7127" s="72"/>
      <c r="DT7127" s="72"/>
      <c r="DZ7127" s="141"/>
      <c r="EA7127" s="141"/>
      <c r="EE7127" s="143"/>
    </row>
    <row r="7128" spans="78:135">
      <c r="BZ7128"/>
      <c r="CA7128" s="100">
        <v>41438.738657407404</v>
      </c>
      <c r="CB7128" t="s">
        <v>534</v>
      </c>
      <c r="CG7128" s="65"/>
      <c r="DJ7128" s="139"/>
      <c r="DK7128" s="95"/>
      <c r="DO7128" s="141"/>
      <c r="DP7128" s="91"/>
      <c r="DQ7128" s="72"/>
      <c r="DR7128" s="72"/>
      <c r="DS7128" s="72"/>
      <c r="DT7128" s="72"/>
      <c r="DZ7128" s="141"/>
      <c r="EA7128" s="141"/>
      <c r="EE7128" s="143"/>
    </row>
    <row r="7129" spans="78:135">
      <c r="BZ7129"/>
      <c r="CA7129" s="100">
        <v>41438.738657407404</v>
      </c>
      <c r="CB7129" t="s">
        <v>535</v>
      </c>
      <c r="CG7129" s="65"/>
      <c r="DJ7129" s="139"/>
      <c r="DK7129" s="95"/>
      <c r="DO7129" s="141"/>
      <c r="DP7129" s="91"/>
      <c r="DQ7129" s="72"/>
      <c r="DR7129" s="72"/>
      <c r="DS7129" s="72"/>
      <c r="DT7129" s="72"/>
      <c r="DZ7129" s="141"/>
      <c r="EA7129" s="141"/>
      <c r="EE7129" s="143"/>
    </row>
    <row r="7130" spans="78:135">
      <c r="BZ7130"/>
      <c r="CA7130" s="100">
        <v>41438.738657407404</v>
      </c>
      <c r="CB7130" t="s">
        <v>611</v>
      </c>
      <c r="CG7130" s="65"/>
      <c r="DJ7130" s="139"/>
      <c r="DK7130" s="95"/>
      <c r="DO7130" s="141"/>
      <c r="DP7130" s="91"/>
      <c r="DQ7130" s="72"/>
      <c r="DR7130" s="72"/>
      <c r="DS7130" s="72"/>
      <c r="DT7130" s="72"/>
      <c r="DZ7130" s="141"/>
      <c r="EA7130" s="141"/>
      <c r="EE7130" s="143"/>
    </row>
    <row r="7131" spans="78:135">
      <c r="BZ7131"/>
      <c r="CA7131" s="100">
        <v>41438.738668981481</v>
      </c>
      <c r="CB7131" t="s">
        <v>612</v>
      </c>
      <c r="CG7131" s="65"/>
      <c r="DJ7131" s="139"/>
      <c r="DK7131" s="95"/>
      <c r="DO7131" s="141"/>
      <c r="DP7131" s="91"/>
      <c r="DQ7131" s="72"/>
      <c r="DR7131" s="72"/>
      <c r="DS7131" s="72"/>
      <c r="DT7131" s="72"/>
      <c r="DZ7131" s="141"/>
      <c r="EA7131" s="141"/>
      <c r="EE7131" s="143"/>
    </row>
    <row r="7132" spans="78:135">
      <c r="BZ7132"/>
      <c r="CA7132" s="100">
        <v>41438.738668981481</v>
      </c>
      <c r="CB7132" t="s">
        <v>613</v>
      </c>
      <c r="CG7132" s="65"/>
      <c r="DJ7132" s="139"/>
      <c r="DK7132" s="95"/>
      <c r="DO7132" s="141"/>
      <c r="DP7132" s="91"/>
      <c r="DQ7132" s="72"/>
      <c r="DR7132" s="72"/>
      <c r="DS7132" s="72"/>
      <c r="DT7132" s="72"/>
      <c r="DZ7132" s="141"/>
      <c r="EA7132" s="141"/>
      <c r="EE7132" s="143"/>
    </row>
    <row r="7133" spans="78:135">
      <c r="BZ7133"/>
      <c r="CA7133" s="100">
        <v>41438.738668981481</v>
      </c>
      <c r="CB7133" t="s">
        <v>614</v>
      </c>
      <c r="CG7133" s="65"/>
      <c r="DJ7133" s="139"/>
      <c r="DK7133" s="95"/>
      <c r="DO7133" s="141"/>
      <c r="DP7133" s="91"/>
      <c r="DQ7133" s="72"/>
      <c r="DR7133" s="72"/>
      <c r="DS7133" s="72"/>
      <c r="DT7133" s="72"/>
      <c r="DZ7133" s="141"/>
      <c r="EA7133" s="141"/>
      <c r="EE7133" s="143"/>
    </row>
    <row r="7134" spans="78:135">
      <c r="BZ7134"/>
      <c r="CA7134" s="100">
        <v>41438.738668981481</v>
      </c>
      <c r="CB7134" t="s">
        <v>540</v>
      </c>
      <c r="CG7134" s="65"/>
      <c r="DJ7134" s="139"/>
      <c r="DK7134" s="95"/>
      <c r="DO7134" s="141"/>
      <c r="DP7134" s="91"/>
      <c r="DQ7134" s="72"/>
      <c r="DR7134" s="72"/>
      <c r="DS7134" s="72"/>
      <c r="DT7134" s="72"/>
      <c r="DZ7134" s="141"/>
      <c r="EA7134" s="141"/>
      <c r="EE7134" s="143"/>
    </row>
    <row r="7135" spans="78:135">
      <c r="BZ7135"/>
      <c r="CA7135" s="100">
        <v>41438.738668981481</v>
      </c>
      <c r="CB7135" t="s">
        <v>541</v>
      </c>
      <c r="CG7135" s="65"/>
      <c r="DJ7135" s="139"/>
      <c r="DK7135" s="95"/>
      <c r="DO7135" s="141"/>
      <c r="DP7135" s="91"/>
      <c r="DQ7135" s="72"/>
      <c r="DR7135" s="72"/>
      <c r="DS7135" s="72"/>
      <c r="DT7135" s="72"/>
      <c r="DZ7135" s="141"/>
      <c r="EA7135" s="141"/>
      <c r="EE7135" s="143"/>
    </row>
    <row r="7136" spans="78:135">
      <c r="BZ7136"/>
      <c r="CA7136" s="100">
        <v>41438.738668981481</v>
      </c>
      <c r="CB7136" t="s">
        <v>470</v>
      </c>
      <c r="CG7136" s="65"/>
      <c r="DJ7136" s="139"/>
      <c r="DK7136" s="95"/>
      <c r="DO7136" s="141"/>
      <c r="DP7136" s="91"/>
      <c r="DQ7136" s="72"/>
      <c r="DR7136" s="72"/>
      <c r="DS7136" s="72"/>
      <c r="DT7136" s="72"/>
      <c r="DZ7136" s="141"/>
      <c r="EA7136" s="141"/>
      <c r="EE7136" s="143"/>
    </row>
    <row r="7137" spans="78:135">
      <c r="BZ7137"/>
      <c r="CA7137" s="100">
        <v>41438.738668981481</v>
      </c>
      <c r="CB7137" t="s">
        <v>471</v>
      </c>
      <c r="CG7137" s="65"/>
      <c r="DJ7137" s="139"/>
      <c r="DK7137" s="95"/>
      <c r="DO7137" s="141"/>
      <c r="DP7137" s="91"/>
      <c r="DQ7137" s="72"/>
      <c r="DR7137" s="72"/>
      <c r="DS7137" s="72"/>
      <c r="DT7137" s="72"/>
      <c r="DZ7137" s="141"/>
      <c r="EA7137" s="141"/>
      <c r="EE7137" s="143"/>
    </row>
    <row r="7138" spans="78:135">
      <c r="BZ7138"/>
      <c r="CA7138" s="100">
        <v>41438.738680555558</v>
      </c>
      <c r="CB7138" t="s">
        <v>472</v>
      </c>
      <c r="CG7138" s="65"/>
      <c r="DJ7138" s="139"/>
      <c r="DK7138" s="95"/>
      <c r="DO7138" s="141"/>
      <c r="DP7138" s="91"/>
      <c r="DQ7138" s="72"/>
      <c r="DR7138" s="72"/>
      <c r="DS7138" s="72"/>
      <c r="DT7138" s="72"/>
      <c r="DZ7138" s="141"/>
      <c r="EA7138" s="141"/>
      <c r="EE7138" s="143"/>
    </row>
    <row r="7139" spans="78:135">
      <c r="BZ7139"/>
      <c r="CA7139" s="100">
        <v>41438.738680555558</v>
      </c>
      <c r="CB7139" t="s">
        <v>473</v>
      </c>
      <c r="CG7139" s="65"/>
      <c r="DJ7139" s="139"/>
      <c r="DK7139" s="95"/>
      <c r="DO7139" s="141"/>
      <c r="DP7139" s="91"/>
      <c r="DQ7139" s="72"/>
      <c r="DR7139" s="72"/>
      <c r="DS7139" s="72"/>
      <c r="DT7139" s="72"/>
      <c r="DZ7139" s="141"/>
      <c r="EA7139" s="141"/>
      <c r="EE7139" s="143"/>
    </row>
    <row r="7140" spans="78:135">
      <c r="BZ7140"/>
      <c r="CA7140" s="100">
        <v>41438.738680555558</v>
      </c>
      <c r="CB7140" t="s">
        <v>324</v>
      </c>
      <c r="CG7140" s="65"/>
      <c r="DJ7140" s="139"/>
      <c r="DK7140" s="95"/>
      <c r="DO7140" s="141"/>
      <c r="DP7140" s="91"/>
      <c r="DQ7140" s="72"/>
      <c r="DR7140" s="72"/>
      <c r="DS7140" s="72"/>
      <c r="DT7140" s="72"/>
      <c r="DZ7140" s="141"/>
      <c r="EA7140" s="141"/>
      <c r="EE7140" s="143"/>
    </row>
    <row r="7141" spans="78:135">
      <c r="BZ7141"/>
      <c r="CA7141" s="100">
        <v>41438.738680555558</v>
      </c>
      <c r="CB7141" t="s">
        <v>325</v>
      </c>
      <c r="CG7141" s="65"/>
      <c r="DJ7141" s="139"/>
      <c r="DK7141" s="95"/>
      <c r="DO7141" s="141"/>
      <c r="DP7141" s="91"/>
      <c r="DQ7141" s="72"/>
      <c r="DR7141" s="72"/>
      <c r="DS7141" s="72"/>
      <c r="DT7141" s="72"/>
      <c r="DZ7141" s="141"/>
      <c r="EA7141" s="141"/>
      <c r="EE7141" s="143"/>
    </row>
    <row r="7142" spans="78:135">
      <c r="BZ7142"/>
      <c r="CA7142" s="100">
        <v>41438.738680555558</v>
      </c>
      <c r="CB7142" t="s">
        <v>398</v>
      </c>
      <c r="CG7142" s="65"/>
      <c r="DJ7142" s="139"/>
      <c r="DK7142" s="95"/>
      <c r="DO7142" s="141"/>
      <c r="DP7142" s="91"/>
      <c r="DQ7142" s="72"/>
      <c r="DR7142" s="72"/>
      <c r="DS7142" s="72"/>
      <c r="DT7142" s="72"/>
      <c r="DZ7142" s="141"/>
      <c r="EA7142" s="141"/>
      <c r="EE7142" s="143"/>
    </row>
    <row r="7143" spans="78:135">
      <c r="BZ7143"/>
      <c r="CA7143" s="100">
        <v>41438.738680555558</v>
      </c>
      <c r="CB7143" t="s">
        <v>399</v>
      </c>
      <c r="CG7143" s="65"/>
      <c r="DJ7143" s="139"/>
      <c r="DK7143" s="95"/>
      <c r="DO7143" s="141"/>
      <c r="DP7143" s="91"/>
      <c r="DQ7143" s="72"/>
      <c r="DR7143" s="72"/>
      <c r="DS7143" s="72"/>
      <c r="DT7143" s="72"/>
      <c r="DZ7143" s="141"/>
      <c r="EA7143" s="141"/>
      <c r="EE7143" s="143"/>
    </row>
    <row r="7144" spans="78:135">
      <c r="BZ7144"/>
      <c r="CA7144" s="100">
        <v>41438.738680555558</v>
      </c>
      <c r="CB7144" t="s">
        <v>294</v>
      </c>
      <c r="CG7144" s="65"/>
      <c r="DJ7144" s="139"/>
      <c r="DK7144" s="95"/>
      <c r="DO7144" s="141"/>
      <c r="DP7144" s="91"/>
      <c r="DQ7144" s="72"/>
      <c r="DR7144" s="72"/>
      <c r="DS7144" s="72"/>
      <c r="DT7144" s="72"/>
      <c r="DZ7144" s="141"/>
      <c r="EA7144" s="141"/>
      <c r="EE7144" s="143"/>
    </row>
    <row r="7145" spans="78:135">
      <c r="BZ7145"/>
      <c r="CA7145" s="100">
        <v>41438.738692129627</v>
      </c>
      <c r="CB7145" t="s">
        <v>295</v>
      </c>
      <c r="CG7145" s="65"/>
      <c r="DJ7145" s="139"/>
      <c r="DK7145" s="95"/>
      <c r="DO7145" s="141"/>
      <c r="DP7145" s="91"/>
      <c r="DQ7145" s="72"/>
      <c r="DR7145" s="72"/>
      <c r="DS7145" s="72"/>
      <c r="DT7145" s="72"/>
      <c r="DZ7145" s="141"/>
      <c r="EA7145" s="141"/>
      <c r="EE7145" s="143"/>
    </row>
    <row r="7146" spans="78:135">
      <c r="BZ7146"/>
      <c r="CA7146" s="100">
        <v>41438.738692129627</v>
      </c>
      <c r="CB7146" t="s">
        <v>329</v>
      </c>
      <c r="CG7146" s="65"/>
      <c r="DJ7146" s="139"/>
      <c r="DK7146" s="95"/>
      <c r="DO7146" s="141"/>
      <c r="DP7146" s="91"/>
      <c r="DQ7146" s="72"/>
      <c r="DR7146" s="72"/>
      <c r="DS7146" s="72"/>
      <c r="DT7146" s="72"/>
      <c r="DZ7146" s="141"/>
      <c r="EA7146" s="141"/>
      <c r="EE7146" s="143"/>
    </row>
    <row r="7147" spans="78:135">
      <c r="BZ7147"/>
      <c r="CA7147" s="100">
        <v>41438.738692129627</v>
      </c>
      <c r="CB7147" t="s">
        <v>330</v>
      </c>
      <c r="CG7147" s="65"/>
      <c r="DJ7147" s="139"/>
      <c r="DK7147" s="95"/>
      <c r="DO7147" s="141"/>
      <c r="DP7147" s="91"/>
      <c r="DQ7147" s="72"/>
      <c r="DR7147" s="72"/>
      <c r="DS7147" s="72"/>
      <c r="DT7147" s="72"/>
      <c r="DZ7147" s="141"/>
      <c r="EA7147" s="141"/>
      <c r="EE7147" s="143"/>
    </row>
    <row r="7148" spans="78:135">
      <c r="BZ7148"/>
      <c r="CA7148" s="100">
        <v>41438.738692129627</v>
      </c>
      <c r="CB7148" t="s">
        <v>298</v>
      </c>
      <c r="CG7148" s="65"/>
      <c r="DJ7148" s="139"/>
      <c r="DK7148" s="95"/>
      <c r="DO7148" s="141"/>
      <c r="DP7148" s="91"/>
      <c r="DQ7148" s="72"/>
      <c r="DR7148" s="72"/>
      <c r="DS7148" s="72"/>
      <c r="DT7148" s="72"/>
      <c r="DZ7148" s="141"/>
      <c r="EA7148" s="141"/>
      <c r="EE7148" s="143"/>
    </row>
    <row r="7149" spans="78:135">
      <c r="BZ7149"/>
      <c r="CA7149" s="100">
        <v>41438.738692129627</v>
      </c>
      <c r="CB7149" t="s">
        <v>299</v>
      </c>
      <c r="CG7149" s="65"/>
      <c r="DJ7149" s="139"/>
      <c r="DK7149" s="95"/>
      <c r="DO7149" s="141"/>
      <c r="DP7149" s="91"/>
      <c r="DQ7149" s="72"/>
      <c r="DR7149" s="72"/>
      <c r="DS7149" s="72"/>
      <c r="DT7149" s="72"/>
      <c r="DZ7149" s="141"/>
      <c r="EA7149" s="141"/>
      <c r="EE7149" s="143"/>
    </row>
    <row r="7150" spans="78:135">
      <c r="BZ7150"/>
      <c r="CA7150" s="100">
        <v>41438.738692129627</v>
      </c>
      <c r="CB7150" t="s">
        <v>412</v>
      </c>
      <c r="CG7150" s="65"/>
      <c r="DJ7150" s="139"/>
      <c r="DK7150" s="95"/>
      <c r="DO7150" s="141"/>
      <c r="DP7150" s="91"/>
      <c r="DQ7150" s="72"/>
      <c r="DR7150" s="72"/>
      <c r="DS7150" s="72"/>
      <c r="DT7150" s="72"/>
      <c r="DZ7150" s="141"/>
      <c r="EA7150" s="141"/>
      <c r="EE7150" s="143"/>
    </row>
    <row r="7151" spans="78:135">
      <c r="BZ7151"/>
      <c r="CA7151" s="100">
        <v>41438.738692129627</v>
      </c>
      <c r="CB7151" t="s">
        <v>413</v>
      </c>
      <c r="CG7151" s="65"/>
      <c r="DJ7151" s="139"/>
      <c r="DK7151" s="95"/>
      <c r="DO7151" s="141"/>
      <c r="DP7151" s="91"/>
      <c r="DQ7151" s="72"/>
      <c r="DR7151" s="72"/>
      <c r="DS7151" s="72"/>
      <c r="DT7151" s="72"/>
      <c r="DZ7151" s="141"/>
      <c r="EA7151" s="141"/>
      <c r="EE7151" s="143"/>
    </row>
    <row r="7152" spans="78:135">
      <c r="BZ7152"/>
      <c r="CA7152" s="100">
        <v>41438.738703703704</v>
      </c>
      <c r="CB7152" t="s">
        <v>343</v>
      </c>
      <c r="CG7152" s="65"/>
      <c r="DJ7152" s="139"/>
      <c r="DK7152" s="95"/>
      <c r="DO7152" s="141"/>
      <c r="DP7152" s="91"/>
      <c r="DQ7152" s="72"/>
      <c r="DR7152" s="72"/>
      <c r="DS7152" s="72"/>
      <c r="DT7152" s="72"/>
      <c r="DZ7152" s="141"/>
      <c r="EA7152" s="141"/>
      <c r="EE7152" s="143"/>
    </row>
    <row r="7153" spans="78:135">
      <c r="BZ7153"/>
      <c r="CA7153" s="100">
        <v>41438.738703703704</v>
      </c>
      <c r="CB7153" t="s">
        <v>344</v>
      </c>
      <c r="CG7153" s="65"/>
      <c r="DJ7153" s="139"/>
      <c r="DK7153" s="95"/>
      <c r="DO7153" s="141"/>
      <c r="DP7153" s="91"/>
      <c r="DQ7153" s="72"/>
      <c r="DR7153" s="72"/>
      <c r="DS7153" s="72"/>
      <c r="DT7153" s="72"/>
      <c r="DZ7153" s="141"/>
      <c r="EA7153" s="141"/>
      <c r="EE7153" s="143"/>
    </row>
    <row r="7154" spans="78:135">
      <c r="BZ7154"/>
      <c r="CA7154" s="100">
        <v>41438.738703703704</v>
      </c>
      <c r="CB7154" t="s">
        <v>493</v>
      </c>
      <c r="CG7154" s="65"/>
      <c r="DJ7154" s="139"/>
      <c r="DK7154" s="95"/>
      <c r="DO7154" s="141"/>
      <c r="DP7154" s="91"/>
      <c r="DQ7154" s="72"/>
      <c r="DR7154" s="72"/>
      <c r="DS7154" s="72"/>
      <c r="DT7154" s="72"/>
      <c r="DZ7154" s="141"/>
      <c r="EA7154" s="141"/>
      <c r="EE7154" s="143"/>
    </row>
    <row r="7155" spans="78:135">
      <c r="BZ7155"/>
      <c r="CA7155" s="100">
        <v>41438.738703703704</v>
      </c>
      <c r="CB7155" t="s">
        <v>494</v>
      </c>
      <c r="CG7155" s="65"/>
      <c r="DJ7155" s="139"/>
      <c r="DK7155" s="95"/>
      <c r="DO7155" s="141"/>
      <c r="DP7155" s="91"/>
      <c r="DQ7155" s="72"/>
      <c r="DR7155" s="72"/>
      <c r="DS7155" s="72"/>
      <c r="DT7155" s="72"/>
      <c r="DZ7155" s="141"/>
      <c r="EA7155" s="141"/>
      <c r="EE7155" s="143"/>
    </row>
    <row r="7156" spans="78:135">
      <c r="BZ7156"/>
      <c r="CA7156" s="100">
        <v>41438.738703703704</v>
      </c>
      <c r="CB7156" t="s">
        <v>347</v>
      </c>
      <c r="CG7156" s="65"/>
      <c r="DJ7156" s="139"/>
      <c r="DK7156" s="95"/>
      <c r="DO7156" s="141"/>
      <c r="DP7156" s="91"/>
      <c r="DQ7156" s="72"/>
      <c r="DR7156" s="72"/>
      <c r="DS7156" s="72"/>
      <c r="DT7156" s="72"/>
      <c r="DZ7156" s="141"/>
      <c r="EA7156" s="141"/>
      <c r="EE7156" s="143"/>
    </row>
    <row r="7157" spans="78:135">
      <c r="BZ7157"/>
      <c r="CA7157" s="100">
        <v>41438.738703703704</v>
      </c>
      <c r="CB7157" t="s">
        <v>348</v>
      </c>
      <c r="CG7157" s="65"/>
      <c r="DJ7157" s="139"/>
      <c r="DK7157" s="95"/>
      <c r="DO7157" s="141"/>
      <c r="DP7157" s="91"/>
      <c r="DQ7157" s="72"/>
      <c r="DR7157" s="72"/>
      <c r="DS7157" s="72"/>
      <c r="DT7157" s="72"/>
      <c r="DZ7157" s="141"/>
      <c r="EA7157" s="141"/>
      <c r="EE7157" s="143"/>
    </row>
    <row r="7158" spans="78:135">
      <c r="BZ7158"/>
      <c r="CA7158" s="100">
        <v>41438.738703703704</v>
      </c>
      <c r="CB7158" t="s">
        <v>554</v>
      </c>
      <c r="CG7158" s="65"/>
      <c r="DJ7158" s="139"/>
      <c r="DK7158" s="95"/>
      <c r="DO7158" s="141"/>
      <c r="DP7158" s="91"/>
      <c r="DQ7158" s="72"/>
      <c r="DR7158" s="72"/>
      <c r="DS7158" s="72"/>
      <c r="DT7158" s="72"/>
      <c r="DZ7158" s="141"/>
      <c r="EA7158" s="141"/>
      <c r="EE7158" s="143"/>
    </row>
    <row r="7159" spans="78:135">
      <c r="BZ7159"/>
      <c r="CA7159" s="100">
        <v>41438.738715277781</v>
      </c>
      <c r="CB7159" t="s">
        <v>555</v>
      </c>
      <c r="CG7159" s="65"/>
      <c r="DJ7159" s="139"/>
      <c r="DK7159" s="95"/>
      <c r="DO7159" s="141"/>
      <c r="DP7159" s="91"/>
      <c r="DQ7159" s="72"/>
      <c r="DR7159" s="72"/>
      <c r="DS7159" s="72"/>
      <c r="DT7159" s="72"/>
      <c r="DZ7159" s="141"/>
      <c r="EA7159" s="141"/>
      <c r="EE7159" s="143"/>
    </row>
    <row r="7160" spans="78:135">
      <c r="BZ7160"/>
      <c r="CA7160" s="100">
        <v>41438.738715277781</v>
      </c>
      <c r="CB7160" t="s">
        <v>498</v>
      </c>
      <c r="CG7160" s="65"/>
      <c r="DJ7160" s="139"/>
      <c r="DK7160" s="95"/>
      <c r="DO7160" s="141"/>
      <c r="DP7160" s="91"/>
      <c r="DQ7160" s="72"/>
      <c r="DR7160" s="72"/>
      <c r="DS7160" s="72"/>
      <c r="DT7160" s="72"/>
      <c r="DZ7160" s="141"/>
      <c r="EA7160" s="141"/>
      <c r="EE7160" s="143"/>
    </row>
    <row r="7161" spans="78:135">
      <c r="BZ7161"/>
      <c r="CA7161" s="100">
        <v>41438.738715277781</v>
      </c>
      <c r="CB7161" t="s">
        <v>499</v>
      </c>
      <c r="CG7161" s="65"/>
      <c r="DJ7161" s="139"/>
      <c r="DK7161" s="95"/>
      <c r="DO7161" s="141"/>
      <c r="DP7161" s="91"/>
      <c r="DQ7161" s="72"/>
      <c r="DR7161" s="72"/>
      <c r="DS7161" s="72"/>
      <c r="DT7161" s="72"/>
      <c r="DZ7161" s="141"/>
      <c r="EA7161" s="141"/>
      <c r="EE7161" s="143"/>
    </row>
    <row r="7162" spans="78:135">
      <c r="BZ7162"/>
      <c r="CA7162" s="100">
        <v>41438.738715277781</v>
      </c>
      <c r="CB7162" t="s">
        <v>558</v>
      </c>
      <c r="CG7162" s="65"/>
      <c r="DJ7162" s="139"/>
      <c r="DK7162" s="95"/>
      <c r="DO7162" s="141"/>
      <c r="DP7162" s="91"/>
      <c r="DQ7162" s="72"/>
      <c r="DR7162" s="72"/>
      <c r="DS7162" s="72"/>
      <c r="DT7162" s="72"/>
      <c r="DZ7162" s="141"/>
      <c r="EA7162" s="141"/>
      <c r="EE7162" s="143"/>
    </row>
    <row r="7163" spans="78:135">
      <c r="BZ7163"/>
      <c r="CA7163" s="100">
        <v>41438.738715277781</v>
      </c>
      <c r="CB7163" t="s">
        <v>559</v>
      </c>
      <c r="CG7163" s="65"/>
      <c r="DJ7163" s="139"/>
      <c r="DK7163" s="95"/>
      <c r="DO7163" s="141"/>
      <c r="DP7163" s="91"/>
      <c r="DQ7163" s="72"/>
      <c r="DR7163" s="72"/>
      <c r="DS7163" s="72"/>
      <c r="DT7163" s="72"/>
      <c r="DZ7163" s="141"/>
      <c r="EA7163" s="141"/>
      <c r="EE7163" s="143"/>
    </row>
    <row r="7164" spans="78:135">
      <c r="BZ7164"/>
      <c r="CA7164" s="100">
        <v>41438.738715277781</v>
      </c>
      <c r="CB7164" t="s">
        <v>560</v>
      </c>
      <c r="CG7164" s="65"/>
      <c r="DJ7164" s="139"/>
      <c r="DK7164" s="95"/>
      <c r="DO7164" s="141"/>
      <c r="DP7164" s="91"/>
      <c r="DQ7164" s="72"/>
      <c r="DR7164" s="72"/>
      <c r="DS7164" s="72"/>
      <c r="DT7164" s="72"/>
      <c r="DZ7164" s="141"/>
      <c r="EA7164" s="141"/>
      <c r="EE7164" s="143"/>
    </row>
    <row r="7165" spans="78:135">
      <c r="BZ7165"/>
      <c r="CA7165" s="100">
        <v>41438.738715277781</v>
      </c>
      <c r="CB7165" t="s">
        <v>561</v>
      </c>
      <c r="CG7165" s="65"/>
      <c r="DJ7165" s="139"/>
      <c r="DK7165" s="95"/>
      <c r="DO7165" s="141"/>
      <c r="DP7165" s="91"/>
      <c r="DQ7165" s="72"/>
      <c r="DR7165" s="72"/>
      <c r="DS7165" s="72"/>
      <c r="DT7165" s="72"/>
      <c r="DZ7165" s="141"/>
      <c r="EA7165" s="141"/>
      <c r="EE7165" s="143"/>
    </row>
    <row r="7166" spans="78:135">
      <c r="BZ7166"/>
      <c r="CA7166" s="100">
        <v>41438.738715277781</v>
      </c>
      <c r="CB7166" t="s">
        <v>504</v>
      </c>
      <c r="CG7166" s="65"/>
      <c r="DJ7166" s="139"/>
      <c r="DK7166" s="95"/>
      <c r="DO7166" s="141"/>
      <c r="DP7166" s="91"/>
      <c r="DQ7166" s="72"/>
      <c r="DR7166" s="72"/>
      <c r="DS7166" s="72"/>
      <c r="DT7166" s="72"/>
      <c r="DZ7166" s="141"/>
      <c r="EA7166" s="141"/>
      <c r="EE7166" s="143"/>
    </row>
    <row r="7167" spans="78:135">
      <c r="BZ7167"/>
      <c r="CA7167" s="100">
        <v>41438.738726851851</v>
      </c>
      <c r="CB7167" t="s">
        <v>505</v>
      </c>
      <c r="CG7167" s="65"/>
      <c r="DJ7167" s="139"/>
      <c r="DK7167" s="95"/>
      <c r="DO7167" s="141"/>
      <c r="DP7167" s="91"/>
      <c r="DQ7167" s="72"/>
      <c r="DR7167" s="72"/>
      <c r="DS7167" s="72"/>
      <c r="DT7167" s="72"/>
      <c r="DZ7167" s="141"/>
      <c r="EA7167" s="141"/>
      <c r="EE7167" s="143"/>
    </row>
    <row r="7168" spans="78:135">
      <c r="BZ7168"/>
      <c r="CA7168" s="100">
        <v>41438.738726851851</v>
      </c>
      <c r="CB7168" t="s">
        <v>441</v>
      </c>
      <c r="CG7168" s="65"/>
      <c r="DJ7168" s="139"/>
      <c r="DK7168" s="95"/>
      <c r="DO7168" s="141"/>
      <c r="DP7168" s="91"/>
      <c r="DQ7168" s="72"/>
      <c r="DR7168" s="72"/>
      <c r="DS7168" s="72"/>
      <c r="DT7168" s="72"/>
      <c r="DZ7168" s="141"/>
      <c r="EA7168" s="141"/>
      <c r="EE7168" s="143"/>
    </row>
    <row r="7169" spans="78:135">
      <c r="BZ7169"/>
      <c r="CA7169" s="100">
        <v>41438.738726851851</v>
      </c>
      <c r="CB7169" t="s">
        <v>442</v>
      </c>
      <c r="CG7169" s="65"/>
      <c r="DJ7169" s="139"/>
      <c r="DK7169" s="95"/>
      <c r="DO7169" s="141"/>
      <c r="DP7169" s="91"/>
      <c r="DQ7169" s="72"/>
      <c r="DR7169" s="72"/>
      <c r="DS7169" s="72"/>
      <c r="DT7169" s="72"/>
      <c r="DZ7169" s="141"/>
      <c r="EA7169" s="141"/>
      <c r="EE7169" s="143"/>
    </row>
    <row r="7170" spans="78:135">
      <c r="BZ7170"/>
      <c r="CA7170" s="100">
        <v>41438.738726851851</v>
      </c>
      <c r="CB7170" t="s">
        <v>443</v>
      </c>
      <c r="CG7170" s="65"/>
      <c r="DJ7170" s="139"/>
      <c r="DK7170" s="95"/>
      <c r="DO7170" s="141"/>
      <c r="DP7170" s="91"/>
      <c r="DQ7170" s="72"/>
      <c r="DR7170" s="72"/>
      <c r="DS7170" s="72"/>
      <c r="DT7170" s="72"/>
      <c r="DZ7170" s="141"/>
      <c r="EA7170" s="141"/>
      <c r="EE7170" s="143"/>
    </row>
    <row r="7171" spans="78:135">
      <c r="BZ7171"/>
      <c r="CA7171" s="100">
        <v>41438.738726851851</v>
      </c>
      <c r="CB7171" t="s">
        <v>444</v>
      </c>
      <c r="CG7171" s="65"/>
      <c r="DJ7171" s="139"/>
      <c r="DK7171" s="95"/>
      <c r="DO7171" s="141"/>
      <c r="DP7171" s="91"/>
      <c r="DQ7171" s="72"/>
      <c r="DR7171" s="72"/>
      <c r="DS7171" s="72"/>
      <c r="DT7171" s="72"/>
      <c r="DZ7171" s="141"/>
      <c r="EA7171" s="141"/>
      <c r="EE7171" s="143"/>
    </row>
    <row r="7172" spans="78:135">
      <c r="BZ7172"/>
      <c r="CA7172" s="100">
        <v>41438.738726851851</v>
      </c>
      <c r="CB7172" t="s">
        <v>292</v>
      </c>
      <c r="CG7172" s="65"/>
      <c r="DJ7172" s="139"/>
      <c r="DK7172" s="95"/>
      <c r="DO7172" s="141"/>
      <c r="DP7172" s="91"/>
      <c r="DQ7172" s="72"/>
      <c r="DR7172" s="72"/>
      <c r="DS7172" s="72"/>
      <c r="DT7172" s="72"/>
      <c r="DZ7172" s="141"/>
      <c r="EA7172" s="141"/>
      <c r="EE7172" s="143"/>
    </row>
    <row r="7173" spans="78:135">
      <c r="BZ7173"/>
      <c r="CA7173" s="100">
        <v>41438.738726851851</v>
      </c>
      <c r="CB7173" t="s">
        <v>293</v>
      </c>
      <c r="CG7173" s="65"/>
      <c r="DJ7173" s="139"/>
      <c r="DK7173" s="95"/>
      <c r="DO7173" s="141"/>
      <c r="DP7173" s="91"/>
      <c r="DQ7173" s="72"/>
      <c r="DR7173" s="72"/>
      <c r="DS7173" s="72"/>
      <c r="DT7173" s="72"/>
      <c r="DZ7173" s="141"/>
      <c r="EA7173" s="141"/>
      <c r="EE7173" s="143"/>
    </row>
    <row r="7174" spans="78:135">
      <c r="BZ7174"/>
      <c r="CA7174" s="100">
        <v>41438.738738425927</v>
      </c>
      <c r="CB7174" t="s">
        <v>365</v>
      </c>
      <c r="CG7174" s="65"/>
      <c r="DJ7174" s="139"/>
      <c r="DK7174" s="95"/>
      <c r="DO7174" s="141"/>
      <c r="DP7174" s="91"/>
      <c r="DQ7174" s="72"/>
      <c r="DR7174" s="72"/>
      <c r="DS7174" s="72"/>
      <c r="DT7174" s="72"/>
      <c r="DZ7174" s="141"/>
      <c r="EA7174" s="141"/>
      <c r="EE7174" s="143"/>
    </row>
    <row r="7175" spans="78:135">
      <c r="BZ7175"/>
      <c r="CA7175" s="100">
        <v>41438.738738425927</v>
      </c>
      <c r="CB7175" t="s">
        <v>366</v>
      </c>
      <c r="CG7175" s="65"/>
      <c r="DJ7175" s="139"/>
      <c r="DK7175" s="95"/>
      <c r="DO7175" s="141"/>
      <c r="DP7175" s="91"/>
      <c r="DQ7175" s="72"/>
      <c r="DR7175" s="72"/>
      <c r="DS7175" s="72"/>
      <c r="DT7175" s="72"/>
      <c r="DZ7175" s="141"/>
      <c r="EA7175" s="141"/>
      <c r="EE7175" s="143"/>
    </row>
    <row r="7176" spans="78:135">
      <c r="BZ7176"/>
      <c r="CA7176" s="100">
        <v>41438.738738425927</v>
      </c>
      <c r="CB7176" t="s">
        <v>314</v>
      </c>
      <c r="CG7176" s="65"/>
      <c r="DJ7176" s="139"/>
      <c r="DK7176" s="95"/>
      <c r="DO7176" s="141"/>
      <c r="DP7176" s="91"/>
      <c r="DQ7176" s="72"/>
      <c r="DR7176" s="72"/>
      <c r="DS7176" s="72"/>
      <c r="DT7176" s="72"/>
      <c r="DZ7176" s="141"/>
      <c r="EA7176" s="141"/>
      <c r="EE7176" s="143"/>
    </row>
    <row r="7177" spans="78:135">
      <c r="BZ7177"/>
      <c r="CA7177" s="100">
        <v>41438.738738425927</v>
      </c>
      <c r="CB7177" t="s">
        <v>315</v>
      </c>
      <c r="CG7177" s="65"/>
      <c r="DJ7177" s="139"/>
      <c r="DK7177" s="95"/>
      <c r="DO7177" s="141"/>
      <c r="DP7177" s="91"/>
      <c r="DQ7177" s="72"/>
      <c r="DR7177" s="72"/>
      <c r="DS7177" s="72"/>
      <c r="DT7177" s="72"/>
      <c r="DZ7177" s="141"/>
      <c r="EA7177" s="141"/>
      <c r="EE7177" s="143"/>
    </row>
    <row r="7178" spans="78:135">
      <c r="BZ7178"/>
      <c r="CA7178" s="100">
        <v>41438.738738425927</v>
      </c>
      <c r="CB7178" t="s">
        <v>316</v>
      </c>
      <c r="CG7178" s="65"/>
      <c r="DJ7178" s="139"/>
      <c r="DK7178" s="95"/>
      <c r="DO7178" s="141"/>
      <c r="DP7178" s="91"/>
      <c r="DQ7178" s="72"/>
      <c r="DR7178" s="72"/>
      <c r="DS7178" s="72"/>
      <c r="DT7178" s="72"/>
      <c r="DZ7178" s="141"/>
      <c r="EA7178" s="141"/>
      <c r="EE7178" s="143"/>
    </row>
    <row r="7179" spans="78:135">
      <c r="BZ7179"/>
      <c r="CA7179" s="100">
        <v>41438.738738425927</v>
      </c>
      <c r="CB7179" t="s">
        <v>317</v>
      </c>
      <c r="CG7179" s="65"/>
      <c r="DJ7179" s="139"/>
      <c r="DK7179" s="95"/>
      <c r="DO7179" s="141"/>
      <c r="DP7179" s="91"/>
      <c r="DQ7179" s="72"/>
      <c r="DR7179" s="72"/>
      <c r="DS7179" s="72"/>
      <c r="DT7179" s="72"/>
      <c r="DZ7179" s="141"/>
      <c r="EA7179" s="141"/>
      <c r="EE7179" s="143"/>
    </row>
    <row r="7180" spans="78:135">
      <c r="BZ7180"/>
      <c r="CA7180" s="100">
        <v>41438.738738425927</v>
      </c>
      <c r="CB7180" t="s">
        <v>282</v>
      </c>
      <c r="CG7180" s="65"/>
      <c r="DJ7180" s="139"/>
      <c r="DK7180" s="95"/>
      <c r="DO7180" s="141"/>
      <c r="DP7180" s="91"/>
      <c r="DQ7180" s="72"/>
      <c r="DR7180" s="72"/>
      <c r="DS7180" s="72"/>
      <c r="DT7180" s="72"/>
      <c r="DZ7180" s="141"/>
      <c r="EA7180" s="141"/>
      <c r="EE7180" s="143"/>
    </row>
    <row r="7181" spans="78:135">
      <c r="BZ7181"/>
      <c r="CA7181" s="100">
        <v>41438.738749999997</v>
      </c>
      <c r="CB7181" t="s">
        <v>283</v>
      </c>
      <c r="CG7181" s="65"/>
      <c r="DJ7181" s="139"/>
      <c r="DK7181" s="95"/>
      <c r="DO7181" s="141"/>
      <c r="DP7181" s="91"/>
      <c r="DQ7181" s="72"/>
      <c r="DR7181" s="72"/>
      <c r="DS7181" s="72"/>
      <c r="DT7181" s="72"/>
      <c r="DZ7181" s="141"/>
      <c r="EA7181" s="141"/>
      <c r="EE7181" s="143"/>
    </row>
    <row r="7182" spans="78:135">
      <c r="BZ7182"/>
      <c r="CA7182" s="100">
        <v>41438.738749999997</v>
      </c>
      <c r="CB7182" t="s">
        <v>371</v>
      </c>
      <c r="CG7182" s="65"/>
      <c r="DJ7182" s="139"/>
      <c r="DK7182" s="95"/>
      <c r="DO7182" s="141"/>
      <c r="DP7182" s="91"/>
      <c r="DQ7182" s="72"/>
      <c r="DR7182" s="72"/>
      <c r="DS7182" s="72"/>
      <c r="DT7182" s="72"/>
      <c r="DZ7182" s="141"/>
      <c r="EA7182" s="141"/>
      <c r="EE7182" s="143"/>
    </row>
    <row r="7183" spans="78:135">
      <c r="BZ7183"/>
      <c r="CA7183" s="100">
        <v>41438.738749999997</v>
      </c>
      <c r="CB7183" t="s">
        <v>372</v>
      </c>
      <c r="CG7183" s="65"/>
      <c r="DJ7183" s="139"/>
      <c r="DK7183" s="95"/>
      <c r="DO7183" s="141"/>
      <c r="DP7183" s="91"/>
      <c r="DQ7183" s="72"/>
      <c r="DR7183" s="72"/>
      <c r="DS7183" s="72"/>
      <c r="DT7183" s="72"/>
      <c r="DZ7183" s="141"/>
      <c r="EA7183" s="141"/>
      <c r="EE7183" s="143"/>
    </row>
    <row r="7184" spans="78:135">
      <c r="BZ7184"/>
      <c r="CA7184" s="100">
        <v>41438.738749999997</v>
      </c>
      <c r="CB7184" t="s">
        <v>304</v>
      </c>
      <c r="CG7184" s="65"/>
      <c r="DJ7184" s="139"/>
      <c r="DK7184" s="95"/>
      <c r="DO7184" s="141"/>
      <c r="DP7184" s="91"/>
      <c r="DQ7184" s="72"/>
      <c r="DR7184" s="72"/>
      <c r="DS7184" s="72"/>
      <c r="DT7184" s="72"/>
      <c r="DZ7184" s="141"/>
      <c r="EA7184" s="141"/>
      <c r="EE7184" s="143"/>
    </row>
    <row r="7185" spans="78:135">
      <c r="BZ7185"/>
      <c r="CA7185" s="100">
        <v>41438.738749999997</v>
      </c>
      <c r="CB7185" t="s">
        <v>305</v>
      </c>
      <c r="CG7185" s="65"/>
      <c r="DJ7185" s="139"/>
      <c r="DK7185" s="95"/>
      <c r="DO7185" s="141"/>
      <c r="DP7185" s="91"/>
      <c r="DQ7185" s="72"/>
      <c r="DR7185" s="72"/>
      <c r="DS7185" s="72"/>
      <c r="DT7185" s="72"/>
      <c r="DZ7185" s="141"/>
      <c r="EA7185" s="141"/>
      <c r="EE7185" s="143"/>
    </row>
    <row r="7186" spans="78:135">
      <c r="BZ7186"/>
      <c r="CA7186" s="100">
        <v>41438.738749999997</v>
      </c>
      <c r="CB7186" t="s">
        <v>457</v>
      </c>
      <c r="CG7186" s="65"/>
      <c r="DJ7186" s="139"/>
      <c r="DK7186" s="95"/>
      <c r="DO7186" s="141"/>
      <c r="DP7186" s="91"/>
      <c r="DQ7186" s="72"/>
      <c r="DR7186" s="72"/>
      <c r="DS7186" s="72"/>
      <c r="DT7186" s="72"/>
      <c r="DZ7186" s="141"/>
      <c r="EA7186" s="141"/>
      <c r="EE7186" s="143"/>
    </row>
    <row r="7187" spans="78:135">
      <c r="BZ7187"/>
      <c r="CA7187" s="100">
        <v>41438.738749999997</v>
      </c>
      <c r="CB7187" t="s">
        <v>458</v>
      </c>
      <c r="CG7187" s="65"/>
      <c r="DJ7187" s="139"/>
      <c r="DK7187" s="95"/>
      <c r="DO7187" s="141"/>
      <c r="DP7187" s="91"/>
      <c r="DQ7187" s="72"/>
      <c r="DR7187" s="72"/>
      <c r="DS7187" s="72"/>
      <c r="DT7187" s="72"/>
      <c r="DZ7187" s="141"/>
      <c r="EA7187" s="141"/>
      <c r="EE7187" s="143"/>
    </row>
    <row r="7188" spans="78:135">
      <c r="BZ7188"/>
      <c r="CA7188" s="100">
        <v>41438.738761574074</v>
      </c>
      <c r="CB7188" t="s">
        <v>308</v>
      </c>
      <c r="CG7188" s="65"/>
      <c r="DJ7188" s="139"/>
      <c r="DK7188" s="95"/>
      <c r="DO7188" s="141"/>
      <c r="DP7188" s="91"/>
      <c r="DQ7188" s="72"/>
      <c r="DR7188" s="72"/>
      <c r="DS7188" s="72"/>
      <c r="DT7188" s="72"/>
      <c r="DZ7188" s="141"/>
      <c r="EA7188" s="141"/>
      <c r="EE7188" s="143"/>
    </row>
    <row r="7189" spans="78:135">
      <c r="BZ7189"/>
      <c r="CA7189" s="100">
        <v>41438.738761574074</v>
      </c>
      <c r="CB7189" t="s">
        <v>309</v>
      </c>
      <c r="CG7189" s="65"/>
      <c r="DJ7189" s="139"/>
      <c r="DK7189" s="95"/>
      <c r="DO7189" s="141"/>
      <c r="DP7189" s="91"/>
      <c r="DQ7189" s="72"/>
      <c r="DR7189" s="72"/>
      <c r="DS7189" s="72"/>
      <c r="DT7189" s="72"/>
      <c r="DZ7189" s="141"/>
      <c r="EA7189" s="141"/>
      <c r="EE7189" s="143"/>
    </row>
    <row r="7190" spans="78:135">
      <c r="BZ7190"/>
      <c r="CA7190" s="100">
        <v>41438.738761574074</v>
      </c>
      <c r="CB7190" t="s">
        <v>532</v>
      </c>
      <c r="CG7190" s="65"/>
      <c r="DJ7190" s="139"/>
      <c r="DK7190" s="95"/>
      <c r="DO7190" s="141"/>
      <c r="DP7190" s="91"/>
      <c r="DQ7190" s="72"/>
      <c r="DR7190" s="72"/>
      <c r="DS7190" s="72"/>
      <c r="DT7190" s="72"/>
      <c r="DZ7190" s="141"/>
      <c r="EA7190" s="141"/>
      <c r="EE7190" s="143"/>
    </row>
    <row r="7191" spans="78:135">
      <c r="BZ7191"/>
      <c r="CA7191" s="100">
        <v>41438.738761574074</v>
      </c>
      <c r="CB7191" t="s">
        <v>533</v>
      </c>
      <c r="CG7191" s="65"/>
      <c r="DJ7191" s="139"/>
      <c r="DK7191" s="95"/>
      <c r="DO7191" s="141"/>
      <c r="DP7191" s="91"/>
      <c r="DQ7191" s="72"/>
      <c r="DR7191" s="72"/>
      <c r="DS7191" s="72"/>
      <c r="DT7191" s="72"/>
      <c r="DZ7191" s="141"/>
      <c r="EA7191" s="141"/>
      <c r="EE7191" s="143"/>
    </row>
    <row r="7192" spans="78:135">
      <c r="BZ7192"/>
      <c r="CA7192" s="100">
        <v>41438.738761574074</v>
      </c>
      <c r="CB7192" t="s">
        <v>462</v>
      </c>
      <c r="CG7192" s="65"/>
      <c r="DJ7192" s="139"/>
      <c r="DK7192" s="95"/>
      <c r="DO7192" s="141"/>
      <c r="DP7192" s="91"/>
      <c r="DQ7192" s="72"/>
      <c r="DR7192" s="72"/>
      <c r="DS7192" s="72"/>
      <c r="DT7192" s="72"/>
      <c r="DZ7192" s="141"/>
      <c r="EA7192" s="141"/>
      <c r="EE7192" s="143"/>
    </row>
    <row r="7193" spans="78:135">
      <c r="BZ7193"/>
      <c r="CA7193" s="100">
        <v>41438.73877314815</v>
      </c>
      <c r="CB7193" t="s">
        <v>463</v>
      </c>
      <c r="CG7193" s="65"/>
      <c r="DJ7193" s="139"/>
      <c r="DK7193" s="95"/>
      <c r="DO7193" s="141"/>
      <c r="DP7193" s="91"/>
      <c r="DQ7193" s="72"/>
      <c r="DR7193" s="72"/>
      <c r="DS7193" s="72"/>
      <c r="DT7193" s="72"/>
      <c r="DZ7193" s="141"/>
      <c r="EA7193" s="141"/>
      <c r="EE7193" s="143"/>
    </row>
    <row r="7194" spans="78:135">
      <c r="BZ7194"/>
      <c r="CA7194" s="100">
        <v>41438.73877314815</v>
      </c>
      <c r="CB7194" t="s">
        <v>536</v>
      </c>
      <c r="CG7194" s="65"/>
      <c r="DJ7194" s="139"/>
      <c r="DK7194" s="95"/>
      <c r="DO7194" s="141"/>
      <c r="DP7194" s="91"/>
      <c r="DQ7194" s="72"/>
      <c r="DR7194" s="72"/>
      <c r="DS7194" s="72"/>
      <c r="DT7194" s="72"/>
      <c r="DZ7194" s="141"/>
      <c r="EA7194" s="141"/>
      <c r="EE7194" s="143"/>
    </row>
    <row r="7195" spans="78:135">
      <c r="BZ7195"/>
      <c r="CA7195" s="100">
        <v>41438.73877314815</v>
      </c>
      <c r="CB7195" t="s">
        <v>537</v>
      </c>
      <c r="CG7195" s="65"/>
      <c r="DJ7195" s="139"/>
      <c r="DK7195" s="95"/>
      <c r="DO7195" s="141"/>
      <c r="DP7195" s="91"/>
      <c r="DQ7195" s="72"/>
      <c r="DR7195" s="72"/>
      <c r="DS7195" s="72"/>
      <c r="DT7195" s="72"/>
      <c r="DZ7195" s="141"/>
      <c r="EA7195" s="141"/>
      <c r="EE7195" s="143"/>
    </row>
    <row r="7196" spans="78:135">
      <c r="BZ7196"/>
      <c r="CA7196" s="100">
        <v>41438.73877314815</v>
      </c>
      <c r="CB7196" t="s">
        <v>538</v>
      </c>
      <c r="CG7196" s="65"/>
      <c r="DJ7196" s="139"/>
      <c r="DK7196" s="95"/>
      <c r="DO7196" s="141"/>
      <c r="DP7196" s="91"/>
      <c r="DQ7196" s="72"/>
      <c r="DR7196" s="72"/>
      <c r="DS7196" s="72"/>
      <c r="DT7196" s="72"/>
      <c r="DZ7196" s="141"/>
      <c r="EA7196" s="141"/>
      <c r="EE7196" s="143"/>
    </row>
    <row r="7197" spans="78:135">
      <c r="BZ7197"/>
      <c r="CA7197" s="100">
        <v>41438.73877314815</v>
      </c>
      <c r="CB7197" t="s">
        <v>539</v>
      </c>
      <c r="CG7197" s="65"/>
      <c r="DJ7197" s="139"/>
      <c r="DK7197" s="95"/>
      <c r="DO7197" s="141"/>
      <c r="DP7197" s="91"/>
      <c r="DQ7197" s="72"/>
      <c r="DR7197" s="72"/>
      <c r="DS7197" s="72"/>
      <c r="DT7197" s="72"/>
      <c r="DZ7197" s="141"/>
      <c r="EA7197" s="141"/>
      <c r="EE7197" s="143"/>
    </row>
    <row r="7198" spans="78:135">
      <c r="BZ7198"/>
      <c r="CA7198" s="100">
        <v>41438.73877314815</v>
      </c>
      <c r="CB7198" t="s">
        <v>468</v>
      </c>
      <c r="CG7198" s="65"/>
      <c r="DJ7198" s="139"/>
      <c r="DK7198" s="95"/>
      <c r="DO7198" s="141"/>
      <c r="DP7198" s="91"/>
      <c r="DQ7198" s="72"/>
      <c r="DR7198" s="72"/>
      <c r="DS7198" s="72"/>
      <c r="DT7198" s="72"/>
      <c r="DZ7198" s="141"/>
      <c r="EA7198" s="141"/>
      <c r="EE7198" s="143"/>
    </row>
    <row r="7199" spans="78:135">
      <c r="BZ7199"/>
      <c r="CA7199" s="100">
        <v>41438.73877314815</v>
      </c>
      <c r="CB7199" t="s">
        <v>469</v>
      </c>
      <c r="CG7199" s="65"/>
      <c r="DJ7199" s="139"/>
      <c r="DK7199" s="95"/>
      <c r="DO7199" s="141"/>
      <c r="DP7199" s="91"/>
      <c r="DQ7199" s="72"/>
      <c r="DR7199" s="72"/>
      <c r="DS7199" s="72"/>
      <c r="DT7199" s="72"/>
      <c r="DZ7199" s="141"/>
      <c r="EA7199" s="141"/>
      <c r="EE7199" s="143"/>
    </row>
    <row r="7200" spans="78:135">
      <c r="BZ7200"/>
      <c r="CA7200" s="100">
        <v>41438.73877314815</v>
      </c>
      <c r="CB7200" t="s">
        <v>393</v>
      </c>
      <c r="CG7200" s="65"/>
      <c r="DJ7200" s="139"/>
      <c r="DK7200" s="95"/>
      <c r="DO7200" s="141"/>
      <c r="DP7200" s="91"/>
      <c r="DQ7200" s="72"/>
      <c r="DR7200" s="72"/>
      <c r="DS7200" s="72"/>
      <c r="DT7200" s="72"/>
      <c r="DZ7200" s="141"/>
      <c r="EA7200" s="141"/>
      <c r="EE7200" s="143"/>
    </row>
    <row r="7201" spans="78:135">
      <c r="BZ7201"/>
      <c r="CA7201" s="100">
        <v>41438.73878472222</v>
      </c>
      <c r="CB7201" t="s">
        <v>394</v>
      </c>
      <c r="CG7201" s="65"/>
      <c r="DJ7201" s="139"/>
      <c r="DK7201" s="95"/>
      <c r="DO7201" s="141"/>
      <c r="DP7201" s="91"/>
      <c r="DQ7201" s="72"/>
      <c r="DR7201" s="72"/>
      <c r="DS7201" s="72"/>
      <c r="DT7201" s="72"/>
      <c r="DZ7201" s="141"/>
      <c r="EA7201" s="141"/>
      <c r="EE7201" s="143"/>
    </row>
    <row r="7202" spans="78:135">
      <c r="BZ7202"/>
      <c r="CA7202" s="100">
        <v>41438.73878472222</v>
      </c>
      <c r="CB7202" t="s">
        <v>395</v>
      </c>
      <c r="CG7202" s="65"/>
      <c r="DJ7202" s="139"/>
      <c r="DK7202" s="95"/>
      <c r="DO7202" s="141"/>
      <c r="DP7202" s="91"/>
      <c r="DQ7202" s="72"/>
      <c r="DR7202" s="72"/>
      <c r="DS7202" s="72"/>
      <c r="DT7202" s="72"/>
      <c r="DZ7202" s="141"/>
      <c r="EA7202" s="141"/>
      <c r="EE7202" s="143"/>
    </row>
    <row r="7203" spans="78:135">
      <c r="BZ7203"/>
      <c r="CA7203" s="100">
        <v>41438.73878472222</v>
      </c>
      <c r="CB7203" t="s">
        <v>396</v>
      </c>
      <c r="CG7203" s="65"/>
      <c r="DJ7203" s="139"/>
      <c r="DK7203" s="95"/>
      <c r="DO7203" s="141"/>
      <c r="DP7203" s="91"/>
      <c r="DQ7203" s="72"/>
      <c r="DR7203" s="72"/>
      <c r="DS7203" s="72"/>
      <c r="DT7203" s="72"/>
      <c r="DZ7203" s="141"/>
      <c r="EA7203" s="141"/>
      <c r="EE7203" s="143"/>
    </row>
    <row r="7204" spans="78:135">
      <c r="BZ7204"/>
      <c r="CA7204" s="100">
        <v>41438.73878472222</v>
      </c>
      <c r="CB7204" t="s">
        <v>290</v>
      </c>
      <c r="CG7204" s="65"/>
      <c r="DJ7204" s="139"/>
      <c r="DK7204" s="95"/>
      <c r="DO7204" s="141"/>
      <c r="DP7204" s="91"/>
      <c r="DQ7204" s="72"/>
      <c r="DR7204" s="72"/>
      <c r="DS7204" s="72"/>
      <c r="DT7204" s="72"/>
      <c r="DZ7204" s="141"/>
      <c r="EA7204" s="141"/>
      <c r="EE7204" s="143"/>
    </row>
    <row r="7205" spans="78:135">
      <c r="BZ7205"/>
      <c r="CA7205" s="100">
        <v>41438.73878472222</v>
      </c>
      <c r="CB7205" t="s">
        <v>291</v>
      </c>
      <c r="CG7205" s="65"/>
      <c r="DJ7205" s="139"/>
      <c r="DK7205" s="95"/>
      <c r="DO7205" s="141"/>
      <c r="DP7205" s="91"/>
      <c r="DQ7205" s="72"/>
      <c r="DR7205" s="72"/>
      <c r="DS7205" s="72"/>
      <c r="DT7205" s="72"/>
      <c r="DZ7205" s="141"/>
      <c r="EA7205" s="141"/>
      <c r="EE7205" s="143"/>
    </row>
    <row r="7206" spans="78:135">
      <c r="BZ7206"/>
      <c r="CA7206" s="100">
        <v>41438.73878472222</v>
      </c>
      <c r="CB7206" t="s">
        <v>326</v>
      </c>
      <c r="CG7206" s="65"/>
      <c r="DJ7206" s="139"/>
      <c r="DK7206" s="95"/>
      <c r="DO7206" s="141"/>
      <c r="DP7206" s="91"/>
      <c r="DQ7206" s="72"/>
      <c r="DR7206" s="72"/>
      <c r="DS7206" s="72"/>
      <c r="DT7206" s="72"/>
      <c r="DZ7206" s="141"/>
      <c r="EA7206" s="141"/>
      <c r="EE7206" s="143"/>
    </row>
    <row r="7207" spans="78:135">
      <c r="BZ7207"/>
      <c r="CA7207" s="100">
        <v>41438.73878472222</v>
      </c>
      <c r="CB7207" t="s">
        <v>327</v>
      </c>
      <c r="CG7207" s="65"/>
      <c r="DJ7207" s="139"/>
      <c r="DK7207" s="95"/>
      <c r="DO7207" s="141"/>
      <c r="DP7207" s="91"/>
      <c r="DQ7207" s="72"/>
      <c r="DR7207" s="72"/>
      <c r="DS7207" s="72"/>
      <c r="DT7207" s="72"/>
      <c r="DZ7207" s="141"/>
      <c r="EA7207" s="141"/>
      <c r="EE7207" s="143"/>
    </row>
    <row r="7208" spans="78:135">
      <c r="BZ7208"/>
      <c r="CA7208" s="100">
        <v>41438.738796296297</v>
      </c>
      <c r="CB7208" t="s">
        <v>353</v>
      </c>
      <c r="CG7208" s="65"/>
      <c r="DJ7208" s="139"/>
      <c r="DK7208" s="95"/>
      <c r="DO7208" s="141"/>
      <c r="DP7208" s="91"/>
      <c r="DQ7208" s="72"/>
      <c r="DR7208" s="72"/>
      <c r="DS7208" s="72"/>
      <c r="DT7208" s="72"/>
      <c r="DZ7208" s="141"/>
      <c r="EA7208" s="141"/>
      <c r="EE7208" s="143"/>
    </row>
    <row r="7209" spans="78:135">
      <c r="BZ7209"/>
      <c r="CA7209" s="100">
        <v>41438.738796296297</v>
      </c>
      <c r="CB7209" t="s">
        <v>354</v>
      </c>
      <c r="CG7209" s="65"/>
      <c r="DJ7209" s="139"/>
      <c r="DK7209" s="95"/>
      <c r="DO7209" s="141"/>
      <c r="DP7209" s="91"/>
      <c r="DQ7209" s="72"/>
      <c r="DR7209" s="72"/>
      <c r="DS7209" s="72"/>
      <c r="DT7209" s="72"/>
      <c r="DZ7209" s="141"/>
      <c r="EA7209" s="141"/>
      <c r="EE7209" s="143"/>
    </row>
    <row r="7210" spans="78:135">
      <c r="BZ7210"/>
      <c r="CA7210" s="100">
        <v>41438.738796296297</v>
      </c>
      <c r="CB7210" t="s">
        <v>355</v>
      </c>
      <c r="CG7210" s="65"/>
      <c r="DJ7210" s="139"/>
      <c r="DK7210" s="95"/>
      <c r="DO7210" s="141"/>
      <c r="DP7210" s="91"/>
      <c r="DQ7210" s="72"/>
      <c r="DR7210" s="72"/>
      <c r="DS7210" s="72"/>
      <c r="DT7210" s="72"/>
      <c r="DZ7210" s="141"/>
      <c r="EA7210" s="141"/>
      <c r="EE7210" s="143"/>
    </row>
    <row r="7211" spans="78:135">
      <c r="BZ7211"/>
      <c r="CA7211" s="100">
        <v>41438.738796296297</v>
      </c>
      <c r="CB7211" t="s">
        <v>356</v>
      </c>
      <c r="CG7211" s="65"/>
      <c r="DJ7211" s="139"/>
      <c r="DK7211" s="95"/>
      <c r="DO7211" s="141"/>
      <c r="DP7211" s="91"/>
      <c r="DQ7211" s="72"/>
      <c r="DR7211" s="72"/>
      <c r="DS7211" s="72"/>
      <c r="DT7211" s="72"/>
      <c r="DZ7211" s="141"/>
      <c r="EA7211" s="141"/>
      <c r="EE7211" s="143"/>
    </row>
    <row r="7212" spans="78:135">
      <c r="BZ7212"/>
      <c r="CA7212" s="100">
        <v>41438.738796296297</v>
      </c>
      <c r="CB7212" t="s">
        <v>286</v>
      </c>
      <c r="CG7212" s="65"/>
      <c r="DJ7212" s="139"/>
      <c r="DK7212" s="95"/>
      <c r="DO7212" s="141"/>
      <c r="DP7212" s="91"/>
      <c r="DQ7212" s="72"/>
      <c r="DR7212" s="72"/>
      <c r="DS7212" s="72"/>
      <c r="DT7212" s="72"/>
      <c r="DZ7212" s="141"/>
      <c r="EA7212" s="141"/>
      <c r="EE7212" s="143"/>
    </row>
    <row r="7213" spans="78:135">
      <c r="BZ7213"/>
      <c r="CA7213" s="100">
        <v>41438.738796296297</v>
      </c>
      <c r="CB7213" t="s">
        <v>287</v>
      </c>
      <c r="CG7213" s="65"/>
      <c r="DJ7213" s="139"/>
      <c r="DK7213" s="95"/>
      <c r="DO7213" s="141"/>
      <c r="DP7213" s="91"/>
      <c r="DQ7213" s="72"/>
      <c r="DR7213" s="72"/>
      <c r="DS7213" s="72"/>
      <c r="DT7213" s="72"/>
      <c r="DZ7213" s="141"/>
      <c r="EA7213" s="141"/>
      <c r="EE7213" s="143"/>
    </row>
    <row r="7214" spans="78:135">
      <c r="BZ7214"/>
      <c r="CA7214" s="100">
        <v>41438.738796296297</v>
      </c>
      <c r="CB7214" t="s">
        <v>341</v>
      </c>
      <c r="CG7214" s="65"/>
      <c r="DJ7214" s="139"/>
      <c r="DK7214" s="95"/>
      <c r="DO7214" s="141"/>
      <c r="DP7214" s="91"/>
      <c r="DQ7214" s="72"/>
      <c r="DR7214" s="72"/>
      <c r="DS7214" s="72"/>
      <c r="DT7214" s="72"/>
      <c r="DZ7214" s="141"/>
      <c r="EA7214" s="141"/>
      <c r="EE7214" s="143"/>
    </row>
    <row r="7215" spans="78:135">
      <c r="BZ7215"/>
      <c r="CA7215" s="100">
        <v>41438.738807870373</v>
      </c>
      <c r="CB7215" t="s">
        <v>342</v>
      </c>
      <c r="CG7215" s="65"/>
      <c r="DJ7215" s="139"/>
      <c r="DK7215" s="95"/>
      <c r="DO7215" s="141"/>
      <c r="DP7215" s="91"/>
      <c r="DQ7215" s="72"/>
      <c r="DR7215" s="72"/>
      <c r="DS7215" s="72"/>
      <c r="DT7215" s="72"/>
      <c r="DZ7215" s="141"/>
      <c r="EA7215" s="141"/>
      <c r="EE7215" s="143"/>
    </row>
    <row r="7216" spans="78:135">
      <c r="BZ7216"/>
      <c r="CA7216" s="100">
        <v>41438.738807870373</v>
      </c>
      <c r="CB7216" t="s">
        <v>302</v>
      </c>
      <c r="CG7216" s="65"/>
      <c r="DJ7216" s="139"/>
      <c r="DK7216" s="95"/>
      <c r="DO7216" s="141"/>
      <c r="DP7216" s="91"/>
      <c r="DQ7216" s="72"/>
      <c r="DR7216" s="72"/>
      <c r="DS7216" s="72"/>
      <c r="DT7216" s="72"/>
      <c r="DZ7216" s="141"/>
      <c r="EA7216" s="141"/>
      <c r="EE7216" s="143"/>
    </row>
    <row r="7217" spans="78:135">
      <c r="BZ7217"/>
      <c r="CA7217" s="100">
        <v>41438.738807870373</v>
      </c>
      <c r="CB7217" t="s">
        <v>303</v>
      </c>
      <c r="CG7217" s="65"/>
      <c r="DJ7217" s="139"/>
      <c r="DK7217" s="95"/>
      <c r="DO7217" s="141"/>
      <c r="DP7217" s="91"/>
      <c r="DQ7217" s="72"/>
      <c r="DR7217" s="72"/>
      <c r="DS7217" s="72"/>
      <c r="DT7217" s="72"/>
      <c r="DZ7217" s="141"/>
      <c r="EA7217" s="141"/>
      <c r="EE7217" s="143"/>
    </row>
    <row r="7218" spans="78:135">
      <c r="BZ7218"/>
      <c r="CA7218" s="100">
        <v>41438.738807870373</v>
      </c>
      <c r="CB7218" t="s">
        <v>427</v>
      </c>
      <c r="CG7218" s="65"/>
      <c r="DJ7218" s="139"/>
      <c r="DK7218" s="95"/>
      <c r="DO7218" s="141"/>
      <c r="DP7218" s="91"/>
      <c r="DQ7218" s="72"/>
      <c r="DR7218" s="72"/>
      <c r="DS7218" s="72"/>
      <c r="DT7218" s="72"/>
      <c r="DZ7218" s="141"/>
      <c r="EA7218" s="141"/>
      <c r="EE7218" s="143"/>
    </row>
    <row r="7219" spans="78:135">
      <c r="BZ7219"/>
      <c r="CA7219" s="100">
        <v>41438.738807870373</v>
      </c>
      <c r="CB7219" t="s">
        <v>428</v>
      </c>
      <c r="CG7219" s="65"/>
      <c r="DJ7219" s="139"/>
      <c r="DK7219" s="95"/>
      <c r="DO7219" s="141"/>
      <c r="DP7219" s="91"/>
      <c r="DQ7219" s="72"/>
      <c r="DR7219" s="72"/>
      <c r="DS7219" s="72"/>
      <c r="DT7219" s="72"/>
      <c r="DZ7219" s="141"/>
      <c r="EA7219" s="141"/>
      <c r="EE7219" s="143"/>
    </row>
    <row r="7220" spans="78:135">
      <c r="BZ7220"/>
      <c r="CA7220" s="100">
        <v>41438.738807870373</v>
      </c>
      <c r="CB7220" t="s">
        <v>276</v>
      </c>
      <c r="CG7220" s="65"/>
      <c r="DJ7220" s="139"/>
      <c r="DK7220" s="95"/>
      <c r="DO7220" s="141"/>
      <c r="DP7220" s="91"/>
      <c r="DQ7220" s="72"/>
      <c r="DR7220" s="72"/>
      <c r="DS7220" s="72"/>
      <c r="DT7220" s="72"/>
      <c r="DZ7220" s="141"/>
      <c r="EA7220" s="141"/>
      <c r="EE7220" s="143"/>
    </row>
    <row r="7221" spans="78:135">
      <c r="BZ7221"/>
      <c r="CA7221" s="100">
        <v>41438.738807870373</v>
      </c>
      <c r="CB7221" t="s">
        <v>277</v>
      </c>
      <c r="CG7221" s="65"/>
      <c r="DJ7221" s="139"/>
      <c r="DK7221" s="95"/>
      <c r="DO7221" s="141"/>
      <c r="DP7221" s="91"/>
      <c r="DQ7221" s="72"/>
      <c r="DR7221" s="72"/>
      <c r="DS7221" s="72"/>
      <c r="DT7221" s="72"/>
      <c r="DZ7221" s="141"/>
      <c r="EA7221" s="141"/>
      <c r="EE7221" s="143"/>
    </row>
    <row r="7222" spans="78:135">
      <c r="BZ7222"/>
      <c r="CA7222" s="100">
        <v>41438.738819444443</v>
      </c>
      <c r="CB7222" t="s">
        <v>496</v>
      </c>
      <c r="CG7222" s="65"/>
      <c r="DJ7222" s="139"/>
      <c r="DK7222" s="95"/>
      <c r="DO7222" s="141"/>
      <c r="DP7222" s="91"/>
      <c r="DQ7222" s="72"/>
      <c r="DR7222" s="72"/>
      <c r="DS7222" s="72"/>
      <c r="DT7222" s="72"/>
      <c r="DZ7222" s="141"/>
      <c r="EA7222" s="141"/>
      <c r="EE7222" s="143"/>
    </row>
    <row r="7223" spans="78:135">
      <c r="BZ7223"/>
      <c r="CA7223" s="100">
        <v>41438.738819444443</v>
      </c>
      <c r="CB7223" t="s">
        <v>497</v>
      </c>
      <c r="CG7223" s="65"/>
      <c r="DJ7223" s="139"/>
      <c r="DK7223" s="95"/>
      <c r="DO7223" s="141"/>
      <c r="DP7223" s="91"/>
      <c r="DQ7223" s="72"/>
      <c r="DR7223" s="72"/>
      <c r="DS7223" s="72"/>
      <c r="DT7223" s="72"/>
      <c r="DZ7223" s="141"/>
      <c r="EA7223" s="141"/>
      <c r="EE7223" s="143"/>
    </row>
    <row r="7224" spans="78:135">
      <c r="BZ7224"/>
      <c r="CA7224" s="100">
        <v>41438.738819444443</v>
      </c>
      <c r="CB7224" t="s">
        <v>433</v>
      </c>
      <c r="CG7224" s="65"/>
      <c r="DJ7224" s="139"/>
      <c r="DK7224" s="95"/>
      <c r="DO7224" s="141"/>
      <c r="DP7224" s="91"/>
      <c r="DQ7224" s="72"/>
      <c r="DR7224" s="72"/>
      <c r="DS7224" s="72"/>
      <c r="DT7224" s="72"/>
      <c r="DZ7224" s="141"/>
      <c r="EA7224" s="141"/>
      <c r="EE7224" s="143"/>
    </row>
    <row r="7225" spans="78:135">
      <c r="BZ7225"/>
      <c r="CA7225" s="100">
        <v>41438.738819444443</v>
      </c>
      <c r="CB7225" t="s">
        <v>434</v>
      </c>
      <c r="CG7225" s="65"/>
      <c r="DJ7225" s="139"/>
      <c r="DK7225" s="95"/>
      <c r="DO7225" s="141"/>
      <c r="DP7225" s="91"/>
      <c r="DQ7225" s="72"/>
      <c r="DR7225" s="72"/>
      <c r="DS7225" s="72"/>
      <c r="DT7225" s="72"/>
      <c r="DZ7225" s="141"/>
      <c r="EA7225" s="141"/>
      <c r="EE7225" s="143"/>
    </row>
    <row r="7226" spans="78:135">
      <c r="BZ7226"/>
      <c r="CA7226" s="100">
        <v>41438.738819444443</v>
      </c>
      <c r="CB7226" t="s">
        <v>500</v>
      </c>
      <c r="CG7226" s="65"/>
      <c r="DJ7226" s="139"/>
      <c r="DK7226" s="95"/>
      <c r="DO7226" s="141"/>
      <c r="DP7226" s="91"/>
      <c r="DQ7226" s="72"/>
      <c r="DR7226" s="72"/>
      <c r="DS7226" s="72"/>
      <c r="DT7226" s="72"/>
      <c r="DZ7226" s="141"/>
      <c r="EA7226" s="141"/>
      <c r="EE7226" s="143"/>
    </row>
    <row r="7227" spans="78:135">
      <c r="BZ7227"/>
      <c r="CA7227" s="100">
        <v>41438.738819444443</v>
      </c>
      <c r="CB7227" t="s">
        <v>501</v>
      </c>
      <c r="CG7227" s="65"/>
      <c r="DJ7227" s="139"/>
      <c r="DK7227" s="95"/>
      <c r="DO7227" s="141"/>
      <c r="DP7227" s="91"/>
      <c r="DQ7227" s="72"/>
      <c r="DR7227" s="72"/>
      <c r="DS7227" s="72"/>
      <c r="DT7227" s="72"/>
      <c r="DZ7227" s="141"/>
      <c r="EA7227" s="141"/>
      <c r="EE7227" s="143"/>
    </row>
    <row r="7228" spans="78:135">
      <c r="BZ7228"/>
      <c r="CA7228" s="100">
        <v>41438.738819444443</v>
      </c>
      <c r="CB7228" t="s">
        <v>502</v>
      </c>
      <c r="CG7228" s="65"/>
      <c r="DJ7228" s="139"/>
      <c r="DK7228" s="95"/>
      <c r="DO7228" s="141"/>
      <c r="DP7228" s="91"/>
      <c r="DQ7228" s="72"/>
      <c r="DR7228" s="72"/>
      <c r="DS7228" s="72"/>
      <c r="DT7228" s="72"/>
      <c r="DZ7228" s="141"/>
      <c r="EA7228" s="141"/>
      <c r="EE7228" s="143"/>
    </row>
    <row r="7229" spans="78:135">
      <c r="BZ7229"/>
      <c r="CA7229" s="100">
        <v>41438.73883101852</v>
      </c>
      <c r="CB7229" t="s">
        <v>503</v>
      </c>
      <c r="CG7229" s="65"/>
      <c r="DJ7229" s="139"/>
      <c r="DK7229" s="95"/>
      <c r="DO7229" s="141"/>
      <c r="DP7229" s="91"/>
      <c r="DQ7229" s="72"/>
      <c r="DR7229" s="72"/>
      <c r="DS7229" s="72"/>
      <c r="DT7229" s="72"/>
      <c r="DZ7229" s="141"/>
      <c r="EA7229" s="141"/>
      <c r="EE7229" s="143"/>
    </row>
    <row r="7230" spans="78:135">
      <c r="BZ7230"/>
      <c r="CA7230" s="100">
        <v>41438.73883101852</v>
      </c>
      <c r="CB7230" t="s">
        <v>439</v>
      </c>
      <c r="CG7230" s="65"/>
      <c r="DJ7230" s="139"/>
      <c r="DK7230" s="95"/>
      <c r="DO7230" s="141"/>
      <c r="DP7230" s="91"/>
      <c r="DQ7230" s="72"/>
      <c r="DR7230" s="72"/>
      <c r="DS7230" s="72"/>
      <c r="DT7230" s="72"/>
      <c r="DZ7230" s="141"/>
      <c r="EA7230" s="141"/>
      <c r="EE7230" s="143"/>
    </row>
    <row r="7231" spans="78:135">
      <c r="BZ7231"/>
      <c r="CA7231" s="100">
        <v>41438.73883101852</v>
      </c>
      <c r="CB7231" t="s">
        <v>440</v>
      </c>
      <c r="CG7231" s="65"/>
      <c r="DJ7231" s="139"/>
      <c r="DK7231" s="95"/>
      <c r="DO7231" s="141"/>
      <c r="DP7231" s="91"/>
      <c r="DQ7231" s="72"/>
      <c r="DR7231" s="72"/>
      <c r="DS7231" s="72"/>
      <c r="DT7231" s="72"/>
      <c r="DZ7231" s="141"/>
      <c r="EA7231" s="141"/>
      <c r="EE7231" s="143"/>
    </row>
    <row r="7232" spans="78:135">
      <c r="BZ7232"/>
      <c r="CA7232" s="100">
        <v>41438.73883101852</v>
      </c>
      <c r="CB7232" t="s">
        <v>359</v>
      </c>
      <c r="CG7232" s="65"/>
      <c r="DJ7232" s="139"/>
      <c r="DK7232" s="95"/>
      <c r="DO7232" s="141"/>
      <c r="DP7232" s="91"/>
      <c r="DQ7232" s="72"/>
      <c r="DR7232" s="72"/>
      <c r="DS7232" s="72"/>
      <c r="DT7232" s="72"/>
      <c r="DZ7232" s="141"/>
      <c r="EA7232" s="141"/>
      <c r="EE7232" s="143"/>
    </row>
    <row r="7233" spans="78:135">
      <c r="BZ7233"/>
      <c r="CA7233" s="100">
        <v>41438.73883101852</v>
      </c>
      <c r="CB7233" t="s">
        <v>360</v>
      </c>
      <c r="CG7233" s="65"/>
      <c r="DJ7233" s="139"/>
      <c r="DK7233" s="95"/>
      <c r="DO7233" s="141"/>
      <c r="DP7233" s="91"/>
      <c r="DQ7233" s="72"/>
      <c r="DR7233" s="72"/>
      <c r="DS7233" s="72"/>
      <c r="DT7233" s="72"/>
      <c r="DZ7233" s="141"/>
      <c r="EA7233" s="141"/>
      <c r="EE7233" s="143"/>
    </row>
    <row r="7234" spans="78:135">
      <c r="BZ7234"/>
      <c r="CA7234" s="100">
        <v>41438.73883101852</v>
      </c>
      <c r="CB7234" t="s">
        <v>361</v>
      </c>
      <c r="CG7234" s="65"/>
      <c r="DJ7234" s="139"/>
      <c r="DK7234" s="95"/>
      <c r="DO7234" s="141"/>
      <c r="DP7234" s="91"/>
      <c r="DQ7234" s="72"/>
      <c r="DR7234" s="72"/>
      <c r="DS7234" s="72"/>
      <c r="DT7234" s="72"/>
      <c r="DZ7234" s="141"/>
      <c r="EA7234" s="141"/>
      <c r="EE7234" s="143"/>
    </row>
    <row r="7235" spans="78:135">
      <c r="BZ7235"/>
      <c r="CA7235" s="100">
        <v>41438.73883101852</v>
      </c>
      <c r="CB7235" t="s">
        <v>362</v>
      </c>
      <c r="CG7235" s="65"/>
      <c r="DJ7235" s="139"/>
      <c r="DK7235" s="95"/>
      <c r="DO7235" s="141"/>
      <c r="DP7235" s="91"/>
      <c r="DQ7235" s="72"/>
      <c r="DR7235" s="72"/>
      <c r="DS7235" s="72"/>
      <c r="DT7235" s="72"/>
      <c r="DZ7235" s="141"/>
      <c r="EA7235" s="141"/>
      <c r="EE7235" s="143"/>
    </row>
    <row r="7236" spans="78:135">
      <c r="BZ7236"/>
      <c r="CA7236" s="100">
        <v>41438.738842592589</v>
      </c>
      <c r="CB7236" t="s">
        <v>310</v>
      </c>
      <c r="CG7236" s="65"/>
      <c r="DJ7236" s="139"/>
      <c r="DK7236" s="95"/>
      <c r="DO7236" s="141"/>
      <c r="DP7236" s="91"/>
      <c r="DQ7236" s="72"/>
      <c r="DR7236" s="72"/>
      <c r="DS7236" s="72"/>
      <c r="DT7236" s="72"/>
      <c r="DZ7236" s="141"/>
      <c r="EA7236" s="141"/>
      <c r="EE7236" s="143"/>
    </row>
    <row r="7237" spans="78:135">
      <c r="BZ7237"/>
      <c r="CA7237" s="100">
        <v>41438.738842592589</v>
      </c>
      <c r="CB7237" t="s">
        <v>311</v>
      </c>
      <c r="CG7237" s="65"/>
      <c r="DJ7237" s="139"/>
      <c r="DK7237" s="95"/>
      <c r="DO7237" s="141"/>
      <c r="DP7237" s="91"/>
      <c r="DQ7237" s="72"/>
      <c r="DR7237" s="72"/>
      <c r="DS7237" s="72"/>
      <c r="DT7237" s="72"/>
      <c r="DZ7237" s="141"/>
      <c r="EA7237" s="141"/>
      <c r="EE7237" s="143"/>
    </row>
    <row r="7238" spans="78:135">
      <c r="BZ7238"/>
      <c r="CA7238" s="100">
        <v>41438.738842592589</v>
      </c>
      <c r="CB7238" t="s">
        <v>278</v>
      </c>
      <c r="CG7238" s="65"/>
      <c r="DJ7238" s="139"/>
      <c r="DK7238" s="95"/>
      <c r="DO7238" s="141"/>
      <c r="DP7238" s="91"/>
      <c r="DQ7238" s="72"/>
      <c r="DR7238" s="72"/>
      <c r="DS7238" s="72"/>
      <c r="DT7238" s="72"/>
      <c r="DZ7238" s="141"/>
      <c r="EA7238" s="141"/>
      <c r="EE7238" s="143"/>
    </row>
    <row r="7239" spans="78:135">
      <c r="BZ7239"/>
      <c r="CA7239" s="100">
        <v>41438.738842592589</v>
      </c>
      <c r="CB7239" t="s">
        <v>279</v>
      </c>
      <c r="CG7239" s="65"/>
      <c r="DJ7239" s="139"/>
      <c r="DK7239" s="95"/>
      <c r="DO7239" s="141"/>
      <c r="DP7239" s="91"/>
      <c r="DQ7239" s="72"/>
      <c r="DR7239" s="72"/>
      <c r="DS7239" s="72"/>
      <c r="DT7239" s="72"/>
      <c r="DZ7239" s="141"/>
      <c r="EA7239" s="141"/>
      <c r="EE7239" s="143"/>
    </row>
    <row r="7240" spans="78:135">
      <c r="BZ7240"/>
      <c r="CA7240" s="100">
        <v>41438.738842592589</v>
      </c>
      <c r="CB7240" t="s">
        <v>274</v>
      </c>
      <c r="CG7240" s="65"/>
      <c r="DJ7240" s="139"/>
      <c r="DK7240" s="95"/>
      <c r="DO7240" s="141"/>
      <c r="DP7240" s="91"/>
      <c r="DQ7240" s="72"/>
      <c r="DR7240" s="72"/>
      <c r="DS7240" s="72"/>
      <c r="DT7240" s="72"/>
      <c r="DZ7240" s="141"/>
      <c r="EA7240" s="141"/>
      <c r="EE7240" s="143"/>
    </row>
    <row r="7241" spans="78:135">
      <c r="BZ7241"/>
      <c r="CA7241" s="100">
        <v>41438.738842592589</v>
      </c>
      <c r="CB7241" t="s">
        <v>275</v>
      </c>
      <c r="CG7241" s="65"/>
      <c r="DJ7241" s="139"/>
      <c r="DK7241" s="95"/>
      <c r="DO7241" s="141"/>
      <c r="DP7241" s="91"/>
      <c r="DQ7241" s="72"/>
      <c r="DR7241" s="72"/>
      <c r="DS7241" s="72"/>
      <c r="DT7241" s="72"/>
      <c r="DZ7241" s="141"/>
      <c r="EA7241" s="141"/>
      <c r="EE7241" s="143"/>
    </row>
    <row r="7242" spans="78:135">
      <c r="BZ7242"/>
      <c r="CA7242" s="100">
        <v>41438.738842592589</v>
      </c>
      <c r="CB7242" t="s">
        <v>383</v>
      </c>
      <c r="CG7242" s="65"/>
      <c r="DJ7242" s="139"/>
      <c r="DK7242" s="95"/>
      <c r="DO7242" s="141"/>
      <c r="DP7242" s="91"/>
      <c r="DQ7242" s="72"/>
      <c r="DR7242" s="72"/>
      <c r="DS7242" s="72"/>
      <c r="DT7242" s="72"/>
      <c r="DZ7242" s="141"/>
      <c r="EA7242" s="141"/>
      <c r="EE7242" s="143"/>
    </row>
    <row r="7243" spans="78:135">
      <c r="BZ7243"/>
      <c r="CA7243" s="100">
        <v>41438.738854166666</v>
      </c>
      <c r="CB7243" t="s">
        <v>384</v>
      </c>
      <c r="CG7243" s="65"/>
      <c r="DJ7243" s="139"/>
      <c r="DK7243" s="95"/>
      <c r="DO7243" s="141"/>
      <c r="DP7243" s="91"/>
      <c r="DQ7243" s="72"/>
      <c r="DR7243" s="72"/>
      <c r="DS7243" s="72"/>
      <c r="DT7243" s="72"/>
      <c r="DZ7243" s="141"/>
      <c r="EA7243" s="141"/>
      <c r="EE7243" s="143"/>
    </row>
    <row r="7244" spans="78:135">
      <c r="BZ7244"/>
      <c r="CA7244" s="100">
        <v>41438.738854166666</v>
      </c>
      <c r="CB7244" t="s">
        <v>312</v>
      </c>
      <c r="CG7244" s="65"/>
      <c r="DJ7244" s="139"/>
      <c r="DK7244" s="95"/>
      <c r="DO7244" s="141"/>
      <c r="DP7244" s="91"/>
      <c r="DQ7244" s="72"/>
      <c r="DR7244" s="72"/>
      <c r="DS7244" s="72"/>
      <c r="DT7244" s="72"/>
      <c r="DZ7244" s="141"/>
      <c r="EA7244" s="141"/>
      <c r="EE7244" s="143"/>
    </row>
    <row r="7245" spans="78:135">
      <c r="BZ7245"/>
      <c r="CA7245" s="100">
        <v>41438.738854166666</v>
      </c>
      <c r="CB7245" t="s">
        <v>313</v>
      </c>
      <c r="CG7245" s="65"/>
      <c r="DJ7245" s="139"/>
      <c r="DK7245" s="95"/>
      <c r="DO7245" s="141"/>
      <c r="DP7245" s="91"/>
      <c r="DQ7245" s="72"/>
      <c r="DR7245" s="72"/>
      <c r="DS7245" s="72"/>
      <c r="DT7245" s="72"/>
      <c r="DZ7245" s="141"/>
      <c r="EA7245" s="141"/>
      <c r="EE7245" s="143"/>
    </row>
    <row r="7246" spans="78:135">
      <c r="BZ7246"/>
      <c r="CA7246" s="100">
        <v>41438.738854166666</v>
      </c>
      <c r="CB7246" t="s">
        <v>387</v>
      </c>
      <c r="CG7246" s="65"/>
      <c r="DJ7246" s="139"/>
      <c r="DK7246" s="95"/>
      <c r="DO7246" s="141"/>
      <c r="DP7246" s="91"/>
      <c r="DQ7246" s="72"/>
      <c r="DR7246" s="72"/>
      <c r="DS7246" s="72"/>
      <c r="DT7246" s="72"/>
      <c r="DZ7246" s="141"/>
      <c r="EA7246" s="141"/>
      <c r="EE7246" s="143"/>
    </row>
    <row r="7247" spans="78:135">
      <c r="BZ7247"/>
      <c r="CA7247" s="100">
        <v>41438.738854166666</v>
      </c>
      <c r="CB7247" t="s">
        <v>388</v>
      </c>
      <c r="CG7247" s="65"/>
      <c r="DJ7247" s="139"/>
      <c r="DK7247" s="95"/>
      <c r="DO7247" s="141"/>
      <c r="DP7247" s="91"/>
      <c r="DQ7247" s="72"/>
      <c r="DR7247" s="72"/>
      <c r="DS7247" s="72"/>
      <c r="DT7247" s="72"/>
      <c r="DZ7247" s="141"/>
      <c r="EA7247" s="141"/>
      <c r="EE7247" s="143"/>
    </row>
    <row r="7248" spans="78:135">
      <c r="BZ7248"/>
      <c r="CA7248" s="100">
        <v>41438.738854166666</v>
      </c>
      <c r="CB7248" t="s">
        <v>389</v>
      </c>
      <c r="CG7248" s="65"/>
      <c r="DJ7248" s="139"/>
      <c r="DK7248" s="95"/>
      <c r="DO7248" s="141"/>
      <c r="DP7248" s="91"/>
      <c r="DQ7248" s="72"/>
      <c r="DR7248" s="72"/>
      <c r="DS7248" s="72"/>
      <c r="DT7248" s="72"/>
      <c r="DZ7248" s="141"/>
      <c r="EA7248" s="141"/>
      <c r="EE7248" s="143"/>
    </row>
    <row r="7249" spans="78:135">
      <c r="BZ7249"/>
      <c r="CA7249" s="100">
        <v>41438.738854166666</v>
      </c>
      <c r="CB7249" t="s">
        <v>390</v>
      </c>
      <c r="CG7249" s="65"/>
      <c r="DJ7249" s="139"/>
      <c r="DK7249" s="95"/>
      <c r="DO7249" s="141"/>
      <c r="DP7249" s="91"/>
      <c r="DQ7249" s="72"/>
      <c r="DR7249" s="72"/>
      <c r="DS7249" s="72"/>
      <c r="DT7249" s="72"/>
      <c r="DZ7249" s="141"/>
      <c r="EA7249" s="141"/>
      <c r="EE7249" s="143"/>
    </row>
    <row r="7250" spans="78:135">
      <c r="BZ7250"/>
      <c r="CA7250" s="100">
        <v>41438.738865740743</v>
      </c>
      <c r="CB7250" t="s">
        <v>318</v>
      </c>
      <c r="CG7250" s="65"/>
      <c r="DJ7250" s="139"/>
      <c r="DK7250" s="95"/>
      <c r="DO7250" s="141"/>
      <c r="DP7250" s="91"/>
      <c r="DQ7250" s="72"/>
      <c r="DR7250" s="72"/>
      <c r="DS7250" s="72"/>
      <c r="DT7250" s="72"/>
      <c r="DZ7250" s="141"/>
      <c r="EA7250" s="141"/>
      <c r="EE7250" s="143"/>
    </row>
    <row r="7251" spans="78:135">
      <c r="BZ7251"/>
      <c r="CA7251" s="100">
        <v>41438.738865740743</v>
      </c>
      <c r="CB7251" t="s">
        <v>319</v>
      </c>
      <c r="CG7251" s="65"/>
      <c r="DJ7251" s="139"/>
      <c r="DK7251" s="95"/>
      <c r="DO7251" s="141"/>
      <c r="DP7251" s="91"/>
      <c r="DQ7251" s="72"/>
      <c r="DR7251" s="72"/>
      <c r="DS7251" s="72"/>
      <c r="DT7251" s="72"/>
      <c r="DZ7251" s="141"/>
      <c r="EA7251" s="141"/>
      <c r="EE7251" s="143"/>
    </row>
    <row r="7252" spans="78:135">
      <c r="BZ7252"/>
      <c r="CA7252" s="100">
        <v>41438.738865740743</v>
      </c>
      <c r="CB7252" t="s">
        <v>345</v>
      </c>
      <c r="CG7252" s="65"/>
      <c r="DJ7252" s="139"/>
      <c r="DK7252" s="95"/>
      <c r="DO7252" s="141"/>
      <c r="DP7252" s="91"/>
      <c r="DQ7252" s="72"/>
      <c r="DR7252" s="72"/>
      <c r="DS7252" s="72"/>
      <c r="DT7252" s="72"/>
      <c r="DZ7252" s="141"/>
      <c r="EA7252" s="141"/>
      <c r="EE7252" s="143"/>
    </row>
    <row r="7253" spans="78:135">
      <c r="BZ7253"/>
      <c r="CA7253" s="100">
        <v>41438.738865740743</v>
      </c>
      <c r="CB7253" t="s">
        <v>346</v>
      </c>
      <c r="CG7253" s="65"/>
      <c r="DJ7253" s="139"/>
      <c r="DK7253" s="95"/>
      <c r="DO7253" s="141"/>
      <c r="DP7253" s="91"/>
      <c r="DQ7253" s="72"/>
      <c r="DR7253" s="72"/>
      <c r="DS7253" s="72"/>
      <c r="DT7253" s="72"/>
      <c r="DZ7253" s="141"/>
      <c r="EA7253" s="141"/>
      <c r="EE7253" s="143"/>
    </row>
    <row r="7254" spans="78:135">
      <c r="BZ7254"/>
      <c r="CA7254" s="100">
        <v>41438.738865740743</v>
      </c>
      <c r="CB7254" t="s">
        <v>460</v>
      </c>
      <c r="CG7254" s="65"/>
      <c r="DJ7254" s="139"/>
      <c r="DK7254" s="95"/>
      <c r="DO7254" s="141"/>
      <c r="DP7254" s="91"/>
      <c r="DQ7254" s="72"/>
      <c r="DR7254" s="72"/>
      <c r="DS7254" s="72"/>
      <c r="DT7254" s="72"/>
      <c r="DZ7254" s="141"/>
      <c r="EA7254" s="141"/>
      <c r="EE7254" s="143"/>
    </row>
    <row r="7255" spans="78:135">
      <c r="BZ7255"/>
      <c r="CA7255" s="100">
        <v>41438.738865740743</v>
      </c>
      <c r="CB7255" t="s">
        <v>461</v>
      </c>
      <c r="CG7255" s="65"/>
      <c r="DJ7255" s="139"/>
      <c r="DK7255" s="95"/>
      <c r="DO7255" s="141"/>
      <c r="DP7255" s="91"/>
      <c r="DQ7255" s="72"/>
      <c r="DR7255" s="72"/>
      <c r="DS7255" s="72"/>
      <c r="DT7255" s="72"/>
      <c r="DZ7255" s="141"/>
      <c r="EA7255" s="141"/>
      <c r="EE7255" s="143"/>
    </row>
    <row r="7256" spans="78:135">
      <c r="BZ7256"/>
      <c r="CA7256" s="100">
        <v>41438.738865740743</v>
      </c>
      <c r="CB7256" t="s">
        <v>385</v>
      </c>
      <c r="CG7256" s="65"/>
      <c r="DJ7256" s="139"/>
      <c r="DK7256" s="95"/>
      <c r="DO7256" s="141"/>
      <c r="DP7256" s="91"/>
      <c r="DQ7256" s="72"/>
      <c r="DR7256" s="72"/>
      <c r="DS7256" s="72"/>
      <c r="DT7256" s="72"/>
      <c r="DZ7256" s="141"/>
      <c r="EA7256" s="141"/>
      <c r="EE7256" s="143"/>
    </row>
    <row r="7257" spans="78:135">
      <c r="BZ7257"/>
      <c r="CA7257" s="100">
        <v>41438.738877314812</v>
      </c>
      <c r="CB7257" t="s">
        <v>386</v>
      </c>
      <c r="CG7257" s="65"/>
      <c r="DJ7257" s="139"/>
      <c r="DK7257" s="95"/>
      <c r="DO7257" s="141"/>
      <c r="DP7257" s="91"/>
      <c r="DQ7257" s="72"/>
      <c r="DR7257" s="72"/>
      <c r="DS7257" s="72"/>
      <c r="DT7257" s="72"/>
      <c r="DZ7257" s="141"/>
      <c r="EA7257" s="141"/>
      <c r="EE7257" s="143"/>
    </row>
    <row r="7258" spans="78:135">
      <c r="BZ7258"/>
      <c r="CA7258" s="100">
        <v>41438.738877314812</v>
      </c>
      <c r="CB7258" t="s">
        <v>464</v>
      </c>
      <c r="CG7258" s="65"/>
      <c r="DJ7258" s="139"/>
      <c r="DK7258" s="95"/>
      <c r="DO7258" s="141"/>
      <c r="DP7258" s="91"/>
      <c r="DQ7258" s="72"/>
      <c r="DR7258" s="72"/>
      <c r="DS7258" s="72"/>
      <c r="DT7258" s="72"/>
      <c r="DZ7258" s="141"/>
      <c r="EA7258" s="141"/>
      <c r="EE7258" s="143"/>
    </row>
    <row r="7259" spans="78:135">
      <c r="BZ7259"/>
      <c r="CA7259" s="100">
        <v>41438.738877314812</v>
      </c>
      <c r="CB7259" t="s">
        <v>465</v>
      </c>
      <c r="CG7259" s="65"/>
      <c r="DJ7259" s="139"/>
      <c r="DK7259" s="95"/>
      <c r="DO7259" s="141"/>
      <c r="DP7259" s="91"/>
      <c r="DQ7259" s="72"/>
      <c r="DR7259" s="72"/>
      <c r="DS7259" s="72"/>
      <c r="DT7259" s="72"/>
      <c r="DZ7259" s="141"/>
      <c r="EA7259" s="141"/>
      <c r="EE7259" s="143"/>
    </row>
    <row r="7260" spans="78:135">
      <c r="BZ7260"/>
      <c r="CA7260" s="100">
        <v>41438.738877314812</v>
      </c>
      <c r="CB7260" t="s">
        <v>466</v>
      </c>
      <c r="CG7260" s="65"/>
      <c r="DJ7260" s="139"/>
      <c r="DK7260" s="95"/>
      <c r="DO7260" s="141"/>
      <c r="DP7260" s="91"/>
      <c r="DQ7260" s="72"/>
      <c r="DR7260" s="72"/>
      <c r="DS7260" s="72"/>
      <c r="DT7260" s="72"/>
      <c r="DZ7260" s="141"/>
      <c r="EA7260" s="141"/>
      <c r="EE7260" s="143"/>
    </row>
    <row r="7261" spans="78:135">
      <c r="BZ7261"/>
      <c r="CA7261" s="100">
        <v>41438.738877314812</v>
      </c>
      <c r="CB7261" t="s">
        <v>467</v>
      </c>
      <c r="CG7261" s="65"/>
      <c r="DJ7261" s="139"/>
      <c r="DK7261" s="95"/>
      <c r="DO7261" s="141"/>
      <c r="DP7261" s="91"/>
      <c r="DQ7261" s="72"/>
      <c r="DR7261" s="72"/>
      <c r="DS7261" s="72"/>
      <c r="DT7261" s="72"/>
      <c r="DZ7261" s="141"/>
      <c r="EA7261" s="141"/>
      <c r="EE7261" s="143"/>
    </row>
    <row r="7262" spans="78:135">
      <c r="BZ7262"/>
      <c r="CA7262" s="100">
        <v>41438.738877314812</v>
      </c>
      <c r="CB7262" t="s">
        <v>391</v>
      </c>
      <c r="CG7262" s="65"/>
      <c r="DJ7262" s="139"/>
      <c r="DK7262" s="95"/>
      <c r="DO7262" s="141"/>
      <c r="DP7262" s="91"/>
      <c r="DQ7262" s="72"/>
      <c r="DR7262" s="72"/>
      <c r="DS7262" s="72"/>
      <c r="DT7262" s="72"/>
      <c r="DZ7262" s="141"/>
      <c r="EA7262" s="141"/>
      <c r="EE7262" s="143"/>
    </row>
    <row r="7263" spans="78:135">
      <c r="BZ7263"/>
      <c r="CA7263" s="100">
        <v>41438.738877314812</v>
      </c>
      <c r="CB7263" t="s">
        <v>392</v>
      </c>
      <c r="CG7263" s="65"/>
      <c r="DJ7263" s="139"/>
      <c r="DK7263" s="95"/>
      <c r="DO7263" s="141"/>
      <c r="DP7263" s="91"/>
      <c r="DQ7263" s="72"/>
      <c r="DR7263" s="72"/>
      <c r="DS7263" s="72"/>
      <c r="DT7263" s="72"/>
      <c r="DZ7263" s="141"/>
      <c r="EA7263" s="141"/>
      <c r="EE7263" s="143"/>
    </row>
    <row r="7264" spans="78:135">
      <c r="BZ7264"/>
      <c r="CA7264" s="100">
        <v>41438.738888888889</v>
      </c>
      <c r="CB7264" t="s">
        <v>320</v>
      </c>
      <c r="CG7264" s="65"/>
      <c r="DJ7264" s="139"/>
      <c r="DK7264" s="95"/>
      <c r="DO7264" s="141"/>
      <c r="DP7264" s="91"/>
      <c r="DQ7264" s="72"/>
      <c r="DR7264" s="72"/>
      <c r="DS7264" s="72"/>
      <c r="DT7264" s="72"/>
      <c r="DZ7264" s="141"/>
      <c r="EA7264" s="141"/>
      <c r="EE7264" s="143"/>
    </row>
    <row r="7265" spans="78:135">
      <c r="BZ7265"/>
      <c r="CA7265" s="100">
        <v>41438.738888888889</v>
      </c>
      <c r="CB7265" t="s">
        <v>321</v>
      </c>
      <c r="CG7265" s="65"/>
      <c r="DJ7265" s="139"/>
      <c r="DK7265" s="95"/>
      <c r="DO7265" s="141"/>
      <c r="DP7265" s="91"/>
      <c r="DQ7265" s="72"/>
      <c r="DR7265" s="72"/>
      <c r="DS7265" s="72"/>
      <c r="DT7265" s="72"/>
      <c r="DZ7265" s="141"/>
      <c r="EA7265" s="141"/>
      <c r="EE7265" s="143"/>
    </row>
    <row r="7266" spans="78:135">
      <c r="BZ7266"/>
      <c r="CA7266" s="100">
        <v>41438.738888888889</v>
      </c>
      <c r="CB7266" t="s">
        <v>306</v>
      </c>
      <c r="CG7266" s="65"/>
      <c r="DJ7266" s="139"/>
      <c r="DK7266" s="95"/>
      <c r="DO7266" s="141"/>
      <c r="DP7266" s="91"/>
      <c r="DQ7266" s="72"/>
      <c r="DR7266" s="72"/>
      <c r="DS7266" s="72"/>
      <c r="DT7266" s="72"/>
      <c r="DZ7266" s="141"/>
      <c r="EA7266" s="141"/>
      <c r="EE7266" s="143"/>
    </row>
    <row r="7267" spans="78:135">
      <c r="BZ7267"/>
      <c r="CA7267" s="100">
        <v>41438.738888888889</v>
      </c>
      <c r="CB7267" t="s">
        <v>307</v>
      </c>
      <c r="CG7267" s="65"/>
      <c r="DJ7267" s="139"/>
      <c r="DK7267" s="95"/>
      <c r="DO7267" s="141"/>
      <c r="DP7267" s="91"/>
      <c r="DQ7267" s="72"/>
      <c r="DR7267" s="72"/>
      <c r="DS7267" s="72"/>
      <c r="DT7267" s="72"/>
      <c r="DZ7267" s="141"/>
      <c r="EA7267" s="141"/>
      <c r="EE7267" s="143"/>
    </row>
    <row r="7268" spans="78:135">
      <c r="BZ7268"/>
      <c r="CA7268" s="100">
        <v>41438.738888888889</v>
      </c>
      <c r="CB7268" t="s">
        <v>349</v>
      </c>
      <c r="CG7268" s="65"/>
      <c r="DJ7268" s="139"/>
      <c r="DK7268" s="95"/>
      <c r="DO7268" s="141"/>
      <c r="DP7268" s="91"/>
      <c r="DQ7268" s="72"/>
      <c r="DR7268" s="72"/>
      <c r="DS7268" s="72"/>
      <c r="DT7268" s="72"/>
      <c r="DZ7268" s="141"/>
      <c r="EA7268" s="141"/>
      <c r="EE7268" s="143"/>
    </row>
    <row r="7269" spans="78:135">
      <c r="BZ7269"/>
      <c r="CA7269" s="100">
        <v>41438.738888888889</v>
      </c>
      <c r="CB7269" t="s">
        <v>350</v>
      </c>
      <c r="CG7269" s="65"/>
      <c r="DJ7269" s="139"/>
      <c r="DK7269" s="95"/>
      <c r="DO7269" s="141"/>
      <c r="DP7269" s="91"/>
      <c r="DQ7269" s="72"/>
      <c r="DR7269" s="72"/>
      <c r="DS7269" s="72"/>
      <c r="DT7269" s="72"/>
      <c r="DZ7269" s="141"/>
      <c r="EA7269" s="141"/>
      <c r="EE7269" s="143"/>
    </row>
    <row r="7270" spans="78:135">
      <c r="BZ7270"/>
      <c r="CA7270" s="100">
        <v>41438.738888888889</v>
      </c>
      <c r="CB7270" t="s">
        <v>280</v>
      </c>
      <c r="CG7270" s="65"/>
      <c r="DJ7270" s="139"/>
      <c r="DK7270" s="95"/>
      <c r="DO7270" s="141"/>
      <c r="DP7270" s="91"/>
      <c r="DQ7270" s="72"/>
      <c r="DR7270" s="72"/>
      <c r="DS7270" s="72"/>
      <c r="DT7270" s="72"/>
      <c r="DZ7270" s="141"/>
      <c r="EA7270" s="141"/>
      <c r="EE7270" s="143"/>
    </row>
    <row r="7271" spans="78:135">
      <c r="BZ7271"/>
      <c r="CA7271" s="100">
        <v>41438.738900462966</v>
      </c>
      <c r="CB7271" t="s">
        <v>281</v>
      </c>
      <c r="CG7271" s="65"/>
      <c r="DJ7271" s="139"/>
      <c r="DK7271" s="95"/>
      <c r="DO7271" s="141"/>
      <c r="DP7271" s="91"/>
      <c r="DQ7271" s="72"/>
      <c r="DR7271" s="72"/>
      <c r="DS7271" s="72"/>
      <c r="DT7271" s="72"/>
      <c r="DZ7271" s="141"/>
      <c r="EA7271" s="141"/>
      <c r="EE7271" s="143"/>
    </row>
    <row r="7272" spans="78:135">
      <c r="BZ7272"/>
      <c r="CA7272" s="100">
        <v>41438.738900462966</v>
      </c>
      <c r="CB7272" t="s">
        <v>431</v>
      </c>
      <c r="CG7272" s="65"/>
      <c r="DJ7272" s="139"/>
      <c r="DK7272" s="95"/>
      <c r="DO7272" s="141"/>
      <c r="DP7272" s="91"/>
      <c r="DQ7272" s="72"/>
      <c r="DR7272" s="72"/>
      <c r="DS7272" s="72"/>
      <c r="DT7272" s="72"/>
      <c r="DZ7272" s="141"/>
      <c r="EA7272" s="141"/>
      <c r="EE7272" s="143"/>
    </row>
    <row r="7273" spans="78:135">
      <c r="BZ7273"/>
      <c r="CA7273" s="100">
        <v>41438.738900462966</v>
      </c>
      <c r="CB7273" t="s">
        <v>432</v>
      </c>
      <c r="CG7273" s="65"/>
      <c r="DJ7273" s="139"/>
      <c r="DK7273" s="95"/>
      <c r="DO7273" s="141"/>
      <c r="DP7273" s="91"/>
      <c r="DQ7273" s="72"/>
      <c r="DR7273" s="72"/>
      <c r="DS7273" s="72"/>
      <c r="DT7273" s="72"/>
      <c r="DZ7273" s="141"/>
      <c r="EA7273" s="141"/>
      <c r="EE7273" s="143"/>
    </row>
    <row r="7274" spans="78:135">
      <c r="BZ7274"/>
      <c r="CA7274" s="100">
        <v>41438.738900462966</v>
      </c>
      <c r="CB7274" t="s">
        <v>351</v>
      </c>
      <c r="CG7274" s="65"/>
      <c r="DJ7274" s="139"/>
      <c r="DK7274" s="95"/>
      <c r="DO7274" s="141"/>
      <c r="DP7274" s="91"/>
      <c r="DQ7274" s="72"/>
      <c r="DR7274" s="72"/>
      <c r="DS7274" s="72"/>
      <c r="DT7274" s="72"/>
      <c r="DZ7274" s="141"/>
      <c r="EA7274" s="141"/>
      <c r="EE7274" s="143"/>
    </row>
    <row r="7275" spans="78:135">
      <c r="BZ7275"/>
      <c r="CA7275" s="100">
        <v>41438.738900462966</v>
      </c>
      <c r="CB7275" t="s">
        <v>352</v>
      </c>
      <c r="CG7275" s="65"/>
      <c r="DJ7275" s="139"/>
      <c r="DK7275" s="95"/>
      <c r="DO7275" s="141"/>
      <c r="DP7275" s="91"/>
      <c r="DQ7275" s="72"/>
      <c r="DR7275" s="72"/>
      <c r="DS7275" s="72"/>
      <c r="DT7275" s="72"/>
      <c r="DZ7275" s="141"/>
      <c r="EA7275" s="141"/>
      <c r="EE7275" s="143"/>
    </row>
    <row r="7276" spans="78:135">
      <c r="BZ7276"/>
      <c r="CA7276" s="100">
        <v>41438.738900462966</v>
      </c>
      <c r="CB7276" t="s">
        <v>435</v>
      </c>
      <c r="CG7276" s="65"/>
      <c r="DJ7276" s="139"/>
      <c r="DK7276" s="95"/>
      <c r="DO7276" s="141"/>
      <c r="DP7276" s="91"/>
      <c r="DQ7276" s="72"/>
      <c r="DR7276" s="72"/>
      <c r="DS7276" s="72"/>
      <c r="DT7276" s="72"/>
      <c r="DZ7276" s="141"/>
      <c r="EA7276" s="141"/>
      <c r="EE7276" s="143"/>
    </row>
    <row r="7277" spans="78:135">
      <c r="BZ7277"/>
      <c r="CA7277" s="100">
        <v>41438.738900462966</v>
      </c>
      <c r="CB7277" t="s">
        <v>436</v>
      </c>
      <c r="CG7277" s="65"/>
      <c r="DJ7277" s="139"/>
      <c r="DK7277" s="95"/>
      <c r="DO7277" s="141"/>
      <c r="DP7277" s="91"/>
      <c r="DQ7277" s="72"/>
      <c r="DR7277" s="72"/>
      <c r="DS7277" s="72"/>
      <c r="DT7277" s="72"/>
      <c r="DZ7277" s="141"/>
      <c r="EA7277" s="141"/>
      <c r="EE7277" s="143"/>
    </row>
    <row r="7278" spans="78:135">
      <c r="BZ7278"/>
      <c r="CA7278" s="100">
        <v>41438.738900462966</v>
      </c>
      <c r="CB7278" t="s">
        <v>437</v>
      </c>
      <c r="CG7278" s="65"/>
      <c r="DJ7278" s="139"/>
      <c r="DK7278" s="95"/>
      <c r="DO7278" s="141"/>
      <c r="DP7278" s="91"/>
      <c r="DQ7278" s="72"/>
      <c r="DR7278" s="72"/>
      <c r="DS7278" s="72"/>
      <c r="DT7278" s="72"/>
      <c r="DZ7278" s="141"/>
      <c r="EA7278" s="141"/>
      <c r="EE7278" s="143"/>
    </row>
    <row r="7279" spans="78:135">
      <c r="BZ7279"/>
      <c r="CA7279" s="100">
        <v>41438.738912037035</v>
      </c>
      <c r="CB7279" t="s">
        <v>438</v>
      </c>
      <c r="CG7279" s="65"/>
      <c r="DJ7279" s="139"/>
      <c r="DK7279" s="95"/>
      <c r="DO7279" s="141"/>
      <c r="DP7279" s="91"/>
      <c r="DQ7279" s="72"/>
      <c r="DR7279" s="72"/>
      <c r="DS7279" s="72"/>
      <c r="DT7279" s="72"/>
      <c r="DZ7279" s="141"/>
      <c r="EA7279" s="141"/>
      <c r="EE7279" s="143"/>
    </row>
    <row r="7280" spans="78:135">
      <c r="BZ7280"/>
      <c r="CA7280" s="100">
        <v>41438.738912037035</v>
      </c>
      <c r="CB7280" t="s">
        <v>357</v>
      </c>
      <c r="CG7280" s="65"/>
      <c r="DJ7280" s="139"/>
      <c r="DK7280" s="95"/>
      <c r="DO7280" s="141"/>
      <c r="DP7280" s="91"/>
      <c r="DQ7280" s="72"/>
      <c r="DR7280" s="72"/>
      <c r="DS7280" s="72"/>
      <c r="DT7280" s="72"/>
      <c r="DZ7280" s="141"/>
      <c r="EA7280" s="141"/>
      <c r="EE7280" s="143"/>
    </row>
    <row r="7281" spans="78:135">
      <c r="BZ7281"/>
      <c r="CA7281" s="100">
        <v>41438.738912037035</v>
      </c>
      <c r="CB7281" t="s">
        <v>358</v>
      </c>
      <c r="CG7281" s="65"/>
      <c r="DJ7281" s="139"/>
      <c r="DK7281" s="95"/>
      <c r="DO7281" s="141"/>
      <c r="DP7281" s="91"/>
      <c r="DQ7281" s="72"/>
      <c r="DR7281" s="72"/>
      <c r="DS7281" s="72"/>
      <c r="DT7281" s="72"/>
      <c r="DZ7281" s="141"/>
      <c r="EA7281" s="141"/>
      <c r="EE7281" s="143"/>
    </row>
    <row r="7282" spans="78:135">
      <c r="BZ7282"/>
      <c r="CA7282" s="100">
        <v>41438.738912037035</v>
      </c>
      <c r="CB7282" t="s">
        <v>288</v>
      </c>
      <c r="CG7282" s="65"/>
      <c r="DJ7282" s="139"/>
      <c r="DK7282" s="95"/>
      <c r="DO7282" s="141"/>
      <c r="DP7282" s="91"/>
      <c r="DQ7282" s="72"/>
      <c r="DR7282" s="72"/>
      <c r="DS7282" s="72"/>
      <c r="DT7282" s="72"/>
      <c r="DZ7282" s="141"/>
      <c r="EA7282" s="141"/>
      <c r="EE7282" s="143"/>
    </row>
    <row r="7283" spans="78:135">
      <c r="BZ7283"/>
      <c r="CA7283" s="100">
        <v>41438.738912037035</v>
      </c>
      <c r="CB7283" t="s">
        <v>289</v>
      </c>
      <c r="CG7283" s="65"/>
      <c r="DJ7283" s="139"/>
      <c r="DK7283" s="95"/>
      <c r="DO7283" s="141"/>
      <c r="DP7283" s="91"/>
      <c r="DQ7283" s="72"/>
      <c r="DR7283" s="72"/>
      <c r="DS7283" s="72"/>
      <c r="DT7283" s="72"/>
      <c r="DZ7283" s="141"/>
      <c r="EA7283" s="141"/>
      <c r="EE7283" s="143"/>
    </row>
    <row r="7284" spans="78:135">
      <c r="BZ7284"/>
      <c r="CA7284" s="100">
        <v>41438.738912037035</v>
      </c>
      <c r="CB7284" t="s">
        <v>284</v>
      </c>
      <c r="CG7284" s="65"/>
      <c r="DJ7284" s="139"/>
      <c r="DK7284" s="95"/>
      <c r="DO7284" s="141"/>
      <c r="DP7284" s="91"/>
      <c r="DQ7284" s="72"/>
      <c r="DR7284" s="72"/>
      <c r="DS7284" s="72"/>
      <c r="DT7284" s="72"/>
      <c r="DZ7284" s="141"/>
      <c r="EA7284" s="141"/>
      <c r="EE7284" s="143"/>
    </row>
    <row r="7285" spans="78:135">
      <c r="BZ7285"/>
      <c r="CA7285" s="100">
        <v>41438.738912037035</v>
      </c>
      <c r="CB7285" t="s">
        <v>285</v>
      </c>
      <c r="CG7285" s="65"/>
      <c r="DJ7285" s="139"/>
      <c r="DK7285" s="95"/>
      <c r="DO7285" s="141"/>
      <c r="DP7285" s="91"/>
      <c r="DQ7285" s="72"/>
      <c r="DR7285" s="72"/>
      <c r="DS7285" s="72"/>
      <c r="DT7285" s="72"/>
      <c r="DZ7285" s="141"/>
      <c r="EA7285" s="141"/>
      <c r="EE7285" s="143"/>
    </row>
    <row r="7286" spans="78:135">
      <c r="BZ7286"/>
      <c r="CA7286" s="100">
        <v>41438.738923611112</v>
      </c>
      <c r="CB7286" t="s">
        <v>322</v>
      </c>
      <c r="CG7286" s="65"/>
      <c r="DJ7286" s="139"/>
      <c r="DK7286" s="95"/>
      <c r="DO7286" s="141"/>
      <c r="DP7286" s="91"/>
      <c r="DQ7286" s="72"/>
      <c r="DR7286" s="72"/>
      <c r="DS7286" s="72"/>
      <c r="DT7286" s="72"/>
      <c r="DZ7286" s="141"/>
      <c r="EA7286" s="141"/>
      <c r="EE7286" s="143"/>
    </row>
    <row r="7287" spans="78:135">
      <c r="BZ7287"/>
      <c r="CA7287" s="100">
        <v>41438.738923611112</v>
      </c>
      <c r="CB7287" t="s">
        <v>323</v>
      </c>
      <c r="CG7287" s="65"/>
      <c r="DJ7287" s="139"/>
      <c r="DK7287" s="95"/>
      <c r="DO7287" s="141"/>
      <c r="DP7287" s="91"/>
      <c r="DQ7287" s="72"/>
      <c r="DR7287" s="72"/>
      <c r="DS7287" s="72"/>
      <c r="DT7287" s="72"/>
      <c r="DZ7287" s="141"/>
      <c r="EA7287" s="141"/>
      <c r="EE7287" s="143"/>
    </row>
    <row r="7288" spans="78:135">
      <c r="BZ7288"/>
      <c r="CA7288" s="100">
        <v>41438.738923611112</v>
      </c>
      <c r="CB7288" t="s">
        <v>375</v>
      </c>
      <c r="CG7288" s="65"/>
      <c r="DJ7288" s="139"/>
      <c r="DK7288" s="95"/>
      <c r="DO7288" s="141"/>
      <c r="DP7288" s="91"/>
      <c r="DQ7288" s="72"/>
      <c r="DR7288" s="72"/>
      <c r="DS7288" s="72"/>
      <c r="DT7288" s="72"/>
      <c r="DZ7288" s="141"/>
      <c r="EA7288" s="141"/>
      <c r="EE7288" s="143"/>
    </row>
    <row r="7289" spans="78:135">
      <c r="BZ7289"/>
      <c r="CA7289" s="100">
        <v>41438.738923611112</v>
      </c>
      <c r="CB7289" t="s">
        <v>376</v>
      </c>
      <c r="CG7289" s="65"/>
      <c r="DJ7289" s="139"/>
      <c r="DK7289" s="95"/>
      <c r="DO7289" s="141"/>
      <c r="DP7289" s="91"/>
      <c r="DQ7289" s="72"/>
      <c r="DR7289" s="72"/>
      <c r="DS7289" s="72"/>
      <c r="DT7289" s="72"/>
      <c r="DZ7289" s="141"/>
      <c r="EA7289" s="141"/>
      <c r="EE7289" s="143"/>
    </row>
    <row r="7290" spans="78:135">
      <c r="BZ7290"/>
      <c r="CA7290" s="100">
        <v>41438.738958333335</v>
      </c>
      <c r="CB7290" t="s">
        <v>1969</v>
      </c>
      <c r="CG7290" s="65"/>
      <c r="DJ7290" s="139"/>
      <c r="DK7290" s="95"/>
      <c r="DO7290" s="141"/>
      <c r="DP7290" s="91"/>
      <c r="DQ7290" s="72"/>
      <c r="DR7290" s="72"/>
      <c r="DS7290" s="72"/>
      <c r="DT7290" s="72"/>
      <c r="DZ7290" s="141"/>
      <c r="EA7290" s="141"/>
      <c r="EE7290" s="143"/>
    </row>
    <row r="7291" spans="78:135">
      <c r="BZ7291"/>
      <c r="CA7291" s="100">
        <v>41438.738958333335</v>
      </c>
      <c r="CB7291" t="s">
        <v>426</v>
      </c>
      <c r="CG7291" s="65"/>
      <c r="DJ7291" s="139"/>
      <c r="DK7291" s="95"/>
      <c r="DO7291" s="141"/>
      <c r="DP7291" s="91"/>
      <c r="DQ7291" s="72"/>
      <c r="DR7291" s="72"/>
      <c r="DS7291" s="72"/>
      <c r="DT7291" s="72"/>
      <c r="DZ7291" s="141"/>
      <c r="EA7291" s="141"/>
      <c r="EE7291" s="143"/>
    </row>
    <row r="7292" spans="78:135">
      <c r="BZ7292"/>
      <c r="CA7292" s="100">
        <v>41438.763344907406</v>
      </c>
      <c r="CB7292" t="s">
        <v>377</v>
      </c>
      <c r="CG7292" s="65"/>
      <c r="DJ7292" s="139"/>
      <c r="DK7292" s="95"/>
      <c r="DO7292" s="141"/>
      <c r="DP7292" s="91"/>
      <c r="DQ7292" s="72"/>
      <c r="DR7292" s="72"/>
      <c r="DS7292" s="72"/>
      <c r="DT7292" s="72"/>
      <c r="DZ7292" s="141"/>
      <c r="EA7292" s="141"/>
      <c r="EE7292" s="143"/>
    </row>
    <row r="7293" spans="78:135">
      <c r="BZ7293"/>
      <c r="CA7293" s="100">
        <v>41438.763356481482</v>
      </c>
      <c r="CB7293" t="s">
        <v>1969</v>
      </c>
      <c r="CG7293" s="65"/>
      <c r="DJ7293" s="139"/>
      <c r="DK7293" s="95"/>
      <c r="DO7293" s="141"/>
      <c r="DP7293" s="91"/>
      <c r="DQ7293" s="72"/>
      <c r="DR7293" s="72"/>
      <c r="DS7293" s="72"/>
      <c r="DT7293" s="72"/>
      <c r="DZ7293" s="141"/>
      <c r="EA7293" s="141"/>
      <c r="EE7293" s="143"/>
    </row>
    <row r="7294" spans="78:135">
      <c r="BZ7294"/>
      <c r="CA7294" s="100">
        <v>41438.763368055559</v>
      </c>
      <c r="CB7294" t="s">
        <v>1969</v>
      </c>
      <c r="CG7294" s="65"/>
      <c r="DJ7294" s="139"/>
      <c r="DK7294" s="95"/>
      <c r="DO7294" s="141"/>
      <c r="DP7294" s="91"/>
      <c r="DQ7294" s="72"/>
      <c r="DR7294" s="72"/>
      <c r="DS7294" s="72"/>
      <c r="DT7294" s="72"/>
      <c r="DZ7294" s="141"/>
      <c r="EA7294" s="141"/>
      <c r="EE7294" s="143"/>
    </row>
    <row r="7295" spans="78:135">
      <c r="BZ7295"/>
      <c r="CA7295" s="100">
        <v>41438.763414351852</v>
      </c>
      <c r="CB7295" t="s">
        <v>1969</v>
      </c>
      <c r="CG7295" s="65"/>
      <c r="DJ7295" s="139"/>
      <c r="DK7295" s="95"/>
      <c r="DO7295" s="141"/>
      <c r="DP7295" s="91"/>
      <c r="DQ7295" s="72"/>
      <c r="DR7295" s="72"/>
      <c r="DS7295" s="72"/>
      <c r="DT7295" s="72"/>
      <c r="DZ7295" s="141"/>
      <c r="EA7295" s="141"/>
      <c r="EE7295" s="143"/>
    </row>
    <row r="7296" spans="78:135">
      <c r="BZ7296"/>
      <c r="CA7296" s="100">
        <v>41438.763414351852</v>
      </c>
      <c r="CB7296" t="s">
        <v>1969</v>
      </c>
      <c r="CG7296" s="65"/>
      <c r="DJ7296" s="139"/>
      <c r="DK7296" s="95"/>
      <c r="DO7296" s="141"/>
      <c r="DP7296" s="91"/>
      <c r="DQ7296" s="72"/>
      <c r="DR7296" s="72"/>
      <c r="DS7296" s="72"/>
      <c r="DT7296" s="72"/>
      <c r="DZ7296" s="141"/>
      <c r="EA7296" s="141"/>
      <c r="EE7296" s="143"/>
    </row>
    <row r="7297" spans="78:135">
      <c r="BZ7297"/>
      <c r="CA7297" s="100">
        <v>41438.763425925928</v>
      </c>
      <c r="CB7297" t="s">
        <v>1969</v>
      </c>
      <c r="CG7297" s="65"/>
      <c r="DJ7297" s="139"/>
      <c r="DK7297" s="95"/>
      <c r="DO7297" s="141"/>
      <c r="DP7297" s="91"/>
      <c r="DQ7297" s="72"/>
      <c r="DR7297" s="72"/>
      <c r="DS7297" s="72"/>
      <c r="DT7297" s="72"/>
      <c r="DZ7297" s="141"/>
      <c r="EA7297" s="141"/>
      <c r="EE7297" s="143"/>
    </row>
    <row r="7298" spans="78:135">
      <c r="BZ7298"/>
      <c r="CA7298" s="100">
        <v>41438.763425925928</v>
      </c>
      <c r="CB7298" t="s">
        <v>378</v>
      </c>
      <c r="CG7298" s="65"/>
      <c r="DJ7298" s="139"/>
      <c r="DK7298" s="95"/>
      <c r="DO7298" s="141"/>
      <c r="DP7298" s="91"/>
      <c r="DQ7298" s="72"/>
      <c r="DR7298" s="72"/>
      <c r="DS7298" s="72"/>
      <c r="DT7298" s="72"/>
      <c r="DZ7298" s="141"/>
      <c r="EA7298" s="141"/>
      <c r="EE7298" s="143"/>
    </row>
    <row r="7299" spans="78:135">
      <c r="BZ7299"/>
      <c r="CA7299" s="100">
        <v>41438.763425925928</v>
      </c>
      <c r="CB7299" t="s">
        <v>379</v>
      </c>
      <c r="CG7299" s="65"/>
      <c r="DJ7299" s="139"/>
      <c r="DK7299" s="95"/>
      <c r="DO7299" s="141"/>
      <c r="DP7299" s="91"/>
      <c r="DQ7299" s="72"/>
      <c r="DR7299" s="72"/>
      <c r="DS7299" s="72"/>
      <c r="DT7299" s="72"/>
      <c r="DZ7299" s="141"/>
      <c r="EA7299" s="141"/>
      <c r="EE7299" s="143"/>
    </row>
    <row r="7300" spans="78:135">
      <c r="BZ7300"/>
      <c r="CA7300" s="100">
        <v>41438.763425925928</v>
      </c>
      <c r="CB7300" t="s">
        <v>379</v>
      </c>
      <c r="CG7300" s="65"/>
      <c r="DJ7300" s="139"/>
      <c r="DK7300" s="95"/>
      <c r="DO7300" s="141"/>
      <c r="DP7300" s="91"/>
      <c r="DQ7300" s="72"/>
      <c r="DR7300" s="72"/>
      <c r="DS7300" s="72"/>
      <c r="DT7300" s="72"/>
      <c r="DZ7300" s="141"/>
      <c r="EA7300" s="141"/>
      <c r="EE7300" s="143"/>
    </row>
    <row r="7301" spans="78:135">
      <c r="BZ7301"/>
      <c r="CA7301" s="100">
        <v>41438.763425925928</v>
      </c>
      <c r="CB7301" t="s">
        <v>380</v>
      </c>
      <c r="CG7301" s="65"/>
      <c r="DJ7301" s="139"/>
      <c r="DK7301" s="95"/>
      <c r="DO7301" s="141"/>
      <c r="DP7301" s="91"/>
      <c r="DQ7301" s="72"/>
      <c r="DR7301" s="72"/>
      <c r="DS7301" s="72"/>
      <c r="DT7301" s="72"/>
      <c r="DZ7301" s="141"/>
      <c r="EA7301" s="141"/>
      <c r="EE7301" s="143"/>
    </row>
    <row r="7302" spans="78:135">
      <c r="BZ7302"/>
      <c r="CA7302" s="100">
        <v>41438.763437499998</v>
      </c>
      <c r="CB7302" t="s">
        <v>1969</v>
      </c>
      <c r="CG7302" s="65"/>
      <c r="DJ7302" s="139"/>
      <c r="DK7302" s="95"/>
      <c r="DO7302" s="141"/>
      <c r="DP7302" s="91"/>
      <c r="DQ7302" s="72"/>
      <c r="DR7302" s="72"/>
      <c r="DS7302" s="72"/>
      <c r="DT7302" s="72"/>
      <c r="DZ7302" s="141"/>
      <c r="EA7302" s="141"/>
      <c r="EE7302" s="143"/>
    </row>
    <row r="7303" spans="78:135">
      <c r="BZ7303"/>
      <c r="CA7303" s="100">
        <v>41438.763449074075</v>
      </c>
      <c r="CB7303" t="s">
        <v>273</v>
      </c>
      <c r="CG7303" s="65"/>
      <c r="DJ7303" s="139"/>
      <c r="DK7303" s="95"/>
      <c r="DO7303" s="141"/>
      <c r="DP7303" s="91"/>
      <c r="DQ7303" s="72"/>
      <c r="DR7303" s="72"/>
      <c r="DS7303" s="72"/>
      <c r="DT7303" s="72"/>
      <c r="DZ7303" s="141"/>
      <c r="EA7303" s="141"/>
      <c r="EE7303" s="143"/>
    </row>
    <row r="7304" spans="78:135">
      <c r="BZ7304"/>
      <c r="CA7304" s="100">
        <v>41438.763483796298</v>
      </c>
      <c r="CB7304" t="s">
        <v>380</v>
      </c>
      <c r="CG7304" s="65"/>
      <c r="DJ7304" s="139"/>
      <c r="DK7304" s="95"/>
      <c r="DO7304" s="141"/>
      <c r="DP7304" s="91"/>
      <c r="DQ7304" s="72"/>
      <c r="DR7304" s="72"/>
      <c r="DS7304" s="72"/>
      <c r="DT7304" s="72"/>
      <c r="DZ7304" s="141"/>
      <c r="EA7304" s="141"/>
      <c r="EE7304" s="143"/>
    </row>
    <row r="7305" spans="78:135">
      <c r="BZ7305"/>
      <c r="CA7305" s="100">
        <v>41438.763483796298</v>
      </c>
      <c r="CB7305" t="s">
        <v>1969</v>
      </c>
      <c r="CG7305" s="65"/>
      <c r="DJ7305" s="139"/>
      <c r="DK7305" s="95"/>
      <c r="DO7305" s="141"/>
      <c r="DP7305" s="91"/>
      <c r="DQ7305" s="72"/>
      <c r="DR7305" s="72"/>
      <c r="DS7305" s="72"/>
      <c r="DT7305" s="72"/>
      <c r="DZ7305" s="141"/>
      <c r="EA7305" s="141"/>
      <c r="EE7305" s="143"/>
    </row>
    <row r="7306" spans="78:135">
      <c r="BZ7306"/>
      <c r="CA7306" s="100">
        <v>41438.763483796298</v>
      </c>
      <c r="CB7306" t="s">
        <v>200</v>
      </c>
      <c r="CG7306" s="65"/>
      <c r="DJ7306" s="139"/>
      <c r="DK7306" s="95"/>
      <c r="DO7306" s="141"/>
      <c r="DP7306" s="91"/>
      <c r="DQ7306" s="72"/>
      <c r="DR7306" s="72"/>
      <c r="DS7306" s="72"/>
      <c r="DT7306" s="72"/>
      <c r="DZ7306" s="141"/>
      <c r="EA7306" s="141"/>
      <c r="EE7306" s="143"/>
    </row>
    <row r="7307" spans="78:135">
      <c r="BZ7307"/>
      <c r="CA7307" s="100">
        <v>41438.763483796298</v>
      </c>
      <c r="CB7307" t="s">
        <v>201</v>
      </c>
      <c r="CG7307" s="65"/>
      <c r="DJ7307" s="139"/>
      <c r="DK7307" s="95"/>
      <c r="DO7307" s="141"/>
      <c r="DP7307" s="91"/>
      <c r="DQ7307" s="72"/>
      <c r="DR7307" s="72"/>
      <c r="DS7307" s="72"/>
      <c r="DT7307" s="72"/>
      <c r="DZ7307" s="141"/>
      <c r="EA7307" s="141"/>
      <c r="EE7307" s="143"/>
    </row>
    <row r="7308" spans="78:135">
      <c r="BZ7308"/>
      <c r="CA7308" s="100">
        <v>41438.763495370367</v>
      </c>
      <c r="CB7308" t="s">
        <v>202</v>
      </c>
      <c r="CG7308" s="65"/>
      <c r="DJ7308" s="139"/>
      <c r="DK7308" s="95"/>
      <c r="DO7308" s="141"/>
      <c r="DP7308" s="91"/>
      <c r="DQ7308" s="72"/>
      <c r="DR7308" s="72"/>
      <c r="DS7308" s="72"/>
      <c r="DT7308" s="72"/>
      <c r="DZ7308" s="141"/>
      <c r="EA7308" s="141"/>
      <c r="EE7308" s="143"/>
    </row>
    <row r="7309" spans="78:135">
      <c r="BZ7309"/>
      <c r="CA7309" s="100">
        <v>41438.763495370367</v>
      </c>
      <c r="CB7309" t="s">
        <v>203</v>
      </c>
      <c r="CG7309" s="65"/>
      <c r="DJ7309" s="139"/>
      <c r="DK7309" s="95"/>
      <c r="DO7309" s="141"/>
      <c r="DP7309" s="91"/>
      <c r="DQ7309" s="72"/>
      <c r="DR7309" s="72"/>
      <c r="DS7309" s="72"/>
      <c r="DT7309" s="72"/>
      <c r="DZ7309" s="141"/>
      <c r="EA7309" s="141"/>
      <c r="EE7309" s="143"/>
    </row>
    <row r="7310" spans="78:135">
      <c r="BZ7310"/>
      <c r="CA7310" s="100">
        <v>41438.763495370367</v>
      </c>
      <c r="CB7310" t="s">
        <v>408</v>
      </c>
      <c r="CG7310" s="65"/>
      <c r="DJ7310" s="139"/>
      <c r="DK7310" s="95"/>
      <c r="DO7310" s="141"/>
      <c r="DP7310" s="91"/>
      <c r="DQ7310" s="72"/>
      <c r="DR7310" s="72"/>
      <c r="DS7310" s="72"/>
      <c r="DT7310" s="72"/>
      <c r="DZ7310" s="141"/>
      <c r="EA7310" s="141"/>
      <c r="EE7310" s="143"/>
    </row>
    <row r="7311" spans="78:135">
      <c r="BZ7311"/>
      <c r="CA7311" s="100">
        <v>41438.763506944444</v>
      </c>
      <c r="CB7311" t="s">
        <v>204</v>
      </c>
      <c r="CG7311" s="65"/>
      <c r="DJ7311" s="139"/>
      <c r="DK7311" s="95"/>
      <c r="DO7311" s="141"/>
      <c r="DP7311" s="91"/>
      <c r="DQ7311" s="72"/>
      <c r="DR7311" s="72"/>
      <c r="DS7311" s="72"/>
      <c r="DT7311" s="72"/>
      <c r="DZ7311" s="141"/>
      <c r="EA7311" s="141"/>
      <c r="EE7311" s="143"/>
    </row>
    <row r="7312" spans="78:135">
      <c r="BZ7312"/>
      <c r="CA7312" s="100">
        <v>41438.763506944444</v>
      </c>
      <c r="CB7312" t="s">
        <v>204</v>
      </c>
      <c r="CG7312" s="65"/>
      <c r="DJ7312" s="139"/>
      <c r="DK7312" s="95"/>
      <c r="DO7312" s="141"/>
      <c r="DP7312" s="91"/>
      <c r="DQ7312" s="72"/>
      <c r="DR7312" s="72"/>
      <c r="DS7312" s="72"/>
      <c r="DT7312" s="72"/>
      <c r="DZ7312" s="141"/>
      <c r="EA7312" s="141"/>
      <c r="EE7312" s="143"/>
    </row>
    <row r="7313" spans="78:135">
      <c r="BZ7313"/>
      <c r="CA7313" s="100">
        <v>41438.763506944444</v>
      </c>
      <c r="CB7313" t="s">
        <v>1969</v>
      </c>
      <c r="CG7313" s="65"/>
      <c r="DJ7313" s="139"/>
      <c r="DK7313" s="95"/>
      <c r="DO7313" s="141"/>
      <c r="DP7313" s="91"/>
      <c r="DQ7313" s="72"/>
      <c r="DR7313" s="72"/>
      <c r="DS7313" s="72"/>
      <c r="DT7313" s="72"/>
      <c r="DZ7313" s="141"/>
      <c r="EA7313" s="141"/>
      <c r="EE7313" s="143"/>
    </row>
    <row r="7314" spans="78:135">
      <c r="BZ7314"/>
      <c r="CA7314" s="100">
        <v>41438.763518518521</v>
      </c>
      <c r="CB7314" t="s">
        <v>205</v>
      </c>
      <c r="CG7314" s="65"/>
      <c r="DJ7314" s="139"/>
      <c r="DK7314" s="95"/>
      <c r="DO7314" s="141"/>
      <c r="DP7314" s="91"/>
      <c r="DQ7314" s="72"/>
      <c r="DR7314" s="72"/>
      <c r="DS7314" s="72"/>
      <c r="DT7314" s="72"/>
      <c r="DZ7314" s="141"/>
      <c r="EA7314" s="141"/>
      <c r="EE7314" s="143"/>
    </row>
    <row r="7315" spans="78:135">
      <c r="BZ7315"/>
      <c r="CA7315" s="100">
        <v>41438.763518518521</v>
      </c>
      <c r="CB7315" t="s">
        <v>206</v>
      </c>
      <c r="CG7315" s="65"/>
      <c r="DJ7315" s="139"/>
      <c r="DK7315" s="95"/>
      <c r="DO7315" s="141"/>
      <c r="DP7315" s="91"/>
      <c r="DQ7315" s="72"/>
      <c r="DR7315" s="72"/>
      <c r="DS7315" s="72"/>
      <c r="DT7315" s="72"/>
      <c r="DZ7315" s="141"/>
      <c r="EA7315" s="141"/>
      <c r="EE7315" s="143"/>
    </row>
    <row r="7316" spans="78:135">
      <c r="BZ7316"/>
      <c r="CA7316" s="100">
        <v>41438.763518518521</v>
      </c>
      <c r="CB7316" t="s">
        <v>207</v>
      </c>
      <c r="CG7316" s="65"/>
      <c r="DJ7316" s="139"/>
      <c r="DK7316" s="95"/>
      <c r="DO7316" s="141"/>
      <c r="DP7316" s="91"/>
      <c r="DQ7316" s="72"/>
      <c r="DR7316" s="72"/>
      <c r="DS7316" s="72"/>
      <c r="DT7316" s="72"/>
      <c r="DZ7316" s="141"/>
      <c r="EA7316" s="141"/>
      <c r="EE7316" s="143"/>
    </row>
    <row r="7317" spans="78:135">
      <c r="BZ7317"/>
      <c r="CA7317" s="100">
        <v>41438.763518518521</v>
      </c>
      <c r="CB7317" t="s">
        <v>118</v>
      </c>
      <c r="CG7317" s="65"/>
      <c r="DJ7317" s="139"/>
      <c r="DK7317" s="95"/>
      <c r="DO7317" s="141"/>
      <c r="DP7317" s="91"/>
      <c r="DQ7317" s="72"/>
      <c r="DR7317" s="72"/>
      <c r="DS7317" s="72"/>
      <c r="DT7317" s="72"/>
      <c r="DZ7317" s="141"/>
      <c r="EA7317" s="141"/>
      <c r="EE7317" s="143"/>
    </row>
    <row r="7318" spans="78:135">
      <c r="BZ7318"/>
      <c r="CA7318" s="100">
        <v>41438.763518518521</v>
      </c>
      <c r="CB7318" t="s">
        <v>119</v>
      </c>
      <c r="CG7318" s="65"/>
      <c r="DJ7318" s="139"/>
      <c r="DK7318" s="95"/>
      <c r="DO7318" s="141"/>
      <c r="DP7318" s="91"/>
      <c r="DQ7318" s="72"/>
      <c r="DR7318" s="72"/>
      <c r="DS7318" s="72"/>
      <c r="DT7318" s="72"/>
      <c r="DZ7318" s="141"/>
      <c r="EA7318" s="141"/>
      <c r="EE7318" s="143"/>
    </row>
    <row r="7319" spans="78:135">
      <c r="BZ7319"/>
      <c r="CA7319" s="100">
        <v>41438.763518518521</v>
      </c>
      <c r="CB7319" t="s">
        <v>120</v>
      </c>
      <c r="CG7319" s="65"/>
      <c r="DJ7319" s="139"/>
      <c r="DK7319" s="95"/>
      <c r="DO7319" s="141"/>
      <c r="DP7319" s="91"/>
      <c r="DQ7319" s="72"/>
      <c r="DR7319" s="72"/>
      <c r="DS7319" s="72"/>
      <c r="DT7319" s="72"/>
      <c r="DZ7319" s="141"/>
      <c r="EA7319" s="141"/>
      <c r="EE7319" s="143"/>
    </row>
    <row r="7320" spans="78:135">
      <c r="BZ7320"/>
      <c r="CA7320" s="100">
        <v>41438.763518518521</v>
      </c>
      <c r="CB7320" t="s">
        <v>122</v>
      </c>
      <c r="CG7320" s="65"/>
      <c r="DJ7320" s="139"/>
      <c r="DK7320" s="95"/>
      <c r="DO7320" s="141"/>
      <c r="DP7320" s="91"/>
      <c r="DQ7320" s="72"/>
      <c r="DR7320" s="72"/>
      <c r="DS7320" s="72"/>
      <c r="DT7320" s="72"/>
      <c r="DZ7320" s="141"/>
      <c r="EA7320" s="141"/>
      <c r="EE7320" s="143"/>
    </row>
    <row r="7321" spans="78:135">
      <c r="BZ7321"/>
      <c r="CA7321" s="100">
        <v>41438.763518518521</v>
      </c>
      <c r="CB7321" t="s">
        <v>123</v>
      </c>
      <c r="CG7321" s="65"/>
      <c r="DJ7321" s="139"/>
      <c r="DK7321" s="95"/>
      <c r="DO7321" s="141"/>
      <c r="DP7321" s="91"/>
      <c r="DQ7321" s="72"/>
      <c r="DR7321" s="72"/>
      <c r="DS7321" s="72"/>
      <c r="DT7321" s="72"/>
      <c r="DZ7321" s="141"/>
      <c r="EA7321" s="141"/>
      <c r="EE7321" s="143"/>
    </row>
    <row r="7322" spans="78:135">
      <c r="BZ7322"/>
      <c r="CA7322" s="100">
        <v>41438.76353009259</v>
      </c>
      <c r="CB7322" t="s">
        <v>124</v>
      </c>
      <c r="CG7322" s="65"/>
      <c r="DJ7322" s="139"/>
      <c r="DK7322" s="95"/>
      <c r="DO7322" s="141"/>
      <c r="DP7322" s="91"/>
      <c r="DQ7322" s="72"/>
      <c r="DR7322" s="72"/>
      <c r="DS7322" s="72"/>
      <c r="DT7322" s="72"/>
      <c r="DZ7322" s="141"/>
      <c r="EA7322" s="141"/>
      <c r="EE7322" s="143"/>
    </row>
    <row r="7323" spans="78:135">
      <c r="BZ7323"/>
      <c r="CA7323" s="100">
        <v>41438.76353009259</v>
      </c>
      <c r="CB7323" t="s">
        <v>125</v>
      </c>
      <c r="CG7323" s="65"/>
      <c r="DJ7323" s="139"/>
      <c r="DK7323" s="95"/>
      <c r="DO7323" s="141"/>
      <c r="DP7323" s="91"/>
      <c r="DQ7323" s="72"/>
      <c r="DR7323" s="72"/>
      <c r="DS7323" s="72"/>
      <c r="DT7323" s="72"/>
      <c r="DZ7323" s="141"/>
      <c r="EA7323" s="141"/>
      <c r="EE7323" s="143"/>
    </row>
    <row r="7324" spans="78:135">
      <c r="BZ7324"/>
      <c r="CA7324" s="100">
        <v>41438.76353009259</v>
      </c>
      <c r="CB7324" t="s">
        <v>126</v>
      </c>
      <c r="CG7324" s="65"/>
      <c r="DJ7324" s="139"/>
      <c r="DK7324" s="95"/>
      <c r="DO7324" s="141"/>
      <c r="DP7324" s="91"/>
      <c r="DQ7324" s="72"/>
      <c r="DR7324" s="72"/>
      <c r="DS7324" s="72"/>
      <c r="DT7324" s="72"/>
      <c r="DZ7324" s="141"/>
      <c r="EA7324" s="141"/>
      <c r="EE7324" s="143"/>
    </row>
    <row r="7325" spans="78:135">
      <c r="BZ7325"/>
      <c r="CA7325" s="100">
        <v>41438.76353009259</v>
      </c>
      <c r="CB7325" t="s">
        <v>127</v>
      </c>
      <c r="CG7325" s="65"/>
      <c r="DJ7325" s="139"/>
      <c r="DK7325" s="95"/>
      <c r="DO7325" s="141"/>
      <c r="DP7325" s="91"/>
      <c r="DQ7325" s="72"/>
      <c r="DR7325" s="72"/>
      <c r="DS7325" s="72"/>
      <c r="DT7325" s="72"/>
      <c r="DZ7325" s="141"/>
      <c r="EA7325" s="141"/>
      <c r="EE7325" s="143"/>
    </row>
    <row r="7326" spans="78:135">
      <c r="BZ7326"/>
      <c r="CA7326" s="100">
        <v>41438.76353009259</v>
      </c>
      <c r="CB7326" t="s">
        <v>128</v>
      </c>
      <c r="CG7326" s="65"/>
      <c r="DJ7326" s="139"/>
      <c r="DK7326" s="95"/>
      <c r="DO7326" s="141"/>
      <c r="DP7326" s="91"/>
      <c r="DQ7326" s="72"/>
      <c r="DR7326" s="72"/>
      <c r="DS7326" s="72"/>
      <c r="DT7326" s="72"/>
      <c r="DZ7326" s="141"/>
      <c r="EA7326" s="141"/>
      <c r="EE7326" s="143"/>
    </row>
    <row r="7327" spans="78:135">
      <c r="BZ7327"/>
      <c r="CA7327" s="100">
        <v>41438.76353009259</v>
      </c>
      <c r="CB7327" t="s">
        <v>129</v>
      </c>
      <c r="CG7327" s="65"/>
      <c r="DJ7327" s="139"/>
      <c r="DK7327" s="95"/>
      <c r="DO7327" s="141"/>
      <c r="DP7327" s="91"/>
      <c r="DQ7327" s="72"/>
      <c r="DR7327" s="72"/>
      <c r="DS7327" s="72"/>
      <c r="DT7327" s="72"/>
      <c r="DZ7327" s="141"/>
      <c r="EA7327" s="141"/>
      <c r="EE7327" s="143"/>
    </row>
    <row r="7328" spans="78:135">
      <c r="BZ7328"/>
      <c r="CA7328" s="100">
        <v>41438.76353009259</v>
      </c>
      <c r="CB7328" t="s">
        <v>130</v>
      </c>
      <c r="CG7328" s="65"/>
      <c r="DJ7328" s="139"/>
      <c r="DK7328" s="95"/>
      <c r="DO7328" s="141"/>
      <c r="DP7328" s="91"/>
      <c r="DQ7328" s="72"/>
      <c r="DR7328" s="72"/>
      <c r="DS7328" s="72"/>
      <c r="DT7328" s="72"/>
      <c r="DZ7328" s="141"/>
      <c r="EA7328" s="141"/>
      <c r="EE7328" s="143"/>
    </row>
    <row r="7329" spans="78:135">
      <c r="BZ7329"/>
      <c r="CA7329" s="100">
        <v>41438.76353009259</v>
      </c>
      <c r="CB7329" t="s">
        <v>131</v>
      </c>
      <c r="CG7329" s="65"/>
      <c r="DJ7329" s="139"/>
      <c r="DK7329" s="95"/>
      <c r="DO7329" s="141"/>
      <c r="DP7329" s="91"/>
      <c r="DQ7329" s="72"/>
      <c r="DR7329" s="72"/>
      <c r="DS7329" s="72"/>
      <c r="DT7329" s="72"/>
      <c r="DZ7329" s="141"/>
      <c r="EA7329" s="141"/>
      <c r="EE7329" s="143"/>
    </row>
    <row r="7330" spans="78:135">
      <c r="BZ7330"/>
      <c r="CA7330" s="100">
        <v>41438.763541666667</v>
      </c>
      <c r="CB7330" t="s">
        <v>132</v>
      </c>
      <c r="CG7330" s="65"/>
      <c r="DJ7330" s="139"/>
      <c r="DK7330" s="95"/>
      <c r="DO7330" s="141"/>
      <c r="DP7330" s="91"/>
      <c r="DQ7330" s="72"/>
      <c r="DR7330" s="72"/>
      <c r="DS7330" s="72"/>
      <c r="DT7330" s="72"/>
      <c r="DZ7330" s="141"/>
      <c r="EA7330" s="141"/>
      <c r="EE7330" s="143"/>
    </row>
    <row r="7331" spans="78:135">
      <c r="BZ7331"/>
      <c r="CA7331" s="100">
        <v>41438.763541666667</v>
      </c>
      <c r="CB7331" t="s">
        <v>133</v>
      </c>
      <c r="CG7331" s="65"/>
      <c r="DJ7331" s="139"/>
      <c r="DK7331" s="95"/>
      <c r="DO7331" s="141"/>
      <c r="DP7331" s="91"/>
      <c r="DQ7331" s="72"/>
      <c r="DR7331" s="72"/>
      <c r="DS7331" s="72"/>
      <c r="DT7331" s="72"/>
      <c r="DZ7331" s="141"/>
      <c r="EA7331" s="141"/>
      <c r="EE7331" s="143"/>
    </row>
    <row r="7332" spans="78:135">
      <c r="BZ7332"/>
      <c r="CA7332" s="100">
        <v>41438.763541666667</v>
      </c>
      <c r="CB7332" t="s">
        <v>138</v>
      </c>
      <c r="CG7332" s="65"/>
      <c r="DJ7332" s="139"/>
      <c r="DK7332" s="95"/>
      <c r="DO7332" s="141"/>
      <c r="DP7332" s="91"/>
      <c r="DQ7332" s="72"/>
      <c r="DR7332" s="72"/>
      <c r="DS7332" s="72"/>
      <c r="DT7332" s="72"/>
      <c r="DZ7332" s="141"/>
      <c r="EA7332" s="141"/>
      <c r="EE7332" s="143"/>
    </row>
    <row r="7333" spans="78:135">
      <c r="BZ7333"/>
      <c r="CA7333" s="100">
        <v>41438.763541666667</v>
      </c>
      <c r="CB7333" t="s">
        <v>139</v>
      </c>
      <c r="CG7333" s="65"/>
      <c r="DJ7333" s="139"/>
      <c r="DK7333" s="95"/>
      <c r="DO7333" s="141"/>
      <c r="DP7333" s="91"/>
      <c r="DQ7333" s="72"/>
      <c r="DR7333" s="72"/>
      <c r="DS7333" s="72"/>
      <c r="DT7333" s="72"/>
      <c r="DZ7333" s="141"/>
      <c r="EA7333" s="141"/>
      <c r="EE7333" s="143"/>
    </row>
    <row r="7334" spans="78:135">
      <c r="BZ7334"/>
      <c r="CA7334" s="100">
        <v>41438.763541666667</v>
      </c>
      <c r="CB7334" t="s">
        <v>140</v>
      </c>
      <c r="CG7334" s="65"/>
      <c r="DJ7334" s="139"/>
      <c r="DK7334" s="95"/>
      <c r="DO7334" s="141"/>
      <c r="DP7334" s="91"/>
      <c r="DQ7334" s="72"/>
      <c r="DR7334" s="72"/>
      <c r="DS7334" s="72"/>
      <c r="DT7334" s="72"/>
      <c r="DZ7334" s="141"/>
      <c r="EA7334" s="141"/>
      <c r="EE7334" s="143"/>
    </row>
    <row r="7335" spans="78:135">
      <c r="BZ7335"/>
      <c r="CA7335" s="100">
        <v>41438.763541666667</v>
      </c>
      <c r="CB7335" t="s">
        <v>141</v>
      </c>
      <c r="CG7335" s="65"/>
      <c r="DJ7335" s="139"/>
      <c r="DK7335" s="95"/>
      <c r="DO7335" s="141"/>
      <c r="DP7335" s="91"/>
      <c r="DQ7335" s="72"/>
      <c r="DR7335" s="72"/>
      <c r="DS7335" s="72"/>
      <c r="DT7335" s="72"/>
      <c r="DZ7335" s="141"/>
      <c r="EA7335" s="141"/>
      <c r="EE7335" s="143"/>
    </row>
    <row r="7336" spans="78:135">
      <c r="BZ7336"/>
      <c r="CA7336" s="100">
        <v>41438.763541666667</v>
      </c>
      <c r="CB7336" t="s">
        <v>146</v>
      </c>
      <c r="CG7336" s="65"/>
      <c r="DJ7336" s="139"/>
      <c r="DK7336" s="95"/>
      <c r="DO7336" s="141"/>
      <c r="DP7336" s="91"/>
      <c r="DQ7336" s="72"/>
      <c r="DR7336" s="72"/>
      <c r="DS7336" s="72"/>
      <c r="DT7336" s="72"/>
      <c r="DZ7336" s="141"/>
      <c r="EA7336" s="141"/>
      <c r="EE7336" s="143"/>
    </row>
    <row r="7337" spans="78:135">
      <c r="BZ7337"/>
      <c r="CA7337" s="100">
        <v>41438.763541666667</v>
      </c>
      <c r="CB7337" t="s">
        <v>147</v>
      </c>
      <c r="CG7337" s="65"/>
      <c r="DJ7337" s="139"/>
      <c r="DK7337" s="95"/>
      <c r="DO7337" s="141"/>
      <c r="DP7337" s="91"/>
      <c r="DQ7337" s="72"/>
      <c r="DR7337" s="72"/>
      <c r="DS7337" s="72"/>
      <c r="DT7337" s="72"/>
      <c r="DZ7337" s="141"/>
      <c r="EA7337" s="141"/>
      <c r="EE7337" s="143"/>
    </row>
    <row r="7338" spans="78:135">
      <c r="BZ7338"/>
      <c r="CA7338" s="100">
        <v>41438.763553240744</v>
      </c>
      <c r="CB7338" t="s">
        <v>148</v>
      </c>
      <c r="CG7338" s="65"/>
      <c r="DJ7338" s="139"/>
      <c r="DK7338" s="95"/>
      <c r="DO7338" s="141"/>
      <c r="DP7338" s="91"/>
      <c r="DQ7338" s="72"/>
      <c r="DR7338" s="72"/>
      <c r="DS7338" s="72"/>
      <c r="DT7338" s="72"/>
      <c r="DZ7338" s="141"/>
      <c r="EA7338" s="141"/>
      <c r="EE7338" s="143"/>
    </row>
    <row r="7339" spans="78:135">
      <c r="BZ7339"/>
      <c r="CA7339" s="100">
        <v>41438.763553240744</v>
      </c>
      <c r="CB7339" t="s">
        <v>149</v>
      </c>
      <c r="CG7339" s="65"/>
      <c r="DJ7339" s="139"/>
      <c r="DK7339" s="95"/>
      <c r="DO7339" s="141"/>
      <c r="DP7339" s="91"/>
      <c r="DQ7339" s="72"/>
      <c r="DR7339" s="72"/>
      <c r="DS7339" s="72"/>
      <c r="DT7339" s="72"/>
      <c r="DZ7339" s="141"/>
      <c r="EA7339" s="141"/>
      <c r="EE7339" s="143"/>
    </row>
    <row r="7340" spans="78:135">
      <c r="BZ7340"/>
      <c r="CA7340" s="100">
        <v>41438.763553240744</v>
      </c>
      <c r="CB7340" t="s">
        <v>154</v>
      </c>
      <c r="CG7340" s="65"/>
      <c r="DJ7340" s="139"/>
      <c r="DK7340" s="95"/>
      <c r="DO7340" s="141"/>
      <c r="DP7340" s="91"/>
      <c r="DQ7340" s="72"/>
      <c r="DR7340" s="72"/>
      <c r="DS7340" s="72"/>
      <c r="DT7340" s="72"/>
      <c r="DZ7340" s="141"/>
      <c r="EA7340" s="141"/>
      <c r="EE7340" s="143"/>
    </row>
    <row r="7341" spans="78:135">
      <c r="BZ7341"/>
      <c r="CA7341" s="100">
        <v>41438.763553240744</v>
      </c>
      <c r="CB7341" t="s">
        <v>155</v>
      </c>
      <c r="CG7341" s="65"/>
      <c r="DJ7341" s="139"/>
      <c r="DK7341" s="95"/>
      <c r="DO7341" s="141"/>
      <c r="DP7341" s="91"/>
      <c r="DQ7341" s="72"/>
      <c r="DR7341" s="72"/>
      <c r="DS7341" s="72"/>
      <c r="DT7341" s="72"/>
      <c r="DZ7341" s="141"/>
      <c r="EA7341" s="141"/>
      <c r="EE7341" s="143"/>
    </row>
    <row r="7342" spans="78:135">
      <c r="BZ7342"/>
      <c r="CA7342" s="100">
        <v>41438.763553240744</v>
      </c>
      <c r="CB7342" t="s">
        <v>156</v>
      </c>
      <c r="CG7342" s="65"/>
      <c r="DJ7342" s="139"/>
      <c r="DK7342" s="95"/>
      <c r="DO7342" s="141"/>
      <c r="DP7342" s="91"/>
      <c r="DQ7342" s="72"/>
      <c r="DR7342" s="72"/>
      <c r="DS7342" s="72"/>
      <c r="DT7342" s="72"/>
      <c r="DZ7342" s="141"/>
      <c r="EA7342" s="141"/>
      <c r="EE7342" s="143"/>
    </row>
    <row r="7343" spans="78:135">
      <c r="BZ7343"/>
      <c r="CA7343" s="100">
        <v>41438.763553240744</v>
      </c>
      <c r="CB7343" t="s">
        <v>157</v>
      </c>
      <c r="CG7343" s="65"/>
      <c r="DJ7343" s="139"/>
      <c r="DK7343" s="95"/>
      <c r="DO7343" s="141"/>
      <c r="DP7343" s="91"/>
      <c r="DQ7343" s="72"/>
      <c r="DR7343" s="72"/>
      <c r="DS7343" s="72"/>
      <c r="DT7343" s="72"/>
      <c r="DZ7343" s="141"/>
      <c r="EA7343" s="141"/>
      <c r="EE7343" s="143"/>
    </row>
    <row r="7344" spans="78:135">
      <c r="BZ7344"/>
      <c r="CA7344" s="100">
        <v>41438.763553240744</v>
      </c>
      <c r="CB7344" t="s">
        <v>162</v>
      </c>
      <c r="CG7344" s="65"/>
      <c r="DJ7344" s="139"/>
      <c r="DK7344" s="95"/>
      <c r="DO7344" s="141"/>
      <c r="DP7344" s="91"/>
      <c r="DQ7344" s="72"/>
      <c r="DR7344" s="72"/>
      <c r="DS7344" s="72"/>
      <c r="DT7344" s="72"/>
      <c r="DZ7344" s="141"/>
      <c r="EA7344" s="141"/>
      <c r="EE7344" s="143"/>
    </row>
    <row r="7345" spans="78:135">
      <c r="BZ7345"/>
      <c r="CA7345" s="100">
        <v>41438.763553240744</v>
      </c>
      <c r="CB7345" t="s">
        <v>163</v>
      </c>
      <c r="CG7345" s="65"/>
      <c r="DJ7345" s="139"/>
      <c r="DK7345" s="95"/>
      <c r="DO7345" s="141"/>
      <c r="DP7345" s="91"/>
      <c r="DQ7345" s="72"/>
      <c r="DR7345" s="72"/>
      <c r="DS7345" s="72"/>
      <c r="DT7345" s="72"/>
      <c r="DZ7345" s="141"/>
      <c r="EA7345" s="141"/>
      <c r="EE7345" s="143"/>
    </row>
    <row r="7346" spans="78:135">
      <c r="BZ7346"/>
      <c r="CA7346" s="100">
        <v>41438.763564814813</v>
      </c>
      <c r="CB7346" t="s">
        <v>164</v>
      </c>
      <c r="CG7346" s="65"/>
      <c r="DJ7346" s="139"/>
      <c r="DK7346" s="95"/>
      <c r="DO7346" s="141"/>
      <c r="DP7346" s="91"/>
      <c r="DQ7346" s="72"/>
      <c r="DR7346" s="72"/>
      <c r="DS7346" s="72"/>
      <c r="DT7346" s="72"/>
      <c r="DZ7346" s="141"/>
      <c r="EA7346" s="141"/>
      <c r="EE7346" s="143"/>
    </row>
    <row r="7347" spans="78:135">
      <c r="BZ7347"/>
      <c r="CA7347" s="100">
        <v>41438.763564814813</v>
      </c>
      <c r="CB7347" t="s">
        <v>240</v>
      </c>
      <c r="CG7347" s="65"/>
      <c r="DJ7347" s="139"/>
      <c r="DK7347" s="95"/>
      <c r="DO7347" s="141"/>
      <c r="DP7347" s="91"/>
      <c r="DQ7347" s="72"/>
      <c r="DR7347" s="72"/>
      <c r="DS7347" s="72"/>
      <c r="DT7347" s="72"/>
      <c r="DZ7347" s="141"/>
      <c r="EA7347" s="141"/>
      <c r="EE7347" s="143"/>
    </row>
    <row r="7348" spans="78:135">
      <c r="BZ7348"/>
      <c r="CA7348" s="100">
        <v>41438.763564814813</v>
      </c>
      <c r="CB7348" t="s">
        <v>241</v>
      </c>
      <c r="CG7348" s="65"/>
      <c r="DJ7348" s="139"/>
      <c r="DK7348" s="95"/>
      <c r="DO7348" s="141"/>
      <c r="DP7348" s="91"/>
      <c r="DQ7348" s="72"/>
      <c r="DR7348" s="72"/>
      <c r="DS7348" s="72"/>
      <c r="DT7348" s="72"/>
      <c r="DZ7348" s="141"/>
      <c r="EA7348" s="141"/>
      <c r="EE7348" s="143"/>
    </row>
    <row r="7349" spans="78:135">
      <c r="BZ7349"/>
      <c r="CA7349" s="100">
        <v>41438.763564814813</v>
      </c>
      <c r="CB7349" t="s">
        <v>242</v>
      </c>
      <c r="CG7349" s="65"/>
      <c r="DJ7349" s="139"/>
      <c r="DK7349" s="95"/>
      <c r="DO7349" s="141"/>
      <c r="DP7349" s="91"/>
      <c r="DQ7349" s="72"/>
      <c r="DR7349" s="72"/>
      <c r="DS7349" s="72"/>
      <c r="DT7349" s="72"/>
      <c r="DZ7349" s="141"/>
      <c r="EA7349" s="141"/>
      <c r="EE7349" s="143"/>
    </row>
    <row r="7350" spans="78:135">
      <c r="BZ7350"/>
      <c r="CA7350" s="100">
        <v>41438.763564814813</v>
      </c>
      <c r="CB7350" t="s">
        <v>102</v>
      </c>
      <c r="CG7350" s="65"/>
      <c r="DJ7350" s="139"/>
      <c r="DK7350" s="95"/>
      <c r="DO7350" s="141"/>
      <c r="DP7350" s="91"/>
      <c r="DQ7350" s="72"/>
      <c r="DR7350" s="72"/>
      <c r="DS7350" s="72"/>
      <c r="DT7350" s="72"/>
      <c r="DZ7350" s="141"/>
      <c r="EA7350" s="141"/>
      <c r="EE7350" s="143"/>
    </row>
    <row r="7351" spans="78:135">
      <c r="BZ7351"/>
      <c r="CA7351" s="100">
        <v>41438.763564814813</v>
      </c>
      <c r="CB7351" t="s">
        <v>103</v>
      </c>
      <c r="CG7351" s="65"/>
      <c r="DJ7351" s="139"/>
      <c r="DK7351" s="95"/>
      <c r="DO7351" s="141"/>
      <c r="DP7351" s="91"/>
      <c r="DQ7351" s="72"/>
      <c r="DR7351" s="72"/>
      <c r="DS7351" s="72"/>
      <c r="DT7351" s="72"/>
      <c r="DZ7351" s="141"/>
      <c r="EA7351" s="141"/>
      <c r="EE7351" s="143"/>
    </row>
    <row r="7352" spans="78:135">
      <c r="BZ7352"/>
      <c r="CA7352" s="100">
        <v>41438.763564814813</v>
      </c>
      <c r="CB7352" t="s">
        <v>165</v>
      </c>
      <c r="CG7352" s="65"/>
      <c r="DJ7352" s="139"/>
      <c r="DK7352" s="95"/>
      <c r="DO7352" s="141"/>
      <c r="DP7352" s="91"/>
      <c r="DQ7352" s="72"/>
      <c r="DR7352" s="72"/>
      <c r="DS7352" s="72"/>
      <c r="DT7352" s="72"/>
      <c r="DZ7352" s="141"/>
      <c r="EA7352" s="141"/>
      <c r="EE7352" s="143"/>
    </row>
    <row r="7353" spans="78:135">
      <c r="BZ7353"/>
      <c r="CA7353" s="100">
        <v>41438.763564814813</v>
      </c>
      <c r="CB7353" t="s">
        <v>170</v>
      </c>
      <c r="CG7353" s="65"/>
      <c r="DJ7353" s="139"/>
      <c r="DK7353" s="95"/>
      <c r="DO7353" s="141"/>
      <c r="DP7353" s="91"/>
      <c r="DQ7353" s="72"/>
      <c r="DR7353" s="72"/>
      <c r="DS7353" s="72"/>
      <c r="DT7353" s="72"/>
      <c r="DZ7353" s="141"/>
      <c r="EA7353" s="141"/>
      <c r="EE7353" s="143"/>
    </row>
    <row r="7354" spans="78:135">
      <c r="BZ7354"/>
      <c r="CA7354" s="100">
        <v>41438.76357638889</v>
      </c>
      <c r="CB7354" t="s">
        <v>171</v>
      </c>
      <c r="CG7354" s="65"/>
      <c r="DJ7354" s="139"/>
      <c r="DK7354" s="95"/>
      <c r="DO7354" s="141"/>
      <c r="DP7354" s="91"/>
      <c r="DQ7354" s="72"/>
      <c r="DR7354" s="72"/>
      <c r="DS7354" s="72"/>
      <c r="DT7354" s="72"/>
      <c r="DZ7354" s="141"/>
      <c r="EA7354" s="141"/>
      <c r="EE7354" s="143"/>
    </row>
    <row r="7355" spans="78:135">
      <c r="BZ7355"/>
      <c r="CA7355" s="100">
        <v>41438.76357638889</v>
      </c>
      <c r="CB7355" t="s">
        <v>172</v>
      </c>
      <c r="CG7355" s="65"/>
      <c r="DJ7355" s="139"/>
      <c r="DK7355" s="95"/>
      <c r="DO7355" s="141"/>
      <c r="DP7355" s="91"/>
      <c r="DQ7355" s="72"/>
      <c r="DR7355" s="72"/>
      <c r="DS7355" s="72"/>
      <c r="DT7355" s="72"/>
      <c r="DZ7355" s="141"/>
      <c r="EA7355" s="141"/>
      <c r="EE7355" s="143"/>
    </row>
    <row r="7356" spans="78:135">
      <c r="BZ7356"/>
      <c r="CA7356" s="100">
        <v>41438.76357638889</v>
      </c>
      <c r="CB7356" t="s">
        <v>173</v>
      </c>
      <c r="CG7356" s="65"/>
      <c r="DJ7356" s="139"/>
      <c r="DK7356" s="95"/>
      <c r="DO7356" s="141"/>
      <c r="DP7356" s="91"/>
      <c r="DQ7356" s="72"/>
      <c r="DR7356" s="72"/>
      <c r="DS7356" s="72"/>
      <c r="DT7356" s="72"/>
      <c r="DZ7356" s="141"/>
      <c r="EA7356" s="141"/>
      <c r="EE7356" s="143"/>
    </row>
    <row r="7357" spans="78:135">
      <c r="BZ7357"/>
      <c r="CA7357" s="100">
        <v>41438.76357638889</v>
      </c>
      <c r="CB7357" t="s">
        <v>174</v>
      </c>
      <c r="CG7357" s="65"/>
      <c r="DJ7357" s="139"/>
      <c r="DK7357" s="95"/>
      <c r="DO7357" s="141"/>
      <c r="DP7357" s="91"/>
      <c r="DQ7357" s="72"/>
      <c r="DR7357" s="72"/>
      <c r="DS7357" s="72"/>
      <c r="DT7357" s="72"/>
      <c r="DZ7357" s="141"/>
      <c r="EA7357" s="141"/>
      <c r="EE7357" s="143"/>
    </row>
    <row r="7358" spans="78:135">
      <c r="BZ7358"/>
      <c r="CA7358" s="100">
        <v>41438.76357638889</v>
      </c>
      <c r="CB7358" t="s">
        <v>175</v>
      </c>
      <c r="CG7358" s="65"/>
      <c r="DJ7358" s="139"/>
      <c r="DK7358" s="95"/>
      <c r="DO7358" s="141"/>
      <c r="DP7358" s="91"/>
      <c r="DQ7358" s="72"/>
      <c r="DR7358" s="72"/>
      <c r="DS7358" s="72"/>
      <c r="DT7358" s="72"/>
      <c r="DZ7358" s="141"/>
      <c r="EA7358" s="141"/>
      <c r="EE7358" s="143"/>
    </row>
    <row r="7359" spans="78:135">
      <c r="BZ7359"/>
      <c r="CA7359" s="100">
        <v>41438.76357638889</v>
      </c>
      <c r="CB7359" t="s">
        <v>246</v>
      </c>
      <c r="CG7359" s="65"/>
      <c r="DJ7359" s="139"/>
      <c r="DK7359" s="95"/>
      <c r="DO7359" s="141"/>
      <c r="DP7359" s="91"/>
      <c r="DQ7359" s="72"/>
      <c r="DR7359" s="72"/>
      <c r="DS7359" s="72"/>
      <c r="DT7359" s="72"/>
      <c r="DZ7359" s="141"/>
      <c r="EA7359" s="141"/>
      <c r="EE7359" s="143"/>
    </row>
    <row r="7360" spans="78:135">
      <c r="BZ7360"/>
      <c r="CA7360" s="100">
        <v>41438.76357638889</v>
      </c>
      <c r="CB7360" t="s">
        <v>106</v>
      </c>
      <c r="CG7360" s="65"/>
      <c r="DJ7360" s="139"/>
      <c r="DK7360" s="95"/>
      <c r="DO7360" s="141"/>
      <c r="DP7360" s="91"/>
      <c r="DQ7360" s="72"/>
      <c r="DR7360" s="72"/>
      <c r="DS7360" s="72"/>
      <c r="DT7360" s="72"/>
      <c r="DZ7360" s="141"/>
      <c r="EA7360" s="141"/>
      <c r="EE7360" s="143"/>
    </row>
    <row r="7361" spans="78:135">
      <c r="BZ7361"/>
      <c r="CA7361" s="100">
        <v>41438.76357638889</v>
      </c>
      <c r="CB7361" t="s">
        <v>107</v>
      </c>
      <c r="CG7361" s="65"/>
      <c r="DJ7361" s="139"/>
      <c r="DK7361" s="95"/>
      <c r="DO7361" s="141"/>
      <c r="DP7361" s="91"/>
      <c r="DQ7361" s="72"/>
      <c r="DR7361" s="72"/>
      <c r="DS7361" s="72"/>
      <c r="DT7361" s="72"/>
      <c r="DZ7361" s="141"/>
      <c r="EA7361" s="141"/>
      <c r="EE7361" s="143"/>
    </row>
    <row r="7362" spans="78:135">
      <c r="BZ7362"/>
      <c r="CA7362" s="100">
        <v>41438.76358796296</v>
      </c>
      <c r="CB7362" t="s">
        <v>108</v>
      </c>
      <c r="CG7362" s="65"/>
      <c r="DJ7362" s="139"/>
      <c r="DK7362" s="95"/>
      <c r="DO7362" s="141"/>
      <c r="DP7362" s="91"/>
      <c r="DQ7362" s="72"/>
      <c r="DR7362" s="72"/>
      <c r="DS7362" s="72"/>
      <c r="DT7362" s="72"/>
      <c r="DZ7362" s="141"/>
      <c r="EA7362" s="141"/>
      <c r="EE7362" s="143"/>
    </row>
    <row r="7363" spans="78:135">
      <c r="BZ7363"/>
      <c r="CA7363" s="100">
        <v>41438.76358796296</v>
      </c>
      <c r="CB7363" t="s">
        <v>109</v>
      </c>
      <c r="CG7363" s="65"/>
      <c r="DJ7363" s="139"/>
      <c r="DK7363" s="95"/>
      <c r="DO7363" s="141"/>
      <c r="DP7363" s="91"/>
      <c r="DQ7363" s="72"/>
      <c r="DR7363" s="72"/>
      <c r="DS7363" s="72"/>
      <c r="DT7363" s="72"/>
      <c r="DZ7363" s="141"/>
      <c r="EA7363" s="141"/>
      <c r="EE7363" s="143"/>
    </row>
    <row r="7364" spans="78:135">
      <c r="BZ7364"/>
      <c r="CA7364" s="100">
        <v>41438.76358796296</v>
      </c>
      <c r="CB7364" t="s">
        <v>181</v>
      </c>
      <c r="CG7364" s="65"/>
      <c r="DJ7364" s="139"/>
      <c r="DK7364" s="95"/>
      <c r="DO7364" s="141"/>
      <c r="DP7364" s="91"/>
      <c r="DQ7364" s="72"/>
      <c r="DR7364" s="72"/>
      <c r="DS7364" s="72"/>
      <c r="DT7364" s="72"/>
      <c r="DZ7364" s="141"/>
      <c r="EA7364" s="141"/>
      <c r="EE7364" s="143"/>
    </row>
    <row r="7365" spans="78:135">
      <c r="BZ7365"/>
      <c r="CA7365" s="100">
        <v>41438.76358796296</v>
      </c>
      <c r="CB7365" t="s">
        <v>182</v>
      </c>
      <c r="CG7365" s="65"/>
      <c r="DJ7365" s="139"/>
      <c r="DK7365" s="95"/>
      <c r="DO7365" s="141"/>
      <c r="DP7365" s="91"/>
      <c r="DQ7365" s="72"/>
      <c r="DR7365" s="72"/>
      <c r="DS7365" s="72"/>
      <c r="DT7365" s="72"/>
      <c r="DZ7365" s="141"/>
      <c r="EA7365" s="141"/>
      <c r="EE7365" s="143"/>
    </row>
    <row r="7366" spans="78:135">
      <c r="BZ7366"/>
      <c r="CA7366" s="100">
        <v>41438.76358796296</v>
      </c>
      <c r="CB7366" t="s">
        <v>183</v>
      </c>
      <c r="CG7366" s="65"/>
      <c r="DJ7366" s="139"/>
      <c r="DK7366" s="95"/>
      <c r="DO7366" s="141"/>
      <c r="DP7366" s="91"/>
      <c r="DQ7366" s="72"/>
      <c r="DR7366" s="72"/>
      <c r="DS7366" s="72"/>
      <c r="DT7366" s="72"/>
      <c r="DZ7366" s="141"/>
      <c r="EA7366" s="141"/>
      <c r="EE7366" s="143"/>
    </row>
    <row r="7367" spans="78:135">
      <c r="BZ7367"/>
      <c r="CA7367" s="100">
        <v>41438.76358796296</v>
      </c>
      <c r="CB7367" t="s">
        <v>184</v>
      </c>
      <c r="CG7367" s="65"/>
      <c r="DJ7367" s="139"/>
      <c r="DK7367" s="95"/>
      <c r="DO7367" s="141"/>
      <c r="DP7367" s="91"/>
      <c r="DQ7367" s="72"/>
      <c r="DR7367" s="72"/>
      <c r="DS7367" s="72"/>
      <c r="DT7367" s="72"/>
      <c r="DZ7367" s="141"/>
      <c r="EA7367" s="141"/>
      <c r="EE7367" s="143"/>
    </row>
    <row r="7368" spans="78:135">
      <c r="BZ7368"/>
      <c r="CA7368" s="100">
        <v>41438.76358796296</v>
      </c>
      <c r="CB7368" t="s">
        <v>110</v>
      </c>
      <c r="CG7368" s="65"/>
      <c r="DJ7368" s="139"/>
      <c r="DK7368" s="95"/>
      <c r="DO7368" s="141"/>
      <c r="DP7368" s="91"/>
      <c r="DQ7368" s="72"/>
      <c r="DR7368" s="72"/>
      <c r="DS7368" s="72"/>
      <c r="DT7368" s="72"/>
      <c r="DZ7368" s="141"/>
      <c r="EA7368" s="141"/>
      <c r="EE7368" s="143"/>
    </row>
    <row r="7369" spans="78:135">
      <c r="BZ7369"/>
      <c r="CA7369" s="100">
        <v>41438.76358796296</v>
      </c>
      <c r="CB7369" t="s">
        <v>111</v>
      </c>
      <c r="CG7369" s="65"/>
      <c r="DJ7369" s="139"/>
      <c r="DK7369" s="95"/>
      <c r="DO7369" s="141"/>
      <c r="DP7369" s="91"/>
      <c r="DQ7369" s="72"/>
      <c r="DR7369" s="72"/>
      <c r="DS7369" s="72"/>
      <c r="DT7369" s="72"/>
      <c r="DZ7369" s="141"/>
      <c r="EA7369" s="141"/>
      <c r="EE7369" s="143"/>
    </row>
    <row r="7370" spans="78:135">
      <c r="BZ7370"/>
      <c r="CA7370" s="100">
        <v>41438.763599537036</v>
      </c>
      <c r="CB7370" t="s">
        <v>112</v>
      </c>
      <c r="CG7370" s="65"/>
      <c r="DJ7370" s="139"/>
      <c r="DK7370" s="95"/>
      <c r="DO7370" s="141"/>
      <c r="DP7370" s="91"/>
      <c r="DQ7370" s="72"/>
      <c r="DR7370" s="72"/>
      <c r="DS7370" s="72"/>
      <c r="DT7370" s="72"/>
      <c r="DZ7370" s="141"/>
      <c r="EA7370" s="141"/>
      <c r="EE7370" s="143"/>
    </row>
    <row r="7371" spans="78:135">
      <c r="BZ7371"/>
      <c r="CA7371" s="100">
        <v>41438.763599537036</v>
      </c>
      <c r="CB7371" t="s">
        <v>113</v>
      </c>
      <c r="CG7371" s="65"/>
      <c r="DJ7371" s="139"/>
      <c r="DK7371" s="95"/>
      <c r="DO7371" s="141"/>
      <c r="DP7371" s="91"/>
      <c r="DQ7371" s="72"/>
      <c r="DR7371" s="72"/>
      <c r="DS7371" s="72"/>
      <c r="DT7371" s="72"/>
      <c r="DZ7371" s="141"/>
      <c r="EA7371" s="141"/>
      <c r="EE7371" s="143"/>
    </row>
    <row r="7372" spans="78:135">
      <c r="BZ7372"/>
      <c r="CA7372" s="100">
        <v>41438.763599537036</v>
      </c>
      <c r="CB7372" t="s">
        <v>190</v>
      </c>
      <c r="CG7372" s="65"/>
      <c r="DJ7372" s="139"/>
      <c r="DK7372" s="95"/>
      <c r="DO7372" s="141"/>
      <c r="DP7372" s="91"/>
      <c r="DQ7372" s="72"/>
      <c r="DR7372" s="72"/>
      <c r="DS7372" s="72"/>
      <c r="DT7372" s="72"/>
      <c r="DZ7372" s="141"/>
      <c r="EA7372" s="141"/>
      <c r="EE7372" s="143"/>
    </row>
    <row r="7373" spans="78:135">
      <c r="BZ7373"/>
      <c r="CA7373" s="100">
        <v>41438.763599537036</v>
      </c>
      <c r="CB7373" t="s">
        <v>191</v>
      </c>
      <c r="CG7373" s="65"/>
      <c r="DJ7373" s="139"/>
      <c r="DK7373" s="95"/>
      <c r="DO7373" s="141"/>
      <c r="DP7373" s="91"/>
      <c r="DQ7373" s="72"/>
      <c r="DR7373" s="72"/>
      <c r="DS7373" s="72"/>
      <c r="DT7373" s="72"/>
      <c r="DZ7373" s="141"/>
      <c r="EA7373" s="141"/>
      <c r="EE7373" s="143"/>
    </row>
    <row r="7374" spans="78:135">
      <c r="BZ7374"/>
      <c r="CA7374" s="100">
        <v>41438.763599537036</v>
      </c>
      <c r="CB7374" t="s">
        <v>192</v>
      </c>
      <c r="CG7374" s="65"/>
      <c r="DJ7374" s="139"/>
      <c r="DK7374" s="95"/>
      <c r="DO7374" s="141"/>
      <c r="DP7374" s="91"/>
      <c r="DQ7374" s="72"/>
      <c r="DR7374" s="72"/>
      <c r="DS7374" s="72"/>
      <c r="DT7374" s="72"/>
      <c r="DZ7374" s="141"/>
      <c r="EA7374" s="141"/>
      <c r="EE7374" s="143"/>
    </row>
    <row r="7375" spans="78:135">
      <c r="BZ7375"/>
      <c r="CA7375" s="100">
        <v>41438.763599537036</v>
      </c>
      <c r="CB7375" t="s">
        <v>193</v>
      </c>
      <c r="CG7375" s="65"/>
      <c r="DJ7375" s="139"/>
      <c r="DK7375" s="95"/>
      <c r="DO7375" s="141"/>
      <c r="DP7375" s="91"/>
      <c r="DQ7375" s="72"/>
      <c r="DR7375" s="72"/>
      <c r="DS7375" s="72"/>
      <c r="DT7375" s="72"/>
      <c r="DZ7375" s="141"/>
      <c r="EA7375" s="141"/>
      <c r="EE7375" s="143"/>
    </row>
    <row r="7376" spans="78:135">
      <c r="BZ7376"/>
      <c r="CA7376" s="100">
        <v>41438.763599537036</v>
      </c>
      <c r="CB7376" t="s">
        <v>114</v>
      </c>
      <c r="CG7376" s="65"/>
      <c r="DJ7376" s="139"/>
      <c r="DK7376" s="95"/>
      <c r="DO7376" s="141"/>
      <c r="DP7376" s="91"/>
      <c r="DQ7376" s="72"/>
      <c r="DR7376" s="72"/>
      <c r="DS7376" s="72"/>
      <c r="DT7376" s="72"/>
      <c r="DZ7376" s="141"/>
      <c r="EA7376" s="141"/>
      <c r="EE7376" s="143"/>
    </row>
    <row r="7377" spans="78:135">
      <c r="BZ7377"/>
      <c r="CA7377" s="100">
        <v>41438.763599537036</v>
      </c>
      <c r="CB7377" t="s">
        <v>115</v>
      </c>
      <c r="CG7377" s="65"/>
      <c r="DJ7377" s="139"/>
      <c r="DK7377" s="95"/>
      <c r="DO7377" s="141"/>
      <c r="DP7377" s="91"/>
      <c r="DQ7377" s="72"/>
      <c r="DR7377" s="72"/>
      <c r="DS7377" s="72"/>
      <c r="DT7377" s="72"/>
      <c r="DZ7377" s="141"/>
      <c r="EA7377" s="141"/>
      <c r="EE7377" s="143"/>
    </row>
    <row r="7378" spans="78:135">
      <c r="BZ7378"/>
      <c r="CA7378" s="100">
        <v>41438.763611111113</v>
      </c>
      <c r="CB7378" t="s">
        <v>116</v>
      </c>
      <c r="CG7378" s="65"/>
      <c r="DJ7378" s="139"/>
      <c r="DK7378" s="95"/>
      <c r="DO7378" s="141"/>
      <c r="DP7378" s="91"/>
      <c r="DQ7378" s="72"/>
      <c r="DR7378" s="72"/>
      <c r="DS7378" s="72"/>
      <c r="DT7378" s="72"/>
      <c r="DZ7378" s="141"/>
      <c r="EA7378" s="141"/>
      <c r="EE7378" s="143"/>
    </row>
    <row r="7379" spans="78:135">
      <c r="BZ7379"/>
      <c r="CA7379" s="100">
        <v>41438.763611111113</v>
      </c>
      <c r="CB7379" t="s">
        <v>117</v>
      </c>
      <c r="CG7379" s="65"/>
      <c r="DJ7379" s="139"/>
      <c r="DK7379" s="95"/>
      <c r="DO7379" s="141"/>
      <c r="DP7379" s="91"/>
      <c r="DQ7379" s="72"/>
      <c r="DR7379" s="72"/>
      <c r="DS7379" s="72"/>
      <c r="DT7379" s="72"/>
      <c r="DZ7379" s="141"/>
      <c r="EA7379" s="141"/>
      <c r="EE7379" s="143"/>
    </row>
    <row r="7380" spans="78:135">
      <c r="BZ7380"/>
      <c r="CA7380" s="100">
        <v>41438.763611111113</v>
      </c>
      <c r="CB7380" t="s">
        <v>198</v>
      </c>
      <c r="CG7380" s="65"/>
      <c r="DJ7380" s="139"/>
      <c r="DK7380" s="95"/>
      <c r="DO7380" s="141"/>
      <c r="DP7380" s="91"/>
      <c r="DQ7380" s="72"/>
      <c r="DR7380" s="72"/>
      <c r="DS7380" s="72"/>
      <c r="DT7380" s="72"/>
      <c r="DZ7380" s="141"/>
      <c r="EA7380" s="141"/>
      <c r="EE7380" s="143"/>
    </row>
    <row r="7381" spans="78:135">
      <c r="BZ7381"/>
      <c r="CA7381" s="100">
        <v>41438.763611111113</v>
      </c>
      <c r="CB7381" t="s">
        <v>199</v>
      </c>
      <c r="CG7381" s="65"/>
      <c r="DJ7381" s="139"/>
      <c r="DK7381" s="95"/>
      <c r="DO7381" s="141"/>
      <c r="DP7381" s="91"/>
      <c r="DQ7381" s="72"/>
      <c r="DR7381" s="72"/>
      <c r="DS7381" s="72"/>
      <c r="DT7381" s="72"/>
      <c r="DZ7381" s="141"/>
      <c r="EA7381" s="141"/>
      <c r="EE7381" s="143"/>
    </row>
    <row r="7382" spans="78:135">
      <c r="BZ7382"/>
      <c r="CA7382" s="100">
        <v>41438.763611111113</v>
      </c>
      <c r="CB7382" t="s">
        <v>258</v>
      </c>
      <c r="CG7382" s="65"/>
      <c r="DJ7382" s="139"/>
      <c r="DK7382" s="95"/>
      <c r="DO7382" s="141"/>
      <c r="DP7382" s="91"/>
      <c r="DQ7382" s="72"/>
      <c r="DR7382" s="72"/>
      <c r="DS7382" s="72"/>
      <c r="DT7382" s="72"/>
      <c r="DZ7382" s="141"/>
      <c r="EA7382" s="141"/>
      <c r="EE7382" s="143"/>
    </row>
    <row r="7383" spans="78:135">
      <c r="BZ7383"/>
      <c r="CA7383" s="100">
        <v>41438.763611111113</v>
      </c>
      <c r="CB7383" t="s">
        <v>259</v>
      </c>
      <c r="CG7383" s="65"/>
      <c r="DJ7383" s="139"/>
      <c r="DK7383" s="95"/>
      <c r="DO7383" s="141"/>
      <c r="DP7383" s="91"/>
      <c r="DQ7383" s="72"/>
      <c r="DR7383" s="72"/>
      <c r="DS7383" s="72"/>
      <c r="DT7383" s="72"/>
      <c r="DZ7383" s="141"/>
      <c r="EA7383" s="141"/>
      <c r="EE7383" s="143"/>
    </row>
    <row r="7384" spans="78:135">
      <c r="BZ7384"/>
      <c r="CA7384" s="100">
        <v>41438.763611111113</v>
      </c>
      <c r="CB7384" t="s">
        <v>260</v>
      </c>
      <c r="CG7384" s="65"/>
      <c r="DJ7384" s="139"/>
      <c r="DK7384" s="95"/>
      <c r="DO7384" s="141"/>
      <c r="DP7384" s="91"/>
      <c r="DQ7384" s="72"/>
      <c r="DR7384" s="72"/>
      <c r="DS7384" s="72"/>
      <c r="DT7384" s="72"/>
      <c r="DZ7384" s="141"/>
      <c r="EA7384" s="141"/>
      <c r="EE7384" s="143"/>
    </row>
    <row r="7385" spans="78:135">
      <c r="BZ7385"/>
      <c r="CA7385" s="100">
        <v>41438.763611111113</v>
      </c>
      <c r="CB7385" t="s">
        <v>134</v>
      </c>
      <c r="CG7385" s="65"/>
      <c r="DJ7385" s="139"/>
      <c r="DK7385" s="95"/>
      <c r="DO7385" s="141"/>
      <c r="DP7385" s="91"/>
      <c r="DQ7385" s="72"/>
      <c r="DR7385" s="72"/>
      <c r="DS7385" s="72"/>
      <c r="DT7385" s="72"/>
      <c r="DZ7385" s="141"/>
      <c r="EA7385" s="141"/>
      <c r="EE7385" s="143"/>
    </row>
    <row r="7386" spans="78:135">
      <c r="BZ7386"/>
      <c r="CA7386" s="100">
        <v>41438.763622685183</v>
      </c>
      <c r="CB7386" t="s">
        <v>135</v>
      </c>
      <c r="CG7386" s="65"/>
      <c r="DJ7386" s="139"/>
      <c r="DK7386" s="95"/>
      <c r="DO7386" s="141"/>
      <c r="DP7386" s="91"/>
      <c r="DQ7386" s="72"/>
      <c r="DR7386" s="72"/>
      <c r="DS7386" s="72"/>
      <c r="DT7386" s="72"/>
      <c r="DZ7386" s="141"/>
      <c r="EA7386" s="141"/>
      <c r="EE7386" s="143"/>
    </row>
    <row r="7387" spans="78:135">
      <c r="BZ7387"/>
      <c r="CA7387" s="100">
        <v>41438.763622685183</v>
      </c>
      <c r="CB7387" t="s">
        <v>121</v>
      </c>
      <c r="CG7387" s="65"/>
      <c r="DJ7387" s="139"/>
      <c r="DK7387" s="95"/>
      <c r="DO7387" s="141"/>
      <c r="DP7387" s="91"/>
      <c r="DQ7387" s="72"/>
      <c r="DR7387" s="72"/>
      <c r="DS7387" s="72"/>
      <c r="DT7387" s="72"/>
      <c r="DZ7387" s="141"/>
      <c r="EA7387" s="141"/>
      <c r="EE7387" s="143"/>
    </row>
    <row r="7388" spans="78:135">
      <c r="BZ7388"/>
      <c r="CA7388" s="100">
        <v>41438.763622685183</v>
      </c>
      <c r="CB7388" t="s">
        <v>212</v>
      </c>
      <c r="CG7388" s="65"/>
      <c r="DJ7388" s="139"/>
      <c r="DK7388" s="95"/>
      <c r="DO7388" s="141"/>
      <c r="DP7388" s="91"/>
      <c r="DQ7388" s="72"/>
      <c r="DR7388" s="72"/>
      <c r="DS7388" s="72"/>
      <c r="DT7388" s="72"/>
      <c r="DZ7388" s="141"/>
      <c r="EA7388" s="141"/>
      <c r="EE7388" s="143"/>
    </row>
    <row r="7389" spans="78:135">
      <c r="BZ7389"/>
      <c r="CA7389" s="100">
        <v>41438.763622685183</v>
      </c>
      <c r="CB7389" t="s">
        <v>213</v>
      </c>
      <c r="CG7389" s="65"/>
      <c r="DJ7389" s="139"/>
      <c r="DK7389" s="95"/>
      <c r="DO7389" s="141"/>
      <c r="DP7389" s="91"/>
      <c r="DQ7389" s="72"/>
      <c r="DR7389" s="72"/>
      <c r="DS7389" s="72"/>
      <c r="DT7389" s="72"/>
      <c r="DZ7389" s="141"/>
      <c r="EA7389" s="141"/>
      <c r="EE7389" s="143"/>
    </row>
    <row r="7390" spans="78:135">
      <c r="BZ7390"/>
      <c r="CA7390" s="100">
        <v>41438.763622685183</v>
      </c>
      <c r="CB7390" t="s">
        <v>214</v>
      </c>
      <c r="CG7390" s="65"/>
      <c r="DJ7390" s="139"/>
      <c r="DK7390" s="95"/>
      <c r="DO7390" s="141"/>
      <c r="DP7390" s="91"/>
      <c r="DQ7390" s="72"/>
      <c r="DR7390" s="72"/>
      <c r="DS7390" s="72"/>
      <c r="DT7390" s="72"/>
      <c r="DZ7390" s="141"/>
      <c r="EA7390" s="141"/>
      <c r="EE7390" s="143"/>
    </row>
    <row r="7391" spans="78:135">
      <c r="BZ7391"/>
      <c r="CA7391" s="100">
        <v>41438.763622685183</v>
      </c>
      <c r="CB7391" t="s">
        <v>215</v>
      </c>
      <c r="CG7391" s="65"/>
      <c r="DJ7391" s="139"/>
      <c r="DK7391" s="95"/>
      <c r="DO7391" s="141"/>
      <c r="DP7391" s="91"/>
      <c r="DQ7391" s="72"/>
      <c r="DR7391" s="72"/>
      <c r="DS7391" s="72"/>
      <c r="DT7391" s="72"/>
      <c r="DZ7391" s="141"/>
      <c r="EA7391" s="141"/>
      <c r="EE7391" s="143"/>
    </row>
    <row r="7392" spans="78:135">
      <c r="BZ7392"/>
      <c r="CA7392" s="100">
        <v>41438.763622685183</v>
      </c>
      <c r="CB7392" t="s">
        <v>264</v>
      </c>
      <c r="CG7392" s="65"/>
      <c r="DJ7392" s="139"/>
      <c r="DK7392" s="95"/>
      <c r="DO7392" s="141"/>
      <c r="DP7392" s="91"/>
      <c r="DQ7392" s="72"/>
      <c r="DR7392" s="72"/>
      <c r="DS7392" s="72"/>
      <c r="DT7392" s="72"/>
      <c r="DZ7392" s="141"/>
      <c r="EA7392" s="141"/>
      <c r="EE7392" s="143"/>
    </row>
    <row r="7393" spans="78:135">
      <c r="BZ7393"/>
      <c r="CA7393" s="100">
        <v>41438.763622685183</v>
      </c>
      <c r="CB7393" t="s">
        <v>142</v>
      </c>
      <c r="CG7393" s="65"/>
      <c r="DJ7393" s="139"/>
      <c r="DK7393" s="95"/>
      <c r="DO7393" s="141"/>
      <c r="DP7393" s="91"/>
      <c r="DQ7393" s="72"/>
      <c r="DR7393" s="72"/>
      <c r="DS7393" s="72"/>
      <c r="DT7393" s="72"/>
      <c r="DZ7393" s="141"/>
      <c r="EA7393" s="141"/>
      <c r="EE7393" s="143"/>
    </row>
    <row r="7394" spans="78:135">
      <c r="BZ7394"/>
      <c r="CA7394" s="100">
        <v>41438.76363425926</v>
      </c>
      <c r="CB7394" t="s">
        <v>143</v>
      </c>
      <c r="CG7394" s="65"/>
      <c r="DJ7394" s="139"/>
      <c r="DK7394" s="95"/>
      <c r="DO7394" s="141"/>
      <c r="DP7394" s="91"/>
      <c r="DQ7394" s="72"/>
      <c r="DR7394" s="72"/>
      <c r="DS7394" s="72"/>
      <c r="DT7394" s="72"/>
      <c r="DZ7394" s="141"/>
      <c r="EA7394" s="141"/>
      <c r="EE7394" s="143"/>
    </row>
    <row r="7395" spans="78:135">
      <c r="BZ7395"/>
      <c r="CA7395" s="100">
        <v>41438.76363425926</v>
      </c>
      <c r="CB7395" t="s">
        <v>144</v>
      </c>
      <c r="CG7395" s="65"/>
      <c r="DJ7395" s="139"/>
      <c r="DK7395" s="95"/>
      <c r="DO7395" s="141"/>
      <c r="DP7395" s="91"/>
      <c r="DQ7395" s="72"/>
      <c r="DR7395" s="72"/>
      <c r="DS7395" s="72"/>
      <c r="DT7395" s="72"/>
      <c r="DZ7395" s="141"/>
      <c r="EA7395" s="141"/>
      <c r="EE7395" s="143"/>
    </row>
    <row r="7396" spans="78:135">
      <c r="BZ7396"/>
      <c r="CA7396" s="100">
        <v>41438.76363425926</v>
      </c>
      <c r="CB7396" t="s">
        <v>145</v>
      </c>
      <c r="CG7396" s="65"/>
      <c r="DJ7396" s="139"/>
      <c r="DK7396" s="95"/>
      <c r="DO7396" s="141"/>
      <c r="DP7396" s="91"/>
      <c r="DQ7396" s="72"/>
      <c r="DR7396" s="72"/>
      <c r="DS7396" s="72"/>
      <c r="DT7396" s="72"/>
      <c r="DZ7396" s="141"/>
      <c r="EA7396" s="141"/>
      <c r="EE7396" s="143"/>
    </row>
    <row r="7397" spans="78:135">
      <c r="BZ7397"/>
      <c r="CA7397" s="100">
        <v>41438.76363425926</v>
      </c>
      <c r="CB7397" t="s">
        <v>220</v>
      </c>
      <c r="CG7397" s="65"/>
      <c r="DJ7397" s="139"/>
      <c r="DK7397" s="95"/>
      <c r="DO7397" s="141"/>
      <c r="DP7397" s="91"/>
      <c r="DQ7397" s="72"/>
      <c r="DR7397" s="72"/>
      <c r="DS7397" s="72"/>
      <c r="DT7397" s="72"/>
      <c r="DZ7397" s="141"/>
      <c r="EA7397" s="141"/>
      <c r="EE7397" s="143"/>
    </row>
    <row r="7398" spans="78:135">
      <c r="BZ7398"/>
      <c r="CA7398" s="100">
        <v>41438.76363425926</v>
      </c>
      <c r="CB7398" t="s">
        <v>221</v>
      </c>
      <c r="CG7398" s="65"/>
      <c r="DJ7398" s="139"/>
      <c r="DK7398" s="95"/>
      <c r="DO7398" s="141"/>
      <c r="DP7398" s="91"/>
      <c r="DQ7398" s="72"/>
      <c r="DR7398" s="72"/>
      <c r="DS7398" s="72"/>
      <c r="DT7398" s="72"/>
      <c r="DZ7398" s="141"/>
      <c r="EA7398" s="141"/>
      <c r="EE7398" s="143"/>
    </row>
    <row r="7399" spans="78:135">
      <c r="BZ7399"/>
      <c r="CA7399" s="100">
        <v>41438.76363425926</v>
      </c>
      <c r="CB7399" t="s">
        <v>222</v>
      </c>
      <c r="CG7399" s="65"/>
      <c r="DJ7399" s="139"/>
      <c r="DK7399" s="95"/>
      <c r="DO7399" s="141"/>
      <c r="DP7399" s="91"/>
      <c r="DQ7399" s="72"/>
      <c r="DR7399" s="72"/>
      <c r="DS7399" s="72"/>
      <c r="DT7399" s="72"/>
      <c r="DZ7399" s="141"/>
      <c r="EA7399" s="141"/>
      <c r="EE7399" s="143"/>
    </row>
    <row r="7400" spans="78:135">
      <c r="BZ7400"/>
      <c r="CA7400" s="100">
        <v>41438.763645833336</v>
      </c>
      <c r="CB7400" t="s">
        <v>223</v>
      </c>
      <c r="CG7400" s="65"/>
      <c r="DJ7400" s="139"/>
      <c r="DK7400" s="95"/>
      <c r="DO7400" s="141"/>
      <c r="DP7400" s="91"/>
      <c r="DQ7400" s="72"/>
      <c r="DR7400" s="72"/>
      <c r="DS7400" s="72"/>
      <c r="DT7400" s="72"/>
      <c r="DZ7400" s="141"/>
      <c r="EA7400" s="141"/>
      <c r="EE7400" s="143"/>
    </row>
    <row r="7401" spans="78:135">
      <c r="BZ7401"/>
      <c r="CA7401" s="100">
        <v>41438.763645833336</v>
      </c>
      <c r="CB7401" t="s">
        <v>150</v>
      </c>
      <c r="CG7401" s="65"/>
      <c r="DJ7401" s="139"/>
      <c r="DK7401" s="95"/>
      <c r="DO7401" s="141"/>
      <c r="DP7401" s="91"/>
      <c r="DQ7401" s="72"/>
      <c r="DR7401" s="72"/>
      <c r="DS7401" s="72"/>
      <c r="DT7401" s="72"/>
      <c r="DZ7401" s="141"/>
      <c r="EA7401" s="141"/>
      <c r="EE7401" s="143"/>
    </row>
    <row r="7402" spans="78:135">
      <c r="BZ7402"/>
      <c r="CA7402" s="100">
        <v>41438.763645833336</v>
      </c>
      <c r="CB7402" t="s">
        <v>151</v>
      </c>
      <c r="CG7402" s="65"/>
      <c r="DJ7402" s="139"/>
      <c r="DK7402" s="95"/>
      <c r="DO7402" s="141"/>
      <c r="DP7402" s="91"/>
      <c r="DQ7402" s="72"/>
      <c r="DR7402" s="72"/>
      <c r="DS7402" s="72"/>
      <c r="DT7402" s="72"/>
      <c r="DZ7402" s="141"/>
      <c r="EA7402" s="141"/>
      <c r="EE7402" s="143"/>
    </row>
    <row r="7403" spans="78:135">
      <c r="BZ7403"/>
      <c r="CA7403" s="100">
        <v>41438.763645833336</v>
      </c>
      <c r="CB7403" t="s">
        <v>152</v>
      </c>
      <c r="CG7403" s="65"/>
      <c r="DJ7403" s="139"/>
      <c r="DK7403" s="95"/>
      <c r="DO7403" s="141"/>
      <c r="DP7403" s="91"/>
      <c r="DQ7403" s="72"/>
      <c r="DR7403" s="72"/>
      <c r="DS7403" s="72"/>
      <c r="DT7403" s="72"/>
      <c r="DZ7403" s="141"/>
      <c r="EA7403" s="141"/>
      <c r="EE7403" s="143"/>
    </row>
    <row r="7404" spans="78:135">
      <c r="BZ7404"/>
      <c r="CA7404" s="100">
        <v>41438.763645833336</v>
      </c>
      <c r="CB7404" t="s">
        <v>153</v>
      </c>
      <c r="CG7404" s="65"/>
      <c r="DJ7404" s="139"/>
      <c r="DK7404" s="95"/>
      <c r="DO7404" s="141"/>
      <c r="DP7404" s="91"/>
      <c r="DQ7404" s="72"/>
      <c r="DR7404" s="72"/>
      <c r="DS7404" s="72"/>
      <c r="DT7404" s="72"/>
      <c r="DZ7404" s="141"/>
      <c r="EA7404" s="141"/>
      <c r="EE7404" s="143"/>
    </row>
    <row r="7405" spans="78:135">
      <c r="BZ7405"/>
      <c r="CA7405" s="100">
        <v>41438.763645833336</v>
      </c>
      <c r="CB7405" t="s">
        <v>228</v>
      </c>
      <c r="CG7405" s="65"/>
      <c r="DJ7405" s="139"/>
      <c r="DK7405" s="95"/>
      <c r="DO7405" s="141"/>
      <c r="DP7405" s="91"/>
      <c r="DQ7405" s="72"/>
      <c r="DR7405" s="72"/>
      <c r="DS7405" s="72"/>
      <c r="DT7405" s="72"/>
      <c r="DZ7405" s="141"/>
      <c r="EA7405" s="141"/>
      <c r="EE7405" s="143"/>
    </row>
    <row r="7406" spans="78:135">
      <c r="BZ7406"/>
      <c r="CA7406" s="100">
        <v>41438.763645833336</v>
      </c>
      <c r="CB7406" t="s">
        <v>229</v>
      </c>
      <c r="CG7406" s="65"/>
      <c r="DJ7406" s="139"/>
      <c r="DK7406" s="95"/>
      <c r="DO7406" s="141"/>
      <c r="DP7406" s="91"/>
      <c r="DQ7406" s="72"/>
      <c r="DR7406" s="72"/>
      <c r="DS7406" s="72"/>
      <c r="DT7406" s="72"/>
      <c r="DZ7406" s="141"/>
      <c r="EA7406" s="141"/>
      <c r="EE7406" s="143"/>
    </row>
    <row r="7407" spans="78:135">
      <c r="BZ7407"/>
      <c r="CA7407" s="100">
        <v>41438.763645833336</v>
      </c>
      <c r="CB7407" t="s">
        <v>230</v>
      </c>
      <c r="CG7407" s="65"/>
      <c r="DJ7407" s="139"/>
      <c r="DK7407" s="95"/>
      <c r="DO7407" s="141"/>
      <c r="DP7407" s="91"/>
      <c r="DQ7407" s="72"/>
      <c r="DR7407" s="72"/>
      <c r="DS7407" s="72"/>
      <c r="DT7407" s="72"/>
      <c r="DZ7407" s="141"/>
      <c r="EA7407" s="141"/>
      <c r="EE7407" s="143"/>
    </row>
    <row r="7408" spans="78:135">
      <c r="BZ7408"/>
      <c r="CA7408" s="100">
        <v>41438.763657407406</v>
      </c>
      <c r="CB7408" t="s">
        <v>231</v>
      </c>
      <c r="CG7408" s="65"/>
      <c r="DJ7408" s="139"/>
      <c r="DK7408" s="95"/>
      <c r="DO7408" s="141"/>
      <c r="DP7408" s="91"/>
      <c r="DQ7408" s="72"/>
      <c r="DR7408" s="72"/>
      <c r="DS7408" s="72"/>
      <c r="DT7408" s="72"/>
      <c r="DZ7408" s="141"/>
      <c r="EA7408" s="141"/>
      <c r="EE7408" s="143"/>
    </row>
    <row r="7409" spans="78:135">
      <c r="BZ7409"/>
      <c r="CA7409" s="100">
        <v>41438.763657407406</v>
      </c>
      <c r="CB7409" t="s">
        <v>158</v>
      </c>
      <c r="CG7409" s="65"/>
      <c r="DJ7409" s="139"/>
      <c r="DK7409" s="95"/>
      <c r="DO7409" s="141"/>
      <c r="DP7409" s="91"/>
      <c r="DQ7409" s="72"/>
      <c r="DR7409" s="72"/>
      <c r="DS7409" s="72"/>
      <c r="DT7409" s="72"/>
      <c r="DZ7409" s="141"/>
      <c r="EA7409" s="141"/>
      <c r="EE7409" s="143"/>
    </row>
    <row r="7410" spans="78:135">
      <c r="BZ7410"/>
      <c r="CA7410" s="100">
        <v>41438.763657407406</v>
      </c>
      <c r="CB7410" t="s">
        <v>159</v>
      </c>
      <c r="CG7410" s="65"/>
      <c r="DJ7410" s="139"/>
      <c r="DK7410" s="95"/>
      <c r="DO7410" s="141"/>
      <c r="DP7410" s="91"/>
      <c r="DQ7410" s="72"/>
      <c r="DR7410" s="72"/>
      <c r="DS7410" s="72"/>
      <c r="DT7410" s="72"/>
      <c r="DZ7410" s="141"/>
      <c r="EA7410" s="141"/>
      <c r="EE7410" s="143"/>
    </row>
    <row r="7411" spans="78:135">
      <c r="BZ7411"/>
      <c r="CA7411" s="100">
        <v>41438.763657407406</v>
      </c>
      <c r="CB7411" t="s">
        <v>160</v>
      </c>
      <c r="CG7411" s="65"/>
      <c r="DJ7411" s="139"/>
      <c r="DK7411" s="95"/>
      <c r="DO7411" s="141"/>
      <c r="DP7411" s="91"/>
      <c r="DQ7411" s="72"/>
      <c r="DR7411" s="72"/>
      <c r="DS7411" s="72"/>
      <c r="DT7411" s="72"/>
      <c r="DZ7411" s="141"/>
      <c r="EA7411" s="141"/>
      <c r="EE7411" s="143"/>
    </row>
    <row r="7412" spans="78:135">
      <c r="BZ7412"/>
      <c r="CA7412" s="100">
        <v>41438.763657407406</v>
      </c>
      <c r="CB7412" t="s">
        <v>161</v>
      </c>
      <c r="CG7412" s="65"/>
      <c r="DJ7412" s="139"/>
      <c r="DK7412" s="95"/>
      <c r="DO7412" s="141"/>
      <c r="DP7412" s="91"/>
      <c r="DQ7412" s="72"/>
      <c r="DR7412" s="72"/>
      <c r="DS7412" s="72"/>
      <c r="DT7412" s="72"/>
      <c r="DZ7412" s="141"/>
      <c r="EA7412" s="141"/>
      <c r="EE7412" s="143"/>
    </row>
    <row r="7413" spans="78:135">
      <c r="BZ7413"/>
      <c r="CA7413" s="100">
        <v>41438.763657407406</v>
      </c>
      <c r="CB7413" t="s">
        <v>239</v>
      </c>
      <c r="CG7413" s="65"/>
      <c r="DJ7413" s="139"/>
      <c r="DK7413" s="95"/>
      <c r="DO7413" s="141"/>
      <c r="DP7413" s="91"/>
      <c r="DQ7413" s="72"/>
      <c r="DR7413" s="72"/>
      <c r="DS7413" s="72"/>
      <c r="DT7413" s="72"/>
      <c r="DZ7413" s="141"/>
      <c r="EA7413" s="141"/>
      <c r="EE7413" s="143"/>
    </row>
    <row r="7414" spans="78:135">
      <c r="BZ7414"/>
      <c r="CA7414" s="100">
        <v>41438.763657407406</v>
      </c>
      <c r="CB7414" t="s">
        <v>237</v>
      </c>
      <c r="CG7414" s="65"/>
      <c r="DJ7414" s="139"/>
      <c r="DK7414" s="95"/>
      <c r="DO7414" s="141"/>
      <c r="DP7414" s="91"/>
      <c r="DQ7414" s="72"/>
      <c r="DR7414" s="72"/>
      <c r="DS7414" s="72"/>
      <c r="DT7414" s="72"/>
      <c r="DZ7414" s="141"/>
      <c r="EA7414" s="141"/>
      <c r="EE7414" s="143"/>
    </row>
    <row r="7415" spans="78:135">
      <c r="BZ7415"/>
      <c r="CA7415" s="100">
        <v>41438.763657407406</v>
      </c>
      <c r="CB7415" t="s">
        <v>238</v>
      </c>
      <c r="CG7415" s="65"/>
      <c r="DJ7415" s="139"/>
      <c r="DK7415" s="95"/>
      <c r="DO7415" s="141"/>
      <c r="DP7415" s="91"/>
      <c r="DQ7415" s="72"/>
      <c r="DR7415" s="72"/>
      <c r="DS7415" s="72"/>
      <c r="DT7415" s="72"/>
      <c r="DZ7415" s="141"/>
      <c r="EA7415" s="141"/>
      <c r="EE7415" s="143"/>
    </row>
    <row r="7416" spans="78:135">
      <c r="BZ7416"/>
      <c r="CA7416" s="100">
        <v>41438.763668981483</v>
      </c>
      <c r="CB7416" t="s">
        <v>166</v>
      </c>
      <c r="CG7416" s="65"/>
      <c r="DJ7416" s="139"/>
      <c r="DK7416" s="95"/>
      <c r="DO7416" s="141"/>
      <c r="DP7416" s="91"/>
      <c r="DQ7416" s="72"/>
      <c r="DR7416" s="72"/>
      <c r="DS7416" s="72"/>
      <c r="DT7416" s="72"/>
      <c r="DZ7416" s="141"/>
      <c r="EA7416" s="141"/>
      <c r="EE7416" s="143"/>
    </row>
    <row r="7417" spans="78:135">
      <c r="BZ7417"/>
      <c r="CA7417" s="100">
        <v>41438.763668981483</v>
      </c>
      <c r="CB7417" t="s">
        <v>167</v>
      </c>
      <c r="CG7417" s="65"/>
      <c r="DJ7417" s="139"/>
      <c r="DK7417" s="95"/>
      <c r="DO7417" s="141"/>
      <c r="DP7417" s="91"/>
      <c r="DQ7417" s="72"/>
      <c r="DR7417" s="72"/>
      <c r="DS7417" s="72"/>
      <c r="DT7417" s="72"/>
      <c r="DZ7417" s="141"/>
      <c r="EA7417" s="141"/>
      <c r="EE7417" s="143"/>
    </row>
    <row r="7418" spans="78:135">
      <c r="BZ7418"/>
      <c r="CA7418" s="100">
        <v>41438.763668981483</v>
      </c>
      <c r="CB7418" t="s">
        <v>168</v>
      </c>
      <c r="CG7418" s="65"/>
      <c r="DJ7418" s="139"/>
      <c r="DK7418" s="95"/>
      <c r="DO7418" s="141"/>
      <c r="DP7418" s="91"/>
      <c r="DQ7418" s="72"/>
      <c r="DR7418" s="72"/>
      <c r="DS7418" s="72"/>
      <c r="DT7418" s="72"/>
      <c r="DZ7418" s="141"/>
      <c r="EA7418" s="141"/>
      <c r="EE7418" s="143"/>
    </row>
    <row r="7419" spans="78:135">
      <c r="BZ7419"/>
      <c r="CA7419" s="100">
        <v>41438.763668981483</v>
      </c>
      <c r="CB7419" t="s">
        <v>104</v>
      </c>
      <c r="CG7419" s="65"/>
      <c r="DJ7419" s="139"/>
      <c r="DK7419" s="95"/>
      <c r="DO7419" s="141"/>
      <c r="DP7419" s="91"/>
      <c r="DQ7419" s="72"/>
      <c r="DR7419" s="72"/>
      <c r="DS7419" s="72"/>
      <c r="DT7419" s="72"/>
      <c r="DZ7419" s="141"/>
      <c r="EA7419" s="141"/>
      <c r="EE7419" s="143"/>
    </row>
    <row r="7420" spans="78:135">
      <c r="BZ7420"/>
      <c r="CA7420" s="100">
        <v>41438.763668981483</v>
      </c>
      <c r="CB7420" t="s">
        <v>105</v>
      </c>
      <c r="CG7420" s="65"/>
      <c r="DJ7420" s="139"/>
      <c r="DK7420" s="95"/>
      <c r="DO7420" s="141"/>
      <c r="DP7420" s="91"/>
      <c r="DQ7420" s="72"/>
      <c r="DR7420" s="72"/>
      <c r="DS7420" s="72"/>
      <c r="DT7420" s="72"/>
      <c r="DZ7420" s="141"/>
      <c r="EA7420" s="141"/>
      <c r="EE7420" s="143"/>
    </row>
    <row r="7421" spans="78:135">
      <c r="BZ7421"/>
      <c r="CA7421" s="100">
        <v>41438.763668981483</v>
      </c>
      <c r="CB7421" t="s">
        <v>243</v>
      </c>
      <c r="CG7421" s="65"/>
      <c r="DJ7421" s="139"/>
      <c r="DK7421" s="95"/>
      <c r="DO7421" s="141"/>
      <c r="DP7421" s="91"/>
      <c r="DQ7421" s="72"/>
      <c r="DR7421" s="72"/>
      <c r="DS7421" s="72"/>
      <c r="DT7421" s="72"/>
      <c r="DZ7421" s="141"/>
      <c r="EA7421" s="141"/>
      <c r="EE7421" s="143"/>
    </row>
    <row r="7422" spans="78:135">
      <c r="BZ7422"/>
      <c r="CA7422" s="100">
        <v>41438.763668981483</v>
      </c>
      <c r="CB7422" t="s">
        <v>244</v>
      </c>
      <c r="CG7422" s="65"/>
      <c r="DJ7422" s="139"/>
      <c r="DK7422" s="95"/>
      <c r="DO7422" s="141"/>
      <c r="DP7422" s="91"/>
      <c r="DQ7422" s="72"/>
      <c r="DR7422" s="72"/>
      <c r="DS7422" s="72"/>
      <c r="DT7422" s="72"/>
      <c r="DZ7422" s="141"/>
      <c r="EA7422" s="141"/>
      <c r="EE7422" s="143"/>
    </row>
    <row r="7423" spans="78:135">
      <c r="BZ7423"/>
      <c r="CA7423" s="100">
        <v>41438.763668981483</v>
      </c>
      <c r="CB7423" t="s">
        <v>245</v>
      </c>
      <c r="CG7423" s="65"/>
      <c r="DJ7423" s="139"/>
      <c r="DK7423" s="95"/>
      <c r="DO7423" s="141"/>
      <c r="DP7423" s="91"/>
      <c r="DQ7423" s="72"/>
      <c r="DR7423" s="72"/>
      <c r="DS7423" s="72"/>
      <c r="DT7423" s="72"/>
      <c r="DZ7423" s="141"/>
      <c r="EA7423" s="141"/>
      <c r="EE7423" s="143"/>
    </row>
    <row r="7424" spans="78:135">
      <c r="BZ7424"/>
      <c r="CA7424" s="100">
        <v>41438.763680555552</v>
      </c>
      <c r="CB7424" t="s">
        <v>169</v>
      </c>
      <c r="CG7424" s="65"/>
      <c r="DJ7424" s="139"/>
      <c r="DK7424" s="95"/>
      <c r="DO7424" s="141"/>
      <c r="DP7424" s="91"/>
      <c r="DQ7424" s="72"/>
      <c r="DR7424" s="72"/>
      <c r="DS7424" s="72"/>
      <c r="DT7424" s="72"/>
      <c r="DZ7424" s="141"/>
      <c r="EA7424" s="141"/>
      <c r="EE7424" s="143"/>
    </row>
    <row r="7425" spans="78:135">
      <c r="BZ7425"/>
      <c r="CA7425" s="100">
        <v>41438.763680555552</v>
      </c>
      <c r="CB7425" t="s">
        <v>176</v>
      </c>
      <c r="CG7425" s="65"/>
      <c r="DJ7425" s="139"/>
      <c r="DK7425" s="95"/>
      <c r="DO7425" s="141"/>
      <c r="DP7425" s="91"/>
      <c r="DQ7425" s="72"/>
      <c r="DR7425" s="72"/>
      <c r="DS7425" s="72"/>
      <c r="DT7425" s="72"/>
      <c r="DZ7425" s="141"/>
      <c r="EA7425" s="141"/>
      <c r="EE7425" s="143"/>
    </row>
    <row r="7426" spans="78:135">
      <c r="BZ7426"/>
      <c r="CA7426" s="100">
        <v>41438.763680555552</v>
      </c>
      <c r="CB7426" t="s">
        <v>177</v>
      </c>
      <c r="CG7426" s="65"/>
      <c r="DJ7426" s="139"/>
      <c r="DK7426" s="95"/>
      <c r="DO7426" s="141"/>
      <c r="DP7426" s="91"/>
      <c r="DQ7426" s="72"/>
      <c r="DR7426" s="72"/>
      <c r="DS7426" s="72"/>
      <c r="DT7426" s="72"/>
      <c r="DZ7426" s="141"/>
      <c r="EA7426" s="141"/>
      <c r="EE7426" s="143"/>
    </row>
    <row r="7427" spans="78:135">
      <c r="BZ7427"/>
      <c r="CA7427" s="100">
        <v>41438.763680555552</v>
      </c>
      <c r="CB7427" t="s">
        <v>178</v>
      </c>
      <c r="CG7427" s="65"/>
      <c r="DJ7427" s="139"/>
      <c r="DK7427" s="95"/>
      <c r="DO7427" s="141"/>
      <c r="DP7427" s="91"/>
      <c r="DQ7427" s="72"/>
      <c r="DR7427" s="72"/>
      <c r="DS7427" s="72"/>
      <c r="DT7427" s="72"/>
      <c r="DZ7427" s="141"/>
      <c r="EA7427" s="141"/>
      <c r="EE7427" s="143"/>
    </row>
    <row r="7428" spans="78:135">
      <c r="BZ7428"/>
      <c r="CA7428" s="100">
        <v>41438.763680555552</v>
      </c>
      <c r="CB7428" t="s">
        <v>179</v>
      </c>
      <c r="CG7428" s="65"/>
      <c r="DJ7428" s="139"/>
      <c r="DK7428" s="95"/>
      <c r="DO7428" s="141"/>
      <c r="DP7428" s="91"/>
      <c r="DQ7428" s="72"/>
      <c r="DR7428" s="72"/>
      <c r="DS7428" s="72"/>
      <c r="DT7428" s="72"/>
      <c r="DZ7428" s="141"/>
      <c r="EA7428" s="141"/>
      <c r="EE7428" s="143"/>
    </row>
    <row r="7429" spans="78:135">
      <c r="BZ7429"/>
      <c r="CA7429" s="100">
        <v>41438.763680555552</v>
      </c>
      <c r="CB7429" t="s">
        <v>247</v>
      </c>
      <c r="CG7429" s="65"/>
      <c r="DJ7429" s="139"/>
      <c r="DK7429" s="95"/>
      <c r="DO7429" s="141"/>
      <c r="DP7429" s="91"/>
      <c r="DQ7429" s="72"/>
      <c r="DR7429" s="72"/>
      <c r="DS7429" s="72"/>
      <c r="DT7429" s="72"/>
      <c r="DZ7429" s="141"/>
      <c r="EA7429" s="141"/>
      <c r="EE7429" s="143"/>
    </row>
    <row r="7430" spans="78:135">
      <c r="BZ7430"/>
      <c r="CA7430" s="100">
        <v>41438.763680555552</v>
      </c>
      <c r="CB7430" t="s">
        <v>248</v>
      </c>
      <c r="CG7430" s="65"/>
      <c r="DJ7430" s="139"/>
      <c r="DK7430" s="95"/>
      <c r="DO7430" s="141"/>
      <c r="DP7430" s="91"/>
      <c r="DQ7430" s="72"/>
      <c r="DR7430" s="72"/>
      <c r="DS7430" s="72"/>
      <c r="DT7430" s="72"/>
      <c r="DZ7430" s="141"/>
      <c r="EA7430" s="141"/>
      <c r="EE7430" s="143"/>
    </row>
    <row r="7431" spans="78:135">
      <c r="BZ7431"/>
      <c r="CA7431" s="100">
        <v>41438.763680555552</v>
      </c>
      <c r="CB7431" t="s">
        <v>249</v>
      </c>
      <c r="CG7431" s="65"/>
      <c r="DJ7431" s="139"/>
      <c r="DK7431" s="95"/>
      <c r="DO7431" s="141"/>
      <c r="DP7431" s="91"/>
      <c r="DQ7431" s="72"/>
      <c r="DR7431" s="72"/>
      <c r="DS7431" s="72"/>
      <c r="DT7431" s="72"/>
      <c r="DZ7431" s="141"/>
      <c r="EA7431" s="141"/>
      <c r="EE7431" s="143"/>
    </row>
    <row r="7432" spans="78:135">
      <c r="BZ7432"/>
      <c r="CA7432" s="100">
        <v>41438.763692129629</v>
      </c>
      <c r="CB7432" t="s">
        <v>250</v>
      </c>
      <c r="CG7432" s="65"/>
      <c r="DJ7432" s="139"/>
      <c r="DK7432" s="95"/>
      <c r="DO7432" s="141"/>
      <c r="DP7432" s="91"/>
      <c r="DQ7432" s="72"/>
      <c r="DR7432" s="72"/>
      <c r="DS7432" s="72"/>
      <c r="DT7432" s="72"/>
      <c r="DZ7432" s="141"/>
      <c r="EA7432" s="141"/>
      <c r="EE7432" s="143"/>
    </row>
    <row r="7433" spans="78:135">
      <c r="BZ7433"/>
      <c r="CA7433" s="100">
        <v>41438.763692129629</v>
      </c>
      <c r="CB7433" t="s">
        <v>251</v>
      </c>
      <c r="CG7433" s="65"/>
      <c r="DJ7433" s="139"/>
      <c r="DK7433" s="95"/>
      <c r="DO7433" s="141"/>
      <c r="DP7433" s="91"/>
      <c r="DQ7433" s="72"/>
      <c r="DR7433" s="72"/>
      <c r="DS7433" s="72"/>
      <c r="DT7433" s="72"/>
      <c r="DZ7433" s="141"/>
      <c r="EA7433" s="141"/>
      <c r="EE7433" s="143"/>
    </row>
    <row r="7434" spans="78:135">
      <c r="BZ7434"/>
      <c r="CA7434" s="100">
        <v>41438.763692129629</v>
      </c>
      <c r="CB7434" t="s">
        <v>252</v>
      </c>
      <c r="CG7434" s="65"/>
      <c r="DJ7434" s="139"/>
      <c r="DK7434" s="95"/>
      <c r="DO7434" s="141"/>
      <c r="DP7434" s="91"/>
      <c r="DQ7434" s="72"/>
      <c r="DR7434" s="72"/>
      <c r="DS7434" s="72"/>
      <c r="DT7434" s="72"/>
      <c r="DZ7434" s="141"/>
      <c r="EA7434" s="141"/>
      <c r="EE7434" s="143"/>
    </row>
    <row r="7435" spans="78:135">
      <c r="BZ7435"/>
      <c r="CA7435" s="100">
        <v>41438.763692129629</v>
      </c>
      <c r="CB7435" t="s">
        <v>180</v>
      </c>
      <c r="CG7435" s="65"/>
      <c r="DJ7435" s="139"/>
      <c r="DK7435" s="95"/>
      <c r="DO7435" s="141"/>
      <c r="DP7435" s="91"/>
      <c r="DQ7435" s="72"/>
      <c r="DR7435" s="72"/>
      <c r="DS7435" s="72"/>
      <c r="DT7435" s="72"/>
      <c r="DZ7435" s="141"/>
      <c r="EA7435" s="141"/>
      <c r="EE7435" s="143"/>
    </row>
    <row r="7436" spans="78:135">
      <c r="BZ7436"/>
      <c r="CA7436" s="100">
        <v>41438.763692129629</v>
      </c>
      <c r="CB7436" t="s">
        <v>185</v>
      </c>
      <c r="CG7436" s="65"/>
      <c r="DJ7436" s="139"/>
      <c r="DK7436" s="95"/>
      <c r="DO7436" s="141"/>
      <c r="DP7436" s="91"/>
      <c r="DQ7436" s="72"/>
      <c r="DR7436" s="72"/>
      <c r="DS7436" s="72"/>
      <c r="DT7436" s="72"/>
      <c r="DZ7436" s="141"/>
      <c r="EA7436" s="141"/>
      <c r="EE7436" s="143"/>
    </row>
    <row r="7437" spans="78:135">
      <c r="BZ7437"/>
      <c r="CA7437" s="100">
        <v>41438.763692129629</v>
      </c>
      <c r="CB7437" t="s">
        <v>186</v>
      </c>
      <c r="CG7437" s="65"/>
      <c r="DJ7437" s="139"/>
      <c r="DK7437" s="95"/>
      <c r="DO7437" s="141"/>
      <c r="DP7437" s="91"/>
      <c r="DQ7437" s="72"/>
      <c r="DR7437" s="72"/>
      <c r="DS7437" s="72"/>
      <c r="DT7437" s="72"/>
      <c r="DZ7437" s="141"/>
      <c r="EA7437" s="141"/>
      <c r="EE7437" s="143"/>
    </row>
    <row r="7438" spans="78:135">
      <c r="BZ7438"/>
      <c r="CA7438" s="100">
        <v>41438.763692129629</v>
      </c>
      <c r="CB7438" t="s">
        <v>187</v>
      </c>
      <c r="CG7438" s="65"/>
      <c r="DJ7438" s="139"/>
      <c r="DK7438" s="95"/>
      <c r="DO7438" s="141"/>
      <c r="DP7438" s="91"/>
      <c r="DQ7438" s="72"/>
      <c r="DR7438" s="72"/>
      <c r="DS7438" s="72"/>
      <c r="DT7438" s="72"/>
      <c r="DZ7438" s="141"/>
      <c r="EA7438" s="141"/>
      <c r="EE7438" s="143"/>
    </row>
    <row r="7439" spans="78:135">
      <c r="BZ7439"/>
      <c r="CA7439" s="100">
        <v>41438.763692129629</v>
      </c>
      <c r="CB7439" t="s">
        <v>188</v>
      </c>
      <c r="CG7439" s="65"/>
      <c r="DJ7439" s="139"/>
      <c r="DK7439" s="95"/>
      <c r="DO7439" s="141"/>
      <c r="DP7439" s="91"/>
      <c r="DQ7439" s="72"/>
      <c r="DR7439" s="72"/>
      <c r="DS7439" s="72"/>
      <c r="DT7439" s="72"/>
      <c r="DZ7439" s="141"/>
      <c r="EA7439" s="141"/>
      <c r="EE7439" s="143"/>
    </row>
    <row r="7440" spans="78:135">
      <c r="BZ7440"/>
      <c r="CA7440" s="100">
        <v>41438.763703703706</v>
      </c>
      <c r="CB7440" t="s">
        <v>189</v>
      </c>
      <c r="CG7440" s="65"/>
      <c r="DJ7440" s="139"/>
      <c r="DK7440" s="95"/>
      <c r="DO7440" s="141"/>
      <c r="DP7440" s="91"/>
      <c r="DQ7440" s="72"/>
      <c r="DR7440" s="72"/>
      <c r="DS7440" s="72"/>
      <c r="DT7440" s="72"/>
      <c r="DZ7440" s="141"/>
      <c r="EA7440" s="141"/>
      <c r="EE7440" s="143"/>
    </row>
    <row r="7441" spans="78:135">
      <c r="BZ7441"/>
      <c r="CA7441" s="100">
        <v>41438.763703703706</v>
      </c>
      <c r="CB7441" t="s">
        <v>253</v>
      </c>
      <c r="CG7441" s="65"/>
      <c r="DJ7441" s="139"/>
      <c r="DK7441" s="95"/>
      <c r="DO7441" s="141"/>
      <c r="DP7441" s="91"/>
      <c r="DQ7441" s="72"/>
      <c r="DR7441" s="72"/>
      <c r="DS7441" s="72"/>
      <c r="DT7441" s="72"/>
      <c r="DZ7441" s="141"/>
      <c r="EA7441" s="141"/>
      <c r="EE7441" s="143"/>
    </row>
    <row r="7442" spans="78:135">
      <c r="BZ7442"/>
      <c r="CA7442" s="100">
        <v>41438.763703703706</v>
      </c>
      <c r="CB7442" t="s">
        <v>254</v>
      </c>
      <c r="CG7442" s="65"/>
      <c r="DJ7442" s="139"/>
      <c r="DK7442" s="95"/>
      <c r="DO7442" s="141"/>
      <c r="DP7442" s="91"/>
      <c r="DQ7442" s="72"/>
      <c r="DR7442" s="72"/>
      <c r="DS7442" s="72"/>
      <c r="DT7442" s="72"/>
      <c r="DZ7442" s="141"/>
      <c r="EA7442" s="141"/>
      <c r="EE7442" s="143"/>
    </row>
    <row r="7443" spans="78:135">
      <c r="BZ7443"/>
      <c r="CA7443" s="100">
        <v>41438.763703703706</v>
      </c>
      <c r="CB7443" t="s">
        <v>255</v>
      </c>
      <c r="CG7443" s="65"/>
      <c r="DJ7443" s="139"/>
      <c r="DK7443" s="95"/>
      <c r="DO7443" s="141"/>
      <c r="DP7443" s="91"/>
      <c r="DQ7443" s="72"/>
      <c r="DR7443" s="72"/>
      <c r="DS7443" s="72"/>
      <c r="DT7443" s="72"/>
      <c r="DZ7443" s="141"/>
      <c r="EA7443" s="141"/>
      <c r="EE7443" s="143"/>
    </row>
    <row r="7444" spans="78:135">
      <c r="BZ7444"/>
      <c r="CA7444" s="100">
        <v>41438.763703703706</v>
      </c>
      <c r="CB7444" t="s">
        <v>256</v>
      </c>
      <c r="CG7444" s="65"/>
      <c r="DJ7444" s="139"/>
      <c r="DK7444" s="95"/>
      <c r="DO7444" s="141"/>
      <c r="DP7444" s="91"/>
      <c r="DQ7444" s="72"/>
      <c r="DR7444" s="72"/>
      <c r="DS7444" s="72"/>
      <c r="DT7444" s="72"/>
      <c r="DZ7444" s="141"/>
      <c r="EA7444" s="141"/>
      <c r="EE7444" s="143"/>
    </row>
    <row r="7445" spans="78:135">
      <c r="BZ7445"/>
      <c r="CA7445" s="100">
        <v>41438.763703703706</v>
      </c>
      <c r="CB7445" t="s">
        <v>194</v>
      </c>
      <c r="CG7445" s="65"/>
      <c r="DJ7445" s="139"/>
      <c r="DK7445" s="95"/>
      <c r="DO7445" s="141"/>
      <c r="DP7445" s="91"/>
      <c r="DQ7445" s="72"/>
      <c r="DR7445" s="72"/>
      <c r="DS7445" s="72"/>
      <c r="DT7445" s="72"/>
      <c r="DZ7445" s="141"/>
      <c r="EA7445" s="141"/>
      <c r="EE7445" s="143"/>
    </row>
    <row r="7446" spans="78:135">
      <c r="BZ7446"/>
      <c r="CA7446" s="100">
        <v>41438.763703703706</v>
      </c>
      <c r="CB7446" t="s">
        <v>195</v>
      </c>
      <c r="CG7446" s="65"/>
      <c r="DJ7446" s="139"/>
      <c r="DK7446" s="95"/>
      <c r="DO7446" s="141"/>
      <c r="DP7446" s="91"/>
      <c r="DQ7446" s="72"/>
      <c r="DR7446" s="72"/>
      <c r="DS7446" s="72"/>
      <c r="DT7446" s="72"/>
      <c r="DZ7446" s="141"/>
      <c r="EA7446" s="141"/>
      <c r="EE7446" s="143"/>
    </row>
    <row r="7447" spans="78:135">
      <c r="BZ7447"/>
      <c r="CA7447" s="100">
        <v>41438.763703703706</v>
      </c>
      <c r="CB7447" t="s">
        <v>196</v>
      </c>
      <c r="CG7447" s="65"/>
      <c r="DJ7447" s="139"/>
      <c r="DK7447" s="95"/>
      <c r="DO7447" s="141"/>
      <c r="DP7447" s="91"/>
      <c r="DQ7447" s="72"/>
      <c r="DR7447" s="72"/>
      <c r="DS7447" s="72"/>
      <c r="DT7447" s="72"/>
      <c r="DZ7447" s="141"/>
      <c r="EA7447" s="141"/>
      <c r="EE7447" s="143"/>
    </row>
    <row r="7448" spans="78:135">
      <c r="BZ7448"/>
      <c r="CA7448" s="100">
        <v>41438.763715277775</v>
      </c>
      <c r="CB7448" t="s">
        <v>197</v>
      </c>
      <c r="CG7448" s="65"/>
      <c r="DJ7448" s="139"/>
      <c r="DK7448" s="95"/>
      <c r="DO7448" s="141"/>
      <c r="DP7448" s="91"/>
      <c r="DQ7448" s="72"/>
      <c r="DR7448" s="72"/>
      <c r="DS7448" s="72"/>
      <c r="DT7448" s="72"/>
      <c r="DZ7448" s="141"/>
      <c r="EA7448" s="141"/>
      <c r="EE7448" s="143"/>
    </row>
    <row r="7449" spans="78:135">
      <c r="BZ7449"/>
      <c r="CA7449" s="100">
        <v>41438.763715277775</v>
      </c>
      <c r="CB7449" t="s">
        <v>257</v>
      </c>
      <c r="CG7449" s="65"/>
      <c r="DJ7449" s="139"/>
      <c r="DK7449" s="95"/>
      <c r="DO7449" s="141"/>
      <c r="DP7449" s="91"/>
      <c r="DQ7449" s="72"/>
      <c r="DR7449" s="72"/>
      <c r="DS7449" s="72"/>
      <c r="DT7449" s="72"/>
      <c r="DZ7449" s="141"/>
      <c r="EA7449" s="141"/>
      <c r="EE7449" s="143"/>
    </row>
    <row r="7450" spans="78:135">
      <c r="BZ7450"/>
      <c r="CA7450" s="100">
        <v>41438.763715277775</v>
      </c>
      <c r="CB7450" t="s">
        <v>136</v>
      </c>
      <c r="CG7450" s="65"/>
      <c r="DJ7450" s="139"/>
      <c r="DK7450" s="95"/>
      <c r="DO7450" s="141"/>
      <c r="DP7450" s="91"/>
      <c r="DQ7450" s="72"/>
      <c r="DR7450" s="72"/>
      <c r="DS7450" s="72"/>
      <c r="DT7450" s="72"/>
      <c r="DZ7450" s="141"/>
      <c r="EA7450" s="141"/>
      <c r="EE7450" s="143"/>
    </row>
    <row r="7451" spans="78:135">
      <c r="BZ7451"/>
      <c r="CA7451" s="100">
        <v>41438.763715277775</v>
      </c>
      <c r="CB7451" t="s">
        <v>137</v>
      </c>
      <c r="CG7451" s="65"/>
      <c r="DJ7451" s="139"/>
      <c r="DK7451" s="95"/>
      <c r="DO7451" s="141"/>
      <c r="DP7451" s="91"/>
      <c r="DQ7451" s="72"/>
      <c r="DR7451" s="72"/>
      <c r="DS7451" s="72"/>
      <c r="DT7451" s="72"/>
      <c r="DZ7451" s="141"/>
      <c r="EA7451" s="141"/>
      <c r="EE7451" s="143"/>
    </row>
    <row r="7452" spans="78:135">
      <c r="BZ7452"/>
      <c r="CA7452" s="100">
        <v>41438.763715277775</v>
      </c>
      <c r="CB7452" t="s">
        <v>261</v>
      </c>
      <c r="CG7452" s="65"/>
      <c r="DJ7452" s="139"/>
      <c r="DK7452" s="95"/>
      <c r="DO7452" s="141"/>
      <c r="DP7452" s="91"/>
      <c r="DQ7452" s="72"/>
      <c r="DR7452" s="72"/>
      <c r="DS7452" s="72"/>
      <c r="DT7452" s="72"/>
      <c r="DZ7452" s="141"/>
      <c r="EA7452" s="141"/>
      <c r="EE7452" s="143"/>
    </row>
    <row r="7453" spans="78:135">
      <c r="BZ7453"/>
      <c r="CA7453" s="100">
        <v>41438.763715277775</v>
      </c>
      <c r="CB7453" t="s">
        <v>262</v>
      </c>
      <c r="CG7453" s="65"/>
      <c r="DJ7453" s="139"/>
      <c r="DK7453" s="95"/>
      <c r="DO7453" s="141"/>
      <c r="DP7453" s="91"/>
      <c r="DQ7453" s="72"/>
      <c r="DR7453" s="72"/>
      <c r="DS7453" s="72"/>
      <c r="DT7453" s="72"/>
      <c r="DZ7453" s="141"/>
      <c r="EA7453" s="141"/>
      <c r="EE7453" s="143"/>
    </row>
    <row r="7454" spans="78:135">
      <c r="BZ7454"/>
      <c r="CA7454" s="100">
        <v>41438.763715277775</v>
      </c>
      <c r="CB7454" t="s">
        <v>263</v>
      </c>
      <c r="CG7454" s="65"/>
      <c r="DJ7454" s="139"/>
      <c r="DK7454" s="95"/>
      <c r="DO7454" s="141"/>
      <c r="DP7454" s="91"/>
      <c r="DQ7454" s="72"/>
      <c r="DR7454" s="72"/>
      <c r="DS7454" s="72"/>
      <c r="DT7454" s="72"/>
      <c r="DZ7454" s="141"/>
      <c r="EA7454" s="141"/>
      <c r="EE7454" s="143"/>
    </row>
    <row r="7455" spans="78:135">
      <c r="BZ7455"/>
      <c r="CA7455" s="100">
        <v>41438.763715277775</v>
      </c>
      <c r="CB7455" t="s">
        <v>265</v>
      </c>
      <c r="CG7455" s="65"/>
      <c r="DJ7455" s="139"/>
      <c r="DK7455" s="95"/>
      <c r="DO7455" s="141"/>
      <c r="DP7455" s="91"/>
      <c r="DQ7455" s="72"/>
      <c r="DR7455" s="72"/>
      <c r="DS7455" s="72"/>
      <c r="DT7455" s="72"/>
      <c r="DZ7455" s="141"/>
      <c r="EA7455" s="141"/>
      <c r="EE7455" s="143"/>
    </row>
    <row r="7456" spans="78:135">
      <c r="BZ7456"/>
      <c r="CA7456" s="100">
        <v>41438.763726851852</v>
      </c>
      <c r="CB7456" t="s">
        <v>266</v>
      </c>
      <c r="CG7456" s="65"/>
      <c r="DJ7456" s="139"/>
      <c r="DK7456" s="95"/>
      <c r="DO7456" s="141"/>
      <c r="DP7456" s="91"/>
      <c r="DQ7456" s="72"/>
      <c r="DR7456" s="72"/>
      <c r="DS7456" s="72"/>
      <c r="DT7456" s="72"/>
      <c r="DZ7456" s="141"/>
      <c r="EA7456" s="141"/>
      <c r="EE7456" s="143"/>
    </row>
    <row r="7457" spans="78:135">
      <c r="BZ7457"/>
      <c r="CA7457" s="100">
        <v>41438.763726851852</v>
      </c>
      <c r="CB7457" t="s">
        <v>267</v>
      </c>
      <c r="CG7457" s="65"/>
      <c r="DJ7457" s="139"/>
      <c r="DK7457" s="95"/>
      <c r="DO7457" s="141"/>
      <c r="DP7457" s="91"/>
      <c r="DQ7457" s="72"/>
      <c r="DR7457" s="72"/>
      <c r="DS7457" s="72"/>
      <c r="DT7457" s="72"/>
      <c r="DZ7457" s="141"/>
      <c r="EA7457" s="141"/>
      <c r="EE7457" s="143"/>
    </row>
    <row r="7458" spans="78:135">
      <c r="BZ7458"/>
      <c r="CA7458" s="100">
        <v>41438.763726851852</v>
      </c>
      <c r="CB7458" t="s">
        <v>268</v>
      </c>
      <c r="CG7458" s="65"/>
      <c r="DJ7458" s="139"/>
      <c r="DK7458" s="95"/>
      <c r="DO7458" s="141"/>
      <c r="DP7458" s="91"/>
      <c r="DQ7458" s="72"/>
      <c r="DR7458" s="72"/>
      <c r="DS7458" s="72"/>
      <c r="DT7458" s="72"/>
      <c r="DZ7458" s="141"/>
      <c r="EA7458" s="141"/>
      <c r="EE7458" s="143"/>
    </row>
    <row r="7459" spans="78:135">
      <c r="BZ7459"/>
      <c r="CA7459" s="100">
        <v>41438.763726851852</v>
      </c>
      <c r="CB7459" t="s">
        <v>269</v>
      </c>
      <c r="CG7459" s="65"/>
      <c r="DJ7459" s="139"/>
      <c r="DK7459" s="95"/>
      <c r="DO7459" s="141"/>
      <c r="DP7459" s="91"/>
      <c r="DQ7459" s="72"/>
      <c r="DR7459" s="72"/>
      <c r="DS7459" s="72"/>
      <c r="DT7459" s="72"/>
      <c r="DZ7459" s="141"/>
      <c r="EA7459" s="141"/>
      <c r="EE7459" s="143"/>
    </row>
    <row r="7460" spans="78:135">
      <c r="BZ7460"/>
      <c r="CA7460" s="100">
        <v>41438.763726851852</v>
      </c>
      <c r="CB7460" t="s">
        <v>270</v>
      </c>
      <c r="CG7460" s="65"/>
      <c r="DJ7460" s="139"/>
      <c r="DK7460" s="95"/>
      <c r="DO7460" s="141"/>
      <c r="DP7460" s="91"/>
      <c r="DQ7460" s="72"/>
      <c r="DR7460" s="72"/>
      <c r="DS7460" s="72"/>
      <c r="DT7460" s="72"/>
      <c r="DZ7460" s="141"/>
      <c r="EA7460" s="141"/>
      <c r="EE7460" s="143"/>
    </row>
    <row r="7461" spans="78:135">
      <c r="BZ7461"/>
      <c r="CA7461" s="100">
        <v>41438.763726851852</v>
      </c>
      <c r="CB7461" t="s">
        <v>271</v>
      </c>
      <c r="CG7461" s="65"/>
      <c r="DJ7461" s="139"/>
      <c r="DK7461" s="95"/>
      <c r="DO7461" s="141"/>
      <c r="DP7461" s="91"/>
      <c r="DQ7461" s="72"/>
      <c r="DR7461" s="72"/>
      <c r="DS7461" s="72"/>
      <c r="DT7461" s="72"/>
      <c r="DZ7461" s="141"/>
      <c r="EA7461" s="141"/>
      <c r="EE7461" s="143"/>
    </row>
    <row r="7462" spans="78:135">
      <c r="BZ7462"/>
      <c r="CA7462" s="100">
        <v>41438.763726851852</v>
      </c>
      <c r="CB7462" t="s">
        <v>272</v>
      </c>
      <c r="CG7462" s="65"/>
      <c r="DJ7462" s="139"/>
      <c r="DK7462" s="95"/>
      <c r="DO7462" s="141"/>
      <c r="DP7462" s="91"/>
      <c r="DQ7462" s="72"/>
      <c r="DR7462" s="72"/>
      <c r="DS7462" s="72"/>
      <c r="DT7462" s="72"/>
      <c r="DZ7462" s="141"/>
      <c r="EA7462" s="141"/>
      <c r="EE7462" s="143"/>
    </row>
    <row r="7463" spans="78:135">
      <c r="BZ7463"/>
      <c r="CA7463" s="100">
        <v>41438.763726851852</v>
      </c>
      <c r="CB7463" t="s">
        <v>208</v>
      </c>
      <c r="CG7463" s="65"/>
      <c r="DJ7463" s="139"/>
      <c r="DK7463" s="95"/>
      <c r="DO7463" s="141"/>
      <c r="DP7463" s="91"/>
      <c r="DQ7463" s="72"/>
      <c r="DR7463" s="72"/>
      <c r="DS7463" s="72"/>
      <c r="DT7463" s="72"/>
      <c r="DZ7463" s="141"/>
      <c r="EA7463" s="141"/>
      <c r="EE7463" s="143"/>
    </row>
    <row r="7464" spans="78:135">
      <c r="BZ7464"/>
      <c r="CA7464" s="100">
        <v>41438.763738425929</v>
      </c>
      <c r="CB7464" t="s">
        <v>209</v>
      </c>
      <c r="CG7464" s="65"/>
      <c r="DJ7464" s="139"/>
      <c r="DK7464" s="95"/>
      <c r="DO7464" s="141"/>
      <c r="DP7464" s="91"/>
      <c r="DQ7464" s="72"/>
      <c r="DR7464" s="72"/>
      <c r="DS7464" s="72"/>
      <c r="DT7464" s="72"/>
      <c r="DZ7464" s="141"/>
      <c r="EA7464" s="141"/>
      <c r="EE7464" s="143"/>
    </row>
    <row r="7465" spans="78:135">
      <c r="BZ7465"/>
      <c r="CA7465" s="100">
        <v>41438.763738425929</v>
      </c>
      <c r="CB7465" t="s">
        <v>210</v>
      </c>
      <c r="CG7465" s="65"/>
      <c r="DJ7465" s="139"/>
      <c r="DK7465" s="95"/>
      <c r="DO7465" s="141"/>
      <c r="DP7465" s="91"/>
      <c r="DQ7465" s="72"/>
      <c r="DR7465" s="72"/>
      <c r="DS7465" s="72"/>
      <c r="DT7465" s="72"/>
      <c r="DZ7465" s="141"/>
      <c r="EA7465" s="141"/>
      <c r="EE7465" s="143"/>
    </row>
    <row r="7466" spans="78:135">
      <c r="BZ7466"/>
      <c r="CA7466" s="100">
        <v>41438.763738425929</v>
      </c>
      <c r="CB7466" t="s">
        <v>211</v>
      </c>
      <c r="CG7466" s="65"/>
      <c r="DJ7466" s="139"/>
      <c r="DK7466" s="95"/>
      <c r="DO7466" s="141"/>
      <c r="DP7466" s="91"/>
      <c r="DQ7466" s="72"/>
      <c r="DR7466" s="72"/>
      <c r="DS7466" s="72"/>
      <c r="DT7466" s="72"/>
      <c r="DZ7466" s="141"/>
      <c r="EA7466" s="141"/>
      <c r="EE7466" s="143"/>
    </row>
    <row r="7467" spans="78:135">
      <c r="BZ7467"/>
      <c r="CA7467" s="100">
        <v>41438.763738425929</v>
      </c>
      <c r="CB7467" t="s">
        <v>216</v>
      </c>
      <c r="CG7467" s="65"/>
      <c r="DJ7467" s="139"/>
      <c r="DK7467" s="95"/>
      <c r="DO7467" s="141"/>
      <c r="DP7467" s="91"/>
      <c r="DQ7467" s="72"/>
      <c r="DR7467" s="72"/>
      <c r="DS7467" s="72"/>
      <c r="DT7467" s="72"/>
      <c r="DZ7467" s="141"/>
      <c r="EA7467" s="141"/>
      <c r="EE7467" s="143"/>
    </row>
    <row r="7468" spans="78:135">
      <c r="BZ7468"/>
      <c r="CA7468" s="100">
        <v>41438.763738425929</v>
      </c>
      <c r="CB7468" t="s">
        <v>217</v>
      </c>
      <c r="CG7468" s="65"/>
      <c r="DJ7468" s="139"/>
      <c r="DK7468" s="95"/>
      <c r="DO7468" s="141"/>
      <c r="DP7468" s="91"/>
      <c r="DQ7468" s="72"/>
      <c r="DR7468" s="72"/>
      <c r="DS7468" s="72"/>
      <c r="DT7468" s="72"/>
      <c r="DZ7468" s="141"/>
      <c r="EA7468" s="141"/>
      <c r="EE7468" s="143"/>
    </row>
    <row r="7469" spans="78:135">
      <c r="BZ7469"/>
      <c r="CA7469" s="100">
        <v>41438.763738425929</v>
      </c>
      <c r="CB7469" t="s">
        <v>218</v>
      </c>
      <c r="CG7469" s="65"/>
      <c r="DJ7469" s="139"/>
      <c r="DK7469" s="95"/>
      <c r="DO7469" s="141"/>
      <c r="DP7469" s="91"/>
      <c r="DQ7469" s="72"/>
      <c r="DR7469" s="72"/>
      <c r="DS7469" s="72"/>
      <c r="DT7469" s="72"/>
      <c r="DZ7469" s="141"/>
      <c r="EA7469" s="141"/>
      <c r="EE7469" s="143"/>
    </row>
    <row r="7470" spans="78:135">
      <c r="BZ7470"/>
      <c r="CA7470" s="100">
        <v>41438.763738425929</v>
      </c>
      <c r="CB7470" t="s">
        <v>219</v>
      </c>
      <c r="CG7470" s="65"/>
      <c r="DJ7470" s="139"/>
      <c r="DK7470" s="95"/>
      <c r="DO7470" s="141"/>
      <c r="DP7470" s="91"/>
      <c r="DQ7470" s="72"/>
      <c r="DR7470" s="72"/>
      <c r="DS7470" s="72"/>
      <c r="DT7470" s="72"/>
      <c r="DZ7470" s="141"/>
      <c r="EA7470" s="141"/>
      <c r="EE7470" s="143"/>
    </row>
    <row r="7471" spans="78:135">
      <c r="BZ7471"/>
      <c r="CA7471" s="100">
        <v>41438.763738425929</v>
      </c>
      <c r="CB7471" t="s">
        <v>224</v>
      </c>
      <c r="CG7471" s="65"/>
      <c r="DJ7471" s="139"/>
      <c r="DK7471" s="95"/>
      <c r="DO7471" s="141"/>
      <c r="DP7471" s="91"/>
      <c r="DQ7471" s="72"/>
      <c r="DR7471" s="72"/>
      <c r="DS7471" s="72"/>
      <c r="DT7471" s="72"/>
      <c r="DZ7471" s="141"/>
      <c r="EA7471" s="141"/>
      <c r="EE7471" s="143"/>
    </row>
    <row r="7472" spans="78:135">
      <c r="BZ7472"/>
      <c r="CA7472" s="100">
        <v>41438.763749999998</v>
      </c>
      <c r="CB7472" t="s">
        <v>225</v>
      </c>
      <c r="CG7472" s="65"/>
      <c r="DJ7472" s="139"/>
      <c r="DK7472" s="95"/>
      <c r="DO7472" s="141"/>
      <c r="DP7472" s="91"/>
      <c r="DQ7472" s="72"/>
      <c r="DR7472" s="72"/>
      <c r="DS7472" s="72"/>
      <c r="DT7472" s="72"/>
      <c r="DZ7472" s="141"/>
      <c r="EA7472" s="141"/>
      <c r="EE7472" s="143"/>
    </row>
    <row r="7473" spans="78:135">
      <c r="BZ7473"/>
      <c r="CA7473" s="100">
        <v>41438.763749999998</v>
      </c>
      <c r="CB7473" t="s">
        <v>226</v>
      </c>
      <c r="CG7473" s="65"/>
      <c r="DJ7473" s="139"/>
      <c r="DK7473" s="95"/>
      <c r="DO7473" s="141"/>
      <c r="DP7473" s="91"/>
      <c r="DQ7473" s="72"/>
      <c r="DR7473" s="72"/>
      <c r="DS7473" s="72"/>
      <c r="DT7473" s="72"/>
      <c r="DZ7473" s="141"/>
      <c r="EA7473" s="141"/>
      <c r="EE7473" s="143"/>
    </row>
    <row r="7474" spans="78:135">
      <c r="BZ7474"/>
      <c r="CA7474" s="100">
        <v>41438.763749999998</v>
      </c>
      <c r="CB7474" t="s">
        <v>227</v>
      </c>
      <c r="CG7474" s="65"/>
      <c r="DJ7474" s="139"/>
      <c r="DK7474" s="95"/>
      <c r="DO7474" s="141"/>
      <c r="DP7474" s="91"/>
      <c r="DQ7474" s="72"/>
      <c r="DR7474" s="72"/>
      <c r="DS7474" s="72"/>
      <c r="DT7474" s="72"/>
      <c r="DZ7474" s="141"/>
      <c r="EA7474" s="141"/>
      <c r="EE7474" s="143"/>
    </row>
    <row r="7475" spans="78:135">
      <c r="BZ7475"/>
      <c r="CA7475" s="100">
        <v>41438.763749999998</v>
      </c>
      <c r="CB7475" t="s">
        <v>232</v>
      </c>
      <c r="CG7475" s="65"/>
      <c r="DJ7475" s="139"/>
      <c r="DK7475" s="95"/>
      <c r="DO7475" s="141"/>
      <c r="DP7475" s="91"/>
      <c r="DQ7475" s="72"/>
      <c r="DR7475" s="72"/>
      <c r="DS7475" s="72"/>
      <c r="DT7475" s="72"/>
      <c r="DZ7475" s="141"/>
      <c r="EA7475" s="141"/>
      <c r="EE7475" s="143"/>
    </row>
    <row r="7476" spans="78:135">
      <c r="BZ7476"/>
      <c r="CA7476" s="100">
        <v>41438.763749999998</v>
      </c>
      <c r="CB7476" t="s">
        <v>233</v>
      </c>
      <c r="CG7476" s="65"/>
      <c r="DJ7476" s="139"/>
      <c r="DK7476" s="95"/>
      <c r="DO7476" s="141"/>
      <c r="DP7476" s="91"/>
      <c r="DQ7476" s="72"/>
      <c r="DR7476" s="72"/>
      <c r="DS7476" s="72"/>
      <c r="DT7476" s="72"/>
      <c r="DZ7476" s="141"/>
      <c r="EA7476" s="141"/>
      <c r="EE7476" s="143"/>
    </row>
    <row r="7477" spans="78:135">
      <c r="BZ7477"/>
      <c r="CA7477" s="100">
        <v>41438.763784722221</v>
      </c>
      <c r="CB7477" t="s">
        <v>1969</v>
      </c>
      <c r="CG7477" s="65"/>
      <c r="DJ7477" s="139"/>
      <c r="DK7477" s="95"/>
      <c r="DO7477" s="141"/>
      <c r="DP7477" s="91"/>
      <c r="DQ7477" s="72"/>
      <c r="DR7477" s="72"/>
      <c r="DS7477" s="72"/>
      <c r="DT7477" s="72"/>
      <c r="DZ7477" s="141"/>
      <c r="EA7477" s="141"/>
      <c r="EE7477" s="143"/>
    </row>
    <row r="7478" spans="78:135">
      <c r="BZ7478"/>
      <c r="CA7478" s="100">
        <v>41438.763784722221</v>
      </c>
      <c r="CB7478" t="s">
        <v>205</v>
      </c>
      <c r="CG7478" s="65"/>
      <c r="DJ7478" s="139"/>
      <c r="DK7478" s="95"/>
      <c r="DO7478" s="141"/>
      <c r="DP7478" s="91"/>
      <c r="DQ7478" s="72"/>
      <c r="DR7478" s="72"/>
      <c r="DS7478" s="72"/>
      <c r="DT7478" s="72"/>
      <c r="DZ7478" s="141"/>
      <c r="EA7478" s="141"/>
      <c r="EE7478" s="143"/>
    </row>
    <row r="7479" spans="78:135">
      <c r="BZ7479"/>
      <c r="CA7479" s="100">
        <v>41438.765717592592</v>
      </c>
      <c r="CB7479" t="s">
        <v>205</v>
      </c>
      <c r="CG7479" s="65"/>
      <c r="DJ7479" s="139"/>
      <c r="DK7479" s="95"/>
      <c r="DO7479" s="141"/>
      <c r="DP7479" s="91"/>
      <c r="DQ7479" s="72"/>
      <c r="DR7479" s="72"/>
      <c r="DS7479" s="72"/>
      <c r="DT7479" s="72"/>
      <c r="DZ7479" s="141"/>
      <c r="EA7479" s="141"/>
      <c r="EE7479" s="143"/>
    </row>
    <row r="7480" spans="78:135">
      <c r="BZ7480"/>
      <c r="CA7480" s="100">
        <v>41438.765729166669</v>
      </c>
      <c r="CB7480" t="s">
        <v>1969</v>
      </c>
      <c r="CG7480" s="65"/>
      <c r="DJ7480" s="139"/>
      <c r="DK7480" s="95"/>
      <c r="DO7480" s="141"/>
      <c r="DP7480" s="91"/>
      <c r="DQ7480" s="72"/>
      <c r="DR7480" s="72"/>
      <c r="DS7480" s="72"/>
      <c r="DT7480" s="72"/>
      <c r="DZ7480" s="141"/>
      <c r="EA7480" s="141"/>
      <c r="EE7480" s="143"/>
    </row>
    <row r="7481" spans="78:135">
      <c r="BZ7481"/>
      <c r="CA7481" s="100">
        <v>41438.765740740739</v>
      </c>
      <c r="CB7481" t="s">
        <v>1969</v>
      </c>
      <c r="CG7481" s="65"/>
      <c r="DJ7481" s="139"/>
      <c r="DK7481" s="95"/>
      <c r="DO7481" s="141"/>
      <c r="DP7481" s="91"/>
      <c r="DQ7481" s="72"/>
      <c r="DR7481" s="72"/>
      <c r="DS7481" s="72"/>
      <c r="DT7481" s="72"/>
      <c r="DZ7481" s="141"/>
      <c r="EA7481" s="141"/>
      <c r="EE7481" s="143"/>
    </row>
    <row r="7482" spans="78:135">
      <c r="BZ7482"/>
      <c r="CA7482" s="100">
        <v>41438.765798611108</v>
      </c>
      <c r="CB7482" t="s">
        <v>1969</v>
      </c>
      <c r="CG7482" s="65"/>
      <c r="DJ7482" s="139"/>
      <c r="DK7482" s="95"/>
      <c r="DO7482" s="141"/>
      <c r="DP7482" s="91"/>
      <c r="DQ7482" s="72"/>
      <c r="DR7482" s="72"/>
      <c r="DS7482" s="72"/>
      <c r="DT7482" s="72"/>
      <c r="DZ7482" s="141"/>
      <c r="EA7482" s="141"/>
      <c r="EE7482" s="143"/>
    </row>
    <row r="7483" spans="78:135">
      <c r="BZ7483"/>
      <c r="CA7483" s="100">
        <v>41438.765798611108</v>
      </c>
      <c r="CB7483" t="s">
        <v>1969</v>
      </c>
      <c r="CG7483" s="65"/>
      <c r="DJ7483" s="139"/>
      <c r="DK7483" s="95"/>
      <c r="DO7483" s="141"/>
      <c r="DP7483" s="91"/>
      <c r="DQ7483" s="72"/>
      <c r="DR7483" s="72"/>
      <c r="DS7483" s="72"/>
      <c r="DT7483" s="72"/>
      <c r="DZ7483" s="141"/>
      <c r="EA7483" s="141"/>
      <c r="EE7483" s="143"/>
    </row>
    <row r="7484" spans="78:135">
      <c r="BZ7484"/>
      <c r="CA7484" s="100">
        <v>41438.765810185185</v>
      </c>
      <c r="CB7484" t="s">
        <v>1969</v>
      </c>
      <c r="CG7484" s="65"/>
      <c r="DJ7484" s="139"/>
      <c r="DK7484" s="95"/>
      <c r="DO7484" s="141"/>
      <c r="DP7484" s="91"/>
      <c r="DQ7484" s="72"/>
      <c r="DR7484" s="72"/>
      <c r="DS7484" s="72"/>
      <c r="DT7484" s="72"/>
      <c r="DZ7484" s="141"/>
      <c r="EA7484" s="141"/>
      <c r="EE7484" s="143"/>
    </row>
    <row r="7485" spans="78:135">
      <c r="BZ7485"/>
      <c r="CA7485" s="100">
        <v>41438.765810185185</v>
      </c>
      <c r="CB7485" t="s">
        <v>234</v>
      </c>
      <c r="CG7485" s="65"/>
      <c r="DJ7485" s="139"/>
      <c r="DK7485" s="95"/>
      <c r="DO7485" s="141"/>
      <c r="DP7485" s="91"/>
      <c r="DQ7485" s="72"/>
      <c r="DR7485" s="72"/>
      <c r="DS7485" s="72"/>
      <c r="DT7485" s="72"/>
      <c r="DZ7485" s="141"/>
      <c r="EA7485" s="141"/>
      <c r="EE7485" s="143"/>
    </row>
    <row r="7486" spans="78:135">
      <c r="BZ7486"/>
      <c r="CA7486" s="100">
        <v>41438.765810185185</v>
      </c>
      <c r="CB7486" t="s">
        <v>235</v>
      </c>
      <c r="CG7486" s="65"/>
      <c r="DJ7486" s="139"/>
      <c r="DK7486" s="95"/>
      <c r="DO7486" s="141"/>
      <c r="DP7486" s="91"/>
      <c r="DQ7486" s="72"/>
      <c r="DR7486" s="72"/>
      <c r="DS7486" s="72"/>
      <c r="DT7486" s="72"/>
      <c r="DZ7486" s="141"/>
      <c r="EA7486" s="141"/>
      <c r="EE7486" s="143"/>
    </row>
    <row r="7487" spans="78:135">
      <c r="BZ7487"/>
      <c r="CA7487" s="100">
        <v>41438.765810185185</v>
      </c>
      <c r="CB7487" t="s">
        <v>235</v>
      </c>
      <c r="CG7487" s="65"/>
      <c r="DJ7487" s="139"/>
      <c r="DK7487" s="95"/>
      <c r="DO7487" s="141"/>
      <c r="DP7487" s="91"/>
      <c r="DQ7487" s="72"/>
      <c r="DR7487" s="72"/>
      <c r="DS7487" s="72"/>
      <c r="DT7487" s="72"/>
      <c r="DZ7487" s="141"/>
      <c r="EA7487" s="141"/>
      <c r="EE7487" s="143"/>
    </row>
    <row r="7488" spans="78:135">
      <c r="BZ7488"/>
      <c r="CA7488" s="100">
        <v>41438.765821759262</v>
      </c>
      <c r="CB7488" t="s">
        <v>236</v>
      </c>
      <c r="CG7488" s="65"/>
      <c r="DJ7488" s="139"/>
      <c r="DK7488" s="95"/>
      <c r="DO7488" s="141"/>
      <c r="DP7488" s="91"/>
      <c r="DQ7488" s="72"/>
      <c r="DR7488" s="72"/>
      <c r="DS7488" s="72"/>
      <c r="DT7488" s="72"/>
      <c r="DZ7488" s="141"/>
      <c r="EA7488" s="141"/>
      <c r="EE7488" s="143"/>
    </row>
    <row r="7489" spans="78:135">
      <c r="BZ7489"/>
      <c r="CA7489" s="100">
        <v>41438.765821759262</v>
      </c>
      <c r="CB7489" t="s">
        <v>1969</v>
      </c>
      <c r="CG7489" s="65"/>
      <c r="DJ7489" s="139"/>
      <c r="DK7489" s="95"/>
      <c r="DO7489" s="141"/>
      <c r="DP7489" s="91"/>
      <c r="DQ7489" s="72"/>
      <c r="DR7489" s="72"/>
      <c r="DS7489" s="72"/>
      <c r="DT7489" s="72"/>
      <c r="DZ7489" s="141"/>
      <c r="EA7489" s="141"/>
      <c r="EE7489" s="143"/>
    </row>
    <row r="7490" spans="78:135">
      <c r="BZ7490"/>
      <c r="CA7490" s="100">
        <v>41438.765833333331</v>
      </c>
      <c r="CB7490" t="s">
        <v>101</v>
      </c>
      <c r="CG7490" s="65"/>
      <c r="DJ7490" s="139"/>
      <c r="DK7490" s="95"/>
      <c r="DO7490" s="141"/>
      <c r="DP7490" s="91"/>
      <c r="DQ7490" s="72"/>
      <c r="DR7490" s="72"/>
      <c r="DS7490" s="72"/>
      <c r="DT7490" s="72"/>
      <c r="DZ7490" s="141"/>
      <c r="EA7490" s="141"/>
      <c r="EE7490" s="143"/>
    </row>
    <row r="7491" spans="78:135">
      <c r="BZ7491"/>
      <c r="CA7491" s="100">
        <v>41438.765868055554</v>
      </c>
      <c r="CB7491" t="s">
        <v>236</v>
      </c>
      <c r="CG7491" s="65"/>
      <c r="DJ7491" s="139"/>
      <c r="DK7491" s="95"/>
      <c r="DO7491" s="141"/>
      <c r="DP7491" s="91"/>
      <c r="DQ7491" s="72"/>
      <c r="DR7491" s="72"/>
      <c r="DS7491" s="72"/>
      <c r="DT7491" s="72"/>
      <c r="DZ7491" s="141"/>
      <c r="EA7491" s="141"/>
      <c r="EE7491" s="143"/>
    </row>
    <row r="7492" spans="78:135">
      <c r="BZ7492"/>
      <c r="CA7492" s="100">
        <v>41438.765868055554</v>
      </c>
      <c r="CB7492" t="s">
        <v>1969</v>
      </c>
      <c r="CG7492" s="65"/>
      <c r="DJ7492" s="139"/>
      <c r="DK7492" s="95"/>
      <c r="DO7492" s="141"/>
      <c r="DP7492" s="91"/>
      <c r="DQ7492" s="72"/>
      <c r="DR7492" s="72"/>
      <c r="DS7492" s="72"/>
      <c r="DT7492" s="72"/>
      <c r="DZ7492" s="141"/>
      <c r="EA7492" s="141"/>
      <c r="EE7492" s="143"/>
    </row>
    <row r="7493" spans="78:135">
      <c r="BZ7493"/>
      <c r="CA7493" s="100">
        <v>41438.765868055554</v>
      </c>
      <c r="CB7493" t="s">
        <v>96</v>
      </c>
      <c r="CG7493" s="65"/>
      <c r="DJ7493" s="139"/>
      <c r="DK7493" s="95"/>
      <c r="DO7493" s="141"/>
      <c r="DP7493" s="91"/>
      <c r="DQ7493" s="72"/>
      <c r="DR7493" s="72"/>
      <c r="DS7493" s="72"/>
      <c r="DT7493" s="72"/>
      <c r="DZ7493" s="141"/>
      <c r="EA7493" s="141"/>
      <c r="EE7493" s="143"/>
    </row>
    <row r="7494" spans="78:135">
      <c r="BZ7494"/>
      <c r="CA7494" s="100">
        <v>41438.765879629631</v>
      </c>
      <c r="CB7494" t="s">
        <v>97</v>
      </c>
      <c r="CG7494" s="65"/>
      <c r="DJ7494" s="139"/>
      <c r="DK7494" s="95"/>
      <c r="DO7494" s="141"/>
      <c r="DP7494" s="91"/>
      <c r="DQ7494" s="72"/>
      <c r="DR7494" s="72"/>
      <c r="DS7494" s="72"/>
      <c r="DT7494" s="72"/>
      <c r="DZ7494" s="141"/>
      <c r="EA7494" s="141"/>
      <c r="EE7494" s="143"/>
    </row>
    <row r="7495" spans="78:135">
      <c r="BZ7495"/>
      <c r="CA7495" s="100">
        <v>41438.765879629631</v>
      </c>
      <c r="CB7495" t="s">
        <v>98</v>
      </c>
      <c r="CG7495" s="65"/>
      <c r="DJ7495" s="139"/>
      <c r="DK7495" s="95"/>
      <c r="DO7495" s="141"/>
      <c r="DP7495" s="91"/>
      <c r="DQ7495" s="72"/>
      <c r="DR7495" s="72"/>
      <c r="DS7495" s="72"/>
      <c r="DT7495" s="72"/>
      <c r="DZ7495" s="141"/>
      <c r="EA7495" s="141"/>
      <c r="EE7495" s="143"/>
    </row>
    <row r="7496" spans="78:135">
      <c r="BZ7496"/>
      <c r="CA7496" s="100">
        <v>41438.765879629631</v>
      </c>
      <c r="CB7496" t="s">
        <v>99</v>
      </c>
      <c r="CG7496" s="65"/>
      <c r="DJ7496" s="139"/>
      <c r="DK7496" s="95"/>
      <c r="DO7496" s="141"/>
      <c r="DP7496" s="91"/>
      <c r="DQ7496" s="72"/>
      <c r="DR7496" s="72"/>
      <c r="DS7496" s="72"/>
      <c r="DT7496" s="72"/>
      <c r="DZ7496" s="141"/>
      <c r="EA7496" s="141"/>
      <c r="EE7496" s="143"/>
    </row>
    <row r="7497" spans="78:135">
      <c r="BZ7497"/>
      <c r="CA7497" s="100">
        <v>41438.7658912037</v>
      </c>
      <c r="CB7497" t="s">
        <v>489</v>
      </c>
      <c r="CG7497" s="65"/>
      <c r="DJ7497" s="139"/>
      <c r="DK7497" s="95"/>
      <c r="DO7497" s="141"/>
      <c r="DP7497" s="91"/>
      <c r="DQ7497" s="72"/>
      <c r="DR7497" s="72"/>
      <c r="DS7497" s="72"/>
      <c r="DT7497" s="72"/>
      <c r="DZ7497" s="141"/>
      <c r="EA7497" s="141"/>
      <c r="EE7497" s="143"/>
    </row>
    <row r="7498" spans="78:135">
      <c r="BZ7498"/>
      <c r="CA7498" s="100">
        <v>41438.7658912037</v>
      </c>
      <c r="CB7498" t="s">
        <v>100</v>
      </c>
      <c r="CG7498" s="65"/>
      <c r="DJ7498" s="139"/>
      <c r="DK7498" s="95"/>
      <c r="DO7498" s="141"/>
      <c r="DP7498" s="91"/>
      <c r="DQ7498" s="72"/>
      <c r="DR7498" s="72"/>
      <c r="DS7498" s="72"/>
      <c r="DT7498" s="72"/>
      <c r="DZ7498" s="141"/>
      <c r="EA7498" s="141"/>
      <c r="EE7498" s="143"/>
    </row>
    <row r="7499" spans="78:135">
      <c r="BZ7499"/>
      <c r="CA7499" s="100">
        <v>41438.7658912037</v>
      </c>
      <c r="CB7499" t="s">
        <v>100</v>
      </c>
      <c r="CG7499" s="65"/>
      <c r="DJ7499" s="139"/>
      <c r="DK7499" s="95"/>
      <c r="DO7499" s="141"/>
      <c r="DP7499" s="91"/>
      <c r="DQ7499" s="72"/>
      <c r="DR7499" s="72"/>
      <c r="DS7499" s="72"/>
      <c r="DT7499" s="72"/>
      <c r="DZ7499" s="141"/>
      <c r="EA7499" s="141"/>
      <c r="EE7499" s="143"/>
    </row>
    <row r="7500" spans="78:135">
      <c r="BZ7500"/>
      <c r="CA7500" s="100">
        <v>41438.7658912037</v>
      </c>
      <c r="CB7500" t="s">
        <v>1969</v>
      </c>
      <c r="CG7500" s="65"/>
      <c r="DJ7500" s="139"/>
      <c r="DK7500" s="95"/>
      <c r="DO7500" s="141"/>
      <c r="DP7500" s="91"/>
      <c r="DQ7500" s="72"/>
      <c r="DR7500" s="72"/>
      <c r="DS7500" s="72"/>
      <c r="DT7500" s="72"/>
      <c r="DZ7500" s="141"/>
      <c r="EA7500" s="141"/>
      <c r="EE7500" s="143"/>
    </row>
    <row r="7501" spans="78:135">
      <c r="BZ7501"/>
      <c r="CA7501" s="100">
        <v>41438.765914351854</v>
      </c>
      <c r="CB7501" t="s">
        <v>95</v>
      </c>
      <c r="CG7501" s="65"/>
      <c r="DJ7501" s="139"/>
      <c r="DK7501" s="95"/>
      <c r="DO7501" s="141"/>
      <c r="DP7501" s="91"/>
      <c r="DQ7501" s="72"/>
      <c r="DR7501" s="72"/>
      <c r="DS7501" s="72"/>
      <c r="DT7501" s="72"/>
      <c r="DZ7501" s="141"/>
      <c r="EA7501" s="141"/>
      <c r="EE7501" s="143"/>
    </row>
    <row r="7502" spans="78:135">
      <c r="BZ7502"/>
      <c r="CA7502" s="100">
        <v>41438.765949074077</v>
      </c>
      <c r="CB7502" t="s">
        <v>1969</v>
      </c>
      <c r="CG7502" s="65"/>
      <c r="DJ7502" s="139"/>
      <c r="DK7502" s="95"/>
      <c r="DO7502" s="141"/>
      <c r="DP7502" s="91"/>
      <c r="DQ7502" s="72"/>
      <c r="DR7502" s="72"/>
      <c r="DS7502" s="72"/>
      <c r="DT7502" s="72"/>
      <c r="DZ7502" s="141"/>
      <c r="EA7502" s="141"/>
      <c r="EE7502" s="143"/>
    </row>
    <row r="7503" spans="78:135">
      <c r="BZ7503"/>
      <c r="CA7503" s="100">
        <v>41438.765949074077</v>
      </c>
      <c r="CB7503" t="s">
        <v>91</v>
      </c>
      <c r="CG7503" s="65"/>
      <c r="DJ7503" s="139"/>
      <c r="DK7503" s="95"/>
      <c r="DO7503" s="141"/>
      <c r="DP7503" s="91"/>
      <c r="DQ7503" s="72"/>
      <c r="DR7503" s="72"/>
      <c r="DS7503" s="72"/>
      <c r="DT7503" s="72"/>
      <c r="DZ7503" s="141"/>
      <c r="EA7503" s="141"/>
      <c r="EE7503" s="143"/>
    </row>
    <row r="7504" spans="78:135">
      <c r="BZ7504"/>
      <c r="CA7504" s="100">
        <v>41438.769143518519</v>
      </c>
      <c r="CB7504" t="s">
        <v>91</v>
      </c>
      <c r="CG7504" s="65"/>
      <c r="DJ7504" s="139"/>
      <c r="DK7504" s="95"/>
      <c r="DO7504" s="141"/>
      <c r="DP7504" s="91"/>
      <c r="DQ7504" s="72"/>
      <c r="DR7504" s="72"/>
      <c r="DS7504" s="72"/>
      <c r="DT7504" s="72"/>
      <c r="DZ7504" s="141"/>
      <c r="EA7504" s="141"/>
      <c r="EE7504" s="143"/>
    </row>
    <row r="7505" spans="78:135">
      <c r="BZ7505"/>
      <c r="CA7505" s="100">
        <v>41438.769155092596</v>
      </c>
      <c r="CB7505" t="s">
        <v>1969</v>
      </c>
      <c r="CG7505" s="65"/>
      <c r="DJ7505" s="139"/>
      <c r="DK7505" s="95"/>
      <c r="DO7505" s="141"/>
      <c r="DP7505" s="91"/>
      <c r="DQ7505" s="72"/>
      <c r="DR7505" s="72"/>
      <c r="DS7505" s="72"/>
      <c r="DT7505" s="72"/>
      <c r="DZ7505" s="141"/>
      <c r="EA7505" s="141"/>
      <c r="EE7505" s="143"/>
    </row>
    <row r="7506" spans="78:135">
      <c r="BZ7506"/>
      <c r="CA7506" s="100">
        <v>41438.769166666665</v>
      </c>
      <c r="CB7506" t="s">
        <v>1969</v>
      </c>
      <c r="CG7506" s="65"/>
      <c r="DJ7506" s="139"/>
      <c r="DK7506" s="95"/>
      <c r="DO7506" s="141"/>
      <c r="DP7506" s="91"/>
      <c r="DQ7506" s="72"/>
      <c r="DR7506" s="72"/>
      <c r="DS7506" s="72"/>
      <c r="DT7506" s="72"/>
      <c r="DZ7506" s="141"/>
      <c r="EA7506" s="141"/>
      <c r="EE7506" s="143"/>
    </row>
    <row r="7507" spans="78:135">
      <c r="BZ7507"/>
      <c r="CA7507" s="100">
        <v>41438.769236111111</v>
      </c>
      <c r="CB7507" t="s">
        <v>1969</v>
      </c>
      <c r="CG7507" s="65"/>
      <c r="DJ7507" s="139"/>
      <c r="DK7507" s="95"/>
      <c r="DO7507" s="141"/>
      <c r="DP7507" s="91"/>
      <c r="DQ7507" s="72"/>
      <c r="DR7507" s="72"/>
      <c r="DS7507" s="72"/>
      <c r="DT7507" s="72"/>
      <c r="DZ7507" s="141"/>
      <c r="EA7507" s="141"/>
      <c r="EE7507" s="143"/>
    </row>
    <row r="7508" spans="78:135">
      <c r="BZ7508"/>
      <c r="CA7508" s="100">
        <v>41438.769236111111</v>
      </c>
      <c r="CB7508" t="s">
        <v>1969</v>
      </c>
      <c r="CG7508" s="65"/>
      <c r="DJ7508" s="139"/>
      <c r="DK7508" s="95"/>
      <c r="DO7508" s="141"/>
      <c r="DP7508" s="91"/>
      <c r="DQ7508" s="72"/>
      <c r="DR7508" s="72"/>
      <c r="DS7508" s="72"/>
      <c r="DT7508" s="72"/>
      <c r="DZ7508" s="141"/>
      <c r="EA7508" s="141"/>
      <c r="EE7508" s="143"/>
    </row>
    <row r="7509" spans="78:135">
      <c r="BZ7509"/>
      <c r="CA7509" s="100">
        <v>41438.769247685188</v>
      </c>
      <c r="CB7509" t="s">
        <v>1969</v>
      </c>
      <c r="CG7509" s="65"/>
      <c r="DJ7509" s="139"/>
      <c r="DK7509" s="95"/>
      <c r="DO7509" s="141"/>
      <c r="DP7509" s="91"/>
      <c r="DQ7509" s="72"/>
      <c r="DR7509" s="72"/>
      <c r="DS7509" s="72"/>
      <c r="DT7509" s="72"/>
      <c r="DZ7509" s="141"/>
      <c r="EA7509" s="141"/>
      <c r="EE7509" s="143"/>
    </row>
    <row r="7510" spans="78:135">
      <c r="BZ7510"/>
      <c r="CA7510" s="100">
        <v>41438.769247685188</v>
      </c>
      <c r="CB7510" t="s">
        <v>92</v>
      </c>
      <c r="CG7510" s="65"/>
      <c r="DJ7510" s="139"/>
      <c r="DK7510" s="95"/>
      <c r="DO7510" s="141"/>
      <c r="DP7510" s="91"/>
      <c r="DQ7510" s="72"/>
      <c r="DR7510" s="72"/>
      <c r="DS7510" s="72"/>
      <c r="DT7510" s="72"/>
      <c r="DZ7510" s="141"/>
      <c r="EA7510" s="141"/>
      <c r="EE7510" s="143"/>
    </row>
    <row r="7511" spans="78:135">
      <c r="BZ7511"/>
      <c r="CA7511" s="100">
        <v>41438.769247685188</v>
      </c>
      <c r="CB7511" t="s">
        <v>93</v>
      </c>
      <c r="CG7511" s="65"/>
      <c r="DJ7511" s="139"/>
      <c r="DK7511" s="95"/>
      <c r="DO7511" s="141"/>
      <c r="DP7511" s="91"/>
      <c r="DQ7511" s="72"/>
      <c r="DR7511" s="72"/>
      <c r="DS7511" s="72"/>
      <c r="DT7511" s="72"/>
      <c r="DZ7511" s="141"/>
      <c r="EA7511" s="141"/>
      <c r="EE7511" s="143"/>
    </row>
    <row r="7512" spans="78:135">
      <c r="BZ7512"/>
      <c r="CA7512" s="100">
        <v>41438.769247685188</v>
      </c>
      <c r="CB7512" t="s">
        <v>93</v>
      </c>
      <c r="CG7512" s="65"/>
      <c r="DJ7512" s="139"/>
      <c r="DK7512" s="95"/>
      <c r="DO7512" s="141"/>
      <c r="DP7512" s="91"/>
      <c r="DQ7512" s="72"/>
      <c r="DR7512" s="72"/>
      <c r="DS7512" s="72"/>
      <c r="DT7512" s="72"/>
      <c r="DZ7512" s="141"/>
      <c r="EA7512" s="141"/>
      <c r="EE7512" s="143"/>
    </row>
    <row r="7513" spans="78:135">
      <c r="BZ7513"/>
      <c r="CA7513" s="100">
        <v>41438.769259259258</v>
      </c>
      <c r="CB7513" t="s">
        <v>94</v>
      </c>
      <c r="CG7513" s="65"/>
      <c r="DJ7513" s="139"/>
      <c r="DK7513" s="95"/>
      <c r="DO7513" s="141"/>
      <c r="DP7513" s="91"/>
      <c r="DQ7513" s="72"/>
      <c r="DR7513" s="72"/>
      <c r="DS7513" s="72"/>
      <c r="DT7513" s="72"/>
      <c r="DZ7513" s="141"/>
      <c r="EA7513" s="141"/>
      <c r="EE7513" s="143"/>
    </row>
    <row r="7514" spans="78:135">
      <c r="BZ7514"/>
      <c r="CA7514" s="100">
        <v>41438.769467592596</v>
      </c>
      <c r="CB7514" t="s">
        <v>1969</v>
      </c>
      <c r="CG7514" s="65"/>
      <c r="DJ7514" s="139"/>
      <c r="DK7514" s="95"/>
      <c r="DO7514" s="141"/>
      <c r="DP7514" s="91"/>
      <c r="DQ7514" s="72"/>
      <c r="DR7514" s="72"/>
      <c r="DS7514" s="72"/>
      <c r="DT7514" s="72"/>
      <c r="DZ7514" s="141"/>
      <c r="EA7514" s="141"/>
      <c r="EE7514" s="143"/>
    </row>
    <row r="7515" spans="78:135">
      <c r="BZ7515"/>
      <c r="CA7515" s="100">
        <v>41438.769479166665</v>
      </c>
      <c r="CB7515" t="s">
        <v>90</v>
      </c>
      <c r="CG7515" s="65"/>
      <c r="DJ7515" s="139"/>
      <c r="DK7515" s="95"/>
      <c r="DO7515" s="141"/>
      <c r="DP7515" s="91"/>
      <c r="DQ7515" s="72"/>
      <c r="DR7515" s="72"/>
      <c r="DS7515" s="72"/>
      <c r="DT7515" s="72"/>
      <c r="DZ7515" s="141"/>
      <c r="EA7515" s="141"/>
      <c r="EE7515" s="143"/>
    </row>
    <row r="7516" spans="78:135">
      <c r="BZ7516"/>
      <c r="CA7516" s="100">
        <v>41438.769513888888</v>
      </c>
      <c r="CB7516" t="s">
        <v>94</v>
      </c>
      <c r="CG7516" s="65"/>
      <c r="DJ7516" s="139"/>
      <c r="DK7516" s="95"/>
      <c r="DO7516" s="141"/>
      <c r="DP7516" s="91"/>
      <c r="DQ7516" s="72"/>
      <c r="DR7516" s="72"/>
      <c r="DS7516" s="72"/>
      <c r="DT7516" s="72"/>
      <c r="DZ7516" s="141"/>
      <c r="EA7516" s="141"/>
      <c r="EE7516" s="143"/>
    </row>
    <row r="7517" spans="78:135">
      <c r="BZ7517"/>
      <c r="CA7517" s="100">
        <v>41438.769513888888</v>
      </c>
      <c r="CB7517" t="s">
        <v>1969</v>
      </c>
      <c r="CG7517" s="65"/>
      <c r="DJ7517" s="139"/>
      <c r="DK7517" s="95"/>
      <c r="DO7517" s="141"/>
      <c r="DP7517" s="91"/>
      <c r="DQ7517" s="72"/>
      <c r="DR7517" s="72"/>
      <c r="DS7517" s="72"/>
      <c r="DT7517" s="72"/>
      <c r="DZ7517" s="141"/>
      <c r="EA7517" s="141"/>
      <c r="EE7517" s="143"/>
    </row>
    <row r="7518" spans="78:135">
      <c r="BZ7518"/>
      <c r="CA7518" s="100">
        <v>41438.769513888888</v>
      </c>
      <c r="CB7518" t="s">
        <v>85</v>
      </c>
      <c r="CG7518" s="65"/>
      <c r="DJ7518" s="139"/>
      <c r="DK7518" s="95"/>
      <c r="DO7518" s="141"/>
      <c r="DP7518" s="91"/>
      <c r="DQ7518" s="72"/>
      <c r="DR7518" s="72"/>
      <c r="DS7518" s="72"/>
      <c r="DT7518" s="72"/>
      <c r="DZ7518" s="141"/>
      <c r="EA7518" s="141"/>
      <c r="EE7518" s="143"/>
    </row>
    <row r="7519" spans="78:135">
      <c r="BZ7519"/>
      <c r="CA7519" s="100">
        <v>41438.769525462965</v>
      </c>
      <c r="CB7519" t="s">
        <v>86</v>
      </c>
      <c r="CG7519" s="65"/>
      <c r="DJ7519" s="139"/>
      <c r="DK7519" s="95"/>
      <c r="DO7519" s="141"/>
      <c r="DP7519" s="91"/>
      <c r="DQ7519" s="72"/>
      <c r="DR7519" s="72"/>
      <c r="DS7519" s="72"/>
      <c r="DT7519" s="72"/>
      <c r="DZ7519" s="141"/>
      <c r="EA7519" s="141"/>
      <c r="EE7519" s="143"/>
    </row>
    <row r="7520" spans="78:135">
      <c r="BZ7520"/>
      <c r="CA7520" s="100">
        <v>41438.769525462965</v>
      </c>
      <c r="CB7520" t="s">
        <v>87</v>
      </c>
      <c r="CG7520" s="65"/>
      <c r="DJ7520" s="139"/>
      <c r="DK7520" s="95"/>
      <c r="DO7520" s="141"/>
      <c r="DP7520" s="91"/>
      <c r="DQ7520" s="72"/>
      <c r="DR7520" s="72"/>
      <c r="DS7520" s="72"/>
      <c r="DT7520" s="72"/>
      <c r="DZ7520" s="141"/>
      <c r="EA7520" s="141"/>
      <c r="EE7520" s="143"/>
    </row>
    <row r="7521" spans="78:135">
      <c r="BZ7521"/>
      <c r="CA7521" s="100">
        <v>41438.769525462965</v>
      </c>
      <c r="CB7521" t="s">
        <v>88</v>
      </c>
      <c r="CG7521" s="65"/>
      <c r="DJ7521" s="139"/>
      <c r="DK7521" s="95"/>
      <c r="DO7521" s="141"/>
      <c r="DP7521" s="91"/>
      <c r="DQ7521" s="72"/>
      <c r="DR7521" s="72"/>
      <c r="DS7521" s="72"/>
      <c r="DT7521" s="72"/>
      <c r="DZ7521" s="141"/>
      <c r="EA7521" s="141"/>
      <c r="EE7521" s="143"/>
    </row>
    <row r="7522" spans="78:135">
      <c r="BZ7522"/>
      <c r="CA7522" s="100">
        <v>41438.769537037035</v>
      </c>
      <c r="CB7522" t="s">
        <v>2780</v>
      </c>
      <c r="CG7522" s="65"/>
      <c r="DJ7522" s="139"/>
      <c r="DK7522" s="95"/>
      <c r="DO7522" s="141"/>
      <c r="DP7522" s="91"/>
      <c r="DQ7522" s="72"/>
      <c r="DR7522" s="72"/>
      <c r="DS7522" s="72"/>
      <c r="DT7522" s="72"/>
      <c r="DZ7522" s="141"/>
      <c r="EA7522" s="141"/>
      <c r="EE7522" s="143"/>
    </row>
    <row r="7523" spans="78:135">
      <c r="BZ7523"/>
      <c r="CA7523" s="100">
        <v>41438.769537037035</v>
      </c>
      <c r="CB7523" t="s">
        <v>89</v>
      </c>
      <c r="CG7523" s="65"/>
      <c r="DJ7523" s="139"/>
      <c r="DK7523" s="95"/>
      <c r="DO7523" s="141"/>
      <c r="DP7523" s="91"/>
      <c r="DQ7523" s="72"/>
      <c r="DR7523" s="72"/>
      <c r="DS7523" s="72"/>
      <c r="DT7523" s="72"/>
      <c r="DZ7523" s="141"/>
      <c r="EA7523" s="141"/>
      <c r="EE7523" s="143"/>
    </row>
    <row r="7524" spans="78:135">
      <c r="BZ7524"/>
      <c r="CA7524" s="100">
        <v>41438.769537037035</v>
      </c>
      <c r="CB7524" t="s">
        <v>89</v>
      </c>
      <c r="CG7524" s="65"/>
      <c r="DJ7524" s="139"/>
      <c r="DK7524" s="95"/>
      <c r="DO7524" s="141"/>
      <c r="DP7524" s="91"/>
      <c r="DQ7524" s="72"/>
      <c r="DR7524" s="72"/>
      <c r="DS7524" s="72"/>
      <c r="DT7524" s="72"/>
      <c r="DZ7524" s="141"/>
      <c r="EA7524" s="141"/>
      <c r="EE7524" s="143"/>
    </row>
    <row r="7525" spans="78:135">
      <c r="BZ7525"/>
      <c r="CA7525" s="100">
        <v>41438.77107638889</v>
      </c>
      <c r="CB7525" t="s">
        <v>1969</v>
      </c>
      <c r="CG7525" s="65"/>
      <c r="DJ7525" s="139"/>
      <c r="DK7525" s="95"/>
      <c r="DO7525" s="141"/>
      <c r="DP7525" s="91"/>
      <c r="DQ7525" s="72"/>
      <c r="DR7525" s="72"/>
      <c r="DS7525" s="72"/>
      <c r="DT7525" s="72"/>
      <c r="DZ7525" s="141"/>
      <c r="EA7525" s="141"/>
      <c r="EE7525" s="143"/>
    </row>
    <row r="7526" spans="78:135">
      <c r="BZ7526"/>
      <c r="CA7526" s="100">
        <v>41438.771099537036</v>
      </c>
      <c r="CB7526" t="s">
        <v>84</v>
      </c>
      <c r="CG7526" s="65"/>
      <c r="DJ7526" s="139"/>
      <c r="DK7526" s="95"/>
      <c r="DO7526" s="141"/>
      <c r="DP7526" s="91"/>
      <c r="DQ7526" s="72"/>
      <c r="DR7526" s="72"/>
      <c r="DS7526" s="72"/>
      <c r="DT7526" s="72"/>
      <c r="DZ7526" s="141"/>
      <c r="EA7526" s="141"/>
      <c r="EE7526" s="143"/>
    </row>
    <row r="7527" spans="78:135">
      <c r="BZ7527"/>
      <c r="CA7527" s="100">
        <v>41438.771122685182</v>
      </c>
      <c r="CB7527" t="s">
        <v>1969</v>
      </c>
      <c r="CG7527" s="65"/>
      <c r="DJ7527" s="139"/>
      <c r="DK7527" s="95"/>
      <c r="DO7527" s="141"/>
      <c r="DP7527" s="91"/>
      <c r="DQ7527" s="72"/>
      <c r="DR7527" s="72"/>
      <c r="DS7527" s="72"/>
      <c r="DT7527" s="72"/>
      <c r="DZ7527" s="141"/>
      <c r="EA7527" s="141"/>
      <c r="EE7527" s="143"/>
    </row>
    <row r="7528" spans="78:135">
      <c r="BZ7528"/>
      <c r="CA7528" s="100">
        <v>41438.771134259259</v>
      </c>
      <c r="CB7528" t="s">
        <v>80</v>
      </c>
      <c r="CG7528" s="65"/>
      <c r="DJ7528" s="139"/>
      <c r="DK7528" s="95"/>
      <c r="DO7528" s="141"/>
      <c r="DP7528" s="91"/>
      <c r="DQ7528" s="72"/>
      <c r="DR7528" s="72"/>
      <c r="DS7528" s="72"/>
      <c r="DT7528" s="72"/>
      <c r="DZ7528" s="141"/>
      <c r="EA7528" s="141"/>
      <c r="EE7528" s="143"/>
    </row>
    <row r="7529" spans="78:135">
      <c r="BZ7529"/>
      <c r="CA7529" s="100">
        <v>41438.771296296298</v>
      </c>
      <c r="CB7529" t="s">
        <v>80</v>
      </c>
      <c r="CG7529" s="65"/>
      <c r="DJ7529" s="139"/>
      <c r="DK7529" s="95"/>
      <c r="DO7529" s="141"/>
      <c r="DP7529" s="91"/>
      <c r="DQ7529" s="72"/>
      <c r="DR7529" s="72"/>
      <c r="DS7529" s="72"/>
      <c r="DT7529" s="72"/>
      <c r="DZ7529" s="141"/>
      <c r="EA7529" s="141"/>
      <c r="EE7529" s="143"/>
    </row>
    <row r="7530" spans="78:135">
      <c r="BZ7530"/>
      <c r="CA7530" s="100">
        <v>41438.771307870367</v>
      </c>
      <c r="CB7530" t="s">
        <v>1969</v>
      </c>
      <c r="CG7530" s="65"/>
      <c r="DJ7530" s="139"/>
      <c r="DK7530" s="95"/>
      <c r="DO7530" s="141"/>
      <c r="DP7530" s="91"/>
      <c r="DQ7530" s="72"/>
      <c r="DR7530" s="72"/>
      <c r="DS7530" s="72"/>
      <c r="DT7530" s="72"/>
      <c r="DZ7530" s="141"/>
      <c r="EA7530" s="141"/>
      <c r="EE7530" s="143"/>
    </row>
    <row r="7531" spans="78:135">
      <c r="BZ7531"/>
      <c r="CA7531" s="100">
        <v>41438.771319444444</v>
      </c>
      <c r="CB7531" t="s">
        <v>1969</v>
      </c>
      <c r="CG7531" s="65"/>
      <c r="DJ7531" s="139"/>
      <c r="DK7531" s="95"/>
      <c r="DO7531" s="141"/>
      <c r="DP7531" s="91"/>
      <c r="DQ7531" s="72"/>
      <c r="DR7531" s="72"/>
      <c r="DS7531" s="72"/>
      <c r="DT7531" s="72"/>
      <c r="DZ7531" s="141"/>
      <c r="EA7531" s="141"/>
      <c r="EE7531" s="143"/>
    </row>
    <row r="7532" spans="78:135">
      <c r="BZ7532"/>
      <c r="CA7532" s="100">
        <v>41438.771354166667</v>
      </c>
      <c r="CB7532" t="s">
        <v>1969</v>
      </c>
      <c r="CG7532" s="65"/>
      <c r="DJ7532" s="139"/>
      <c r="DK7532" s="95"/>
      <c r="DO7532" s="141"/>
      <c r="DP7532" s="91"/>
      <c r="DQ7532" s="72"/>
      <c r="DR7532" s="72"/>
      <c r="DS7532" s="72"/>
      <c r="DT7532" s="72"/>
      <c r="DZ7532" s="141"/>
      <c r="EA7532" s="141"/>
      <c r="EE7532" s="143"/>
    </row>
    <row r="7533" spans="78:135">
      <c r="BZ7533"/>
      <c r="CA7533" s="100">
        <v>41438.771354166667</v>
      </c>
      <c r="CB7533" t="s">
        <v>1969</v>
      </c>
      <c r="CG7533" s="65"/>
      <c r="DJ7533" s="139"/>
      <c r="DK7533" s="95"/>
      <c r="DO7533" s="141"/>
      <c r="DP7533" s="91"/>
      <c r="DQ7533" s="72"/>
      <c r="DR7533" s="72"/>
      <c r="DS7533" s="72"/>
      <c r="DT7533" s="72"/>
      <c r="DZ7533" s="141"/>
      <c r="EA7533" s="141"/>
      <c r="EE7533" s="143"/>
    </row>
    <row r="7534" spans="78:135">
      <c r="BZ7534"/>
      <c r="CA7534" s="100">
        <v>41438.771354166667</v>
      </c>
      <c r="CB7534" t="s">
        <v>1969</v>
      </c>
      <c r="CG7534" s="65"/>
      <c r="DJ7534" s="139"/>
      <c r="DK7534" s="95"/>
      <c r="DO7534" s="141"/>
      <c r="DP7534" s="91"/>
      <c r="DQ7534" s="72"/>
      <c r="DR7534" s="72"/>
      <c r="DS7534" s="72"/>
      <c r="DT7534" s="72"/>
      <c r="DZ7534" s="141"/>
      <c r="EA7534" s="141"/>
      <c r="EE7534" s="143"/>
    </row>
    <row r="7535" spans="78:135">
      <c r="BZ7535"/>
      <c r="CA7535" s="100">
        <v>41438.771354166667</v>
      </c>
      <c r="CB7535" t="s">
        <v>81</v>
      </c>
      <c r="CG7535" s="65"/>
      <c r="DJ7535" s="139"/>
      <c r="DK7535" s="95"/>
      <c r="DO7535" s="141"/>
      <c r="DP7535" s="91"/>
      <c r="DQ7535" s="72"/>
      <c r="DR7535" s="72"/>
      <c r="DS7535" s="72"/>
      <c r="DT7535" s="72"/>
      <c r="DZ7535" s="141"/>
      <c r="EA7535" s="141"/>
      <c r="EE7535" s="143"/>
    </row>
    <row r="7536" spans="78:135">
      <c r="BZ7536"/>
      <c r="CA7536" s="100">
        <v>41438.771354166667</v>
      </c>
      <c r="CB7536" t="s">
        <v>82</v>
      </c>
      <c r="CG7536" s="65"/>
      <c r="DJ7536" s="139"/>
      <c r="DK7536" s="95"/>
      <c r="DO7536" s="141"/>
      <c r="DP7536" s="91"/>
      <c r="DQ7536" s="72"/>
      <c r="DR7536" s="72"/>
      <c r="DS7536" s="72"/>
      <c r="DT7536" s="72"/>
      <c r="DZ7536" s="141"/>
      <c r="EA7536" s="141"/>
      <c r="EE7536" s="143"/>
    </row>
    <row r="7537" spans="78:135">
      <c r="BZ7537"/>
      <c r="CA7537" s="100">
        <v>41438.771365740744</v>
      </c>
      <c r="CB7537" t="s">
        <v>82</v>
      </c>
      <c r="CG7537" s="65"/>
      <c r="DJ7537" s="139"/>
      <c r="DK7537" s="95"/>
      <c r="DO7537" s="141"/>
      <c r="DP7537" s="91"/>
      <c r="DQ7537" s="72"/>
      <c r="DR7537" s="72"/>
      <c r="DS7537" s="72"/>
      <c r="DT7537" s="72"/>
      <c r="DZ7537" s="141"/>
      <c r="EA7537" s="141"/>
      <c r="EE7537" s="143"/>
    </row>
    <row r="7538" spans="78:135">
      <c r="BZ7538"/>
      <c r="CA7538" s="100">
        <v>41438.771365740744</v>
      </c>
      <c r="CB7538" t="s">
        <v>83</v>
      </c>
      <c r="CG7538" s="65"/>
      <c r="DJ7538" s="139"/>
      <c r="DK7538" s="95"/>
      <c r="DO7538" s="141"/>
      <c r="DP7538" s="91"/>
      <c r="DQ7538" s="72"/>
      <c r="DR7538" s="72"/>
      <c r="DS7538" s="72"/>
      <c r="DT7538" s="72"/>
      <c r="DZ7538" s="141"/>
      <c r="EA7538" s="141"/>
      <c r="EE7538" s="143"/>
    </row>
    <row r="7539" spans="78:135">
      <c r="BZ7539"/>
      <c r="CA7539" s="100">
        <v>41438.77144675926</v>
      </c>
      <c r="CB7539" t="s">
        <v>1969</v>
      </c>
      <c r="CG7539" s="65"/>
      <c r="DJ7539" s="139"/>
      <c r="DK7539" s="95"/>
      <c r="DO7539" s="141"/>
      <c r="DP7539" s="91"/>
      <c r="DQ7539" s="72"/>
      <c r="DR7539" s="72"/>
      <c r="DS7539" s="72"/>
      <c r="DT7539" s="72"/>
      <c r="DZ7539" s="141"/>
      <c r="EA7539" s="141"/>
      <c r="EE7539" s="143"/>
    </row>
    <row r="7540" spans="78:135">
      <c r="BZ7540"/>
      <c r="CA7540" s="100">
        <v>41438.771458333336</v>
      </c>
      <c r="CB7540" t="s">
        <v>79</v>
      </c>
      <c r="CG7540" s="65"/>
      <c r="DJ7540" s="139"/>
      <c r="DK7540" s="95"/>
      <c r="DO7540" s="141"/>
      <c r="DP7540" s="91"/>
      <c r="DQ7540" s="72"/>
      <c r="DR7540" s="72"/>
      <c r="DS7540" s="72"/>
      <c r="DT7540" s="72"/>
      <c r="DZ7540" s="141"/>
      <c r="EA7540" s="141"/>
      <c r="EE7540" s="143"/>
    </row>
    <row r="7541" spans="78:135">
      <c r="BZ7541"/>
      <c r="CA7541" s="100">
        <v>41438.771493055552</v>
      </c>
      <c r="CB7541" t="s">
        <v>83</v>
      </c>
      <c r="CG7541" s="65"/>
      <c r="DJ7541" s="139"/>
      <c r="DK7541" s="95"/>
      <c r="DO7541" s="141"/>
      <c r="DP7541" s="91"/>
      <c r="DQ7541" s="72"/>
      <c r="DR7541" s="72"/>
      <c r="DS7541" s="72"/>
      <c r="DT7541" s="72"/>
      <c r="DZ7541" s="141"/>
      <c r="EA7541" s="141"/>
      <c r="EE7541" s="143"/>
    </row>
    <row r="7542" spans="78:135">
      <c r="BZ7542"/>
      <c r="CA7542" s="100">
        <v>41438.771493055552</v>
      </c>
      <c r="CB7542" t="s">
        <v>1969</v>
      </c>
      <c r="CG7542" s="65"/>
      <c r="DJ7542" s="139"/>
      <c r="DK7542" s="95"/>
      <c r="DO7542" s="141"/>
      <c r="DP7542" s="91"/>
      <c r="DQ7542" s="72"/>
      <c r="DR7542" s="72"/>
      <c r="DS7542" s="72"/>
      <c r="DT7542" s="72"/>
      <c r="DZ7542" s="141"/>
      <c r="EA7542" s="141"/>
      <c r="EE7542" s="143"/>
    </row>
    <row r="7543" spans="78:135">
      <c r="BZ7543"/>
      <c r="CA7543" s="100">
        <v>41438.771493055552</v>
      </c>
      <c r="CB7543" t="s">
        <v>73</v>
      </c>
      <c r="CG7543" s="65"/>
      <c r="DJ7543" s="139"/>
      <c r="DK7543" s="95"/>
      <c r="DO7543" s="141"/>
      <c r="DP7543" s="91"/>
      <c r="DQ7543" s="72"/>
      <c r="DR7543" s="72"/>
      <c r="DS7543" s="72"/>
      <c r="DT7543" s="72"/>
      <c r="DZ7543" s="141"/>
      <c r="EA7543" s="141"/>
      <c r="EE7543" s="143"/>
    </row>
    <row r="7544" spans="78:135">
      <c r="BZ7544"/>
      <c r="CA7544" s="100">
        <v>41438.771504629629</v>
      </c>
      <c r="CB7544" t="s">
        <v>74</v>
      </c>
      <c r="CG7544" s="65"/>
      <c r="DJ7544" s="139"/>
      <c r="DK7544" s="95"/>
      <c r="DO7544" s="141"/>
      <c r="DP7544" s="91"/>
      <c r="DQ7544" s="72"/>
      <c r="DR7544" s="72"/>
      <c r="DS7544" s="72"/>
      <c r="DT7544" s="72"/>
      <c r="DZ7544" s="141"/>
      <c r="EA7544" s="141"/>
      <c r="EE7544" s="143"/>
    </row>
    <row r="7545" spans="78:135">
      <c r="BZ7545"/>
      <c r="CA7545" s="100">
        <v>41438.771504629629</v>
      </c>
      <c r="CB7545" t="s">
        <v>75</v>
      </c>
      <c r="CG7545" s="65"/>
      <c r="DJ7545" s="139"/>
      <c r="DK7545" s="95"/>
      <c r="DO7545" s="141"/>
      <c r="DP7545" s="91"/>
      <c r="DQ7545" s="72"/>
      <c r="DR7545" s="72"/>
      <c r="DS7545" s="72"/>
      <c r="DT7545" s="72"/>
      <c r="DZ7545" s="141"/>
      <c r="EA7545" s="141"/>
      <c r="EE7545" s="143"/>
    </row>
    <row r="7546" spans="78:135">
      <c r="BZ7546"/>
      <c r="CA7546" s="100">
        <v>41438.771504629629</v>
      </c>
      <c r="CB7546" t="s">
        <v>76</v>
      </c>
      <c r="CG7546" s="65"/>
      <c r="DJ7546" s="139"/>
      <c r="DK7546" s="95"/>
      <c r="DO7546" s="141"/>
      <c r="DP7546" s="91"/>
      <c r="DQ7546" s="72"/>
      <c r="DR7546" s="72"/>
      <c r="DS7546" s="72"/>
      <c r="DT7546" s="72"/>
      <c r="DZ7546" s="141"/>
      <c r="EA7546" s="141"/>
      <c r="EE7546" s="143"/>
    </row>
    <row r="7547" spans="78:135">
      <c r="BZ7547"/>
      <c r="CA7547" s="100">
        <v>41438.771516203706</v>
      </c>
      <c r="CB7547" t="s">
        <v>77</v>
      </c>
      <c r="CG7547" s="65"/>
      <c r="DJ7547" s="139"/>
      <c r="DK7547" s="95"/>
      <c r="DO7547" s="141"/>
      <c r="DP7547" s="91"/>
      <c r="DQ7547" s="72"/>
      <c r="DR7547" s="72"/>
      <c r="DS7547" s="72"/>
      <c r="DT7547" s="72"/>
      <c r="DZ7547" s="141"/>
      <c r="EA7547" s="141"/>
      <c r="EE7547" s="143"/>
    </row>
    <row r="7548" spans="78:135">
      <c r="BZ7548"/>
      <c r="CA7548" s="100">
        <v>41438.771516203706</v>
      </c>
      <c r="CB7548" t="s">
        <v>78</v>
      </c>
      <c r="CG7548" s="65"/>
      <c r="DJ7548" s="139"/>
      <c r="DK7548" s="95"/>
      <c r="DO7548" s="141"/>
      <c r="DP7548" s="91"/>
      <c r="DQ7548" s="72"/>
      <c r="DR7548" s="72"/>
      <c r="DS7548" s="72"/>
      <c r="DT7548" s="72"/>
      <c r="DZ7548" s="141"/>
      <c r="EA7548" s="141"/>
      <c r="EE7548" s="143"/>
    </row>
    <row r="7549" spans="78:135">
      <c r="BZ7549"/>
      <c r="CA7549" s="100">
        <v>41438.771516203706</v>
      </c>
      <c r="CB7549" t="s">
        <v>78</v>
      </c>
      <c r="CG7549" s="65"/>
      <c r="DJ7549" s="139"/>
      <c r="DK7549" s="95"/>
      <c r="DO7549" s="141"/>
      <c r="DP7549" s="91"/>
      <c r="DQ7549" s="72"/>
      <c r="DR7549" s="72"/>
      <c r="DS7549" s="72"/>
      <c r="DT7549" s="72"/>
      <c r="DZ7549" s="141"/>
      <c r="EA7549" s="141"/>
      <c r="EE7549" s="143"/>
    </row>
    <row r="7550" spans="78:135">
      <c r="BZ7550"/>
      <c r="CA7550" s="100">
        <v>41438.771655092591</v>
      </c>
      <c r="CB7550" t="s">
        <v>1969</v>
      </c>
      <c r="CG7550" s="65"/>
      <c r="DJ7550" s="139"/>
      <c r="DK7550" s="95"/>
      <c r="DO7550" s="141"/>
      <c r="DP7550" s="91"/>
      <c r="DQ7550" s="72"/>
      <c r="DR7550" s="72"/>
      <c r="DS7550" s="72"/>
      <c r="DT7550" s="72"/>
      <c r="DZ7550" s="141"/>
      <c r="EA7550" s="141"/>
      <c r="EE7550" s="143"/>
    </row>
    <row r="7551" spans="78:135">
      <c r="BZ7551"/>
      <c r="CA7551" s="100">
        <v>41438.771666666667</v>
      </c>
      <c r="CB7551" t="s">
        <v>72</v>
      </c>
      <c r="CG7551" s="65"/>
      <c r="DJ7551" s="139"/>
      <c r="DK7551" s="95"/>
      <c r="DO7551" s="141"/>
      <c r="DP7551" s="91"/>
      <c r="DQ7551" s="72"/>
      <c r="DR7551" s="72"/>
      <c r="DS7551" s="72"/>
      <c r="DT7551" s="72"/>
      <c r="DZ7551" s="141"/>
      <c r="EA7551" s="141"/>
      <c r="EE7551" s="143"/>
    </row>
    <row r="7552" spans="78:135">
      <c r="BZ7552"/>
      <c r="CA7552" s="100">
        <v>41438.771701388891</v>
      </c>
      <c r="CB7552" t="s">
        <v>1969</v>
      </c>
      <c r="CG7552" s="65"/>
      <c r="DJ7552" s="139"/>
      <c r="DK7552" s="95"/>
      <c r="DO7552" s="141"/>
      <c r="DP7552" s="91"/>
      <c r="DQ7552" s="72"/>
      <c r="DR7552" s="72"/>
      <c r="DS7552" s="72"/>
      <c r="DT7552" s="72"/>
      <c r="DZ7552" s="141"/>
      <c r="EA7552" s="141"/>
      <c r="EE7552" s="143"/>
    </row>
    <row r="7553" spans="78:135">
      <c r="BZ7553"/>
      <c r="CA7553" s="100">
        <v>41438.771701388891</v>
      </c>
      <c r="CB7553" t="s">
        <v>67</v>
      </c>
      <c r="CG7553" s="65"/>
      <c r="DJ7553" s="139"/>
      <c r="DK7553" s="95"/>
      <c r="DO7553" s="141"/>
      <c r="DP7553" s="91"/>
      <c r="DQ7553" s="72"/>
      <c r="DR7553" s="72"/>
      <c r="DS7553" s="72"/>
      <c r="DT7553" s="72"/>
      <c r="DZ7553" s="141"/>
      <c r="EA7553" s="141"/>
      <c r="EE7553" s="143"/>
    </row>
    <row r="7554" spans="78:135">
      <c r="BZ7554"/>
      <c r="CA7554" s="100">
        <v>41438.77443287037</v>
      </c>
      <c r="CB7554" t="s">
        <v>67</v>
      </c>
      <c r="CG7554" s="65"/>
      <c r="DJ7554" s="139"/>
      <c r="DK7554" s="95"/>
      <c r="DO7554" s="141"/>
      <c r="DP7554" s="91"/>
      <c r="DQ7554" s="72"/>
      <c r="DR7554" s="72"/>
      <c r="DS7554" s="72"/>
      <c r="DT7554" s="72"/>
      <c r="DZ7554" s="141"/>
      <c r="EA7554" s="141"/>
      <c r="EE7554" s="143"/>
    </row>
    <row r="7555" spans="78:135">
      <c r="BZ7555"/>
      <c r="CA7555" s="100">
        <v>41438.774456018517</v>
      </c>
      <c r="CB7555" t="s">
        <v>1969</v>
      </c>
      <c r="CG7555" s="65"/>
      <c r="DJ7555" s="139"/>
      <c r="DK7555" s="95"/>
      <c r="DO7555" s="141"/>
      <c r="DP7555" s="91"/>
      <c r="DQ7555" s="72"/>
      <c r="DR7555" s="72"/>
      <c r="DS7555" s="72"/>
      <c r="DT7555" s="72"/>
      <c r="DZ7555" s="141"/>
      <c r="EA7555" s="141"/>
      <c r="EE7555" s="143"/>
    </row>
    <row r="7556" spans="78:135">
      <c r="BZ7556"/>
      <c r="CA7556" s="100">
        <v>41438.77449074074</v>
      </c>
      <c r="CB7556" t="s">
        <v>1969</v>
      </c>
      <c r="CG7556" s="65"/>
      <c r="DJ7556" s="139"/>
      <c r="DK7556" s="95"/>
      <c r="DO7556" s="141"/>
      <c r="DP7556" s="91"/>
      <c r="DQ7556" s="72"/>
      <c r="DR7556" s="72"/>
      <c r="DS7556" s="72"/>
      <c r="DT7556" s="72"/>
      <c r="DZ7556" s="141"/>
      <c r="EA7556" s="141"/>
      <c r="EE7556" s="143"/>
    </row>
    <row r="7557" spans="78:135">
      <c r="BZ7557"/>
      <c r="CA7557" s="100">
        <v>41438.774525462963</v>
      </c>
      <c r="CB7557" t="s">
        <v>406</v>
      </c>
      <c r="CG7557" s="65"/>
      <c r="DJ7557" s="139"/>
      <c r="DK7557" s="95"/>
      <c r="DO7557" s="141"/>
      <c r="DP7557" s="91"/>
      <c r="DQ7557" s="72"/>
      <c r="DR7557" s="72"/>
      <c r="DS7557" s="72"/>
      <c r="DT7557" s="72"/>
      <c r="DZ7557" s="141"/>
      <c r="EA7557" s="141"/>
      <c r="EE7557" s="143"/>
    </row>
    <row r="7558" spans="78:135">
      <c r="BZ7558"/>
      <c r="CA7558" s="100">
        <v>41438.774560185186</v>
      </c>
      <c r="CB7558" t="s">
        <v>3407</v>
      </c>
      <c r="CG7558" s="65"/>
      <c r="DJ7558" s="139"/>
      <c r="DK7558" s="95"/>
      <c r="DO7558" s="141"/>
      <c r="DP7558" s="91"/>
      <c r="DQ7558" s="72"/>
      <c r="DR7558" s="72"/>
      <c r="DS7558" s="72"/>
      <c r="DT7558" s="72"/>
      <c r="DZ7558" s="141"/>
      <c r="EA7558" s="141"/>
      <c r="EE7558" s="143"/>
    </row>
    <row r="7559" spans="78:135">
      <c r="BZ7559"/>
      <c r="CA7559" s="100">
        <v>41438.774618055555</v>
      </c>
      <c r="CB7559" t="s">
        <v>406</v>
      </c>
      <c r="CG7559" s="65"/>
      <c r="DJ7559" s="139"/>
      <c r="DK7559" s="95"/>
      <c r="DO7559" s="141"/>
      <c r="DP7559" s="91"/>
      <c r="DQ7559" s="72"/>
      <c r="DR7559" s="72"/>
      <c r="DS7559" s="72"/>
      <c r="DT7559" s="72"/>
      <c r="DZ7559" s="141"/>
      <c r="EA7559" s="141"/>
      <c r="EE7559" s="143"/>
    </row>
    <row r="7560" spans="78:135">
      <c r="BZ7560"/>
      <c r="CA7560" s="100">
        <v>41438.774942129632</v>
      </c>
      <c r="CB7560" t="s">
        <v>406</v>
      </c>
      <c r="CG7560" s="65"/>
      <c r="DJ7560" s="139"/>
      <c r="DK7560" s="95"/>
      <c r="DO7560" s="141"/>
      <c r="DP7560" s="91"/>
      <c r="DQ7560" s="72"/>
      <c r="DR7560" s="72"/>
      <c r="DS7560" s="72"/>
      <c r="DT7560" s="72"/>
      <c r="DZ7560" s="141"/>
      <c r="EA7560" s="141"/>
      <c r="EE7560" s="143"/>
    </row>
    <row r="7561" spans="78:135">
      <c r="BZ7561"/>
      <c r="CA7561" s="100">
        <v>41438.774953703702</v>
      </c>
      <c r="CB7561" t="s">
        <v>1969</v>
      </c>
      <c r="CG7561" s="65"/>
      <c r="DJ7561" s="139"/>
      <c r="DK7561" s="95"/>
      <c r="DO7561" s="141"/>
      <c r="DP7561" s="91"/>
      <c r="DQ7561" s="72"/>
      <c r="DR7561" s="72"/>
      <c r="DS7561" s="72"/>
      <c r="DT7561" s="72"/>
      <c r="DZ7561" s="141"/>
      <c r="EA7561" s="141"/>
      <c r="EE7561" s="143"/>
    </row>
    <row r="7562" spans="78:135">
      <c r="BZ7562"/>
      <c r="CA7562" s="100">
        <v>41438.775092592594</v>
      </c>
      <c r="CB7562" t="s">
        <v>1969</v>
      </c>
      <c r="CG7562" s="65"/>
      <c r="DJ7562" s="139"/>
      <c r="DK7562" s="95"/>
      <c r="DO7562" s="141"/>
      <c r="DP7562" s="91"/>
      <c r="DQ7562" s="72"/>
      <c r="DR7562" s="72"/>
      <c r="DS7562" s="72"/>
      <c r="DT7562" s="72"/>
      <c r="DZ7562" s="141"/>
      <c r="EA7562" s="141"/>
      <c r="EE7562" s="143"/>
    </row>
    <row r="7563" spans="78:135">
      <c r="BZ7563"/>
      <c r="CA7563" s="100">
        <v>41438.775138888886</v>
      </c>
      <c r="CB7563" t="s">
        <v>404</v>
      </c>
      <c r="CG7563" s="65"/>
      <c r="DJ7563" s="139"/>
      <c r="DK7563" s="95"/>
      <c r="DO7563" s="141"/>
      <c r="DP7563" s="91"/>
      <c r="DQ7563" s="72"/>
      <c r="DR7563" s="72"/>
      <c r="DS7563" s="72"/>
      <c r="DT7563" s="72"/>
      <c r="DZ7563" s="141"/>
      <c r="EA7563" s="141"/>
      <c r="EE7563" s="143"/>
    </row>
    <row r="7564" spans="78:135">
      <c r="BZ7564"/>
      <c r="CA7564" s="100">
        <v>41438.77516203704</v>
      </c>
      <c r="CB7564" t="s">
        <v>3407</v>
      </c>
      <c r="CG7564" s="65"/>
      <c r="DJ7564" s="139"/>
      <c r="DK7564" s="95"/>
      <c r="DO7564" s="141"/>
      <c r="DP7564" s="91"/>
      <c r="DQ7564" s="72"/>
      <c r="DR7564" s="72"/>
      <c r="DS7564" s="72"/>
      <c r="DT7564" s="72"/>
      <c r="DZ7564" s="141"/>
      <c r="EA7564" s="141"/>
      <c r="EE7564" s="143"/>
    </row>
    <row r="7565" spans="78:135">
      <c r="BZ7565"/>
      <c r="CA7565" s="100">
        <v>41438.775370370371</v>
      </c>
      <c r="CB7565" t="s">
        <v>404</v>
      </c>
      <c r="CG7565" s="65"/>
      <c r="DJ7565" s="139"/>
      <c r="DK7565" s="95"/>
      <c r="DO7565" s="141"/>
      <c r="DP7565" s="91"/>
      <c r="DQ7565" s="72"/>
      <c r="DR7565" s="72"/>
      <c r="DS7565" s="72"/>
      <c r="DT7565" s="72"/>
      <c r="DZ7565" s="141"/>
      <c r="EA7565" s="141"/>
      <c r="EE7565" s="143"/>
    </row>
    <row r="7566" spans="78:135">
      <c r="BZ7566"/>
      <c r="CA7566" s="100">
        <v>41438.775381944448</v>
      </c>
      <c r="CB7566" t="s">
        <v>1969</v>
      </c>
      <c r="CG7566" s="65"/>
      <c r="DJ7566" s="139"/>
      <c r="DK7566" s="95"/>
      <c r="DO7566" s="141"/>
      <c r="DP7566" s="91"/>
      <c r="DQ7566" s="72"/>
      <c r="DR7566" s="72"/>
      <c r="DS7566" s="72"/>
      <c r="DT7566" s="72"/>
      <c r="DZ7566" s="141"/>
      <c r="EA7566" s="141"/>
      <c r="EE7566" s="143"/>
    </row>
    <row r="7567" spans="78:135">
      <c r="BZ7567"/>
      <c r="CA7567" s="100">
        <v>41438.775393518517</v>
      </c>
      <c r="CB7567" t="s">
        <v>1969</v>
      </c>
      <c r="CG7567" s="65"/>
      <c r="DJ7567" s="139"/>
      <c r="DK7567" s="95"/>
      <c r="DO7567" s="141"/>
      <c r="DP7567" s="91"/>
      <c r="DQ7567" s="72"/>
      <c r="DR7567" s="72"/>
      <c r="DS7567" s="72"/>
      <c r="DT7567" s="72"/>
      <c r="DZ7567" s="141"/>
      <c r="EA7567" s="141"/>
      <c r="EE7567" s="143"/>
    </row>
    <row r="7568" spans="78:135">
      <c r="BZ7568"/>
      <c r="CA7568" s="100">
        <v>41438.775636574072</v>
      </c>
      <c r="CB7568" t="s">
        <v>1969</v>
      </c>
      <c r="CG7568" s="65"/>
      <c r="DJ7568" s="139"/>
      <c r="DK7568" s="95"/>
      <c r="DO7568" s="141"/>
      <c r="DP7568" s="91"/>
      <c r="DQ7568" s="72"/>
      <c r="DR7568" s="72"/>
      <c r="DS7568" s="72"/>
      <c r="DT7568" s="72"/>
      <c r="DZ7568" s="141"/>
      <c r="EA7568" s="141"/>
      <c r="EE7568" s="143"/>
    </row>
    <row r="7569" spans="78:135">
      <c r="BZ7569"/>
      <c r="CA7569" s="100">
        <v>41438.775648148148</v>
      </c>
      <c r="CB7569" t="s">
        <v>1969</v>
      </c>
      <c r="CG7569" s="65"/>
      <c r="DJ7569" s="139"/>
      <c r="DK7569" s="95"/>
      <c r="DO7569" s="141"/>
      <c r="DP7569" s="91"/>
      <c r="DQ7569" s="72"/>
      <c r="DR7569" s="72"/>
      <c r="DS7569" s="72"/>
      <c r="DT7569" s="72"/>
      <c r="DZ7569" s="141"/>
      <c r="EA7569" s="141"/>
      <c r="EE7569" s="143"/>
    </row>
    <row r="7570" spans="78:135">
      <c r="BZ7570"/>
      <c r="CA7570" s="100">
        <v>41438.775659722225</v>
      </c>
      <c r="CB7570" t="s">
        <v>68</v>
      </c>
      <c r="CG7570" s="65"/>
      <c r="DJ7570" s="139"/>
      <c r="DK7570" s="95"/>
      <c r="DO7570" s="141"/>
      <c r="DP7570" s="91"/>
      <c r="DQ7570" s="72"/>
      <c r="DR7570" s="72"/>
      <c r="DS7570" s="72"/>
      <c r="DT7570" s="72"/>
      <c r="DZ7570" s="141"/>
      <c r="EA7570" s="141"/>
      <c r="EE7570" s="143"/>
    </row>
    <row r="7571" spans="78:135">
      <c r="BZ7571"/>
      <c r="CA7571" s="100">
        <v>41438.775787037041</v>
      </c>
      <c r="CB7571" t="s">
        <v>1969</v>
      </c>
      <c r="CG7571" s="65"/>
      <c r="DJ7571" s="139"/>
      <c r="DK7571" s="95"/>
      <c r="DO7571" s="141"/>
      <c r="DP7571" s="91"/>
      <c r="DQ7571" s="72"/>
      <c r="DR7571" s="72"/>
      <c r="DS7571" s="72"/>
      <c r="DT7571" s="72"/>
      <c r="DZ7571" s="141"/>
      <c r="EA7571" s="141"/>
      <c r="EE7571" s="143"/>
    </row>
    <row r="7572" spans="78:135">
      <c r="BZ7572"/>
      <c r="CA7572" s="100">
        <v>41438.77584490741</v>
      </c>
      <c r="CB7572" t="s">
        <v>1969</v>
      </c>
      <c r="CG7572" s="65"/>
      <c r="DJ7572" s="139"/>
      <c r="DK7572" s="95"/>
      <c r="DO7572" s="141"/>
      <c r="DP7572" s="91"/>
      <c r="DQ7572" s="72"/>
      <c r="DR7572" s="72"/>
      <c r="DS7572" s="72"/>
      <c r="DT7572" s="72"/>
      <c r="DZ7572" s="141"/>
      <c r="EA7572" s="141"/>
      <c r="EE7572" s="143"/>
    </row>
    <row r="7573" spans="78:135">
      <c r="BZ7573"/>
      <c r="CA7573" s="100">
        <v>41438.775856481479</v>
      </c>
      <c r="CB7573" t="s">
        <v>68</v>
      </c>
      <c r="CG7573" s="65"/>
      <c r="DJ7573" s="139"/>
      <c r="DK7573" s="95"/>
      <c r="DO7573" s="141"/>
      <c r="DP7573" s="91"/>
      <c r="DQ7573" s="72"/>
      <c r="DR7573" s="72"/>
      <c r="DS7573" s="72"/>
      <c r="DT7573" s="72"/>
      <c r="DZ7573" s="141"/>
      <c r="EA7573" s="141"/>
      <c r="EE7573" s="143"/>
    </row>
    <row r="7574" spans="78:135">
      <c r="BZ7574"/>
      <c r="CA7574" s="100">
        <v>41438.777071759258</v>
      </c>
      <c r="CB7574" t="s">
        <v>1047</v>
      </c>
      <c r="CG7574" s="65"/>
      <c r="DJ7574" s="139"/>
      <c r="DK7574" s="95"/>
      <c r="DO7574" s="141"/>
      <c r="DP7574" s="91"/>
      <c r="DQ7574" s="72"/>
      <c r="DR7574" s="72"/>
      <c r="DS7574" s="72"/>
      <c r="DT7574" s="72"/>
      <c r="DZ7574" s="141"/>
      <c r="EA7574" s="141"/>
      <c r="EE7574" s="143"/>
    </row>
    <row r="7575" spans="78:135">
      <c r="BZ7575"/>
      <c r="CA7575" s="100">
        <v>41438.777106481481</v>
      </c>
      <c r="CB7575" t="s">
        <v>3407</v>
      </c>
      <c r="CG7575" s="65"/>
      <c r="DJ7575" s="139"/>
      <c r="DK7575" s="95"/>
      <c r="DO7575" s="141"/>
      <c r="DP7575" s="91"/>
      <c r="DQ7575" s="72"/>
      <c r="DR7575" s="72"/>
      <c r="DS7575" s="72"/>
      <c r="DT7575" s="72"/>
      <c r="DZ7575" s="141"/>
      <c r="EA7575" s="141"/>
      <c r="EE7575" s="143"/>
    </row>
    <row r="7576" spans="78:135">
      <c r="BZ7576"/>
      <c r="CA7576" s="100">
        <v>41438.777187500003</v>
      </c>
      <c r="CB7576" t="s">
        <v>1047</v>
      </c>
      <c r="CG7576" s="65"/>
      <c r="DJ7576" s="139"/>
      <c r="DK7576" s="95"/>
      <c r="DO7576" s="141"/>
      <c r="DP7576" s="91"/>
      <c r="DQ7576" s="72"/>
      <c r="DR7576" s="72"/>
      <c r="DS7576" s="72"/>
      <c r="DT7576" s="72"/>
      <c r="DZ7576" s="141"/>
      <c r="EA7576" s="141"/>
      <c r="EE7576" s="143"/>
    </row>
    <row r="7577" spans="78:135">
      <c r="BZ7577"/>
      <c r="CA7577" s="100">
        <v>41438.777222222219</v>
      </c>
      <c r="CB7577" t="s">
        <v>1969</v>
      </c>
      <c r="CG7577" s="65"/>
      <c r="DJ7577" s="139"/>
      <c r="DK7577" s="95"/>
      <c r="DO7577" s="141"/>
      <c r="DP7577" s="91"/>
      <c r="DQ7577" s="72"/>
      <c r="DR7577" s="72"/>
      <c r="DS7577" s="72"/>
      <c r="DT7577" s="72"/>
      <c r="DZ7577" s="141"/>
      <c r="EA7577" s="141"/>
      <c r="EE7577" s="143"/>
    </row>
    <row r="7578" spans="78:135">
      <c r="BZ7578"/>
      <c r="CA7578" s="100"/>
      <c r="CB7578"/>
      <c r="CG7578" s="65"/>
      <c r="DJ7578" s="139"/>
      <c r="DK7578" s="95"/>
      <c r="DO7578" s="141"/>
      <c r="DP7578" s="91"/>
      <c r="DQ7578" s="72"/>
      <c r="DR7578" s="72"/>
      <c r="DS7578" s="72"/>
      <c r="DT7578" s="72"/>
      <c r="DZ7578" s="141"/>
      <c r="EA7578" s="141"/>
      <c r="EE7578" s="143"/>
    </row>
    <row r="7579" spans="78:135">
      <c r="BZ7579"/>
      <c r="CA7579" s="100"/>
      <c r="CB7579"/>
      <c r="CG7579" s="65"/>
      <c r="DJ7579" s="139"/>
      <c r="DK7579" s="95"/>
      <c r="DO7579" s="141"/>
      <c r="DP7579" s="91"/>
      <c r="DQ7579" s="72"/>
      <c r="DR7579" s="72"/>
      <c r="DS7579" s="72"/>
      <c r="DT7579" s="72"/>
      <c r="DZ7579" s="141"/>
      <c r="EA7579" s="141"/>
      <c r="EE7579" s="143"/>
    </row>
    <row r="7580" spans="78:135">
      <c r="BZ7580"/>
      <c r="CA7580" s="100"/>
      <c r="CB7580"/>
      <c r="CG7580" s="65"/>
      <c r="DJ7580" s="139"/>
      <c r="DK7580" s="95"/>
      <c r="DO7580" s="141"/>
      <c r="DP7580" s="91"/>
      <c r="DQ7580" s="72"/>
      <c r="DR7580" s="72"/>
      <c r="DS7580" s="72"/>
      <c r="DT7580" s="72"/>
      <c r="DZ7580" s="141"/>
      <c r="EA7580" s="141"/>
      <c r="EE7580" s="143"/>
    </row>
    <row r="7581" spans="78:135">
      <c r="BZ7581"/>
      <c r="CA7581" s="100"/>
      <c r="CB7581"/>
      <c r="CG7581" s="65"/>
      <c r="DJ7581" s="139"/>
      <c r="DK7581" s="95"/>
      <c r="DO7581" s="141"/>
      <c r="DP7581" s="91"/>
      <c r="DQ7581" s="72"/>
      <c r="DR7581" s="72"/>
      <c r="DS7581" s="72"/>
      <c r="DT7581" s="72"/>
      <c r="DZ7581" s="141"/>
      <c r="EA7581" s="141"/>
      <c r="EE7581" s="143"/>
    </row>
    <row r="7582" spans="78:135">
      <c r="BZ7582"/>
      <c r="CA7582" s="100"/>
      <c r="CB7582"/>
      <c r="CG7582" s="65"/>
      <c r="DJ7582" s="139"/>
      <c r="DK7582" s="95"/>
      <c r="DO7582" s="141"/>
      <c r="DP7582" s="91"/>
      <c r="DQ7582" s="72"/>
      <c r="DR7582" s="72"/>
      <c r="DS7582" s="72"/>
      <c r="DT7582" s="72"/>
      <c r="DZ7582" s="141"/>
      <c r="EA7582" s="141"/>
      <c r="EE7582" s="143"/>
    </row>
    <row r="7583" spans="78:135">
      <c r="BZ7583"/>
      <c r="CA7583" s="100"/>
      <c r="CB7583"/>
      <c r="CG7583" s="65"/>
      <c r="DJ7583" s="139"/>
      <c r="DK7583" s="95"/>
      <c r="DO7583" s="141"/>
      <c r="DP7583" s="91"/>
      <c r="DQ7583" s="72"/>
      <c r="DR7583" s="72"/>
      <c r="DS7583" s="72"/>
      <c r="DT7583" s="72"/>
      <c r="DZ7583" s="141"/>
      <c r="EA7583" s="141"/>
      <c r="EE7583" s="143"/>
    </row>
    <row r="7584" spans="78:135">
      <c r="BZ7584"/>
      <c r="CA7584" s="100"/>
      <c r="CB7584"/>
      <c r="CG7584" s="65"/>
      <c r="DJ7584" s="139"/>
      <c r="DK7584" s="95"/>
      <c r="DO7584" s="141"/>
      <c r="DP7584" s="91"/>
      <c r="DQ7584" s="72"/>
      <c r="DR7584" s="72"/>
      <c r="DS7584" s="72"/>
      <c r="DT7584" s="72"/>
      <c r="DZ7584" s="141"/>
      <c r="EA7584" s="141"/>
      <c r="EE7584" s="143"/>
    </row>
    <row r="7585" spans="78:135">
      <c r="BZ7585"/>
      <c r="CA7585" s="100"/>
      <c r="CB7585"/>
      <c r="CG7585" s="65"/>
      <c r="DJ7585" s="139"/>
      <c r="DK7585" s="95"/>
      <c r="DO7585" s="141"/>
      <c r="DP7585" s="91"/>
      <c r="DQ7585" s="72"/>
      <c r="DR7585" s="72"/>
      <c r="DS7585" s="72"/>
      <c r="DT7585" s="72"/>
      <c r="DZ7585" s="141"/>
      <c r="EA7585" s="141"/>
      <c r="EE7585" s="143"/>
    </row>
    <row r="7586" spans="78:135">
      <c r="BZ7586"/>
      <c r="CA7586" s="100"/>
      <c r="CB7586"/>
      <c r="CG7586" s="65"/>
      <c r="DJ7586" s="139"/>
      <c r="DK7586" s="95"/>
      <c r="DO7586" s="141"/>
      <c r="DP7586" s="91"/>
      <c r="DQ7586" s="72"/>
      <c r="DR7586" s="72"/>
      <c r="DS7586" s="72"/>
      <c r="DT7586" s="72"/>
      <c r="DZ7586" s="141"/>
      <c r="EA7586" s="141"/>
      <c r="EE7586" s="143"/>
    </row>
    <row r="7587" spans="78:135">
      <c r="BZ7587"/>
      <c r="CA7587" s="100"/>
      <c r="CB7587"/>
      <c r="CG7587" s="65"/>
      <c r="DJ7587" s="139"/>
      <c r="DK7587" s="95"/>
      <c r="DO7587" s="141"/>
      <c r="DP7587" s="91"/>
      <c r="DQ7587" s="72"/>
      <c r="DR7587" s="72"/>
      <c r="DS7587" s="72"/>
      <c r="DT7587" s="72"/>
      <c r="DZ7587" s="141"/>
      <c r="EA7587" s="141"/>
      <c r="EE7587" s="143"/>
    </row>
    <row r="7588" spans="78:135">
      <c r="BZ7588"/>
      <c r="CA7588" s="100"/>
      <c r="CB7588"/>
      <c r="CG7588" s="65"/>
      <c r="DJ7588" s="139"/>
      <c r="DK7588" s="95"/>
      <c r="DO7588" s="141"/>
      <c r="DP7588" s="91"/>
      <c r="DQ7588" s="72"/>
      <c r="DR7588" s="72"/>
      <c r="DS7588" s="72"/>
      <c r="DT7588" s="72"/>
      <c r="DZ7588" s="141"/>
      <c r="EA7588" s="141"/>
      <c r="EE7588" s="143"/>
    </row>
    <row r="7589" spans="78:135">
      <c r="BZ7589"/>
      <c r="CA7589" s="100"/>
      <c r="CB7589"/>
      <c r="CG7589" s="65"/>
      <c r="DJ7589" s="139"/>
      <c r="DK7589" s="95"/>
      <c r="DO7589" s="141"/>
      <c r="DP7589" s="91"/>
      <c r="DQ7589" s="72"/>
      <c r="DR7589" s="72"/>
      <c r="DS7589" s="72"/>
      <c r="DT7589" s="72"/>
      <c r="DZ7589" s="141"/>
      <c r="EA7589" s="141"/>
      <c r="EE7589" s="143"/>
    </row>
    <row r="7590" spans="78:135">
      <c r="BZ7590"/>
      <c r="CA7590" s="100"/>
      <c r="CB7590"/>
      <c r="CG7590" s="65"/>
      <c r="DJ7590" s="139"/>
      <c r="DK7590" s="95"/>
      <c r="DO7590" s="141"/>
      <c r="DP7590" s="91"/>
      <c r="DQ7590" s="72"/>
      <c r="DR7590" s="72"/>
      <c r="DS7590" s="72"/>
      <c r="DT7590" s="72"/>
      <c r="DZ7590" s="141"/>
      <c r="EA7590" s="141"/>
      <c r="EE7590" s="143"/>
    </row>
    <row r="7591" spans="78:135">
      <c r="BZ7591"/>
      <c r="CA7591" s="100"/>
      <c r="CB7591"/>
      <c r="CG7591" s="65"/>
      <c r="DJ7591" s="139"/>
      <c r="DK7591" s="95"/>
      <c r="DO7591" s="141"/>
      <c r="DP7591" s="91"/>
      <c r="DQ7591" s="72"/>
      <c r="DR7591" s="72"/>
      <c r="DS7591" s="72"/>
      <c r="DT7591" s="72"/>
      <c r="DZ7591" s="141"/>
      <c r="EA7591" s="141"/>
      <c r="EE7591" s="143"/>
    </row>
    <row r="7592" spans="78:135">
      <c r="BZ7592"/>
      <c r="CA7592" s="100"/>
      <c r="CB7592"/>
      <c r="CG7592" s="65"/>
      <c r="DJ7592" s="139"/>
      <c r="DK7592" s="95"/>
      <c r="DO7592" s="141"/>
      <c r="DP7592" s="91"/>
      <c r="DQ7592" s="72"/>
      <c r="DR7592" s="72"/>
      <c r="DS7592" s="72"/>
      <c r="DT7592" s="72"/>
      <c r="DZ7592" s="141"/>
      <c r="EA7592" s="141"/>
      <c r="EE7592" s="143"/>
    </row>
    <row r="7593" spans="78:135">
      <c r="BZ7593"/>
      <c r="CA7593" s="100"/>
      <c r="CB7593"/>
      <c r="CG7593" s="65"/>
      <c r="DJ7593" s="139"/>
      <c r="DK7593" s="95"/>
      <c r="DO7593" s="141"/>
      <c r="DP7593" s="91"/>
      <c r="DQ7593" s="72"/>
      <c r="DR7593" s="72"/>
      <c r="DS7593" s="72"/>
      <c r="DT7593" s="72"/>
      <c r="DZ7593" s="141"/>
      <c r="EA7593" s="141"/>
      <c r="EE7593" s="143"/>
    </row>
    <row r="7594" spans="78:135">
      <c r="BZ7594"/>
      <c r="CA7594" s="100"/>
      <c r="CB7594"/>
      <c r="CG7594" s="65"/>
      <c r="DJ7594" s="139"/>
      <c r="DK7594" s="95"/>
      <c r="DO7594" s="141"/>
      <c r="DP7594" s="91"/>
      <c r="DQ7594" s="72"/>
      <c r="DR7594" s="72"/>
      <c r="DS7594" s="72"/>
      <c r="DT7594" s="72"/>
      <c r="DZ7594" s="141"/>
      <c r="EA7594" s="141"/>
      <c r="EE7594" s="143"/>
    </row>
    <row r="7595" spans="78:135">
      <c r="BZ7595"/>
      <c r="CA7595" s="100"/>
      <c r="CB7595"/>
      <c r="CG7595" s="65"/>
      <c r="DJ7595" s="139"/>
      <c r="DK7595" s="95"/>
      <c r="DO7595" s="141"/>
      <c r="DP7595" s="91"/>
      <c r="DQ7595" s="72"/>
      <c r="DR7595" s="72"/>
      <c r="DS7595" s="72"/>
      <c r="DT7595" s="72"/>
      <c r="DZ7595" s="141"/>
      <c r="EA7595" s="141"/>
      <c r="EE7595" s="143"/>
    </row>
    <row r="7596" spans="78:135">
      <c r="BZ7596"/>
      <c r="CA7596" s="100"/>
      <c r="CB7596"/>
      <c r="CG7596" s="65"/>
      <c r="DJ7596" s="139"/>
      <c r="DK7596" s="95"/>
      <c r="DO7596" s="141"/>
      <c r="DP7596" s="91"/>
      <c r="DQ7596" s="72"/>
      <c r="DR7596" s="72"/>
      <c r="DS7596" s="72"/>
      <c r="DT7596" s="72"/>
      <c r="DZ7596" s="141"/>
      <c r="EA7596" s="141"/>
      <c r="EE7596" s="143"/>
    </row>
    <row r="7597" spans="78:135">
      <c r="BZ7597"/>
      <c r="CA7597" s="100"/>
      <c r="CB7597"/>
      <c r="CG7597" s="65"/>
      <c r="DJ7597" s="139"/>
      <c r="DK7597" s="95"/>
      <c r="DO7597" s="141"/>
      <c r="DP7597" s="91"/>
      <c r="DQ7597" s="72"/>
      <c r="DR7597" s="72"/>
      <c r="DS7597" s="72"/>
      <c r="DT7597" s="72"/>
      <c r="DZ7597" s="141"/>
      <c r="EA7597" s="141"/>
      <c r="EE7597" s="143"/>
    </row>
    <row r="7598" spans="78:135">
      <c r="BZ7598"/>
      <c r="CA7598" s="100"/>
      <c r="CB7598"/>
      <c r="CG7598" s="65"/>
      <c r="DJ7598" s="139"/>
      <c r="DK7598" s="95"/>
      <c r="DO7598" s="141"/>
      <c r="DP7598" s="91"/>
      <c r="DQ7598" s="72"/>
      <c r="DR7598" s="72"/>
      <c r="DS7598" s="72"/>
      <c r="DT7598" s="72"/>
      <c r="DZ7598" s="141"/>
      <c r="EA7598" s="141"/>
      <c r="EE7598" s="143"/>
    </row>
    <row r="7599" spans="78:135">
      <c r="BZ7599"/>
      <c r="CA7599" s="100"/>
      <c r="CB7599"/>
      <c r="CG7599" s="65"/>
      <c r="DJ7599" s="139"/>
      <c r="DK7599" s="95"/>
      <c r="DO7599" s="141"/>
      <c r="DP7599" s="91"/>
      <c r="DQ7599" s="72"/>
      <c r="DR7599" s="72"/>
      <c r="DS7599" s="72"/>
      <c r="DT7599" s="72"/>
      <c r="DZ7599" s="141"/>
      <c r="EA7599" s="141"/>
      <c r="EE7599" s="143"/>
    </row>
    <row r="7600" spans="78:135">
      <c r="BZ7600"/>
      <c r="CA7600" s="100"/>
      <c r="CB7600"/>
      <c r="CG7600" s="65"/>
      <c r="DJ7600" s="139"/>
      <c r="DK7600" s="95"/>
      <c r="DO7600" s="141"/>
      <c r="DP7600" s="91"/>
      <c r="DQ7600" s="72"/>
      <c r="DR7600" s="72"/>
      <c r="DS7600" s="72"/>
      <c r="DT7600" s="72"/>
      <c r="DZ7600" s="141"/>
      <c r="EA7600" s="141"/>
      <c r="EE7600" s="143"/>
    </row>
    <row r="7601" spans="78:135">
      <c r="BZ7601"/>
      <c r="CA7601" s="100"/>
      <c r="CB7601"/>
      <c r="CG7601" s="65"/>
      <c r="DJ7601" s="139"/>
      <c r="DK7601" s="95"/>
      <c r="DO7601" s="141"/>
      <c r="DP7601" s="91"/>
      <c r="DQ7601" s="72"/>
      <c r="DR7601" s="72"/>
      <c r="DS7601" s="72"/>
      <c r="DT7601" s="72"/>
      <c r="DZ7601" s="141"/>
      <c r="EA7601" s="141"/>
      <c r="EE7601" s="143"/>
    </row>
    <row r="7602" spans="78:135">
      <c r="BZ7602"/>
      <c r="CA7602" s="100"/>
      <c r="CB7602"/>
      <c r="CG7602" s="65"/>
      <c r="DJ7602" s="139"/>
      <c r="DK7602" s="95"/>
      <c r="DO7602" s="141"/>
      <c r="DP7602" s="91"/>
      <c r="DQ7602" s="72"/>
      <c r="DR7602" s="72"/>
      <c r="DS7602" s="72"/>
      <c r="DT7602" s="72"/>
      <c r="DZ7602" s="141"/>
      <c r="EA7602" s="141"/>
      <c r="EE7602" s="143"/>
    </row>
    <row r="7603" spans="78:135">
      <c r="BZ7603"/>
      <c r="CA7603" s="100"/>
      <c r="CB7603"/>
      <c r="CG7603" s="65"/>
      <c r="DJ7603" s="139"/>
      <c r="DK7603" s="95"/>
      <c r="DO7603" s="141"/>
      <c r="DP7603" s="91"/>
      <c r="DQ7603" s="72"/>
      <c r="DR7603" s="72"/>
      <c r="DS7603" s="72"/>
      <c r="DT7603" s="72"/>
      <c r="DZ7603" s="141"/>
      <c r="EA7603" s="141"/>
      <c r="EE7603" s="143"/>
    </row>
    <row r="7604" spans="78:135">
      <c r="BZ7604"/>
      <c r="CA7604" s="100"/>
      <c r="CB7604"/>
      <c r="CG7604" s="65"/>
      <c r="DJ7604" s="139"/>
      <c r="DK7604" s="95"/>
      <c r="DO7604" s="141"/>
      <c r="DP7604" s="91"/>
      <c r="DQ7604" s="72"/>
      <c r="DR7604" s="72"/>
      <c r="DS7604" s="72"/>
      <c r="DT7604" s="72"/>
      <c r="DZ7604" s="141"/>
      <c r="EA7604" s="141"/>
      <c r="EE7604" s="143"/>
    </row>
    <row r="7605" spans="78:135">
      <c r="BZ7605"/>
      <c r="CA7605" s="100"/>
      <c r="CB7605"/>
      <c r="CG7605" s="65"/>
      <c r="DJ7605" s="139"/>
      <c r="DK7605" s="95"/>
      <c r="DO7605" s="141"/>
      <c r="DP7605" s="91"/>
      <c r="DQ7605" s="72"/>
      <c r="DR7605" s="72"/>
      <c r="DS7605" s="72"/>
      <c r="DT7605" s="72"/>
      <c r="DZ7605" s="141"/>
      <c r="EA7605" s="141"/>
      <c r="EE7605" s="143"/>
    </row>
    <row r="7606" spans="78:135">
      <c r="BZ7606"/>
      <c r="CA7606" s="100"/>
      <c r="CB7606"/>
      <c r="CG7606" s="65"/>
      <c r="DJ7606" s="139"/>
      <c r="DK7606" s="95"/>
      <c r="DO7606" s="141"/>
      <c r="DP7606" s="91"/>
      <c r="DQ7606" s="72"/>
      <c r="DR7606" s="72"/>
      <c r="DS7606" s="72"/>
      <c r="DT7606" s="72"/>
      <c r="DZ7606" s="141"/>
      <c r="EA7606" s="141"/>
      <c r="EE7606" s="143"/>
    </row>
    <row r="7607" spans="78:135">
      <c r="BZ7607"/>
      <c r="CA7607" s="100"/>
      <c r="CB7607"/>
      <c r="CG7607" s="65"/>
      <c r="DJ7607" s="139"/>
      <c r="DK7607" s="95"/>
      <c r="DO7607" s="141"/>
      <c r="DP7607" s="91"/>
      <c r="DQ7607" s="72"/>
      <c r="DR7607" s="72"/>
      <c r="DS7607" s="72"/>
      <c r="DT7607" s="72"/>
      <c r="DZ7607" s="141"/>
      <c r="EA7607" s="141"/>
      <c r="EE7607" s="143"/>
    </row>
    <row r="7608" spans="78:135">
      <c r="BZ7608"/>
      <c r="CA7608" s="100"/>
      <c r="CB7608"/>
      <c r="CG7608" s="65"/>
      <c r="DJ7608" s="139"/>
      <c r="DK7608" s="95"/>
      <c r="DO7608" s="141"/>
      <c r="DP7608" s="91"/>
      <c r="DQ7608" s="72"/>
      <c r="DR7608" s="72"/>
      <c r="DS7608" s="72"/>
      <c r="DT7608" s="72"/>
      <c r="DZ7608" s="141"/>
      <c r="EA7608" s="141"/>
      <c r="EE7608" s="143"/>
    </row>
    <row r="7609" spans="78:135">
      <c r="BZ7609"/>
      <c r="CA7609" s="100"/>
      <c r="CB7609"/>
      <c r="CG7609" s="65"/>
      <c r="DJ7609" s="139"/>
      <c r="DK7609" s="95"/>
      <c r="DO7609" s="141"/>
      <c r="DP7609" s="91"/>
      <c r="DQ7609" s="72"/>
      <c r="DR7609" s="72"/>
      <c r="DS7609" s="72"/>
      <c r="DT7609" s="72"/>
      <c r="DZ7609" s="141"/>
      <c r="EA7609" s="141"/>
      <c r="EE7609" s="143"/>
    </row>
    <row r="7610" spans="78:135">
      <c r="BZ7610"/>
      <c r="CA7610" s="100"/>
      <c r="CB7610"/>
      <c r="CG7610" s="65"/>
      <c r="DJ7610" s="139"/>
      <c r="DK7610" s="95"/>
      <c r="DO7610" s="141"/>
      <c r="DP7610" s="91"/>
      <c r="DQ7610" s="72"/>
      <c r="DR7610" s="72"/>
      <c r="DS7610" s="72"/>
      <c r="DT7610" s="72"/>
      <c r="DZ7610" s="141"/>
      <c r="EA7610" s="141"/>
      <c r="EE7610" s="143"/>
    </row>
    <row r="7611" spans="78:135">
      <c r="BZ7611"/>
      <c r="CA7611" s="100"/>
      <c r="CB7611"/>
      <c r="CG7611" s="65"/>
      <c r="DJ7611" s="139"/>
      <c r="DK7611" s="95"/>
      <c r="DO7611" s="141"/>
      <c r="DP7611" s="91"/>
      <c r="DQ7611" s="72"/>
      <c r="DR7611" s="72"/>
      <c r="DS7611" s="72"/>
      <c r="DT7611" s="72"/>
      <c r="DZ7611" s="141"/>
      <c r="EA7611" s="141"/>
      <c r="EE7611" s="143"/>
    </row>
    <row r="7612" spans="78:135">
      <c r="BZ7612"/>
      <c r="CA7612" s="100"/>
      <c r="CB7612"/>
      <c r="CG7612" s="65"/>
      <c r="DJ7612" s="139"/>
      <c r="DK7612" s="95"/>
      <c r="DO7612" s="141"/>
      <c r="DP7612" s="91"/>
      <c r="DQ7612" s="72"/>
      <c r="DR7612" s="72"/>
      <c r="DS7612" s="72"/>
      <c r="DT7612" s="72"/>
      <c r="DZ7612" s="141"/>
      <c r="EA7612" s="141"/>
      <c r="EE7612" s="143"/>
    </row>
    <row r="7613" spans="78:135">
      <c r="BZ7613"/>
      <c r="CA7613" s="100"/>
      <c r="CB7613"/>
      <c r="CG7613" s="65"/>
      <c r="DJ7613" s="139"/>
      <c r="DK7613" s="95"/>
      <c r="DO7613" s="141"/>
      <c r="DP7613" s="91"/>
      <c r="DQ7613" s="72"/>
      <c r="DR7613" s="72"/>
      <c r="DS7613" s="72"/>
      <c r="DT7613" s="72"/>
      <c r="DZ7613" s="141"/>
      <c r="EA7613" s="141"/>
      <c r="EE7613" s="143"/>
    </row>
    <row r="7614" spans="78:135">
      <c r="BZ7614"/>
      <c r="CA7614" s="100"/>
      <c r="CB7614"/>
      <c r="CG7614" s="65"/>
      <c r="DJ7614" s="139"/>
      <c r="DK7614" s="95"/>
      <c r="DO7614" s="141"/>
      <c r="DP7614" s="91"/>
      <c r="DQ7614" s="72"/>
      <c r="DR7614" s="72"/>
      <c r="DS7614" s="72"/>
      <c r="DT7614" s="72"/>
      <c r="DZ7614" s="141"/>
      <c r="EA7614" s="141"/>
      <c r="EE7614" s="143"/>
    </row>
    <row r="7615" spans="78:135">
      <c r="BZ7615"/>
      <c r="CA7615" s="100"/>
      <c r="CB7615"/>
      <c r="CG7615" s="65"/>
      <c r="DJ7615" s="139"/>
      <c r="DK7615" s="95"/>
      <c r="DO7615" s="141"/>
      <c r="DP7615" s="91"/>
      <c r="DQ7615" s="72"/>
      <c r="DR7615" s="72"/>
      <c r="DS7615" s="72"/>
      <c r="DT7615" s="72"/>
      <c r="DZ7615" s="141"/>
      <c r="EA7615" s="141"/>
      <c r="EE7615" s="143"/>
    </row>
    <row r="7616" spans="78:135">
      <c r="BZ7616"/>
      <c r="CA7616" s="100"/>
      <c r="CB7616"/>
      <c r="CG7616" s="65"/>
      <c r="DJ7616" s="139"/>
      <c r="DK7616" s="95"/>
      <c r="DO7616" s="141"/>
      <c r="DP7616" s="91"/>
      <c r="DQ7616" s="72"/>
      <c r="DR7616" s="72"/>
      <c r="DS7616" s="72"/>
      <c r="DT7616" s="72"/>
      <c r="DZ7616" s="141"/>
      <c r="EA7616" s="141"/>
      <c r="EE7616" s="143"/>
    </row>
    <row r="7617" spans="78:135">
      <c r="BZ7617"/>
      <c r="CA7617" s="100"/>
      <c r="CB7617"/>
      <c r="CG7617" s="65"/>
      <c r="DJ7617" s="139"/>
      <c r="DK7617" s="95"/>
      <c r="DO7617" s="141"/>
      <c r="DP7617" s="91"/>
      <c r="DQ7617" s="72"/>
      <c r="DR7617" s="72"/>
      <c r="DS7617" s="72"/>
      <c r="DT7617" s="72"/>
      <c r="DZ7617" s="141"/>
      <c r="EA7617" s="141"/>
      <c r="EE7617" s="143"/>
    </row>
    <row r="7618" spans="78:135">
      <c r="BZ7618"/>
      <c r="CA7618" s="100"/>
      <c r="CB7618"/>
      <c r="CG7618" s="65"/>
      <c r="DJ7618" s="139"/>
      <c r="DK7618" s="95"/>
      <c r="DO7618" s="141"/>
      <c r="DP7618" s="91"/>
      <c r="DQ7618" s="72"/>
      <c r="DR7618" s="72"/>
      <c r="DS7618" s="72"/>
      <c r="DT7618" s="72"/>
      <c r="DZ7618" s="141"/>
      <c r="EA7618" s="141"/>
      <c r="EE7618" s="143"/>
    </row>
    <row r="7619" spans="78:135">
      <c r="BZ7619"/>
      <c r="CA7619" s="100"/>
      <c r="CB7619"/>
      <c r="CG7619" s="65"/>
      <c r="DJ7619" s="139"/>
      <c r="DK7619" s="95"/>
      <c r="DO7619" s="141"/>
      <c r="DP7619" s="91"/>
      <c r="DQ7619" s="72"/>
      <c r="DR7619" s="72"/>
      <c r="DS7619" s="72"/>
      <c r="DT7619" s="72"/>
      <c r="DZ7619" s="141"/>
      <c r="EA7619" s="141"/>
      <c r="EE7619" s="143"/>
    </row>
    <row r="7620" spans="78:135">
      <c r="BZ7620"/>
      <c r="CA7620" s="100"/>
      <c r="CB7620"/>
      <c r="CG7620" s="65"/>
      <c r="DJ7620" s="139"/>
      <c r="DK7620" s="95"/>
      <c r="DO7620" s="141"/>
      <c r="DP7620" s="91"/>
      <c r="DQ7620" s="72"/>
      <c r="DR7620" s="72"/>
      <c r="DS7620" s="72"/>
      <c r="DT7620" s="72"/>
      <c r="DZ7620" s="141"/>
      <c r="EA7620" s="141"/>
      <c r="EE7620" s="143"/>
    </row>
    <row r="7621" spans="78:135">
      <c r="BZ7621"/>
      <c r="CA7621" s="100"/>
      <c r="CB7621"/>
      <c r="CG7621" s="65"/>
      <c r="DJ7621" s="139"/>
      <c r="DK7621" s="95"/>
      <c r="DO7621" s="141"/>
      <c r="DP7621" s="91"/>
      <c r="DQ7621" s="72"/>
      <c r="DR7621" s="72"/>
      <c r="DS7621" s="72"/>
      <c r="DT7621" s="72"/>
      <c r="DZ7621" s="141"/>
      <c r="EA7621" s="141"/>
      <c r="EE7621" s="143"/>
    </row>
    <row r="7622" spans="78:135">
      <c r="BZ7622"/>
      <c r="CA7622" s="100"/>
      <c r="CB7622"/>
      <c r="CG7622" s="65"/>
      <c r="DJ7622" s="139"/>
      <c r="DK7622" s="95"/>
      <c r="DO7622" s="141"/>
      <c r="DP7622" s="91"/>
      <c r="DQ7622" s="72"/>
      <c r="DR7622" s="72"/>
      <c r="DS7622" s="72"/>
      <c r="DT7622" s="72"/>
      <c r="DZ7622" s="141"/>
      <c r="EA7622" s="141"/>
      <c r="EE7622" s="143"/>
    </row>
    <row r="7623" spans="78:135">
      <c r="BZ7623"/>
      <c r="CA7623" s="100"/>
      <c r="CB7623"/>
      <c r="CG7623" s="65"/>
      <c r="DJ7623" s="139"/>
      <c r="DK7623" s="95"/>
      <c r="DO7623" s="141"/>
      <c r="DP7623" s="91"/>
      <c r="DQ7623" s="72"/>
      <c r="DR7623" s="72"/>
      <c r="DS7623" s="72"/>
      <c r="DT7623" s="72"/>
      <c r="DZ7623" s="141"/>
      <c r="EA7623" s="141"/>
      <c r="EE7623" s="143"/>
    </row>
    <row r="7624" spans="78:135">
      <c r="BZ7624"/>
      <c r="CA7624" s="100"/>
      <c r="CB7624"/>
      <c r="CG7624" s="65"/>
      <c r="DJ7624" s="139"/>
      <c r="DK7624" s="95"/>
      <c r="DO7624" s="141"/>
      <c r="DP7624" s="91"/>
      <c r="DQ7624" s="72"/>
      <c r="DR7624" s="72"/>
      <c r="DS7624" s="72"/>
      <c r="DT7624" s="72"/>
      <c r="DZ7624" s="141"/>
      <c r="EA7624" s="141"/>
      <c r="EE7624" s="143"/>
    </row>
    <row r="7625" spans="78:135">
      <c r="BZ7625"/>
      <c r="CA7625" s="100"/>
      <c r="CB7625"/>
      <c r="CG7625" s="65"/>
      <c r="DJ7625" s="139"/>
      <c r="DK7625" s="95"/>
      <c r="DO7625" s="141"/>
      <c r="DP7625" s="91"/>
      <c r="DQ7625" s="72"/>
      <c r="DR7625" s="72"/>
      <c r="DS7625" s="72"/>
      <c r="DT7625" s="72"/>
      <c r="DZ7625" s="141"/>
      <c r="EA7625" s="141"/>
      <c r="EE7625" s="143"/>
    </row>
    <row r="7626" spans="78:135">
      <c r="BZ7626"/>
      <c r="CA7626" s="100"/>
      <c r="CB7626"/>
      <c r="CG7626" s="65"/>
      <c r="DJ7626" s="139"/>
      <c r="DK7626" s="95"/>
      <c r="DO7626" s="141"/>
      <c r="DP7626" s="91"/>
      <c r="DQ7626" s="72"/>
      <c r="DR7626" s="72"/>
      <c r="DS7626" s="72"/>
      <c r="DT7626" s="72"/>
      <c r="DZ7626" s="141"/>
      <c r="EA7626" s="141"/>
      <c r="EE7626" s="143"/>
    </row>
    <row r="7627" spans="78:135">
      <c r="BZ7627"/>
      <c r="CA7627" s="100"/>
      <c r="CB7627"/>
      <c r="CG7627" s="65"/>
      <c r="DJ7627" s="139"/>
      <c r="DK7627" s="95"/>
      <c r="DO7627" s="141"/>
      <c r="DP7627" s="91"/>
      <c r="DQ7627" s="72"/>
      <c r="DR7627" s="72"/>
      <c r="DS7627" s="72"/>
      <c r="DT7627" s="72"/>
      <c r="DZ7627" s="141"/>
      <c r="EA7627" s="141"/>
      <c r="EE7627" s="143"/>
    </row>
    <row r="7628" spans="78:135">
      <c r="BZ7628"/>
      <c r="CA7628" s="100"/>
      <c r="CB7628"/>
      <c r="CG7628" s="65"/>
      <c r="DJ7628" s="139"/>
      <c r="DK7628" s="95"/>
      <c r="DO7628" s="141"/>
      <c r="DP7628" s="91"/>
      <c r="DQ7628" s="72"/>
      <c r="DR7628" s="72"/>
      <c r="DS7628" s="72"/>
      <c r="DT7628" s="72"/>
      <c r="DZ7628" s="141"/>
      <c r="EA7628" s="141"/>
      <c r="EE7628" s="143"/>
    </row>
    <row r="7629" spans="78:135">
      <c r="BZ7629"/>
      <c r="CA7629" s="100"/>
      <c r="CB7629"/>
      <c r="CG7629" s="65"/>
      <c r="DJ7629" s="139"/>
      <c r="DK7629" s="95"/>
      <c r="DO7629" s="141"/>
      <c r="DP7629" s="91"/>
      <c r="DQ7629" s="72"/>
      <c r="DR7629" s="72"/>
      <c r="DS7629" s="72"/>
      <c r="DT7629" s="72"/>
      <c r="DZ7629" s="141"/>
      <c r="EA7629" s="141"/>
      <c r="EE7629" s="143"/>
    </row>
    <row r="7630" spans="78:135">
      <c r="BZ7630"/>
      <c r="CA7630" s="100"/>
      <c r="CB7630"/>
      <c r="CG7630" s="65"/>
      <c r="DJ7630" s="139"/>
      <c r="DK7630" s="95"/>
      <c r="DO7630" s="141"/>
      <c r="DP7630" s="91"/>
      <c r="DQ7630" s="72"/>
      <c r="DR7630" s="72"/>
      <c r="DS7630" s="72"/>
      <c r="DT7630" s="72"/>
      <c r="DZ7630" s="141"/>
      <c r="EA7630" s="141"/>
      <c r="EE7630" s="143"/>
    </row>
    <row r="7631" spans="78:135">
      <c r="BZ7631"/>
      <c r="CA7631" s="100"/>
      <c r="CB7631"/>
      <c r="CG7631" s="65"/>
      <c r="DJ7631" s="139"/>
      <c r="DK7631" s="95"/>
      <c r="DO7631" s="141"/>
      <c r="DP7631" s="91"/>
      <c r="DQ7631" s="72"/>
      <c r="DR7631" s="72"/>
      <c r="DS7631" s="72"/>
      <c r="DT7631" s="72"/>
      <c r="DZ7631" s="141"/>
      <c r="EA7631" s="141"/>
      <c r="EE7631" s="143"/>
    </row>
    <row r="7632" spans="78:135">
      <c r="BZ7632"/>
      <c r="CA7632" s="100"/>
      <c r="CB7632"/>
      <c r="CG7632" s="65"/>
      <c r="DJ7632" s="139"/>
      <c r="DK7632" s="95"/>
      <c r="DO7632" s="141"/>
      <c r="DP7632" s="91"/>
      <c r="DQ7632" s="72"/>
      <c r="DR7632" s="72"/>
      <c r="DS7632" s="72"/>
      <c r="DT7632" s="72"/>
      <c r="DZ7632" s="141"/>
      <c r="EA7632" s="141"/>
      <c r="EE7632" s="143"/>
    </row>
    <row r="7633" spans="78:135">
      <c r="BZ7633"/>
      <c r="CA7633" s="100"/>
      <c r="CB7633"/>
      <c r="CG7633" s="65"/>
      <c r="DJ7633" s="139"/>
      <c r="DK7633" s="95"/>
      <c r="DO7633" s="141"/>
      <c r="DP7633" s="91"/>
      <c r="DQ7633" s="72"/>
      <c r="DR7633" s="72"/>
      <c r="DS7633" s="72"/>
      <c r="DT7633" s="72"/>
      <c r="DZ7633" s="141"/>
      <c r="EA7633" s="141"/>
      <c r="EE7633" s="143"/>
    </row>
    <row r="7634" spans="78:135">
      <c r="BZ7634"/>
      <c r="CA7634" s="100"/>
      <c r="CB7634"/>
      <c r="CG7634" s="65"/>
      <c r="DJ7634" s="139"/>
      <c r="DK7634" s="95"/>
      <c r="DO7634" s="141"/>
      <c r="DP7634" s="91"/>
      <c r="DQ7634" s="72"/>
      <c r="DR7634" s="72"/>
      <c r="DS7634" s="72"/>
      <c r="DT7634" s="72"/>
      <c r="DZ7634" s="141"/>
      <c r="EA7634" s="141"/>
      <c r="EE7634" s="143"/>
    </row>
    <row r="7635" spans="78:135">
      <c r="BZ7635"/>
      <c r="CA7635" s="100"/>
      <c r="CB7635"/>
      <c r="CG7635" s="65"/>
      <c r="DJ7635" s="139"/>
      <c r="DK7635" s="95"/>
      <c r="DO7635" s="141"/>
      <c r="DP7635" s="91"/>
      <c r="DQ7635" s="72"/>
      <c r="DR7635" s="72"/>
      <c r="DS7635" s="72"/>
      <c r="DT7635" s="72"/>
      <c r="DZ7635" s="141"/>
      <c r="EA7635" s="141"/>
      <c r="EE7635" s="143"/>
    </row>
    <row r="7636" spans="78:135">
      <c r="BZ7636"/>
      <c r="CA7636" s="100"/>
      <c r="CB7636"/>
      <c r="CG7636" s="65"/>
      <c r="DJ7636" s="139"/>
      <c r="DK7636" s="95"/>
      <c r="DO7636" s="141"/>
      <c r="DP7636" s="91"/>
      <c r="DQ7636" s="72"/>
      <c r="DR7636" s="72"/>
      <c r="DS7636" s="72"/>
      <c r="DT7636" s="72"/>
      <c r="DZ7636" s="141"/>
      <c r="EA7636" s="141"/>
      <c r="EE7636" s="143"/>
    </row>
    <row r="7637" spans="78:135">
      <c r="BZ7637"/>
      <c r="CA7637" s="100"/>
      <c r="CB7637"/>
      <c r="CG7637" s="65"/>
      <c r="DJ7637" s="139"/>
      <c r="DK7637" s="95"/>
      <c r="DO7637" s="141"/>
      <c r="DP7637" s="91"/>
      <c r="DQ7637" s="72"/>
      <c r="DR7637" s="72"/>
      <c r="DS7637" s="72"/>
      <c r="DT7637" s="72"/>
      <c r="DZ7637" s="141"/>
      <c r="EA7637" s="141"/>
      <c r="EE7637" s="143"/>
    </row>
    <row r="7638" spans="78:135">
      <c r="BZ7638"/>
      <c r="CA7638" s="100"/>
      <c r="CB7638"/>
      <c r="CG7638" s="65"/>
      <c r="DJ7638" s="139"/>
      <c r="DK7638" s="95"/>
      <c r="DO7638" s="141"/>
      <c r="DP7638" s="91"/>
      <c r="DQ7638" s="72"/>
      <c r="DR7638" s="72"/>
      <c r="DS7638" s="72"/>
      <c r="DT7638" s="72"/>
      <c r="DZ7638" s="141"/>
      <c r="EA7638" s="141"/>
      <c r="EE7638" s="143"/>
    </row>
    <row r="7639" spans="78:135">
      <c r="BZ7639"/>
      <c r="CA7639" s="100"/>
      <c r="CB7639"/>
      <c r="CG7639" s="65"/>
      <c r="DJ7639" s="139"/>
      <c r="DK7639" s="95"/>
      <c r="DO7639" s="141"/>
      <c r="DP7639" s="91"/>
      <c r="DQ7639" s="72"/>
      <c r="DR7639" s="72"/>
      <c r="DS7639" s="72"/>
      <c r="DT7639" s="72"/>
      <c r="DZ7639" s="141"/>
      <c r="EA7639" s="141"/>
      <c r="EE7639" s="143"/>
    </row>
    <row r="7640" spans="78:135">
      <c r="BZ7640"/>
      <c r="CA7640" s="100"/>
      <c r="CB7640"/>
      <c r="CG7640" s="65"/>
      <c r="DJ7640" s="139"/>
      <c r="DK7640" s="95"/>
      <c r="DO7640" s="141"/>
      <c r="DP7640" s="91"/>
      <c r="DQ7640" s="72"/>
      <c r="DR7640" s="72"/>
      <c r="DS7640" s="72"/>
      <c r="DT7640" s="72"/>
      <c r="DZ7640" s="141"/>
      <c r="EA7640" s="141"/>
      <c r="EE7640" s="143"/>
    </row>
    <row r="7641" spans="78:135">
      <c r="BZ7641"/>
      <c r="CA7641" s="100"/>
      <c r="CB7641"/>
      <c r="CG7641" s="65"/>
      <c r="DJ7641" s="139"/>
      <c r="DK7641" s="95"/>
      <c r="DO7641" s="141"/>
      <c r="DP7641" s="91"/>
      <c r="DQ7641" s="72"/>
      <c r="DR7641" s="72"/>
      <c r="DS7641" s="72"/>
      <c r="DT7641" s="72"/>
      <c r="DZ7641" s="141"/>
      <c r="EA7641" s="141"/>
      <c r="EE7641" s="143"/>
    </row>
    <row r="7642" spans="78:135">
      <c r="BZ7642"/>
      <c r="CA7642" s="100"/>
      <c r="CB7642"/>
      <c r="CG7642" s="65"/>
      <c r="DJ7642" s="139"/>
      <c r="DK7642" s="95"/>
      <c r="DO7642" s="141"/>
      <c r="DP7642" s="91"/>
      <c r="DQ7642" s="72"/>
      <c r="DR7642" s="72"/>
      <c r="DS7642" s="72"/>
      <c r="DT7642" s="72"/>
      <c r="DZ7642" s="141"/>
      <c r="EA7642" s="141"/>
      <c r="EE7642" s="143"/>
    </row>
    <row r="7643" spans="78:135">
      <c r="BZ7643"/>
      <c r="CA7643" s="100"/>
      <c r="CB7643"/>
      <c r="CG7643" s="65"/>
      <c r="DJ7643" s="139"/>
      <c r="DK7643" s="95"/>
      <c r="DO7643" s="141"/>
      <c r="DP7643" s="91"/>
      <c r="DQ7643" s="72"/>
      <c r="DR7643" s="72"/>
      <c r="DS7643" s="72"/>
      <c r="DT7643" s="72"/>
      <c r="DZ7643" s="141"/>
      <c r="EA7643" s="141"/>
      <c r="EE7643" s="143"/>
    </row>
    <row r="7644" spans="78:135">
      <c r="BZ7644"/>
      <c r="CA7644" s="100"/>
      <c r="CB7644"/>
      <c r="CG7644" s="65"/>
      <c r="DJ7644" s="139"/>
      <c r="DK7644" s="95"/>
      <c r="DO7644" s="141"/>
      <c r="DP7644" s="91"/>
      <c r="DQ7644" s="72"/>
      <c r="DR7644" s="72"/>
      <c r="DS7644" s="72"/>
      <c r="DT7644" s="72"/>
      <c r="DZ7644" s="141"/>
      <c r="EA7644" s="141"/>
      <c r="EE7644" s="143"/>
    </row>
    <row r="7645" spans="78:135">
      <c r="BZ7645"/>
      <c r="CA7645" s="100"/>
      <c r="CB7645"/>
      <c r="CG7645" s="65"/>
      <c r="DJ7645" s="139"/>
      <c r="DK7645" s="95"/>
      <c r="DO7645" s="141"/>
      <c r="DP7645" s="91"/>
      <c r="DQ7645" s="72"/>
      <c r="DR7645" s="72"/>
      <c r="DS7645" s="72"/>
      <c r="DT7645" s="72"/>
      <c r="DZ7645" s="141"/>
      <c r="EA7645" s="141"/>
      <c r="EE7645" s="143"/>
    </row>
    <row r="7646" spans="78:135">
      <c r="BZ7646"/>
      <c r="CA7646" s="100"/>
      <c r="CB7646"/>
      <c r="CG7646" s="65"/>
      <c r="DJ7646" s="139"/>
      <c r="DK7646" s="95"/>
      <c r="DO7646" s="141"/>
      <c r="DP7646" s="91"/>
      <c r="DQ7646" s="72"/>
      <c r="DR7646" s="72"/>
      <c r="DS7646" s="72"/>
      <c r="DT7646" s="72"/>
      <c r="DZ7646" s="141"/>
      <c r="EA7646" s="141"/>
      <c r="EE7646" s="143"/>
    </row>
    <row r="7647" spans="78:135">
      <c r="BZ7647"/>
      <c r="CA7647" s="100"/>
      <c r="CB7647"/>
      <c r="CG7647" s="65"/>
      <c r="DJ7647" s="139"/>
      <c r="DK7647" s="95"/>
      <c r="DO7647" s="141"/>
      <c r="DP7647" s="91"/>
      <c r="DQ7647" s="72"/>
      <c r="DR7647" s="72"/>
      <c r="DS7647" s="72"/>
      <c r="DT7647" s="72"/>
      <c r="DZ7647" s="141"/>
      <c r="EA7647" s="141"/>
      <c r="EE7647" s="143"/>
    </row>
    <row r="7648" spans="78:135">
      <c r="BZ7648"/>
      <c r="CA7648" s="100"/>
      <c r="CB7648"/>
      <c r="CG7648" s="65"/>
      <c r="DJ7648" s="139"/>
      <c r="DK7648" s="95"/>
      <c r="DO7648" s="141"/>
      <c r="DP7648" s="91"/>
      <c r="DQ7648" s="72"/>
      <c r="DR7648" s="72"/>
      <c r="DS7648" s="72"/>
      <c r="DT7648" s="72"/>
      <c r="DZ7648" s="141"/>
      <c r="EA7648" s="141"/>
      <c r="EE7648" s="143"/>
    </row>
    <row r="7649" spans="78:135">
      <c r="BZ7649"/>
      <c r="CA7649" s="100"/>
      <c r="CB7649"/>
      <c r="CG7649" s="65"/>
      <c r="DJ7649" s="139"/>
      <c r="DK7649" s="95"/>
      <c r="DO7649" s="141"/>
      <c r="DP7649" s="91"/>
      <c r="DQ7649" s="72"/>
      <c r="DR7649" s="72"/>
      <c r="DS7649" s="72"/>
      <c r="DT7649" s="72"/>
      <c r="DZ7649" s="141"/>
      <c r="EA7649" s="141"/>
      <c r="EE7649" s="143"/>
    </row>
    <row r="7650" spans="78:135">
      <c r="BZ7650"/>
      <c r="CA7650" s="100"/>
      <c r="CB7650"/>
      <c r="CG7650" s="65"/>
      <c r="DJ7650" s="139"/>
      <c r="DK7650" s="95"/>
      <c r="DO7650" s="141"/>
      <c r="DP7650" s="91"/>
      <c r="DQ7650" s="72"/>
      <c r="DR7650" s="72"/>
      <c r="DS7650" s="72"/>
      <c r="DT7650" s="72"/>
      <c r="DZ7650" s="141"/>
      <c r="EA7650" s="141"/>
      <c r="EE7650" s="143"/>
    </row>
    <row r="7651" spans="78:135">
      <c r="BZ7651"/>
      <c r="CA7651" s="100"/>
      <c r="CB7651"/>
      <c r="CG7651" s="65"/>
      <c r="DJ7651" s="139"/>
      <c r="DK7651" s="95"/>
      <c r="DO7651" s="141"/>
      <c r="DP7651" s="91"/>
      <c r="DQ7651" s="72"/>
      <c r="DR7651" s="72"/>
      <c r="DS7651" s="72"/>
      <c r="DT7651" s="72"/>
      <c r="DZ7651" s="141"/>
      <c r="EA7651" s="141"/>
      <c r="EE7651" s="143"/>
    </row>
    <row r="7652" spans="78:135">
      <c r="BZ7652"/>
      <c r="CA7652" s="100"/>
      <c r="CB7652"/>
      <c r="CG7652" s="65"/>
      <c r="DJ7652" s="139"/>
      <c r="DK7652" s="95"/>
      <c r="DO7652" s="141"/>
      <c r="DP7652" s="91"/>
      <c r="DQ7652" s="72"/>
      <c r="DR7652" s="72"/>
      <c r="DS7652" s="72"/>
      <c r="DT7652" s="72"/>
      <c r="DZ7652" s="141"/>
      <c r="EA7652" s="141"/>
      <c r="EE7652" s="143"/>
    </row>
    <row r="7653" spans="78:135">
      <c r="BZ7653"/>
      <c r="CA7653" s="100"/>
      <c r="CB7653"/>
      <c r="CG7653" s="65"/>
      <c r="DJ7653" s="139"/>
      <c r="DK7653" s="95"/>
      <c r="DO7653" s="141"/>
      <c r="DP7653" s="91"/>
      <c r="DQ7653" s="72"/>
      <c r="DR7653" s="72"/>
      <c r="DS7653" s="72"/>
      <c r="DT7653" s="72"/>
      <c r="DZ7653" s="141"/>
      <c r="EA7653" s="141"/>
      <c r="EE7653" s="143"/>
    </row>
    <row r="7654" spans="78:135">
      <c r="BZ7654"/>
      <c r="CA7654" s="100"/>
      <c r="CB7654"/>
      <c r="CG7654" s="65"/>
      <c r="DJ7654" s="139"/>
      <c r="DK7654" s="95"/>
      <c r="DO7654" s="141"/>
      <c r="DP7654" s="91"/>
      <c r="DQ7654" s="72"/>
      <c r="DR7654" s="72"/>
      <c r="DS7654" s="72"/>
      <c r="DT7654" s="72"/>
      <c r="DZ7654" s="141"/>
      <c r="EA7654" s="141"/>
      <c r="EE7654" s="143"/>
    </row>
    <row r="7655" spans="78:135">
      <c r="BZ7655"/>
      <c r="CA7655" s="100"/>
      <c r="CB7655"/>
      <c r="CG7655" s="65"/>
      <c r="DJ7655" s="139"/>
      <c r="DK7655" s="95"/>
      <c r="DO7655" s="141"/>
      <c r="DP7655" s="91"/>
      <c r="DQ7655" s="72"/>
      <c r="DR7655" s="72"/>
      <c r="DS7655" s="72"/>
      <c r="DT7655" s="72"/>
      <c r="DZ7655" s="141"/>
      <c r="EA7655" s="141"/>
      <c r="EE7655" s="143"/>
    </row>
    <row r="7656" spans="78:135">
      <c r="BZ7656"/>
      <c r="CA7656" s="100"/>
      <c r="CB7656"/>
      <c r="CG7656" s="65"/>
      <c r="DJ7656" s="139"/>
      <c r="DK7656" s="95"/>
      <c r="DO7656" s="141"/>
      <c r="DP7656" s="91"/>
      <c r="DQ7656" s="72"/>
      <c r="DR7656" s="72"/>
      <c r="DS7656" s="72"/>
      <c r="DT7656" s="72"/>
      <c r="DZ7656" s="141"/>
      <c r="EA7656" s="141"/>
      <c r="EE7656" s="143"/>
    </row>
    <row r="7657" spans="78:135">
      <c r="BZ7657"/>
      <c r="CA7657" s="100"/>
      <c r="CB7657"/>
      <c r="CG7657" s="65"/>
      <c r="DJ7657" s="139"/>
      <c r="DK7657" s="95"/>
      <c r="DO7657" s="141"/>
      <c r="DP7657" s="91"/>
      <c r="DQ7657" s="72"/>
      <c r="DR7657" s="72"/>
      <c r="DS7657" s="72"/>
      <c r="DT7657" s="72"/>
      <c r="DZ7657" s="141"/>
      <c r="EA7657" s="141"/>
      <c r="EE7657" s="143"/>
    </row>
    <row r="7658" spans="78:135">
      <c r="BZ7658"/>
      <c r="CA7658" s="100"/>
      <c r="CB7658"/>
      <c r="CG7658" s="65"/>
      <c r="DJ7658" s="139"/>
      <c r="DK7658" s="95"/>
      <c r="DO7658" s="141"/>
      <c r="DP7658" s="91"/>
      <c r="DQ7658" s="72"/>
      <c r="DR7658" s="72"/>
      <c r="DS7658" s="72"/>
      <c r="DT7658" s="72"/>
      <c r="DZ7658" s="141"/>
      <c r="EA7658" s="141"/>
      <c r="EE7658" s="143"/>
    </row>
    <row r="7659" spans="78:135">
      <c r="BZ7659"/>
      <c r="CA7659" s="100"/>
      <c r="CB7659"/>
      <c r="CG7659" s="65"/>
      <c r="DJ7659" s="139"/>
      <c r="DK7659" s="95"/>
      <c r="DO7659" s="141"/>
      <c r="DP7659" s="91"/>
      <c r="DQ7659" s="72"/>
      <c r="DR7659" s="72"/>
      <c r="DS7659" s="72"/>
      <c r="DT7659" s="72"/>
      <c r="DZ7659" s="141"/>
      <c r="EA7659" s="141"/>
      <c r="EE7659" s="143"/>
    </row>
    <row r="7660" spans="78:135">
      <c r="BZ7660"/>
      <c r="CA7660" s="100"/>
      <c r="CB7660"/>
      <c r="CG7660" s="65"/>
      <c r="DJ7660" s="139"/>
      <c r="DK7660" s="95"/>
      <c r="DO7660" s="141"/>
      <c r="DP7660" s="91"/>
      <c r="DQ7660" s="72"/>
      <c r="DR7660" s="72"/>
      <c r="DS7660" s="72"/>
      <c r="DT7660" s="72"/>
      <c r="DZ7660" s="141"/>
      <c r="EA7660" s="141"/>
      <c r="EE7660" s="143"/>
    </row>
    <row r="7661" spans="78:135">
      <c r="BZ7661"/>
      <c r="CA7661" s="100"/>
      <c r="CB7661"/>
      <c r="CG7661" s="65"/>
      <c r="DJ7661" s="139"/>
      <c r="DK7661" s="95"/>
      <c r="DO7661" s="141"/>
      <c r="DP7661" s="91"/>
      <c r="DQ7661" s="72"/>
      <c r="DR7661" s="72"/>
      <c r="DS7661" s="72"/>
      <c r="DT7661" s="72"/>
      <c r="DZ7661" s="141"/>
      <c r="EA7661" s="141"/>
      <c r="EE7661" s="143"/>
    </row>
    <row r="7662" spans="78:135">
      <c r="BZ7662"/>
      <c r="CA7662" s="100"/>
      <c r="CB7662"/>
      <c r="CG7662" s="65"/>
      <c r="DJ7662" s="139"/>
      <c r="DK7662" s="95"/>
      <c r="DO7662" s="141"/>
      <c r="DP7662" s="91"/>
      <c r="DQ7662" s="72"/>
      <c r="DR7662" s="72"/>
      <c r="DS7662" s="72"/>
      <c r="DT7662" s="72"/>
      <c r="DZ7662" s="141"/>
      <c r="EA7662" s="141"/>
      <c r="EE7662" s="143"/>
    </row>
    <row r="7663" spans="78:135">
      <c r="BZ7663"/>
      <c r="CA7663" s="100"/>
      <c r="CB7663"/>
      <c r="CG7663" s="65"/>
      <c r="DJ7663" s="139"/>
      <c r="DK7663" s="95"/>
      <c r="DO7663" s="141"/>
      <c r="DP7663" s="91"/>
      <c r="DQ7663" s="72"/>
      <c r="DR7663" s="72"/>
      <c r="DS7663" s="72"/>
      <c r="DT7663" s="72"/>
      <c r="DZ7663" s="141"/>
      <c r="EA7663" s="141"/>
      <c r="EE7663" s="143"/>
    </row>
    <row r="7664" spans="78:135">
      <c r="BZ7664"/>
      <c r="CA7664" s="100"/>
      <c r="CB7664"/>
      <c r="CG7664" s="65"/>
      <c r="DJ7664" s="139"/>
      <c r="DK7664" s="95"/>
      <c r="DO7664" s="141"/>
      <c r="DP7664" s="91"/>
      <c r="DQ7664" s="72"/>
      <c r="DR7664" s="72"/>
      <c r="DS7664" s="72"/>
      <c r="DT7664" s="72"/>
      <c r="DZ7664" s="141"/>
      <c r="EA7664" s="141"/>
      <c r="EE7664" s="143"/>
    </row>
    <row r="7665" spans="78:135">
      <c r="BZ7665"/>
      <c r="CA7665" s="100"/>
      <c r="CB7665"/>
      <c r="CG7665" s="65"/>
      <c r="DJ7665" s="139"/>
      <c r="DK7665" s="95"/>
      <c r="DO7665" s="141"/>
      <c r="DP7665" s="91"/>
      <c r="DQ7665" s="72"/>
      <c r="DR7665" s="72"/>
      <c r="DS7665" s="72"/>
      <c r="DT7665" s="72"/>
      <c r="DZ7665" s="141"/>
      <c r="EA7665" s="141"/>
      <c r="EE7665" s="143"/>
    </row>
    <row r="7666" spans="78:135">
      <c r="BZ7666"/>
      <c r="CA7666" s="100"/>
      <c r="CB7666"/>
      <c r="CG7666" s="65"/>
      <c r="DJ7666" s="139"/>
      <c r="DK7666" s="95"/>
      <c r="DO7666" s="141"/>
      <c r="DP7666" s="91"/>
      <c r="DQ7666" s="72"/>
      <c r="DR7666" s="72"/>
      <c r="DS7666" s="72"/>
      <c r="DT7666" s="72"/>
      <c r="DZ7666" s="141"/>
      <c r="EA7666" s="141"/>
      <c r="EE7666" s="143"/>
    </row>
    <row r="7667" spans="78:135">
      <c r="BZ7667"/>
      <c r="CA7667" s="100"/>
      <c r="CB7667"/>
      <c r="CG7667" s="65"/>
      <c r="DJ7667" s="139"/>
      <c r="DK7667" s="95"/>
      <c r="DO7667" s="141"/>
      <c r="DP7667" s="91"/>
      <c r="DQ7667" s="72"/>
      <c r="DR7667" s="72"/>
      <c r="DS7667" s="72"/>
      <c r="DT7667" s="72"/>
      <c r="DZ7667" s="141"/>
      <c r="EA7667" s="141"/>
      <c r="EE7667" s="143"/>
    </row>
    <row r="7668" spans="78:135">
      <c r="BZ7668"/>
      <c r="CA7668" s="100"/>
      <c r="CB7668"/>
      <c r="CG7668" s="65"/>
      <c r="DJ7668" s="139"/>
      <c r="DK7668" s="95"/>
      <c r="DO7668" s="141"/>
      <c r="DP7668" s="91"/>
      <c r="DQ7668" s="72"/>
      <c r="DR7668" s="72"/>
      <c r="DS7668" s="72"/>
      <c r="DT7668" s="72"/>
      <c r="DZ7668" s="141"/>
      <c r="EA7668" s="141"/>
      <c r="EE7668" s="143"/>
    </row>
    <row r="7669" spans="78:135">
      <c r="BZ7669"/>
      <c r="CA7669" s="100"/>
      <c r="CB7669"/>
      <c r="CG7669" s="65"/>
      <c r="DJ7669" s="139"/>
      <c r="DK7669" s="95"/>
      <c r="DO7669" s="141"/>
      <c r="DP7669" s="91"/>
      <c r="DQ7669" s="72"/>
      <c r="DR7669" s="72"/>
      <c r="DS7669" s="72"/>
      <c r="DT7669" s="72"/>
      <c r="DZ7669" s="141"/>
      <c r="EA7669" s="141"/>
      <c r="EE7669" s="143"/>
    </row>
    <row r="7670" spans="78:135">
      <c r="BZ7670"/>
      <c r="CA7670" s="100"/>
      <c r="CB7670"/>
      <c r="CG7670" s="65"/>
      <c r="DJ7670" s="139"/>
      <c r="DK7670" s="95"/>
      <c r="DO7670" s="141"/>
      <c r="DP7670" s="91"/>
      <c r="DQ7670" s="72"/>
      <c r="DR7670" s="72"/>
      <c r="DS7670" s="72"/>
      <c r="DT7670" s="72"/>
      <c r="DZ7670" s="141"/>
      <c r="EA7670" s="141"/>
      <c r="EE7670" s="143"/>
    </row>
    <row r="7671" spans="78:135">
      <c r="BZ7671"/>
      <c r="CA7671" s="100"/>
      <c r="CB7671"/>
      <c r="CG7671" s="65"/>
      <c r="DJ7671" s="139"/>
      <c r="DK7671" s="95"/>
      <c r="DO7671" s="141"/>
      <c r="DP7671" s="91"/>
      <c r="DQ7671" s="72"/>
      <c r="DR7671" s="72"/>
      <c r="DS7671" s="72"/>
      <c r="DT7671" s="72"/>
      <c r="DZ7671" s="141"/>
      <c r="EA7671" s="141"/>
      <c r="EE7671" s="143"/>
    </row>
    <row r="7672" spans="78:135">
      <c r="BZ7672"/>
      <c r="CA7672" s="100"/>
      <c r="CB7672"/>
      <c r="CG7672" s="65"/>
      <c r="DJ7672" s="139"/>
      <c r="DK7672" s="95"/>
      <c r="DO7672" s="141"/>
      <c r="DP7672" s="91"/>
      <c r="DQ7672" s="72"/>
      <c r="DR7672" s="72"/>
      <c r="DS7672" s="72"/>
      <c r="DT7672" s="72"/>
      <c r="DZ7672" s="141"/>
      <c r="EA7672" s="141"/>
      <c r="EE7672" s="143"/>
    </row>
    <row r="7673" spans="78:135">
      <c r="BZ7673"/>
      <c r="CA7673" s="100"/>
      <c r="CB7673"/>
      <c r="CG7673" s="65"/>
      <c r="DJ7673" s="139"/>
      <c r="DK7673" s="95"/>
      <c r="DO7673" s="141"/>
      <c r="DP7673" s="91"/>
      <c r="DQ7673" s="72"/>
      <c r="DR7673" s="72"/>
      <c r="DS7673" s="72"/>
      <c r="DT7673" s="72"/>
      <c r="DZ7673" s="141"/>
      <c r="EA7673" s="141"/>
      <c r="EE7673" s="143"/>
    </row>
    <row r="7674" spans="78:135">
      <c r="BZ7674"/>
      <c r="CA7674" s="100"/>
      <c r="CB7674"/>
      <c r="CG7674" s="65"/>
      <c r="DJ7674" s="139"/>
      <c r="DK7674" s="95"/>
      <c r="DO7674" s="141"/>
      <c r="DP7674" s="91"/>
      <c r="DQ7674" s="72"/>
      <c r="DR7674" s="72"/>
      <c r="DS7674" s="72"/>
      <c r="DT7674" s="72"/>
      <c r="DZ7674" s="141"/>
      <c r="EA7674" s="141"/>
      <c r="EE7674" s="143"/>
    </row>
    <row r="7675" spans="78:135">
      <c r="BZ7675"/>
      <c r="CA7675" s="100"/>
      <c r="CB7675"/>
      <c r="CG7675" s="65"/>
      <c r="DJ7675" s="139"/>
      <c r="DK7675" s="95"/>
      <c r="DO7675" s="141"/>
      <c r="DP7675" s="91"/>
      <c r="DQ7675" s="72"/>
      <c r="DR7675" s="72"/>
      <c r="DS7675" s="72"/>
      <c r="DT7675" s="72"/>
      <c r="DZ7675" s="141"/>
      <c r="EA7675" s="141"/>
      <c r="EE7675" s="143"/>
    </row>
    <row r="7676" spans="78:135">
      <c r="BZ7676"/>
      <c r="CA7676" s="100"/>
      <c r="CB7676"/>
      <c r="CG7676" s="65"/>
      <c r="DJ7676" s="139"/>
      <c r="DK7676" s="95"/>
      <c r="DO7676" s="141"/>
      <c r="DP7676" s="91"/>
      <c r="DQ7676" s="72"/>
      <c r="DR7676" s="72"/>
      <c r="DS7676" s="72"/>
      <c r="DT7676" s="72"/>
      <c r="DZ7676" s="141"/>
      <c r="EA7676" s="141"/>
      <c r="EE7676" s="143"/>
    </row>
    <row r="7677" spans="78:135">
      <c r="BZ7677"/>
      <c r="CA7677" s="100"/>
      <c r="CB7677"/>
      <c r="CG7677" s="65"/>
      <c r="DJ7677" s="139"/>
      <c r="DK7677" s="95"/>
      <c r="DO7677" s="141"/>
      <c r="DP7677" s="91"/>
      <c r="DQ7677" s="72"/>
      <c r="DR7677" s="72"/>
      <c r="DS7677" s="72"/>
      <c r="DT7677" s="72"/>
      <c r="DZ7677" s="141"/>
      <c r="EA7677" s="141"/>
      <c r="EE7677" s="143"/>
    </row>
    <row r="7678" spans="78:135">
      <c r="BZ7678"/>
      <c r="CA7678" s="100"/>
      <c r="CB7678"/>
      <c r="CG7678" s="65"/>
      <c r="DJ7678" s="139"/>
      <c r="DK7678" s="95"/>
      <c r="DO7678" s="141"/>
      <c r="DP7678" s="91"/>
      <c r="DQ7678" s="72"/>
      <c r="DR7678" s="72"/>
      <c r="DS7678" s="72"/>
      <c r="DT7678" s="72"/>
      <c r="DZ7678" s="141"/>
      <c r="EA7678" s="141"/>
      <c r="EE7678" s="143"/>
    </row>
    <row r="7679" spans="78:135">
      <c r="BZ7679"/>
      <c r="CA7679" s="100"/>
      <c r="CB7679"/>
      <c r="CG7679" s="65"/>
      <c r="DJ7679" s="139"/>
      <c r="DK7679" s="95"/>
      <c r="DO7679" s="141"/>
      <c r="DP7679" s="91"/>
      <c r="DQ7679" s="72"/>
      <c r="DR7679" s="72"/>
      <c r="DS7679" s="72"/>
      <c r="DT7679" s="72"/>
      <c r="DZ7679" s="141"/>
      <c r="EA7679" s="141"/>
      <c r="EE7679" s="143"/>
    </row>
    <row r="7680" spans="78:135">
      <c r="BZ7680"/>
      <c r="CA7680" s="100"/>
      <c r="CB7680"/>
      <c r="CG7680" s="65"/>
      <c r="DJ7680" s="139"/>
      <c r="DK7680" s="95"/>
      <c r="DO7680" s="141"/>
      <c r="DP7680" s="91"/>
      <c r="DQ7680" s="72"/>
      <c r="DR7680" s="72"/>
      <c r="DS7680" s="72"/>
      <c r="DT7680" s="72"/>
      <c r="DZ7680" s="141"/>
      <c r="EA7680" s="141"/>
      <c r="EE7680" s="143"/>
    </row>
    <row r="7681" spans="78:135">
      <c r="BZ7681"/>
      <c r="CA7681" s="100"/>
      <c r="CB7681"/>
      <c r="CG7681" s="65"/>
      <c r="DJ7681" s="139"/>
      <c r="DK7681" s="95"/>
      <c r="DO7681" s="141"/>
      <c r="DP7681" s="91"/>
      <c r="DQ7681" s="72"/>
      <c r="DR7681" s="72"/>
      <c r="DS7681" s="72"/>
      <c r="DT7681" s="72"/>
      <c r="DZ7681" s="141"/>
      <c r="EA7681" s="141"/>
      <c r="EE7681" s="143"/>
    </row>
    <row r="7682" spans="78:135">
      <c r="BZ7682"/>
      <c r="CA7682" s="100"/>
      <c r="CB7682"/>
      <c r="CG7682" s="65"/>
      <c r="DJ7682" s="139"/>
      <c r="DK7682" s="95"/>
      <c r="DO7682" s="141"/>
      <c r="DP7682" s="91"/>
      <c r="DQ7682" s="72"/>
      <c r="DR7682" s="72"/>
      <c r="DS7682" s="72"/>
      <c r="DT7682" s="72"/>
      <c r="DZ7682" s="141"/>
      <c r="EA7682" s="141"/>
      <c r="EE7682" s="143"/>
    </row>
    <row r="7683" spans="78:135">
      <c r="BZ7683"/>
      <c r="CA7683" s="100"/>
      <c r="CB7683"/>
      <c r="CG7683" s="65"/>
      <c r="DJ7683" s="139"/>
      <c r="DK7683" s="95"/>
      <c r="DO7683" s="141"/>
      <c r="DP7683" s="91"/>
      <c r="DQ7683" s="72"/>
      <c r="DR7683" s="72"/>
      <c r="DS7683" s="72"/>
      <c r="DT7683" s="72"/>
      <c r="DZ7683" s="141"/>
      <c r="EA7683" s="141"/>
      <c r="EE7683" s="143"/>
    </row>
    <row r="7684" spans="78:135">
      <c r="BZ7684"/>
      <c r="CA7684" s="100"/>
      <c r="CB7684"/>
      <c r="CG7684" s="65"/>
      <c r="DJ7684" s="139"/>
      <c r="DK7684" s="95"/>
      <c r="DO7684" s="141"/>
      <c r="DP7684" s="91"/>
      <c r="DQ7684" s="72"/>
      <c r="DR7684" s="72"/>
      <c r="DS7684" s="72"/>
      <c r="DT7684" s="72"/>
      <c r="DZ7684" s="141"/>
      <c r="EA7684" s="141"/>
      <c r="EE7684" s="143"/>
    </row>
    <row r="7685" spans="78:135">
      <c r="BZ7685"/>
      <c r="CA7685" s="100"/>
      <c r="CB7685"/>
      <c r="CG7685" s="65"/>
      <c r="DJ7685" s="139"/>
      <c r="DK7685" s="95"/>
      <c r="DO7685" s="141"/>
      <c r="DP7685" s="91"/>
      <c r="DQ7685" s="72"/>
      <c r="DR7685" s="72"/>
      <c r="DS7685" s="72"/>
      <c r="DT7685" s="72"/>
      <c r="DZ7685" s="141"/>
      <c r="EA7685" s="141"/>
      <c r="EE7685" s="143"/>
    </row>
    <row r="7686" spans="78:135">
      <c r="BZ7686"/>
      <c r="CA7686" s="100"/>
      <c r="CB7686"/>
      <c r="CG7686" s="65"/>
      <c r="DJ7686" s="139"/>
      <c r="DK7686" s="95"/>
      <c r="DO7686" s="141"/>
      <c r="DP7686" s="91"/>
      <c r="DQ7686" s="72"/>
      <c r="DR7686" s="72"/>
      <c r="DS7686" s="72"/>
      <c r="DT7686" s="72"/>
      <c r="DZ7686" s="141"/>
      <c r="EA7686" s="141"/>
      <c r="EE7686" s="143"/>
    </row>
    <row r="7687" spans="78:135">
      <c r="BZ7687"/>
      <c r="CA7687" s="100"/>
      <c r="CB7687"/>
      <c r="CG7687" s="65"/>
      <c r="DJ7687" s="139"/>
      <c r="DK7687" s="95"/>
      <c r="DO7687" s="141"/>
      <c r="DP7687" s="91"/>
      <c r="DQ7687" s="72"/>
      <c r="DR7687" s="72"/>
      <c r="DS7687" s="72"/>
      <c r="DT7687" s="72"/>
      <c r="DZ7687" s="141"/>
      <c r="EA7687" s="141"/>
      <c r="EE7687" s="143"/>
    </row>
    <row r="7688" spans="78:135">
      <c r="BZ7688"/>
      <c r="CA7688" s="100"/>
      <c r="CB7688"/>
      <c r="CG7688" s="65"/>
      <c r="DJ7688" s="139"/>
      <c r="DK7688" s="95"/>
      <c r="DO7688" s="141"/>
      <c r="DP7688" s="91"/>
      <c r="DQ7688" s="72"/>
      <c r="DR7688" s="72"/>
      <c r="DS7688" s="72"/>
      <c r="DT7688" s="72"/>
      <c r="DZ7688" s="141"/>
      <c r="EA7688" s="141"/>
      <c r="EE7688" s="143"/>
    </row>
    <row r="7689" spans="78:135">
      <c r="BZ7689"/>
      <c r="CA7689" s="100"/>
      <c r="CB7689"/>
      <c r="CG7689" s="65"/>
      <c r="DJ7689" s="139"/>
      <c r="DK7689" s="95"/>
      <c r="DO7689" s="141"/>
      <c r="DP7689" s="91"/>
      <c r="DQ7689" s="72"/>
      <c r="DR7689" s="72"/>
      <c r="DS7689" s="72"/>
      <c r="DT7689" s="72"/>
      <c r="DZ7689" s="141"/>
      <c r="EA7689" s="141"/>
      <c r="EE7689" s="143"/>
    </row>
    <row r="7690" spans="78:135">
      <c r="BZ7690"/>
      <c r="CA7690" s="100"/>
      <c r="CB7690"/>
      <c r="CG7690" s="65"/>
      <c r="DJ7690" s="139"/>
      <c r="DK7690" s="95"/>
      <c r="DO7690" s="141"/>
      <c r="DP7690" s="91"/>
      <c r="DQ7690" s="72"/>
      <c r="DR7690" s="72"/>
      <c r="DS7690" s="72"/>
      <c r="DT7690" s="72"/>
      <c r="DZ7690" s="141"/>
      <c r="EA7690" s="141"/>
      <c r="EE7690" s="143"/>
    </row>
    <row r="7691" spans="78:135">
      <c r="BZ7691"/>
      <c r="CA7691" s="100"/>
      <c r="CB7691"/>
      <c r="CG7691" s="65"/>
      <c r="DJ7691" s="139"/>
      <c r="DK7691" s="95"/>
      <c r="DO7691" s="141"/>
      <c r="DP7691" s="91"/>
      <c r="DQ7691" s="72"/>
      <c r="DR7691" s="72"/>
      <c r="DS7691" s="72"/>
      <c r="DT7691" s="72"/>
      <c r="DZ7691" s="141"/>
      <c r="EA7691" s="141"/>
      <c r="EE7691" s="143"/>
    </row>
    <row r="7692" spans="78:135">
      <c r="BZ7692"/>
      <c r="CA7692" s="100"/>
      <c r="CB7692"/>
      <c r="CG7692" s="65"/>
      <c r="DJ7692" s="139"/>
      <c r="DK7692" s="95"/>
      <c r="DO7692" s="141"/>
      <c r="DP7692" s="91"/>
      <c r="DQ7692" s="72"/>
      <c r="DR7692" s="72"/>
      <c r="DS7692" s="72"/>
      <c r="DT7692" s="72"/>
      <c r="DZ7692" s="141"/>
      <c r="EA7692" s="141"/>
      <c r="EE7692" s="143"/>
    </row>
    <row r="7693" spans="78:135">
      <c r="BZ7693"/>
      <c r="CA7693" s="100"/>
      <c r="CB7693"/>
      <c r="CG7693" s="65"/>
      <c r="DJ7693" s="139"/>
      <c r="DK7693" s="95"/>
      <c r="DO7693" s="141"/>
      <c r="DP7693" s="91"/>
      <c r="DQ7693" s="72"/>
      <c r="DR7693" s="72"/>
      <c r="DS7693" s="72"/>
      <c r="DT7693" s="72"/>
      <c r="DZ7693" s="141"/>
      <c r="EA7693" s="141"/>
      <c r="EE7693" s="143"/>
    </row>
    <row r="7694" spans="78:135">
      <c r="BZ7694"/>
      <c r="CA7694" s="100"/>
      <c r="CB7694"/>
      <c r="CG7694" s="65"/>
      <c r="DJ7694" s="139"/>
      <c r="DK7694" s="95"/>
      <c r="DO7694" s="141"/>
      <c r="DP7694" s="91"/>
      <c r="DQ7694" s="72"/>
      <c r="DR7694" s="72"/>
      <c r="DS7694" s="72"/>
      <c r="DT7694" s="72"/>
      <c r="DZ7694" s="141"/>
      <c r="EA7694" s="141"/>
      <c r="EE7694" s="143"/>
    </row>
    <row r="7695" spans="78:135">
      <c r="BZ7695"/>
      <c r="CA7695" s="100"/>
      <c r="CB7695"/>
      <c r="CG7695" s="65"/>
      <c r="DJ7695" s="139"/>
      <c r="DK7695" s="95"/>
      <c r="DO7695" s="141"/>
      <c r="DP7695" s="91"/>
      <c r="DQ7695" s="72"/>
      <c r="DR7695" s="72"/>
      <c r="DS7695" s="72"/>
      <c r="DT7695" s="72"/>
      <c r="DZ7695" s="141"/>
      <c r="EA7695" s="141"/>
      <c r="EE7695" s="143"/>
    </row>
    <row r="7696" spans="78:135">
      <c r="BZ7696"/>
      <c r="CA7696" s="100"/>
      <c r="CB7696"/>
      <c r="CG7696" s="65"/>
      <c r="DJ7696" s="139"/>
      <c r="DK7696" s="95"/>
      <c r="DO7696" s="141"/>
      <c r="DP7696" s="91"/>
      <c r="DQ7696" s="72"/>
      <c r="DR7696" s="72"/>
      <c r="DS7696" s="72"/>
      <c r="DT7696" s="72"/>
      <c r="DZ7696" s="141"/>
      <c r="EA7696" s="141"/>
      <c r="EE7696" s="143"/>
    </row>
    <row r="7697" spans="78:135">
      <c r="BZ7697"/>
      <c r="CA7697" s="100"/>
      <c r="CB7697"/>
      <c r="CG7697" s="65"/>
      <c r="DJ7697" s="139"/>
      <c r="DK7697" s="95"/>
      <c r="DO7697" s="141"/>
      <c r="DP7697" s="91"/>
      <c r="DQ7697" s="72"/>
      <c r="DR7697" s="72"/>
      <c r="DS7697" s="72"/>
      <c r="DT7697" s="72"/>
      <c r="DZ7697" s="141"/>
      <c r="EA7697" s="141"/>
      <c r="EE7697" s="143"/>
    </row>
    <row r="7698" spans="78:135">
      <c r="BZ7698"/>
      <c r="CA7698" s="100"/>
      <c r="CB7698"/>
      <c r="CG7698" s="65"/>
      <c r="DJ7698" s="139"/>
      <c r="DK7698" s="95"/>
      <c r="DO7698" s="141"/>
      <c r="DP7698" s="91"/>
      <c r="DQ7698" s="72"/>
      <c r="DR7698" s="72"/>
      <c r="DS7698" s="72"/>
      <c r="DT7698" s="72"/>
      <c r="DZ7698" s="141"/>
      <c r="EA7698" s="141"/>
      <c r="EE7698" s="143"/>
    </row>
    <row r="7699" spans="78:135">
      <c r="BZ7699"/>
      <c r="CA7699" s="100"/>
      <c r="CB7699"/>
      <c r="CG7699" s="65"/>
      <c r="DJ7699" s="139"/>
      <c r="DK7699" s="95"/>
      <c r="DO7699" s="141"/>
      <c r="DP7699" s="91"/>
      <c r="DQ7699" s="72"/>
      <c r="DR7699" s="72"/>
      <c r="DS7699" s="72"/>
      <c r="DT7699" s="72"/>
      <c r="DZ7699" s="141"/>
      <c r="EA7699" s="141"/>
      <c r="EE7699" s="143"/>
    </row>
    <row r="7700" spans="78:135">
      <c r="BZ7700"/>
      <c r="CA7700" s="100"/>
      <c r="CB7700"/>
      <c r="CG7700" s="65"/>
      <c r="DJ7700" s="139"/>
      <c r="DK7700" s="95"/>
      <c r="DO7700" s="141"/>
      <c r="DP7700" s="91"/>
      <c r="DQ7700" s="72"/>
      <c r="DR7700" s="72"/>
      <c r="DS7700" s="72"/>
      <c r="DT7700" s="72"/>
      <c r="DZ7700" s="141"/>
      <c r="EA7700" s="141"/>
      <c r="EE7700" s="143"/>
    </row>
    <row r="7701" spans="78:135">
      <c r="BZ7701"/>
      <c r="CA7701" s="100"/>
      <c r="CB7701"/>
      <c r="CG7701" s="65"/>
      <c r="DJ7701" s="139"/>
      <c r="DK7701" s="95"/>
      <c r="DO7701" s="141"/>
      <c r="DP7701" s="91"/>
      <c r="DQ7701" s="72"/>
      <c r="DR7701" s="72"/>
      <c r="DS7701" s="72"/>
      <c r="DT7701" s="72"/>
      <c r="DZ7701" s="141"/>
      <c r="EA7701" s="141"/>
      <c r="EE7701" s="143"/>
    </row>
    <row r="7702" spans="78:135">
      <c r="BZ7702"/>
      <c r="CA7702" s="100"/>
      <c r="CB7702"/>
      <c r="CG7702" s="65"/>
      <c r="DJ7702" s="139"/>
      <c r="DK7702" s="95"/>
      <c r="DO7702" s="141"/>
      <c r="DP7702" s="91"/>
      <c r="DQ7702" s="72"/>
      <c r="DR7702" s="72"/>
      <c r="DS7702" s="72"/>
      <c r="DT7702" s="72"/>
      <c r="DZ7702" s="141"/>
      <c r="EA7702" s="141"/>
      <c r="EE7702" s="143"/>
    </row>
    <row r="7703" spans="78:135">
      <c r="BZ7703"/>
      <c r="CA7703" s="100"/>
      <c r="CB7703"/>
      <c r="CG7703" s="65"/>
      <c r="DJ7703" s="139"/>
      <c r="DK7703" s="95"/>
      <c r="DO7703" s="141"/>
      <c r="DP7703" s="91"/>
      <c r="DQ7703" s="72"/>
      <c r="DR7703" s="72"/>
      <c r="DS7703" s="72"/>
      <c r="DT7703" s="72"/>
      <c r="DZ7703" s="141"/>
      <c r="EA7703" s="141"/>
      <c r="EE7703" s="143"/>
    </row>
    <row r="7704" spans="78:135">
      <c r="BZ7704"/>
      <c r="CA7704" s="100"/>
      <c r="CB7704"/>
      <c r="CG7704" s="65"/>
      <c r="DJ7704" s="139"/>
      <c r="DK7704" s="95"/>
      <c r="DO7704" s="141"/>
      <c r="DP7704" s="91"/>
      <c r="DQ7704" s="72"/>
      <c r="DR7704" s="72"/>
      <c r="DS7704" s="72"/>
      <c r="DT7704" s="72"/>
      <c r="DZ7704" s="141"/>
      <c r="EA7704" s="141"/>
      <c r="EE7704" s="143"/>
    </row>
    <row r="7705" spans="78:135">
      <c r="BZ7705"/>
      <c r="CA7705" s="100"/>
      <c r="CB7705"/>
      <c r="CG7705" s="65"/>
      <c r="DJ7705" s="139"/>
      <c r="DK7705" s="95"/>
      <c r="DO7705" s="141"/>
      <c r="DP7705" s="91"/>
      <c r="DQ7705" s="72"/>
      <c r="DR7705" s="72"/>
      <c r="DS7705" s="72"/>
      <c r="DT7705" s="72"/>
      <c r="DZ7705" s="141"/>
      <c r="EA7705" s="141"/>
      <c r="EE7705" s="143"/>
    </row>
    <row r="7706" spans="78:135">
      <c r="BZ7706"/>
      <c r="CA7706" s="100"/>
      <c r="CB7706"/>
      <c r="CG7706" s="65"/>
      <c r="DJ7706" s="139"/>
      <c r="DK7706" s="95"/>
      <c r="DO7706" s="141"/>
      <c r="DP7706" s="91"/>
      <c r="DQ7706" s="72"/>
      <c r="DR7706" s="72"/>
      <c r="DS7706" s="72"/>
      <c r="DT7706" s="72"/>
      <c r="DZ7706" s="141"/>
      <c r="EA7706" s="141"/>
      <c r="EE7706" s="143"/>
    </row>
    <row r="7707" spans="78:135">
      <c r="BZ7707"/>
      <c r="CA7707" s="100"/>
      <c r="CB7707"/>
      <c r="CG7707" s="65"/>
      <c r="DJ7707" s="139"/>
      <c r="DK7707" s="95"/>
      <c r="DO7707" s="141"/>
      <c r="DP7707" s="91"/>
      <c r="DQ7707" s="72"/>
      <c r="DR7707" s="72"/>
      <c r="DS7707" s="72"/>
      <c r="DT7707" s="72"/>
      <c r="DZ7707" s="141"/>
      <c r="EA7707" s="141"/>
      <c r="EE7707" s="143"/>
    </row>
    <row r="7708" spans="78:135">
      <c r="BZ7708"/>
      <c r="CA7708" s="100"/>
      <c r="CB7708"/>
      <c r="CG7708" s="65"/>
      <c r="DJ7708" s="139"/>
      <c r="DK7708" s="95"/>
      <c r="DO7708" s="141"/>
      <c r="DP7708" s="91"/>
      <c r="DQ7708" s="72"/>
      <c r="DR7708" s="72"/>
      <c r="DS7708" s="72"/>
      <c r="DT7708" s="72"/>
      <c r="DZ7708" s="141"/>
      <c r="EA7708" s="141"/>
      <c r="EE7708" s="143"/>
    </row>
    <row r="7709" spans="78:135">
      <c r="BZ7709"/>
      <c r="CA7709" s="100"/>
      <c r="CB7709"/>
      <c r="CG7709" s="65"/>
      <c r="DJ7709" s="139"/>
      <c r="DK7709" s="95"/>
      <c r="DO7709" s="141"/>
      <c r="DP7709" s="91"/>
      <c r="DQ7709" s="72"/>
      <c r="DR7709" s="72"/>
      <c r="DS7709" s="72"/>
      <c r="DT7709" s="72"/>
      <c r="DZ7709" s="141"/>
      <c r="EA7709" s="141"/>
      <c r="EE7709" s="143"/>
    </row>
    <row r="7710" spans="78:135">
      <c r="BZ7710"/>
      <c r="CA7710" s="100"/>
      <c r="CB7710"/>
      <c r="CG7710" s="65"/>
      <c r="DJ7710" s="139"/>
      <c r="DK7710" s="95"/>
      <c r="DO7710" s="141"/>
      <c r="DP7710" s="91"/>
      <c r="DQ7710" s="72"/>
      <c r="DR7710" s="72"/>
      <c r="DS7710" s="72"/>
      <c r="DT7710" s="72"/>
      <c r="DZ7710" s="141"/>
      <c r="EA7710" s="141"/>
      <c r="EE7710" s="143"/>
    </row>
    <row r="7711" spans="78:135">
      <c r="BZ7711"/>
      <c r="CA7711" s="100"/>
      <c r="CB7711"/>
      <c r="CG7711" s="65"/>
      <c r="DJ7711" s="139"/>
      <c r="DK7711" s="95"/>
      <c r="DO7711" s="141"/>
      <c r="DP7711" s="91"/>
      <c r="DQ7711" s="72"/>
      <c r="DR7711" s="72"/>
      <c r="DS7711" s="72"/>
      <c r="DT7711" s="72"/>
      <c r="DZ7711" s="141"/>
      <c r="EA7711" s="141"/>
      <c r="EE7711" s="143"/>
    </row>
    <row r="7712" spans="78:135">
      <c r="BZ7712"/>
      <c r="CA7712" s="100"/>
      <c r="CB7712"/>
      <c r="CG7712" s="65"/>
      <c r="DJ7712" s="139"/>
      <c r="DK7712" s="95"/>
      <c r="DO7712" s="141"/>
      <c r="DP7712" s="91"/>
      <c r="DQ7712" s="72"/>
      <c r="DR7712" s="72"/>
      <c r="DS7712" s="72"/>
      <c r="DT7712" s="72"/>
      <c r="DZ7712" s="141"/>
      <c r="EA7712" s="141"/>
      <c r="EE7712" s="143"/>
    </row>
    <row r="7713" spans="78:135">
      <c r="BZ7713"/>
      <c r="CA7713" s="100"/>
      <c r="CB7713"/>
      <c r="CG7713" s="65"/>
      <c r="DJ7713" s="139"/>
      <c r="DK7713" s="95"/>
      <c r="DO7713" s="141"/>
      <c r="DP7713" s="91"/>
      <c r="DQ7713" s="72"/>
      <c r="DR7713" s="72"/>
      <c r="DS7713" s="72"/>
      <c r="DT7713" s="72"/>
      <c r="DZ7713" s="141"/>
      <c r="EA7713" s="141"/>
      <c r="EE7713" s="143"/>
    </row>
    <row r="7714" spans="78:135">
      <c r="BZ7714"/>
      <c r="CA7714" s="100"/>
      <c r="CB7714"/>
      <c r="CG7714" s="65"/>
      <c r="DJ7714" s="139"/>
      <c r="DK7714" s="95"/>
      <c r="DO7714" s="141"/>
      <c r="DP7714" s="91"/>
      <c r="DQ7714" s="72"/>
      <c r="DR7714" s="72"/>
      <c r="DS7714" s="72"/>
      <c r="DT7714" s="72"/>
      <c r="DZ7714" s="141"/>
      <c r="EA7714" s="141"/>
      <c r="EE7714" s="143"/>
    </row>
    <row r="7715" spans="78:135">
      <c r="BZ7715"/>
      <c r="CA7715" s="100"/>
      <c r="CB7715"/>
      <c r="CG7715" s="65"/>
      <c r="DJ7715" s="139"/>
      <c r="DK7715" s="95"/>
      <c r="DO7715" s="141"/>
      <c r="DP7715" s="91"/>
      <c r="DQ7715" s="72"/>
      <c r="DR7715" s="72"/>
      <c r="DS7715" s="72"/>
      <c r="DT7715" s="72"/>
      <c r="DZ7715" s="141"/>
      <c r="EA7715" s="141"/>
      <c r="EE7715" s="143"/>
    </row>
    <row r="7716" spans="78:135">
      <c r="BZ7716"/>
      <c r="CA7716" s="100"/>
      <c r="CB7716"/>
      <c r="CG7716" s="65"/>
      <c r="DJ7716" s="139"/>
      <c r="DK7716" s="95"/>
      <c r="DO7716" s="141"/>
      <c r="DP7716" s="91"/>
      <c r="DQ7716" s="72"/>
      <c r="DR7716" s="72"/>
      <c r="DS7716" s="72"/>
      <c r="DT7716" s="72"/>
      <c r="DZ7716" s="141"/>
      <c r="EA7716" s="141"/>
      <c r="EE7716" s="143"/>
    </row>
    <row r="7717" spans="78:135">
      <c r="BZ7717"/>
      <c r="CA7717" s="100"/>
      <c r="CB7717"/>
      <c r="CG7717" s="65"/>
      <c r="DJ7717" s="139"/>
      <c r="DK7717" s="95"/>
      <c r="DO7717" s="141"/>
      <c r="DP7717" s="91"/>
      <c r="DQ7717" s="72"/>
      <c r="DR7717" s="72"/>
      <c r="DS7717" s="72"/>
      <c r="DT7717" s="72"/>
      <c r="DZ7717" s="141"/>
      <c r="EA7717" s="141"/>
      <c r="EE7717" s="143"/>
    </row>
    <row r="7718" spans="78:135">
      <c r="BZ7718"/>
      <c r="CA7718" s="100"/>
      <c r="CB7718"/>
      <c r="CG7718" s="65"/>
      <c r="DJ7718" s="139"/>
      <c r="DK7718" s="95"/>
      <c r="DO7718" s="141"/>
      <c r="DP7718" s="91"/>
      <c r="DQ7718" s="72"/>
      <c r="DR7718" s="72"/>
      <c r="DS7718" s="72"/>
      <c r="DT7718" s="72"/>
      <c r="DZ7718" s="141"/>
      <c r="EA7718" s="141"/>
      <c r="EE7718" s="143"/>
    </row>
    <row r="7719" spans="78:135">
      <c r="BZ7719"/>
      <c r="CA7719" s="100"/>
      <c r="CB7719"/>
      <c r="CG7719" s="65"/>
      <c r="DJ7719" s="139"/>
      <c r="DK7719" s="95"/>
      <c r="DO7719" s="141"/>
      <c r="DP7719" s="91"/>
      <c r="DQ7719" s="72"/>
      <c r="DR7719" s="72"/>
      <c r="DS7719" s="72"/>
      <c r="DT7719" s="72"/>
      <c r="DZ7719" s="141"/>
      <c r="EA7719" s="141"/>
      <c r="EE7719" s="143"/>
    </row>
    <row r="7720" spans="78:135">
      <c r="BZ7720"/>
      <c r="CA7720" s="100"/>
      <c r="CB7720"/>
      <c r="CG7720" s="65"/>
      <c r="DJ7720" s="139"/>
      <c r="DK7720" s="95"/>
      <c r="DO7720" s="141"/>
      <c r="DP7720" s="91"/>
      <c r="DQ7720" s="72"/>
      <c r="DR7720" s="72"/>
      <c r="DS7720" s="72"/>
      <c r="DT7720" s="72"/>
      <c r="DZ7720" s="141"/>
      <c r="EA7720" s="141"/>
      <c r="EE7720" s="143"/>
    </row>
    <row r="7721" spans="78:135">
      <c r="BZ7721"/>
      <c r="CA7721" s="100"/>
      <c r="CB7721"/>
      <c r="CG7721" s="65"/>
      <c r="DJ7721" s="139"/>
      <c r="DK7721" s="95"/>
      <c r="DO7721" s="141"/>
      <c r="DP7721" s="91"/>
      <c r="DQ7721" s="72"/>
      <c r="DR7721" s="72"/>
      <c r="DS7721" s="72"/>
      <c r="DT7721" s="72"/>
      <c r="DZ7721" s="141"/>
      <c r="EA7721" s="141"/>
      <c r="EE7721" s="143"/>
    </row>
    <row r="7722" spans="78:135">
      <c r="BZ7722"/>
      <c r="CA7722" s="100"/>
      <c r="CB7722"/>
      <c r="CG7722" s="65"/>
      <c r="DJ7722" s="139"/>
      <c r="DK7722" s="95"/>
      <c r="DO7722" s="141"/>
      <c r="DP7722" s="91"/>
      <c r="DQ7722" s="72"/>
      <c r="DR7722" s="72"/>
      <c r="DS7722" s="72"/>
      <c r="DT7722" s="72"/>
      <c r="DZ7722" s="141"/>
      <c r="EA7722" s="141"/>
      <c r="EE7722" s="143"/>
    </row>
    <row r="7723" spans="78:135">
      <c r="BZ7723"/>
      <c r="CA7723" s="100"/>
      <c r="CB7723"/>
      <c r="CG7723" s="65"/>
      <c r="DJ7723" s="139"/>
      <c r="DK7723" s="95"/>
      <c r="DO7723" s="141"/>
      <c r="DP7723" s="91"/>
      <c r="DQ7723" s="72"/>
      <c r="DR7723" s="72"/>
      <c r="DS7723" s="72"/>
      <c r="DT7723" s="72"/>
      <c r="DZ7723" s="141"/>
      <c r="EA7723" s="141"/>
      <c r="EE7723" s="143"/>
    </row>
    <row r="7724" spans="78:135">
      <c r="BZ7724"/>
      <c r="CA7724" s="100"/>
      <c r="CB7724"/>
      <c r="CG7724" s="65"/>
      <c r="DJ7724" s="139"/>
      <c r="DK7724" s="95"/>
      <c r="DO7724" s="141"/>
      <c r="DP7724" s="91"/>
      <c r="DQ7724" s="72"/>
      <c r="DR7724" s="72"/>
      <c r="DS7724" s="72"/>
      <c r="DT7724" s="72"/>
      <c r="DZ7724" s="141"/>
      <c r="EA7724" s="141"/>
      <c r="EE7724" s="143"/>
    </row>
    <row r="7725" spans="78:135">
      <c r="BZ7725"/>
      <c r="CA7725" s="100"/>
      <c r="CB7725"/>
      <c r="CG7725" s="65"/>
      <c r="DJ7725" s="139"/>
      <c r="DK7725" s="95"/>
      <c r="DO7725" s="141"/>
      <c r="DP7725" s="91"/>
      <c r="DQ7725" s="72"/>
      <c r="DR7725" s="72"/>
      <c r="DS7725" s="72"/>
      <c r="DT7725" s="72"/>
      <c r="DZ7725" s="141"/>
      <c r="EA7725" s="141"/>
      <c r="EE7725" s="143"/>
    </row>
    <row r="7726" spans="78:135">
      <c r="BZ7726"/>
      <c r="CA7726" s="100"/>
      <c r="CB7726"/>
      <c r="CG7726" s="65"/>
      <c r="DJ7726" s="139"/>
      <c r="DK7726" s="95"/>
      <c r="DO7726" s="141"/>
      <c r="DP7726" s="91"/>
      <c r="DQ7726" s="72"/>
      <c r="DR7726" s="72"/>
      <c r="DS7726" s="72"/>
      <c r="DT7726" s="72"/>
      <c r="DZ7726" s="141"/>
      <c r="EA7726" s="141"/>
      <c r="EE7726" s="143"/>
    </row>
    <row r="7727" spans="78:135">
      <c r="BZ7727"/>
      <c r="CA7727" s="100"/>
      <c r="CB7727"/>
      <c r="CG7727" s="65"/>
      <c r="DJ7727" s="139"/>
      <c r="DK7727" s="95"/>
      <c r="DO7727" s="141"/>
      <c r="DP7727" s="91"/>
      <c r="DQ7727" s="72"/>
      <c r="DR7727" s="72"/>
      <c r="DS7727" s="72"/>
      <c r="DT7727" s="72"/>
      <c r="DZ7727" s="141"/>
      <c r="EA7727" s="141"/>
      <c r="EE7727" s="143"/>
    </row>
    <row r="7728" spans="78:135">
      <c r="BZ7728"/>
      <c r="CA7728" s="100"/>
      <c r="CB7728"/>
      <c r="CG7728" s="65"/>
      <c r="DJ7728" s="139"/>
      <c r="DK7728" s="95"/>
      <c r="DO7728" s="141"/>
      <c r="DP7728" s="91"/>
      <c r="DQ7728" s="72"/>
      <c r="DR7728" s="72"/>
      <c r="DS7728" s="72"/>
      <c r="DT7728" s="72"/>
      <c r="DZ7728" s="141"/>
      <c r="EA7728" s="141"/>
      <c r="EE7728" s="143"/>
    </row>
    <row r="7729" spans="78:135">
      <c r="BZ7729"/>
      <c r="CA7729" s="100"/>
      <c r="CB7729"/>
      <c r="CG7729" s="65"/>
      <c r="DJ7729" s="139"/>
      <c r="DK7729" s="95"/>
      <c r="DO7729" s="141"/>
      <c r="DP7729" s="91"/>
      <c r="DQ7729" s="72"/>
      <c r="DR7729" s="72"/>
      <c r="DS7729" s="72"/>
      <c r="DT7729" s="72"/>
      <c r="DZ7729" s="141"/>
      <c r="EA7729" s="141"/>
      <c r="EE7729" s="143"/>
    </row>
    <row r="7730" spans="78:135">
      <c r="BZ7730"/>
      <c r="CA7730" s="100"/>
      <c r="CB7730"/>
      <c r="CG7730" s="65"/>
      <c r="DJ7730" s="139"/>
      <c r="DK7730" s="95"/>
      <c r="DO7730" s="141"/>
      <c r="DP7730" s="91"/>
      <c r="DQ7730" s="72"/>
      <c r="DR7730" s="72"/>
      <c r="DS7730" s="72"/>
      <c r="DT7730" s="72"/>
      <c r="DZ7730" s="141"/>
      <c r="EA7730" s="141"/>
      <c r="EE7730" s="143"/>
    </row>
    <row r="7731" spans="78:135">
      <c r="BZ7731"/>
      <c r="CA7731" s="100"/>
      <c r="CB7731"/>
      <c r="CG7731" s="65"/>
      <c r="DJ7731" s="139"/>
      <c r="DK7731" s="95"/>
      <c r="DO7731" s="141"/>
      <c r="DP7731" s="91"/>
      <c r="DQ7731" s="72"/>
      <c r="DR7731" s="72"/>
      <c r="DS7731" s="72"/>
      <c r="DT7731" s="72"/>
      <c r="DZ7731" s="141"/>
      <c r="EA7731" s="141"/>
      <c r="EE7731" s="143"/>
    </row>
    <row r="7732" spans="78:135">
      <c r="BZ7732"/>
      <c r="CA7732" s="100"/>
      <c r="CB7732"/>
      <c r="CG7732" s="65"/>
      <c r="DJ7732" s="139"/>
      <c r="DK7732" s="95"/>
      <c r="DO7732" s="141"/>
      <c r="DP7732" s="91"/>
      <c r="DQ7732" s="72"/>
      <c r="DR7732" s="72"/>
      <c r="DS7732" s="72"/>
      <c r="DT7732" s="72"/>
      <c r="DZ7732" s="141"/>
      <c r="EA7732" s="141"/>
      <c r="EE7732" s="143"/>
    </row>
    <row r="7733" spans="78:135">
      <c r="BZ7733"/>
      <c r="CA7733" s="100"/>
      <c r="CB7733"/>
      <c r="CG7733" s="65"/>
      <c r="DJ7733" s="139"/>
      <c r="DK7733" s="95"/>
      <c r="DO7733" s="141"/>
      <c r="DP7733" s="91"/>
      <c r="DQ7733" s="72"/>
      <c r="DR7733" s="72"/>
      <c r="DS7733" s="72"/>
      <c r="DT7733" s="72"/>
      <c r="DZ7733" s="141"/>
      <c r="EA7733" s="141"/>
      <c r="EE7733" s="143"/>
    </row>
    <row r="7734" spans="78:135">
      <c r="BZ7734"/>
      <c r="CA7734" s="100"/>
      <c r="CB7734"/>
      <c r="CG7734" s="65"/>
      <c r="DJ7734" s="139"/>
      <c r="DK7734" s="95"/>
      <c r="DO7734" s="141"/>
      <c r="DP7734" s="91"/>
      <c r="DQ7734" s="72"/>
      <c r="DR7734" s="72"/>
      <c r="DS7734" s="72"/>
      <c r="DT7734" s="72"/>
      <c r="DZ7734" s="141"/>
      <c r="EA7734" s="141"/>
      <c r="EE7734" s="143"/>
    </row>
    <row r="7735" spans="78:135">
      <c r="BZ7735"/>
      <c r="CA7735" s="100"/>
      <c r="CB7735"/>
      <c r="CG7735" s="65"/>
      <c r="DJ7735" s="139"/>
      <c r="DK7735" s="95"/>
      <c r="DO7735" s="141"/>
      <c r="DP7735" s="91"/>
      <c r="DQ7735" s="72"/>
      <c r="DR7735" s="72"/>
      <c r="DS7735" s="72"/>
      <c r="DT7735" s="72"/>
      <c r="DZ7735" s="141"/>
      <c r="EA7735" s="141"/>
      <c r="EE7735" s="143"/>
    </row>
    <row r="7736" spans="78:135">
      <c r="BZ7736"/>
      <c r="CA7736" s="100"/>
      <c r="CB7736"/>
      <c r="CG7736" s="65"/>
      <c r="DJ7736" s="139"/>
      <c r="DK7736" s="95"/>
      <c r="DO7736" s="141"/>
      <c r="DP7736" s="91"/>
      <c r="DQ7736" s="72"/>
      <c r="DR7736" s="72"/>
      <c r="DS7736" s="72"/>
      <c r="DT7736" s="72"/>
      <c r="DZ7736" s="141"/>
      <c r="EA7736" s="141"/>
      <c r="EE7736" s="143"/>
    </row>
    <row r="7737" spans="78:135">
      <c r="BZ7737"/>
      <c r="CA7737" s="100"/>
      <c r="CB7737"/>
      <c r="CG7737" s="65"/>
      <c r="DJ7737" s="139"/>
      <c r="DK7737" s="95"/>
      <c r="DO7737" s="141"/>
      <c r="DP7737" s="91"/>
      <c r="DQ7737" s="72"/>
      <c r="DR7737" s="72"/>
      <c r="DS7737" s="72"/>
      <c r="DT7737" s="72"/>
      <c r="DZ7737" s="141"/>
      <c r="EA7737" s="141"/>
      <c r="EE7737" s="143"/>
    </row>
    <row r="7738" spans="78:135">
      <c r="BZ7738"/>
      <c r="CA7738" s="100"/>
      <c r="CB7738"/>
      <c r="CG7738" s="65"/>
      <c r="DJ7738" s="139"/>
      <c r="DK7738" s="95"/>
      <c r="DO7738" s="141"/>
      <c r="DP7738" s="91"/>
      <c r="DQ7738" s="72"/>
      <c r="DR7738" s="72"/>
      <c r="DS7738" s="72"/>
      <c r="DT7738" s="72"/>
      <c r="DZ7738" s="141"/>
      <c r="EA7738" s="141"/>
      <c r="EE7738" s="143"/>
    </row>
    <row r="7739" spans="78:135">
      <c r="BZ7739"/>
      <c r="CA7739" s="100"/>
      <c r="CB7739"/>
      <c r="CG7739" s="65"/>
      <c r="DJ7739" s="139"/>
      <c r="DK7739" s="95"/>
      <c r="DO7739" s="141"/>
      <c r="DP7739" s="91"/>
      <c r="DQ7739" s="72"/>
      <c r="DR7739" s="72"/>
      <c r="DS7739" s="72"/>
      <c r="DT7739" s="72"/>
      <c r="DZ7739" s="141"/>
      <c r="EA7739" s="141"/>
      <c r="EE7739" s="143"/>
    </row>
    <row r="7740" spans="78:135">
      <c r="BZ7740"/>
      <c r="CA7740" s="100"/>
      <c r="CB7740"/>
      <c r="CG7740" s="65"/>
      <c r="DJ7740" s="139"/>
      <c r="DK7740" s="95"/>
      <c r="DO7740" s="141"/>
      <c r="DP7740" s="91"/>
      <c r="DQ7740" s="72"/>
      <c r="DR7740" s="72"/>
      <c r="DS7740" s="72"/>
      <c r="DT7740" s="72"/>
      <c r="DZ7740" s="141"/>
      <c r="EA7740" s="141"/>
      <c r="EE7740" s="143"/>
    </row>
    <row r="7741" spans="78:135">
      <c r="BZ7741"/>
      <c r="CA7741" s="100"/>
      <c r="CB7741"/>
      <c r="CG7741" s="65"/>
      <c r="DJ7741" s="139"/>
      <c r="DK7741" s="95"/>
      <c r="DO7741" s="141"/>
      <c r="DP7741" s="91"/>
      <c r="DQ7741" s="72"/>
      <c r="DR7741" s="72"/>
      <c r="DS7741" s="72"/>
      <c r="DT7741" s="72"/>
      <c r="DZ7741" s="141"/>
      <c r="EA7741" s="141"/>
      <c r="EE7741" s="143"/>
    </row>
    <row r="7742" spans="78:135">
      <c r="BZ7742"/>
      <c r="CA7742" s="100"/>
      <c r="CB7742"/>
      <c r="CG7742" s="65"/>
      <c r="DJ7742" s="139"/>
      <c r="DK7742" s="95"/>
      <c r="DO7742" s="141"/>
      <c r="DP7742" s="91"/>
      <c r="DQ7742" s="72"/>
      <c r="DR7742" s="72"/>
      <c r="DS7742" s="72"/>
      <c r="DT7742" s="72"/>
      <c r="DZ7742" s="141"/>
      <c r="EA7742" s="141"/>
      <c r="EE7742" s="143"/>
    </row>
    <row r="7743" spans="78:135">
      <c r="BZ7743"/>
      <c r="CA7743" s="100"/>
      <c r="CB7743"/>
      <c r="CG7743" s="65"/>
      <c r="DJ7743" s="139"/>
      <c r="DK7743" s="95"/>
      <c r="DO7743" s="141"/>
      <c r="DP7743" s="91"/>
      <c r="DQ7743" s="72"/>
      <c r="DR7743" s="72"/>
      <c r="DS7743" s="72"/>
      <c r="DT7743" s="72"/>
      <c r="DZ7743" s="141"/>
      <c r="EA7743" s="141"/>
      <c r="EE7743" s="143"/>
    </row>
    <row r="7744" spans="78:135">
      <c r="BZ7744"/>
      <c r="CA7744" s="100"/>
      <c r="CB7744"/>
      <c r="CG7744" s="65"/>
      <c r="DJ7744" s="139"/>
      <c r="DK7744" s="95"/>
      <c r="DO7744" s="141"/>
      <c r="DP7744" s="91"/>
      <c r="DQ7744" s="72"/>
      <c r="DR7744" s="72"/>
      <c r="DS7744" s="72"/>
      <c r="DT7744" s="72"/>
      <c r="DZ7744" s="141"/>
      <c r="EA7744" s="141"/>
      <c r="EE7744" s="143"/>
    </row>
    <row r="7745" spans="78:135">
      <c r="BZ7745"/>
      <c r="CA7745" s="100"/>
      <c r="CB7745"/>
      <c r="CG7745" s="65"/>
      <c r="DJ7745" s="139"/>
      <c r="DK7745" s="95"/>
      <c r="DO7745" s="141"/>
      <c r="DP7745" s="91"/>
      <c r="DQ7745" s="72"/>
      <c r="DR7745" s="72"/>
      <c r="DS7745" s="72"/>
      <c r="DT7745" s="72"/>
      <c r="DZ7745" s="141"/>
      <c r="EA7745" s="141"/>
      <c r="EE7745" s="143"/>
    </row>
    <row r="7746" spans="78:135">
      <c r="BZ7746"/>
      <c r="CA7746" s="100"/>
      <c r="CB7746"/>
      <c r="CG7746" s="65"/>
      <c r="DJ7746" s="139"/>
      <c r="DK7746" s="95"/>
      <c r="DO7746" s="141"/>
      <c r="DP7746" s="91"/>
      <c r="DQ7746" s="72"/>
      <c r="DR7746" s="72"/>
      <c r="DS7746" s="72"/>
      <c r="DT7746" s="72"/>
      <c r="DZ7746" s="141"/>
      <c r="EA7746" s="141"/>
      <c r="EE7746" s="143"/>
    </row>
    <row r="7747" spans="78:135">
      <c r="BZ7747"/>
      <c r="CA7747" s="100"/>
      <c r="CB7747"/>
      <c r="CG7747" s="65"/>
      <c r="DJ7747" s="139"/>
      <c r="DK7747" s="95"/>
      <c r="DO7747" s="141"/>
      <c r="DP7747" s="91"/>
      <c r="DQ7747" s="72"/>
      <c r="DR7747" s="72"/>
      <c r="DS7747" s="72"/>
      <c r="DT7747" s="72"/>
      <c r="DZ7747" s="141"/>
      <c r="EA7747" s="141"/>
      <c r="EE7747" s="143"/>
    </row>
    <row r="7748" spans="78:135">
      <c r="BZ7748"/>
      <c r="CA7748" s="100"/>
      <c r="CB7748"/>
      <c r="CG7748" s="65"/>
      <c r="DJ7748" s="139"/>
      <c r="DK7748" s="95"/>
      <c r="DO7748" s="141"/>
      <c r="DP7748" s="91"/>
      <c r="DQ7748" s="72"/>
      <c r="DR7748" s="72"/>
      <c r="DS7748" s="72"/>
      <c r="DT7748" s="72"/>
      <c r="DZ7748" s="141"/>
      <c r="EA7748" s="141"/>
      <c r="EE7748" s="143"/>
    </row>
    <row r="7749" spans="78:135">
      <c r="BZ7749"/>
      <c r="CA7749" s="100"/>
      <c r="CB7749"/>
      <c r="CG7749" s="65"/>
      <c r="DJ7749" s="139"/>
      <c r="DK7749" s="95"/>
      <c r="DO7749" s="141"/>
      <c r="DP7749" s="91"/>
      <c r="DQ7749" s="72"/>
      <c r="DR7749" s="72"/>
      <c r="DS7749" s="72"/>
      <c r="DT7749" s="72"/>
      <c r="DZ7749" s="141"/>
      <c r="EA7749" s="141"/>
      <c r="EE7749" s="143"/>
    </row>
    <row r="7750" spans="78:135">
      <c r="BZ7750"/>
      <c r="CA7750" s="100"/>
      <c r="CB7750"/>
      <c r="CG7750" s="65"/>
      <c r="DJ7750" s="139"/>
      <c r="DK7750" s="95"/>
      <c r="DO7750" s="141"/>
      <c r="DP7750" s="91"/>
      <c r="DQ7750" s="72"/>
      <c r="DR7750" s="72"/>
      <c r="DS7750" s="72"/>
      <c r="DT7750" s="72"/>
      <c r="DZ7750" s="141"/>
      <c r="EA7750" s="141"/>
      <c r="EE7750" s="143"/>
    </row>
    <row r="7751" spans="78:135">
      <c r="BZ7751"/>
      <c r="CA7751" s="100"/>
      <c r="CB7751"/>
      <c r="CG7751" s="65"/>
      <c r="DJ7751" s="139"/>
      <c r="DK7751" s="95"/>
      <c r="DO7751" s="141"/>
      <c r="DP7751" s="91"/>
      <c r="DQ7751" s="72"/>
      <c r="DR7751" s="72"/>
      <c r="DS7751" s="72"/>
      <c r="DT7751" s="72"/>
      <c r="DZ7751" s="141"/>
      <c r="EA7751" s="141"/>
      <c r="EE7751" s="143"/>
    </row>
    <row r="7752" spans="78:135">
      <c r="BZ7752"/>
      <c r="CA7752" s="100"/>
      <c r="CB7752"/>
      <c r="CG7752" s="65"/>
      <c r="DJ7752" s="139"/>
      <c r="DK7752" s="95"/>
      <c r="DO7752" s="141"/>
      <c r="DP7752" s="91"/>
      <c r="DQ7752" s="72"/>
      <c r="DR7752" s="72"/>
      <c r="DS7752" s="72"/>
      <c r="DT7752" s="72"/>
      <c r="DZ7752" s="141"/>
      <c r="EA7752" s="141"/>
      <c r="EE7752" s="143"/>
    </row>
    <row r="7753" spans="78:135">
      <c r="BZ7753"/>
      <c r="CA7753" s="100"/>
      <c r="CB7753"/>
      <c r="CG7753" s="65"/>
      <c r="DJ7753" s="139"/>
      <c r="DK7753" s="95"/>
      <c r="DO7753" s="141"/>
      <c r="DP7753" s="91"/>
      <c r="DQ7753" s="72"/>
      <c r="DR7753" s="72"/>
      <c r="DS7753" s="72"/>
      <c r="DT7753" s="72"/>
      <c r="DZ7753" s="141"/>
      <c r="EA7753" s="141"/>
      <c r="EE7753" s="143"/>
    </row>
    <row r="7754" spans="78:135">
      <c r="BZ7754"/>
      <c r="CA7754" s="100"/>
      <c r="CB7754"/>
      <c r="CG7754" s="65"/>
      <c r="DJ7754" s="139"/>
      <c r="DK7754" s="95"/>
      <c r="DO7754" s="141"/>
      <c r="DP7754" s="91"/>
      <c r="DQ7754" s="72"/>
      <c r="DR7754" s="72"/>
      <c r="DS7754" s="72"/>
      <c r="DT7754" s="72"/>
      <c r="DZ7754" s="141"/>
      <c r="EA7754" s="141"/>
      <c r="EE7754" s="143"/>
    </row>
    <row r="7755" spans="78:135">
      <c r="BZ7755"/>
      <c r="CA7755" s="100"/>
      <c r="CB7755"/>
      <c r="CG7755" s="65"/>
      <c r="DJ7755" s="139"/>
      <c r="DK7755" s="95"/>
      <c r="DO7755" s="141"/>
      <c r="DP7755" s="91"/>
      <c r="DQ7755" s="72"/>
      <c r="DR7755" s="72"/>
      <c r="DS7755" s="72"/>
      <c r="DT7755" s="72"/>
      <c r="DZ7755" s="141"/>
      <c r="EA7755" s="141"/>
      <c r="EE7755" s="143"/>
    </row>
    <row r="7756" spans="78:135">
      <c r="BZ7756"/>
      <c r="CA7756" s="100"/>
      <c r="CB7756"/>
      <c r="CG7756" s="65"/>
      <c r="DJ7756" s="139"/>
      <c r="DK7756" s="95"/>
      <c r="DO7756" s="141"/>
      <c r="DP7756" s="91"/>
      <c r="DQ7756" s="72"/>
      <c r="DR7756" s="72"/>
      <c r="DS7756" s="72"/>
      <c r="DT7756" s="72"/>
      <c r="DZ7756" s="141"/>
      <c r="EA7756" s="141"/>
      <c r="EE7756" s="143"/>
    </row>
    <row r="7757" spans="78:135">
      <c r="BZ7757"/>
      <c r="CA7757" s="100"/>
      <c r="CB7757"/>
      <c r="CG7757" s="65"/>
      <c r="DJ7757" s="139"/>
      <c r="DK7757" s="95"/>
      <c r="DO7757" s="141"/>
      <c r="DP7757" s="91"/>
      <c r="DQ7757" s="72"/>
      <c r="DR7757" s="72"/>
      <c r="DS7757" s="72"/>
      <c r="DT7757" s="72"/>
      <c r="DZ7757" s="141"/>
      <c r="EA7757" s="141"/>
      <c r="EE7757" s="143"/>
    </row>
    <row r="7758" spans="78:135">
      <c r="BZ7758"/>
      <c r="CA7758" s="100"/>
      <c r="CB7758"/>
      <c r="CG7758" s="65"/>
      <c r="DJ7758" s="139"/>
      <c r="DK7758" s="95"/>
      <c r="DO7758" s="141"/>
      <c r="DP7758" s="91"/>
      <c r="DQ7758" s="72"/>
      <c r="DR7758" s="72"/>
      <c r="DS7758" s="72"/>
      <c r="DT7758" s="72"/>
      <c r="DZ7758" s="141"/>
      <c r="EA7758" s="141"/>
      <c r="EE7758" s="143"/>
    </row>
    <row r="7759" spans="78:135">
      <c r="BZ7759"/>
      <c r="CA7759" s="100"/>
      <c r="CB7759"/>
      <c r="CG7759" s="65"/>
      <c r="DJ7759" s="139"/>
      <c r="DK7759" s="95"/>
      <c r="DO7759" s="141"/>
      <c r="DP7759" s="91"/>
      <c r="DQ7759" s="72"/>
      <c r="DR7759" s="72"/>
      <c r="DS7759" s="72"/>
      <c r="DT7759" s="72"/>
      <c r="DZ7759" s="141"/>
      <c r="EA7759" s="141"/>
      <c r="EE7759" s="143"/>
    </row>
    <row r="7760" spans="78:135">
      <c r="BZ7760"/>
      <c r="CA7760" s="100"/>
      <c r="CB7760"/>
      <c r="CG7760" s="65"/>
      <c r="DJ7760" s="139"/>
      <c r="DK7760" s="95"/>
      <c r="DO7760" s="141"/>
      <c r="DP7760" s="91"/>
      <c r="DQ7760" s="72"/>
      <c r="DR7760" s="72"/>
      <c r="DS7760" s="72"/>
      <c r="DT7760" s="72"/>
      <c r="DZ7760" s="141"/>
      <c r="EA7760" s="141"/>
      <c r="EE7760" s="143"/>
    </row>
    <row r="7761" spans="78:135">
      <c r="BZ7761"/>
      <c r="CA7761" s="100"/>
      <c r="CB7761"/>
      <c r="CG7761" s="65"/>
      <c r="DJ7761" s="139"/>
      <c r="DK7761" s="95"/>
      <c r="DO7761" s="141"/>
      <c r="DP7761" s="91"/>
      <c r="DQ7761" s="72"/>
      <c r="DR7761" s="72"/>
      <c r="DS7761" s="72"/>
      <c r="DT7761" s="72"/>
      <c r="DZ7761" s="141"/>
      <c r="EA7761" s="141"/>
      <c r="EE7761" s="143"/>
    </row>
    <row r="7762" spans="78:135">
      <c r="BZ7762"/>
      <c r="CA7762" s="100"/>
      <c r="CB7762"/>
      <c r="CG7762" s="65"/>
      <c r="DJ7762" s="139"/>
      <c r="DK7762" s="95"/>
      <c r="DO7762" s="141"/>
      <c r="DP7762" s="91"/>
      <c r="DQ7762" s="72"/>
      <c r="DR7762" s="72"/>
      <c r="DS7762" s="72"/>
      <c r="DT7762" s="72"/>
      <c r="DZ7762" s="141"/>
      <c r="EA7762" s="141"/>
      <c r="EE7762" s="143"/>
    </row>
    <row r="7763" spans="78:135">
      <c r="BZ7763"/>
      <c r="CA7763" s="100"/>
      <c r="CB7763"/>
      <c r="CG7763" s="65"/>
      <c r="DJ7763" s="139"/>
      <c r="DK7763" s="95"/>
      <c r="DO7763" s="141"/>
      <c r="DP7763" s="91"/>
      <c r="DQ7763" s="72"/>
      <c r="DR7763" s="72"/>
      <c r="DS7763" s="72"/>
      <c r="DT7763" s="72"/>
      <c r="DZ7763" s="141"/>
      <c r="EA7763" s="141"/>
      <c r="EE7763" s="143"/>
    </row>
    <row r="7764" spans="78:135">
      <c r="BZ7764"/>
      <c r="CA7764" s="100"/>
      <c r="CB7764"/>
      <c r="CG7764" s="65"/>
      <c r="DJ7764" s="139"/>
      <c r="DK7764" s="95"/>
      <c r="DO7764" s="141"/>
      <c r="DP7764" s="91"/>
      <c r="DQ7764" s="72"/>
      <c r="DR7764" s="72"/>
      <c r="DS7764" s="72"/>
      <c r="DT7764" s="72"/>
      <c r="DZ7764" s="141"/>
      <c r="EA7764" s="141"/>
      <c r="EE7764" s="143"/>
    </row>
    <row r="7765" spans="78:135">
      <c r="BZ7765"/>
      <c r="CA7765" s="100"/>
      <c r="CB7765"/>
      <c r="CG7765" s="65"/>
      <c r="DJ7765" s="139"/>
      <c r="DK7765" s="95"/>
      <c r="DO7765" s="141"/>
      <c r="DP7765" s="91"/>
      <c r="DQ7765" s="72"/>
      <c r="DR7765" s="72"/>
      <c r="DS7765" s="72"/>
      <c r="DT7765" s="72"/>
      <c r="DZ7765" s="141"/>
      <c r="EA7765" s="141"/>
      <c r="EE7765" s="143"/>
    </row>
    <row r="7766" spans="78:135">
      <c r="BZ7766"/>
      <c r="CA7766" s="100"/>
      <c r="CB7766"/>
      <c r="CG7766" s="65"/>
      <c r="DJ7766" s="139"/>
      <c r="DK7766" s="95"/>
      <c r="DO7766" s="141"/>
      <c r="DP7766" s="91"/>
      <c r="DQ7766" s="72"/>
      <c r="DR7766" s="72"/>
      <c r="DS7766" s="72"/>
      <c r="DT7766" s="72"/>
      <c r="DZ7766" s="141"/>
      <c r="EA7766" s="141"/>
      <c r="EE7766" s="143"/>
    </row>
    <row r="7767" spans="78:135">
      <c r="BZ7767"/>
      <c r="CA7767" s="100"/>
      <c r="CB7767"/>
      <c r="CG7767" s="65"/>
      <c r="DJ7767" s="139"/>
      <c r="DK7767" s="95"/>
      <c r="DO7767" s="141"/>
      <c r="DP7767" s="91"/>
      <c r="DQ7767" s="72"/>
      <c r="DR7767" s="72"/>
      <c r="DS7767" s="72"/>
      <c r="DT7767" s="72"/>
      <c r="DZ7767" s="141"/>
      <c r="EA7767" s="141"/>
      <c r="EE7767" s="143"/>
    </row>
    <row r="7768" spans="78:135">
      <c r="BZ7768"/>
      <c r="CA7768" s="100"/>
      <c r="CB7768"/>
      <c r="CG7768" s="65"/>
      <c r="DJ7768" s="139"/>
      <c r="DK7768" s="95"/>
      <c r="DO7768" s="141"/>
      <c r="DP7768" s="91"/>
      <c r="DQ7768" s="72"/>
      <c r="DR7768" s="72"/>
      <c r="DS7768" s="72"/>
      <c r="DT7768" s="72"/>
      <c r="DZ7768" s="141"/>
      <c r="EA7768" s="141"/>
      <c r="EE7768" s="143"/>
    </row>
    <row r="7769" spans="78:135">
      <c r="BZ7769"/>
      <c r="CA7769" s="100"/>
      <c r="CB7769"/>
      <c r="CG7769" s="65"/>
      <c r="DJ7769" s="139"/>
      <c r="DK7769" s="95"/>
      <c r="DO7769" s="141"/>
      <c r="DP7769" s="91"/>
      <c r="DQ7769" s="72"/>
      <c r="DR7769" s="72"/>
      <c r="DS7769" s="72"/>
      <c r="DT7769" s="72"/>
      <c r="DZ7769" s="141"/>
      <c r="EA7769" s="141"/>
      <c r="EE7769" s="143"/>
    </row>
    <row r="7770" spans="78:135">
      <c r="BZ7770"/>
      <c r="CA7770" s="100"/>
      <c r="CB7770"/>
      <c r="CG7770" s="65"/>
      <c r="DJ7770" s="139"/>
      <c r="DK7770" s="95"/>
      <c r="DO7770" s="141"/>
      <c r="DP7770" s="91"/>
      <c r="DQ7770" s="72"/>
      <c r="DR7770" s="72"/>
      <c r="DS7770" s="72"/>
      <c r="DT7770" s="72"/>
      <c r="DZ7770" s="141"/>
      <c r="EA7770" s="141"/>
      <c r="EE7770" s="143"/>
    </row>
    <row r="7771" spans="78:135">
      <c r="BZ7771"/>
      <c r="CA7771" s="100"/>
      <c r="CB7771"/>
      <c r="CG7771" s="65"/>
      <c r="DJ7771" s="139"/>
      <c r="DK7771" s="95"/>
      <c r="DO7771" s="141"/>
      <c r="DP7771" s="91"/>
      <c r="DQ7771" s="72"/>
      <c r="DR7771" s="72"/>
      <c r="DS7771" s="72"/>
      <c r="DT7771" s="72"/>
      <c r="DZ7771" s="141"/>
      <c r="EA7771" s="141"/>
      <c r="EE7771" s="143"/>
    </row>
    <row r="7772" spans="78:135">
      <c r="BZ7772"/>
      <c r="CA7772" s="100"/>
      <c r="CB7772"/>
      <c r="CG7772" s="65"/>
      <c r="DJ7772" s="139"/>
      <c r="DK7772" s="95"/>
      <c r="DO7772" s="141"/>
      <c r="DP7772" s="91"/>
      <c r="DQ7772" s="72"/>
      <c r="DR7772" s="72"/>
      <c r="DS7772" s="72"/>
      <c r="DT7772" s="72"/>
      <c r="DZ7772" s="141"/>
      <c r="EA7772" s="141"/>
      <c r="EE7772" s="143"/>
    </row>
    <row r="7773" spans="78:135">
      <c r="BZ7773"/>
      <c r="CA7773" s="100"/>
      <c r="CB7773"/>
      <c r="CG7773" s="65"/>
      <c r="DJ7773" s="139"/>
      <c r="DK7773" s="95"/>
      <c r="DO7773" s="141"/>
      <c r="DP7773" s="91"/>
      <c r="DQ7773" s="72"/>
      <c r="DR7773" s="72"/>
      <c r="DS7773" s="72"/>
      <c r="DT7773" s="72"/>
      <c r="DZ7773" s="141"/>
      <c r="EA7773" s="141"/>
      <c r="EE7773" s="143"/>
    </row>
    <row r="7774" spans="78:135">
      <c r="BZ7774"/>
      <c r="CA7774" s="100"/>
      <c r="CB7774"/>
      <c r="CG7774" s="65"/>
      <c r="DJ7774" s="139"/>
      <c r="DK7774" s="95"/>
      <c r="DO7774" s="141"/>
      <c r="DP7774" s="91"/>
      <c r="DQ7774" s="72"/>
      <c r="DR7774" s="72"/>
      <c r="DS7774" s="72"/>
      <c r="DT7774" s="72"/>
      <c r="DZ7774" s="141"/>
      <c r="EA7774" s="141"/>
      <c r="EE7774" s="143"/>
    </row>
    <row r="7775" spans="78:135">
      <c r="BZ7775"/>
      <c r="CA7775" s="100"/>
      <c r="CB7775"/>
      <c r="CG7775" s="65"/>
      <c r="DJ7775" s="139"/>
      <c r="DK7775" s="95"/>
      <c r="DO7775" s="141"/>
      <c r="DP7775" s="91"/>
      <c r="DQ7775" s="72"/>
      <c r="DR7775" s="72"/>
      <c r="DS7775" s="72"/>
      <c r="DT7775" s="72"/>
      <c r="DZ7775" s="141"/>
      <c r="EA7775" s="141"/>
      <c r="EE7775" s="143"/>
    </row>
    <row r="7776" spans="78:135">
      <c r="BZ7776"/>
      <c r="CA7776" s="100"/>
      <c r="CB7776"/>
      <c r="CG7776" s="65"/>
      <c r="DJ7776" s="139"/>
      <c r="DK7776" s="95"/>
      <c r="DO7776" s="141"/>
      <c r="DP7776" s="91"/>
      <c r="DQ7776" s="72"/>
      <c r="DR7776" s="72"/>
      <c r="DS7776" s="72"/>
      <c r="DT7776" s="72"/>
      <c r="DZ7776" s="141"/>
      <c r="EA7776" s="141"/>
      <c r="EE7776" s="143"/>
    </row>
    <row r="7777" spans="78:135">
      <c r="BZ7777"/>
      <c r="CA7777" s="100"/>
      <c r="CB7777"/>
      <c r="CG7777" s="65"/>
      <c r="DJ7777" s="139"/>
      <c r="DK7777" s="95"/>
      <c r="DO7777" s="141"/>
      <c r="DP7777" s="91"/>
      <c r="DQ7777" s="72"/>
      <c r="DR7777" s="72"/>
      <c r="DS7777" s="72"/>
      <c r="DT7777" s="72"/>
      <c r="DZ7777" s="141"/>
      <c r="EA7777" s="141"/>
      <c r="EE7777" s="143"/>
    </row>
    <row r="7778" spans="78:135">
      <c r="BZ7778"/>
      <c r="CA7778" s="100"/>
      <c r="CB7778"/>
      <c r="CG7778" s="65"/>
      <c r="DJ7778" s="139"/>
      <c r="DK7778" s="95"/>
      <c r="DO7778" s="141"/>
      <c r="DP7778" s="91"/>
      <c r="DQ7778" s="72"/>
      <c r="DR7778" s="72"/>
      <c r="DS7778" s="72"/>
      <c r="DT7778" s="72"/>
      <c r="DZ7778" s="141"/>
      <c r="EA7778" s="141"/>
      <c r="EE7778" s="143"/>
    </row>
    <row r="7779" spans="78:135">
      <c r="BZ7779"/>
      <c r="CA7779" s="100"/>
      <c r="CB7779"/>
      <c r="CG7779" s="65"/>
      <c r="DJ7779" s="139"/>
      <c r="DK7779" s="95"/>
      <c r="DO7779" s="141"/>
      <c r="DP7779" s="91"/>
      <c r="DQ7779" s="72"/>
      <c r="DR7779" s="72"/>
      <c r="DS7779" s="72"/>
      <c r="DT7779" s="72"/>
      <c r="DZ7779" s="141"/>
      <c r="EA7779" s="141"/>
      <c r="EE7779" s="143"/>
    </row>
    <row r="7780" spans="78:135">
      <c r="BZ7780"/>
      <c r="CA7780" s="100"/>
      <c r="CB7780"/>
      <c r="CG7780" s="65"/>
      <c r="DJ7780" s="139"/>
      <c r="DK7780" s="95"/>
      <c r="DO7780" s="141"/>
      <c r="DP7780" s="91"/>
      <c r="DQ7780" s="72"/>
      <c r="DR7780" s="72"/>
      <c r="DS7780" s="72"/>
      <c r="DT7780" s="72"/>
      <c r="DZ7780" s="141"/>
      <c r="EA7780" s="141"/>
      <c r="EE7780" s="143"/>
    </row>
    <row r="7781" spans="78:135">
      <c r="BZ7781"/>
      <c r="CA7781" s="100"/>
      <c r="CB7781"/>
      <c r="CG7781" s="65"/>
      <c r="DJ7781" s="139"/>
      <c r="DK7781" s="95"/>
      <c r="DO7781" s="141"/>
      <c r="DP7781" s="91"/>
      <c r="DQ7781" s="72"/>
      <c r="DR7781" s="72"/>
      <c r="DS7781" s="72"/>
      <c r="DT7781" s="72"/>
      <c r="DZ7781" s="141"/>
      <c r="EA7781" s="141"/>
      <c r="EE7781" s="143"/>
    </row>
    <row r="7782" spans="78:135">
      <c r="BZ7782"/>
      <c r="CA7782" s="100"/>
      <c r="CB7782"/>
      <c r="CG7782" s="65"/>
      <c r="DJ7782" s="139"/>
      <c r="DK7782" s="95"/>
      <c r="DO7782" s="141"/>
      <c r="DP7782" s="91"/>
      <c r="DQ7782" s="72"/>
      <c r="DR7782" s="72"/>
      <c r="DS7782" s="72"/>
      <c r="DT7782" s="72"/>
      <c r="DZ7782" s="141"/>
      <c r="EA7782" s="141"/>
      <c r="EE7782" s="143"/>
    </row>
    <row r="7783" spans="78:135">
      <c r="BZ7783"/>
      <c r="CA7783" s="100"/>
      <c r="CB7783"/>
      <c r="CG7783" s="65"/>
      <c r="DJ7783" s="139"/>
      <c r="DK7783" s="95"/>
      <c r="DO7783" s="141"/>
      <c r="DP7783" s="91"/>
      <c r="DQ7783" s="72"/>
      <c r="DR7783" s="72"/>
      <c r="DS7783" s="72"/>
      <c r="DT7783" s="72"/>
      <c r="DZ7783" s="141"/>
      <c r="EA7783" s="141"/>
      <c r="EE7783" s="143"/>
    </row>
    <row r="7784" spans="78:135">
      <c r="BZ7784"/>
      <c r="CA7784" s="100"/>
      <c r="CB7784"/>
      <c r="CG7784" s="65"/>
      <c r="DJ7784" s="139"/>
      <c r="DK7784" s="95"/>
      <c r="DO7784" s="141"/>
      <c r="DP7784" s="91"/>
      <c r="DQ7784" s="72"/>
      <c r="DR7784" s="72"/>
      <c r="DS7784" s="72"/>
      <c r="DT7784" s="72"/>
      <c r="DZ7784" s="141"/>
      <c r="EA7784" s="141"/>
      <c r="EE7784" s="143"/>
    </row>
    <row r="7785" spans="78:135">
      <c r="BZ7785"/>
      <c r="CA7785" s="100"/>
      <c r="CB7785"/>
      <c r="CG7785" s="65"/>
      <c r="DJ7785" s="139"/>
      <c r="DK7785" s="95"/>
      <c r="DO7785" s="141"/>
      <c r="DP7785" s="91"/>
      <c r="DQ7785" s="72"/>
      <c r="DR7785" s="72"/>
      <c r="DS7785" s="72"/>
      <c r="DT7785" s="72"/>
      <c r="DZ7785" s="141"/>
      <c r="EA7785" s="141"/>
      <c r="EE7785" s="143"/>
    </row>
    <row r="7786" spans="78:135">
      <c r="BZ7786"/>
      <c r="CA7786" s="100"/>
      <c r="CB7786"/>
      <c r="CG7786" s="65"/>
      <c r="DJ7786" s="139"/>
      <c r="DK7786" s="95"/>
      <c r="DO7786" s="141"/>
      <c r="DP7786" s="91"/>
      <c r="DQ7786" s="72"/>
      <c r="DR7786" s="72"/>
      <c r="DS7786" s="72"/>
      <c r="DT7786" s="72"/>
      <c r="DZ7786" s="141"/>
      <c r="EA7786" s="141"/>
      <c r="EE7786" s="143"/>
    </row>
    <row r="7787" spans="78:135">
      <c r="BZ7787"/>
      <c r="CA7787" s="100"/>
      <c r="CB7787"/>
      <c r="CG7787" s="65"/>
      <c r="DJ7787" s="139"/>
      <c r="DK7787" s="95"/>
      <c r="DO7787" s="141"/>
      <c r="DP7787" s="91"/>
      <c r="DQ7787" s="72"/>
      <c r="DR7787" s="72"/>
      <c r="DS7787" s="72"/>
      <c r="DT7787" s="72"/>
      <c r="DZ7787" s="141"/>
      <c r="EA7787" s="141"/>
      <c r="EE7787" s="143"/>
    </row>
    <row r="7788" spans="78:135">
      <c r="BZ7788"/>
      <c r="CA7788" s="100"/>
      <c r="CB7788"/>
      <c r="CG7788" s="65"/>
      <c r="DJ7788" s="139"/>
      <c r="DK7788" s="95"/>
      <c r="DO7788" s="141"/>
      <c r="DP7788" s="91"/>
      <c r="DQ7788" s="72"/>
      <c r="DR7788" s="72"/>
      <c r="DS7788" s="72"/>
      <c r="DT7788" s="72"/>
      <c r="DZ7788" s="141"/>
      <c r="EA7788" s="141"/>
      <c r="EE7788" s="143"/>
    </row>
    <row r="7789" spans="78:135">
      <c r="BZ7789"/>
      <c r="CA7789" s="100"/>
      <c r="CB7789"/>
      <c r="CG7789" s="65"/>
      <c r="DJ7789" s="139"/>
      <c r="DK7789" s="95"/>
      <c r="DO7789" s="141"/>
      <c r="DP7789" s="91"/>
      <c r="DQ7789" s="72"/>
      <c r="DR7789" s="72"/>
      <c r="DS7789" s="72"/>
      <c r="DT7789" s="72"/>
      <c r="DZ7789" s="141"/>
      <c r="EA7789" s="141"/>
      <c r="EE7789" s="143"/>
    </row>
    <row r="7790" spans="78:135">
      <c r="BZ7790"/>
      <c r="CA7790" s="100"/>
      <c r="CB7790"/>
      <c r="CG7790" s="65"/>
      <c r="DJ7790" s="139"/>
      <c r="DK7790" s="95"/>
      <c r="DO7790" s="141"/>
      <c r="DP7790" s="91"/>
      <c r="DQ7790" s="72"/>
      <c r="DR7790" s="72"/>
      <c r="DS7790" s="72"/>
      <c r="DT7790" s="72"/>
      <c r="DZ7790" s="141"/>
      <c r="EA7790" s="141"/>
      <c r="EE7790" s="143"/>
    </row>
    <row r="7791" spans="78:135">
      <c r="BZ7791"/>
      <c r="CA7791" s="100"/>
      <c r="CB7791"/>
      <c r="CG7791" s="65"/>
      <c r="DJ7791" s="139"/>
      <c r="DK7791" s="95"/>
      <c r="DO7791" s="141"/>
      <c r="DP7791" s="91"/>
      <c r="DQ7791" s="72"/>
      <c r="DR7791" s="72"/>
      <c r="DS7791" s="72"/>
      <c r="DT7791" s="72"/>
      <c r="DZ7791" s="141"/>
      <c r="EA7791" s="141"/>
      <c r="EE7791" s="143"/>
    </row>
    <row r="7792" spans="78:135">
      <c r="BZ7792"/>
      <c r="CA7792" s="100"/>
      <c r="CB7792"/>
      <c r="CG7792" s="65"/>
      <c r="DJ7792" s="139"/>
      <c r="DK7792" s="95"/>
      <c r="DO7792" s="141"/>
      <c r="DP7792" s="91"/>
      <c r="DQ7792" s="72"/>
      <c r="DR7792" s="72"/>
      <c r="DS7792" s="72"/>
      <c r="DT7792" s="72"/>
      <c r="DZ7792" s="141"/>
      <c r="EA7792" s="141"/>
      <c r="EE7792" s="143"/>
    </row>
    <row r="7793" spans="78:135">
      <c r="BZ7793"/>
      <c r="CA7793" s="100"/>
      <c r="CB7793"/>
      <c r="CG7793" s="65"/>
      <c r="DJ7793" s="139"/>
      <c r="DK7793" s="95"/>
      <c r="DO7793" s="141"/>
      <c r="DP7793" s="91"/>
      <c r="DQ7793" s="72"/>
      <c r="DR7793" s="72"/>
      <c r="DS7793" s="72"/>
      <c r="DT7793" s="72"/>
      <c r="DZ7793" s="141"/>
      <c r="EA7793" s="141"/>
      <c r="EE7793" s="143"/>
    </row>
    <row r="7794" spans="78:135">
      <c r="BZ7794"/>
      <c r="CA7794" s="100"/>
      <c r="CB7794"/>
      <c r="CG7794" s="65"/>
      <c r="DJ7794" s="139"/>
      <c r="DK7794" s="95"/>
      <c r="DO7794" s="141"/>
      <c r="DP7794" s="91"/>
      <c r="DQ7794" s="72"/>
      <c r="DR7794" s="72"/>
      <c r="DS7794" s="72"/>
      <c r="DT7794" s="72"/>
      <c r="DZ7794" s="141"/>
      <c r="EA7794" s="141"/>
      <c r="EE7794" s="143"/>
    </row>
    <row r="7795" spans="78:135">
      <c r="BZ7795"/>
      <c r="CA7795" s="100"/>
      <c r="CB7795"/>
      <c r="CG7795" s="65"/>
      <c r="DJ7795" s="139"/>
      <c r="DK7795" s="95"/>
      <c r="DO7795" s="141"/>
      <c r="DP7795" s="91"/>
      <c r="DQ7795" s="72"/>
      <c r="DR7795" s="72"/>
      <c r="DS7795" s="72"/>
      <c r="DT7795" s="72"/>
      <c r="DZ7795" s="141"/>
      <c r="EA7795" s="141"/>
      <c r="EE7795" s="143"/>
    </row>
    <row r="7796" spans="78:135">
      <c r="BZ7796"/>
      <c r="CA7796" s="100"/>
      <c r="CB7796"/>
      <c r="CG7796" s="65"/>
      <c r="DJ7796" s="139"/>
      <c r="DK7796" s="95"/>
      <c r="DO7796" s="141"/>
      <c r="DP7796" s="91"/>
      <c r="DQ7796" s="72"/>
      <c r="DR7796" s="72"/>
      <c r="DS7796" s="72"/>
      <c r="DT7796" s="72"/>
      <c r="DZ7796" s="141"/>
      <c r="EA7796" s="141"/>
      <c r="EE7796" s="143"/>
    </row>
    <row r="7797" spans="78:135">
      <c r="BZ7797"/>
      <c r="CA7797" s="100"/>
      <c r="CB7797"/>
      <c r="CG7797" s="65"/>
      <c r="DJ7797" s="139"/>
      <c r="DK7797" s="95"/>
      <c r="DO7797" s="141"/>
      <c r="DP7797" s="91"/>
      <c r="DQ7797" s="72"/>
      <c r="DR7797" s="72"/>
      <c r="DS7797" s="72"/>
      <c r="DT7797" s="72"/>
      <c r="DZ7797" s="141"/>
      <c r="EA7797" s="141"/>
      <c r="EE7797" s="143"/>
    </row>
    <row r="7798" spans="78:135">
      <c r="BZ7798"/>
      <c r="CA7798" s="100"/>
      <c r="CB7798"/>
      <c r="CG7798" s="65"/>
      <c r="DJ7798" s="139"/>
      <c r="DK7798" s="95"/>
      <c r="DO7798" s="141"/>
      <c r="DP7798" s="91"/>
      <c r="DQ7798" s="72"/>
      <c r="DR7798" s="72"/>
      <c r="DS7798" s="72"/>
      <c r="DT7798" s="72"/>
      <c r="DZ7798" s="141"/>
      <c r="EA7798" s="141"/>
      <c r="EE7798" s="143"/>
    </row>
    <row r="7799" spans="78:135">
      <c r="BZ7799"/>
      <c r="CA7799" s="100"/>
      <c r="CB7799"/>
      <c r="CG7799" s="65"/>
      <c r="DJ7799" s="139"/>
      <c r="DK7799" s="95"/>
      <c r="DO7799" s="141"/>
      <c r="DP7799" s="91"/>
      <c r="DQ7799" s="72"/>
      <c r="DR7799" s="72"/>
      <c r="DS7799" s="72"/>
      <c r="DT7799" s="72"/>
      <c r="DZ7799" s="141"/>
      <c r="EA7799" s="141"/>
      <c r="EE7799" s="143"/>
    </row>
    <row r="7800" spans="78:135">
      <c r="BZ7800"/>
      <c r="CA7800" s="100"/>
      <c r="CB7800"/>
      <c r="CG7800" s="65"/>
      <c r="DJ7800" s="139"/>
      <c r="DK7800" s="95"/>
      <c r="DO7800" s="141"/>
      <c r="DP7800" s="91"/>
      <c r="DQ7800" s="72"/>
      <c r="DR7800" s="72"/>
      <c r="DS7800" s="72"/>
      <c r="DT7800" s="72"/>
      <c r="DZ7800" s="141"/>
      <c r="EA7800" s="141"/>
      <c r="EE7800" s="143"/>
    </row>
    <row r="7801" spans="78:135">
      <c r="BZ7801"/>
      <c r="CA7801" s="100"/>
      <c r="CB7801"/>
      <c r="CG7801" s="65"/>
      <c r="DJ7801" s="139"/>
      <c r="DK7801" s="95"/>
      <c r="DO7801" s="141"/>
      <c r="DP7801" s="91"/>
      <c r="DQ7801" s="72"/>
      <c r="DR7801" s="72"/>
      <c r="DS7801" s="72"/>
      <c r="DT7801" s="72"/>
      <c r="DZ7801" s="141"/>
      <c r="EA7801" s="141"/>
      <c r="EE7801" s="143"/>
    </row>
    <row r="7802" spans="78:135">
      <c r="BZ7802"/>
      <c r="CA7802" s="100"/>
      <c r="CB7802"/>
      <c r="CG7802" s="65"/>
      <c r="DJ7802" s="139"/>
      <c r="DK7802" s="95"/>
      <c r="DO7802" s="141"/>
      <c r="DP7802" s="91"/>
      <c r="DQ7802" s="72"/>
      <c r="DR7802" s="72"/>
      <c r="DS7802" s="72"/>
      <c r="DT7802" s="72"/>
      <c r="DZ7802" s="141"/>
      <c r="EA7802" s="141"/>
      <c r="EE7802" s="143"/>
    </row>
    <row r="7803" spans="78:135">
      <c r="BZ7803"/>
      <c r="CA7803" s="100"/>
      <c r="CB7803"/>
      <c r="CG7803" s="65"/>
      <c r="DJ7803" s="139"/>
      <c r="DK7803" s="95"/>
      <c r="DO7803" s="141"/>
      <c r="DP7803" s="91"/>
      <c r="DQ7803" s="72"/>
      <c r="DR7803" s="72"/>
      <c r="DS7803" s="72"/>
      <c r="DT7803" s="72"/>
      <c r="DZ7803" s="141"/>
      <c r="EA7803" s="141"/>
      <c r="EE7803" s="143"/>
    </row>
    <row r="7804" spans="78:135">
      <c r="BZ7804"/>
      <c r="CA7804" s="100"/>
      <c r="CB7804"/>
      <c r="CG7804" s="65"/>
      <c r="DJ7804" s="139"/>
      <c r="DK7804" s="95"/>
      <c r="DO7804" s="141"/>
      <c r="DP7804" s="91"/>
      <c r="DQ7804" s="72"/>
      <c r="DR7804" s="72"/>
      <c r="DS7804" s="72"/>
      <c r="DT7804" s="72"/>
      <c r="DZ7804" s="141"/>
      <c r="EA7804" s="141"/>
      <c r="EE7804" s="143"/>
    </row>
    <row r="7805" spans="78:135">
      <c r="BZ7805"/>
      <c r="CA7805" s="100"/>
      <c r="CB7805"/>
      <c r="CG7805" s="65"/>
      <c r="DJ7805" s="139"/>
      <c r="DK7805" s="95"/>
      <c r="DO7805" s="141"/>
      <c r="DP7805" s="91"/>
      <c r="DQ7805" s="72"/>
      <c r="DR7805" s="72"/>
      <c r="DS7805" s="72"/>
      <c r="DT7805" s="72"/>
      <c r="DZ7805" s="141"/>
      <c r="EA7805" s="141"/>
      <c r="EE7805" s="143"/>
    </row>
    <row r="7806" spans="78:135">
      <c r="BZ7806"/>
      <c r="CA7806" s="100"/>
      <c r="CB7806"/>
      <c r="CG7806" s="65"/>
      <c r="DJ7806" s="139"/>
      <c r="DK7806" s="95"/>
      <c r="DO7806" s="141"/>
      <c r="DP7806" s="91"/>
      <c r="DQ7806" s="72"/>
      <c r="DR7806" s="72"/>
      <c r="DS7806" s="72"/>
      <c r="DT7806" s="72"/>
      <c r="DZ7806" s="141"/>
      <c r="EA7806" s="141"/>
      <c r="EE7806" s="143"/>
    </row>
    <row r="7807" spans="78:135">
      <c r="BZ7807"/>
      <c r="CA7807" s="100"/>
      <c r="CB7807"/>
      <c r="CG7807" s="65"/>
      <c r="DJ7807" s="139"/>
      <c r="DK7807" s="95"/>
      <c r="DO7807" s="141"/>
      <c r="DP7807" s="91"/>
      <c r="DQ7807" s="72"/>
      <c r="DR7807" s="72"/>
      <c r="DS7807" s="72"/>
      <c r="DT7807" s="72"/>
      <c r="DZ7807" s="141"/>
      <c r="EA7807" s="141"/>
      <c r="EE7807" s="143"/>
    </row>
    <row r="7808" spans="78:135">
      <c r="BZ7808"/>
      <c r="CA7808" s="100"/>
      <c r="CB7808"/>
      <c r="CG7808" s="65"/>
      <c r="DJ7808" s="139"/>
      <c r="DK7808" s="95"/>
      <c r="DO7808" s="141"/>
      <c r="DP7808" s="91"/>
      <c r="DQ7808" s="72"/>
      <c r="DR7808" s="72"/>
      <c r="DS7808" s="72"/>
      <c r="DT7808" s="72"/>
      <c r="DZ7808" s="141"/>
      <c r="EA7808" s="141"/>
      <c r="EE7808" s="143"/>
    </row>
    <row r="7809" spans="78:135">
      <c r="BZ7809"/>
      <c r="CA7809" s="100"/>
      <c r="CB7809"/>
      <c r="CG7809" s="65"/>
      <c r="DJ7809" s="139"/>
      <c r="DK7809" s="95"/>
      <c r="DO7809" s="141"/>
      <c r="DP7809" s="91"/>
      <c r="DQ7809" s="72"/>
      <c r="DR7809" s="72"/>
      <c r="DS7809" s="72"/>
      <c r="DT7809" s="72"/>
      <c r="DZ7809" s="141"/>
      <c r="EA7809" s="141"/>
      <c r="EE7809" s="143"/>
    </row>
    <row r="7810" spans="78:135">
      <c r="BZ7810"/>
      <c r="CA7810" s="100"/>
      <c r="CB7810"/>
      <c r="CG7810" s="65"/>
      <c r="DJ7810" s="139"/>
      <c r="DK7810" s="95"/>
      <c r="DO7810" s="141"/>
      <c r="DP7810" s="91"/>
      <c r="DQ7810" s="72"/>
      <c r="DR7810" s="72"/>
      <c r="DS7810" s="72"/>
      <c r="DT7810" s="72"/>
      <c r="DZ7810" s="141"/>
      <c r="EA7810" s="141"/>
      <c r="EE7810" s="143"/>
    </row>
    <row r="7811" spans="78:135">
      <c r="BZ7811"/>
      <c r="CA7811" s="100"/>
      <c r="CB7811"/>
      <c r="CG7811" s="65"/>
      <c r="DJ7811" s="139"/>
      <c r="DK7811" s="95"/>
      <c r="DO7811" s="141"/>
      <c r="DP7811" s="91"/>
      <c r="DQ7811" s="72"/>
      <c r="DR7811" s="72"/>
      <c r="DS7811" s="72"/>
      <c r="DT7811" s="72"/>
      <c r="DZ7811" s="141"/>
      <c r="EA7811" s="141"/>
      <c r="EE7811" s="143"/>
    </row>
    <row r="7812" spans="78:135">
      <c r="BZ7812"/>
      <c r="CA7812" s="100"/>
      <c r="CB7812"/>
      <c r="CG7812" s="65"/>
      <c r="DJ7812" s="139"/>
      <c r="DK7812" s="95"/>
      <c r="DO7812" s="141"/>
      <c r="DP7812" s="91"/>
      <c r="DQ7812" s="72"/>
      <c r="DR7812" s="72"/>
      <c r="DS7812" s="72"/>
      <c r="DT7812" s="72"/>
      <c r="DZ7812" s="141"/>
      <c r="EA7812" s="141"/>
      <c r="EE7812" s="143"/>
    </row>
    <row r="7813" spans="78:135">
      <c r="BZ7813"/>
      <c r="CA7813" s="100"/>
      <c r="CB7813"/>
      <c r="CG7813" s="65"/>
      <c r="DJ7813" s="139"/>
      <c r="DK7813" s="95"/>
      <c r="DO7813" s="141"/>
      <c r="DP7813" s="91"/>
      <c r="DQ7813" s="72"/>
      <c r="DR7813" s="72"/>
      <c r="DS7813" s="72"/>
      <c r="DT7813" s="72"/>
      <c r="DZ7813" s="141"/>
      <c r="EA7813" s="141"/>
      <c r="EE7813" s="143"/>
    </row>
    <row r="7814" spans="78:135">
      <c r="BZ7814"/>
      <c r="CA7814" s="100"/>
      <c r="CB7814"/>
      <c r="CG7814" s="65"/>
      <c r="DJ7814" s="139"/>
      <c r="DK7814" s="95"/>
      <c r="DO7814" s="141"/>
      <c r="DP7814" s="91"/>
      <c r="DQ7814" s="72"/>
      <c r="DR7814" s="72"/>
      <c r="DS7814" s="72"/>
      <c r="DT7814" s="72"/>
      <c r="DZ7814" s="141"/>
      <c r="EA7814" s="141"/>
      <c r="EE7814" s="143"/>
    </row>
    <row r="7815" spans="78:135">
      <c r="BZ7815"/>
      <c r="CA7815" s="100"/>
      <c r="CB7815"/>
      <c r="CG7815" s="65"/>
      <c r="DJ7815" s="139"/>
      <c r="DK7815" s="95"/>
      <c r="DO7815" s="141"/>
      <c r="DP7815" s="91"/>
      <c r="DQ7815" s="72"/>
      <c r="DR7815" s="72"/>
      <c r="DS7815" s="72"/>
      <c r="DT7815" s="72"/>
      <c r="DZ7815" s="141"/>
      <c r="EA7815" s="141"/>
      <c r="EE7815" s="143"/>
    </row>
    <row r="7816" spans="78:135">
      <c r="BZ7816"/>
      <c r="CA7816" s="100"/>
      <c r="CB7816"/>
      <c r="CG7816" s="65"/>
      <c r="DJ7816" s="139"/>
      <c r="DK7816" s="95"/>
      <c r="DO7816" s="141"/>
      <c r="DP7816" s="91"/>
      <c r="DQ7816" s="72"/>
      <c r="DR7816" s="72"/>
      <c r="DS7816" s="72"/>
      <c r="DT7816" s="72"/>
      <c r="DZ7816" s="141"/>
      <c r="EA7816" s="141"/>
      <c r="EE7816" s="143"/>
    </row>
    <row r="7817" spans="78:135">
      <c r="BZ7817"/>
      <c r="CA7817" s="100"/>
      <c r="CB7817"/>
      <c r="CG7817" s="65"/>
      <c r="DJ7817" s="139"/>
      <c r="DK7817" s="95"/>
      <c r="DO7817" s="141"/>
      <c r="DP7817" s="91"/>
      <c r="DQ7817" s="72"/>
      <c r="DR7817" s="72"/>
      <c r="DS7817" s="72"/>
      <c r="DT7817" s="72"/>
      <c r="DZ7817" s="141"/>
      <c r="EA7817" s="141"/>
      <c r="EE7817" s="143"/>
    </row>
    <row r="7818" spans="78:135">
      <c r="BZ7818"/>
      <c r="CA7818" s="100"/>
      <c r="CB7818"/>
      <c r="CG7818" s="65"/>
      <c r="DJ7818" s="139"/>
      <c r="DK7818" s="95"/>
      <c r="DO7818" s="141"/>
      <c r="DP7818" s="91"/>
      <c r="DQ7818" s="72"/>
      <c r="DR7818" s="72"/>
      <c r="DS7818" s="72"/>
      <c r="DT7818" s="72"/>
      <c r="DZ7818" s="141"/>
      <c r="EA7818" s="141"/>
      <c r="EE7818" s="143"/>
    </row>
    <row r="7819" spans="78:135">
      <c r="BZ7819"/>
      <c r="CA7819" s="100"/>
      <c r="CB7819"/>
      <c r="CG7819" s="65"/>
      <c r="DJ7819" s="139"/>
      <c r="DK7819" s="95"/>
      <c r="DO7819" s="141"/>
      <c r="DP7819" s="91"/>
      <c r="DQ7819" s="72"/>
      <c r="DR7819" s="72"/>
      <c r="DS7819" s="72"/>
      <c r="DT7819" s="72"/>
      <c r="DZ7819" s="141"/>
      <c r="EA7819" s="141"/>
      <c r="EE7819" s="143"/>
    </row>
    <row r="7820" spans="78:135">
      <c r="BZ7820"/>
      <c r="CA7820" s="100"/>
      <c r="CB7820"/>
      <c r="CG7820" s="65"/>
      <c r="DJ7820" s="139"/>
      <c r="DK7820" s="95"/>
      <c r="DO7820" s="141"/>
      <c r="DP7820" s="91"/>
      <c r="DQ7820" s="72"/>
      <c r="DR7820" s="72"/>
      <c r="DS7820" s="72"/>
      <c r="DT7820" s="72"/>
      <c r="DZ7820" s="141"/>
      <c r="EA7820" s="141"/>
      <c r="EE7820" s="143"/>
    </row>
    <row r="7821" spans="78:135">
      <c r="BZ7821"/>
      <c r="CA7821" s="100"/>
      <c r="CB7821"/>
      <c r="CG7821" s="65"/>
      <c r="DJ7821" s="139"/>
      <c r="DK7821" s="95"/>
      <c r="DO7821" s="141"/>
      <c r="DP7821" s="91"/>
      <c r="DQ7821" s="72"/>
      <c r="DR7821" s="72"/>
      <c r="DS7821" s="72"/>
      <c r="DT7821" s="72"/>
      <c r="DZ7821" s="141"/>
      <c r="EA7821" s="141"/>
      <c r="EE7821" s="143"/>
    </row>
    <row r="7822" spans="78:135">
      <c r="BZ7822"/>
      <c r="CA7822" s="100"/>
      <c r="CB7822"/>
      <c r="CG7822" s="65"/>
      <c r="DJ7822" s="139"/>
      <c r="DK7822" s="95"/>
      <c r="DO7822" s="141"/>
      <c r="DP7822" s="91"/>
      <c r="DQ7822" s="72"/>
      <c r="DR7822" s="72"/>
      <c r="DS7822" s="72"/>
      <c r="DT7822" s="72"/>
      <c r="DZ7822" s="141"/>
      <c r="EA7822" s="141"/>
      <c r="EE7822" s="143"/>
    </row>
    <row r="7823" spans="78:135">
      <c r="BZ7823"/>
      <c r="CA7823" s="100"/>
      <c r="CB7823"/>
      <c r="CG7823" s="65"/>
      <c r="DJ7823" s="139"/>
      <c r="DK7823" s="95"/>
      <c r="DO7823" s="141"/>
      <c r="DP7823" s="91"/>
      <c r="DQ7823" s="72"/>
      <c r="DR7823" s="72"/>
      <c r="DS7823" s="72"/>
      <c r="DT7823" s="72"/>
      <c r="DZ7823" s="141"/>
      <c r="EA7823" s="141"/>
      <c r="EE7823" s="143"/>
    </row>
    <row r="7824" spans="78:135">
      <c r="BZ7824"/>
      <c r="CA7824" s="100"/>
      <c r="CB7824"/>
      <c r="CG7824" s="65"/>
      <c r="DJ7824" s="139"/>
      <c r="DK7824" s="95"/>
      <c r="DO7824" s="141"/>
      <c r="DP7824" s="91"/>
      <c r="DQ7824" s="72"/>
      <c r="DR7824" s="72"/>
      <c r="DS7824" s="72"/>
      <c r="DT7824" s="72"/>
      <c r="DZ7824" s="141"/>
      <c r="EA7824" s="141"/>
      <c r="EE7824" s="143"/>
    </row>
    <row r="7825" spans="78:135">
      <c r="BZ7825"/>
      <c r="CA7825" s="100"/>
      <c r="CB7825"/>
      <c r="CG7825" s="65"/>
      <c r="DJ7825" s="139"/>
      <c r="DK7825" s="95"/>
      <c r="DO7825" s="141"/>
      <c r="DP7825" s="91"/>
      <c r="DQ7825" s="72"/>
      <c r="DR7825" s="72"/>
      <c r="DS7825" s="72"/>
      <c r="DT7825" s="72"/>
      <c r="DZ7825" s="141"/>
      <c r="EA7825" s="141"/>
      <c r="EE7825" s="143"/>
    </row>
    <row r="7826" spans="78:135">
      <c r="BZ7826"/>
      <c r="CA7826" s="100"/>
      <c r="CB7826"/>
      <c r="CG7826" s="65"/>
      <c r="DJ7826" s="139"/>
      <c r="DK7826" s="95"/>
      <c r="DO7826" s="141"/>
      <c r="DP7826" s="91"/>
      <c r="DQ7826" s="72"/>
      <c r="DR7826" s="72"/>
      <c r="DS7826" s="72"/>
      <c r="DT7826" s="72"/>
      <c r="DZ7826" s="141"/>
      <c r="EA7826" s="141"/>
      <c r="EE7826" s="143"/>
    </row>
    <row r="7827" spans="78:135">
      <c r="BZ7827"/>
      <c r="CA7827" s="100"/>
      <c r="CB7827"/>
      <c r="CG7827" s="65"/>
      <c r="DJ7827" s="139"/>
      <c r="DK7827" s="95"/>
      <c r="DO7827" s="141"/>
      <c r="DP7827" s="91"/>
      <c r="DQ7827" s="72"/>
      <c r="DR7827" s="72"/>
      <c r="DS7827" s="72"/>
      <c r="DT7827" s="72"/>
      <c r="DZ7827" s="141"/>
      <c r="EA7827" s="141"/>
      <c r="EE7827" s="143"/>
    </row>
    <row r="7828" spans="78:135">
      <c r="BZ7828"/>
      <c r="CA7828" s="100"/>
      <c r="CB7828"/>
      <c r="CG7828" s="65"/>
      <c r="DJ7828" s="139"/>
      <c r="DK7828" s="95"/>
      <c r="DO7828" s="141"/>
      <c r="DP7828" s="91"/>
      <c r="DQ7828" s="72"/>
      <c r="DR7828" s="72"/>
      <c r="DS7828" s="72"/>
      <c r="DT7828" s="72"/>
      <c r="DZ7828" s="141"/>
      <c r="EA7828" s="141"/>
      <c r="EE7828" s="143"/>
    </row>
    <row r="7829" spans="78:135">
      <c r="BZ7829"/>
      <c r="CA7829" s="100"/>
      <c r="CB7829"/>
      <c r="CG7829" s="65"/>
      <c r="DJ7829" s="139"/>
      <c r="DK7829" s="95"/>
      <c r="DO7829" s="141"/>
      <c r="DP7829" s="91"/>
      <c r="DQ7829" s="72"/>
      <c r="DR7829" s="72"/>
      <c r="DS7829" s="72"/>
      <c r="DT7829" s="72"/>
      <c r="DZ7829" s="141"/>
      <c r="EA7829" s="141"/>
      <c r="EE7829" s="143"/>
    </row>
    <row r="7830" spans="78:135">
      <c r="BZ7830"/>
      <c r="CA7830" s="100"/>
      <c r="CB7830"/>
      <c r="CG7830" s="65"/>
      <c r="DJ7830" s="139"/>
      <c r="DK7830" s="95"/>
      <c r="DO7830" s="141"/>
      <c r="DP7830" s="91"/>
      <c r="DQ7830" s="72"/>
      <c r="DR7830" s="72"/>
      <c r="DS7830" s="72"/>
      <c r="DT7830" s="72"/>
      <c r="DZ7830" s="141"/>
      <c r="EA7830" s="141"/>
      <c r="EE7830" s="143"/>
    </row>
    <row r="7831" spans="78:135">
      <c r="BZ7831"/>
      <c r="CA7831" s="100"/>
      <c r="CB7831"/>
      <c r="CG7831" s="65"/>
      <c r="DJ7831" s="139"/>
      <c r="DK7831" s="95"/>
      <c r="DO7831" s="141"/>
      <c r="DP7831" s="91"/>
      <c r="DQ7831" s="72"/>
      <c r="DR7831" s="72"/>
      <c r="DS7831" s="72"/>
      <c r="DT7831" s="72"/>
      <c r="DZ7831" s="141"/>
      <c r="EA7831" s="141"/>
      <c r="EE7831" s="143"/>
    </row>
    <row r="7832" spans="78:135">
      <c r="BZ7832"/>
      <c r="CA7832" s="100"/>
      <c r="CB7832"/>
      <c r="CG7832" s="65"/>
      <c r="DJ7832" s="139"/>
      <c r="DK7832" s="95"/>
      <c r="DO7832" s="141"/>
      <c r="DP7832" s="91"/>
      <c r="DQ7832" s="72"/>
      <c r="DR7832" s="72"/>
      <c r="DS7832" s="72"/>
      <c r="DT7832" s="72"/>
      <c r="DZ7832" s="141"/>
      <c r="EA7832" s="141"/>
      <c r="EE7832" s="143"/>
    </row>
    <row r="7833" spans="78:135">
      <c r="BZ7833"/>
      <c r="CA7833" s="100"/>
      <c r="CB7833"/>
      <c r="CG7833" s="65"/>
      <c r="DJ7833" s="139"/>
      <c r="DK7833" s="95"/>
      <c r="DO7833" s="141"/>
      <c r="DP7833" s="91"/>
      <c r="DQ7833" s="72"/>
      <c r="DR7833" s="72"/>
      <c r="DS7833" s="72"/>
      <c r="DT7833" s="72"/>
      <c r="DZ7833" s="141"/>
      <c r="EA7833" s="141"/>
      <c r="EE7833" s="143"/>
    </row>
    <row r="7834" spans="78:135">
      <c r="BZ7834"/>
      <c r="CA7834" s="100"/>
      <c r="CB7834"/>
      <c r="CG7834" s="65"/>
      <c r="DJ7834" s="139"/>
      <c r="DK7834" s="95"/>
      <c r="DO7834" s="141"/>
      <c r="DP7834" s="91"/>
      <c r="DQ7834" s="72"/>
      <c r="DR7834" s="72"/>
      <c r="DS7834" s="72"/>
      <c r="DT7834" s="72"/>
      <c r="DZ7834" s="141"/>
      <c r="EA7834" s="141"/>
      <c r="EE7834" s="143"/>
    </row>
    <row r="7835" spans="78:135">
      <c r="BZ7835"/>
      <c r="CA7835" s="100"/>
      <c r="CB7835"/>
      <c r="CG7835" s="65"/>
      <c r="DJ7835" s="139"/>
      <c r="DK7835" s="95"/>
      <c r="DO7835" s="141"/>
      <c r="DP7835" s="91"/>
      <c r="DQ7835" s="72"/>
      <c r="DR7835" s="72"/>
      <c r="DS7835" s="72"/>
      <c r="DT7835" s="72"/>
      <c r="DZ7835" s="141"/>
      <c r="EA7835" s="141"/>
      <c r="EE7835" s="143"/>
    </row>
    <row r="7836" spans="78:135">
      <c r="BZ7836"/>
      <c r="CA7836" s="100"/>
      <c r="CB7836"/>
      <c r="CG7836" s="65"/>
      <c r="DJ7836" s="139"/>
      <c r="DK7836" s="95"/>
      <c r="DO7836" s="141"/>
      <c r="DP7836" s="91"/>
      <c r="DQ7836" s="72"/>
      <c r="DR7836" s="72"/>
      <c r="DS7836" s="72"/>
      <c r="DT7836" s="72"/>
      <c r="DZ7836" s="141"/>
      <c r="EA7836" s="141"/>
      <c r="EE7836" s="143"/>
    </row>
    <row r="7837" spans="78:135">
      <c r="BZ7837"/>
      <c r="CA7837" s="100"/>
      <c r="CB7837"/>
      <c r="CG7837" s="65"/>
      <c r="DJ7837" s="139"/>
      <c r="DK7837" s="95"/>
      <c r="DO7837" s="141"/>
      <c r="DP7837" s="91"/>
      <c r="DQ7837" s="72"/>
      <c r="DR7837" s="72"/>
      <c r="DS7837" s="72"/>
      <c r="DT7837" s="72"/>
      <c r="DZ7837" s="141"/>
      <c r="EA7837" s="141"/>
      <c r="EE7837" s="143"/>
    </row>
    <row r="7838" spans="78:135">
      <c r="BZ7838"/>
      <c r="CA7838" s="100"/>
      <c r="CB7838"/>
      <c r="CG7838" s="65"/>
      <c r="DJ7838" s="139"/>
      <c r="DK7838" s="95"/>
      <c r="DO7838" s="141"/>
      <c r="DP7838" s="91"/>
      <c r="DQ7838" s="72"/>
      <c r="DR7838" s="72"/>
      <c r="DS7838" s="72"/>
      <c r="DT7838" s="72"/>
      <c r="DZ7838" s="141"/>
      <c r="EA7838" s="141"/>
      <c r="EE7838" s="143"/>
    </row>
    <row r="7839" spans="78:135">
      <c r="BZ7839"/>
      <c r="CA7839" s="100"/>
      <c r="CB7839"/>
      <c r="CG7839" s="65"/>
      <c r="DJ7839" s="139"/>
      <c r="DK7839" s="95"/>
      <c r="DO7839" s="141"/>
      <c r="DP7839" s="91"/>
      <c r="DQ7839" s="72"/>
      <c r="DR7839" s="72"/>
      <c r="DS7839" s="72"/>
      <c r="DT7839" s="72"/>
      <c r="DZ7839" s="141"/>
      <c r="EA7839" s="141"/>
      <c r="EE7839" s="143"/>
    </row>
    <row r="7840" spans="78:135">
      <c r="BZ7840"/>
      <c r="CA7840" s="100"/>
      <c r="CB7840"/>
      <c r="CG7840" s="65"/>
      <c r="DJ7840" s="139"/>
      <c r="DK7840" s="95"/>
      <c r="DO7840" s="141"/>
      <c r="DP7840" s="91"/>
      <c r="DQ7840" s="72"/>
      <c r="DR7840" s="72"/>
      <c r="DS7840" s="72"/>
      <c r="DT7840" s="72"/>
      <c r="DZ7840" s="141"/>
      <c r="EA7840" s="141"/>
      <c r="EE7840" s="143"/>
    </row>
    <row r="7841" spans="78:135">
      <c r="BZ7841"/>
      <c r="CA7841" s="100"/>
      <c r="CB7841"/>
      <c r="CG7841" s="65"/>
      <c r="DJ7841" s="139"/>
      <c r="DK7841" s="95"/>
      <c r="DO7841" s="141"/>
      <c r="DP7841" s="91"/>
      <c r="DQ7841" s="72"/>
      <c r="DR7841" s="72"/>
      <c r="DS7841" s="72"/>
      <c r="DT7841" s="72"/>
      <c r="DZ7841" s="141"/>
      <c r="EA7841" s="141"/>
      <c r="EE7841" s="143"/>
    </row>
    <row r="7842" spans="78:135">
      <c r="BZ7842"/>
      <c r="CA7842" s="100"/>
      <c r="CB7842"/>
      <c r="CG7842" s="65"/>
      <c r="DJ7842" s="139"/>
      <c r="DK7842" s="95"/>
      <c r="DO7842" s="141"/>
      <c r="DP7842" s="91"/>
      <c r="DQ7842" s="72"/>
      <c r="DR7842" s="72"/>
      <c r="DS7842" s="72"/>
      <c r="DT7842" s="72"/>
      <c r="DZ7842" s="141"/>
      <c r="EA7842" s="141"/>
      <c r="EE7842" s="143"/>
    </row>
    <row r="7843" spans="78:135">
      <c r="BZ7843"/>
      <c r="CA7843" s="100"/>
      <c r="CB7843"/>
      <c r="CG7843" s="65"/>
      <c r="DJ7843" s="139"/>
      <c r="DK7843" s="95"/>
      <c r="DO7843" s="141"/>
      <c r="DP7843" s="91"/>
      <c r="DQ7843" s="72"/>
      <c r="DR7843" s="72"/>
      <c r="DS7843" s="72"/>
      <c r="DT7843" s="72"/>
      <c r="DZ7843" s="141"/>
      <c r="EA7843" s="141"/>
      <c r="EE7843" s="143"/>
    </row>
    <row r="7844" spans="78:135">
      <c r="BZ7844"/>
      <c r="CA7844" s="100"/>
      <c r="CB7844"/>
      <c r="CG7844" s="65"/>
      <c r="DJ7844" s="139"/>
      <c r="DK7844" s="95"/>
      <c r="DO7844" s="141"/>
      <c r="DP7844" s="91"/>
      <c r="DQ7844" s="72"/>
      <c r="DR7844" s="72"/>
      <c r="DS7844" s="72"/>
      <c r="DT7844" s="72"/>
      <c r="DZ7844" s="141"/>
      <c r="EA7844" s="141"/>
      <c r="EE7844" s="143"/>
    </row>
    <row r="7845" spans="78:135">
      <c r="BZ7845"/>
      <c r="CA7845" s="100"/>
      <c r="CB7845"/>
      <c r="CG7845" s="65"/>
      <c r="DJ7845" s="139"/>
      <c r="DK7845" s="95"/>
      <c r="DO7845" s="141"/>
      <c r="DP7845" s="91"/>
      <c r="DQ7845" s="72"/>
      <c r="DR7845" s="72"/>
      <c r="DS7845" s="72"/>
      <c r="DT7845" s="72"/>
      <c r="DZ7845" s="141"/>
      <c r="EA7845" s="141"/>
      <c r="EE7845" s="143"/>
    </row>
    <row r="7846" spans="78:135">
      <c r="BZ7846"/>
      <c r="CA7846" s="100"/>
      <c r="CB7846"/>
      <c r="CG7846" s="65"/>
      <c r="DJ7846" s="139"/>
      <c r="DK7846" s="95"/>
      <c r="DO7846" s="141"/>
      <c r="DP7846" s="91"/>
      <c r="DQ7846" s="72"/>
      <c r="DR7846" s="72"/>
      <c r="DS7846" s="72"/>
      <c r="DT7846" s="72"/>
      <c r="DZ7846" s="141"/>
      <c r="EA7846" s="141"/>
      <c r="EE7846" s="143"/>
    </row>
    <row r="7847" spans="78:135">
      <c r="BZ7847"/>
      <c r="CA7847" s="100"/>
      <c r="CB7847"/>
      <c r="CG7847" s="65"/>
      <c r="DJ7847" s="139"/>
      <c r="DK7847" s="95"/>
      <c r="DO7847" s="141"/>
      <c r="DP7847" s="91"/>
      <c r="DQ7847" s="72"/>
      <c r="DR7847" s="72"/>
      <c r="DS7847" s="72"/>
      <c r="DT7847" s="72"/>
      <c r="DZ7847" s="141"/>
      <c r="EA7847" s="141"/>
      <c r="EE7847" s="143"/>
    </row>
    <row r="7848" spans="78:135">
      <c r="BZ7848"/>
      <c r="CA7848" s="100"/>
      <c r="CB7848"/>
      <c r="CG7848" s="65"/>
      <c r="DJ7848" s="139"/>
      <c r="DK7848" s="95"/>
      <c r="DO7848" s="141"/>
      <c r="DP7848" s="91"/>
      <c r="DQ7848" s="72"/>
      <c r="DR7848" s="72"/>
      <c r="DS7848" s="72"/>
      <c r="DT7848" s="72"/>
      <c r="DZ7848" s="141"/>
      <c r="EA7848" s="141"/>
      <c r="EE7848" s="143"/>
    </row>
    <row r="7849" spans="78:135">
      <c r="BZ7849"/>
      <c r="CA7849" s="100"/>
      <c r="CB7849"/>
      <c r="CG7849" s="65"/>
      <c r="DJ7849" s="139"/>
      <c r="DK7849" s="95"/>
      <c r="DO7849" s="141"/>
      <c r="DP7849" s="91"/>
      <c r="DQ7849" s="72"/>
      <c r="DR7849" s="72"/>
      <c r="DS7849" s="72"/>
      <c r="DT7849" s="72"/>
      <c r="DZ7849" s="141"/>
      <c r="EA7849" s="141"/>
      <c r="EE7849" s="143"/>
    </row>
    <row r="7850" spans="78:135">
      <c r="BZ7850"/>
      <c r="CA7850" s="100"/>
      <c r="CB7850"/>
      <c r="CG7850" s="65"/>
      <c r="DJ7850" s="139"/>
      <c r="DK7850" s="95"/>
      <c r="DO7850" s="141"/>
      <c r="DP7850" s="91"/>
      <c r="DQ7850" s="72"/>
      <c r="DR7850" s="72"/>
      <c r="DS7850" s="72"/>
      <c r="DT7850" s="72"/>
      <c r="DZ7850" s="141"/>
      <c r="EA7850" s="141"/>
      <c r="EE7850" s="143"/>
    </row>
    <row r="7851" spans="78:135">
      <c r="BZ7851"/>
      <c r="CA7851" s="100"/>
      <c r="CB7851"/>
      <c r="CG7851" s="65"/>
      <c r="DJ7851" s="139"/>
      <c r="DK7851" s="95"/>
      <c r="DO7851" s="141"/>
      <c r="DP7851" s="91"/>
      <c r="DQ7851" s="72"/>
      <c r="DR7851" s="72"/>
      <c r="DS7851" s="72"/>
      <c r="DT7851" s="72"/>
      <c r="DZ7851" s="141"/>
      <c r="EA7851" s="141"/>
      <c r="EE7851" s="143"/>
    </row>
    <row r="7852" spans="78:135">
      <c r="BZ7852"/>
      <c r="CA7852" s="100"/>
      <c r="CB7852"/>
      <c r="CG7852" s="65"/>
      <c r="DJ7852" s="139"/>
      <c r="DK7852" s="95"/>
      <c r="DO7852" s="141"/>
      <c r="DP7852" s="91"/>
      <c r="DQ7852" s="72"/>
      <c r="DR7852" s="72"/>
      <c r="DS7852" s="72"/>
      <c r="DT7852" s="72"/>
      <c r="DZ7852" s="141"/>
      <c r="EA7852" s="141"/>
      <c r="EE7852" s="143"/>
    </row>
    <row r="7853" spans="78:135">
      <c r="BZ7853"/>
      <c r="CA7853" s="100"/>
      <c r="CB7853"/>
      <c r="CG7853" s="65"/>
      <c r="DJ7853" s="139"/>
      <c r="DK7853" s="95"/>
      <c r="DO7853" s="141"/>
      <c r="DP7853" s="91"/>
      <c r="DQ7853" s="72"/>
      <c r="DR7853" s="72"/>
      <c r="DS7853" s="72"/>
      <c r="DT7853" s="72"/>
      <c r="DZ7853" s="141"/>
      <c r="EA7853" s="141"/>
      <c r="EE7853" s="143"/>
    </row>
    <row r="7854" spans="78:135">
      <c r="BZ7854"/>
      <c r="CA7854" s="100"/>
      <c r="CB7854"/>
      <c r="CG7854" s="65"/>
      <c r="DJ7854" s="139"/>
      <c r="DK7854" s="95"/>
      <c r="DO7854" s="141"/>
      <c r="DP7854" s="91"/>
      <c r="DQ7854" s="72"/>
      <c r="DR7854" s="72"/>
      <c r="DS7854" s="72"/>
      <c r="DT7854" s="72"/>
      <c r="DZ7854" s="141"/>
      <c r="EA7854" s="141"/>
      <c r="EE7854" s="143"/>
    </row>
    <row r="7855" spans="78:135">
      <c r="BZ7855"/>
      <c r="CA7855" s="100"/>
      <c r="CB7855"/>
      <c r="CG7855" s="65"/>
      <c r="DJ7855" s="139"/>
      <c r="DK7855" s="95"/>
      <c r="DO7855" s="141"/>
      <c r="DP7855" s="91"/>
      <c r="DQ7855" s="72"/>
      <c r="DR7855" s="72"/>
      <c r="DS7855" s="72"/>
      <c r="DT7855" s="72"/>
      <c r="DZ7855" s="141"/>
      <c r="EA7855" s="141"/>
      <c r="EE7855" s="143"/>
    </row>
    <row r="7856" spans="78:135">
      <c r="BZ7856"/>
      <c r="CA7856" s="100"/>
      <c r="CB7856"/>
      <c r="CG7856" s="65"/>
      <c r="DJ7856" s="139"/>
      <c r="DK7856" s="95"/>
      <c r="DO7856" s="141"/>
      <c r="DP7856" s="91"/>
      <c r="DQ7856" s="72"/>
      <c r="DR7856" s="72"/>
      <c r="DS7856" s="72"/>
      <c r="DT7856" s="72"/>
      <c r="DZ7856" s="141"/>
      <c r="EA7856" s="141"/>
      <c r="EE7856" s="143"/>
    </row>
    <row r="7857" spans="78:135">
      <c r="BZ7857"/>
      <c r="CA7857" s="100"/>
      <c r="CB7857"/>
      <c r="CG7857" s="65"/>
      <c r="DJ7857" s="139"/>
      <c r="DK7857" s="95"/>
      <c r="DO7857" s="141"/>
      <c r="DP7857" s="91"/>
      <c r="DQ7857" s="72"/>
      <c r="DR7857" s="72"/>
      <c r="DS7857" s="72"/>
      <c r="DT7857" s="72"/>
      <c r="DZ7857" s="141"/>
      <c r="EA7857" s="141"/>
      <c r="EE7857" s="143"/>
    </row>
    <row r="7858" spans="78:135">
      <c r="BZ7858"/>
      <c r="CA7858" s="100"/>
      <c r="CB7858"/>
      <c r="CG7858" s="65"/>
      <c r="DJ7858" s="139"/>
      <c r="DK7858" s="95"/>
      <c r="DO7858" s="141"/>
      <c r="DP7858" s="91"/>
      <c r="DQ7858" s="72"/>
      <c r="DR7858" s="72"/>
      <c r="DS7858" s="72"/>
      <c r="DT7858" s="72"/>
      <c r="DZ7858" s="141"/>
      <c r="EA7858" s="141"/>
      <c r="EE7858" s="143"/>
    </row>
    <row r="7859" spans="78:135">
      <c r="BZ7859"/>
      <c r="CA7859" s="100"/>
      <c r="CB7859"/>
      <c r="CG7859" s="65"/>
      <c r="DJ7859" s="139"/>
      <c r="DK7859" s="95"/>
      <c r="DO7859" s="141"/>
      <c r="DP7859" s="91"/>
      <c r="DQ7859" s="72"/>
      <c r="DR7859" s="72"/>
      <c r="DS7859" s="72"/>
      <c r="DT7859" s="72"/>
      <c r="DZ7859" s="141"/>
      <c r="EA7859" s="141"/>
      <c r="EE7859" s="143"/>
    </row>
    <row r="7860" spans="78:135">
      <c r="BZ7860"/>
      <c r="CA7860" s="100"/>
      <c r="CB7860"/>
      <c r="CG7860" s="65"/>
      <c r="DJ7860" s="139"/>
      <c r="DK7860" s="95"/>
      <c r="DO7860" s="141"/>
      <c r="DP7860" s="91"/>
      <c r="DQ7860" s="72"/>
      <c r="DR7860" s="72"/>
      <c r="DS7860" s="72"/>
      <c r="DT7860" s="72"/>
      <c r="DZ7860" s="141"/>
      <c r="EA7860" s="141"/>
      <c r="EE7860" s="143"/>
    </row>
    <row r="7861" spans="78:135">
      <c r="BZ7861"/>
      <c r="CA7861" s="100"/>
      <c r="CB7861"/>
      <c r="CG7861" s="65"/>
      <c r="DJ7861" s="139"/>
      <c r="DK7861" s="95"/>
      <c r="DO7861" s="141"/>
      <c r="DP7861" s="91"/>
      <c r="DQ7861" s="72"/>
      <c r="DR7861" s="72"/>
      <c r="DS7861" s="72"/>
      <c r="DT7861" s="72"/>
      <c r="DZ7861" s="141"/>
      <c r="EA7861" s="141"/>
      <c r="EE7861" s="143"/>
    </row>
    <row r="7862" spans="78:135">
      <c r="BZ7862"/>
      <c r="CA7862" s="100"/>
      <c r="CB7862"/>
      <c r="CG7862" s="65"/>
      <c r="DJ7862" s="139"/>
      <c r="DK7862" s="95"/>
      <c r="DO7862" s="141"/>
      <c r="DP7862" s="91"/>
      <c r="DQ7862" s="72"/>
      <c r="DR7862" s="72"/>
      <c r="DS7862" s="72"/>
      <c r="DT7862" s="72"/>
      <c r="DZ7862" s="141"/>
      <c r="EA7862" s="141"/>
      <c r="EE7862" s="143"/>
    </row>
    <row r="7863" spans="78:135">
      <c r="BZ7863"/>
      <c r="CA7863" s="100"/>
      <c r="CB7863"/>
      <c r="CG7863" s="65"/>
      <c r="DJ7863" s="139"/>
      <c r="DK7863" s="95"/>
      <c r="DO7863" s="141"/>
      <c r="DP7863" s="91"/>
      <c r="DQ7863" s="72"/>
      <c r="DR7863" s="72"/>
      <c r="DS7863" s="72"/>
      <c r="DT7863" s="72"/>
      <c r="DZ7863" s="141"/>
      <c r="EA7863" s="141"/>
      <c r="EE7863" s="143"/>
    </row>
    <row r="7864" spans="78:135">
      <c r="BZ7864"/>
      <c r="CA7864" s="100"/>
      <c r="CB7864"/>
      <c r="CG7864" s="65"/>
      <c r="DJ7864" s="139"/>
      <c r="DK7864" s="95"/>
      <c r="DO7864" s="141"/>
      <c r="DP7864" s="91"/>
      <c r="DQ7864" s="72"/>
      <c r="DR7864" s="72"/>
      <c r="DS7864" s="72"/>
      <c r="DT7864" s="72"/>
      <c r="DZ7864" s="141"/>
      <c r="EA7864" s="141"/>
      <c r="EE7864" s="143"/>
    </row>
    <row r="7865" spans="78:135">
      <c r="BZ7865"/>
      <c r="CA7865" s="100"/>
      <c r="CB7865"/>
      <c r="CG7865" s="65"/>
      <c r="DJ7865" s="139"/>
      <c r="DK7865" s="95"/>
      <c r="DO7865" s="141"/>
      <c r="DP7865" s="91"/>
      <c r="DQ7865" s="72"/>
      <c r="DR7865" s="72"/>
      <c r="DS7865" s="72"/>
      <c r="DT7865" s="72"/>
      <c r="DZ7865" s="141"/>
      <c r="EA7865" s="141"/>
      <c r="EE7865" s="143"/>
    </row>
    <row r="7866" spans="78:135">
      <c r="BZ7866"/>
      <c r="CA7866" s="100"/>
      <c r="CB7866"/>
      <c r="CG7866" s="65"/>
      <c r="DJ7866" s="139"/>
      <c r="DK7866" s="95"/>
      <c r="DO7866" s="141"/>
      <c r="DP7866" s="91"/>
      <c r="DQ7866" s="72"/>
      <c r="DR7866" s="72"/>
      <c r="DS7866" s="72"/>
      <c r="DT7866" s="72"/>
      <c r="DZ7866" s="141"/>
      <c r="EA7866" s="141"/>
      <c r="EE7866" s="143"/>
    </row>
    <row r="7867" spans="78:135">
      <c r="BZ7867"/>
      <c r="CA7867" s="100"/>
      <c r="CB7867"/>
      <c r="CG7867" s="65"/>
      <c r="DJ7867" s="139"/>
      <c r="DK7867" s="95"/>
      <c r="DO7867" s="141"/>
      <c r="DP7867" s="91"/>
      <c r="DQ7867" s="72"/>
      <c r="DR7867" s="72"/>
      <c r="DS7867" s="72"/>
      <c r="DT7867" s="72"/>
      <c r="DZ7867" s="141"/>
      <c r="EA7867" s="141"/>
      <c r="EE7867" s="143"/>
    </row>
    <row r="7868" spans="78:135">
      <c r="BZ7868"/>
      <c r="CA7868" s="100"/>
      <c r="CB7868"/>
      <c r="CG7868" s="65"/>
      <c r="DJ7868" s="139"/>
      <c r="DK7868" s="95"/>
      <c r="DO7868" s="141"/>
      <c r="DP7868" s="91"/>
      <c r="DQ7868" s="72"/>
      <c r="DR7868" s="72"/>
      <c r="DS7868" s="72"/>
      <c r="DT7868" s="72"/>
      <c r="DZ7868" s="141"/>
      <c r="EA7868" s="141"/>
      <c r="EE7868" s="143"/>
    </row>
    <row r="7869" spans="78:135">
      <c r="BZ7869"/>
      <c r="CA7869" s="100"/>
      <c r="CB7869"/>
      <c r="CG7869" s="65"/>
      <c r="DJ7869" s="139"/>
      <c r="DK7869" s="95"/>
      <c r="DO7869" s="141"/>
      <c r="DP7869" s="91"/>
      <c r="DQ7869" s="72"/>
      <c r="DR7869" s="72"/>
      <c r="DS7869" s="72"/>
      <c r="DT7869" s="72"/>
      <c r="DZ7869" s="141"/>
      <c r="EA7869" s="141"/>
      <c r="EE7869" s="143"/>
    </row>
    <row r="7870" spans="78:135">
      <c r="BZ7870"/>
      <c r="CA7870" s="100"/>
      <c r="CB7870"/>
      <c r="CG7870" s="65"/>
      <c r="DJ7870" s="139"/>
      <c r="DK7870" s="95"/>
      <c r="DO7870" s="141"/>
      <c r="DP7870" s="91"/>
      <c r="DQ7870" s="72"/>
      <c r="DR7870" s="72"/>
      <c r="DS7870" s="72"/>
      <c r="DT7870" s="72"/>
      <c r="DZ7870" s="141"/>
      <c r="EA7870" s="141"/>
      <c r="EE7870" s="143"/>
    </row>
    <row r="7871" spans="78:135">
      <c r="BZ7871"/>
      <c r="CA7871" s="100"/>
      <c r="CB7871"/>
      <c r="CG7871" s="65"/>
      <c r="DJ7871" s="139"/>
      <c r="DK7871" s="95"/>
      <c r="DO7871" s="141"/>
      <c r="DP7871" s="91"/>
      <c r="DQ7871" s="72"/>
      <c r="DR7871" s="72"/>
      <c r="DS7871" s="72"/>
      <c r="DT7871" s="72"/>
      <c r="DZ7871" s="141"/>
      <c r="EA7871" s="141"/>
      <c r="EE7871" s="143"/>
    </row>
    <row r="7872" spans="78:135">
      <c r="BZ7872"/>
      <c r="CA7872" s="100"/>
      <c r="CB7872"/>
      <c r="CG7872" s="65"/>
      <c r="DJ7872" s="139"/>
      <c r="DK7872" s="95"/>
      <c r="DO7872" s="141"/>
      <c r="DP7872" s="91"/>
      <c r="DQ7872" s="72"/>
      <c r="DR7872" s="72"/>
      <c r="DS7872" s="72"/>
      <c r="DT7872" s="72"/>
      <c r="DZ7872" s="141"/>
      <c r="EA7872" s="141"/>
      <c r="EE7872" s="143"/>
    </row>
    <row r="7873" spans="78:135">
      <c r="BZ7873"/>
      <c r="CA7873" s="100"/>
      <c r="CB7873"/>
      <c r="CG7873" s="65"/>
      <c r="DJ7873" s="139"/>
      <c r="DK7873" s="95"/>
      <c r="DO7873" s="141"/>
      <c r="DP7873" s="91"/>
      <c r="DQ7873" s="72"/>
      <c r="DR7873" s="72"/>
      <c r="DS7873" s="72"/>
      <c r="DT7873" s="72"/>
      <c r="DZ7873" s="141"/>
      <c r="EA7873" s="141"/>
      <c r="EE7873" s="143"/>
    </row>
    <row r="7874" spans="78:135">
      <c r="BZ7874"/>
      <c r="CA7874" s="100"/>
      <c r="CB7874"/>
      <c r="CG7874" s="65"/>
      <c r="DJ7874" s="139"/>
      <c r="DK7874" s="95"/>
      <c r="DO7874" s="141"/>
      <c r="DP7874" s="91"/>
      <c r="DQ7874" s="72"/>
      <c r="DR7874" s="72"/>
      <c r="DS7874" s="72"/>
      <c r="DT7874" s="72"/>
      <c r="DZ7874" s="141"/>
      <c r="EA7874" s="141"/>
      <c r="EE7874" s="143"/>
    </row>
    <row r="7875" spans="78:135">
      <c r="BZ7875"/>
      <c r="CA7875" s="100"/>
      <c r="CB7875"/>
      <c r="CG7875" s="65"/>
      <c r="DJ7875" s="139"/>
      <c r="DK7875" s="95"/>
      <c r="DO7875" s="141"/>
      <c r="DP7875" s="91"/>
      <c r="DQ7875" s="72"/>
      <c r="DR7875" s="72"/>
      <c r="DS7875" s="72"/>
      <c r="DT7875" s="72"/>
      <c r="DZ7875" s="141"/>
      <c r="EA7875" s="141"/>
      <c r="EE7875" s="143"/>
    </row>
    <row r="7876" spans="78:135">
      <c r="BZ7876"/>
      <c r="CA7876" s="100"/>
      <c r="CB7876"/>
      <c r="CG7876" s="65"/>
      <c r="DJ7876" s="139"/>
      <c r="DK7876" s="95"/>
      <c r="DO7876" s="141"/>
      <c r="DP7876" s="91"/>
      <c r="DQ7876" s="72"/>
      <c r="DR7876" s="72"/>
      <c r="DS7876" s="72"/>
      <c r="DT7876" s="72"/>
      <c r="DZ7876" s="141"/>
      <c r="EA7876" s="141"/>
      <c r="EE7876" s="143"/>
    </row>
    <row r="7877" spans="78:135">
      <c r="BZ7877"/>
      <c r="CA7877" s="100"/>
      <c r="CB7877"/>
      <c r="CG7877" s="65"/>
      <c r="DJ7877" s="139"/>
      <c r="DK7877" s="95"/>
      <c r="DO7877" s="141"/>
      <c r="DP7877" s="91"/>
      <c r="DQ7877" s="72"/>
      <c r="DR7877" s="72"/>
      <c r="DS7877" s="72"/>
      <c r="DT7877" s="72"/>
      <c r="DZ7877" s="141"/>
      <c r="EA7877" s="141"/>
      <c r="EE7877" s="143"/>
    </row>
    <row r="7878" spans="78:135">
      <c r="BZ7878"/>
      <c r="CA7878" s="100"/>
      <c r="CB7878"/>
      <c r="CG7878" s="65"/>
      <c r="DJ7878" s="139"/>
      <c r="DK7878" s="95"/>
      <c r="DO7878" s="141"/>
      <c r="DP7878" s="91"/>
      <c r="DQ7878" s="72"/>
      <c r="DR7878" s="72"/>
      <c r="DS7878" s="72"/>
      <c r="DT7878" s="72"/>
      <c r="DZ7878" s="141"/>
      <c r="EA7878" s="141"/>
      <c r="EE7878" s="143"/>
    </row>
    <row r="7879" spans="78:135">
      <c r="BZ7879"/>
      <c r="CA7879" s="100"/>
      <c r="CB7879"/>
      <c r="CG7879" s="65"/>
      <c r="DJ7879" s="139"/>
      <c r="DK7879" s="95"/>
      <c r="DO7879" s="141"/>
      <c r="DP7879" s="91"/>
      <c r="DQ7879" s="72"/>
      <c r="DR7879" s="72"/>
      <c r="DS7879" s="72"/>
      <c r="DT7879" s="72"/>
      <c r="DZ7879" s="141"/>
      <c r="EA7879" s="141"/>
      <c r="EE7879" s="143"/>
    </row>
    <row r="7880" spans="78:135">
      <c r="BZ7880"/>
      <c r="CA7880" s="100"/>
      <c r="CB7880"/>
      <c r="CG7880" s="65"/>
      <c r="DJ7880" s="139"/>
      <c r="DK7880" s="95"/>
      <c r="DO7880" s="141"/>
      <c r="DP7880" s="91"/>
      <c r="DQ7880" s="72"/>
      <c r="DR7880" s="72"/>
      <c r="DS7880" s="72"/>
      <c r="DT7880" s="72"/>
      <c r="DZ7880" s="141"/>
      <c r="EA7880" s="141"/>
      <c r="EE7880" s="143"/>
    </row>
    <row r="7881" spans="78:135">
      <c r="BZ7881"/>
      <c r="CA7881" s="100"/>
      <c r="CB7881"/>
      <c r="CG7881" s="65"/>
      <c r="DJ7881" s="139"/>
      <c r="DK7881" s="95"/>
      <c r="DO7881" s="141"/>
      <c r="DP7881" s="91"/>
      <c r="DQ7881" s="72"/>
      <c r="DR7881" s="72"/>
      <c r="DS7881" s="72"/>
      <c r="DT7881" s="72"/>
      <c r="DZ7881" s="141"/>
      <c r="EA7881" s="141"/>
      <c r="EE7881" s="143"/>
    </row>
    <row r="7882" spans="78:135">
      <c r="BZ7882"/>
      <c r="CA7882" s="100"/>
      <c r="CB7882"/>
      <c r="CG7882" s="65"/>
      <c r="DJ7882" s="139"/>
      <c r="DK7882" s="95"/>
      <c r="DO7882" s="141"/>
      <c r="DP7882" s="91"/>
      <c r="DQ7882" s="72"/>
      <c r="DR7882" s="72"/>
      <c r="DS7882" s="72"/>
      <c r="DT7882" s="72"/>
      <c r="DZ7882" s="141"/>
      <c r="EA7882" s="141"/>
      <c r="EE7882" s="143"/>
    </row>
    <row r="7883" spans="78:135">
      <c r="BZ7883"/>
      <c r="CA7883" s="100"/>
      <c r="CB7883"/>
      <c r="CG7883" s="65"/>
      <c r="DJ7883" s="139"/>
      <c r="DK7883" s="95"/>
      <c r="DO7883" s="141"/>
      <c r="DP7883" s="91"/>
      <c r="DQ7883" s="72"/>
      <c r="DR7883" s="72"/>
      <c r="DS7883" s="72"/>
      <c r="DT7883" s="72"/>
      <c r="DZ7883" s="141"/>
      <c r="EA7883" s="141"/>
      <c r="EE7883" s="143"/>
    </row>
    <row r="7884" spans="78:135">
      <c r="BZ7884"/>
      <c r="CA7884" s="100"/>
      <c r="CB7884"/>
      <c r="CG7884" s="65"/>
      <c r="DJ7884" s="139"/>
      <c r="DK7884" s="95"/>
      <c r="DO7884" s="141"/>
      <c r="DP7884" s="91"/>
      <c r="DQ7884" s="72"/>
      <c r="DR7884" s="72"/>
      <c r="DS7884" s="72"/>
      <c r="DT7884" s="72"/>
      <c r="DZ7884" s="141"/>
      <c r="EA7884" s="141"/>
      <c r="EE7884" s="143"/>
    </row>
    <row r="7885" spans="78:135">
      <c r="BZ7885"/>
      <c r="CA7885" s="100"/>
      <c r="CB7885"/>
      <c r="CG7885" s="65"/>
      <c r="DJ7885" s="139"/>
      <c r="DK7885" s="95"/>
      <c r="DO7885" s="141"/>
      <c r="DP7885" s="91"/>
      <c r="DQ7885" s="72"/>
      <c r="DR7885" s="72"/>
      <c r="DS7885" s="72"/>
      <c r="DT7885" s="72"/>
      <c r="DZ7885" s="141"/>
      <c r="EA7885" s="141"/>
      <c r="EE7885" s="143"/>
    </row>
    <row r="7886" spans="78:135">
      <c r="BZ7886"/>
      <c r="CA7886" s="100"/>
      <c r="CB7886"/>
      <c r="CG7886" s="65"/>
      <c r="DJ7886" s="139"/>
      <c r="DK7886" s="95"/>
      <c r="DO7886" s="141"/>
      <c r="DP7886" s="91"/>
      <c r="DQ7886" s="72"/>
      <c r="DR7886" s="72"/>
      <c r="DS7886" s="72"/>
      <c r="DT7886" s="72"/>
      <c r="DZ7886" s="141"/>
      <c r="EA7886" s="141"/>
      <c r="EE7886" s="143"/>
    </row>
    <row r="7887" spans="78:135">
      <c r="BZ7887"/>
      <c r="CA7887" s="100"/>
      <c r="CB7887"/>
      <c r="CG7887" s="65"/>
      <c r="DJ7887" s="139"/>
      <c r="DK7887" s="95"/>
      <c r="DO7887" s="141"/>
      <c r="DP7887" s="91"/>
      <c r="DQ7887" s="72"/>
      <c r="DR7887" s="72"/>
      <c r="DS7887" s="72"/>
      <c r="DT7887" s="72"/>
      <c r="DZ7887" s="141"/>
      <c r="EA7887" s="141"/>
      <c r="EE7887" s="143"/>
    </row>
    <row r="7888" spans="78:135">
      <c r="BZ7888"/>
      <c r="CA7888" s="100"/>
      <c r="CB7888"/>
      <c r="CG7888" s="65"/>
      <c r="DJ7888" s="139"/>
      <c r="DK7888" s="95"/>
      <c r="DO7888" s="141"/>
      <c r="DP7888" s="91"/>
      <c r="DQ7888" s="72"/>
      <c r="DR7888" s="72"/>
      <c r="DS7888" s="72"/>
      <c r="DT7888" s="72"/>
      <c r="DZ7888" s="141"/>
      <c r="EA7888" s="141"/>
      <c r="EE7888" s="143"/>
    </row>
    <row r="7889" spans="78:135">
      <c r="BZ7889"/>
      <c r="CA7889" s="100"/>
      <c r="CB7889"/>
      <c r="CG7889" s="65"/>
      <c r="DJ7889" s="139"/>
      <c r="DK7889" s="95"/>
      <c r="DO7889" s="141"/>
      <c r="DP7889" s="91"/>
      <c r="DQ7889" s="72"/>
      <c r="DR7889" s="72"/>
      <c r="DS7889" s="72"/>
      <c r="DT7889" s="72"/>
      <c r="DZ7889" s="141"/>
      <c r="EA7889" s="141"/>
      <c r="EE7889" s="143"/>
    </row>
    <row r="7890" spans="78:135">
      <c r="BZ7890"/>
      <c r="CA7890" s="100"/>
      <c r="CB7890"/>
      <c r="CG7890" s="65"/>
      <c r="DJ7890" s="139"/>
      <c r="DK7890" s="95"/>
      <c r="DO7890" s="141"/>
      <c r="DP7890" s="91"/>
      <c r="DQ7890" s="72"/>
      <c r="DR7890" s="72"/>
      <c r="DS7890" s="72"/>
      <c r="DT7890" s="72"/>
      <c r="DZ7890" s="141"/>
      <c r="EA7890" s="141"/>
      <c r="EE7890" s="143"/>
    </row>
    <row r="7891" spans="78:135">
      <c r="BZ7891"/>
      <c r="CA7891" s="100"/>
      <c r="CB7891"/>
      <c r="CG7891" s="65"/>
      <c r="DJ7891" s="139"/>
      <c r="DK7891" s="95"/>
      <c r="DO7891" s="141"/>
      <c r="DP7891" s="91"/>
      <c r="DQ7891" s="72"/>
      <c r="DR7891" s="72"/>
      <c r="DS7891" s="72"/>
      <c r="DT7891" s="72"/>
      <c r="DZ7891" s="141"/>
      <c r="EA7891" s="141"/>
      <c r="EE7891" s="143"/>
    </row>
    <row r="7892" spans="78:135">
      <c r="BZ7892"/>
      <c r="CA7892" s="100"/>
      <c r="CB7892"/>
      <c r="CG7892" s="65"/>
      <c r="DJ7892" s="139"/>
      <c r="DK7892" s="95"/>
      <c r="DO7892" s="141"/>
      <c r="DP7892" s="91"/>
      <c r="DQ7892" s="72"/>
      <c r="DR7892" s="72"/>
      <c r="DS7892" s="72"/>
      <c r="DT7892" s="72"/>
      <c r="DZ7892" s="141"/>
      <c r="EA7892" s="141"/>
      <c r="EE7892" s="143"/>
    </row>
    <row r="7893" spans="78:135">
      <c r="BZ7893"/>
      <c r="CA7893" s="100"/>
      <c r="CB7893"/>
      <c r="CG7893" s="65"/>
      <c r="DJ7893" s="139"/>
      <c r="DK7893" s="95"/>
      <c r="DO7893" s="141"/>
      <c r="DP7893" s="91"/>
      <c r="DQ7893" s="72"/>
      <c r="DR7893" s="72"/>
      <c r="DS7893" s="72"/>
      <c r="DT7893" s="72"/>
      <c r="DZ7893" s="141"/>
      <c r="EA7893" s="141"/>
      <c r="EE7893" s="143"/>
    </row>
    <row r="7894" spans="78:135">
      <c r="BZ7894"/>
      <c r="CA7894" s="100"/>
      <c r="CB7894"/>
      <c r="CG7894" s="65"/>
      <c r="DJ7894" s="139"/>
      <c r="DK7894" s="95"/>
      <c r="DO7894" s="141"/>
      <c r="DP7894" s="91"/>
      <c r="DQ7894" s="72"/>
      <c r="DR7894" s="72"/>
      <c r="DS7894" s="72"/>
      <c r="DT7894" s="72"/>
      <c r="DZ7894" s="141"/>
      <c r="EA7894" s="141"/>
      <c r="EE7894" s="143"/>
    </row>
    <row r="7895" spans="78:135">
      <c r="BZ7895"/>
      <c r="CA7895" s="100"/>
      <c r="CB7895"/>
      <c r="CG7895" s="65"/>
      <c r="DJ7895" s="139"/>
      <c r="DK7895" s="95"/>
      <c r="DO7895" s="141"/>
      <c r="DP7895" s="91"/>
      <c r="DQ7895" s="72"/>
      <c r="DR7895" s="72"/>
      <c r="DS7895" s="72"/>
      <c r="DT7895" s="72"/>
      <c r="DZ7895" s="141"/>
      <c r="EA7895" s="141"/>
      <c r="EE7895" s="143"/>
    </row>
    <row r="7896" spans="78:135">
      <c r="BZ7896"/>
      <c r="CA7896" s="100"/>
      <c r="CB7896"/>
      <c r="CG7896" s="65"/>
      <c r="DJ7896" s="139"/>
      <c r="DK7896" s="95"/>
      <c r="DO7896" s="141"/>
      <c r="DP7896" s="91"/>
      <c r="DQ7896" s="72"/>
      <c r="DR7896" s="72"/>
      <c r="DS7896" s="72"/>
      <c r="DT7896" s="72"/>
      <c r="DZ7896" s="141"/>
      <c r="EA7896" s="141"/>
      <c r="EE7896" s="143"/>
    </row>
    <row r="7897" spans="78:135">
      <c r="BZ7897"/>
      <c r="CA7897" s="100"/>
      <c r="CB7897"/>
      <c r="CG7897" s="65"/>
      <c r="DJ7897" s="139"/>
      <c r="DK7897" s="95"/>
      <c r="DO7897" s="141"/>
      <c r="DP7897" s="91"/>
      <c r="DQ7897" s="72"/>
      <c r="DR7897" s="72"/>
      <c r="DS7897" s="72"/>
      <c r="DT7897" s="72"/>
      <c r="DZ7897" s="141"/>
      <c r="EA7897" s="141"/>
      <c r="EE7897" s="143"/>
    </row>
    <row r="7898" spans="78:135">
      <c r="BZ7898"/>
      <c r="CA7898" s="100"/>
      <c r="CB7898"/>
      <c r="CG7898" s="65"/>
      <c r="DJ7898" s="139"/>
      <c r="DK7898" s="95"/>
      <c r="DO7898" s="141"/>
      <c r="DP7898" s="91"/>
      <c r="DQ7898" s="72"/>
      <c r="DR7898" s="72"/>
      <c r="DS7898" s="72"/>
      <c r="DT7898" s="72"/>
      <c r="DZ7898" s="141"/>
      <c r="EA7898" s="141"/>
      <c r="EE7898" s="143"/>
    </row>
    <row r="7899" spans="78:135">
      <c r="BZ7899"/>
      <c r="CA7899" s="100"/>
      <c r="CB7899"/>
      <c r="CG7899" s="65"/>
      <c r="DJ7899" s="139"/>
      <c r="DK7899" s="95"/>
      <c r="DO7899" s="141"/>
      <c r="DP7899" s="91"/>
      <c r="DQ7899" s="72"/>
      <c r="DR7899" s="72"/>
      <c r="DS7899" s="72"/>
      <c r="DT7899" s="72"/>
      <c r="DZ7899" s="141"/>
      <c r="EA7899" s="141"/>
      <c r="EE7899" s="143"/>
    </row>
    <row r="7900" spans="78:135">
      <c r="BZ7900"/>
      <c r="CA7900" s="100"/>
      <c r="CB7900"/>
      <c r="CG7900" s="65"/>
      <c r="DJ7900" s="139"/>
      <c r="DK7900" s="95"/>
      <c r="DO7900" s="141"/>
      <c r="DP7900" s="91"/>
      <c r="DQ7900" s="72"/>
      <c r="DR7900" s="72"/>
      <c r="DS7900" s="72"/>
      <c r="DT7900" s="72"/>
      <c r="DZ7900" s="141"/>
      <c r="EA7900" s="141"/>
      <c r="EE7900" s="143"/>
    </row>
    <row r="7901" spans="78:135">
      <c r="BZ7901"/>
      <c r="CA7901" s="100"/>
      <c r="CB7901"/>
      <c r="CG7901" s="65"/>
      <c r="DJ7901" s="139"/>
      <c r="DK7901" s="95"/>
      <c r="DO7901" s="141"/>
      <c r="DP7901" s="91"/>
      <c r="DQ7901" s="72"/>
      <c r="DR7901" s="72"/>
      <c r="DS7901" s="72"/>
      <c r="DT7901" s="72"/>
      <c r="DZ7901" s="141"/>
      <c r="EA7901" s="141"/>
      <c r="EE7901" s="143"/>
    </row>
    <row r="7902" spans="78:135">
      <c r="BZ7902"/>
      <c r="CA7902" s="100"/>
      <c r="CB7902"/>
      <c r="CG7902" s="65"/>
      <c r="DJ7902" s="139"/>
      <c r="DK7902" s="95"/>
      <c r="DO7902" s="141"/>
      <c r="DP7902" s="91"/>
      <c r="DQ7902" s="72"/>
      <c r="DR7902" s="72"/>
      <c r="DS7902" s="72"/>
      <c r="DT7902" s="72"/>
      <c r="DZ7902" s="141"/>
      <c r="EA7902" s="141"/>
      <c r="EE7902" s="143"/>
    </row>
    <row r="7903" spans="78:135">
      <c r="BZ7903"/>
      <c r="CA7903" s="100"/>
      <c r="CB7903"/>
      <c r="CG7903" s="65"/>
      <c r="DJ7903" s="139"/>
      <c r="DK7903" s="95"/>
      <c r="DO7903" s="141"/>
      <c r="DP7903" s="91"/>
      <c r="DQ7903" s="72"/>
      <c r="DR7903" s="72"/>
      <c r="DS7903" s="72"/>
      <c r="DT7903" s="72"/>
      <c r="DZ7903" s="141"/>
      <c r="EA7903" s="141"/>
      <c r="EE7903" s="143"/>
    </row>
    <row r="7904" spans="78:135">
      <c r="BZ7904"/>
      <c r="CA7904" s="100"/>
      <c r="CB7904"/>
      <c r="CG7904" s="65"/>
      <c r="DJ7904" s="139"/>
      <c r="DK7904" s="95"/>
      <c r="DO7904" s="141"/>
      <c r="DP7904" s="91"/>
      <c r="DQ7904" s="72"/>
      <c r="DR7904" s="72"/>
      <c r="DS7904" s="72"/>
      <c r="DT7904" s="72"/>
      <c r="DZ7904" s="141"/>
      <c r="EA7904" s="141"/>
      <c r="EE7904" s="143"/>
    </row>
    <row r="7905" spans="78:135">
      <c r="BZ7905"/>
      <c r="CA7905" s="100"/>
      <c r="CB7905"/>
      <c r="CG7905" s="65"/>
      <c r="DJ7905" s="139"/>
      <c r="DK7905" s="95"/>
      <c r="DO7905" s="141"/>
      <c r="DP7905" s="91"/>
      <c r="DQ7905" s="72"/>
      <c r="DR7905" s="72"/>
      <c r="DS7905" s="72"/>
      <c r="DT7905" s="72"/>
      <c r="DZ7905" s="141"/>
      <c r="EA7905" s="141"/>
      <c r="EE7905" s="143"/>
    </row>
    <row r="7906" spans="78:135">
      <c r="BZ7906"/>
      <c r="CA7906" s="100"/>
      <c r="CB7906"/>
      <c r="CG7906" s="65"/>
      <c r="DJ7906" s="139"/>
      <c r="DK7906" s="95"/>
      <c r="DO7906" s="141"/>
      <c r="DP7906" s="91"/>
      <c r="DQ7906" s="72"/>
      <c r="DR7906" s="72"/>
      <c r="DS7906" s="72"/>
      <c r="DT7906" s="72"/>
      <c r="DZ7906" s="141"/>
      <c r="EA7906" s="141"/>
      <c r="EE7906" s="143"/>
    </row>
    <row r="7907" spans="78:135">
      <c r="BZ7907"/>
      <c r="CA7907" s="100"/>
      <c r="CB7907"/>
      <c r="CG7907" s="65"/>
      <c r="DJ7907" s="139"/>
      <c r="DK7907" s="95"/>
      <c r="DO7907" s="141"/>
      <c r="DP7907" s="91"/>
      <c r="DQ7907" s="72"/>
      <c r="DR7907" s="72"/>
      <c r="DS7907" s="72"/>
      <c r="DT7907" s="72"/>
      <c r="DZ7907" s="141"/>
      <c r="EA7907" s="141"/>
      <c r="EE7907" s="143"/>
    </row>
    <row r="7908" spans="78:135">
      <c r="BZ7908"/>
      <c r="CA7908" s="100"/>
      <c r="CB7908"/>
      <c r="CG7908" s="65"/>
      <c r="DJ7908" s="139"/>
      <c r="DK7908" s="95"/>
      <c r="DO7908" s="141"/>
      <c r="DP7908" s="91"/>
      <c r="DQ7908" s="72"/>
      <c r="DR7908" s="72"/>
      <c r="DS7908" s="72"/>
      <c r="DT7908" s="72"/>
      <c r="DZ7908" s="141"/>
      <c r="EA7908" s="141"/>
      <c r="EE7908" s="143"/>
    </row>
    <row r="7909" spans="78:135">
      <c r="BZ7909"/>
      <c r="CA7909" s="100"/>
      <c r="CB7909"/>
      <c r="CG7909" s="65"/>
      <c r="DJ7909" s="139"/>
      <c r="DK7909" s="95"/>
      <c r="DO7909" s="141"/>
      <c r="DP7909" s="91"/>
      <c r="DQ7909" s="72"/>
      <c r="DR7909" s="72"/>
      <c r="DS7909" s="72"/>
      <c r="DT7909" s="72"/>
      <c r="DZ7909" s="141"/>
      <c r="EA7909" s="141"/>
      <c r="EE7909" s="143"/>
    </row>
    <row r="7910" spans="78:135">
      <c r="BZ7910"/>
      <c r="CA7910" s="100"/>
      <c r="CB7910"/>
      <c r="CG7910" s="65"/>
      <c r="DJ7910" s="139"/>
      <c r="DK7910" s="95"/>
      <c r="DO7910" s="141"/>
      <c r="DP7910" s="91"/>
      <c r="DQ7910" s="72"/>
      <c r="DR7910" s="72"/>
      <c r="DS7910" s="72"/>
      <c r="DT7910" s="72"/>
      <c r="DZ7910" s="141"/>
      <c r="EA7910" s="141"/>
      <c r="EE7910" s="143"/>
    </row>
    <row r="7911" spans="78:135">
      <c r="BZ7911"/>
      <c r="CA7911" s="100"/>
      <c r="CB7911"/>
      <c r="CG7911" s="65"/>
      <c r="DJ7911" s="139"/>
      <c r="DK7911" s="95"/>
      <c r="DO7911" s="141"/>
      <c r="DP7911" s="91"/>
      <c r="DQ7911" s="72"/>
      <c r="DR7911" s="72"/>
      <c r="DS7911" s="72"/>
      <c r="DT7911" s="72"/>
      <c r="DZ7911" s="141"/>
      <c r="EA7911" s="141"/>
      <c r="EE7911" s="143"/>
    </row>
    <row r="7912" spans="78:135">
      <c r="BZ7912"/>
      <c r="CA7912" s="100"/>
      <c r="CB7912"/>
      <c r="CG7912" s="65"/>
      <c r="DJ7912" s="139"/>
      <c r="DK7912" s="95"/>
      <c r="DO7912" s="141"/>
      <c r="DP7912" s="91"/>
      <c r="DQ7912" s="72"/>
      <c r="DR7912" s="72"/>
      <c r="DS7912" s="72"/>
      <c r="DT7912" s="72"/>
      <c r="DZ7912" s="141"/>
      <c r="EA7912" s="141"/>
      <c r="EE7912" s="143"/>
    </row>
    <row r="7913" spans="78:135">
      <c r="BZ7913"/>
      <c r="CA7913" s="100"/>
      <c r="CB7913"/>
      <c r="CG7913" s="65"/>
      <c r="DJ7913" s="139"/>
      <c r="DK7913" s="95"/>
      <c r="DO7913" s="141"/>
      <c r="DP7913" s="91"/>
      <c r="DQ7913" s="72"/>
      <c r="DR7913" s="72"/>
      <c r="DS7913" s="72"/>
      <c r="DT7913" s="72"/>
      <c r="DZ7913" s="141"/>
      <c r="EA7913" s="141"/>
      <c r="EE7913" s="143"/>
    </row>
    <row r="7914" spans="78:135">
      <c r="BZ7914"/>
      <c r="CA7914" s="100"/>
      <c r="CB7914"/>
      <c r="CG7914" s="65"/>
      <c r="DJ7914" s="139"/>
      <c r="DK7914" s="95"/>
      <c r="DO7914" s="141"/>
      <c r="DP7914" s="91"/>
      <c r="DQ7914" s="72"/>
      <c r="DR7914" s="72"/>
      <c r="DS7914" s="72"/>
      <c r="DT7914" s="72"/>
      <c r="DZ7914" s="141"/>
      <c r="EA7914" s="141"/>
      <c r="EE7914" s="143"/>
    </row>
    <row r="7915" spans="78:135">
      <c r="BZ7915"/>
      <c r="CA7915" s="100"/>
      <c r="CB7915"/>
      <c r="CG7915" s="65"/>
      <c r="DJ7915" s="139"/>
      <c r="DK7915" s="95"/>
      <c r="DO7915" s="141"/>
      <c r="DP7915" s="91"/>
      <c r="DQ7915" s="72"/>
      <c r="DR7915" s="72"/>
      <c r="DS7915" s="72"/>
      <c r="DT7915" s="72"/>
      <c r="DZ7915" s="141"/>
      <c r="EA7915" s="141"/>
      <c r="EE7915" s="143"/>
    </row>
    <row r="7916" spans="78:135">
      <c r="BZ7916"/>
      <c r="CA7916" s="100"/>
      <c r="CB7916"/>
      <c r="CG7916" s="65"/>
      <c r="DJ7916" s="139"/>
      <c r="DK7916" s="95"/>
      <c r="DO7916" s="141"/>
      <c r="DP7916" s="91"/>
      <c r="DQ7916" s="72"/>
      <c r="DR7916" s="72"/>
      <c r="DS7916" s="72"/>
      <c r="DT7916" s="72"/>
      <c r="DZ7916" s="141"/>
      <c r="EA7916" s="141"/>
      <c r="EE7916" s="143"/>
    </row>
    <row r="7917" spans="78:135">
      <c r="BZ7917"/>
      <c r="CA7917" s="100"/>
      <c r="CB7917"/>
      <c r="CG7917" s="65"/>
      <c r="DJ7917" s="139"/>
      <c r="DK7917" s="95"/>
      <c r="DO7917" s="141"/>
      <c r="DP7917" s="91"/>
      <c r="DQ7917" s="72"/>
      <c r="DR7917" s="72"/>
      <c r="DS7917" s="72"/>
      <c r="DT7917" s="72"/>
      <c r="DZ7917" s="141"/>
      <c r="EA7917" s="141"/>
      <c r="EE7917" s="143"/>
    </row>
    <row r="7918" spans="78:135">
      <c r="BZ7918"/>
      <c r="CA7918" s="100"/>
      <c r="CB7918"/>
      <c r="CG7918" s="65"/>
      <c r="DJ7918" s="139"/>
      <c r="DK7918" s="95"/>
      <c r="DO7918" s="141"/>
      <c r="DP7918" s="91"/>
      <c r="DQ7918" s="72"/>
      <c r="DR7918" s="72"/>
      <c r="DS7918" s="72"/>
      <c r="DT7918" s="72"/>
      <c r="DZ7918" s="141"/>
      <c r="EA7918" s="141"/>
      <c r="EE7918" s="143"/>
    </row>
    <row r="7919" spans="78:135">
      <c r="BZ7919"/>
      <c r="CA7919" s="100"/>
      <c r="CB7919"/>
      <c r="CG7919" s="65"/>
      <c r="DJ7919" s="139"/>
      <c r="DK7919" s="95"/>
      <c r="DO7919" s="141"/>
      <c r="DP7919" s="91"/>
      <c r="DQ7919" s="72"/>
      <c r="DR7919" s="72"/>
      <c r="DS7919" s="72"/>
      <c r="DT7919" s="72"/>
      <c r="DZ7919" s="141"/>
      <c r="EA7919" s="141"/>
      <c r="EE7919" s="143"/>
    </row>
    <row r="7920" spans="78:135">
      <c r="BZ7920"/>
      <c r="CA7920" s="100"/>
      <c r="CB7920"/>
      <c r="CG7920" s="65"/>
      <c r="DJ7920" s="139"/>
      <c r="DK7920" s="95"/>
      <c r="DO7920" s="141"/>
      <c r="DP7920" s="91"/>
      <c r="DQ7920" s="72"/>
      <c r="DR7920" s="72"/>
      <c r="DS7920" s="72"/>
      <c r="DT7920" s="72"/>
      <c r="DZ7920" s="141"/>
      <c r="EA7920" s="141"/>
      <c r="EE7920" s="143"/>
    </row>
    <row r="7921" spans="78:135">
      <c r="BZ7921"/>
      <c r="CA7921" s="100"/>
      <c r="CB7921"/>
      <c r="CG7921" s="65"/>
      <c r="DJ7921" s="139"/>
      <c r="DK7921" s="95"/>
      <c r="DO7921" s="141"/>
      <c r="DP7921" s="91"/>
      <c r="DQ7921" s="72"/>
      <c r="DR7921" s="72"/>
      <c r="DS7921" s="72"/>
      <c r="DT7921" s="72"/>
      <c r="DZ7921" s="141"/>
      <c r="EA7921" s="141"/>
      <c r="EE7921" s="143"/>
    </row>
    <row r="7922" spans="78:135">
      <c r="BZ7922"/>
      <c r="CA7922" s="100"/>
      <c r="CB7922"/>
      <c r="CG7922" s="65"/>
      <c r="DJ7922" s="139"/>
      <c r="DK7922" s="95"/>
      <c r="DO7922" s="141"/>
      <c r="DP7922" s="91"/>
      <c r="DQ7922" s="72"/>
      <c r="DR7922" s="72"/>
      <c r="DS7922" s="72"/>
      <c r="DT7922" s="72"/>
      <c r="DZ7922" s="141"/>
      <c r="EA7922" s="141"/>
      <c r="EE7922" s="143"/>
    </row>
    <row r="7923" spans="78:135">
      <c r="BZ7923"/>
      <c r="CA7923" s="100"/>
      <c r="CB7923"/>
      <c r="CG7923" s="65"/>
      <c r="DJ7923" s="139"/>
      <c r="DK7923" s="95"/>
      <c r="DO7923" s="141"/>
      <c r="DP7923" s="91"/>
      <c r="DQ7923" s="72"/>
      <c r="DR7923" s="72"/>
      <c r="DS7923" s="72"/>
      <c r="DT7923" s="72"/>
      <c r="DZ7923" s="141"/>
      <c r="EA7923" s="141"/>
      <c r="EE7923" s="143"/>
    </row>
    <row r="7924" spans="78:135">
      <c r="BZ7924"/>
      <c r="CA7924" s="100"/>
      <c r="CB7924"/>
      <c r="CG7924" s="65"/>
      <c r="DJ7924" s="139"/>
      <c r="DK7924" s="95"/>
      <c r="DO7924" s="141"/>
      <c r="DP7924" s="91"/>
      <c r="DQ7924" s="72"/>
      <c r="DR7924" s="72"/>
      <c r="DS7924" s="72"/>
      <c r="DT7924" s="72"/>
      <c r="DZ7924" s="141"/>
      <c r="EA7924" s="141"/>
      <c r="EE7924" s="143"/>
    </row>
    <row r="7925" spans="78:135">
      <c r="BZ7925"/>
      <c r="CA7925" s="100"/>
      <c r="CB7925"/>
      <c r="CG7925" s="65"/>
      <c r="DJ7925" s="139"/>
      <c r="DK7925" s="95"/>
      <c r="DO7925" s="141"/>
      <c r="DP7925" s="91"/>
      <c r="DQ7925" s="72"/>
      <c r="DR7925" s="72"/>
      <c r="DS7925" s="72"/>
      <c r="DT7925" s="72"/>
      <c r="DZ7925" s="141"/>
      <c r="EA7925" s="141"/>
      <c r="EE7925" s="143"/>
    </row>
    <row r="7926" spans="78:135">
      <c r="BZ7926"/>
      <c r="CA7926" s="100"/>
      <c r="CB7926"/>
      <c r="CG7926" s="65"/>
      <c r="DJ7926" s="139"/>
      <c r="DK7926" s="95"/>
      <c r="DO7926" s="141"/>
      <c r="DP7926" s="91"/>
      <c r="DQ7926" s="72"/>
      <c r="DR7926" s="72"/>
      <c r="DS7926" s="72"/>
      <c r="DT7926" s="72"/>
      <c r="DZ7926" s="141"/>
      <c r="EA7926" s="141"/>
      <c r="EE7926" s="143"/>
    </row>
    <row r="7927" spans="78:135">
      <c r="BZ7927"/>
      <c r="CA7927" s="100"/>
      <c r="CB7927"/>
      <c r="CG7927" s="65"/>
      <c r="DJ7927" s="139"/>
      <c r="DK7927" s="95"/>
      <c r="DO7927" s="141"/>
      <c r="DP7927" s="91"/>
      <c r="DQ7927" s="72"/>
      <c r="DR7927" s="72"/>
      <c r="DS7927" s="72"/>
      <c r="DT7927" s="72"/>
      <c r="DZ7927" s="141"/>
      <c r="EA7927" s="141"/>
      <c r="EE7927" s="143"/>
    </row>
    <row r="7928" spans="78:135">
      <c r="BZ7928"/>
      <c r="CA7928" s="100"/>
      <c r="CB7928"/>
      <c r="CG7928" s="65"/>
      <c r="DJ7928" s="139"/>
      <c r="DK7928" s="95"/>
      <c r="DO7928" s="141"/>
      <c r="DP7928" s="91"/>
      <c r="DQ7928" s="72"/>
      <c r="DR7928" s="72"/>
      <c r="DS7928" s="72"/>
      <c r="DT7928" s="72"/>
      <c r="DZ7928" s="141"/>
      <c r="EA7928" s="141"/>
      <c r="EE7928" s="143"/>
    </row>
    <row r="7929" spans="78:135">
      <c r="BZ7929"/>
      <c r="CA7929" s="100"/>
      <c r="CB7929"/>
      <c r="CG7929" s="65"/>
      <c r="DJ7929" s="139"/>
      <c r="DK7929" s="95"/>
      <c r="DO7929" s="141"/>
      <c r="DP7929" s="91"/>
      <c r="DQ7929" s="72"/>
      <c r="DR7929" s="72"/>
      <c r="DS7929" s="72"/>
      <c r="DT7929" s="72"/>
      <c r="DZ7929" s="141"/>
      <c r="EA7929" s="141"/>
      <c r="EE7929" s="143"/>
    </row>
    <row r="7930" spans="78:135">
      <c r="BZ7930"/>
      <c r="CA7930" s="100"/>
      <c r="CB7930"/>
      <c r="CG7930" s="65"/>
      <c r="DJ7930" s="139"/>
      <c r="DK7930" s="95"/>
      <c r="DO7930" s="141"/>
      <c r="DP7930" s="91"/>
      <c r="DQ7930" s="72"/>
      <c r="DR7930" s="72"/>
      <c r="DS7930" s="72"/>
      <c r="DT7930" s="72"/>
      <c r="DZ7930" s="141"/>
      <c r="EA7930" s="141"/>
      <c r="EE7930" s="143"/>
    </row>
    <row r="7931" spans="78:135">
      <c r="BZ7931"/>
      <c r="CA7931" s="100"/>
      <c r="CB7931"/>
      <c r="CG7931" s="65"/>
      <c r="DJ7931" s="139"/>
      <c r="DK7931" s="95"/>
      <c r="DO7931" s="141"/>
      <c r="DP7931" s="91"/>
      <c r="DQ7931" s="72"/>
      <c r="DR7931" s="72"/>
      <c r="DS7931" s="72"/>
      <c r="DT7931" s="72"/>
      <c r="DZ7931" s="141"/>
      <c r="EA7931" s="141"/>
      <c r="EE7931" s="143"/>
    </row>
    <row r="7932" spans="78:135">
      <c r="BZ7932"/>
      <c r="CA7932" s="100"/>
      <c r="CB7932"/>
      <c r="CG7932" s="65"/>
      <c r="DJ7932" s="139"/>
      <c r="DK7932" s="95"/>
      <c r="DO7932" s="141"/>
      <c r="DP7932" s="91"/>
      <c r="DQ7932" s="72"/>
      <c r="DR7932" s="72"/>
      <c r="DS7932" s="72"/>
      <c r="DT7932" s="72"/>
      <c r="DZ7932" s="141"/>
      <c r="EA7932" s="141"/>
      <c r="EE7932" s="143"/>
    </row>
    <row r="7933" spans="78:135">
      <c r="BZ7933"/>
      <c r="CA7933" s="100"/>
      <c r="CB7933"/>
      <c r="CG7933" s="65"/>
      <c r="DJ7933" s="139"/>
      <c r="DK7933" s="95"/>
      <c r="DO7933" s="141"/>
      <c r="DP7933" s="91"/>
      <c r="DQ7933" s="72"/>
      <c r="DR7933" s="72"/>
      <c r="DS7933" s="72"/>
      <c r="DT7933" s="72"/>
      <c r="DZ7933" s="141"/>
      <c r="EA7933" s="141"/>
      <c r="EE7933" s="143"/>
    </row>
    <row r="7934" spans="78:135">
      <c r="BZ7934"/>
      <c r="CA7934" s="100"/>
      <c r="CB7934"/>
      <c r="CG7934" s="65"/>
      <c r="DJ7934" s="139"/>
      <c r="DK7934" s="95"/>
      <c r="DO7934" s="141"/>
      <c r="DP7934" s="91"/>
      <c r="DQ7934" s="72"/>
      <c r="DR7934" s="72"/>
      <c r="DS7934" s="72"/>
      <c r="DT7934" s="72"/>
      <c r="DZ7934" s="141"/>
      <c r="EA7934" s="141"/>
      <c r="EE7934" s="143"/>
    </row>
    <row r="7935" spans="78:135">
      <c r="BZ7935"/>
      <c r="CA7935" s="100"/>
      <c r="CB7935"/>
      <c r="CG7935" s="65"/>
      <c r="DJ7935" s="139"/>
      <c r="DK7935" s="95"/>
      <c r="DO7935" s="141"/>
      <c r="DP7935" s="91"/>
      <c r="DQ7935" s="72"/>
      <c r="DR7935" s="72"/>
      <c r="DS7935" s="72"/>
      <c r="DT7935" s="72"/>
      <c r="DZ7935" s="141"/>
      <c r="EA7935" s="141"/>
      <c r="EE7935" s="143"/>
    </row>
    <row r="7936" spans="78:135">
      <c r="BZ7936"/>
      <c r="CA7936" s="100"/>
      <c r="CB7936"/>
      <c r="CG7936" s="65"/>
      <c r="DJ7936" s="139"/>
      <c r="DK7936" s="95"/>
      <c r="DO7936" s="141"/>
      <c r="DP7936" s="91"/>
      <c r="DQ7936" s="72"/>
      <c r="DR7936" s="72"/>
      <c r="DS7936" s="72"/>
      <c r="DT7936" s="72"/>
      <c r="DZ7936" s="141"/>
      <c r="EA7936" s="141"/>
      <c r="EE7936" s="143"/>
    </row>
    <row r="7937" spans="78:135">
      <c r="BZ7937"/>
      <c r="CA7937" s="100"/>
      <c r="CB7937"/>
      <c r="CG7937" s="65"/>
      <c r="DJ7937" s="139"/>
      <c r="DK7937" s="95"/>
      <c r="DO7937" s="141"/>
      <c r="DP7937" s="91"/>
      <c r="DQ7937" s="72"/>
      <c r="DR7937" s="72"/>
      <c r="DS7937" s="72"/>
      <c r="DT7937" s="72"/>
      <c r="DZ7937" s="141"/>
      <c r="EA7937" s="141"/>
      <c r="EE7937" s="143"/>
    </row>
    <row r="7938" spans="78:135">
      <c r="BZ7938"/>
      <c r="CA7938" s="100"/>
      <c r="CB7938"/>
      <c r="CG7938" s="65"/>
      <c r="DJ7938" s="139"/>
      <c r="DK7938" s="95"/>
      <c r="DO7938" s="141"/>
      <c r="DP7938" s="91"/>
      <c r="DQ7938" s="72"/>
      <c r="DR7938" s="72"/>
      <c r="DS7938" s="72"/>
      <c r="DT7938" s="72"/>
      <c r="DZ7938" s="141"/>
      <c r="EA7938" s="141"/>
      <c r="EE7938" s="143"/>
    </row>
    <row r="7939" spans="78:135">
      <c r="BZ7939"/>
      <c r="CA7939" s="100"/>
      <c r="CB7939"/>
      <c r="CG7939" s="65"/>
      <c r="DJ7939" s="139"/>
      <c r="DK7939" s="95"/>
      <c r="DO7939" s="141"/>
      <c r="DP7939" s="91"/>
      <c r="DQ7939" s="72"/>
      <c r="DR7939" s="72"/>
      <c r="DS7939" s="72"/>
      <c r="DT7939" s="72"/>
      <c r="DZ7939" s="141"/>
      <c r="EA7939" s="141"/>
      <c r="EE7939" s="143"/>
    </row>
    <row r="7940" spans="78:135">
      <c r="BZ7940"/>
      <c r="CA7940" s="100"/>
      <c r="CB7940"/>
      <c r="CG7940" s="65"/>
      <c r="DJ7940" s="139"/>
      <c r="DK7940" s="95"/>
      <c r="DO7940" s="141"/>
      <c r="DP7940" s="91"/>
      <c r="DQ7940" s="72"/>
      <c r="DR7940" s="72"/>
      <c r="DS7940" s="72"/>
      <c r="DT7940" s="72"/>
      <c r="DZ7940" s="141"/>
      <c r="EA7940" s="141"/>
      <c r="EE7940" s="143"/>
    </row>
    <row r="7941" spans="78:135">
      <c r="BZ7941"/>
      <c r="CA7941" s="100"/>
      <c r="CB7941"/>
      <c r="CG7941" s="65"/>
      <c r="DJ7941" s="139"/>
      <c r="DK7941" s="95"/>
      <c r="DO7941" s="141"/>
      <c r="DP7941" s="91"/>
      <c r="DQ7941" s="72"/>
      <c r="DR7941" s="72"/>
      <c r="DS7941" s="72"/>
      <c r="DT7941" s="72"/>
      <c r="DZ7941" s="141"/>
      <c r="EA7941" s="141"/>
      <c r="EE7941" s="143"/>
    </row>
    <row r="7942" spans="78:135">
      <c r="BZ7942"/>
      <c r="CA7942" s="100"/>
      <c r="CB7942"/>
      <c r="CG7942" s="65"/>
      <c r="DJ7942" s="139"/>
      <c r="DK7942" s="95"/>
      <c r="DO7942" s="141"/>
      <c r="DP7942" s="91"/>
      <c r="DQ7942" s="72"/>
      <c r="DR7942" s="72"/>
      <c r="DS7942" s="72"/>
      <c r="DT7942" s="72"/>
      <c r="DZ7942" s="141"/>
      <c r="EA7942" s="141"/>
      <c r="EE7942" s="143"/>
    </row>
    <row r="7943" spans="78:135">
      <c r="BZ7943"/>
      <c r="CA7943" s="100"/>
      <c r="CB7943"/>
      <c r="CG7943" s="65"/>
      <c r="DJ7943" s="139"/>
      <c r="DK7943" s="95"/>
      <c r="DO7943" s="141"/>
      <c r="DP7943" s="91"/>
      <c r="DQ7943" s="72"/>
      <c r="DR7943" s="72"/>
      <c r="DS7943" s="72"/>
      <c r="DT7943" s="72"/>
      <c r="DZ7943" s="141"/>
      <c r="EA7943" s="141"/>
      <c r="EE7943" s="143"/>
    </row>
    <row r="7944" spans="78:135">
      <c r="BZ7944"/>
      <c r="CA7944" s="100"/>
      <c r="CB7944"/>
      <c r="CG7944" s="65"/>
      <c r="DJ7944" s="139"/>
      <c r="DK7944" s="95"/>
      <c r="DO7944" s="141"/>
      <c r="DP7944" s="91"/>
      <c r="DQ7944" s="72"/>
      <c r="DR7944" s="72"/>
      <c r="DS7944" s="72"/>
      <c r="DT7944" s="72"/>
      <c r="DZ7944" s="141"/>
      <c r="EA7944" s="141"/>
      <c r="EE7944" s="143"/>
    </row>
    <row r="7945" spans="78:135">
      <c r="BZ7945"/>
      <c r="CA7945" s="100"/>
      <c r="CB7945"/>
      <c r="CG7945" s="65"/>
      <c r="DJ7945" s="139"/>
      <c r="DK7945" s="95"/>
      <c r="DO7945" s="141"/>
      <c r="DP7945" s="91"/>
      <c r="DQ7945" s="72"/>
      <c r="DR7945" s="72"/>
      <c r="DS7945" s="72"/>
      <c r="DT7945" s="72"/>
      <c r="DZ7945" s="141"/>
      <c r="EA7945" s="141"/>
      <c r="EE7945" s="143"/>
    </row>
    <row r="7946" spans="78:135">
      <c r="BZ7946"/>
      <c r="CA7946" s="100"/>
      <c r="CB7946"/>
      <c r="CG7946" s="65"/>
      <c r="DJ7946" s="139"/>
      <c r="DK7946" s="95"/>
      <c r="DO7946" s="141"/>
      <c r="DP7946" s="91"/>
      <c r="DQ7946" s="72"/>
      <c r="DR7946" s="72"/>
      <c r="DS7946" s="72"/>
      <c r="DT7946" s="72"/>
      <c r="DZ7946" s="141"/>
      <c r="EA7946" s="141"/>
      <c r="EE7946" s="143"/>
    </row>
    <row r="7947" spans="78:135">
      <c r="BZ7947"/>
      <c r="CA7947" s="100"/>
      <c r="CB7947"/>
      <c r="CG7947" s="65"/>
      <c r="DJ7947" s="139"/>
      <c r="DK7947" s="95"/>
      <c r="DO7947" s="141"/>
      <c r="DP7947" s="91"/>
      <c r="DQ7947" s="72"/>
      <c r="DR7947" s="72"/>
      <c r="DS7947" s="72"/>
      <c r="DT7947" s="72"/>
      <c r="DZ7947" s="141"/>
      <c r="EA7947" s="141"/>
      <c r="EE7947" s="143"/>
    </row>
    <row r="7948" spans="78:135">
      <c r="BZ7948"/>
      <c r="CA7948" s="100"/>
      <c r="CB7948"/>
      <c r="CG7948" s="65"/>
      <c r="DJ7948" s="139"/>
      <c r="DK7948" s="95"/>
      <c r="DO7948" s="141"/>
      <c r="DP7948" s="91"/>
      <c r="DQ7948" s="72"/>
      <c r="DR7948" s="72"/>
      <c r="DS7948" s="72"/>
      <c r="DT7948" s="72"/>
      <c r="DZ7948" s="141"/>
      <c r="EA7948" s="141"/>
      <c r="EE7948" s="143"/>
    </row>
    <row r="7949" spans="78:135">
      <c r="BZ7949"/>
      <c r="CA7949" s="100"/>
      <c r="CB7949"/>
      <c r="CG7949" s="65"/>
      <c r="DJ7949" s="139"/>
      <c r="DK7949" s="95"/>
      <c r="DO7949" s="141"/>
      <c r="DP7949" s="91"/>
      <c r="DQ7949" s="72"/>
      <c r="DR7949" s="72"/>
      <c r="DS7949" s="72"/>
      <c r="DT7949" s="72"/>
      <c r="DZ7949" s="141"/>
      <c r="EA7949" s="141"/>
      <c r="EE7949" s="143"/>
    </row>
    <row r="7950" spans="78:135">
      <c r="BZ7950"/>
      <c r="CA7950" s="100"/>
      <c r="CB7950"/>
      <c r="CG7950" s="65"/>
      <c r="DJ7950" s="139"/>
      <c r="DK7950" s="95"/>
      <c r="DO7950" s="141"/>
      <c r="DP7950" s="91"/>
      <c r="DQ7950" s="72"/>
      <c r="DR7950" s="72"/>
      <c r="DS7950" s="72"/>
      <c r="DT7950" s="72"/>
      <c r="DZ7950" s="141"/>
      <c r="EA7950" s="141"/>
      <c r="EE7950" s="143"/>
    </row>
    <row r="7951" spans="78:135">
      <c r="BZ7951"/>
      <c r="CA7951" s="100"/>
      <c r="CB7951"/>
      <c r="CG7951" s="65"/>
      <c r="DJ7951" s="139"/>
      <c r="DK7951" s="95"/>
      <c r="DO7951" s="141"/>
      <c r="DP7951" s="91"/>
      <c r="DQ7951" s="72"/>
      <c r="DR7951" s="72"/>
      <c r="DS7951" s="72"/>
      <c r="DT7951" s="72"/>
      <c r="DZ7951" s="141"/>
      <c r="EA7951" s="141"/>
      <c r="EE7951" s="143"/>
    </row>
    <row r="7952" spans="78:135">
      <c r="BZ7952"/>
      <c r="CA7952" s="100"/>
      <c r="CB7952"/>
      <c r="CG7952" s="65"/>
      <c r="DJ7952" s="139"/>
      <c r="DK7952" s="95"/>
      <c r="DO7952" s="141"/>
      <c r="DP7952" s="91"/>
      <c r="DQ7952" s="72"/>
      <c r="DR7952" s="72"/>
      <c r="DS7952" s="72"/>
      <c r="DT7952" s="72"/>
      <c r="DZ7952" s="141"/>
      <c r="EA7952" s="141"/>
      <c r="EE7952" s="143"/>
    </row>
    <row r="7953" spans="78:135">
      <c r="BZ7953"/>
      <c r="CA7953" s="100"/>
      <c r="CB7953"/>
      <c r="CG7953" s="65"/>
      <c r="DJ7953" s="139"/>
      <c r="DK7953" s="95"/>
      <c r="DO7953" s="141"/>
      <c r="DP7953" s="91"/>
      <c r="DQ7953" s="72"/>
      <c r="DR7953" s="72"/>
      <c r="DS7953" s="72"/>
      <c r="DT7953" s="72"/>
      <c r="DZ7953" s="141"/>
      <c r="EA7953" s="141"/>
      <c r="EE7953" s="143"/>
    </row>
    <row r="7954" spans="78:135">
      <c r="BZ7954"/>
      <c r="CA7954" s="100"/>
      <c r="CB7954"/>
      <c r="CG7954" s="65"/>
      <c r="DJ7954" s="139"/>
      <c r="DK7954" s="95"/>
      <c r="DO7954" s="141"/>
      <c r="DP7954" s="91"/>
      <c r="DQ7954" s="72"/>
      <c r="DR7954" s="72"/>
      <c r="DS7954" s="72"/>
      <c r="DT7954" s="72"/>
      <c r="DZ7954" s="141"/>
      <c r="EA7954" s="141"/>
      <c r="EE7954" s="143"/>
    </row>
    <row r="7955" spans="78:135">
      <c r="BZ7955"/>
      <c r="CA7955" s="100"/>
      <c r="CB7955"/>
      <c r="CG7955" s="65"/>
      <c r="DJ7955" s="139"/>
      <c r="DK7955" s="95"/>
      <c r="DO7955" s="141"/>
      <c r="DP7955" s="91"/>
      <c r="DQ7955" s="72"/>
      <c r="DR7955" s="72"/>
      <c r="DS7955" s="72"/>
      <c r="DT7955" s="72"/>
      <c r="DZ7955" s="141"/>
      <c r="EA7955" s="141"/>
      <c r="EE7955" s="143"/>
    </row>
    <row r="7956" spans="78:135">
      <c r="BZ7956"/>
      <c r="CA7956" s="100"/>
      <c r="CB7956"/>
      <c r="CG7956" s="65"/>
      <c r="DJ7956" s="139"/>
      <c r="DK7956" s="95"/>
      <c r="DO7956" s="141"/>
      <c r="DP7956" s="91"/>
      <c r="DQ7956" s="72"/>
      <c r="DR7956" s="72"/>
      <c r="DS7956" s="72"/>
      <c r="DT7956" s="72"/>
      <c r="DZ7956" s="141"/>
      <c r="EA7956" s="141"/>
      <c r="EE7956" s="143"/>
    </row>
    <row r="7957" spans="78:135">
      <c r="BZ7957"/>
      <c r="CA7957" s="100"/>
      <c r="CB7957"/>
      <c r="CG7957" s="65"/>
      <c r="DJ7957" s="139"/>
      <c r="DK7957" s="95"/>
      <c r="DO7957" s="141"/>
      <c r="DP7957" s="91"/>
      <c r="DQ7957" s="72"/>
      <c r="DR7957" s="72"/>
      <c r="DS7957" s="72"/>
      <c r="DT7957" s="72"/>
      <c r="DZ7957" s="141"/>
      <c r="EA7957" s="141"/>
      <c r="EE7957" s="143"/>
    </row>
    <row r="7958" spans="78:135">
      <c r="BZ7958"/>
      <c r="CA7958" s="100"/>
      <c r="CB7958"/>
      <c r="CG7958" s="65"/>
      <c r="DJ7958" s="139"/>
      <c r="DK7958" s="95"/>
      <c r="DO7958" s="141"/>
      <c r="DP7958" s="91"/>
      <c r="DQ7958" s="72"/>
      <c r="DR7958" s="72"/>
      <c r="DS7958" s="72"/>
      <c r="DT7958" s="72"/>
      <c r="DZ7958" s="141"/>
      <c r="EA7958" s="141"/>
      <c r="EE7958" s="143"/>
    </row>
    <row r="7959" spans="78:135">
      <c r="BZ7959"/>
      <c r="CA7959" s="100"/>
      <c r="CB7959"/>
      <c r="CG7959" s="65"/>
      <c r="DJ7959" s="139"/>
      <c r="DK7959" s="95"/>
      <c r="DO7959" s="141"/>
      <c r="DP7959" s="91"/>
      <c r="DQ7959" s="72"/>
      <c r="DR7959" s="72"/>
      <c r="DS7959" s="72"/>
      <c r="DT7959" s="72"/>
      <c r="DZ7959" s="141"/>
      <c r="EA7959" s="141"/>
      <c r="EE7959" s="143"/>
    </row>
    <row r="7960" spans="78:135">
      <c r="BZ7960"/>
      <c r="CA7960" s="100"/>
      <c r="CB7960"/>
      <c r="CG7960" s="65"/>
      <c r="DJ7960" s="139"/>
      <c r="DK7960" s="95"/>
      <c r="DO7960" s="141"/>
      <c r="DP7960" s="91"/>
      <c r="DQ7960" s="72"/>
      <c r="DR7960" s="72"/>
      <c r="DS7960" s="72"/>
      <c r="DT7960" s="72"/>
      <c r="DZ7960" s="141"/>
      <c r="EA7960" s="141"/>
      <c r="EE7960" s="143"/>
    </row>
    <row r="7961" spans="78:135">
      <c r="BZ7961"/>
      <c r="CA7961" s="100"/>
      <c r="CB7961"/>
      <c r="CG7961" s="65"/>
      <c r="DJ7961" s="139"/>
      <c r="DK7961" s="95"/>
      <c r="DO7961" s="141"/>
      <c r="DP7961" s="91"/>
      <c r="DQ7961" s="72"/>
      <c r="DR7961" s="72"/>
      <c r="DS7961" s="72"/>
      <c r="DT7961" s="72"/>
      <c r="DZ7961" s="141"/>
      <c r="EA7961" s="141"/>
      <c r="EE7961" s="143"/>
    </row>
    <row r="7962" spans="78:135">
      <c r="BZ7962"/>
      <c r="CA7962" s="100"/>
      <c r="CB7962"/>
      <c r="CG7962" s="65"/>
      <c r="DJ7962" s="139"/>
      <c r="DK7962" s="95"/>
      <c r="DO7962" s="141"/>
      <c r="DP7962" s="91"/>
      <c r="DQ7962" s="72"/>
      <c r="DR7962" s="72"/>
      <c r="DS7962" s="72"/>
      <c r="DT7962" s="72"/>
      <c r="DZ7962" s="141"/>
      <c r="EA7962" s="141"/>
      <c r="EE7962" s="143"/>
    </row>
    <row r="7963" spans="78:135">
      <c r="BZ7963"/>
      <c r="CA7963" s="100"/>
      <c r="CB7963"/>
      <c r="CG7963" s="65"/>
      <c r="DJ7963" s="139"/>
      <c r="DK7963" s="95"/>
      <c r="DO7963" s="141"/>
      <c r="DP7963" s="91"/>
      <c r="DQ7963" s="72"/>
      <c r="DR7963" s="72"/>
      <c r="DS7963" s="72"/>
      <c r="DT7963" s="72"/>
      <c r="DZ7963" s="141"/>
      <c r="EA7963" s="141"/>
      <c r="EE7963" s="143"/>
    </row>
    <row r="7964" spans="78:135">
      <c r="BZ7964"/>
      <c r="CA7964" s="100"/>
      <c r="CB7964"/>
      <c r="CG7964" s="65"/>
      <c r="DJ7964" s="139"/>
      <c r="DK7964" s="95"/>
      <c r="DO7964" s="141"/>
      <c r="DP7964" s="91"/>
      <c r="DQ7964" s="72"/>
      <c r="DR7964" s="72"/>
      <c r="DS7964" s="72"/>
      <c r="DT7964" s="72"/>
      <c r="DZ7964" s="141"/>
      <c r="EA7964" s="141"/>
      <c r="EE7964" s="143"/>
    </row>
    <row r="7965" spans="78:135">
      <c r="BZ7965"/>
      <c r="CA7965" s="100"/>
      <c r="CB7965"/>
      <c r="CG7965" s="65"/>
      <c r="DJ7965" s="139"/>
      <c r="DK7965" s="95"/>
      <c r="DO7965" s="141"/>
      <c r="DP7965" s="91"/>
      <c r="DQ7965" s="72"/>
      <c r="DR7965" s="72"/>
      <c r="DS7965" s="72"/>
      <c r="DT7965" s="72"/>
      <c r="DZ7965" s="141"/>
      <c r="EA7965" s="141"/>
      <c r="EE7965" s="143"/>
    </row>
    <row r="7966" spans="78:135">
      <c r="BZ7966"/>
      <c r="CA7966" s="100"/>
      <c r="CB7966"/>
      <c r="CG7966" s="65"/>
      <c r="DJ7966" s="139"/>
      <c r="DK7966" s="95"/>
      <c r="DO7966" s="141"/>
      <c r="DP7966" s="91"/>
      <c r="DQ7966" s="72"/>
      <c r="DR7966" s="72"/>
      <c r="DS7966" s="72"/>
      <c r="DT7966" s="72"/>
      <c r="DZ7966" s="141"/>
      <c r="EA7966" s="141"/>
      <c r="EE7966" s="143"/>
    </row>
    <row r="7967" spans="78:135">
      <c r="BZ7967"/>
      <c r="CA7967" s="100"/>
      <c r="CB7967"/>
      <c r="CG7967" s="65"/>
      <c r="DJ7967" s="139"/>
      <c r="DK7967" s="95"/>
      <c r="DO7967" s="141"/>
      <c r="DP7967" s="91"/>
      <c r="DQ7967" s="72"/>
      <c r="DR7967" s="72"/>
      <c r="DS7967" s="72"/>
      <c r="DT7967" s="72"/>
      <c r="DZ7967" s="141"/>
      <c r="EA7967" s="141"/>
      <c r="EE7967" s="143"/>
    </row>
    <row r="7968" spans="78:135">
      <c r="BZ7968"/>
      <c r="CA7968" s="100"/>
      <c r="CB7968"/>
      <c r="CG7968" s="65"/>
      <c r="DJ7968" s="139"/>
      <c r="DK7968" s="95"/>
      <c r="DO7968" s="141"/>
      <c r="DP7968" s="91"/>
      <c r="DQ7968" s="72"/>
      <c r="DR7968" s="72"/>
      <c r="DS7968" s="72"/>
      <c r="DT7968" s="72"/>
      <c r="DZ7968" s="141"/>
      <c r="EA7968" s="141"/>
      <c r="EE7968" s="143"/>
    </row>
    <row r="7969" spans="78:135">
      <c r="BZ7969"/>
      <c r="CA7969" s="100"/>
      <c r="CB7969"/>
      <c r="CG7969" s="65"/>
      <c r="DJ7969" s="139"/>
      <c r="DK7969" s="95"/>
      <c r="DO7969" s="141"/>
      <c r="DP7969" s="91"/>
      <c r="DQ7969" s="72"/>
      <c r="DR7969" s="72"/>
      <c r="DS7969" s="72"/>
      <c r="DT7969" s="72"/>
      <c r="DZ7969" s="141"/>
      <c r="EA7969" s="141"/>
      <c r="EE7969" s="143"/>
    </row>
    <row r="7970" spans="78:135">
      <c r="BZ7970"/>
      <c r="CA7970" s="100"/>
      <c r="CB7970"/>
      <c r="CG7970" s="65"/>
      <c r="DJ7970" s="139"/>
      <c r="DK7970" s="95"/>
      <c r="DO7970" s="141"/>
      <c r="DP7970" s="91"/>
      <c r="DQ7970" s="72"/>
      <c r="DR7970" s="72"/>
      <c r="DS7970" s="72"/>
      <c r="DT7970" s="72"/>
      <c r="DZ7970" s="141"/>
      <c r="EA7970" s="141"/>
      <c r="EE7970" s="143"/>
    </row>
    <row r="7971" spans="78:135">
      <c r="BZ7971"/>
      <c r="CA7971" s="100"/>
      <c r="CB7971"/>
      <c r="CG7971" s="65"/>
      <c r="DJ7971" s="139"/>
      <c r="DK7971" s="95"/>
      <c r="DO7971" s="141"/>
      <c r="DP7971" s="91"/>
      <c r="DQ7971" s="72"/>
      <c r="DR7971" s="72"/>
      <c r="DS7971" s="72"/>
      <c r="DT7971" s="72"/>
      <c r="DZ7971" s="141"/>
      <c r="EA7971" s="141"/>
      <c r="EE7971" s="143"/>
    </row>
    <row r="7972" spans="78:135">
      <c r="BZ7972"/>
      <c r="CA7972" s="100"/>
      <c r="CB7972"/>
      <c r="CG7972" s="65"/>
      <c r="DJ7972" s="139"/>
      <c r="DK7972" s="95"/>
      <c r="DO7972" s="141"/>
      <c r="DP7972" s="91"/>
      <c r="DQ7972" s="72"/>
      <c r="DR7972" s="72"/>
      <c r="DS7972" s="72"/>
      <c r="DT7972" s="72"/>
      <c r="DZ7972" s="141"/>
      <c r="EA7972" s="141"/>
      <c r="EE7972" s="143"/>
    </row>
    <row r="7973" spans="78:135">
      <c r="BZ7973"/>
      <c r="CA7973" s="100"/>
      <c r="CB7973"/>
      <c r="CG7973" s="65"/>
      <c r="DJ7973" s="139"/>
      <c r="DK7973" s="95"/>
      <c r="DO7973" s="141"/>
      <c r="DP7973" s="91"/>
      <c r="DQ7973" s="72"/>
      <c r="DR7973" s="72"/>
      <c r="DS7973" s="72"/>
      <c r="DT7973" s="72"/>
      <c r="DZ7973" s="141"/>
      <c r="EA7973" s="141"/>
      <c r="EE7973" s="143"/>
    </row>
    <row r="7974" spans="78:135">
      <c r="BZ7974"/>
      <c r="CA7974" s="100"/>
      <c r="CB7974"/>
      <c r="CG7974" s="65"/>
      <c r="DJ7974" s="139"/>
      <c r="DK7974" s="95"/>
      <c r="DO7974" s="141"/>
      <c r="DP7974" s="91"/>
      <c r="DQ7974" s="72"/>
      <c r="DR7974" s="72"/>
      <c r="DS7974" s="72"/>
      <c r="DT7974" s="72"/>
      <c r="DZ7974" s="141"/>
      <c r="EA7974" s="141"/>
      <c r="EE7974" s="143"/>
    </row>
    <row r="7975" spans="78:135">
      <c r="BZ7975"/>
      <c r="CA7975" s="100"/>
      <c r="CB7975"/>
      <c r="CG7975" s="65"/>
      <c r="DJ7975" s="139"/>
      <c r="DK7975" s="95"/>
      <c r="DO7975" s="141"/>
      <c r="DP7975" s="91"/>
      <c r="DQ7975" s="72"/>
      <c r="DR7975" s="72"/>
      <c r="DS7975" s="72"/>
      <c r="DT7975" s="72"/>
      <c r="DZ7975" s="141"/>
      <c r="EA7975" s="141"/>
      <c r="EE7975" s="143"/>
    </row>
    <row r="7976" spans="78:135">
      <c r="BZ7976"/>
      <c r="CA7976" s="100"/>
      <c r="CB7976"/>
      <c r="CG7976" s="65"/>
      <c r="DJ7976" s="139"/>
      <c r="DK7976" s="95"/>
      <c r="DO7976" s="141"/>
      <c r="DP7976" s="91"/>
      <c r="DQ7976" s="72"/>
      <c r="DR7976" s="72"/>
      <c r="DS7976" s="72"/>
      <c r="DT7976" s="72"/>
      <c r="DZ7976" s="141"/>
      <c r="EA7976" s="141"/>
      <c r="EE7976" s="143"/>
    </row>
    <row r="7977" spans="78:135">
      <c r="BZ7977"/>
      <c r="CA7977" s="100"/>
      <c r="CB7977"/>
      <c r="CG7977" s="65"/>
      <c r="DJ7977" s="139"/>
      <c r="DK7977" s="95"/>
      <c r="DO7977" s="141"/>
      <c r="DP7977" s="91"/>
      <c r="DQ7977" s="72"/>
      <c r="DR7977" s="72"/>
      <c r="DS7977" s="72"/>
      <c r="DT7977" s="72"/>
      <c r="DZ7977" s="141"/>
      <c r="EA7977" s="141"/>
      <c r="EE7977" s="143"/>
    </row>
    <row r="7978" spans="78:135">
      <c r="BZ7978"/>
      <c r="CA7978" s="100"/>
      <c r="CB7978"/>
      <c r="CG7978" s="65"/>
      <c r="DJ7978" s="139"/>
      <c r="DK7978" s="95"/>
      <c r="DO7978" s="141"/>
      <c r="DP7978" s="91"/>
      <c r="DQ7978" s="72"/>
      <c r="DR7978" s="72"/>
      <c r="DS7978" s="72"/>
      <c r="DT7978" s="72"/>
      <c r="DZ7978" s="141"/>
      <c r="EA7978" s="141"/>
      <c r="EE7978" s="143"/>
    </row>
    <row r="7979" spans="78:135">
      <c r="BZ7979"/>
      <c r="CA7979" s="100"/>
      <c r="CB7979"/>
      <c r="CG7979" s="65"/>
      <c r="DJ7979" s="139"/>
      <c r="DK7979" s="95"/>
      <c r="DO7979" s="141"/>
      <c r="DP7979" s="91"/>
      <c r="DQ7979" s="72"/>
      <c r="DR7979" s="72"/>
      <c r="DS7979" s="72"/>
      <c r="DT7979" s="72"/>
      <c r="DZ7979" s="141"/>
      <c r="EA7979" s="141"/>
      <c r="EE7979" s="143"/>
    </row>
    <row r="7980" spans="78:135">
      <c r="BZ7980"/>
      <c r="CA7980" s="100"/>
      <c r="CB7980"/>
      <c r="CG7980" s="65"/>
      <c r="DJ7980" s="139"/>
      <c r="DK7980" s="95"/>
      <c r="DO7980" s="141"/>
      <c r="DP7980" s="91"/>
      <c r="DQ7980" s="72"/>
      <c r="DR7980" s="72"/>
      <c r="DS7980" s="72"/>
      <c r="DT7980" s="72"/>
      <c r="DZ7980" s="141"/>
      <c r="EA7980" s="141"/>
      <c r="EE7980" s="143"/>
    </row>
    <row r="7981" spans="78:135">
      <c r="BZ7981"/>
      <c r="CA7981" s="100"/>
      <c r="CB7981"/>
      <c r="CG7981" s="65"/>
      <c r="DJ7981" s="139"/>
      <c r="DK7981" s="95"/>
      <c r="DO7981" s="141"/>
      <c r="DP7981" s="91"/>
      <c r="DQ7981" s="72"/>
      <c r="DR7981" s="72"/>
      <c r="DS7981" s="72"/>
      <c r="DT7981" s="72"/>
      <c r="DZ7981" s="141"/>
      <c r="EA7981" s="141"/>
      <c r="EE7981" s="143"/>
    </row>
    <row r="7982" spans="78:135">
      <c r="BZ7982"/>
      <c r="CA7982" s="100"/>
      <c r="CB7982"/>
      <c r="CG7982" s="65"/>
      <c r="DJ7982" s="139"/>
      <c r="DK7982" s="95"/>
      <c r="DO7982" s="141"/>
      <c r="DP7982" s="91"/>
      <c r="DQ7982" s="72"/>
      <c r="DR7982" s="72"/>
      <c r="DS7982" s="72"/>
      <c r="DT7982" s="72"/>
      <c r="DZ7982" s="141"/>
      <c r="EA7982" s="141"/>
      <c r="EE7982" s="143"/>
    </row>
    <row r="7983" spans="78:135">
      <c r="BZ7983"/>
      <c r="CA7983" s="100"/>
      <c r="CB7983"/>
      <c r="CG7983" s="65"/>
      <c r="DJ7983" s="139"/>
      <c r="DK7983" s="95"/>
      <c r="DO7983" s="141"/>
      <c r="DP7983" s="91"/>
      <c r="DQ7983" s="72"/>
      <c r="DR7983" s="72"/>
      <c r="DS7983" s="72"/>
      <c r="DT7983" s="72"/>
      <c r="DZ7983" s="141"/>
      <c r="EA7983" s="141"/>
      <c r="EE7983" s="143"/>
    </row>
    <row r="7984" spans="78:135">
      <c r="BZ7984"/>
      <c r="CA7984" s="100"/>
      <c r="CB7984"/>
      <c r="CG7984" s="65"/>
      <c r="DJ7984" s="139"/>
      <c r="DK7984" s="95"/>
      <c r="DO7984" s="141"/>
      <c r="DP7984" s="91"/>
      <c r="DQ7984" s="72"/>
      <c r="DR7984" s="72"/>
      <c r="DS7984" s="72"/>
      <c r="DT7984" s="72"/>
      <c r="DZ7984" s="141"/>
      <c r="EA7984" s="141"/>
      <c r="EE7984" s="143"/>
    </row>
    <row r="7985" spans="78:135">
      <c r="BZ7985"/>
      <c r="CA7985" s="100"/>
      <c r="CB7985"/>
      <c r="CG7985" s="65"/>
      <c r="DJ7985" s="139"/>
      <c r="DK7985" s="95"/>
      <c r="DO7985" s="141"/>
      <c r="DP7985" s="91"/>
      <c r="DQ7985" s="72"/>
      <c r="DR7985" s="72"/>
      <c r="DS7985" s="72"/>
      <c r="DT7985" s="72"/>
      <c r="DZ7985" s="141"/>
      <c r="EA7985" s="141"/>
      <c r="EE7985" s="143"/>
    </row>
    <row r="7986" spans="78:135">
      <c r="BZ7986"/>
      <c r="CA7986" s="100"/>
      <c r="CB7986"/>
      <c r="CG7986" s="65"/>
      <c r="DJ7986" s="139"/>
      <c r="DK7986" s="95"/>
      <c r="DO7986" s="141"/>
      <c r="DP7986" s="91"/>
      <c r="DQ7986" s="72"/>
      <c r="DR7986" s="72"/>
      <c r="DS7986" s="72"/>
      <c r="DT7986" s="72"/>
      <c r="DZ7986" s="141"/>
      <c r="EA7986" s="141"/>
      <c r="EE7986" s="143"/>
    </row>
    <row r="7987" spans="78:135">
      <c r="BZ7987"/>
      <c r="CA7987" s="100"/>
      <c r="CB7987"/>
      <c r="CG7987" s="65"/>
      <c r="DJ7987" s="139"/>
      <c r="DK7987" s="95"/>
      <c r="DO7987" s="141"/>
      <c r="DP7987" s="91"/>
      <c r="DQ7987" s="72"/>
      <c r="DR7987" s="72"/>
      <c r="DS7987" s="72"/>
      <c r="DT7987" s="72"/>
      <c r="DZ7987" s="141"/>
      <c r="EA7987" s="141"/>
      <c r="EE7987" s="143"/>
    </row>
    <row r="7988" spans="78:135">
      <c r="BZ7988"/>
      <c r="CA7988" s="100"/>
      <c r="CB7988"/>
      <c r="CG7988" s="65"/>
      <c r="DJ7988" s="139"/>
      <c r="DK7988" s="95"/>
      <c r="DO7988" s="141"/>
      <c r="DP7988" s="91"/>
      <c r="DQ7988" s="72"/>
      <c r="DR7988" s="72"/>
      <c r="DS7988" s="72"/>
      <c r="DT7988" s="72"/>
      <c r="DZ7988" s="141"/>
      <c r="EA7988" s="141"/>
      <c r="EE7988" s="143"/>
    </row>
    <row r="7989" spans="78:135">
      <c r="BZ7989"/>
      <c r="CA7989" s="100"/>
      <c r="CB7989"/>
      <c r="CG7989" s="65"/>
      <c r="DJ7989" s="139"/>
      <c r="DK7989" s="95"/>
      <c r="DO7989" s="141"/>
      <c r="DP7989" s="91"/>
      <c r="DQ7989" s="72"/>
      <c r="DR7989" s="72"/>
      <c r="DS7989" s="72"/>
      <c r="DT7989" s="72"/>
      <c r="DZ7989" s="141"/>
      <c r="EA7989" s="141"/>
      <c r="EE7989" s="143"/>
    </row>
    <row r="7990" spans="78:135">
      <c r="BZ7990"/>
      <c r="CA7990" s="100"/>
      <c r="CB7990"/>
      <c r="CG7990" s="65"/>
      <c r="DJ7990" s="139"/>
      <c r="DK7990" s="95"/>
      <c r="DO7990" s="141"/>
      <c r="DP7990" s="91"/>
      <c r="DQ7990" s="72"/>
      <c r="DR7990" s="72"/>
      <c r="DS7990" s="72"/>
      <c r="DT7990" s="72"/>
      <c r="DZ7990" s="141"/>
      <c r="EA7990" s="141"/>
      <c r="EE7990" s="143"/>
    </row>
    <row r="7991" spans="78:135">
      <c r="BZ7991"/>
      <c r="CA7991" s="100"/>
      <c r="CB7991"/>
      <c r="CG7991" s="65"/>
      <c r="DJ7991" s="139"/>
      <c r="DK7991" s="95"/>
      <c r="DO7991" s="141"/>
      <c r="DP7991" s="91"/>
      <c r="DQ7991" s="72"/>
      <c r="DR7991" s="72"/>
      <c r="DS7991" s="72"/>
      <c r="DT7991" s="72"/>
      <c r="DZ7991" s="141"/>
      <c r="EA7991" s="141"/>
      <c r="EE7991" s="143"/>
    </row>
    <row r="7992" spans="78:135">
      <c r="BZ7992"/>
      <c r="CA7992" s="100"/>
      <c r="CB7992"/>
      <c r="CG7992" s="65"/>
      <c r="DJ7992" s="139"/>
      <c r="DK7992" s="95"/>
      <c r="DO7992" s="141"/>
      <c r="DP7992" s="91"/>
      <c r="DQ7992" s="72"/>
      <c r="DR7992" s="72"/>
      <c r="DS7992" s="72"/>
      <c r="DT7992" s="72"/>
      <c r="DZ7992" s="141"/>
      <c r="EA7992" s="141"/>
      <c r="EE7992" s="143"/>
    </row>
    <row r="7993" spans="78:135">
      <c r="BZ7993"/>
      <c r="CA7993" s="100"/>
      <c r="CB7993"/>
      <c r="CG7993" s="65"/>
      <c r="DJ7993" s="139"/>
      <c r="DK7993" s="95"/>
      <c r="DO7993" s="141"/>
      <c r="DP7993" s="91"/>
      <c r="DQ7993" s="72"/>
      <c r="DR7993" s="72"/>
      <c r="DS7993" s="72"/>
      <c r="DT7993" s="72"/>
      <c r="DZ7993" s="141"/>
      <c r="EA7993" s="141"/>
      <c r="EE7993" s="143"/>
    </row>
    <row r="7994" spans="78:135">
      <c r="BZ7994"/>
      <c r="CA7994" s="100"/>
      <c r="CB7994"/>
      <c r="CG7994" s="65"/>
      <c r="DJ7994" s="139"/>
      <c r="DK7994" s="95"/>
      <c r="DO7994" s="141"/>
      <c r="DP7994" s="91"/>
      <c r="DQ7994" s="72"/>
      <c r="DR7994" s="72"/>
      <c r="DS7994" s="72"/>
      <c r="DT7994" s="72"/>
      <c r="DZ7994" s="141"/>
      <c r="EA7994" s="141"/>
      <c r="EE7994" s="143"/>
    </row>
    <row r="7995" spans="78:135">
      <c r="BZ7995"/>
      <c r="CA7995" s="100"/>
      <c r="CB7995"/>
      <c r="CG7995" s="65"/>
      <c r="DJ7995" s="139"/>
      <c r="DK7995" s="95"/>
      <c r="DO7995" s="141"/>
      <c r="DP7995" s="91"/>
      <c r="DQ7995" s="72"/>
      <c r="DR7995" s="72"/>
      <c r="DS7995" s="72"/>
      <c r="DT7995" s="72"/>
      <c r="DZ7995" s="141"/>
      <c r="EA7995" s="141"/>
      <c r="EE7995" s="143"/>
    </row>
    <row r="7996" spans="78:135">
      <c r="BZ7996"/>
      <c r="CA7996" s="100"/>
      <c r="CB7996"/>
      <c r="CG7996" s="65"/>
      <c r="DJ7996" s="139"/>
      <c r="DK7996" s="95"/>
      <c r="DO7996" s="141"/>
      <c r="DP7996" s="91"/>
      <c r="DQ7996" s="72"/>
      <c r="DR7996" s="72"/>
      <c r="DS7996" s="72"/>
      <c r="DT7996" s="72"/>
      <c r="DZ7996" s="141"/>
      <c r="EA7996" s="141"/>
      <c r="EE7996" s="143"/>
    </row>
    <row r="7997" spans="78:135">
      <c r="BZ7997"/>
      <c r="CA7997" s="100"/>
      <c r="CB7997"/>
      <c r="CG7997" s="65"/>
      <c r="DJ7997" s="139"/>
      <c r="DK7997" s="95"/>
      <c r="DO7997" s="141"/>
      <c r="DP7997" s="91"/>
      <c r="DQ7997" s="72"/>
      <c r="DR7997" s="72"/>
      <c r="DS7997" s="72"/>
      <c r="DT7997" s="72"/>
      <c r="DZ7997" s="141"/>
      <c r="EA7997" s="141"/>
      <c r="EE7997" s="143"/>
    </row>
    <row r="7998" spans="78:135">
      <c r="BZ7998"/>
      <c r="CA7998" s="100"/>
      <c r="CB7998"/>
      <c r="CG7998" s="65"/>
      <c r="DJ7998" s="139"/>
      <c r="DK7998" s="95"/>
      <c r="DO7998" s="141"/>
      <c r="DP7998" s="91"/>
      <c r="DQ7998" s="72"/>
      <c r="DR7998" s="72"/>
      <c r="DS7998" s="72"/>
      <c r="DT7998" s="72"/>
      <c r="DZ7998" s="141"/>
      <c r="EA7998" s="141"/>
      <c r="EE7998" s="143"/>
    </row>
    <row r="7999" spans="78:135">
      <c r="BZ7999"/>
      <c r="CA7999" s="100"/>
      <c r="CB7999"/>
      <c r="CG7999" s="65"/>
      <c r="DJ7999" s="139"/>
      <c r="DK7999" s="95"/>
      <c r="DO7999" s="141"/>
      <c r="DP7999" s="91"/>
      <c r="DQ7999" s="72"/>
      <c r="DR7999" s="72"/>
      <c r="DS7999" s="72"/>
      <c r="DT7999" s="72"/>
      <c r="DZ7999" s="141"/>
      <c r="EA7999" s="141"/>
      <c r="EE7999" s="143"/>
    </row>
    <row r="8000" spans="78:135">
      <c r="BZ8000"/>
      <c r="CA8000" s="100"/>
      <c r="CB8000"/>
      <c r="CG8000" s="65"/>
      <c r="DJ8000" s="139"/>
      <c r="DK8000" s="95"/>
      <c r="DO8000" s="141"/>
      <c r="DP8000" s="91"/>
      <c r="DQ8000" s="72"/>
      <c r="DR8000" s="72"/>
      <c r="DS8000" s="72"/>
      <c r="DT8000" s="72"/>
      <c r="DZ8000" s="141"/>
      <c r="EA8000" s="141"/>
      <c r="EE8000" s="143"/>
    </row>
    <row r="8001" spans="78:135">
      <c r="BZ8001"/>
      <c r="CA8001" s="100"/>
      <c r="CB8001"/>
      <c r="CG8001" s="65"/>
      <c r="DJ8001" s="139"/>
      <c r="DK8001" s="95"/>
      <c r="DO8001" s="141"/>
      <c r="DP8001" s="91"/>
      <c r="DQ8001" s="72"/>
      <c r="DR8001" s="72"/>
      <c r="DS8001" s="72"/>
      <c r="DT8001" s="72"/>
      <c r="DZ8001" s="141"/>
      <c r="EA8001" s="141"/>
      <c r="EE8001" s="143"/>
    </row>
    <row r="8002" spans="78:135">
      <c r="BZ8002"/>
      <c r="CA8002" s="100"/>
      <c r="CB8002"/>
      <c r="CG8002" s="65"/>
      <c r="DJ8002" s="139"/>
      <c r="DK8002" s="95"/>
      <c r="DO8002" s="141"/>
      <c r="DP8002" s="91"/>
      <c r="DQ8002" s="72"/>
      <c r="DR8002" s="72"/>
      <c r="DS8002" s="72"/>
      <c r="DT8002" s="72"/>
      <c r="DZ8002" s="141"/>
      <c r="EA8002" s="141"/>
      <c r="EE8002" s="143"/>
    </row>
    <row r="8003" spans="78:135">
      <c r="BZ8003"/>
      <c r="CA8003" s="100"/>
      <c r="CB8003"/>
      <c r="CG8003" s="65"/>
      <c r="DJ8003" s="139"/>
      <c r="DK8003" s="95"/>
      <c r="DO8003" s="141"/>
      <c r="DP8003" s="91"/>
      <c r="DQ8003" s="72"/>
      <c r="DR8003" s="72"/>
      <c r="DS8003" s="72"/>
      <c r="DT8003" s="72"/>
      <c r="DZ8003" s="141"/>
      <c r="EA8003" s="141"/>
      <c r="EE8003" s="143"/>
    </row>
    <row r="8004" spans="78:135">
      <c r="BZ8004"/>
      <c r="CA8004" s="100"/>
      <c r="CB8004"/>
      <c r="CG8004" s="65"/>
      <c r="DJ8004" s="139"/>
      <c r="DK8004" s="95"/>
      <c r="DO8004" s="141"/>
      <c r="DP8004" s="91"/>
      <c r="DQ8004" s="72"/>
      <c r="DR8004" s="72"/>
      <c r="DS8004" s="72"/>
      <c r="DT8004" s="72"/>
      <c r="DZ8004" s="141"/>
      <c r="EA8004" s="141"/>
      <c r="EE8004" s="143"/>
    </row>
    <row r="8005" spans="78:135">
      <c r="BZ8005"/>
      <c r="CA8005" s="100"/>
      <c r="CB8005"/>
      <c r="CG8005" s="65"/>
      <c r="DJ8005" s="139"/>
      <c r="DK8005" s="95"/>
      <c r="DO8005" s="141"/>
      <c r="DP8005" s="91"/>
      <c r="DQ8005" s="72"/>
      <c r="DR8005" s="72"/>
      <c r="DS8005" s="72"/>
      <c r="DT8005" s="72"/>
      <c r="DZ8005" s="141"/>
      <c r="EA8005" s="141"/>
      <c r="EE8005" s="143"/>
    </row>
    <row r="8006" spans="78:135">
      <c r="BZ8006"/>
      <c r="CA8006" s="100"/>
      <c r="CB8006"/>
      <c r="CG8006" s="65"/>
      <c r="DJ8006" s="139"/>
      <c r="DK8006" s="95"/>
      <c r="DO8006" s="141"/>
      <c r="DP8006" s="91"/>
      <c r="DQ8006" s="72"/>
      <c r="DR8006" s="72"/>
      <c r="DS8006" s="72"/>
      <c r="DT8006" s="72"/>
      <c r="DZ8006" s="141"/>
      <c r="EA8006" s="141"/>
      <c r="EE8006" s="143"/>
    </row>
    <row r="8007" spans="78:135">
      <c r="BZ8007"/>
      <c r="CA8007" s="100"/>
      <c r="CB8007"/>
      <c r="CG8007" s="65"/>
      <c r="DJ8007" s="139"/>
      <c r="DK8007" s="95"/>
      <c r="DO8007" s="141"/>
      <c r="DP8007" s="91"/>
      <c r="DQ8007" s="72"/>
      <c r="DR8007" s="72"/>
      <c r="DS8007" s="72"/>
      <c r="DT8007" s="72"/>
      <c r="DZ8007" s="141"/>
      <c r="EA8007" s="141"/>
      <c r="EE8007" s="143"/>
    </row>
    <row r="8008" spans="78:135">
      <c r="BZ8008"/>
      <c r="CA8008" s="100"/>
      <c r="CB8008"/>
      <c r="CG8008" s="65"/>
      <c r="DJ8008" s="139"/>
      <c r="DK8008" s="95"/>
      <c r="DO8008" s="141"/>
      <c r="DP8008" s="91"/>
      <c r="DQ8008" s="72"/>
      <c r="DR8008" s="72"/>
      <c r="DS8008" s="72"/>
      <c r="DT8008" s="72"/>
      <c r="DZ8008" s="141"/>
      <c r="EA8008" s="141"/>
      <c r="EE8008" s="143"/>
    </row>
    <row r="8009" spans="78:135">
      <c r="BZ8009"/>
      <c r="CA8009" s="100"/>
      <c r="CB8009"/>
      <c r="CG8009" s="65"/>
      <c r="DJ8009" s="139"/>
      <c r="DK8009" s="95"/>
      <c r="DO8009" s="141"/>
      <c r="DP8009" s="91"/>
      <c r="DQ8009" s="72"/>
      <c r="DR8009" s="72"/>
      <c r="DS8009" s="72"/>
      <c r="DT8009" s="72"/>
      <c r="DZ8009" s="141"/>
      <c r="EA8009" s="141"/>
      <c r="EE8009" s="143"/>
    </row>
    <row r="8010" spans="78:135">
      <c r="BZ8010"/>
      <c r="CA8010" s="100"/>
      <c r="CB8010"/>
      <c r="CG8010" s="65"/>
      <c r="DJ8010" s="139"/>
      <c r="DK8010" s="95"/>
      <c r="DO8010" s="141"/>
      <c r="DP8010" s="91"/>
      <c r="DQ8010" s="72"/>
      <c r="DR8010" s="72"/>
      <c r="DS8010" s="72"/>
      <c r="DT8010" s="72"/>
      <c r="DZ8010" s="141"/>
      <c r="EA8010" s="141"/>
      <c r="EE8010" s="143"/>
    </row>
    <row r="8011" spans="78:135">
      <c r="BZ8011"/>
      <c r="CA8011" s="100"/>
      <c r="CB8011"/>
      <c r="CG8011" s="65"/>
      <c r="DJ8011" s="139"/>
      <c r="DK8011" s="95"/>
      <c r="DO8011" s="141"/>
      <c r="DP8011" s="91"/>
      <c r="DQ8011" s="72"/>
      <c r="DR8011" s="72"/>
      <c r="DS8011" s="72"/>
      <c r="DT8011" s="72"/>
      <c r="DZ8011" s="141"/>
      <c r="EA8011" s="141"/>
      <c r="EE8011" s="143"/>
    </row>
    <row r="8012" spans="78:135">
      <c r="BZ8012"/>
      <c r="CA8012" s="100"/>
      <c r="CB8012"/>
      <c r="CG8012" s="65"/>
      <c r="DJ8012" s="139"/>
      <c r="DK8012" s="95"/>
      <c r="DO8012" s="141"/>
      <c r="DP8012" s="91"/>
      <c r="DQ8012" s="72"/>
      <c r="DR8012" s="72"/>
      <c r="DS8012" s="72"/>
      <c r="DT8012" s="72"/>
      <c r="DZ8012" s="141"/>
      <c r="EA8012" s="141"/>
      <c r="EE8012" s="143"/>
    </row>
    <row r="8013" spans="78:135">
      <c r="BZ8013"/>
      <c r="CA8013" s="100"/>
      <c r="CB8013"/>
      <c r="CG8013" s="65"/>
      <c r="DJ8013" s="139"/>
      <c r="DK8013" s="95"/>
      <c r="DO8013" s="141"/>
      <c r="DP8013" s="91"/>
      <c r="DQ8013" s="72"/>
      <c r="DR8013" s="72"/>
      <c r="DS8013" s="72"/>
      <c r="DT8013" s="72"/>
      <c r="DZ8013" s="141"/>
      <c r="EA8013" s="141"/>
      <c r="EE8013" s="143"/>
    </row>
    <row r="8014" spans="78:135">
      <c r="BZ8014"/>
      <c r="CA8014" s="100"/>
      <c r="CB8014"/>
      <c r="CG8014" s="65"/>
      <c r="DJ8014" s="139"/>
      <c r="DK8014" s="95"/>
      <c r="DO8014" s="141"/>
      <c r="DP8014" s="91"/>
      <c r="DQ8014" s="72"/>
      <c r="DR8014" s="72"/>
      <c r="DS8014" s="72"/>
      <c r="DT8014" s="72"/>
      <c r="DZ8014" s="141"/>
      <c r="EA8014" s="141"/>
      <c r="EE8014" s="143"/>
    </row>
    <row r="8015" spans="78:135">
      <c r="BZ8015"/>
      <c r="CA8015" s="100"/>
      <c r="CB8015"/>
      <c r="CG8015" s="65"/>
      <c r="DJ8015" s="139"/>
      <c r="DK8015" s="95"/>
      <c r="DO8015" s="141"/>
      <c r="DP8015" s="91"/>
      <c r="DQ8015" s="72"/>
      <c r="DR8015" s="72"/>
      <c r="DS8015" s="72"/>
      <c r="DT8015" s="72"/>
      <c r="DZ8015" s="141"/>
      <c r="EA8015" s="141"/>
      <c r="EE8015" s="143"/>
    </row>
    <row r="8016" spans="78:135">
      <c r="BZ8016"/>
      <c r="CA8016" s="100"/>
      <c r="CB8016"/>
      <c r="CG8016" s="65"/>
      <c r="DJ8016" s="139"/>
      <c r="DK8016" s="95"/>
      <c r="DO8016" s="141"/>
      <c r="DP8016" s="91"/>
      <c r="DQ8016" s="72"/>
      <c r="DR8016" s="72"/>
      <c r="DS8016" s="72"/>
      <c r="DT8016" s="72"/>
      <c r="DZ8016" s="141"/>
      <c r="EA8016" s="141"/>
      <c r="EE8016" s="143"/>
    </row>
    <row r="8017" spans="78:135">
      <c r="BZ8017"/>
      <c r="CA8017" s="100"/>
      <c r="CB8017"/>
      <c r="CG8017" s="65"/>
      <c r="DJ8017" s="139"/>
      <c r="DK8017" s="95"/>
      <c r="DO8017" s="141"/>
      <c r="DP8017" s="91"/>
      <c r="DQ8017" s="72"/>
      <c r="DR8017" s="72"/>
      <c r="DS8017" s="72"/>
      <c r="DT8017" s="72"/>
      <c r="DZ8017" s="141"/>
      <c r="EA8017" s="141"/>
      <c r="EE8017" s="143"/>
    </row>
    <row r="8018" spans="78:135">
      <c r="BZ8018"/>
      <c r="CA8018" s="100"/>
      <c r="CB8018"/>
      <c r="CG8018" s="65"/>
      <c r="DJ8018" s="139"/>
      <c r="DK8018" s="95"/>
      <c r="DO8018" s="141"/>
      <c r="DP8018" s="91"/>
      <c r="DQ8018" s="72"/>
      <c r="DR8018" s="72"/>
      <c r="DS8018" s="72"/>
      <c r="DT8018" s="72"/>
      <c r="DZ8018" s="141"/>
      <c r="EA8018" s="141"/>
      <c r="EE8018" s="143"/>
    </row>
    <row r="8019" spans="78:135">
      <c r="BZ8019"/>
      <c r="CA8019" s="100"/>
      <c r="CB8019"/>
      <c r="CG8019" s="65"/>
      <c r="DJ8019" s="139"/>
      <c r="DK8019" s="95"/>
      <c r="DO8019" s="141"/>
      <c r="DP8019" s="91"/>
      <c r="DQ8019" s="72"/>
      <c r="DR8019" s="72"/>
      <c r="DS8019" s="72"/>
      <c r="DT8019" s="72"/>
      <c r="DZ8019" s="141"/>
      <c r="EA8019" s="141"/>
      <c r="EE8019" s="143"/>
    </row>
    <row r="8020" spans="78:135">
      <c r="BZ8020"/>
      <c r="CA8020" s="100"/>
      <c r="CB8020"/>
      <c r="CG8020" s="65"/>
      <c r="DJ8020" s="139"/>
      <c r="DK8020" s="95"/>
      <c r="DO8020" s="141"/>
      <c r="DP8020" s="91"/>
      <c r="DQ8020" s="72"/>
      <c r="DR8020" s="72"/>
      <c r="DS8020" s="72"/>
      <c r="DT8020" s="72"/>
      <c r="DZ8020" s="141"/>
      <c r="EA8020" s="141"/>
      <c r="EE8020" s="143"/>
    </row>
    <row r="8021" spans="78:135">
      <c r="BZ8021"/>
      <c r="CA8021" s="100"/>
      <c r="CB8021"/>
      <c r="CG8021" s="65"/>
      <c r="DJ8021" s="139"/>
      <c r="DK8021" s="95"/>
      <c r="DO8021" s="141"/>
      <c r="DP8021" s="91"/>
      <c r="DQ8021" s="72"/>
      <c r="DR8021" s="72"/>
      <c r="DS8021" s="72"/>
      <c r="DT8021" s="72"/>
      <c r="DZ8021" s="141"/>
      <c r="EA8021" s="141"/>
      <c r="EE8021" s="143"/>
    </row>
    <row r="8022" spans="78:135">
      <c r="BZ8022"/>
      <c r="CA8022" s="100"/>
      <c r="CB8022"/>
      <c r="CG8022" s="65"/>
      <c r="DJ8022" s="139"/>
      <c r="DK8022" s="95"/>
      <c r="DO8022" s="141"/>
      <c r="DP8022" s="91"/>
      <c r="DQ8022" s="72"/>
      <c r="DR8022" s="72"/>
      <c r="DS8022" s="72"/>
      <c r="DT8022" s="72"/>
      <c r="DZ8022" s="141"/>
      <c r="EA8022" s="141"/>
      <c r="EE8022" s="143"/>
    </row>
    <row r="8023" spans="78:135">
      <c r="BZ8023"/>
      <c r="CA8023" s="100"/>
      <c r="CB8023"/>
      <c r="CG8023" s="65"/>
      <c r="DJ8023" s="139"/>
      <c r="DK8023" s="95"/>
      <c r="DO8023" s="141"/>
      <c r="DP8023" s="91"/>
      <c r="DQ8023" s="72"/>
      <c r="DR8023" s="72"/>
      <c r="DS8023" s="72"/>
      <c r="DT8023" s="72"/>
      <c r="DZ8023" s="141"/>
      <c r="EA8023" s="141"/>
      <c r="EE8023" s="143"/>
    </row>
    <row r="8024" spans="78:135">
      <c r="BZ8024"/>
      <c r="CA8024" s="100"/>
      <c r="CB8024"/>
      <c r="CG8024" s="65"/>
      <c r="DJ8024" s="139"/>
      <c r="DK8024" s="95"/>
      <c r="DO8024" s="141"/>
      <c r="DP8024" s="91"/>
      <c r="DQ8024" s="72"/>
      <c r="DR8024" s="72"/>
      <c r="DS8024" s="72"/>
      <c r="DT8024" s="72"/>
      <c r="DZ8024" s="141"/>
      <c r="EA8024" s="141"/>
      <c r="EE8024" s="143"/>
    </row>
    <row r="8025" spans="78:135">
      <c r="BZ8025"/>
      <c r="CA8025" s="100"/>
      <c r="CB8025"/>
      <c r="CG8025" s="65"/>
      <c r="DJ8025" s="139"/>
      <c r="DK8025" s="95"/>
      <c r="DO8025" s="141"/>
      <c r="DP8025" s="91"/>
      <c r="DQ8025" s="72"/>
      <c r="DR8025" s="72"/>
      <c r="DS8025" s="72"/>
      <c r="DT8025" s="72"/>
      <c r="DZ8025" s="141"/>
      <c r="EA8025" s="141"/>
      <c r="EE8025" s="143"/>
    </row>
    <row r="8026" spans="78:135">
      <c r="BZ8026"/>
      <c r="CA8026" s="100"/>
      <c r="CB8026"/>
      <c r="CG8026" s="65"/>
      <c r="DJ8026" s="139"/>
      <c r="DK8026" s="95"/>
      <c r="DO8026" s="141"/>
      <c r="DP8026" s="91"/>
      <c r="DQ8026" s="72"/>
      <c r="DR8026" s="72"/>
      <c r="DS8026" s="72"/>
      <c r="DT8026" s="72"/>
      <c r="DZ8026" s="141"/>
      <c r="EA8026" s="141"/>
      <c r="EE8026" s="143"/>
    </row>
    <row r="8027" spans="78:135">
      <c r="BZ8027"/>
      <c r="CA8027" s="100"/>
      <c r="CB8027"/>
      <c r="CG8027" s="65"/>
      <c r="DJ8027" s="139"/>
      <c r="DK8027" s="95"/>
      <c r="DO8027" s="141"/>
      <c r="DP8027" s="91"/>
      <c r="DQ8027" s="72"/>
      <c r="DR8027" s="72"/>
      <c r="DS8027" s="72"/>
      <c r="DT8027" s="72"/>
      <c r="DZ8027" s="141"/>
      <c r="EA8027" s="141"/>
      <c r="EE8027" s="143"/>
    </row>
    <row r="8028" spans="78:135">
      <c r="BZ8028"/>
      <c r="CA8028" s="100"/>
      <c r="CB8028"/>
      <c r="CG8028" s="65"/>
      <c r="DJ8028" s="139"/>
      <c r="DK8028" s="95"/>
      <c r="DO8028" s="141"/>
      <c r="DP8028" s="91"/>
      <c r="DQ8028" s="72"/>
      <c r="DR8028" s="72"/>
      <c r="DS8028" s="72"/>
      <c r="DT8028" s="72"/>
      <c r="DZ8028" s="141"/>
      <c r="EA8028" s="141"/>
      <c r="EE8028" s="143"/>
    </row>
    <row r="8029" spans="78:135">
      <c r="BZ8029"/>
      <c r="CA8029" s="100"/>
      <c r="CB8029"/>
      <c r="CG8029" s="65"/>
      <c r="DJ8029" s="139"/>
      <c r="DK8029" s="95"/>
      <c r="DO8029" s="141"/>
      <c r="DP8029" s="91"/>
      <c r="DQ8029" s="72"/>
      <c r="DR8029" s="72"/>
      <c r="DS8029" s="72"/>
      <c r="DT8029" s="72"/>
      <c r="DZ8029" s="141"/>
      <c r="EA8029" s="141"/>
      <c r="EE8029" s="143"/>
    </row>
    <row r="8030" spans="78:135">
      <c r="BZ8030"/>
      <c r="CA8030" s="100"/>
      <c r="CB8030"/>
      <c r="CG8030" s="65"/>
      <c r="DJ8030" s="139"/>
      <c r="DK8030" s="95"/>
      <c r="DO8030" s="141"/>
      <c r="DP8030" s="91"/>
      <c r="DQ8030" s="72"/>
      <c r="DR8030" s="72"/>
      <c r="DS8030" s="72"/>
      <c r="DT8030" s="72"/>
      <c r="DZ8030" s="141"/>
      <c r="EA8030" s="141"/>
      <c r="EE8030" s="143"/>
    </row>
    <row r="8031" spans="78:135">
      <c r="BZ8031"/>
      <c r="CA8031" s="100"/>
      <c r="CB8031"/>
      <c r="CG8031" s="65"/>
      <c r="DJ8031" s="139"/>
      <c r="DK8031" s="95"/>
      <c r="DO8031" s="141"/>
      <c r="DP8031" s="91"/>
      <c r="DQ8031" s="72"/>
      <c r="DR8031" s="72"/>
      <c r="DS8031" s="72"/>
      <c r="DT8031" s="72"/>
      <c r="DZ8031" s="141"/>
      <c r="EA8031" s="141"/>
      <c r="EE8031" s="143"/>
    </row>
    <row r="8032" spans="78:135">
      <c r="BZ8032"/>
      <c r="CA8032" s="100"/>
      <c r="CB8032"/>
      <c r="CG8032" s="65"/>
      <c r="DJ8032" s="139"/>
      <c r="DK8032" s="95"/>
      <c r="DO8032" s="141"/>
      <c r="DP8032" s="91"/>
      <c r="DQ8032" s="72"/>
      <c r="DR8032" s="72"/>
      <c r="DS8032" s="72"/>
      <c r="DT8032" s="72"/>
      <c r="DZ8032" s="141"/>
      <c r="EA8032" s="141"/>
      <c r="EE8032" s="143"/>
    </row>
    <row r="8033" spans="78:135">
      <c r="BZ8033"/>
      <c r="CA8033" s="100"/>
      <c r="CB8033"/>
      <c r="CG8033" s="65"/>
      <c r="DJ8033" s="139"/>
      <c r="DK8033" s="95"/>
      <c r="DO8033" s="141"/>
      <c r="DP8033" s="91"/>
      <c r="DQ8033" s="72"/>
      <c r="DR8033" s="72"/>
      <c r="DS8033" s="72"/>
      <c r="DT8033" s="72"/>
      <c r="DZ8033" s="141"/>
      <c r="EA8033" s="141"/>
      <c r="EE8033" s="143"/>
    </row>
    <row r="8034" spans="78:135">
      <c r="BZ8034"/>
      <c r="CA8034" s="100"/>
      <c r="CB8034"/>
      <c r="CG8034" s="65"/>
      <c r="DJ8034" s="139"/>
      <c r="DK8034" s="95"/>
      <c r="DO8034" s="141"/>
      <c r="DP8034" s="91"/>
      <c r="DQ8034" s="72"/>
      <c r="DR8034" s="72"/>
      <c r="DS8034" s="72"/>
      <c r="DT8034" s="72"/>
      <c r="DZ8034" s="141"/>
      <c r="EA8034" s="141"/>
      <c r="EE8034" s="143"/>
    </row>
    <row r="8035" spans="78:135">
      <c r="BZ8035"/>
      <c r="CA8035" s="100"/>
      <c r="CB8035"/>
      <c r="CG8035" s="65"/>
      <c r="DJ8035" s="139"/>
      <c r="DK8035" s="95"/>
      <c r="DO8035" s="141"/>
      <c r="DP8035" s="91"/>
      <c r="DQ8035" s="72"/>
      <c r="DR8035" s="72"/>
      <c r="DS8035" s="72"/>
      <c r="DT8035" s="72"/>
      <c r="DZ8035" s="141"/>
      <c r="EA8035" s="141"/>
      <c r="EE8035" s="143"/>
    </row>
    <row r="8036" spans="78:135">
      <c r="BZ8036"/>
      <c r="CA8036" s="100"/>
      <c r="CB8036"/>
      <c r="CG8036" s="65"/>
      <c r="DJ8036" s="139"/>
      <c r="DK8036" s="95"/>
      <c r="DO8036" s="141"/>
      <c r="DP8036" s="91"/>
      <c r="DQ8036" s="72"/>
      <c r="DR8036" s="72"/>
      <c r="DS8036" s="72"/>
      <c r="DT8036" s="72"/>
      <c r="DZ8036" s="141"/>
      <c r="EA8036" s="141"/>
      <c r="EE8036" s="143"/>
    </row>
    <row r="8037" spans="78:135">
      <c r="BZ8037"/>
      <c r="CA8037" s="100"/>
      <c r="CB8037"/>
      <c r="CG8037" s="65"/>
      <c r="DJ8037" s="139"/>
      <c r="DK8037" s="95"/>
      <c r="DO8037" s="141"/>
      <c r="DP8037" s="91"/>
      <c r="DQ8037" s="72"/>
      <c r="DR8037" s="72"/>
      <c r="DS8037" s="72"/>
      <c r="DT8037" s="72"/>
      <c r="DZ8037" s="141"/>
      <c r="EA8037" s="141"/>
      <c r="EE8037" s="143"/>
    </row>
    <row r="8038" spans="78:135">
      <c r="BZ8038"/>
      <c r="CA8038" s="100"/>
      <c r="CB8038"/>
      <c r="CG8038" s="65"/>
      <c r="DJ8038" s="139"/>
      <c r="DK8038" s="95"/>
      <c r="DO8038" s="141"/>
      <c r="DP8038" s="91"/>
      <c r="DQ8038" s="72"/>
      <c r="DR8038" s="72"/>
      <c r="DS8038" s="72"/>
      <c r="DT8038" s="72"/>
      <c r="DZ8038" s="141"/>
      <c r="EA8038" s="141"/>
      <c r="EE8038" s="143"/>
    </row>
    <row r="8039" spans="78:135">
      <c r="BZ8039"/>
      <c r="CA8039" s="100"/>
      <c r="CB8039"/>
      <c r="CG8039" s="65"/>
      <c r="DJ8039" s="139"/>
      <c r="DK8039" s="95"/>
      <c r="DO8039" s="141"/>
      <c r="DP8039" s="91"/>
      <c r="DQ8039" s="72"/>
      <c r="DR8039" s="72"/>
      <c r="DS8039" s="72"/>
      <c r="DT8039" s="72"/>
      <c r="DZ8039" s="141"/>
      <c r="EA8039" s="141"/>
      <c r="EE8039" s="143"/>
    </row>
    <row r="8040" spans="78:135">
      <c r="BZ8040"/>
      <c r="CA8040" s="100"/>
      <c r="CB8040"/>
      <c r="CG8040" s="65"/>
      <c r="DJ8040" s="139"/>
      <c r="DK8040" s="95"/>
      <c r="DO8040" s="141"/>
      <c r="DP8040" s="91"/>
      <c r="DQ8040" s="72"/>
      <c r="DR8040" s="72"/>
      <c r="DS8040" s="72"/>
      <c r="DT8040" s="72"/>
      <c r="DZ8040" s="141"/>
      <c r="EA8040" s="141"/>
      <c r="EE8040" s="143"/>
    </row>
    <row r="8041" spans="78:135">
      <c r="BZ8041"/>
      <c r="CA8041" s="100"/>
      <c r="CB8041"/>
      <c r="CG8041" s="65"/>
      <c r="DJ8041" s="139"/>
      <c r="DK8041" s="95"/>
      <c r="DO8041" s="141"/>
      <c r="DP8041" s="91"/>
      <c r="DQ8041" s="72"/>
      <c r="DR8041" s="72"/>
      <c r="DS8041" s="72"/>
      <c r="DT8041" s="72"/>
      <c r="DZ8041" s="141"/>
      <c r="EA8041" s="141"/>
      <c r="EE8041" s="143"/>
    </row>
    <row r="8042" spans="78:135">
      <c r="BZ8042"/>
      <c r="CA8042" s="100"/>
      <c r="CB8042"/>
      <c r="CG8042" s="65"/>
      <c r="DJ8042" s="139"/>
      <c r="DK8042" s="95"/>
      <c r="DO8042" s="141"/>
      <c r="DP8042" s="91"/>
      <c r="DQ8042" s="72"/>
      <c r="DR8042" s="72"/>
      <c r="DS8042" s="72"/>
      <c r="DT8042" s="72"/>
      <c r="DZ8042" s="141"/>
      <c r="EA8042" s="141"/>
      <c r="EE8042" s="143"/>
    </row>
    <row r="8043" spans="78:135">
      <c r="BZ8043"/>
      <c r="CA8043" s="100"/>
      <c r="CB8043"/>
      <c r="CG8043" s="65"/>
      <c r="DJ8043" s="139"/>
      <c r="DK8043" s="95"/>
      <c r="DO8043" s="141"/>
      <c r="DP8043" s="91"/>
      <c r="DQ8043" s="72"/>
      <c r="DR8043" s="72"/>
      <c r="DS8043" s="72"/>
      <c r="DT8043" s="72"/>
      <c r="DZ8043" s="141"/>
      <c r="EA8043" s="141"/>
      <c r="EE8043" s="143"/>
    </row>
    <row r="8044" spans="78:135">
      <c r="BZ8044"/>
      <c r="CA8044" s="100"/>
      <c r="CB8044"/>
      <c r="CG8044" s="65"/>
      <c r="DJ8044" s="139"/>
      <c r="DK8044" s="95"/>
      <c r="DO8044" s="141"/>
      <c r="DP8044" s="91"/>
      <c r="DQ8044" s="72"/>
      <c r="DR8044" s="72"/>
      <c r="DS8044" s="72"/>
      <c r="DT8044" s="72"/>
      <c r="DZ8044" s="141"/>
      <c r="EA8044" s="141"/>
      <c r="EE8044" s="143"/>
    </row>
    <row r="8045" spans="78:135">
      <c r="BZ8045"/>
      <c r="CA8045" s="100"/>
      <c r="CB8045"/>
      <c r="CG8045" s="65"/>
      <c r="DJ8045" s="139"/>
      <c r="DK8045" s="95"/>
      <c r="DO8045" s="141"/>
      <c r="DP8045" s="91"/>
      <c r="DQ8045" s="72"/>
      <c r="DR8045" s="72"/>
      <c r="DS8045" s="72"/>
      <c r="DT8045" s="72"/>
      <c r="DZ8045" s="141"/>
      <c r="EA8045" s="141"/>
      <c r="EE8045" s="143"/>
    </row>
    <row r="8046" spans="78:135">
      <c r="BZ8046"/>
      <c r="CA8046" s="100"/>
      <c r="CB8046"/>
      <c r="CG8046" s="65"/>
      <c r="DJ8046" s="139"/>
      <c r="DK8046" s="95"/>
      <c r="DO8046" s="141"/>
      <c r="DP8046" s="91"/>
      <c r="DQ8046" s="72"/>
      <c r="DR8046" s="72"/>
      <c r="DS8046" s="72"/>
      <c r="DT8046" s="72"/>
      <c r="DZ8046" s="141"/>
      <c r="EA8046" s="141"/>
      <c r="EE8046" s="143"/>
    </row>
    <row r="8047" spans="78:135">
      <c r="BZ8047"/>
      <c r="CA8047" s="100"/>
      <c r="CB8047"/>
      <c r="CG8047" s="65"/>
      <c r="DJ8047" s="139"/>
      <c r="DK8047" s="95"/>
      <c r="DO8047" s="141"/>
      <c r="DP8047" s="91"/>
      <c r="DQ8047" s="72"/>
      <c r="DR8047" s="72"/>
      <c r="DS8047" s="72"/>
      <c r="DT8047" s="72"/>
      <c r="DZ8047" s="141"/>
      <c r="EA8047" s="141"/>
      <c r="EE8047" s="143"/>
    </row>
    <row r="8048" spans="78:135">
      <c r="BZ8048"/>
      <c r="CA8048" s="100"/>
      <c r="CB8048"/>
      <c r="CG8048" s="65"/>
      <c r="DJ8048" s="139"/>
      <c r="DK8048" s="95"/>
      <c r="DO8048" s="141"/>
      <c r="DP8048" s="91"/>
      <c r="DQ8048" s="72"/>
      <c r="DR8048" s="72"/>
      <c r="DS8048" s="72"/>
      <c r="DT8048" s="72"/>
      <c r="DZ8048" s="141"/>
      <c r="EA8048" s="141"/>
      <c r="EE8048" s="143"/>
    </row>
    <row r="8049" spans="78:135">
      <c r="BZ8049"/>
      <c r="CA8049" s="100"/>
      <c r="CB8049"/>
      <c r="CG8049" s="65"/>
      <c r="DJ8049" s="139"/>
      <c r="DK8049" s="95"/>
      <c r="DO8049" s="141"/>
      <c r="DP8049" s="91"/>
      <c r="DQ8049" s="72"/>
      <c r="DR8049" s="72"/>
      <c r="DS8049" s="72"/>
      <c r="DT8049" s="72"/>
      <c r="DZ8049" s="141"/>
      <c r="EA8049" s="141"/>
      <c r="EE8049" s="143"/>
    </row>
    <row r="8050" spans="78:135">
      <c r="BZ8050"/>
      <c r="CA8050" s="100"/>
      <c r="CB8050"/>
      <c r="CG8050" s="65"/>
      <c r="DJ8050" s="139"/>
      <c r="DK8050" s="95"/>
      <c r="DO8050" s="141"/>
      <c r="DP8050" s="91"/>
      <c r="DQ8050" s="72"/>
      <c r="DR8050" s="72"/>
      <c r="DS8050" s="72"/>
      <c r="DT8050" s="72"/>
      <c r="DZ8050" s="141"/>
      <c r="EA8050" s="141"/>
      <c r="EE8050" s="143"/>
    </row>
    <row r="8051" spans="78:135">
      <c r="BZ8051"/>
      <c r="CA8051" s="100"/>
      <c r="CB8051"/>
      <c r="CG8051" s="65"/>
      <c r="DJ8051" s="139"/>
      <c r="DK8051" s="95"/>
      <c r="DO8051" s="141"/>
      <c r="DP8051" s="91"/>
      <c r="DQ8051" s="72"/>
      <c r="DR8051" s="72"/>
      <c r="DS8051" s="72"/>
      <c r="DT8051" s="72"/>
      <c r="DZ8051" s="141"/>
      <c r="EA8051" s="141"/>
      <c r="EE8051" s="143"/>
    </row>
    <row r="8052" spans="78:135">
      <c r="BZ8052"/>
      <c r="CA8052" s="100"/>
      <c r="CB8052"/>
      <c r="CG8052" s="65"/>
      <c r="DJ8052" s="139"/>
      <c r="DK8052" s="95"/>
      <c r="DO8052" s="141"/>
      <c r="DP8052" s="91"/>
      <c r="DQ8052" s="72"/>
      <c r="DR8052" s="72"/>
      <c r="DS8052" s="72"/>
      <c r="DT8052" s="72"/>
      <c r="DZ8052" s="141"/>
      <c r="EA8052" s="141"/>
      <c r="EE8052" s="143"/>
    </row>
    <row r="8053" spans="78:135">
      <c r="BZ8053"/>
      <c r="CA8053" s="100"/>
      <c r="CB8053"/>
      <c r="CG8053" s="65"/>
      <c r="DJ8053" s="139"/>
      <c r="DK8053" s="95"/>
      <c r="DO8053" s="141"/>
      <c r="DP8053" s="91"/>
      <c r="DQ8053" s="72"/>
      <c r="DR8053" s="72"/>
      <c r="DS8053" s="72"/>
      <c r="DT8053" s="72"/>
      <c r="DZ8053" s="141"/>
      <c r="EA8053" s="141"/>
      <c r="EE8053" s="143"/>
    </row>
    <row r="8054" spans="78:135">
      <c r="BZ8054"/>
      <c r="CA8054" s="100"/>
      <c r="CB8054"/>
      <c r="CG8054" s="65"/>
      <c r="DJ8054" s="139"/>
      <c r="DK8054" s="95"/>
      <c r="DO8054" s="141"/>
      <c r="DP8054" s="91"/>
      <c r="DQ8054" s="72"/>
      <c r="DR8054" s="72"/>
      <c r="DS8054" s="72"/>
      <c r="DT8054" s="72"/>
      <c r="DZ8054" s="141"/>
      <c r="EA8054" s="141"/>
      <c r="EE8054" s="143"/>
    </row>
    <row r="8055" spans="78:135">
      <c r="BZ8055"/>
      <c r="CA8055" s="100"/>
      <c r="CB8055"/>
      <c r="CG8055" s="65"/>
      <c r="DJ8055" s="139"/>
      <c r="DK8055" s="95"/>
      <c r="DO8055" s="141"/>
      <c r="DP8055" s="91"/>
      <c r="DQ8055" s="72"/>
      <c r="DR8055" s="72"/>
      <c r="DS8055" s="72"/>
      <c r="DT8055" s="72"/>
      <c r="DZ8055" s="141"/>
      <c r="EA8055" s="141"/>
      <c r="EE8055" s="143"/>
    </row>
    <row r="8056" spans="78:135">
      <c r="BZ8056"/>
      <c r="CA8056" s="100"/>
      <c r="CB8056"/>
      <c r="CG8056" s="65"/>
      <c r="DJ8056" s="139"/>
      <c r="DK8056" s="95"/>
      <c r="DO8056" s="141"/>
      <c r="DP8056" s="91"/>
      <c r="DQ8056" s="72"/>
      <c r="DR8056" s="72"/>
      <c r="DS8056" s="72"/>
      <c r="DT8056" s="72"/>
      <c r="DZ8056" s="141"/>
      <c r="EA8056" s="141"/>
      <c r="EE8056" s="143"/>
    </row>
    <row r="8057" spans="78:135">
      <c r="BZ8057"/>
      <c r="CA8057" s="100"/>
      <c r="CB8057"/>
      <c r="CG8057" s="65"/>
      <c r="DJ8057" s="139"/>
      <c r="DK8057" s="95"/>
      <c r="DO8057" s="141"/>
      <c r="DP8057" s="91"/>
      <c r="DQ8057" s="72"/>
      <c r="DR8057" s="72"/>
      <c r="DS8057" s="72"/>
      <c r="DT8057" s="72"/>
      <c r="DZ8057" s="141"/>
      <c r="EA8057" s="141"/>
      <c r="EE8057" s="143"/>
    </row>
    <row r="8058" spans="78:135">
      <c r="BZ8058"/>
      <c r="CA8058" s="100"/>
      <c r="CB8058"/>
      <c r="CG8058" s="65"/>
      <c r="DJ8058" s="139"/>
      <c r="DK8058" s="95"/>
      <c r="DO8058" s="141"/>
      <c r="DP8058" s="91"/>
      <c r="DQ8058" s="72"/>
      <c r="DR8058" s="72"/>
      <c r="DS8058" s="72"/>
      <c r="DT8058" s="72"/>
      <c r="DZ8058" s="141"/>
      <c r="EA8058" s="141"/>
      <c r="EE8058" s="143"/>
    </row>
    <row r="8059" spans="78:135">
      <c r="BZ8059"/>
      <c r="CA8059" s="100"/>
      <c r="CB8059"/>
      <c r="CG8059" s="65"/>
      <c r="DJ8059" s="139"/>
      <c r="DK8059" s="95"/>
      <c r="DO8059" s="141"/>
      <c r="DP8059" s="91"/>
      <c r="DQ8059" s="72"/>
      <c r="DR8059" s="72"/>
      <c r="DS8059" s="72"/>
      <c r="DT8059" s="72"/>
      <c r="DZ8059" s="141"/>
      <c r="EA8059" s="141"/>
      <c r="EE8059" s="143"/>
    </row>
    <row r="8060" spans="78:135">
      <c r="BZ8060"/>
      <c r="CA8060" s="100"/>
      <c r="CB8060"/>
      <c r="CG8060" s="65"/>
      <c r="DJ8060" s="139"/>
      <c r="DK8060" s="95"/>
      <c r="DO8060" s="141"/>
      <c r="DP8060" s="91"/>
      <c r="DQ8060" s="72"/>
      <c r="DR8060" s="72"/>
      <c r="DS8060" s="72"/>
      <c r="DT8060" s="72"/>
      <c r="DZ8060" s="141"/>
      <c r="EA8060" s="141"/>
      <c r="EE8060" s="143"/>
    </row>
    <row r="8061" spans="78:135">
      <c r="BZ8061"/>
      <c r="CA8061" s="100"/>
      <c r="CB8061"/>
      <c r="CG8061" s="65"/>
      <c r="DJ8061" s="139"/>
      <c r="DK8061" s="95"/>
      <c r="DO8061" s="141"/>
      <c r="DP8061" s="91"/>
      <c r="DQ8061" s="72"/>
      <c r="DR8061" s="72"/>
      <c r="DS8061" s="72"/>
      <c r="DT8061" s="72"/>
      <c r="DZ8061" s="141"/>
      <c r="EA8061" s="141"/>
      <c r="EE8061" s="143"/>
    </row>
    <row r="8062" spans="78:135">
      <c r="BZ8062"/>
      <c r="CA8062" s="100"/>
      <c r="CB8062"/>
      <c r="CG8062" s="65"/>
      <c r="DJ8062" s="139"/>
      <c r="DK8062" s="95"/>
      <c r="DO8062" s="141"/>
      <c r="DP8062" s="91"/>
      <c r="DQ8062" s="72"/>
      <c r="DR8062" s="72"/>
      <c r="DS8062" s="72"/>
      <c r="DT8062" s="72"/>
      <c r="DZ8062" s="141"/>
      <c r="EA8062" s="141"/>
      <c r="EE8062" s="143"/>
    </row>
    <row r="8063" spans="78:135">
      <c r="BZ8063"/>
      <c r="CA8063" s="100"/>
      <c r="CB8063"/>
      <c r="CG8063" s="65"/>
      <c r="DJ8063" s="139"/>
      <c r="DK8063" s="95"/>
      <c r="DO8063" s="141"/>
      <c r="DP8063" s="91"/>
      <c r="DQ8063" s="72"/>
      <c r="DR8063" s="72"/>
      <c r="DS8063" s="72"/>
      <c r="DT8063" s="72"/>
      <c r="DZ8063" s="141"/>
      <c r="EA8063" s="141"/>
      <c r="EE8063" s="143"/>
    </row>
    <row r="8064" spans="78:135">
      <c r="BZ8064"/>
      <c r="CA8064" s="100"/>
      <c r="CB8064"/>
      <c r="CG8064" s="65"/>
      <c r="DJ8064" s="139"/>
      <c r="DK8064" s="95"/>
      <c r="DO8064" s="141"/>
      <c r="DP8064" s="91"/>
      <c r="DQ8064" s="72"/>
      <c r="DR8064" s="72"/>
      <c r="DS8064" s="72"/>
      <c r="DT8064" s="72"/>
      <c r="DZ8064" s="141"/>
      <c r="EA8064" s="141"/>
      <c r="EE8064" s="143"/>
    </row>
    <row r="8065" spans="78:135">
      <c r="BZ8065"/>
      <c r="CA8065" s="100"/>
      <c r="CB8065"/>
      <c r="CG8065" s="65"/>
      <c r="DJ8065" s="139"/>
      <c r="DK8065" s="95"/>
      <c r="DO8065" s="141"/>
      <c r="DP8065" s="91"/>
      <c r="DQ8065" s="72"/>
      <c r="DR8065" s="72"/>
      <c r="DS8065" s="72"/>
      <c r="DT8065" s="72"/>
      <c r="DZ8065" s="141"/>
      <c r="EA8065" s="141"/>
      <c r="EE8065" s="143"/>
    </row>
    <row r="8066" spans="78:135">
      <c r="BZ8066"/>
      <c r="CA8066" s="100"/>
      <c r="CB8066"/>
      <c r="CG8066" s="65"/>
      <c r="DJ8066" s="139"/>
      <c r="DK8066" s="95"/>
      <c r="DO8066" s="141"/>
      <c r="DP8066" s="91"/>
      <c r="DQ8066" s="72"/>
      <c r="DR8066" s="72"/>
      <c r="DS8066" s="72"/>
      <c r="DT8066" s="72"/>
      <c r="DZ8066" s="141"/>
      <c r="EA8066" s="141"/>
      <c r="EE8066" s="143"/>
    </row>
    <row r="8067" spans="78:135">
      <c r="BZ8067"/>
      <c r="CA8067" s="100"/>
      <c r="CB8067"/>
      <c r="CG8067" s="65"/>
      <c r="DJ8067" s="139"/>
      <c r="DK8067" s="95"/>
      <c r="DO8067" s="141"/>
      <c r="DP8067" s="91"/>
      <c r="DQ8067" s="72"/>
      <c r="DR8067" s="72"/>
      <c r="DS8067" s="72"/>
      <c r="DT8067" s="72"/>
      <c r="DZ8067" s="141"/>
      <c r="EA8067" s="141"/>
      <c r="EE8067" s="143"/>
    </row>
    <row r="8068" spans="78:135">
      <c r="BZ8068"/>
      <c r="CA8068" s="100"/>
      <c r="CB8068"/>
      <c r="CG8068" s="65"/>
      <c r="DJ8068" s="139"/>
      <c r="DK8068" s="95"/>
      <c r="DO8068" s="141"/>
      <c r="DP8068" s="91"/>
      <c r="DQ8068" s="72"/>
      <c r="DR8068" s="72"/>
      <c r="DS8068" s="72"/>
      <c r="DT8068" s="72"/>
      <c r="DZ8068" s="141"/>
      <c r="EA8068" s="141"/>
      <c r="EE8068" s="143"/>
    </row>
    <row r="8069" spans="78:135">
      <c r="BZ8069"/>
      <c r="CA8069" s="100"/>
      <c r="CB8069"/>
      <c r="CG8069" s="65"/>
      <c r="DJ8069" s="139"/>
      <c r="DK8069" s="95"/>
      <c r="DO8069" s="141"/>
      <c r="DP8069" s="91"/>
      <c r="DQ8069" s="72"/>
      <c r="DR8069" s="72"/>
      <c r="DS8069" s="72"/>
      <c r="DT8069" s="72"/>
      <c r="DZ8069" s="141"/>
      <c r="EA8069" s="141"/>
      <c r="EE8069" s="143"/>
    </row>
    <row r="8070" spans="78:135">
      <c r="BZ8070"/>
      <c r="CA8070" s="100"/>
      <c r="CB8070"/>
      <c r="CG8070" s="65"/>
      <c r="DJ8070" s="139"/>
      <c r="DK8070" s="95"/>
      <c r="DO8070" s="141"/>
      <c r="DP8070" s="91"/>
      <c r="DQ8070" s="72"/>
      <c r="DR8070" s="72"/>
      <c r="DS8070" s="72"/>
      <c r="DT8070" s="72"/>
      <c r="DZ8070" s="141"/>
      <c r="EA8070" s="141"/>
      <c r="EE8070" s="143"/>
    </row>
    <row r="8071" spans="78:135">
      <c r="BZ8071"/>
      <c r="CA8071" s="100"/>
      <c r="CB8071"/>
      <c r="CG8071" s="65"/>
      <c r="DJ8071" s="139"/>
      <c r="DK8071" s="95"/>
      <c r="DO8071" s="141"/>
      <c r="DP8071" s="91"/>
      <c r="DQ8071" s="72"/>
      <c r="DR8071" s="72"/>
      <c r="DS8071" s="72"/>
      <c r="DT8071" s="72"/>
      <c r="DZ8071" s="141"/>
      <c r="EA8071" s="141"/>
      <c r="EE8071" s="143"/>
    </row>
    <row r="8072" spans="78:135">
      <c r="BZ8072"/>
      <c r="CA8072" s="100"/>
      <c r="CB8072"/>
      <c r="CG8072" s="65"/>
      <c r="DJ8072" s="139"/>
      <c r="DK8072" s="95"/>
      <c r="DO8072" s="141"/>
      <c r="DP8072" s="91"/>
      <c r="DQ8072" s="72"/>
      <c r="DR8072" s="72"/>
      <c r="DS8072" s="72"/>
      <c r="DT8072" s="72"/>
      <c r="DZ8072" s="141"/>
      <c r="EA8072" s="141"/>
      <c r="EE8072" s="143"/>
    </row>
    <row r="8073" spans="78:135">
      <c r="BZ8073"/>
      <c r="CA8073" s="100"/>
      <c r="CB8073"/>
      <c r="CG8073" s="65"/>
      <c r="DJ8073" s="139"/>
      <c r="DK8073" s="95"/>
      <c r="DO8073" s="141"/>
      <c r="DP8073" s="91"/>
      <c r="DQ8073" s="72"/>
      <c r="DR8073" s="72"/>
      <c r="DS8073" s="72"/>
      <c r="DT8073" s="72"/>
      <c r="DZ8073" s="141"/>
      <c r="EA8073" s="141"/>
      <c r="EE8073" s="143"/>
    </row>
    <row r="8074" spans="78:135">
      <c r="BZ8074"/>
      <c r="CA8074" s="100"/>
      <c r="CB8074"/>
      <c r="CG8074" s="65"/>
      <c r="DJ8074" s="139"/>
      <c r="DK8074" s="95"/>
      <c r="DO8074" s="141"/>
      <c r="DP8074" s="91"/>
      <c r="DQ8074" s="72"/>
      <c r="DR8074" s="72"/>
      <c r="DS8074" s="72"/>
      <c r="DT8074" s="72"/>
      <c r="DZ8074" s="141"/>
      <c r="EA8074" s="141"/>
      <c r="EE8074" s="143"/>
    </row>
    <row r="8075" spans="78:135">
      <c r="BZ8075"/>
      <c r="CA8075" s="100"/>
      <c r="CB8075"/>
      <c r="CG8075" s="65"/>
      <c r="DJ8075" s="139"/>
      <c r="DK8075" s="95"/>
      <c r="DO8075" s="141"/>
      <c r="DP8075" s="91"/>
      <c r="DQ8075" s="72"/>
      <c r="DR8075" s="72"/>
      <c r="DS8075" s="72"/>
      <c r="DT8075" s="72"/>
      <c r="DZ8075" s="141"/>
      <c r="EA8075" s="141"/>
      <c r="EE8075" s="143"/>
    </row>
    <row r="8076" spans="78:135">
      <c r="BZ8076"/>
      <c r="CA8076" s="100"/>
      <c r="CB8076"/>
      <c r="CG8076" s="65"/>
      <c r="DJ8076" s="139"/>
      <c r="DK8076" s="95"/>
      <c r="DO8076" s="141"/>
      <c r="DP8076" s="91"/>
      <c r="DQ8076" s="72"/>
      <c r="DR8076" s="72"/>
      <c r="DS8076" s="72"/>
      <c r="DT8076" s="72"/>
      <c r="DZ8076" s="141"/>
      <c r="EA8076" s="141"/>
      <c r="EE8076" s="143"/>
    </row>
    <row r="8077" spans="78:135">
      <c r="BZ8077"/>
      <c r="CA8077" s="100"/>
      <c r="CB8077"/>
      <c r="CG8077" s="65"/>
      <c r="DJ8077" s="139"/>
      <c r="DK8077" s="95"/>
      <c r="DO8077" s="141"/>
      <c r="DP8077" s="91"/>
      <c r="DQ8077" s="72"/>
      <c r="DR8077" s="72"/>
      <c r="DS8077" s="72"/>
      <c r="DT8077" s="72"/>
      <c r="DZ8077" s="141"/>
      <c r="EA8077" s="141"/>
      <c r="EE8077" s="143"/>
    </row>
    <row r="8078" spans="78:135">
      <c r="BZ8078"/>
      <c r="CA8078" s="100"/>
      <c r="CB8078"/>
      <c r="CG8078" s="65"/>
      <c r="DJ8078" s="139"/>
      <c r="DK8078" s="95"/>
      <c r="DO8078" s="141"/>
      <c r="DP8078" s="91"/>
      <c r="DQ8078" s="72"/>
      <c r="DR8078" s="72"/>
      <c r="DS8078" s="72"/>
      <c r="DT8078" s="72"/>
      <c r="DZ8078" s="141"/>
      <c r="EA8078" s="141"/>
      <c r="EE8078" s="143"/>
    </row>
    <row r="8079" spans="78:135">
      <c r="BZ8079"/>
      <c r="CA8079" s="100"/>
      <c r="CB8079"/>
      <c r="CG8079" s="65"/>
      <c r="DJ8079" s="139"/>
      <c r="DK8079" s="95"/>
      <c r="DO8079" s="141"/>
      <c r="DP8079" s="91"/>
      <c r="DQ8079" s="72"/>
      <c r="DR8079" s="72"/>
      <c r="DS8079" s="72"/>
      <c r="DT8079" s="72"/>
      <c r="DZ8079" s="141"/>
      <c r="EA8079" s="141"/>
      <c r="EE8079" s="143"/>
    </row>
    <row r="8080" spans="78:135">
      <c r="BZ8080"/>
      <c r="CA8080" s="100"/>
      <c r="CB8080"/>
      <c r="CG8080" s="65"/>
      <c r="DJ8080" s="139"/>
      <c r="DK8080" s="95"/>
      <c r="DO8080" s="141"/>
      <c r="DP8080" s="91"/>
      <c r="DQ8080" s="72"/>
      <c r="DR8080" s="72"/>
      <c r="DS8080" s="72"/>
      <c r="DT8080" s="72"/>
      <c r="DZ8080" s="141"/>
      <c r="EA8080" s="141"/>
      <c r="EE8080" s="143"/>
    </row>
    <row r="8081" spans="78:135">
      <c r="BZ8081"/>
      <c r="CA8081" s="100"/>
      <c r="CB8081"/>
      <c r="CG8081" s="65"/>
      <c r="DJ8081" s="139"/>
      <c r="DK8081" s="95"/>
      <c r="DO8081" s="141"/>
      <c r="DP8081" s="91"/>
      <c r="DQ8081" s="72"/>
      <c r="DR8081" s="72"/>
      <c r="DS8081" s="72"/>
      <c r="DT8081" s="72"/>
      <c r="DZ8081" s="141"/>
      <c r="EA8081" s="141"/>
      <c r="EE8081" s="143"/>
    </row>
    <row r="8082" spans="78:135">
      <c r="BZ8082"/>
      <c r="CA8082" s="100"/>
      <c r="CB8082"/>
      <c r="CG8082" s="65"/>
      <c r="DJ8082" s="139"/>
      <c r="DK8082" s="95"/>
      <c r="DO8082" s="141"/>
      <c r="DP8082" s="91"/>
      <c r="DQ8082" s="72"/>
      <c r="DR8082" s="72"/>
      <c r="DS8082" s="72"/>
      <c r="DT8082" s="72"/>
      <c r="DZ8082" s="141"/>
      <c r="EA8082" s="141"/>
      <c r="EE8082" s="143"/>
    </row>
    <row r="8083" spans="78:135">
      <c r="BZ8083"/>
      <c r="CA8083" s="100"/>
      <c r="CB8083"/>
      <c r="CG8083" s="65"/>
      <c r="DJ8083" s="139"/>
      <c r="DK8083" s="95"/>
      <c r="DO8083" s="141"/>
      <c r="DP8083" s="91"/>
      <c r="DQ8083" s="72"/>
      <c r="DR8083" s="72"/>
      <c r="DS8083" s="72"/>
      <c r="DT8083" s="72"/>
      <c r="DZ8083" s="141"/>
      <c r="EA8083" s="141"/>
      <c r="EE8083" s="143"/>
    </row>
    <row r="8084" spans="78:135">
      <c r="BZ8084"/>
      <c r="CA8084" s="100"/>
      <c r="CB8084"/>
      <c r="CG8084" s="65"/>
      <c r="DJ8084" s="139"/>
      <c r="DK8084" s="95"/>
      <c r="DO8084" s="141"/>
      <c r="DP8084" s="91"/>
      <c r="DQ8084" s="72"/>
      <c r="DR8084" s="72"/>
      <c r="DS8084" s="72"/>
      <c r="DT8084" s="72"/>
      <c r="DZ8084" s="141"/>
      <c r="EA8084" s="141"/>
      <c r="EE8084" s="143"/>
    </row>
    <row r="8085" spans="78:135">
      <c r="BZ8085"/>
      <c r="CA8085" s="100"/>
      <c r="CB8085"/>
      <c r="CG8085" s="65"/>
      <c r="DJ8085" s="139"/>
      <c r="DK8085" s="95"/>
      <c r="DO8085" s="141"/>
      <c r="DP8085" s="91"/>
      <c r="DQ8085" s="72"/>
      <c r="DR8085" s="72"/>
      <c r="DS8085" s="72"/>
      <c r="DT8085" s="72"/>
      <c r="DZ8085" s="141"/>
      <c r="EA8085" s="141"/>
      <c r="EE8085" s="143"/>
    </row>
    <row r="8086" spans="78:135">
      <c r="BZ8086"/>
      <c r="CA8086" s="100"/>
      <c r="CB8086"/>
      <c r="CG8086" s="65"/>
      <c r="DJ8086" s="139"/>
      <c r="DK8086" s="95"/>
      <c r="DO8086" s="141"/>
      <c r="DP8086" s="91"/>
      <c r="DQ8086" s="72"/>
      <c r="DR8086" s="72"/>
      <c r="DS8086" s="72"/>
      <c r="DT8086" s="72"/>
      <c r="DZ8086" s="141"/>
      <c r="EA8086" s="141"/>
      <c r="EE8086" s="143"/>
    </row>
    <row r="8087" spans="78:135">
      <c r="BZ8087"/>
      <c r="CA8087" s="100"/>
      <c r="CB8087"/>
      <c r="CG8087" s="65"/>
      <c r="DJ8087" s="139"/>
      <c r="DK8087" s="95"/>
      <c r="DO8087" s="141"/>
      <c r="DP8087" s="91"/>
      <c r="DQ8087" s="72"/>
      <c r="DR8087" s="72"/>
      <c r="DS8087" s="72"/>
      <c r="DT8087" s="72"/>
      <c r="DZ8087" s="141"/>
      <c r="EA8087" s="141"/>
      <c r="EE8087" s="143"/>
    </row>
    <row r="8088" spans="78:135">
      <c r="BZ8088"/>
      <c r="CA8088" s="100"/>
      <c r="CB8088"/>
      <c r="CG8088" s="65"/>
      <c r="DJ8088" s="139"/>
      <c r="DK8088" s="95"/>
      <c r="DO8088" s="141"/>
      <c r="DP8088" s="91"/>
      <c r="DQ8088" s="72"/>
      <c r="DR8088" s="72"/>
      <c r="DS8088" s="72"/>
      <c r="DT8088" s="72"/>
      <c r="DZ8088" s="141"/>
      <c r="EA8088" s="141"/>
      <c r="EE8088" s="143"/>
    </row>
    <row r="8089" spans="78:135">
      <c r="BZ8089"/>
      <c r="CA8089" s="100"/>
      <c r="CB8089"/>
      <c r="CG8089" s="65"/>
      <c r="DJ8089" s="139"/>
      <c r="DK8089" s="95"/>
      <c r="DO8089" s="141"/>
      <c r="DP8089" s="91"/>
      <c r="DQ8089" s="72"/>
      <c r="DR8089" s="72"/>
      <c r="DS8089" s="72"/>
      <c r="DT8089" s="72"/>
      <c r="DZ8089" s="141"/>
      <c r="EA8089" s="141"/>
      <c r="EE8089" s="143"/>
    </row>
    <row r="8090" spans="78:135">
      <c r="BZ8090"/>
      <c r="CA8090" s="100"/>
      <c r="CB8090"/>
      <c r="CG8090" s="65"/>
      <c r="DJ8090" s="139"/>
      <c r="DK8090" s="95"/>
      <c r="DO8090" s="141"/>
      <c r="DP8090" s="91"/>
      <c r="DQ8090" s="72"/>
      <c r="DR8090" s="72"/>
      <c r="DS8090" s="72"/>
      <c r="DT8090" s="72"/>
      <c r="DZ8090" s="141"/>
      <c r="EA8090" s="141"/>
      <c r="EE8090" s="143"/>
    </row>
    <row r="8091" spans="78:135">
      <c r="BZ8091"/>
      <c r="CA8091" s="100"/>
      <c r="CB8091"/>
      <c r="CG8091" s="65"/>
      <c r="DJ8091" s="139"/>
      <c r="DK8091" s="95"/>
      <c r="DO8091" s="141"/>
      <c r="DP8091" s="91"/>
      <c r="DQ8091" s="72"/>
      <c r="DR8091" s="72"/>
      <c r="DS8091" s="72"/>
      <c r="DT8091" s="72"/>
      <c r="DZ8091" s="141"/>
      <c r="EA8091" s="141"/>
      <c r="EE8091" s="143"/>
    </row>
    <row r="8092" spans="78:135">
      <c r="BZ8092"/>
      <c r="CA8092" s="100"/>
      <c r="CB8092"/>
      <c r="CG8092" s="65"/>
      <c r="DJ8092" s="139"/>
      <c r="DK8092" s="95"/>
      <c r="DO8092" s="141"/>
      <c r="DP8092" s="91"/>
      <c r="DQ8092" s="72"/>
      <c r="DR8092" s="72"/>
      <c r="DS8092" s="72"/>
      <c r="DT8092" s="72"/>
      <c r="DZ8092" s="141"/>
      <c r="EA8092" s="141"/>
      <c r="EE8092" s="143"/>
    </row>
    <row r="8093" spans="78:135">
      <c r="BZ8093"/>
      <c r="CA8093" s="100"/>
      <c r="CB8093"/>
      <c r="CG8093" s="65"/>
      <c r="DJ8093" s="139"/>
      <c r="DK8093" s="95"/>
      <c r="DO8093" s="141"/>
      <c r="DP8093" s="91"/>
      <c r="DQ8093" s="72"/>
      <c r="DR8093" s="72"/>
      <c r="DS8093" s="72"/>
      <c r="DT8093" s="72"/>
      <c r="DZ8093" s="141"/>
      <c r="EA8093" s="141"/>
      <c r="EE8093" s="143"/>
    </row>
    <row r="8094" spans="78:135">
      <c r="BZ8094"/>
      <c r="CA8094" s="100"/>
      <c r="CB8094"/>
      <c r="CG8094" s="65"/>
      <c r="DJ8094" s="139"/>
      <c r="DK8094" s="95"/>
      <c r="DO8094" s="141"/>
      <c r="DP8094" s="91"/>
      <c r="DQ8094" s="72"/>
      <c r="DR8094" s="72"/>
      <c r="DS8094" s="72"/>
      <c r="DT8094" s="72"/>
      <c r="DZ8094" s="141"/>
      <c r="EA8094" s="141"/>
      <c r="EE8094" s="143"/>
    </row>
    <row r="8095" spans="78:135">
      <c r="BZ8095"/>
      <c r="CA8095" s="100"/>
      <c r="CB8095"/>
      <c r="CG8095" s="65"/>
      <c r="DJ8095" s="139"/>
      <c r="DK8095" s="95"/>
      <c r="DO8095" s="141"/>
      <c r="DP8095" s="91"/>
      <c r="DQ8095" s="72"/>
      <c r="DR8095" s="72"/>
      <c r="DS8095" s="72"/>
      <c r="DT8095" s="72"/>
      <c r="DZ8095" s="141"/>
      <c r="EA8095" s="141"/>
      <c r="EE8095" s="143"/>
    </row>
    <row r="8096" spans="78:135">
      <c r="BZ8096"/>
      <c r="CA8096" s="100"/>
      <c r="CB8096"/>
      <c r="CG8096" s="65"/>
      <c r="DJ8096" s="139"/>
      <c r="DK8096" s="95"/>
      <c r="DO8096" s="141"/>
      <c r="DP8096" s="91"/>
      <c r="DQ8096" s="72"/>
      <c r="DR8096" s="72"/>
      <c r="DS8096" s="72"/>
      <c r="DT8096" s="72"/>
      <c r="DZ8096" s="141"/>
      <c r="EA8096" s="141"/>
      <c r="EE8096" s="143"/>
    </row>
    <row r="8097" spans="78:135">
      <c r="BZ8097"/>
      <c r="CA8097" s="100"/>
      <c r="CB8097"/>
      <c r="CG8097" s="65"/>
      <c r="DJ8097" s="139"/>
      <c r="DK8097" s="95"/>
      <c r="DO8097" s="141"/>
      <c r="DP8097" s="91"/>
      <c r="DQ8097" s="72"/>
      <c r="DR8097" s="72"/>
      <c r="DS8097" s="72"/>
      <c r="DT8097" s="72"/>
      <c r="DZ8097" s="141"/>
      <c r="EA8097" s="141"/>
      <c r="EE8097" s="143"/>
    </row>
    <row r="8098" spans="78:135">
      <c r="BZ8098"/>
      <c r="CA8098" s="100"/>
      <c r="CB8098"/>
      <c r="CG8098" s="65"/>
      <c r="DJ8098" s="139"/>
      <c r="DK8098" s="95"/>
      <c r="DO8098" s="141"/>
      <c r="DP8098" s="91"/>
      <c r="DQ8098" s="72"/>
      <c r="DR8098" s="72"/>
      <c r="DS8098" s="72"/>
      <c r="DT8098" s="72"/>
      <c r="DZ8098" s="141"/>
      <c r="EA8098" s="141"/>
      <c r="EE8098" s="143"/>
    </row>
    <row r="8099" spans="78:135">
      <c r="BZ8099"/>
      <c r="CA8099" s="100"/>
      <c r="CB8099"/>
      <c r="CG8099" s="65"/>
      <c r="DJ8099" s="139"/>
      <c r="DK8099" s="95"/>
      <c r="DO8099" s="141"/>
      <c r="DP8099" s="91"/>
      <c r="DQ8099" s="72"/>
      <c r="DR8099" s="72"/>
      <c r="DS8099" s="72"/>
      <c r="DT8099" s="72"/>
      <c r="DZ8099" s="141"/>
      <c r="EA8099" s="141"/>
      <c r="EE8099" s="143"/>
    </row>
    <row r="8100" spans="78:135">
      <c r="BZ8100"/>
      <c r="CA8100" s="100"/>
      <c r="CB8100"/>
      <c r="CG8100" s="65"/>
      <c r="DJ8100" s="139"/>
      <c r="DK8100" s="95"/>
      <c r="DO8100" s="141"/>
      <c r="DP8100" s="91"/>
      <c r="DQ8100" s="72"/>
      <c r="DR8100" s="72"/>
      <c r="DS8100" s="72"/>
      <c r="DT8100" s="72"/>
      <c r="DZ8100" s="141"/>
      <c r="EA8100" s="141"/>
      <c r="EE8100" s="143"/>
    </row>
    <row r="8101" spans="78:135">
      <c r="BZ8101"/>
      <c r="CA8101" s="100"/>
      <c r="CB8101"/>
      <c r="CG8101" s="65"/>
      <c r="DJ8101" s="139"/>
      <c r="DK8101" s="95"/>
      <c r="DO8101" s="141"/>
      <c r="DP8101" s="91"/>
      <c r="DQ8101" s="72"/>
      <c r="DR8101" s="72"/>
      <c r="DS8101" s="72"/>
      <c r="DT8101" s="72"/>
      <c r="DZ8101" s="141"/>
      <c r="EA8101" s="141"/>
      <c r="EE8101" s="143"/>
    </row>
    <row r="8102" spans="78:135">
      <c r="BZ8102"/>
      <c r="CA8102" s="100"/>
      <c r="CB8102"/>
      <c r="CG8102" s="65"/>
      <c r="DJ8102" s="139"/>
      <c r="DK8102" s="95"/>
      <c r="DO8102" s="141"/>
      <c r="DP8102" s="91"/>
      <c r="DQ8102" s="72"/>
      <c r="DR8102" s="72"/>
      <c r="DS8102" s="72"/>
      <c r="DT8102" s="72"/>
      <c r="DZ8102" s="141"/>
      <c r="EA8102" s="141"/>
      <c r="EE8102" s="143"/>
    </row>
    <row r="8103" spans="78:135">
      <c r="BZ8103"/>
      <c r="CA8103" s="100"/>
      <c r="CB8103"/>
      <c r="CG8103" s="65"/>
      <c r="DJ8103" s="139"/>
      <c r="DK8103" s="95"/>
      <c r="DO8103" s="141"/>
      <c r="DP8103" s="91"/>
      <c r="DQ8103" s="72"/>
      <c r="DR8103" s="72"/>
      <c r="DS8103" s="72"/>
      <c r="DT8103" s="72"/>
      <c r="DZ8103" s="141"/>
      <c r="EA8103" s="141"/>
      <c r="EE8103" s="143"/>
    </row>
    <row r="8104" spans="78:135">
      <c r="BZ8104"/>
      <c r="CA8104" s="100"/>
      <c r="CB8104"/>
      <c r="CG8104" s="65"/>
      <c r="DJ8104" s="139"/>
      <c r="DK8104" s="95"/>
      <c r="DO8104" s="141"/>
      <c r="DP8104" s="91"/>
      <c r="DQ8104" s="72"/>
      <c r="DR8104" s="72"/>
      <c r="DS8104" s="72"/>
      <c r="DT8104" s="72"/>
      <c r="DZ8104" s="141"/>
      <c r="EA8104" s="141"/>
      <c r="EE8104" s="143"/>
    </row>
    <row r="8105" spans="78:135">
      <c r="BZ8105"/>
      <c r="CA8105" s="100"/>
      <c r="CB8105"/>
      <c r="CG8105" s="65"/>
      <c r="DJ8105" s="139"/>
      <c r="DK8105" s="95"/>
      <c r="DO8105" s="141"/>
      <c r="DP8105" s="91"/>
      <c r="DQ8105" s="72"/>
      <c r="DR8105" s="72"/>
      <c r="DS8105" s="72"/>
      <c r="DT8105" s="72"/>
      <c r="DZ8105" s="141"/>
      <c r="EA8105" s="141"/>
      <c r="EE8105" s="143"/>
    </row>
    <row r="8106" spans="78:135">
      <c r="BZ8106"/>
      <c r="CA8106" s="100"/>
      <c r="CB8106"/>
      <c r="CG8106" s="65"/>
      <c r="DJ8106" s="139"/>
      <c r="DK8106" s="95"/>
      <c r="DO8106" s="141"/>
      <c r="DP8106" s="91"/>
      <c r="DQ8106" s="72"/>
      <c r="DR8106" s="72"/>
      <c r="DS8106" s="72"/>
      <c r="DT8106" s="72"/>
      <c r="DZ8106" s="141"/>
      <c r="EA8106" s="141"/>
      <c r="EE8106" s="143"/>
    </row>
    <row r="8107" spans="78:135">
      <c r="BZ8107"/>
      <c r="CA8107" s="100"/>
      <c r="CB8107"/>
      <c r="CG8107" s="65"/>
      <c r="DJ8107" s="139"/>
      <c r="DK8107" s="95"/>
      <c r="DO8107" s="141"/>
      <c r="DP8107" s="91"/>
      <c r="DQ8107" s="72"/>
      <c r="DR8107" s="72"/>
      <c r="DS8107" s="72"/>
      <c r="DT8107" s="72"/>
      <c r="DZ8107" s="141"/>
      <c r="EA8107" s="141"/>
      <c r="EE8107" s="143"/>
    </row>
    <row r="8108" spans="78:135">
      <c r="BZ8108"/>
      <c r="CA8108" s="100"/>
      <c r="CB8108"/>
      <c r="CG8108" s="65"/>
      <c r="DJ8108" s="139"/>
      <c r="DK8108" s="95"/>
      <c r="DO8108" s="141"/>
      <c r="DP8108" s="91"/>
      <c r="DQ8108" s="72"/>
      <c r="DR8108" s="72"/>
      <c r="DS8108" s="72"/>
      <c r="DT8108" s="72"/>
      <c r="DZ8108" s="141"/>
      <c r="EA8108" s="141"/>
      <c r="EE8108" s="143"/>
    </row>
    <row r="8109" spans="78:135">
      <c r="BZ8109"/>
      <c r="CA8109" s="100"/>
      <c r="CB8109"/>
      <c r="CG8109" s="65"/>
      <c r="DJ8109" s="139"/>
      <c r="DK8109" s="95"/>
      <c r="DO8109" s="141"/>
      <c r="DP8109" s="91"/>
      <c r="DQ8109" s="72"/>
      <c r="DR8109" s="72"/>
      <c r="DS8109" s="72"/>
      <c r="DT8109" s="72"/>
      <c r="DZ8109" s="141"/>
      <c r="EA8109" s="141"/>
      <c r="EE8109" s="143"/>
    </row>
    <row r="8110" spans="78:135">
      <c r="BZ8110"/>
      <c r="CA8110" s="100"/>
      <c r="CB8110"/>
      <c r="CG8110" s="65"/>
      <c r="DJ8110" s="139"/>
      <c r="DK8110" s="95"/>
      <c r="DO8110" s="141"/>
      <c r="DP8110" s="91"/>
      <c r="DQ8110" s="72"/>
      <c r="DR8110" s="72"/>
      <c r="DS8110" s="72"/>
      <c r="DT8110" s="72"/>
      <c r="DZ8110" s="141"/>
      <c r="EA8110" s="141"/>
      <c r="EE8110" s="143"/>
    </row>
    <row r="8111" spans="78:135">
      <c r="BZ8111"/>
      <c r="CA8111" s="100"/>
      <c r="CB8111"/>
      <c r="CG8111" s="65"/>
      <c r="DJ8111" s="139"/>
      <c r="DK8111" s="95"/>
      <c r="DO8111" s="141"/>
      <c r="DP8111" s="91"/>
      <c r="DQ8111" s="72"/>
      <c r="DR8111" s="72"/>
      <c r="DS8111" s="72"/>
      <c r="DT8111" s="72"/>
      <c r="DZ8111" s="141"/>
      <c r="EA8111" s="141"/>
      <c r="EE8111" s="143"/>
    </row>
    <row r="8112" spans="78:135">
      <c r="BZ8112"/>
      <c r="CA8112" s="100"/>
      <c r="CB8112"/>
      <c r="CG8112" s="65"/>
      <c r="DJ8112" s="139"/>
      <c r="DK8112" s="95"/>
      <c r="DO8112" s="141"/>
      <c r="DP8112" s="91"/>
      <c r="DQ8112" s="72"/>
      <c r="DR8112" s="72"/>
      <c r="DS8112" s="72"/>
      <c r="DT8112" s="72"/>
      <c r="DZ8112" s="141"/>
      <c r="EA8112" s="141"/>
      <c r="EE8112" s="143"/>
    </row>
    <row r="8113" spans="78:135">
      <c r="BZ8113"/>
      <c r="CA8113" s="100"/>
      <c r="CB8113"/>
      <c r="CG8113" s="65"/>
      <c r="DJ8113" s="139"/>
      <c r="DK8113" s="95"/>
      <c r="DO8113" s="141"/>
      <c r="DP8113" s="91"/>
      <c r="DQ8113" s="72"/>
      <c r="DR8113" s="72"/>
      <c r="DS8113" s="72"/>
      <c r="DT8113" s="72"/>
      <c r="DZ8113" s="141"/>
      <c r="EA8113" s="141"/>
      <c r="EE8113" s="143"/>
    </row>
    <row r="8114" spans="78:135">
      <c r="BZ8114"/>
      <c r="CA8114" s="100"/>
      <c r="CB8114"/>
      <c r="CG8114" s="65"/>
      <c r="DJ8114" s="139"/>
      <c r="DK8114" s="95"/>
      <c r="DO8114" s="141"/>
      <c r="DP8114" s="91"/>
      <c r="DQ8114" s="72"/>
      <c r="DR8114" s="72"/>
      <c r="DS8114" s="72"/>
      <c r="DT8114" s="72"/>
      <c r="DZ8114" s="141"/>
      <c r="EA8114" s="141"/>
      <c r="EE8114" s="143"/>
    </row>
    <row r="8115" spans="78:135">
      <c r="BZ8115"/>
      <c r="CA8115" s="100"/>
      <c r="CB8115"/>
      <c r="CG8115" s="65"/>
      <c r="DJ8115" s="139"/>
      <c r="DK8115" s="95"/>
      <c r="DO8115" s="141"/>
      <c r="DP8115" s="91"/>
      <c r="DQ8115" s="72"/>
      <c r="DR8115" s="72"/>
      <c r="DS8115" s="72"/>
      <c r="DT8115" s="72"/>
      <c r="DZ8115" s="141"/>
      <c r="EA8115" s="141"/>
      <c r="EE8115" s="143"/>
    </row>
    <row r="8116" spans="78:135">
      <c r="BZ8116"/>
      <c r="CA8116" s="100"/>
      <c r="CB8116"/>
      <c r="CG8116" s="65"/>
      <c r="DJ8116" s="139"/>
      <c r="DK8116" s="95"/>
      <c r="DO8116" s="141"/>
      <c r="DP8116" s="91"/>
      <c r="DQ8116" s="72"/>
      <c r="DR8116" s="72"/>
      <c r="DS8116" s="72"/>
      <c r="DT8116" s="72"/>
      <c r="DZ8116" s="141"/>
      <c r="EA8116" s="141"/>
      <c r="EE8116" s="143"/>
    </row>
    <row r="8117" spans="78:135">
      <c r="BZ8117"/>
      <c r="CA8117" s="100"/>
      <c r="CB8117"/>
      <c r="CG8117" s="65"/>
      <c r="DJ8117" s="139"/>
      <c r="DK8117" s="95"/>
      <c r="DO8117" s="141"/>
      <c r="DP8117" s="91"/>
      <c r="DQ8117" s="72"/>
      <c r="DR8117" s="72"/>
      <c r="DS8117" s="72"/>
      <c r="DT8117" s="72"/>
      <c r="DZ8117" s="141"/>
      <c r="EA8117" s="141"/>
      <c r="EE8117" s="143"/>
    </row>
    <row r="8118" spans="78:135">
      <c r="BZ8118"/>
      <c r="CA8118" s="100"/>
      <c r="CB8118"/>
      <c r="CG8118" s="65"/>
      <c r="DJ8118" s="139"/>
      <c r="DK8118" s="95"/>
      <c r="DO8118" s="141"/>
      <c r="DP8118" s="91"/>
      <c r="DQ8118" s="72"/>
      <c r="DR8118" s="72"/>
      <c r="DS8118" s="72"/>
      <c r="DT8118" s="72"/>
      <c r="DZ8118" s="141"/>
      <c r="EA8118" s="141"/>
      <c r="EE8118" s="143"/>
    </row>
    <row r="8119" spans="78:135">
      <c r="BZ8119"/>
      <c r="CA8119" s="100"/>
      <c r="CB8119"/>
      <c r="CG8119" s="65"/>
      <c r="DJ8119" s="139"/>
      <c r="DK8119" s="95"/>
      <c r="DO8119" s="141"/>
      <c r="DP8119" s="91"/>
      <c r="DQ8119" s="72"/>
      <c r="DR8119" s="72"/>
      <c r="DS8119" s="72"/>
      <c r="DT8119" s="72"/>
      <c r="DZ8119" s="141"/>
      <c r="EA8119" s="141"/>
      <c r="EE8119" s="143"/>
    </row>
    <row r="8120" spans="78:135">
      <c r="BZ8120"/>
      <c r="CA8120" s="100"/>
      <c r="CB8120"/>
      <c r="CG8120" s="65"/>
      <c r="DJ8120" s="139"/>
      <c r="DK8120" s="95"/>
      <c r="DO8120" s="141"/>
      <c r="DP8120" s="91"/>
      <c r="DQ8120" s="72"/>
      <c r="DR8120" s="72"/>
      <c r="DS8120" s="72"/>
      <c r="DT8120" s="72"/>
      <c r="DZ8120" s="141"/>
      <c r="EA8120" s="141"/>
      <c r="EE8120" s="143"/>
    </row>
    <row r="8121" spans="78:135">
      <c r="BZ8121"/>
      <c r="CA8121" s="100"/>
      <c r="CB8121"/>
      <c r="CG8121" s="65"/>
      <c r="DJ8121" s="139"/>
      <c r="DK8121" s="95"/>
      <c r="DO8121" s="141"/>
      <c r="DP8121" s="91"/>
      <c r="DQ8121" s="72"/>
      <c r="DR8121" s="72"/>
      <c r="DS8121" s="72"/>
      <c r="DT8121" s="72"/>
      <c r="DZ8121" s="141"/>
      <c r="EA8121" s="141"/>
      <c r="EE8121" s="143"/>
    </row>
    <row r="8122" spans="78:135">
      <c r="BZ8122"/>
      <c r="CA8122" s="100"/>
      <c r="CB8122"/>
      <c r="CG8122" s="65"/>
      <c r="DJ8122" s="139"/>
      <c r="DK8122" s="95"/>
      <c r="DO8122" s="141"/>
      <c r="DP8122" s="91"/>
      <c r="DQ8122" s="72"/>
      <c r="DR8122" s="72"/>
      <c r="DS8122" s="72"/>
      <c r="DT8122" s="72"/>
      <c r="DZ8122" s="141"/>
      <c r="EA8122" s="141"/>
      <c r="EE8122" s="143"/>
    </row>
    <row r="8123" spans="78:135">
      <c r="BZ8123"/>
      <c r="CA8123" s="100"/>
      <c r="CB8123"/>
      <c r="CG8123" s="65"/>
      <c r="DJ8123" s="139"/>
      <c r="DK8123" s="95"/>
      <c r="DO8123" s="141"/>
      <c r="DP8123" s="91"/>
      <c r="DQ8123" s="72"/>
      <c r="DR8123" s="72"/>
      <c r="DS8123" s="72"/>
      <c r="DT8123" s="72"/>
      <c r="DZ8123" s="141"/>
      <c r="EA8123" s="141"/>
      <c r="EE8123" s="143"/>
    </row>
    <row r="8124" spans="78:135">
      <c r="BZ8124"/>
      <c r="CA8124" s="100"/>
      <c r="CB8124"/>
      <c r="CG8124" s="65"/>
      <c r="DJ8124" s="139"/>
      <c r="DK8124" s="95"/>
      <c r="DO8124" s="141"/>
      <c r="DP8124" s="91"/>
      <c r="DQ8124" s="72"/>
      <c r="DR8124" s="72"/>
      <c r="DS8124" s="72"/>
      <c r="DT8124" s="72"/>
      <c r="DZ8124" s="141"/>
      <c r="EA8124" s="141"/>
      <c r="EE8124" s="143"/>
    </row>
    <row r="8125" spans="78:135">
      <c r="BZ8125"/>
      <c r="CA8125" s="100"/>
      <c r="CB8125"/>
      <c r="CG8125" s="65"/>
      <c r="DJ8125" s="139"/>
      <c r="DK8125" s="95"/>
      <c r="DO8125" s="141"/>
      <c r="DP8125" s="91"/>
      <c r="DQ8125" s="72"/>
      <c r="DR8125" s="72"/>
      <c r="DS8125" s="72"/>
      <c r="DT8125" s="72"/>
      <c r="DZ8125" s="141"/>
      <c r="EA8125" s="141"/>
      <c r="EE8125" s="143"/>
    </row>
    <row r="8126" spans="78:135">
      <c r="BZ8126"/>
      <c r="CA8126" s="100"/>
      <c r="CB8126"/>
      <c r="CG8126" s="65"/>
      <c r="DJ8126" s="139"/>
      <c r="DK8126" s="95"/>
      <c r="DO8126" s="141"/>
      <c r="DP8126" s="91"/>
      <c r="DQ8126" s="72"/>
      <c r="DR8126" s="72"/>
      <c r="DS8126" s="72"/>
      <c r="DT8126" s="72"/>
      <c r="DZ8126" s="141"/>
      <c r="EA8126" s="141"/>
      <c r="EE8126" s="143"/>
    </row>
    <row r="8127" spans="78:135">
      <c r="BZ8127"/>
      <c r="CA8127" s="100"/>
      <c r="CB8127"/>
      <c r="CG8127" s="65"/>
      <c r="DJ8127" s="139"/>
      <c r="DK8127" s="95"/>
      <c r="DO8127" s="141"/>
      <c r="DP8127" s="91"/>
      <c r="DQ8127" s="72"/>
      <c r="DR8127" s="72"/>
      <c r="DS8127" s="72"/>
      <c r="DT8127" s="72"/>
      <c r="DZ8127" s="141"/>
      <c r="EA8127" s="141"/>
      <c r="EE8127" s="143"/>
    </row>
    <row r="8128" spans="78:135">
      <c r="BZ8128"/>
      <c r="CA8128" s="100"/>
      <c r="CB8128"/>
      <c r="CG8128" s="65"/>
      <c r="DJ8128" s="139"/>
      <c r="DK8128" s="95"/>
      <c r="DO8128" s="141"/>
      <c r="DP8128" s="91"/>
      <c r="DQ8128" s="72"/>
      <c r="DR8128" s="72"/>
      <c r="DS8128" s="72"/>
      <c r="DT8128" s="72"/>
      <c r="DZ8128" s="141"/>
      <c r="EA8128" s="141"/>
      <c r="EE8128" s="143"/>
    </row>
    <row r="8129" spans="78:135">
      <c r="BZ8129"/>
      <c r="CA8129" s="100"/>
      <c r="CB8129"/>
      <c r="CG8129" s="65"/>
      <c r="DJ8129" s="139"/>
      <c r="DK8129" s="95"/>
      <c r="DO8129" s="141"/>
      <c r="DP8129" s="91"/>
      <c r="DQ8129" s="72"/>
      <c r="DR8129" s="72"/>
      <c r="DS8129" s="72"/>
      <c r="DT8129" s="72"/>
      <c r="DZ8129" s="141"/>
      <c r="EA8129" s="141"/>
      <c r="EE8129" s="143"/>
    </row>
    <row r="8130" spans="78:135">
      <c r="BZ8130"/>
      <c r="CA8130" s="100"/>
      <c r="CB8130"/>
      <c r="CG8130" s="65"/>
      <c r="DJ8130" s="139"/>
      <c r="DK8130" s="95"/>
      <c r="DO8130" s="141"/>
      <c r="DP8130" s="91"/>
      <c r="DQ8130" s="72"/>
      <c r="DR8130" s="72"/>
      <c r="DS8130" s="72"/>
      <c r="DT8130" s="72"/>
      <c r="DZ8130" s="141"/>
      <c r="EA8130" s="141"/>
      <c r="EE8130" s="143"/>
    </row>
    <row r="8131" spans="78:135">
      <c r="BZ8131"/>
      <c r="CA8131" s="100"/>
      <c r="CB8131"/>
      <c r="CG8131" s="65"/>
      <c r="DJ8131" s="139"/>
      <c r="DK8131" s="95"/>
      <c r="DO8131" s="141"/>
      <c r="DP8131" s="91"/>
      <c r="DQ8131" s="72"/>
      <c r="DR8131" s="72"/>
      <c r="DS8131" s="72"/>
      <c r="DT8131" s="72"/>
      <c r="DZ8131" s="141"/>
      <c r="EA8131" s="141"/>
      <c r="EE8131" s="143"/>
    </row>
    <row r="8132" spans="78:135">
      <c r="BZ8132"/>
      <c r="CA8132" s="100"/>
      <c r="CB8132"/>
      <c r="CG8132" s="65"/>
      <c r="DJ8132" s="139"/>
      <c r="DK8132" s="95"/>
      <c r="DO8132" s="141"/>
      <c r="DP8132" s="91"/>
      <c r="DQ8132" s="72"/>
      <c r="DR8132" s="72"/>
      <c r="DS8132" s="72"/>
      <c r="DT8132" s="72"/>
      <c r="DZ8132" s="141"/>
      <c r="EA8132" s="141"/>
      <c r="EE8132" s="143"/>
    </row>
    <row r="8133" spans="78:135">
      <c r="BZ8133"/>
      <c r="CA8133" s="100"/>
      <c r="CB8133"/>
      <c r="CG8133" s="65"/>
      <c r="DJ8133" s="139"/>
      <c r="DK8133" s="95"/>
      <c r="DO8133" s="141"/>
      <c r="DP8133" s="91"/>
      <c r="DQ8133" s="72"/>
      <c r="DR8133" s="72"/>
      <c r="DS8133" s="72"/>
      <c r="DT8133" s="72"/>
      <c r="DZ8133" s="141"/>
      <c r="EA8133" s="141"/>
      <c r="EE8133" s="143"/>
    </row>
    <row r="8134" spans="78:135">
      <c r="BZ8134"/>
      <c r="CA8134" s="100"/>
      <c r="CB8134"/>
      <c r="CG8134" s="65"/>
      <c r="DJ8134" s="139"/>
      <c r="DK8134" s="95"/>
      <c r="DO8134" s="141"/>
      <c r="DP8134" s="91"/>
      <c r="DQ8134" s="72"/>
      <c r="DR8134" s="72"/>
      <c r="DS8134" s="72"/>
      <c r="DT8134" s="72"/>
      <c r="DZ8134" s="141"/>
      <c r="EA8134" s="141"/>
      <c r="EE8134" s="143"/>
    </row>
    <row r="8135" spans="78:135">
      <c r="BZ8135"/>
      <c r="CA8135" s="100"/>
      <c r="CB8135"/>
      <c r="CG8135" s="65"/>
      <c r="DJ8135" s="139"/>
      <c r="DK8135" s="95"/>
      <c r="DO8135" s="141"/>
      <c r="DP8135" s="91"/>
      <c r="DQ8135" s="72"/>
      <c r="DR8135" s="72"/>
      <c r="DS8135" s="72"/>
      <c r="DT8135" s="72"/>
      <c r="DZ8135" s="141"/>
      <c r="EA8135" s="141"/>
      <c r="EE8135" s="143"/>
    </row>
    <row r="8136" spans="78:135">
      <c r="BZ8136"/>
      <c r="CA8136" s="100"/>
      <c r="CB8136"/>
      <c r="CG8136" s="65"/>
      <c r="DJ8136" s="139"/>
      <c r="DK8136" s="95"/>
      <c r="DO8136" s="141"/>
      <c r="DP8136" s="91"/>
      <c r="DQ8136" s="72"/>
      <c r="DR8136" s="72"/>
      <c r="DS8136" s="72"/>
      <c r="DT8136" s="72"/>
      <c r="DZ8136" s="141"/>
      <c r="EA8136" s="141"/>
      <c r="EE8136" s="143"/>
    </row>
    <row r="8137" spans="78:135">
      <c r="BZ8137"/>
      <c r="CA8137" s="100"/>
      <c r="CB8137"/>
      <c r="CG8137" s="65"/>
      <c r="DJ8137" s="139"/>
      <c r="DK8137" s="95"/>
      <c r="DO8137" s="141"/>
      <c r="DP8137" s="91"/>
      <c r="DQ8137" s="72"/>
      <c r="DR8137" s="72"/>
      <c r="DS8137" s="72"/>
      <c r="DT8137" s="72"/>
      <c r="DZ8137" s="141"/>
      <c r="EA8137" s="141"/>
      <c r="EE8137" s="143"/>
    </row>
    <row r="8138" spans="78:135">
      <c r="BZ8138"/>
      <c r="CA8138" s="100"/>
      <c r="CB8138"/>
      <c r="CG8138" s="65"/>
      <c r="DJ8138" s="139"/>
      <c r="DK8138" s="95"/>
      <c r="DO8138" s="141"/>
      <c r="DP8138" s="91"/>
      <c r="DQ8138" s="72"/>
      <c r="DR8138" s="72"/>
      <c r="DS8138" s="72"/>
      <c r="DT8138" s="72"/>
      <c r="DZ8138" s="141"/>
      <c r="EA8138" s="141"/>
      <c r="EE8138" s="143"/>
    </row>
    <row r="8139" spans="78:135">
      <c r="BZ8139"/>
      <c r="CA8139" s="100"/>
      <c r="CB8139"/>
      <c r="CG8139" s="65"/>
      <c r="DJ8139" s="139"/>
      <c r="DK8139" s="95"/>
      <c r="DO8139" s="141"/>
      <c r="DP8139" s="91"/>
      <c r="DQ8139" s="72"/>
      <c r="DR8139" s="72"/>
      <c r="DS8139" s="72"/>
      <c r="DT8139" s="72"/>
      <c r="DZ8139" s="141"/>
      <c r="EA8139" s="141"/>
      <c r="EE8139" s="143"/>
    </row>
    <row r="8140" spans="78:135">
      <c r="BZ8140"/>
      <c r="CA8140" s="100"/>
      <c r="CB8140"/>
      <c r="CG8140" s="65"/>
      <c r="DJ8140" s="139"/>
      <c r="DK8140" s="95"/>
      <c r="DO8140" s="141"/>
      <c r="DP8140" s="91"/>
      <c r="DQ8140" s="72"/>
      <c r="DR8140" s="72"/>
      <c r="DS8140" s="72"/>
      <c r="DT8140" s="72"/>
      <c r="DZ8140" s="141"/>
      <c r="EA8140" s="141"/>
      <c r="EE8140" s="143"/>
    </row>
    <row r="8141" spans="78:135">
      <c r="BZ8141"/>
      <c r="CA8141" s="100"/>
      <c r="CB8141"/>
      <c r="CG8141" s="65"/>
      <c r="DJ8141" s="139"/>
      <c r="DK8141" s="95"/>
      <c r="DO8141" s="141"/>
      <c r="DP8141" s="91"/>
      <c r="DQ8141" s="72"/>
      <c r="DR8141" s="72"/>
      <c r="DS8141" s="72"/>
      <c r="DT8141" s="72"/>
      <c r="DZ8141" s="141"/>
      <c r="EA8141" s="141"/>
      <c r="EE8141" s="143"/>
    </row>
    <row r="8142" spans="78:135">
      <c r="BZ8142"/>
      <c r="CA8142" s="100"/>
      <c r="CB8142"/>
      <c r="CG8142" s="65"/>
      <c r="DJ8142" s="139"/>
      <c r="DK8142" s="95"/>
      <c r="DO8142" s="141"/>
      <c r="DP8142" s="91"/>
      <c r="DQ8142" s="72"/>
      <c r="DR8142" s="72"/>
      <c r="DS8142" s="72"/>
      <c r="DT8142" s="72"/>
      <c r="DZ8142" s="141"/>
      <c r="EA8142" s="141"/>
      <c r="EE8142" s="143"/>
    </row>
    <row r="8143" spans="78:135">
      <c r="BZ8143"/>
      <c r="CA8143" s="100"/>
      <c r="CB8143"/>
      <c r="CG8143" s="65"/>
      <c r="DJ8143" s="139"/>
      <c r="DK8143" s="95"/>
      <c r="DO8143" s="141"/>
      <c r="DP8143" s="91"/>
      <c r="DQ8143" s="72"/>
      <c r="DR8143" s="72"/>
      <c r="DS8143" s="72"/>
      <c r="DT8143" s="72"/>
      <c r="DZ8143" s="141"/>
      <c r="EA8143" s="141"/>
      <c r="EE8143" s="143"/>
    </row>
    <row r="8144" spans="78:135">
      <c r="BZ8144"/>
      <c r="CA8144" s="100"/>
      <c r="CB8144"/>
      <c r="CG8144" s="65"/>
      <c r="DJ8144" s="139"/>
      <c r="DK8144" s="95"/>
      <c r="DO8144" s="141"/>
      <c r="DP8144" s="91"/>
      <c r="DQ8144" s="72"/>
      <c r="DR8144" s="72"/>
      <c r="DS8144" s="72"/>
      <c r="DT8144" s="72"/>
      <c r="DZ8144" s="141"/>
      <c r="EA8144" s="141"/>
      <c r="EE8144" s="143"/>
    </row>
    <row r="8145" spans="78:135">
      <c r="BZ8145"/>
      <c r="CA8145" s="100"/>
      <c r="CB8145"/>
      <c r="CG8145" s="65"/>
      <c r="DJ8145" s="139"/>
      <c r="DK8145" s="95"/>
      <c r="DO8145" s="141"/>
      <c r="DP8145" s="91"/>
      <c r="DQ8145" s="72"/>
      <c r="DR8145" s="72"/>
      <c r="DS8145" s="72"/>
      <c r="DT8145" s="72"/>
      <c r="DZ8145" s="141"/>
      <c r="EA8145" s="141"/>
      <c r="EE8145" s="143"/>
    </row>
    <row r="8146" spans="78:135">
      <c r="BZ8146"/>
      <c r="CA8146" s="100"/>
      <c r="CB8146"/>
      <c r="CG8146" s="65"/>
      <c r="DJ8146" s="139"/>
      <c r="DK8146" s="95"/>
      <c r="DO8146" s="141"/>
      <c r="DP8146" s="91"/>
      <c r="DQ8146" s="72"/>
      <c r="DR8146" s="72"/>
      <c r="DS8146" s="72"/>
      <c r="DT8146" s="72"/>
      <c r="DZ8146" s="141"/>
      <c r="EA8146" s="141"/>
      <c r="EE8146" s="143"/>
    </row>
    <row r="8147" spans="78:135">
      <c r="BZ8147"/>
      <c r="CA8147" s="100"/>
      <c r="CB8147"/>
      <c r="CG8147" s="65"/>
      <c r="DJ8147" s="139"/>
      <c r="DK8147" s="95"/>
      <c r="DO8147" s="141"/>
      <c r="DP8147" s="91"/>
      <c r="DQ8147" s="72"/>
      <c r="DR8147" s="72"/>
      <c r="DS8147" s="72"/>
      <c r="DT8147" s="72"/>
      <c r="DZ8147" s="141"/>
      <c r="EA8147" s="141"/>
      <c r="EE8147" s="143"/>
    </row>
    <row r="8148" spans="78:135">
      <c r="BZ8148"/>
      <c r="CA8148" s="100"/>
      <c r="CB8148"/>
      <c r="CG8148" s="65"/>
      <c r="DJ8148" s="139"/>
      <c r="DK8148" s="95"/>
      <c r="DO8148" s="141"/>
      <c r="DP8148" s="91"/>
      <c r="DQ8148" s="72"/>
      <c r="DR8148" s="72"/>
      <c r="DS8148" s="72"/>
      <c r="DT8148" s="72"/>
      <c r="DZ8148" s="141"/>
      <c r="EA8148" s="141"/>
      <c r="EE8148" s="143"/>
    </row>
    <row r="8149" spans="78:135">
      <c r="BZ8149"/>
      <c r="CA8149" s="100"/>
      <c r="CB8149"/>
      <c r="CG8149" s="65"/>
      <c r="DJ8149" s="139"/>
      <c r="DK8149" s="95"/>
      <c r="DO8149" s="141"/>
      <c r="DP8149" s="91"/>
      <c r="DQ8149" s="72"/>
      <c r="DR8149" s="72"/>
      <c r="DS8149" s="72"/>
      <c r="DT8149" s="72"/>
      <c r="DZ8149" s="141"/>
      <c r="EA8149" s="141"/>
      <c r="EE8149" s="143"/>
    </row>
    <row r="8150" spans="78:135">
      <c r="BZ8150"/>
      <c r="CA8150" s="100"/>
      <c r="CB8150"/>
      <c r="CG8150" s="65"/>
      <c r="DJ8150" s="139"/>
      <c r="DK8150" s="95"/>
      <c r="DO8150" s="141"/>
      <c r="DP8150" s="91"/>
      <c r="DQ8150" s="72"/>
      <c r="DR8150" s="72"/>
      <c r="DS8150" s="72"/>
      <c r="DT8150" s="72"/>
      <c r="DZ8150" s="141"/>
      <c r="EA8150" s="141"/>
      <c r="EE8150" s="143"/>
    </row>
    <row r="8151" spans="78:135">
      <c r="BZ8151"/>
      <c r="CA8151" s="100"/>
      <c r="CB8151"/>
      <c r="CG8151" s="65"/>
      <c r="DJ8151" s="139"/>
      <c r="DK8151" s="95"/>
      <c r="DO8151" s="141"/>
      <c r="DP8151" s="91"/>
      <c r="DQ8151" s="72"/>
      <c r="DR8151" s="72"/>
      <c r="DS8151" s="72"/>
      <c r="DT8151" s="72"/>
      <c r="DZ8151" s="141"/>
      <c r="EA8151" s="141"/>
      <c r="EE8151" s="143"/>
    </row>
    <row r="8152" spans="78:135">
      <c r="BZ8152"/>
      <c r="CA8152" s="100"/>
      <c r="CB8152"/>
      <c r="CG8152" s="65"/>
      <c r="DJ8152" s="139"/>
      <c r="DK8152" s="95"/>
      <c r="DO8152" s="141"/>
      <c r="DP8152" s="91"/>
      <c r="DQ8152" s="72"/>
      <c r="DR8152" s="72"/>
      <c r="DS8152" s="72"/>
      <c r="DT8152" s="72"/>
      <c r="DZ8152" s="141"/>
      <c r="EA8152" s="141"/>
      <c r="EE8152" s="143"/>
    </row>
    <row r="8153" spans="78:135">
      <c r="BZ8153"/>
      <c r="CA8153" s="100"/>
      <c r="CB8153"/>
      <c r="CG8153" s="65"/>
      <c r="DJ8153" s="139"/>
      <c r="DK8153" s="95"/>
      <c r="DO8153" s="141"/>
      <c r="DP8153" s="91"/>
      <c r="DQ8153" s="72"/>
      <c r="DR8153" s="72"/>
      <c r="DS8153" s="72"/>
      <c r="DT8153" s="72"/>
      <c r="DZ8153" s="141"/>
      <c r="EA8153" s="141"/>
      <c r="EE8153" s="143"/>
    </row>
    <row r="8154" spans="78:135">
      <c r="BZ8154"/>
      <c r="CA8154" s="100"/>
      <c r="CB8154"/>
      <c r="CG8154" s="65"/>
      <c r="DJ8154" s="139"/>
      <c r="DK8154" s="95"/>
      <c r="DO8154" s="141"/>
      <c r="DP8154" s="91"/>
      <c r="DQ8154" s="72"/>
      <c r="DR8154" s="72"/>
      <c r="DS8154" s="72"/>
      <c r="DT8154" s="72"/>
      <c r="DZ8154" s="141"/>
      <c r="EA8154" s="141"/>
      <c r="EE8154" s="143"/>
    </row>
    <row r="8155" spans="78:135">
      <c r="BZ8155"/>
      <c r="CA8155" s="100"/>
      <c r="CB8155"/>
      <c r="CG8155" s="65"/>
      <c r="DJ8155" s="139"/>
      <c r="DK8155" s="95"/>
      <c r="DO8155" s="141"/>
      <c r="DP8155" s="91"/>
      <c r="DQ8155" s="72"/>
      <c r="DR8155" s="72"/>
      <c r="DS8155" s="72"/>
      <c r="DT8155" s="72"/>
      <c r="DZ8155" s="141"/>
      <c r="EA8155" s="141"/>
      <c r="EE8155" s="143"/>
    </row>
    <row r="8156" spans="78:135">
      <c r="BZ8156"/>
      <c r="CA8156" s="100"/>
      <c r="CB8156"/>
      <c r="CG8156" s="65"/>
      <c r="DJ8156" s="139"/>
      <c r="DK8156" s="95"/>
      <c r="DO8156" s="141"/>
      <c r="DP8156" s="91"/>
      <c r="DQ8156" s="72"/>
      <c r="DR8156" s="72"/>
      <c r="DS8156" s="72"/>
      <c r="DT8156" s="72"/>
      <c r="DZ8156" s="141"/>
      <c r="EA8156" s="141"/>
      <c r="EE8156" s="143"/>
    </row>
    <row r="8157" spans="78:135">
      <c r="BZ8157"/>
      <c r="CA8157" s="100"/>
      <c r="CB8157"/>
      <c r="CG8157" s="65"/>
      <c r="DJ8157" s="139"/>
      <c r="DK8157" s="95"/>
      <c r="DO8157" s="141"/>
      <c r="DP8157" s="91"/>
      <c r="DQ8157" s="72"/>
      <c r="DR8157" s="72"/>
      <c r="DS8157" s="72"/>
      <c r="DT8157" s="72"/>
      <c r="DZ8157" s="141"/>
      <c r="EA8157" s="141"/>
      <c r="EE8157" s="143"/>
    </row>
    <row r="8158" spans="78:135">
      <c r="BZ8158"/>
      <c r="CA8158" s="100"/>
      <c r="CB8158"/>
      <c r="CG8158" s="65"/>
      <c r="DJ8158" s="139"/>
      <c r="DK8158" s="95"/>
      <c r="DO8158" s="141"/>
      <c r="DP8158" s="91"/>
      <c r="DQ8158" s="72"/>
      <c r="DR8158" s="72"/>
      <c r="DS8158" s="72"/>
      <c r="DT8158" s="72"/>
      <c r="DZ8158" s="141"/>
      <c r="EA8158" s="141"/>
      <c r="EE8158" s="143"/>
    </row>
    <row r="8159" spans="78:135">
      <c r="BZ8159"/>
      <c r="CA8159" s="100"/>
      <c r="CB8159"/>
      <c r="CG8159" s="65"/>
      <c r="DJ8159" s="139"/>
      <c r="DK8159" s="95"/>
      <c r="DO8159" s="141"/>
      <c r="DP8159" s="91"/>
      <c r="DQ8159" s="72"/>
      <c r="DR8159" s="72"/>
      <c r="DS8159" s="72"/>
      <c r="DT8159" s="72"/>
      <c r="DZ8159" s="141"/>
      <c r="EA8159" s="141"/>
      <c r="EE8159" s="143"/>
    </row>
    <row r="8160" spans="78:135">
      <c r="BZ8160"/>
      <c r="CA8160" s="100"/>
      <c r="CB8160"/>
      <c r="CG8160" s="65"/>
      <c r="DJ8160" s="139"/>
      <c r="DK8160" s="95"/>
      <c r="DO8160" s="141"/>
      <c r="DP8160" s="91"/>
      <c r="DQ8160" s="72"/>
      <c r="DR8160" s="72"/>
      <c r="DS8160" s="72"/>
      <c r="DT8160" s="72"/>
      <c r="DZ8160" s="141"/>
      <c r="EA8160" s="141"/>
      <c r="EE8160" s="143"/>
    </row>
    <row r="8161" spans="78:135">
      <c r="BZ8161"/>
      <c r="CA8161" s="100"/>
      <c r="CB8161"/>
      <c r="CG8161" s="65"/>
      <c r="DJ8161" s="139"/>
      <c r="DK8161" s="95"/>
      <c r="DO8161" s="141"/>
      <c r="DP8161" s="91"/>
      <c r="DQ8161" s="72"/>
      <c r="DR8161" s="72"/>
      <c r="DS8161" s="72"/>
      <c r="DT8161" s="72"/>
      <c r="DZ8161" s="141"/>
      <c r="EA8161" s="141"/>
      <c r="EE8161" s="143"/>
    </row>
    <row r="8162" spans="78:135">
      <c r="BZ8162"/>
      <c r="CA8162" s="100"/>
      <c r="CB8162"/>
      <c r="CG8162" s="65"/>
      <c r="DJ8162" s="139"/>
      <c r="DK8162" s="95"/>
      <c r="DO8162" s="141"/>
      <c r="DP8162" s="91"/>
      <c r="DQ8162" s="72"/>
      <c r="DR8162" s="72"/>
      <c r="DS8162" s="72"/>
      <c r="DT8162" s="72"/>
      <c r="DZ8162" s="141"/>
      <c r="EA8162" s="141"/>
      <c r="EE8162" s="143"/>
    </row>
    <row r="8163" spans="78:135">
      <c r="BZ8163"/>
      <c r="CA8163" s="100"/>
      <c r="CB8163"/>
      <c r="CG8163" s="65"/>
      <c r="DJ8163" s="139"/>
      <c r="DK8163" s="95"/>
      <c r="DO8163" s="141"/>
      <c r="DP8163" s="91"/>
      <c r="DQ8163" s="72"/>
      <c r="DR8163" s="72"/>
      <c r="DS8163" s="72"/>
      <c r="DT8163" s="72"/>
      <c r="DZ8163" s="141"/>
      <c r="EA8163" s="141"/>
      <c r="EE8163" s="143"/>
    </row>
    <row r="8164" spans="78:135">
      <c r="BZ8164"/>
      <c r="CA8164" s="100"/>
      <c r="CB8164"/>
      <c r="CG8164" s="65"/>
      <c r="DJ8164" s="139"/>
      <c r="DK8164" s="95"/>
      <c r="DO8164" s="141"/>
      <c r="DP8164" s="91"/>
      <c r="DQ8164" s="72"/>
      <c r="DR8164" s="72"/>
      <c r="DS8164" s="72"/>
      <c r="DT8164" s="72"/>
      <c r="DZ8164" s="141"/>
      <c r="EA8164" s="141"/>
      <c r="EE8164" s="143"/>
    </row>
    <row r="8165" spans="78:135">
      <c r="BZ8165"/>
      <c r="CA8165" s="100"/>
      <c r="CB8165"/>
      <c r="CG8165" s="65"/>
      <c r="DJ8165" s="139"/>
      <c r="DK8165" s="95"/>
      <c r="DO8165" s="141"/>
      <c r="DP8165" s="91"/>
      <c r="DQ8165" s="72"/>
      <c r="DR8165" s="72"/>
      <c r="DS8165" s="72"/>
      <c r="DT8165" s="72"/>
      <c r="DZ8165" s="141"/>
      <c r="EA8165" s="141"/>
      <c r="EE8165" s="143"/>
    </row>
    <row r="8166" spans="78:135">
      <c r="BZ8166"/>
      <c r="CA8166" s="100"/>
      <c r="CB8166"/>
      <c r="CG8166" s="65"/>
      <c r="DJ8166" s="139"/>
      <c r="DK8166" s="95"/>
      <c r="DO8166" s="141"/>
      <c r="DP8166" s="91"/>
      <c r="DQ8166" s="72"/>
      <c r="DR8166" s="72"/>
      <c r="DS8166" s="72"/>
      <c r="DT8166" s="72"/>
      <c r="DZ8166" s="141"/>
      <c r="EA8166" s="141"/>
      <c r="EE8166" s="143"/>
    </row>
    <row r="8167" spans="78:135">
      <c r="BZ8167"/>
      <c r="CA8167" s="100"/>
      <c r="CB8167"/>
      <c r="CG8167" s="65"/>
      <c r="DJ8167" s="139"/>
      <c r="DK8167" s="95"/>
      <c r="DO8167" s="141"/>
      <c r="DP8167" s="91"/>
      <c r="DQ8167" s="72"/>
      <c r="DR8167" s="72"/>
      <c r="DS8167" s="72"/>
      <c r="DT8167" s="72"/>
      <c r="DZ8167" s="141"/>
      <c r="EA8167" s="141"/>
      <c r="EE8167" s="143"/>
    </row>
    <row r="8168" spans="78:135">
      <c r="BZ8168"/>
      <c r="CA8168" s="100"/>
      <c r="CB8168"/>
      <c r="CG8168" s="65"/>
      <c r="DJ8168" s="139"/>
      <c r="DK8168" s="95"/>
      <c r="DO8168" s="141"/>
      <c r="DP8168" s="91"/>
      <c r="DQ8168" s="72"/>
      <c r="DR8168" s="72"/>
      <c r="DS8168" s="72"/>
      <c r="DT8168" s="72"/>
      <c r="DZ8168" s="141"/>
      <c r="EA8168" s="141"/>
      <c r="EE8168" s="143"/>
    </row>
    <row r="8169" spans="78:135">
      <c r="BZ8169"/>
      <c r="CA8169" s="100"/>
      <c r="CB8169"/>
      <c r="CG8169" s="65"/>
      <c r="DJ8169" s="139"/>
      <c r="DK8169" s="95"/>
      <c r="DO8169" s="141"/>
      <c r="DP8169" s="91"/>
      <c r="DQ8169" s="72"/>
      <c r="DR8169" s="72"/>
      <c r="DS8169" s="72"/>
      <c r="DT8169" s="72"/>
      <c r="DZ8169" s="141"/>
      <c r="EA8169" s="141"/>
      <c r="EE8169" s="143"/>
    </row>
    <row r="8170" spans="78:135">
      <c r="BZ8170"/>
      <c r="CA8170" s="100"/>
      <c r="CB8170"/>
      <c r="CG8170" s="65"/>
      <c r="DJ8170" s="139"/>
      <c r="DK8170" s="95"/>
      <c r="DO8170" s="141"/>
      <c r="DP8170" s="91"/>
      <c r="DQ8170" s="72"/>
      <c r="DR8170" s="72"/>
      <c r="DS8170" s="72"/>
      <c r="DT8170" s="72"/>
      <c r="DZ8170" s="141"/>
      <c r="EA8170" s="141"/>
      <c r="EE8170" s="143"/>
    </row>
    <row r="8171" spans="78:135">
      <c r="BZ8171"/>
      <c r="CA8171" s="100"/>
      <c r="CB8171"/>
      <c r="CG8171" s="65"/>
      <c r="DJ8171" s="139"/>
      <c r="DK8171" s="95"/>
      <c r="DO8171" s="141"/>
      <c r="DP8171" s="91"/>
      <c r="DQ8171" s="72"/>
      <c r="DR8171" s="72"/>
      <c r="DS8171" s="72"/>
      <c r="DT8171" s="72"/>
      <c r="DZ8171" s="141"/>
      <c r="EA8171" s="141"/>
      <c r="EE8171" s="143"/>
    </row>
    <row r="8172" spans="78:135">
      <c r="BZ8172"/>
      <c r="CA8172" s="100"/>
      <c r="CB8172"/>
      <c r="CG8172" s="65"/>
      <c r="DJ8172" s="139"/>
      <c r="DK8172" s="95"/>
      <c r="DO8172" s="141"/>
      <c r="DP8172" s="91"/>
      <c r="DQ8172" s="72"/>
      <c r="DR8172" s="72"/>
      <c r="DS8172" s="72"/>
      <c r="DT8172" s="72"/>
      <c r="DZ8172" s="141"/>
      <c r="EA8172" s="141"/>
      <c r="EE8172" s="143"/>
    </row>
    <row r="8173" spans="78:135">
      <c r="BZ8173"/>
      <c r="CA8173" s="100"/>
      <c r="CB8173"/>
      <c r="CG8173" s="65"/>
      <c r="DJ8173" s="139"/>
      <c r="DK8173" s="95"/>
      <c r="DO8173" s="141"/>
      <c r="DP8173" s="91"/>
      <c r="DQ8173" s="72"/>
      <c r="DR8173" s="72"/>
      <c r="DS8173" s="72"/>
      <c r="DT8173" s="72"/>
      <c r="DZ8173" s="141"/>
      <c r="EA8173" s="141"/>
      <c r="EE8173" s="143"/>
    </row>
    <row r="8174" spans="78:135">
      <c r="BZ8174"/>
      <c r="CA8174" s="100"/>
      <c r="CB8174"/>
      <c r="CG8174" s="65"/>
      <c r="DJ8174" s="139"/>
      <c r="DK8174" s="95"/>
      <c r="DO8174" s="141"/>
      <c r="DP8174" s="91"/>
      <c r="DQ8174" s="72"/>
      <c r="DR8174" s="72"/>
      <c r="DS8174" s="72"/>
      <c r="DT8174" s="72"/>
      <c r="DZ8174" s="141"/>
      <c r="EA8174" s="141"/>
      <c r="EE8174" s="143"/>
    </row>
    <row r="8175" spans="78:135">
      <c r="BZ8175"/>
      <c r="CA8175" s="100"/>
      <c r="CB8175"/>
      <c r="CG8175" s="65"/>
      <c r="DJ8175" s="139"/>
      <c r="DK8175" s="95"/>
      <c r="DO8175" s="141"/>
      <c r="DP8175" s="91"/>
      <c r="DQ8175" s="72"/>
      <c r="DR8175" s="72"/>
      <c r="DS8175" s="72"/>
      <c r="DT8175" s="72"/>
      <c r="DZ8175" s="141"/>
      <c r="EA8175" s="141"/>
      <c r="EE8175" s="143"/>
    </row>
    <row r="8176" spans="78:135">
      <c r="BZ8176"/>
      <c r="CA8176" s="100"/>
      <c r="CB8176"/>
      <c r="CG8176" s="65"/>
      <c r="DJ8176" s="139"/>
      <c r="DK8176" s="95"/>
      <c r="DO8176" s="141"/>
      <c r="DP8176" s="91"/>
      <c r="DQ8176" s="72"/>
      <c r="DR8176" s="72"/>
      <c r="DS8176" s="72"/>
      <c r="DT8176" s="72"/>
      <c r="DZ8176" s="141"/>
      <c r="EA8176" s="141"/>
      <c r="EE8176" s="143"/>
    </row>
    <row r="8177" spans="78:135">
      <c r="BZ8177"/>
      <c r="CA8177" s="100"/>
      <c r="CB8177"/>
      <c r="CG8177" s="65"/>
      <c r="DJ8177" s="139"/>
      <c r="DK8177" s="95"/>
      <c r="DO8177" s="141"/>
      <c r="DP8177" s="91"/>
      <c r="DQ8177" s="72"/>
      <c r="DR8177" s="72"/>
      <c r="DS8177" s="72"/>
      <c r="DT8177" s="72"/>
      <c r="DZ8177" s="141"/>
      <c r="EA8177" s="141"/>
      <c r="EE8177" s="143"/>
    </row>
    <row r="8178" spans="78:135">
      <c r="BZ8178"/>
      <c r="CA8178" s="100"/>
      <c r="CB8178"/>
      <c r="CG8178" s="65"/>
      <c r="DJ8178" s="139"/>
      <c r="DK8178" s="95"/>
      <c r="DO8178" s="141"/>
      <c r="DP8178" s="91"/>
      <c r="DQ8178" s="72"/>
      <c r="DR8178" s="72"/>
      <c r="DS8178" s="72"/>
      <c r="DT8178" s="72"/>
      <c r="DZ8178" s="141"/>
      <c r="EA8178" s="141"/>
      <c r="EE8178" s="143"/>
    </row>
    <row r="8179" spans="78:135">
      <c r="BZ8179"/>
      <c r="CA8179" s="100"/>
      <c r="CB8179"/>
      <c r="CG8179" s="65"/>
      <c r="DJ8179" s="139"/>
      <c r="DK8179" s="95"/>
      <c r="DO8179" s="141"/>
      <c r="DP8179" s="91"/>
      <c r="DQ8179" s="72"/>
      <c r="DR8179" s="72"/>
      <c r="DS8179" s="72"/>
      <c r="DT8179" s="72"/>
      <c r="DZ8179" s="141"/>
      <c r="EA8179" s="141"/>
      <c r="EE8179" s="143"/>
    </row>
    <row r="8180" spans="78:135">
      <c r="BZ8180"/>
      <c r="CA8180" s="100"/>
      <c r="CB8180"/>
      <c r="CG8180" s="65"/>
      <c r="DJ8180" s="139"/>
      <c r="DK8180" s="95"/>
      <c r="DO8180" s="141"/>
      <c r="DP8180" s="91"/>
      <c r="DQ8180" s="72"/>
      <c r="DR8180" s="72"/>
      <c r="DS8180" s="72"/>
      <c r="DT8180" s="72"/>
      <c r="DZ8180" s="141"/>
      <c r="EA8180" s="141"/>
      <c r="EE8180" s="143"/>
    </row>
    <row r="8181" spans="78:135">
      <c r="BZ8181"/>
      <c r="CA8181" s="100"/>
      <c r="CB8181"/>
      <c r="CG8181" s="65"/>
      <c r="DJ8181" s="139"/>
      <c r="DK8181" s="95"/>
      <c r="DO8181" s="141"/>
      <c r="DP8181" s="91"/>
      <c r="DQ8181" s="72"/>
      <c r="DR8181" s="72"/>
      <c r="DS8181" s="72"/>
      <c r="DT8181" s="72"/>
      <c r="DZ8181" s="141"/>
      <c r="EA8181" s="141"/>
      <c r="EE8181" s="143"/>
    </row>
    <row r="8182" spans="78:135">
      <c r="BZ8182"/>
      <c r="CA8182" s="100"/>
      <c r="CB8182"/>
      <c r="CG8182" s="65"/>
      <c r="DJ8182" s="139"/>
      <c r="DK8182" s="95"/>
      <c r="DO8182" s="141"/>
      <c r="DP8182" s="91"/>
      <c r="DQ8182" s="72"/>
      <c r="DR8182" s="72"/>
      <c r="DS8182" s="72"/>
      <c r="DT8182" s="72"/>
      <c r="DZ8182" s="141"/>
      <c r="EA8182" s="141"/>
      <c r="EE8182" s="143"/>
    </row>
    <row r="8183" spans="78:135">
      <c r="BZ8183"/>
      <c r="CA8183" s="100"/>
      <c r="CB8183"/>
      <c r="CG8183" s="65"/>
      <c r="DJ8183" s="139"/>
      <c r="DK8183" s="95"/>
      <c r="DO8183" s="141"/>
      <c r="DP8183" s="91"/>
      <c r="DQ8183" s="72"/>
      <c r="DR8183" s="72"/>
      <c r="DS8183" s="72"/>
      <c r="DT8183" s="72"/>
      <c r="DZ8183" s="141"/>
      <c r="EA8183" s="141"/>
      <c r="EE8183" s="143"/>
    </row>
    <row r="8184" spans="78:135">
      <c r="BZ8184"/>
      <c r="CA8184" s="100"/>
      <c r="CB8184"/>
      <c r="CG8184" s="65"/>
      <c r="DJ8184" s="139"/>
      <c r="DK8184" s="95"/>
      <c r="DO8184" s="141"/>
      <c r="DP8184" s="91"/>
      <c r="DQ8184" s="72"/>
      <c r="DR8184" s="72"/>
      <c r="DS8184" s="72"/>
      <c r="DT8184" s="72"/>
      <c r="DZ8184" s="141"/>
      <c r="EA8184" s="141"/>
      <c r="EE8184" s="143"/>
    </row>
    <row r="8185" spans="78:135">
      <c r="BZ8185"/>
      <c r="CA8185" s="100"/>
      <c r="CB8185"/>
      <c r="CG8185" s="65"/>
      <c r="DJ8185" s="139"/>
      <c r="DK8185" s="95"/>
      <c r="DO8185" s="141"/>
      <c r="DP8185" s="91"/>
      <c r="DQ8185" s="72"/>
      <c r="DR8185" s="72"/>
      <c r="DS8185" s="72"/>
      <c r="DT8185" s="72"/>
      <c r="DZ8185" s="141"/>
      <c r="EA8185" s="141"/>
      <c r="EE8185" s="143"/>
    </row>
    <row r="8186" spans="78:135">
      <c r="BZ8186"/>
      <c r="CA8186" s="100"/>
      <c r="CB8186"/>
      <c r="CG8186" s="65"/>
      <c r="DJ8186" s="139"/>
      <c r="DK8186" s="95"/>
      <c r="DO8186" s="141"/>
      <c r="DP8186" s="91"/>
      <c r="DQ8186" s="72"/>
      <c r="DR8186" s="72"/>
      <c r="DS8186" s="72"/>
      <c r="DT8186" s="72"/>
      <c r="DZ8186" s="141"/>
      <c r="EA8186" s="141"/>
      <c r="EE8186" s="143"/>
    </row>
    <row r="8187" spans="78:135">
      <c r="BZ8187"/>
      <c r="CA8187" s="100"/>
      <c r="CB8187"/>
      <c r="CG8187" s="65"/>
      <c r="DJ8187" s="139"/>
      <c r="DK8187" s="95"/>
      <c r="DO8187" s="141"/>
      <c r="DP8187" s="91"/>
      <c r="DQ8187" s="72"/>
      <c r="DR8187" s="72"/>
      <c r="DS8187" s="72"/>
      <c r="DT8187" s="72"/>
      <c r="DZ8187" s="141"/>
      <c r="EA8187" s="141"/>
      <c r="EE8187" s="143"/>
    </row>
    <row r="8188" spans="78:135">
      <c r="BZ8188"/>
      <c r="CA8188" s="100"/>
      <c r="CB8188"/>
      <c r="CG8188" s="65"/>
      <c r="DJ8188" s="139"/>
      <c r="DK8188" s="95"/>
      <c r="DO8188" s="141"/>
      <c r="DP8188" s="91"/>
      <c r="DQ8188" s="72"/>
      <c r="DR8188" s="72"/>
      <c r="DS8188" s="72"/>
      <c r="DT8188" s="72"/>
      <c r="DZ8188" s="141"/>
      <c r="EA8188" s="141"/>
      <c r="EE8188" s="143"/>
    </row>
    <row r="8189" spans="78:135">
      <c r="BZ8189"/>
      <c r="CA8189" s="100"/>
      <c r="CB8189"/>
      <c r="CG8189" s="65"/>
      <c r="DJ8189" s="139"/>
      <c r="DK8189" s="95"/>
      <c r="DO8189" s="141"/>
      <c r="DP8189" s="91"/>
      <c r="DQ8189" s="72"/>
      <c r="DR8189" s="72"/>
      <c r="DS8189" s="72"/>
      <c r="DT8189" s="72"/>
      <c r="DZ8189" s="141"/>
      <c r="EA8189" s="141"/>
      <c r="EE8189" s="143"/>
    </row>
    <row r="8190" spans="78:135">
      <c r="BZ8190"/>
      <c r="CA8190" s="100"/>
      <c r="CB8190"/>
      <c r="CG8190" s="65"/>
      <c r="DJ8190" s="139"/>
      <c r="DK8190" s="95"/>
      <c r="DO8190" s="141"/>
      <c r="DP8190" s="91"/>
      <c r="DQ8190" s="72"/>
      <c r="DR8190" s="72"/>
      <c r="DS8190" s="72"/>
      <c r="DT8190" s="72"/>
      <c r="DZ8190" s="141"/>
      <c r="EA8190" s="141"/>
      <c r="EE8190" s="143"/>
    </row>
    <row r="8191" spans="78:135">
      <c r="BZ8191"/>
      <c r="CA8191" s="100"/>
      <c r="CB8191"/>
      <c r="CG8191" s="65"/>
      <c r="DJ8191" s="139"/>
      <c r="DK8191" s="95"/>
      <c r="DO8191" s="141"/>
      <c r="DP8191" s="91"/>
      <c r="DQ8191" s="72"/>
      <c r="DR8191" s="72"/>
      <c r="DS8191" s="72"/>
      <c r="DT8191" s="72"/>
      <c r="DZ8191" s="141"/>
      <c r="EA8191" s="141"/>
      <c r="EE8191" s="143"/>
    </row>
    <row r="8192" spans="78:135">
      <c r="BZ8192"/>
      <c r="CA8192" s="100"/>
      <c r="CB8192"/>
      <c r="CG8192" s="65"/>
      <c r="DJ8192" s="139"/>
      <c r="DK8192" s="95"/>
      <c r="DO8192" s="141"/>
      <c r="DP8192" s="91"/>
      <c r="DQ8192" s="72"/>
      <c r="DR8192" s="72"/>
      <c r="DS8192" s="72"/>
      <c r="DT8192" s="72"/>
      <c r="DZ8192" s="141"/>
      <c r="EA8192" s="141"/>
      <c r="EE8192" s="143"/>
    </row>
    <row r="8193" spans="78:135">
      <c r="BZ8193"/>
      <c r="CA8193" s="100"/>
      <c r="CB8193"/>
      <c r="CG8193" s="65"/>
      <c r="DJ8193" s="139"/>
      <c r="DK8193" s="95"/>
      <c r="DO8193" s="141"/>
      <c r="DP8193" s="91"/>
      <c r="DQ8193" s="72"/>
      <c r="DR8193" s="72"/>
      <c r="DS8193" s="72"/>
      <c r="DT8193" s="72"/>
      <c r="DZ8193" s="141"/>
      <c r="EA8193" s="141"/>
      <c r="EE8193" s="143"/>
    </row>
    <row r="8194" spans="78:135">
      <c r="BZ8194"/>
      <c r="CA8194" s="100"/>
      <c r="CB8194"/>
      <c r="CG8194" s="65"/>
      <c r="DJ8194" s="139"/>
      <c r="DK8194" s="95"/>
      <c r="DO8194" s="141"/>
      <c r="DP8194" s="91"/>
      <c r="DQ8194" s="72"/>
      <c r="DR8194" s="72"/>
      <c r="DS8194" s="72"/>
      <c r="DT8194" s="72"/>
      <c r="DZ8194" s="141"/>
      <c r="EA8194" s="141"/>
      <c r="EE8194" s="143"/>
    </row>
    <row r="8195" spans="78:135">
      <c r="BZ8195"/>
      <c r="CA8195" s="100"/>
      <c r="CB8195"/>
      <c r="CG8195" s="65"/>
      <c r="DJ8195" s="139"/>
      <c r="DK8195" s="95"/>
      <c r="DO8195" s="141"/>
      <c r="DP8195" s="91"/>
      <c r="DQ8195" s="72"/>
      <c r="DR8195" s="72"/>
      <c r="DS8195" s="72"/>
      <c r="DT8195" s="72"/>
      <c r="DZ8195" s="141"/>
      <c r="EA8195" s="141"/>
      <c r="EE8195" s="143"/>
    </row>
    <row r="8196" spans="78:135">
      <c r="BZ8196"/>
      <c r="CA8196" s="100"/>
      <c r="CB8196"/>
      <c r="CG8196" s="65"/>
      <c r="DJ8196" s="139"/>
      <c r="DK8196" s="95"/>
      <c r="DO8196" s="141"/>
      <c r="DP8196" s="91"/>
      <c r="DQ8196" s="72"/>
      <c r="DR8196" s="72"/>
      <c r="DS8196" s="72"/>
      <c r="DT8196" s="72"/>
      <c r="DZ8196" s="141"/>
      <c r="EA8196" s="141"/>
      <c r="EE8196" s="143"/>
    </row>
    <row r="8197" spans="78:135">
      <c r="BZ8197"/>
      <c r="CA8197" s="100"/>
      <c r="CB8197"/>
      <c r="CG8197" s="65"/>
      <c r="DJ8197" s="139"/>
      <c r="DK8197" s="95"/>
      <c r="DO8197" s="141"/>
      <c r="DP8197" s="91"/>
      <c r="DQ8197" s="72"/>
      <c r="DR8197" s="72"/>
      <c r="DS8197" s="72"/>
      <c r="DT8197" s="72"/>
      <c r="DZ8197" s="141"/>
      <c r="EA8197" s="141"/>
      <c r="EE8197" s="143"/>
    </row>
    <row r="8198" spans="78:135">
      <c r="BZ8198"/>
      <c r="CA8198" s="100"/>
      <c r="CB8198"/>
      <c r="CG8198" s="65"/>
      <c r="DJ8198" s="139"/>
      <c r="DK8198" s="95"/>
      <c r="DO8198" s="141"/>
      <c r="DP8198" s="91"/>
      <c r="DQ8198" s="72"/>
      <c r="DR8198" s="72"/>
      <c r="DS8198" s="72"/>
      <c r="DT8198" s="72"/>
      <c r="DZ8198" s="141"/>
      <c r="EA8198" s="141"/>
      <c r="EE8198" s="143"/>
    </row>
    <row r="8199" spans="78:135">
      <c r="BZ8199"/>
      <c r="CA8199" s="100"/>
      <c r="CB8199"/>
      <c r="CG8199" s="65"/>
      <c r="DJ8199" s="139"/>
      <c r="DK8199" s="95"/>
      <c r="DO8199" s="141"/>
      <c r="DP8199" s="91"/>
      <c r="DQ8199" s="72"/>
      <c r="DR8199" s="72"/>
      <c r="DS8199" s="72"/>
      <c r="DT8199" s="72"/>
      <c r="DZ8199" s="141"/>
      <c r="EA8199" s="141"/>
      <c r="EE8199" s="143"/>
    </row>
    <row r="8200" spans="78:135">
      <c r="BZ8200"/>
      <c r="CA8200" s="100"/>
      <c r="CB8200"/>
      <c r="CG8200" s="65"/>
      <c r="DJ8200" s="139"/>
      <c r="DK8200" s="95"/>
      <c r="DO8200" s="141"/>
      <c r="DP8200" s="91"/>
      <c r="DQ8200" s="72"/>
      <c r="DR8200" s="72"/>
      <c r="DS8200" s="72"/>
      <c r="DT8200" s="72"/>
      <c r="DZ8200" s="141"/>
      <c r="EA8200" s="141"/>
      <c r="EE8200" s="143"/>
    </row>
    <row r="8201" spans="78:135">
      <c r="BZ8201"/>
      <c r="CA8201" s="100"/>
      <c r="CB8201"/>
      <c r="CG8201" s="65"/>
      <c r="DJ8201" s="139"/>
      <c r="DK8201" s="95"/>
      <c r="DO8201" s="141"/>
      <c r="DP8201" s="91"/>
      <c r="DQ8201" s="72"/>
      <c r="DR8201" s="72"/>
      <c r="DS8201" s="72"/>
      <c r="DT8201" s="72"/>
      <c r="DZ8201" s="141"/>
      <c r="EA8201" s="141"/>
      <c r="EE8201" s="143"/>
    </row>
    <row r="8202" spans="78:135">
      <c r="BZ8202"/>
      <c r="CA8202" s="100"/>
      <c r="CB8202"/>
      <c r="CG8202" s="65"/>
      <c r="DJ8202" s="139"/>
      <c r="DK8202" s="95"/>
      <c r="DO8202" s="141"/>
      <c r="DP8202" s="91"/>
      <c r="DQ8202" s="72"/>
      <c r="DR8202" s="72"/>
      <c r="DS8202" s="72"/>
      <c r="DT8202" s="72"/>
      <c r="DZ8202" s="141"/>
      <c r="EA8202" s="141"/>
      <c r="EE8202" s="143"/>
    </row>
    <row r="8203" spans="78:135">
      <c r="BZ8203"/>
      <c r="CA8203" s="100"/>
      <c r="CB8203"/>
      <c r="CG8203" s="65"/>
      <c r="DJ8203" s="139"/>
      <c r="DK8203" s="95"/>
      <c r="DO8203" s="141"/>
      <c r="DP8203" s="91"/>
      <c r="DQ8203" s="72"/>
      <c r="DR8203" s="72"/>
      <c r="DS8203" s="72"/>
      <c r="DT8203" s="72"/>
      <c r="DZ8203" s="141"/>
      <c r="EA8203" s="141"/>
      <c r="EE8203" s="143"/>
    </row>
    <row r="8204" spans="78:135">
      <c r="BZ8204"/>
      <c r="CA8204" s="100"/>
      <c r="CB8204"/>
      <c r="CG8204" s="65"/>
      <c r="DJ8204" s="139"/>
      <c r="DK8204" s="95"/>
      <c r="DO8204" s="141"/>
      <c r="DP8204" s="91"/>
      <c r="DQ8204" s="72"/>
      <c r="DR8204" s="72"/>
      <c r="DS8204" s="72"/>
      <c r="DT8204" s="72"/>
      <c r="DZ8204" s="141"/>
      <c r="EA8204" s="141"/>
      <c r="EE8204" s="143"/>
    </row>
    <row r="8205" spans="78:135">
      <c r="BZ8205"/>
      <c r="CA8205" s="100"/>
      <c r="CB8205"/>
      <c r="CG8205" s="65"/>
      <c r="DJ8205" s="139"/>
      <c r="DK8205" s="95"/>
      <c r="DO8205" s="141"/>
      <c r="DP8205" s="91"/>
      <c r="DQ8205" s="72"/>
      <c r="DR8205" s="72"/>
      <c r="DS8205" s="72"/>
      <c r="DT8205" s="72"/>
      <c r="DZ8205" s="141"/>
      <c r="EA8205" s="141"/>
      <c r="EE8205" s="143"/>
    </row>
    <row r="8206" spans="78:135">
      <c r="BZ8206"/>
      <c r="CA8206" s="100"/>
      <c r="CB8206"/>
      <c r="CG8206" s="65"/>
      <c r="DJ8206" s="139"/>
      <c r="DK8206" s="95"/>
      <c r="DO8206" s="141"/>
      <c r="DP8206" s="91"/>
      <c r="DQ8206" s="72"/>
      <c r="DR8206" s="72"/>
      <c r="DS8206" s="72"/>
      <c r="DT8206" s="72"/>
      <c r="DZ8206" s="141"/>
      <c r="EA8206" s="141"/>
      <c r="EE8206" s="143"/>
    </row>
    <row r="8207" spans="78:135">
      <c r="BZ8207"/>
      <c r="CA8207" s="100"/>
      <c r="CB8207"/>
      <c r="CG8207" s="65"/>
      <c r="DJ8207" s="139"/>
      <c r="DK8207" s="95"/>
      <c r="DO8207" s="141"/>
      <c r="DP8207" s="91"/>
      <c r="DQ8207" s="72"/>
      <c r="DR8207" s="72"/>
      <c r="DS8207" s="72"/>
      <c r="DT8207" s="72"/>
      <c r="DZ8207" s="141"/>
      <c r="EA8207" s="141"/>
      <c r="EE8207" s="143"/>
    </row>
    <row r="8208" spans="78:135">
      <c r="BZ8208"/>
      <c r="CA8208" s="100"/>
      <c r="CB8208"/>
      <c r="CG8208" s="65"/>
      <c r="DJ8208" s="139"/>
      <c r="DK8208" s="95"/>
      <c r="DO8208" s="141"/>
      <c r="DP8208" s="91"/>
      <c r="DQ8208" s="72"/>
      <c r="DR8208" s="72"/>
      <c r="DS8208" s="72"/>
      <c r="DT8208" s="72"/>
      <c r="DZ8208" s="141"/>
      <c r="EA8208" s="141"/>
      <c r="EE8208" s="143"/>
    </row>
    <row r="8209" spans="78:135">
      <c r="BZ8209"/>
      <c r="CA8209" s="100"/>
      <c r="CB8209"/>
      <c r="CG8209" s="65"/>
      <c r="DJ8209" s="139"/>
      <c r="DK8209" s="95"/>
      <c r="DO8209" s="141"/>
      <c r="DP8209" s="91"/>
      <c r="DQ8209" s="72"/>
      <c r="DR8209" s="72"/>
      <c r="DS8209" s="72"/>
      <c r="DT8209" s="72"/>
      <c r="DZ8209" s="141"/>
      <c r="EA8209" s="141"/>
      <c r="EE8209" s="143"/>
    </row>
    <row r="8210" spans="78:135">
      <c r="BZ8210"/>
      <c r="CA8210" s="100"/>
      <c r="CB8210"/>
      <c r="CG8210" s="65"/>
      <c r="DJ8210" s="139"/>
      <c r="DK8210" s="95"/>
      <c r="DO8210" s="141"/>
      <c r="DP8210" s="91"/>
      <c r="DQ8210" s="72"/>
      <c r="DR8210" s="72"/>
      <c r="DS8210" s="72"/>
      <c r="DT8210" s="72"/>
      <c r="DZ8210" s="141"/>
      <c r="EA8210" s="141"/>
      <c r="EE8210" s="143"/>
    </row>
    <row r="8211" spans="78:135">
      <c r="BZ8211"/>
      <c r="CA8211" s="100"/>
      <c r="CB8211"/>
      <c r="CG8211" s="65"/>
      <c r="DJ8211" s="139"/>
      <c r="DK8211" s="95"/>
      <c r="DO8211" s="141"/>
      <c r="DP8211" s="91"/>
      <c r="DQ8211" s="72"/>
      <c r="DR8211" s="72"/>
      <c r="DS8211" s="72"/>
      <c r="DT8211" s="72"/>
      <c r="DZ8211" s="141"/>
      <c r="EA8211" s="141"/>
      <c r="EE8211" s="143"/>
    </row>
    <row r="8212" spans="78:135">
      <c r="BZ8212"/>
      <c r="CA8212" s="100"/>
      <c r="CB8212"/>
      <c r="CG8212" s="65"/>
      <c r="DJ8212" s="139"/>
      <c r="DK8212" s="95"/>
      <c r="DO8212" s="141"/>
      <c r="DP8212" s="91"/>
      <c r="DQ8212" s="72"/>
      <c r="DR8212" s="72"/>
      <c r="DS8212" s="72"/>
      <c r="DT8212" s="72"/>
      <c r="DZ8212" s="141"/>
      <c r="EA8212" s="141"/>
      <c r="EE8212" s="143"/>
    </row>
    <row r="8213" spans="78:135">
      <c r="BZ8213"/>
      <c r="CA8213" s="100"/>
      <c r="CB8213"/>
      <c r="CG8213" s="65"/>
      <c r="DJ8213" s="139"/>
      <c r="DK8213" s="95"/>
      <c r="DO8213" s="141"/>
      <c r="DP8213" s="91"/>
      <c r="DQ8213" s="72"/>
      <c r="DR8213" s="72"/>
      <c r="DS8213" s="72"/>
      <c r="DT8213" s="72"/>
      <c r="DZ8213" s="141"/>
      <c r="EA8213" s="141"/>
      <c r="EE8213" s="143"/>
    </row>
    <row r="8214" spans="78:135">
      <c r="BZ8214"/>
      <c r="CA8214" s="100"/>
      <c r="CB8214"/>
      <c r="CG8214" s="65"/>
      <c r="DJ8214" s="139"/>
      <c r="DK8214" s="95"/>
      <c r="DO8214" s="141"/>
      <c r="DP8214" s="91"/>
      <c r="DQ8214" s="72"/>
      <c r="DR8214" s="72"/>
      <c r="DS8214" s="72"/>
      <c r="DT8214" s="72"/>
      <c r="DZ8214" s="141"/>
      <c r="EA8214" s="141"/>
      <c r="EE8214" s="143"/>
    </row>
    <row r="8215" spans="78:135">
      <c r="BZ8215"/>
      <c r="CA8215" s="100"/>
      <c r="CB8215"/>
      <c r="CG8215" s="65"/>
      <c r="DJ8215" s="139"/>
      <c r="DK8215" s="95"/>
      <c r="DO8215" s="141"/>
      <c r="DP8215" s="91"/>
      <c r="DQ8215" s="72"/>
      <c r="DR8215" s="72"/>
      <c r="DS8215" s="72"/>
      <c r="DT8215" s="72"/>
      <c r="DZ8215" s="141"/>
      <c r="EA8215" s="141"/>
      <c r="EE8215" s="143"/>
    </row>
    <row r="8216" spans="78:135">
      <c r="BZ8216"/>
      <c r="CA8216" s="100"/>
      <c r="CB8216"/>
      <c r="CG8216" s="65"/>
      <c r="DJ8216" s="139"/>
      <c r="DK8216" s="95"/>
      <c r="DO8216" s="141"/>
      <c r="DP8216" s="91"/>
      <c r="DQ8216" s="72"/>
      <c r="DR8216" s="72"/>
      <c r="DS8216" s="72"/>
      <c r="DT8216" s="72"/>
      <c r="DZ8216" s="141"/>
      <c r="EA8216" s="141"/>
      <c r="EE8216" s="143"/>
    </row>
    <row r="8217" spans="78:135">
      <c r="BZ8217"/>
      <c r="CA8217" s="100"/>
      <c r="CB8217"/>
      <c r="CG8217" s="65"/>
      <c r="DJ8217" s="139"/>
      <c r="DK8217" s="95"/>
      <c r="DO8217" s="141"/>
      <c r="DP8217" s="91"/>
      <c r="DQ8217" s="72"/>
      <c r="DR8217" s="72"/>
      <c r="DS8217" s="72"/>
      <c r="DT8217" s="72"/>
      <c r="DZ8217" s="141"/>
      <c r="EA8217" s="141"/>
      <c r="EE8217" s="143"/>
    </row>
    <row r="8218" spans="78:135">
      <c r="BZ8218"/>
      <c r="CA8218" s="100"/>
      <c r="CB8218"/>
      <c r="CG8218" s="65"/>
      <c r="DJ8218" s="139"/>
      <c r="DK8218" s="95"/>
      <c r="DO8218" s="141"/>
      <c r="DP8218" s="91"/>
      <c r="DQ8218" s="72"/>
      <c r="DR8218" s="72"/>
      <c r="DS8218" s="72"/>
      <c r="DT8218" s="72"/>
      <c r="DZ8218" s="141"/>
      <c r="EA8218" s="141"/>
      <c r="EE8218" s="143"/>
    </row>
    <row r="8219" spans="78:135">
      <c r="BZ8219"/>
      <c r="CA8219" s="100"/>
      <c r="CB8219"/>
      <c r="CG8219" s="65"/>
      <c r="DJ8219" s="139"/>
      <c r="DK8219" s="95"/>
      <c r="DO8219" s="141"/>
      <c r="DP8219" s="91"/>
      <c r="DQ8219" s="72"/>
      <c r="DR8219" s="72"/>
      <c r="DS8219" s="72"/>
      <c r="DT8219" s="72"/>
      <c r="DZ8219" s="141"/>
      <c r="EA8219" s="141"/>
      <c r="EE8219" s="143"/>
    </row>
    <row r="8220" spans="78:135">
      <c r="BZ8220"/>
      <c r="CA8220" s="100"/>
      <c r="CB8220"/>
      <c r="CG8220" s="65"/>
      <c r="DJ8220" s="139"/>
      <c r="DK8220" s="95"/>
      <c r="DO8220" s="141"/>
      <c r="DP8220" s="91"/>
      <c r="DQ8220" s="72"/>
      <c r="DR8220" s="72"/>
      <c r="DS8220" s="72"/>
      <c r="DT8220" s="72"/>
      <c r="DZ8220" s="141"/>
      <c r="EA8220" s="141"/>
      <c r="EE8220" s="143"/>
    </row>
    <row r="8221" spans="78:135">
      <c r="BZ8221"/>
      <c r="CA8221" s="100"/>
      <c r="CB8221"/>
      <c r="CG8221" s="65"/>
      <c r="DJ8221" s="139"/>
      <c r="DK8221" s="95"/>
      <c r="DO8221" s="141"/>
      <c r="DP8221" s="91"/>
      <c r="DQ8221" s="72"/>
      <c r="DR8221" s="72"/>
      <c r="DS8221" s="72"/>
      <c r="DT8221" s="72"/>
      <c r="DZ8221" s="141"/>
      <c r="EA8221" s="141"/>
      <c r="EE8221" s="143"/>
    </row>
    <row r="8222" spans="78:135">
      <c r="BZ8222"/>
      <c r="CA8222" s="100"/>
      <c r="CB8222"/>
      <c r="CG8222" s="65"/>
      <c r="DJ8222" s="139"/>
      <c r="DK8222" s="95"/>
      <c r="DO8222" s="141"/>
      <c r="DP8222" s="91"/>
      <c r="DQ8222" s="72"/>
      <c r="DR8222" s="72"/>
      <c r="DS8222" s="72"/>
      <c r="DT8222" s="72"/>
      <c r="DZ8222" s="141"/>
      <c r="EA8222" s="141"/>
      <c r="EE8222" s="143"/>
    </row>
    <row r="8223" spans="78:135">
      <c r="BZ8223"/>
      <c r="CA8223" s="100"/>
      <c r="CB8223"/>
      <c r="CG8223" s="65"/>
      <c r="DJ8223" s="139"/>
      <c r="DK8223" s="95"/>
      <c r="DO8223" s="141"/>
      <c r="DP8223" s="91"/>
      <c r="DQ8223" s="72"/>
      <c r="DR8223" s="72"/>
      <c r="DS8223" s="72"/>
      <c r="DT8223" s="72"/>
      <c r="DZ8223" s="141"/>
      <c r="EA8223" s="141"/>
      <c r="EE8223" s="143"/>
    </row>
    <row r="8224" spans="78:135">
      <c r="BZ8224"/>
      <c r="CA8224" s="100"/>
      <c r="CB8224"/>
      <c r="CG8224" s="65"/>
      <c r="DJ8224" s="139"/>
      <c r="DK8224" s="95"/>
      <c r="DO8224" s="141"/>
      <c r="DP8224" s="91"/>
      <c r="DQ8224" s="72"/>
      <c r="DR8224" s="72"/>
      <c r="DS8224" s="72"/>
      <c r="DT8224" s="72"/>
      <c r="DZ8224" s="141"/>
      <c r="EA8224" s="141"/>
      <c r="EE8224" s="143"/>
    </row>
    <row r="8225" spans="78:135">
      <c r="BZ8225"/>
      <c r="CA8225" s="100"/>
      <c r="CB8225"/>
      <c r="CG8225" s="65"/>
      <c r="DJ8225" s="139"/>
      <c r="DK8225" s="95"/>
      <c r="DO8225" s="141"/>
      <c r="DP8225" s="91"/>
      <c r="DQ8225" s="72"/>
      <c r="DR8225" s="72"/>
      <c r="DS8225" s="72"/>
      <c r="DT8225" s="72"/>
      <c r="DZ8225" s="141"/>
      <c r="EA8225" s="141"/>
      <c r="EE8225" s="143"/>
    </row>
    <row r="8226" spans="78:135">
      <c r="BZ8226"/>
      <c r="CA8226" s="100"/>
      <c r="CB8226"/>
      <c r="CG8226" s="65"/>
      <c r="DJ8226" s="139"/>
      <c r="DK8226" s="95"/>
      <c r="DO8226" s="141"/>
      <c r="DP8226" s="91"/>
      <c r="DQ8226" s="72"/>
      <c r="DR8226" s="72"/>
      <c r="DS8226" s="72"/>
      <c r="DT8226" s="72"/>
      <c r="DZ8226" s="141"/>
      <c r="EA8226" s="141"/>
      <c r="EE8226" s="143"/>
    </row>
    <row r="8227" spans="78:135">
      <c r="BZ8227"/>
      <c r="CA8227" s="100"/>
      <c r="CB8227"/>
      <c r="CG8227" s="65"/>
      <c r="DJ8227" s="139"/>
      <c r="DK8227" s="95"/>
      <c r="DO8227" s="141"/>
      <c r="DP8227" s="91"/>
      <c r="DQ8227" s="72"/>
      <c r="DR8227" s="72"/>
      <c r="DS8227" s="72"/>
      <c r="DT8227" s="72"/>
      <c r="DZ8227" s="141"/>
      <c r="EA8227" s="141"/>
      <c r="EE8227" s="143"/>
    </row>
    <row r="8228" spans="78:135">
      <c r="BZ8228"/>
      <c r="CA8228" s="100"/>
      <c r="CB8228"/>
      <c r="CG8228" s="65"/>
      <c r="DJ8228" s="139"/>
      <c r="DK8228" s="95"/>
      <c r="DO8228" s="141"/>
      <c r="DP8228" s="91"/>
      <c r="DQ8228" s="72"/>
      <c r="DR8228" s="72"/>
      <c r="DS8228" s="72"/>
      <c r="DT8228" s="72"/>
      <c r="DZ8228" s="141"/>
      <c r="EA8228" s="141"/>
      <c r="EE8228" s="143"/>
    </row>
    <row r="8229" spans="78:135">
      <c r="BZ8229"/>
      <c r="CA8229" s="100"/>
      <c r="CB8229"/>
      <c r="CG8229" s="65"/>
      <c r="DJ8229" s="139"/>
      <c r="DK8229" s="95"/>
      <c r="DO8229" s="141"/>
      <c r="DP8229" s="91"/>
      <c r="DQ8229" s="72"/>
      <c r="DR8229" s="72"/>
      <c r="DS8229" s="72"/>
      <c r="DT8229" s="72"/>
      <c r="DZ8229" s="141"/>
      <c r="EA8229" s="141"/>
      <c r="EE8229" s="143"/>
    </row>
    <row r="8230" spans="78:135">
      <c r="BZ8230"/>
      <c r="CA8230" s="100"/>
      <c r="CB8230"/>
      <c r="CG8230" s="65"/>
      <c r="DJ8230" s="139"/>
      <c r="DK8230" s="95"/>
      <c r="DO8230" s="141"/>
      <c r="DP8230" s="91"/>
      <c r="DQ8230" s="72"/>
      <c r="DR8230" s="72"/>
      <c r="DS8230" s="72"/>
      <c r="DT8230" s="72"/>
      <c r="DZ8230" s="141"/>
      <c r="EA8230" s="141"/>
      <c r="EE8230" s="143"/>
    </row>
    <row r="8231" spans="78:135">
      <c r="BZ8231"/>
      <c r="CA8231" s="100"/>
      <c r="CB8231"/>
      <c r="CG8231" s="65"/>
      <c r="DJ8231" s="139"/>
      <c r="DK8231" s="95"/>
      <c r="DO8231" s="141"/>
      <c r="DP8231" s="91"/>
      <c r="DQ8231" s="72"/>
      <c r="DR8231" s="72"/>
      <c r="DS8231" s="72"/>
      <c r="DT8231" s="72"/>
      <c r="DZ8231" s="141"/>
      <c r="EA8231" s="141"/>
      <c r="EE8231" s="143"/>
    </row>
    <row r="8232" spans="78:135">
      <c r="BZ8232"/>
      <c r="CA8232" s="100"/>
      <c r="CB8232"/>
      <c r="CG8232" s="65"/>
      <c r="DJ8232" s="139"/>
      <c r="DK8232" s="95"/>
      <c r="DO8232" s="141"/>
      <c r="DP8232" s="91"/>
      <c r="DQ8232" s="72"/>
      <c r="DR8232" s="72"/>
      <c r="DS8232" s="72"/>
      <c r="DT8232" s="72"/>
      <c r="DZ8232" s="141"/>
      <c r="EA8232" s="141"/>
      <c r="EE8232" s="143"/>
    </row>
    <row r="8233" spans="78:135">
      <c r="BZ8233"/>
      <c r="CA8233" s="100"/>
      <c r="CB8233"/>
      <c r="CG8233" s="65"/>
      <c r="DJ8233" s="139"/>
      <c r="DK8233" s="95"/>
      <c r="DO8233" s="141"/>
      <c r="DP8233" s="91"/>
      <c r="DQ8233" s="72"/>
      <c r="DR8233" s="72"/>
      <c r="DS8233" s="72"/>
      <c r="DT8233" s="72"/>
      <c r="DZ8233" s="141"/>
      <c r="EA8233" s="141"/>
      <c r="EE8233" s="143"/>
    </row>
    <row r="8234" spans="78:135">
      <c r="BZ8234"/>
      <c r="CA8234" s="100"/>
      <c r="CB8234"/>
      <c r="CG8234" s="65"/>
      <c r="DJ8234" s="139"/>
      <c r="DK8234" s="95"/>
      <c r="DO8234" s="141"/>
      <c r="DP8234" s="91"/>
      <c r="DQ8234" s="72"/>
      <c r="DR8234" s="72"/>
      <c r="DS8234" s="72"/>
      <c r="DT8234" s="72"/>
      <c r="DZ8234" s="141"/>
      <c r="EA8234" s="141"/>
      <c r="EE8234" s="143"/>
    </row>
    <row r="8235" spans="78:135">
      <c r="BZ8235"/>
      <c r="CA8235" s="100"/>
      <c r="CB8235"/>
      <c r="CG8235" s="65"/>
      <c r="DJ8235" s="139"/>
      <c r="DK8235" s="95"/>
      <c r="DO8235" s="141"/>
      <c r="DP8235" s="91"/>
      <c r="DQ8235" s="72"/>
      <c r="DR8235" s="72"/>
      <c r="DS8235" s="72"/>
      <c r="DT8235" s="72"/>
      <c r="DZ8235" s="141"/>
      <c r="EA8235" s="141"/>
      <c r="EE8235" s="143"/>
    </row>
    <row r="8236" spans="78:135">
      <c r="BZ8236"/>
      <c r="CA8236" s="100"/>
      <c r="CB8236"/>
      <c r="CG8236" s="65"/>
      <c r="DJ8236" s="139"/>
      <c r="DK8236" s="95"/>
      <c r="DO8236" s="141"/>
      <c r="DP8236" s="91"/>
      <c r="DQ8236" s="72"/>
      <c r="DR8236" s="72"/>
      <c r="DS8236" s="72"/>
      <c r="DT8236" s="72"/>
      <c r="DZ8236" s="141"/>
      <c r="EA8236" s="141"/>
      <c r="EE8236" s="143"/>
    </row>
    <row r="8237" spans="78:135">
      <c r="BZ8237"/>
      <c r="CA8237" s="100"/>
      <c r="CB8237"/>
      <c r="CG8237" s="65"/>
      <c r="DJ8237" s="139"/>
      <c r="DK8237" s="95"/>
      <c r="DO8237" s="141"/>
      <c r="DP8237" s="91"/>
      <c r="DQ8237" s="72"/>
      <c r="DR8237" s="72"/>
      <c r="DS8237" s="72"/>
      <c r="DT8237" s="72"/>
      <c r="DZ8237" s="141"/>
      <c r="EA8237" s="141"/>
      <c r="EE8237" s="143"/>
    </row>
    <row r="8238" spans="78:135">
      <c r="BZ8238"/>
      <c r="CA8238" s="100"/>
      <c r="CB8238"/>
      <c r="CG8238" s="65"/>
      <c r="DJ8238" s="139"/>
      <c r="DK8238" s="95"/>
      <c r="DO8238" s="141"/>
      <c r="DP8238" s="91"/>
      <c r="DQ8238" s="72"/>
      <c r="DR8238" s="72"/>
      <c r="DS8238" s="72"/>
      <c r="DT8238" s="72"/>
      <c r="DZ8238" s="141"/>
      <c r="EA8238" s="141"/>
      <c r="EE8238" s="143"/>
    </row>
    <row r="8239" spans="78:135">
      <c r="BZ8239"/>
      <c r="CA8239" s="100"/>
      <c r="CB8239"/>
      <c r="CG8239" s="65"/>
      <c r="DJ8239" s="139"/>
      <c r="DK8239" s="95"/>
      <c r="DO8239" s="141"/>
      <c r="DP8239" s="91"/>
      <c r="DQ8239" s="72"/>
      <c r="DR8239" s="72"/>
      <c r="DS8239" s="72"/>
      <c r="DT8239" s="72"/>
      <c r="DZ8239" s="141"/>
      <c r="EA8239" s="141"/>
      <c r="EE8239" s="143"/>
    </row>
    <row r="8240" spans="78:135">
      <c r="BZ8240"/>
      <c r="CA8240" s="100"/>
      <c r="CB8240"/>
      <c r="CG8240" s="65"/>
      <c r="DJ8240" s="139"/>
      <c r="DK8240" s="95"/>
      <c r="DO8240" s="141"/>
      <c r="DP8240" s="91"/>
      <c r="DQ8240" s="72"/>
      <c r="DR8240" s="72"/>
      <c r="DS8240" s="72"/>
      <c r="DT8240" s="72"/>
      <c r="DZ8240" s="141"/>
      <c r="EA8240" s="141"/>
      <c r="EE8240" s="143"/>
    </row>
    <row r="8241" spans="78:135">
      <c r="BZ8241"/>
      <c r="CA8241" s="100"/>
      <c r="CB8241"/>
      <c r="CG8241" s="65"/>
      <c r="DJ8241" s="139"/>
      <c r="DK8241" s="95"/>
      <c r="DO8241" s="141"/>
      <c r="DP8241" s="91"/>
      <c r="DQ8241" s="72"/>
      <c r="DR8241" s="72"/>
      <c r="DS8241" s="72"/>
      <c r="DT8241" s="72"/>
      <c r="DZ8241" s="141"/>
      <c r="EA8241" s="141"/>
      <c r="EE8241" s="143"/>
    </row>
    <row r="8242" spans="78:135">
      <c r="BZ8242"/>
      <c r="CA8242" s="100"/>
      <c r="CB8242"/>
      <c r="CG8242" s="65"/>
      <c r="DJ8242" s="139"/>
      <c r="DK8242" s="95"/>
      <c r="DO8242" s="141"/>
      <c r="DP8242" s="91"/>
      <c r="DQ8242" s="72"/>
      <c r="DR8242" s="72"/>
      <c r="DS8242" s="72"/>
      <c r="DT8242" s="72"/>
      <c r="DZ8242" s="141"/>
      <c r="EA8242" s="141"/>
      <c r="EE8242" s="143"/>
    </row>
    <row r="8243" spans="78:135">
      <c r="BZ8243"/>
      <c r="CA8243" s="100"/>
      <c r="CB8243"/>
      <c r="CG8243" s="65"/>
      <c r="DJ8243" s="139"/>
      <c r="DK8243" s="95"/>
      <c r="DO8243" s="141"/>
      <c r="DP8243" s="91"/>
      <c r="DQ8243" s="72"/>
      <c r="DR8243" s="72"/>
      <c r="DS8243" s="72"/>
      <c r="DT8243" s="72"/>
      <c r="DZ8243" s="141"/>
      <c r="EA8243" s="141"/>
      <c r="EE8243" s="143"/>
    </row>
    <row r="8244" spans="78:135">
      <c r="BZ8244"/>
      <c r="CA8244" s="100"/>
      <c r="CB8244"/>
      <c r="CG8244" s="65"/>
      <c r="DJ8244" s="139"/>
      <c r="DK8244" s="95"/>
      <c r="DO8244" s="141"/>
      <c r="DP8244" s="91"/>
      <c r="DQ8244" s="72"/>
      <c r="DR8244" s="72"/>
      <c r="DS8244" s="72"/>
      <c r="DT8244" s="72"/>
      <c r="DZ8244" s="141"/>
      <c r="EA8244" s="141"/>
      <c r="EE8244" s="143"/>
    </row>
    <row r="8245" spans="78:135">
      <c r="BZ8245"/>
      <c r="CA8245" s="100"/>
      <c r="CB8245"/>
      <c r="CG8245" s="65"/>
      <c r="DJ8245" s="139"/>
      <c r="DK8245" s="95"/>
      <c r="DO8245" s="141"/>
      <c r="DP8245" s="91"/>
      <c r="DQ8245" s="72"/>
      <c r="DR8245" s="72"/>
      <c r="DS8245" s="72"/>
      <c r="DT8245" s="72"/>
      <c r="DZ8245" s="141"/>
      <c r="EA8245" s="141"/>
      <c r="EE8245" s="143"/>
    </row>
    <row r="8246" spans="78:135">
      <c r="BZ8246"/>
      <c r="CA8246" s="100"/>
      <c r="CB8246"/>
      <c r="CG8246" s="65"/>
      <c r="DJ8246" s="139"/>
      <c r="DK8246" s="95"/>
      <c r="DO8246" s="141"/>
      <c r="DP8246" s="91"/>
      <c r="DQ8246" s="72"/>
      <c r="DR8246" s="72"/>
      <c r="DS8246" s="72"/>
      <c r="DT8246" s="72"/>
      <c r="DZ8246" s="141"/>
      <c r="EA8246" s="141"/>
      <c r="EE8246" s="143"/>
    </row>
    <row r="8247" spans="78:135">
      <c r="BZ8247"/>
      <c r="CA8247" s="100"/>
      <c r="CB8247"/>
      <c r="CG8247" s="65"/>
      <c r="DJ8247" s="139"/>
      <c r="DK8247" s="95"/>
      <c r="DO8247" s="141"/>
      <c r="DP8247" s="91"/>
      <c r="DQ8247" s="72"/>
      <c r="DR8247" s="72"/>
      <c r="DS8247" s="72"/>
      <c r="DT8247" s="72"/>
      <c r="DZ8247" s="141"/>
      <c r="EA8247" s="141"/>
      <c r="EE8247" s="143"/>
    </row>
    <row r="8248" spans="78:135">
      <c r="BZ8248"/>
      <c r="CA8248" s="100"/>
      <c r="CB8248"/>
      <c r="CG8248" s="65"/>
      <c r="DJ8248" s="139"/>
      <c r="DK8248" s="95"/>
      <c r="DO8248" s="141"/>
      <c r="DP8248" s="91"/>
      <c r="DQ8248" s="72"/>
      <c r="DR8248" s="72"/>
      <c r="DS8248" s="72"/>
      <c r="DT8248" s="72"/>
      <c r="DZ8248" s="141"/>
      <c r="EA8248" s="141"/>
      <c r="EE8248" s="143"/>
    </row>
    <row r="8249" spans="78:135">
      <c r="BZ8249"/>
      <c r="CA8249" s="100"/>
      <c r="CB8249"/>
      <c r="CG8249" s="65"/>
      <c r="DJ8249" s="139"/>
      <c r="DK8249" s="95"/>
      <c r="DO8249" s="141"/>
      <c r="DP8249" s="91"/>
      <c r="DQ8249" s="72"/>
      <c r="DR8249" s="72"/>
      <c r="DS8249" s="72"/>
      <c r="DT8249" s="72"/>
      <c r="DZ8249" s="141"/>
      <c r="EA8249" s="141"/>
      <c r="EE8249" s="143"/>
    </row>
    <row r="8250" spans="78:135">
      <c r="BZ8250"/>
      <c r="CA8250" s="100"/>
      <c r="CB8250"/>
      <c r="CG8250" s="65"/>
      <c r="DJ8250" s="139"/>
      <c r="DK8250" s="95"/>
      <c r="DO8250" s="141"/>
      <c r="DP8250" s="91"/>
      <c r="DQ8250" s="72"/>
      <c r="DR8250" s="72"/>
      <c r="DS8250" s="72"/>
      <c r="DT8250" s="72"/>
      <c r="DZ8250" s="141"/>
      <c r="EA8250" s="141"/>
      <c r="EE8250" s="143"/>
    </row>
    <row r="8251" spans="78:135">
      <c r="BZ8251"/>
      <c r="CA8251" s="100"/>
      <c r="CB8251"/>
      <c r="CG8251" s="65"/>
      <c r="DJ8251" s="139"/>
      <c r="DK8251" s="95"/>
      <c r="DO8251" s="141"/>
      <c r="DP8251" s="91"/>
      <c r="DQ8251" s="72"/>
      <c r="DR8251" s="72"/>
      <c r="DS8251" s="72"/>
      <c r="DT8251" s="72"/>
      <c r="DZ8251" s="141"/>
      <c r="EA8251" s="141"/>
      <c r="EE8251" s="143"/>
    </row>
    <row r="8252" spans="78:135">
      <c r="BZ8252"/>
      <c r="CA8252" s="100"/>
      <c r="CB8252"/>
      <c r="CG8252" s="65"/>
      <c r="DJ8252" s="139"/>
      <c r="DK8252" s="95"/>
      <c r="DO8252" s="141"/>
      <c r="DP8252" s="91"/>
      <c r="DQ8252" s="72"/>
      <c r="DR8252" s="72"/>
      <c r="DS8252" s="72"/>
      <c r="DT8252" s="72"/>
      <c r="DZ8252" s="141"/>
      <c r="EA8252" s="141"/>
      <c r="EE8252" s="143"/>
    </row>
    <row r="8253" spans="78:135">
      <c r="BZ8253"/>
      <c r="CA8253" s="100"/>
      <c r="CB8253"/>
      <c r="CG8253" s="65"/>
      <c r="DJ8253" s="139"/>
      <c r="DK8253" s="95"/>
      <c r="DO8253" s="141"/>
      <c r="DP8253" s="91"/>
      <c r="DQ8253" s="72"/>
      <c r="DR8253" s="72"/>
      <c r="DS8253" s="72"/>
      <c r="DT8253" s="72"/>
      <c r="DZ8253" s="141"/>
      <c r="EA8253" s="141"/>
      <c r="EE8253" s="143"/>
    </row>
    <row r="8254" spans="78:135">
      <c r="BZ8254"/>
      <c r="CA8254" s="100"/>
      <c r="CB8254"/>
      <c r="CG8254" s="65"/>
      <c r="DJ8254" s="139"/>
      <c r="DK8254" s="95"/>
      <c r="DO8254" s="141"/>
      <c r="DP8254" s="91"/>
      <c r="DQ8254" s="72"/>
      <c r="DR8254" s="72"/>
      <c r="DS8254" s="72"/>
      <c r="DT8254" s="72"/>
      <c r="DZ8254" s="141"/>
      <c r="EA8254" s="141"/>
      <c r="EE8254" s="143"/>
    </row>
    <row r="8255" spans="78:135">
      <c r="BZ8255"/>
      <c r="CA8255" s="100"/>
      <c r="CB8255"/>
      <c r="CG8255" s="65"/>
      <c r="DJ8255" s="139"/>
      <c r="DK8255" s="95"/>
      <c r="DO8255" s="141"/>
      <c r="DP8255" s="91"/>
      <c r="DQ8255" s="72"/>
      <c r="DR8255" s="72"/>
      <c r="DS8255" s="72"/>
      <c r="DT8255" s="72"/>
      <c r="DZ8255" s="141"/>
      <c r="EA8255" s="141"/>
      <c r="EE8255" s="143"/>
    </row>
    <row r="8256" spans="78:135">
      <c r="BZ8256"/>
      <c r="CA8256" s="100"/>
      <c r="CB8256"/>
      <c r="CG8256" s="65"/>
      <c r="DJ8256" s="139"/>
      <c r="DK8256" s="95"/>
      <c r="DO8256" s="141"/>
      <c r="DP8256" s="91"/>
      <c r="DQ8256" s="72"/>
      <c r="DR8256" s="72"/>
      <c r="DS8256" s="72"/>
      <c r="DT8256" s="72"/>
      <c r="DZ8256" s="141"/>
      <c r="EA8256" s="141"/>
      <c r="EE8256" s="143"/>
    </row>
    <row r="8257" spans="78:135">
      <c r="BZ8257"/>
      <c r="CA8257" s="100"/>
      <c r="CB8257"/>
      <c r="CG8257" s="65"/>
      <c r="DJ8257" s="139"/>
      <c r="DK8257" s="95"/>
      <c r="DO8257" s="141"/>
      <c r="DP8257" s="91"/>
      <c r="DQ8257" s="72"/>
      <c r="DR8257" s="72"/>
      <c r="DS8257" s="72"/>
      <c r="DT8257" s="72"/>
      <c r="DZ8257" s="141"/>
      <c r="EA8257" s="141"/>
      <c r="EE8257" s="143"/>
    </row>
    <row r="8258" spans="78:135">
      <c r="BZ8258"/>
      <c r="CA8258" s="100"/>
      <c r="CB8258"/>
      <c r="CG8258" s="65"/>
      <c r="DJ8258" s="139"/>
      <c r="DK8258" s="95"/>
      <c r="DO8258" s="141"/>
      <c r="DP8258" s="91"/>
      <c r="DQ8258" s="72"/>
      <c r="DR8258" s="72"/>
      <c r="DS8258" s="72"/>
      <c r="DT8258" s="72"/>
      <c r="DZ8258" s="141"/>
      <c r="EA8258" s="141"/>
      <c r="EE8258" s="143"/>
    </row>
    <row r="8259" spans="78:135">
      <c r="BZ8259"/>
      <c r="CA8259" s="100"/>
      <c r="CB8259"/>
      <c r="CG8259" s="65"/>
      <c r="DJ8259" s="139"/>
      <c r="DK8259" s="95"/>
      <c r="DO8259" s="141"/>
      <c r="DP8259" s="91"/>
      <c r="DQ8259" s="72"/>
      <c r="DR8259" s="72"/>
      <c r="DS8259" s="72"/>
      <c r="DT8259" s="72"/>
      <c r="DZ8259" s="141"/>
      <c r="EA8259" s="141"/>
      <c r="EE8259" s="143"/>
    </row>
    <row r="8260" spans="78:135">
      <c r="BZ8260"/>
      <c r="CA8260" s="100"/>
      <c r="CB8260"/>
      <c r="CG8260" s="65"/>
      <c r="DJ8260" s="139"/>
      <c r="DK8260" s="95"/>
      <c r="DO8260" s="141"/>
      <c r="DP8260" s="91"/>
      <c r="DQ8260" s="72"/>
      <c r="DR8260" s="72"/>
      <c r="DS8260" s="72"/>
      <c r="DT8260" s="72"/>
      <c r="DZ8260" s="141"/>
      <c r="EA8260" s="141"/>
      <c r="EE8260" s="143"/>
    </row>
    <row r="8261" spans="78:135">
      <c r="BZ8261"/>
      <c r="CA8261" s="100"/>
      <c r="CB8261"/>
      <c r="CG8261" s="65"/>
      <c r="DJ8261" s="139"/>
      <c r="DK8261" s="95"/>
      <c r="DO8261" s="141"/>
      <c r="DP8261" s="91"/>
      <c r="DQ8261" s="72"/>
      <c r="DR8261" s="72"/>
      <c r="DS8261" s="72"/>
      <c r="DT8261" s="72"/>
      <c r="DZ8261" s="141"/>
      <c r="EA8261" s="141"/>
      <c r="EE8261" s="143"/>
    </row>
    <row r="8262" spans="78:135">
      <c r="BZ8262"/>
      <c r="CA8262" s="100"/>
      <c r="CB8262"/>
      <c r="CG8262" s="65"/>
      <c r="DJ8262" s="139"/>
      <c r="DK8262" s="95"/>
      <c r="DO8262" s="141"/>
      <c r="DP8262" s="91"/>
      <c r="DQ8262" s="72"/>
      <c r="DR8262" s="72"/>
      <c r="DS8262" s="72"/>
      <c r="DT8262" s="72"/>
      <c r="DZ8262" s="141"/>
      <c r="EA8262" s="141"/>
      <c r="EE8262" s="143"/>
    </row>
    <row r="8263" spans="78:135">
      <c r="BZ8263"/>
      <c r="CA8263" s="100"/>
      <c r="CB8263"/>
      <c r="CG8263" s="65"/>
      <c r="DJ8263" s="139"/>
      <c r="DK8263" s="95"/>
      <c r="DO8263" s="141"/>
      <c r="DP8263" s="91"/>
      <c r="DQ8263" s="72"/>
      <c r="DR8263" s="72"/>
      <c r="DS8263" s="72"/>
      <c r="DT8263" s="72"/>
      <c r="DZ8263" s="141"/>
      <c r="EA8263" s="141"/>
      <c r="EE8263" s="143"/>
    </row>
    <row r="8264" spans="78:135">
      <c r="BZ8264"/>
      <c r="CA8264" s="100"/>
      <c r="CB8264"/>
      <c r="CG8264" s="65"/>
      <c r="DJ8264" s="139"/>
      <c r="DK8264" s="95"/>
      <c r="DO8264" s="141"/>
      <c r="DP8264" s="91"/>
      <c r="DQ8264" s="72"/>
      <c r="DR8264" s="72"/>
      <c r="DS8264" s="72"/>
      <c r="DT8264" s="72"/>
      <c r="DZ8264" s="141"/>
      <c r="EA8264" s="141"/>
      <c r="EE8264" s="143"/>
    </row>
    <row r="8265" spans="78:135">
      <c r="BZ8265"/>
      <c r="CA8265" s="100"/>
      <c r="CB8265"/>
      <c r="CG8265" s="65"/>
      <c r="DJ8265" s="139"/>
      <c r="DK8265" s="95"/>
      <c r="DO8265" s="141"/>
      <c r="DP8265" s="91"/>
      <c r="DQ8265" s="72"/>
      <c r="DR8265" s="72"/>
      <c r="DS8265" s="72"/>
      <c r="DT8265" s="72"/>
      <c r="DZ8265" s="141"/>
      <c r="EA8265" s="141"/>
      <c r="EE8265" s="143"/>
    </row>
    <row r="8266" spans="78:135">
      <c r="BZ8266"/>
      <c r="CA8266" s="100"/>
      <c r="CB8266"/>
      <c r="CG8266" s="65"/>
      <c r="DJ8266" s="139"/>
      <c r="DK8266" s="95"/>
      <c r="DO8266" s="141"/>
      <c r="DP8266" s="91"/>
      <c r="DQ8266" s="72"/>
      <c r="DR8266" s="72"/>
      <c r="DS8266" s="72"/>
      <c r="DT8266" s="72"/>
      <c r="DZ8266" s="141"/>
      <c r="EA8266" s="141"/>
      <c r="EE8266" s="143"/>
    </row>
    <row r="8267" spans="78:135">
      <c r="BZ8267"/>
      <c r="CA8267" s="100"/>
      <c r="CB8267"/>
      <c r="CG8267" s="65"/>
      <c r="DJ8267" s="139"/>
      <c r="DK8267" s="95"/>
      <c r="DO8267" s="141"/>
      <c r="DP8267" s="91"/>
      <c r="DQ8267" s="72"/>
      <c r="DR8267" s="72"/>
      <c r="DS8267" s="72"/>
      <c r="DT8267" s="72"/>
      <c r="DZ8267" s="141"/>
      <c r="EA8267" s="141"/>
      <c r="EE8267" s="143"/>
    </row>
    <row r="8268" spans="78:135">
      <c r="BZ8268"/>
      <c r="CA8268" s="100"/>
      <c r="CB8268"/>
      <c r="CG8268" s="65"/>
      <c r="DJ8268" s="139"/>
      <c r="DK8268" s="95"/>
      <c r="DO8268" s="141"/>
      <c r="DP8268" s="91"/>
      <c r="DQ8268" s="72"/>
      <c r="DR8268" s="72"/>
      <c r="DS8268" s="72"/>
      <c r="DT8268" s="72"/>
      <c r="DZ8268" s="141"/>
      <c r="EA8268" s="141"/>
      <c r="EE8268" s="143"/>
    </row>
    <row r="8269" spans="78:135">
      <c r="BZ8269"/>
      <c r="CA8269" s="100"/>
      <c r="CB8269"/>
      <c r="CG8269" s="65"/>
      <c r="DJ8269" s="139"/>
      <c r="DK8269" s="95"/>
      <c r="DO8269" s="141"/>
      <c r="DP8269" s="91"/>
      <c r="DQ8269" s="72"/>
      <c r="DR8269" s="72"/>
      <c r="DS8269" s="72"/>
      <c r="DT8269" s="72"/>
      <c r="DZ8269" s="141"/>
      <c r="EA8269" s="141"/>
      <c r="EE8269" s="143"/>
    </row>
    <row r="8270" spans="78:135">
      <c r="BZ8270"/>
      <c r="CA8270" s="100"/>
      <c r="CB8270"/>
      <c r="CG8270" s="65"/>
      <c r="DJ8270" s="139"/>
      <c r="DK8270" s="95"/>
      <c r="DO8270" s="141"/>
      <c r="DP8270" s="91"/>
      <c r="DQ8270" s="72"/>
      <c r="DR8270" s="72"/>
      <c r="DS8270" s="72"/>
      <c r="DT8270" s="72"/>
      <c r="DZ8270" s="141"/>
      <c r="EA8270" s="141"/>
      <c r="EE8270" s="143"/>
    </row>
    <row r="8271" spans="78:135">
      <c r="BZ8271"/>
      <c r="CA8271" s="100"/>
      <c r="CB8271"/>
      <c r="CG8271" s="65"/>
      <c r="DJ8271" s="139"/>
      <c r="DK8271" s="95"/>
      <c r="DO8271" s="141"/>
      <c r="DP8271" s="91"/>
      <c r="DQ8271" s="72"/>
      <c r="DR8271" s="72"/>
      <c r="DS8271" s="72"/>
      <c r="DT8271" s="72"/>
      <c r="DZ8271" s="141"/>
      <c r="EA8271" s="141"/>
      <c r="EE8271" s="143"/>
    </row>
    <row r="8272" spans="78:135">
      <c r="BZ8272"/>
      <c r="CA8272" s="100"/>
      <c r="CB8272"/>
      <c r="CG8272" s="65"/>
      <c r="DJ8272" s="139"/>
      <c r="DK8272" s="95"/>
      <c r="DO8272" s="141"/>
      <c r="DP8272" s="91"/>
      <c r="DQ8272" s="72"/>
      <c r="DR8272" s="72"/>
      <c r="DS8272" s="72"/>
      <c r="DT8272" s="72"/>
      <c r="DZ8272" s="141"/>
      <c r="EA8272" s="141"/>
      <c r="EE8272" s="143"/>
    </row>
    <row r="8273" spans="78:135">
      <c r="BZ8273"/>
      <c r="CA8273" s="100"/>
      <c r="CB8273"/>
      <c r="CG8273" s="65"/>
      <c r="DJ8273" s="139"/>
      <c r="DK8273" s="95"/>
      <c r="DO8273" s="141"/>
      <c r="DP8273" s="91"/>
      <c r="DQ8273" s="72"/>
      <c r="DR8273" s="72"/>
      <c r="DS8273" s="72"/>
      <c r="DT8273" s="72"/>
      <c r="DZ8273" s="141"/>
      <c r="EA8273" s="141"/>
      <c r="EE8273" s="143"/>
    </row>
    <row r="8274" spans="78:135">
      <c r="BZ8274"/>
      <c r="CA8274" s="100"/>
      <c r="CB8274"/>
      <c r="CG8274" s="65"/>
      <c r="DJ8274" s="139"/>
      <c r="DK8274" s="95"/>
      <c r="DO8274" s="141"/>
      <c r="DP8274" s="91"/>
      <c r="DQ8274" s="72"/>
      <c r="DR8274" s="72"/>
      <c r="DS8274" s="72"/>
      <c r="DT8274" s="72"/>
      <c r="DZ8274" s="141"/>
      <c r="EA8274" s="141"/>
      <c r="EE8274" s="143"/>
    </row>
    <row r="8275" spans="78:135">
      <c r="BZ8275"/>
      <c r="CA8275" s="100"/>
      <c r="CB8275"/>
      <c r="CG8275" s="65"/>
      <c r="DJ8275" s="139"/>
      <c r="DK8275" s="95"/>
      <c r="DO8275" s="141"/>
      <c r="DP8275" s="91"/>
      <c r="DQ8275" s="72"/>
      <c r="DR8275" s="72"/>
      <c r="DS8275" s="72"/>
      <c r="DT8275" s="72"/>
      <c r="DZ8275" s="141"/>
      <c r="EA8275" s="141"/>
      <c r="EE8275" s="143"/>
    </row>
    <row r="8276" spans="78:135">
      <c r="BZ8276"/>
      <c r="CA8276" s="100"/>
      <c r="CB8276"/>
      <c r="CG8276" s="65"/>
      <c r="DJ8276" s="139"/>
      <c r="DK8276" s="95"/>
      <c r="DO8276" s="141"/>
      <c r="DP8276" s="91"/>
      <c r="DQ8276" s="72"/>
      <c r="DR8276" s="72"/>
      <c r="DS8276" s="72"/>
      <c r="DT8276" s="72"/>
      <c r="DZ8276" s="141"/>
      <c r="EA8276" s="141"/>
      <c r="EE8276" s="143"/>
    </row>
    <row r="8277" spans="78:135">
      <c r="BZ8277"/>
      <c r="CA8277" s="100"/>
      <c r="CB8277"/>
      <c r="CG8277" s="65"/>
      <c r="DJ8277" s="139"/>
      <c r="DK8277" s="95"/>
      <c r="DO8277" s="141"/>
      <c r="DP8277" s="91"/>
      <c r="DQ8277" s="72"/>
      <c r="DR8277" s="72"/>
      <c r="DS8277" s="72"/>
      <c r="DT8277" s="72"/>
      <c r="DZ8277" s="141"/>
      <c r="EA8277" s="141"/>
      <c r="EE8277" s="143"/>
    </row>
    <row r="8278" spans="78:135">
      <c r="BZ8278"/>
      <c r="CA8278" s="100"/>
      <c r="CB8278"/>
      <c r="CG8278" s="65"/>
      <c r="DJ8278" s="139"/>
      <c r="DK8278" s="95"/>
      <c r="DO8278" s="141"/>
      <c r="DP8278" s="91"/>
      <c r="DQ8278" s="72"/>
      <c r="DR8278" s="72"/>
      <c r="DS8278" s="72"/>
      <c r="DT8278" s="72"/>
      <c r="DZ8278" s="141"/>
      <c r="EA8278" s="141"/>
      <c r="EE8278" s="143"/>
    </row>
    <row r="8279" spans="78:135">
      <c r="BZ8279"/>
      <c r="CA8279" s="100"/>
      <c r="CB8279"/>
      <c r="CG8279" s="65"/>
      <c r="DJ8279" s="139"/>
      <c r="DK8279" s="95"/>
      <c r="DO8279" s="141"/>
      <c r="DP8279" s="91"/>
      <c r="DQ8279" s="72"/>
      <c r="DR8279" s="72"/>
      <c r="DS8279" s="72"/>
      <c r="DT8279" s="72"/>
      <c r="DZ8279" s="141"/>
      <c r="EA8279" s="141"/>
      <c r="EE8279" s="143"/>
    </row>
    <row r="8280" spans="78:135">
      <c r="BZ8280"/>
      <c r="CA8280" s="100"/>
      <c r="CB8280"/>
      <c r="CG8280" s="65"/>
      <c r="DJ8280" s="139"/>
      <c r="DK8280" s="95"/>
      <c r="DO8280" s="141"/>
      <c r="DP8280" s="91"/>
      <c r="DQ8280" s="72"/>
      <c r="DR8280" s="72"/>
      <c r="DS8280" s="72"/>
      <c r="DT8280" s="72"/>
      <c r="DZ8280" s="141"/>
      <c r="EA8280" s="141"/>
      <c r="EE8280" s="143"/>
    </row>
    <row r="8281" spans="78:135">
      <c r="BZ8281"/>
      <c r="CA8281" s="100"/>
      <c r="CB8281"/>
      <c r="CG8281" s="65"/>
      <c r="DJ8281" s="139"/>
      <c r="DK8281" s="95"/>
      <c r="DO8281" s="141"/>
      <c r="DP8281" s="91"/>
      <c r="DQ8281" s="72"/>
      <c r="DR8281" s="72"/>
      <c r="DS8281" s="72"/>
      <c r="DT8281" s="72"/>
      <c r="DZ8281" s="141"/>
      <c r="EA8281" s="141"/>
      <c r="EE8281" s="143"/>
    </row>
    <row r="8282" spans="78:135">
      <c r="BZ8282"/>
      <c r="CA8282" s="100"/>
      <c r="CB8282"/>
      <c r="CG8282" s="65"/>
      <c r="DJ8282" s="139"/>
      <c r="DK8282" s="95"/>
      <c r="DO8282" s="141"/>
      <c r="DP8282" s="91"/>
      <c r="DQ8282" s="72"/>
      <c r="DR8282" s="72"/>
      <c r="DS8282" s="72"/>
      <c r="DT8282" s="72"/>
      <c r="DZ8282" s="141"/>
      <c r="EA8282" s="141"/>
      <c r="EE8282" s="143"/>
    </row>
    <row r="8283" spans="78:135">
      <c r="BZ8283"/>
      <c r="CA8283" s="100"/>
      <c r="CB8283"/>
      <c r="CG8283" s="65"/>
      <c r="DJ8283" s="139"/>
      <c r="DK8283" s="95"/>
      <c r="DO8283" s="141"/>
      <c r="DP8283" s="91"/>
      <c r="DQ8283" s="72"/>
      <c r="DR8283" s="72"/>
      <c r="DS8283" s="72"/>
      <c r="DT8283" s="72"/>
      <c r="DZ8283" s="141"/>
      <c r="EA8283" s="141"/>
      <c r="EE8283" s="143"/>
    </row>
    <row r="8284" spans="78:135">
      <c r="BZ8284"/>
      <c r="CA8284" s="100"/>
      <c r="CB8284"/>
      <c r="CG8284" s="65"/>
      <c r="DJ8284" s="139"/>
      <c r="DK8284" s="95"/>
      <c r="DO8284" s="141"/>
      <c r="DP8284" s="91"/>
      <c r="DQ8284" s="72"/>
      <c r="DR8284" s="72"/>
      <c r="DS8284" s="72"/>
      <c r="DT8284" s="72"/>
      <c r="DZ8284" s="141"/>
      <c r="EA8284" s="141"/>
      <c r="EE8284" s="143"/>
    </row>
    <row r="8285" spans="78:135">
      <c r="BZ8285"/>
      <c r="CA8285" s="100"/>
      <c r="CB8285"/>
      <c r="CG8285" s="65"/>
      <c r="DJ8285" s="139"/>
      <c r="DK8285" s="95"/>
      <c r="DO8285" s="141"/>
      <c r="DP8285" s="91"/>
      <c r="DQ8285" s="72"/>
      <c r="DR8285" s="72"/>
      <c r="DS8285" s="72"/>
      <c r="DT8285" s="72"/>
      <c r="DZ8285" s="141"/>
      <c r="EA8285" s="141"/>
      <c r="EE8285" s="143"/>
    </row>
    <row r="8286" spans="78:135">
      <c r="BZ8286"/>
      <c r="CA8286" s="100"/>
      <c r="CB8286"/>
      <c r="CG8286" s="65"/>
      <c r="DJ8286" s="139"/>
      <c r="DK8286" s="95"/>
      <c r="DO8286" s="141"/>
      <c r="DP8286" s="91"/>
      <c r="DQ8286" s="72"/>
      <c r="DR8286" s="72"/>
      <c r="DS8286" s="72"/>
      <c r="DT8286" s="72"/>
      <c r="DZ8286" s="141"/>
      <c r="EA8286" s="141"/>
      <c r="EE8286" s="143"/>
    </row>
    <row r="8287" spans="78:135">
      <c r="BZ8287"/>
      <c r="CA8287" s="100"/>
      <c r="CB8287"/>
      <c r="CG8287" s="65"/>
      <c r="DJ8287" s="139"/>
      <c r="DK8287" s="95"/>
      <c r="DO8287" s="141"/>
      <c r="DP8287" s="91"/>
      <c r="DQ8287" s="72"/>
      <c r="DR8287" s="72"/>
      <c r="DS8287" s="72"/>
      <c r="DT8287" s="72"/>
      <c r="DZ8287" s="141"/>
      <c r="EA8287" s="141"/>
      <c r="EE8287" s="143"/>
    </row>
    <row r="8288" spans="78:135">
      <c r="BZ8288"/>
      <c r="CA8288" s="100"/>
      <c r="CB8288"/>
      <c r="CG8288" s="65"/>
      <c r="DJ8288" s="139"/>
      <c r="DK8288" s="95"/>
      <c r="DO8288" s="141"/>
      <c r="DP8288" s="91"/>
      <c r="DQ8288" s="72"/>
      <c r="DR8288" s="72"/>
      <c r="DS8288" s="72"/>
      <c r="DT8288" s="72"/>
      <c r="DZ8288" s="141"/>
      <c r="EA8288" s="141"/>
      <c r="EE8288" s="143"/>
    </row>
    <row r="8289" spans="78:135">
      <c r="BZ8289"/>
      <c r="CA8289" s="100"/>
      <c r="CB8289"/>
      <c r="CG8289" s="65"/>
      <c r="DJ8289" s="139"/>
      <c r="DK8289" s="95"/>
      <c r="DO8289" s="141"/>
      <c r="DP8289" s="91"/>
      <c r="DQ8289" s="72"/>
      <c r="DR8289" s="72"/>
      <c r="DS8289" s="72"/>
      <c r="DT8289" s="72"/>
      <c r="DZ8289" s="141"/>
      <c r="EA8289" s="141"/>
      <c r="EE8289" s="143"/>
    </row>
    <row r="8290" spans="78:135">
      <c r="BZ8290"/>
      <c r="CA8290" s="100"/>
      <c r="CB8290"/>
      <c r="CG8290" s="65"/>
      <c r="DJ8290" s="139"/>
      <c r="DK8290" s="95"/>
      <c r="DO8290" s="141"/>
      <c r="DP8290" s="91"/>
      <c r="DQ8290" s="72"/>
      <c r="DR8290" s="72"/>
      <c r="DS8290" s="72"/>
      <c r="DT8290" s="72"/>
      <c r="DZ8290" s="141"/>
      <c r="EA8290" s="141"/>
      <c r="EE8290" s="143"/>
    </row>
    <row r="8291" spans="78:135">
      <c r="BZ8291"/>
      <c r="CA8291" s="100"/>
      <c r="CB8291"/>
      <c r="CG8291" s="65"/>
      <c r="DJ8291" s="139"/>
      <c r="DK8291" s="95"/>
      <c r="DO8291" s="141"/>
      <c r="DP8291" s="91"/>
      <c r="DQ8291" s="72"/>
      <c r="DR8291" s="72"/>
      <c r="DS8291" s="72"/>
      <c r="DT8291" s="72"/>
      <c r="DZ8291" s="141"/>
      <c r="EA8291" s="141"/>
      <c r="EE8291" s="143"/>
    </row>
    <row r="8292" spans="78:135">
      <c r="BZ8292"/>
      <c r="CA8292" s="100"/>
      <c r="CB8292"/>
      <c r="CG8292" s="65"/>
      <c r="DJ8292" s="139"/>
      <c r="DK8292" s="95"/>
      <c r="DO8292" s="141"/>
      <c r="DP8292" s="91"/>
      <c r="DQ8292" s="72"/>
      <c r="DR8292" s="72"/>
      <c r="DS8292" s="72"/>
      <c r="DT8292" s="72"/>
      <c r="DZ8292" s="141"/>
      <c r="EA8292" s="141"/>
      <c r="EE8292" s="143"/>
    </row>
    <row r="8293" spans="78:135">
      <c r="BZ8293"/>
      <c r="CA8293" s="100"/>
      <c r="CB8293"/>
      <c r="CG8293" s="65"/>
      <c r="DJ8293" s="139"/>
      <c r="DK8293" s="95"/>
      <c r="DO8293" s="141"/>
      <c r="DP8293" s="91"/>
      <c r="DQ8293" s="72"/>
      <c r="DR8293" s="72"/>
      <c r="DS8293" s="72"/>
      <c r="DT8293" s="72"/>
      <c r="DZ8293" s="141"/>
      <c r="EA8293" s="141"/>
      <c r="EE8293" s="143"/>
    </row>
    <row r="8294" spans="78:135">
      <c r="BZ8294"/>
      <c r="CA8294" s="100"/>
      <c r="CB8294"/>
      <c r="CG8294" s="65"/>
      <c r="DJ8294" s="139"/>
      <c r="DK8294" s="95"/>
      <c r="DO8294" s="141"/>
      <c r="DP8294" s="91"/>
      <c r="DQ8294" s="72"/>
      <c r="DR8294" s="72"/>
      <c r="DS8294" s="72"/>
      <c r="DT8294" s="72"/>
      <c r="DZ8294" s="141"/>
      <c r="EA8294" s="141"/>
      <c r="EE8294" s="143"/>
    </row>
    <row r="8295" spans="78:135">
      <c r="BZ8295"/>
      <c r="CA8295" s="100"/>
      <c r="CB8295"/>
      <c r="CG8295" s="65"/>
      <c r="DJ8295" s="139"/>
      <c r="DK8295" s="95"/>
      <c r="DO8295" s="141"/>
      <c r="DP8295" s="91"/>
      <c r="DQ8295" s="72"/>
      <c r="DR8295" s="72"/>
      <c r="DS8295" s="72"/>
      <c r="DT8295" s="72"/>
      <c r="DZ8295" s="141"/>
      <c r="EA8295" s="141"/>
      <c r="EE8295" s="143"/>
    </row>
    <row r="8296" spans="78:135">
      <c r="BZ8296"/>
      <c r="CA8296" s="100"/>
      <c r="CB8296"/>
      <c r="CG8296" s="65"/>
      <c r="DJ8296" s="139"/>
      <c r="DK8296" s="95"/>
      <c r="DO8296" s="141"/>
      <c r="DP8296" s="91"/>
      <c r="DQ8296" s="72"/>
      <c r="DR8296" s="72"/>
      <c r="DS8296" s="72"/>
      <c r="DT8296" s="72"/>
      <c r="DZ8296" s="141"/>
      <c r="EA8296" s="141"/>
      <c r="EE8296" s="143"/>
    </row>
    <row r="8297" spans="78:135">
      <c r="BZ8297"/>
      <c r="CA8297" s="100"/>
      <c r="CB8297"/>
      <c r="CG8297" s="65"/>
      <c r="DJ8297" s="139"/>
      <c r="DK8297" s="95"/>
      <c r="DO8297" s="141"/>
      <c r="DP8297" s="91"/>
      <c r="DQ8297" s="72"/>
      <c r="DR8297" s="72"/>
      <c r="DS8297" s="72"/>
      <c r="DT8297" s="72"/>
      <c r="DZ8297" s="141"/>
      <c r="EA8297" s="141"/>
      <c r="EE8297" s="143"/>
    </row>
    <row r="8298" spans="78:135">
      <c r="BZ8298"/>
      <c r="CA8298" s="100"/>
      <c r="CB8298"/>
      <c r="CG8298" s="65"/>
      <c r="DJ8298" s="139"/>
      <c r="DK8298" s="95"/>
      <c r="DO8298" s="141"/>
      <c r="DP8298" s="91"/>
      <c r="DQ8298" s="72"/>
      <c r="DR8298" s="72"/>
      <c r="DS8298" s="72"/>
      <c r="DT8298" s="72"/>
      <c r="DZ8298" s="141"/>
      <c r="EA8298" s="141"/>
      <c r="EE8298" s="143"/>
    </row>
    <row r="8299" spans="78:135">
      <c r="BZ8299"/>
      <c r="CA8299" s="100"/>
      <c r="CB8299"/>
      <c r="CG8299" s="65"/>
      <c r="DJ8299" s="139"/>
      <c r="DK8299" s="95"/>
      <c r="DO8299" s="141"/>
      <c r="DP8299" s="91"/>
      <c r="DQ8299" s="72"/>
      <c r="DR8299" s="72"/>
      <c r="DS8299" s="72"/>
      <c r="DT8299" s="72"/>
      <c r="DZ8299" s="141"/>
      <c r="EA8299" s="141"/>
      <c r="EE8299" s="143"/>
    </row>
    <row r="8300" spans="78:135">
      <c r="BZ8300"/>
      <c r="CA8300" s="100"/>
      <c r="CB8300"/>
      <c r="CG8300" s="65"/>
      <c r="DJ8300" s="139"/>
      <c r="DK8300" s="95"/>
      <c r="DO8300" s="141"/>
      <c r="DP8300" s="91"/>
      <c r="DQ8300" s="72"/>
      <c r="DR8300" s="72"/>
      <c r="DS8300" s="72"/>
      <c r="DT8300" s="72"/>
      <c r="DZ8300" s="141"/>
      <c r="EA8300" s="141"/>
      <c r="EE8300" s="143"/>
    </row>
    <row r="8301" spans="78:135">
      <c r="BZ8301"/>
      <c r="CA8301" s="100"/>
      <c r="CB8301"/>
      <c r="CG8301" s="65"/>
      <c r="DJ8301" s="139"/>
      <c r="DK8301" s="95"/>
      <c r="DO8301" s="141"/>
      <c r="DP8301" s="91"/>
      <c r="DQ8301" s="72"/>
      <c r="DR8301" s="72"/>
      <c r="DS8301" s="72"/>
      <c r="DT8301" s="72"/>
      <c r="DZ8301" s="141"/>
      <c r="EA8301" s="141"/>
      <c r="EE8301" s="143"/>
    </row>
    <row r="8302" spans="78:135">
      <c r="BZ8302"/>
      <c r="CA8302" s="100"/>
      <c r="CB8302"/>
      <c r="CG8302" s="65"/>
      <c r="DJ8302" s="139"/>
      <c r="DK8302" s="95"/>
      <c r="DO8302" s="141"/>
      <c r="DP8302" s="91"/>
      <c r="DQ8302" s="72"/>
      <c r="DR8302" s="72"/>
      <c r="DS8302" s="72"/>
      <c r="DT8302" s="72"/>
      <c r="DZ8302" s="141"/>
      <c r="EA8302" s="141"/>
      <c r="EE8302" s="143"/>
    </row>
    <row r="8303" spans="78:135">
      <c r="BZ8303"/>
      <c r="CA8303" s="100"/>
      <c r="CB8303"/>
      <c r="CG8303" s="65"/>
      <c r="DJ8303" s="139"/>
      <c r="DK8303" s="95"/>
      <c r="DO8303" s="141"/>
      <c r="DP8303" s="91"/>
      <c r="DQ8303" s="72"/>
      <c r="DR8303" s="72"/>
      <c r="DS8303" s="72"/>
      <c r="DT8303" s="72"/>
      <c r="DZ8303" s="141"/>
      <c r="EA8303" s="141"/>
      <c r="EE8303" s="143"/>
    </row>
    <row r="8304" spans="78:135">
      <c r="BZ8304"/>
      <c r="CA8304" s="100"/>
      <c r="CB8304"/>
      <c r="CG8304" s="65"/>
      <c r="DJ8304" s="139"/>
      <c r="DK8304" s="95"/>
      <c r="DO8304" s="141"/>
      <c r="DP8304" s="91"/>
      <c r="DQ8304" s="72"/>
      <c r="DR8304" s="72"/>
      <c r="DS8304" s="72"/>
      <c r="DT8304" s="72"/>
      <c r="DZ8304" s="141"/>
      <c r="EA8304" s="141"/>
      <c r="EE8304" s="143"/>
    </row>
    <row r="8305" spans="78:135">
      <c r="BZ8305"/>
      <c r="CA8305" s="100"/>
      <c r="CB8305"/>
      <c r="CG8305" s="65"/>
      <c r="DJ8305" s="139"/>
      <c r="DK8305" s="95"/>
      <c r="DO8305" s="141"/>
      <c r="DP8305" s="91"/>
      <c r="DQ8305" s="72"/>
      <c r="DR8305" s="72"/>
      <c r="DS8305" s="72"/>
      <c r="DT8305" s="72"/>
      <c r="DZ8305" s="141"/>
      <c r="EA8305" s="141"/>
      <c r="EE8305" s="143"/>
    </row>
    <row r="8306" spans="78:135">
      <c r="BZ8306"/>
      <c r="CA8306" s="100"/>
      <c r="CB8306"/>
      <c r="CG8306" s="65"/>
      <c r="DJ8306" s="139"/>
      <c r="DK8306" s="95"/>
      <c r="DO8306" s="141"/>
      <c r="DP8306" s="91"/>
      <c r="DQ8306" s="72"/>
      <c r="DR8306" s="72"/>
      <c r="DS8306" s="72"/>
      <c r="DT8306" s="72"/>
      <c r="DZ8306" s="141"/>
      <c r="EA8306" s="141"/>
      <c r="EE8306" s="143"/>
    </row>
    <row r="8307" spans="78:135">
      <c r="BZ8307"/>
      <c r="CA8307" s="100"/>
      <c r="CB8307"/>
      <c r="CG8307" s="65"/>
      <c r="DJ8307" s="139"/>
      <c r="DK8307" s="95"/>
      <c r="DO8307" s="141"/>
      <c r="DP8307" s="91"/>
      <c r="DQ8307" s="72"/>
      <c r="DR8307" s="72"/>
      <c r="DS8307" s="72"/>
      <c r="DT8307" s="72"/>
      <c r="DZ8307" s="141"/>
      <c r="EA8307" s="141"/>
      <c r="EE8307" s="143"/>
    </row>
    <row r="8308" spans="78:135">
      <c r="BZ8308"/>
      <c r="CA8308" s="100"/>
      <c r="CB8308"/>
      <c r="CG8308" s="65"/>
      <c r="DJ8308" s="139"/>
      <c r="DK8308" s="95"/>
      <c r="DO8308" s="141"/>
      <c r="DP8308" s="91"/>
      <c r="DQ8308" s="72"/>
      <c r="DR8308" s="72"/>
      <c r="DS8308" s="72"/>
      <c r="DT8308" s="72"/>
      <c r="DZ8308" s="141"/>
      <c r="EA8308" s="141"/>
      <c r="EE8308" s="143"/>
    </row>
    <row r="8309" spans="78:135">
      <c r="BZ8309"/>
      <c r="CA8309" s="100"/>
      <c r="CB8309"/>
      <c r="CG8309" s="65"/>
      <c r="DJ8309" s="139"/>
      <c r="DK8309" s="95"/>
      <c r="DO8309" s="141"/>
      <c r="DP8309" s="91"/>
      <c r="DQ8309" s="72"/>
      <c r="DR8309" s="72"/>
      <c r="DS8309" s="72"/>
      <c r="DT8309" s="72"/>
      <c r="DZ8309" s="141"/>
      <c r="EA8309" s="141"/>
      <c r="EE8309" s="143"/>
    </row>
    <row r="8310" spans="78:135">
      <c r="BZ8310"/>
      <c r="CA8310" s="100"/>
      <c r="CB8310"/>
      <c r="CG8310" s="65"/>
      <c r="DJ8310" s="139"/>
      <c r="DK8310" s="95"/>
      <c r="DO8310" s="141"/>
      <c r="DP8310" s="91"/>
      <c r="DQ8310" s="72"/>
      <c r="DR8310" s="72"/>
      <c r="DS8310" s="72"/>
      <c r="DT8310" s="72"/>
      <c r="DZ8310" s="141"/>
      <c r="EA8310" s="141"/>
      <c r="EE8310" s="143"/>
    </row>
    <row r="8311" spans="78:135">
      <c r="BZ8311"/>
      <c r="CA8311" s="100"/>
      <c r="CB8311"/>
      <c r="CG8311" s="65"/>
      <c r="DJ8311" s="139"/>
      <c r="DK8311" s="95"/>
      <c r="DO8311" s="141"/>
      <c r="DP8311" s="91"/>
      <c r="DQ8311" s="72"/>
      <c r="DR8311" s="72"/>
      <c r="DS8311" s="72"/>
      <c r="DT8311" s="72"/>
      <c r="DZ8311" s="141"/>
      <c r="EA8311" s="141"/>
      <c r="EE8311" s="143"/>
    </row>
    <row r="8312" spans="78:135">
      <c r="BZ8312"/>
      <c r="CA8312" s="100"/>
      <c r="CB8312"/>
      <c r="CG8312" s="65"/>
      <c r="DJ8312" s="139"/>
      <c r="DK8312" s="95"/>
      <c r="DO8312" s="141"/>
      <c r="DP8312" s="91"/>
      <c r="DQ8312" s="72"/>
      <c r="DR8312" s="72"/>
      <c r="DS8312" s="72"/>
      <c r="DT8312" s="72"/>
      <c r="DZ8312" s="141"/>
      <c r="EA8312" s="141"/>
      <c r="EE8312" s="143"/>
    </row>
    <row r="8313" spans="78:135">
      <c r="BZ8313"/>
      <c r="CA8313" s="100"/>
      <c r="CB8313"/>
      <c r="CG8313" s="65"/>
      <c r="DJ8313" s="139"/>
      <c r="DK8313" s="95"/>
      <c r="DO8313" s="141"/>
      <c r="DP8313" s="91"/>
      <c r="DQ8313" s="72"/>
      <c r="DR8313" s="72"/>
      <c r="DS8313" s="72"/>
      <c r="DT8313" s="72"/>
      <c r="DZ8313" s="141"/>
      <c r="EA8313" s="141"/>
      <c r="EE8313" s="143"/>
    </row>
    <row r="8314" spans="78:135">
      <c r="BZ8314"/>
      <c r="CA8314" s="100"/>
      <c r="CB8314"/>
      <c r="CG8314" s="65"/>
      <c r="DJ8314" s="139"/>
      <c r="DK8314" s="95"/>
      <c r="DO8314" s="141"/>
      <c r="DP8314" s="91"/>
      <c r="DQ8314" s="72"/>
      <c r="DR8314" s="72"/>
      <c r="DS8314" s="72"/>
      <c r="DT8314" s="72"/>
      <c r="DZ8314" s="141"/>
      <c r="EA8314" s="141"/>
      <c r="EE8314" s="143"/>
    </row>
    <row r="8315" spans="78:135">
      <c r="BZ8315"/>
      <c r="CA8315" s="100"/>
      <c r="CB8315"/>
      <c r="CG8315" s="65"/>
      <c r="DJ8315" s="139"/>
      <c r="DK8315" s="95"/>
      <c r="DO8315" s="141"/>
      <c r="DP8315" s="91"/>
      <c r="DQ8315" s="72"/>
      <c r="DR8315" s="72"/>
      <c r="DS8315" s="72"/>
      <c r="DT8315" s="72"/>
      <c r="DZ8315" s="141"/>
      <c r="EA8315" s="141"/>
      <c r="EE8315" s="143"/>
    </row>
    <row r="8316" spans="78:135">
      <c r="BZ8316"/>
      <c r="CA8316" s="100"/>
      <c r="CB8316"/>
      <c r="CG8316" s="65"/>
      <c r="DJ8316" s="139"/>
      <c r="DK8316" s="95"/>
      <c r="DO8316" s="141"/>
      <c r="DP8316" s="91"/>
      <c r="DQ8316" s="72"/>
      <c r="DR8316" s="72"/>
      <c r="DS8316" s="72"/>
      <c r="DT8316" s="72"/>
      <c r="DZ8316" s="141"/>
      <c r="EA8316" s="141"/>
      <c r="EE8316" s="143"/>
    </row>
    <row r="8317" spans="78:135">
      <c r="BZ8317"/>
      <c r="CA8317" s="100"/>
      <c r="CB8317"/>
      <c r="CG8317" s="65"/>
      <c r="DJ8317" s="139"/>
      <c r="DK8317" s="95"/>
      <c r="DO8317" s="141"/>
      <c r="DP8317" s="91"/>
      <c r="DQ8317" s="72"/>
      <c r="DR8317" s="72"/>
      <c r="DS8317" s="72"/>
      <c r="DT8317" s="72"/>
      <c r="DZ8317" s="141"/>
      <c r="EA8317" s="141"/>
      <c r="EE8317" s="143"/>
    </row>
    <row r="8318" spans="78:135">
      <c r="BZ8318"/>
      <c r="CA8318" s="100"/>
      <c r="CB8318"/>
      <c r="CG8318" s="65"/>
      <c r="DJ8318" s="139"/>
      <c r="DK8318" s="95"/>
      <c r="DO8318" s="141"/>
      <c r="DP8318" s="91"/>
      <c r="DQ8318" s="72"/>
      <c r="DR8318" s="72"/>
      <c r="DS8318" s="72"/>
      <c r="DT8318" s="72"/>
      <c r="DZ8318" s="141"/>
      <c r="EA8318" s="141"/>
      <c r="EE8318" s="143"/>
    </row>
    <row r="8319" spans="78:135">
      <c r="BZ8319"/>
      <c r="CA8319" s="100"/>
      <c r="CB8319"/>
      <c r="CG8319" s="65"/>
      <c r="DJ8319" s="139"/>
      <c r="DK8319" s="95"/>
      <c r="DO8319" s="141"/>
      <c r="DP8319" s="91"/>
      <c r="DQ8319" s="72"/>
      <c r="DR8319" s="72"/>
      <c r="DS8319" s="72"/>
      <c r="DT8319" s="72"/>
      <c r="DZ8319" s="141"/>
      <c r="EA8319" s="141"/>
      <c r="EE8319" s="143"/>
    </row>
    <row r="8320" spans="78:135">
      <c r="BZ8320"/>
      <c r="CA8320" s="100"/>
      <c r="CB8320"/>
      <c r="CG8320" s="65"/>
      <c r="DJ8320" s="139"/>
      <c r="DK8320" s="95"/>
      <c r="DO8320" s="141"/>
      <c r="DP8320" s="91"/>
      <c r="DQ8320" s="72"/>
      <c r="DR8320" s="72"/>
      <c r="DS8320" s="72"/>
      <c r="DT8320" s="72"/>
      <c r="DZ8320" s="141"/>
      <c r="EA8320" s="141"/>
      <c r="EE8320" s="143"/>
    </row>
    <row r="8321" spans="78:135">
      <c r="BZ8321"/>
      <c r="CA8321" s="100"/>
      <c r="CB8321"/>
      <c r="CG8321" s="65"/>
      <c r="DJ8321" s="139"/>
      <c r="DK8321" s="95"/>
      <c r="DO8321" s="141"/>
      <c r="DP8321" s="91"/>
      <c r="DQ8321" s="72"/>
      <c r="DR8321" s="72"/>
      <c r="DS8321" s="72"/>
      <c r="DT8321" s="72"/>
      <c r="DZ8321" s="141"/>
      <c r="EA8321" s="141"/>
      <c r="EE8321" s="143"/>
    </row>
    <row r="8322" spans="78:135">
      <c r="BZ8322"/>
      <c r="CA8322" s="100"/>
      <c r="CB8322"/>
      <c r="CG8322" s="65"/>
      <c r="DJ8322" s="139"/>
      <c r="DK8322" s="95"/>
      <c r="DO8322" s="141"/>
      <c r="DP8322" s="91"/>
      <c r="DQ8322" s="72"/>
      <c r="DR8322" s="72"/>
      <c r="DS8322" s="72"/>
      <c r="DT8322" s="72"/>
      <c r="DZ8322" s="141"/>
      <c r="EA8322" s="141"/>
      <c r="EE8322" s="143"/>
    </row>
    <row r="8323" spans="78:135">
      <c r="BZ8323"/>
      <c r="CA8323" s="100"/>
      <c r="CB8323"/>
      <c r="CG8323" s="65"/>
      <c r="DJ8323" s="139"/>
      <c r="DK8323" s="95"/>
      <c r="DO8323" s="141"/>
      <c r="DP8323" s="91"/>
      <c r="DQ8323" s="72"/>
      <c r="DR8323" s="72"/>
      <c r="DS8323" s="72"/>
      <c r="DT8323" s="72"/>
      <c r="DZ8323" s="141"/>
      <c r="EA8323" s="141"/>
      <c r="EE8323" s="143"/>
    </row>
    <row r="8324" spans="78:135">
      <c r="BZ8324"/>
      <c r="CA8324" s="100"/>
      <c r="CB8324"/>
      <c r="CG8324" s="65"/>
      <c r="DJ8324" s="139"/>
      <c r="DK8324" s="95"/>
      <c r="DO8324" s="141"/>
      <c r="DP8324" s="91"/>
      <c r="DQ8324" s="72"/>
      <c r="DR8324" s="72"/>
      <c r="DS8324" s="72"/>
      <c r="DT8324" s="72"/>
      <c r="DZ8324" s="141"/>
      <c r="EA8324" s="141"/>
      <c r="EE8324" s="143"/>
    </row>
    <row r="8325" spans="78:135">
      <c r="BZ8325"/>
      <c r="CA8325" s="100"/>
      <c r="CB8325"/>
      <c r="CG8325" s="65"/>
      <c r="DJ8325" s="139"/>
      <c r="DK8325" s="95"/>
      <c r="DO8325" s="141"/>
      <c r="DP8325" s="91"/>
      <c r="DQ8325" s="72"/>
      <c r="DR8325" s="72"/>
      <c r="DS8325" s="72"/>
      <c r="DT8325" s="72"/>
      <c r="DZ8325" s="141"/>
      <c r="EA8325" s="141"/>
      <c r="EE8325" s="143"/>
    </row>
    <row r="8326" spans="78:135">
      <c r="BZ8326"/>
      <c r="CA8326" s="100"/>
      <c r="CB8326"/>
      <c r="CG8326" s="65"/>
      <c r="DJ8326" s="139"/>
      <c r="DK8326" s="95"/>
      <c r="DO8326" s="141"/>
      <c r="DP8326" s="91"/>
      <c r="DQ8326" s="72"/>
      <c r="DR8326" s="72"/>
      <c r="DS8326" s="72"/>
      <c r="DT8326" s="72"/>
      <c r="DZ8326" s="141"/>
      <c r="EA8326" s="141"/>
      <c r="EE8326" s="143"/>
    </row>
    <row r="8327" spans="78:135">
      <c r="BZ8327"/>
      <c r="CA8327" s="100"/>
      <c r="CB8327"/>
      <c r="CG8327" s="65"/>
      <c r="DJ8327" s="139"/>
      <c r="DK8327" s="95"/>
      <c r="DO8327" s="141"/>
      <c r="DP8327" s="91"/>
      <c r="DQ8327" s="72"/>
      <c r="DR8327" s="72"/>
      <c r="DS8327" s="72"/>
      <c r="DT8327" s="72"/>
      <c r="DZ8327" s="141"/>
      <c r="EA8327" s="141"/>
      <c r="EE8327" s="143"/>
    </row>
    <row r="8328" spans="78:135">
      <c r="BZ8328"/>
      <c r="CA8328" s="100"/>
      <c r="CB8328"/>
      <c r="CG8328" s="65"/>
      <c r="DJ8328" s="139"/>
      <c r="DK8328" s="95"/>
      <c r="DO8328" s="141"/>
      <c r="DP8328" s="91"/>
      <c r="DQ8328" s="72"/>
      <c r="DR8328" s="72"/>
      <c r="DS8328" s="72"/>
      <c r="DT8328" s="72"/>
      <c r="DZ8328" s="141"/>
      <c r="EA8328" s="141"/>
      <c r="EE8328" s="143"/>
    </row>
    <row r="8329" spans="78:135">
      <c r="BZ8329"/>
      <c r="CA8329" s="100"/>
      <c r="CB8329"/>
      <c r="CG8329" s="65"/>
      <c r="DJ8329" s="139"/>
      <c r="DK8329" s="95"/>
      <c r="DO8329" s="141"/>
      <c r="DP8329" s="91"/>
      <c r="DQ8329" s="72"/>
      <c r="DR8329" s="72"/>
      <c r="DS8329" s="72"/>
      <c r="DT8329" s="72"/>
      <c r="DZ8329" s="141"/>
      <c r="EA8329" s="141"/>
      <c r="EE8329" s="143"/>
    </row>
    <row r="8330" spans="78:135">
      <c r="BZ8330"/>
      <c r="CA8330" s="100"/>
      <c r="CB8330"/>
      <c r="CG8330" s="65"/>
      <c r="DJ8330" s="139"/>
      <c r="DK8330" s="95"/>
      <c r="DO8330" s="141"/>
      <c r="DP8330" s="91"/>
      <c r="DQ8330" s="72"/>
      <c r="DR8330" s="72"/>
      <c r="DS8330" s="72"/>
      <c r="DT8330" s="72"/>
      <c r="DZ8330" s="141"/>
      <c r="EA8330" s="141"/>
      <c r="EE8330" s="143"/>
    </row>
    <row r="8331" spans="78:135">
      <c r="BZ8331"/>
      <c r="CA8331" s="100"/>
      <c r="CB8331"/>
      <c r="CG8331" s="65"/>
      <c r="DJ8331" s="139"/>
      <c r="DK8331" s="95"/>
      <c r="DO8331" s="141"/>
      <c r="DP8331" s="91"/>
      <c r="DQ8331" s="72"/>
      <c r="DR8331" s="72"/>
      <c r="DS8331" s="72"/>
      <c r="DT8331" s="72"/>
      <c r="DZ8331" s="141"/>
      <c r="EA8331" s="141"/>
      <c r="EE8331" s="143"/>
    </row>
    <row r="8332" spans="78:135">
      <c r="BZ8332"/>
      <c r="CA8332" s="100"/>
      <c r="CB8332"/>
      <c r="CG8332" s="65"/>
      <c r="DJ8332" s="139"/>
      <c r="DK8332" s="95"/>
      <c r="DO8332" s="141"/>
      <c r="DP8332" s="91"/>
      <c r="DQ8332" s="72"/>
      <c r="DR8332" s="72"/>
      <c r="DS8332" s="72"/>
      <c r="DT8332" s="72"/>
      <c r="DZ8332" s="141"/>
      <c r="EA8332" s="141"/>
      <c r="EE8332" s="143"/>
    </row>
    <row r="8333" spans="78:135">
      <c r="BZ8333"/>
      <c r="CA8333" s="100"/>
      <c r="CB8333"/>
      <c r="CG8333" s="65"/>
      <c r="DJ8333" s="139"/>
      <c r="DK8333" s="95"/>
      <c r="DO8333" s="141"/>
      <c r="DP8333" s="91"/>
      <c r="DQ8333" s="72"/>
      <c r="DR8333" s="72"/>
      <c r="DS8333" s="72"/>
      <c r="DT8333" s="72"/>
      <c r="DZ8333" s="141"/>
      <c r="EA8333" s="141"/>
      <c r="EE8333" s="143"/>
    </row>
    <row r="8334" spans="78:135">
      <c r="BZ8334"/>
      <c r="CA8334" s="100"/>
      <c r="CB8334"/>
      <c r="CG8334" s="65"/>
      <c r="DJ8334" s="139"/>
      <c r="DK8334" s="95"/>
      <c r="DO8334" s="141"/>
      <c r="DP8334" s="91"/>
      <c r="DQ8334" s="72"/>
      <c r="DR8334" s="72"/>
      <c r="DS8334" s="72"/>
      <c r="DT8334" s="72"/>
      <c r="DZ8334" s="141"/>
      <c r="EA8334" s="141"/>
      <c r="EE8334" s="143"/>
    </row>
    <row r="8335" spans="78:135">
      <c r="BZ8335"/>
      <c r="CA8335" s="100"/>
      <c r="CB8335"/>
      <c r="CG8335" s="65"/>
      <c r="DJ8335" s="139"/>
      <c r="DK8335" s="95"/>
      <c r="DO8335" s="141"/>
      <c r="DP8335" s="91"/>
      <c r="DQ8335" s="72"/>
      <c r="DR8335" s="72"/>
      <c r="DS8335" s="72"/>
      <c r="DT8335" s="72"/>
      <c r="DZ8335" s="141"/>
      <c r="EA8335" s="141"/>
      <c r="EE8335" s="143"/>
    </row>
    <row r="8336" spans="78:135">
      <c r="BZ8336"/>
      <c r="CA8336" s="100"/>
      <c r="CB8336"/>
      <c r="CG8336" s="65"/>
      <c r="DJ8336" s="139"/>
      <c r="DK8336" s="95"/>
      <c r="DO8336" s="141"/>
      <c r="DP8336" s="91"/>
      <c r="DQ8336" s="72"/>
      <c r="DR8336" s="72"/>
      <c r="DS8336" s="72"/>
      <c r="DT8336" s="72"/>
      <c r="DZ8336" s="141"/>
      <c r="EA8336" s="141"/>
      <c r="EE8336" s="143"/>
    </row>
    <row r="8337" spans="78:135">
      <c r="BZ8337"/>
      <c r="CA8337" s="100"/>
      <c r="CB8337"/>
      <c r="CG8337" s="65"/>
      <c r="DJ8337" s="139"/>
      <c r="DK8337" s="95"/>
      <c r="DO8337" s="141"/>
      <c r="DP8337" s="91"/>
      <c r="DQ8337" s="72"/>
      <c r="DR8337" s="72"/>
      <c r="DS8337" s="72"/>
      <c r="DT8337" s="72"/>
      <c r="DZ8337" s="141"/>
      <c r="EA8337" s="141"/>
      <c r="EE8337" s="143"/>
    </row>
    <row r="8338" spans="78:135">
      <c r="BZ8338"/>
      <c r="CA8338" s="100"/>
      <c r="CB8338"/>
      <c r="CG8338" s="65"/>
      <c r="DJ8338" s="139"/>
      <c r="DK8338" s="95"/>
      <c r="DO8338" s="141"/>
      <c r="DP8338" s="91"/>
      <c r="DQ8338" s="72"/>
      <c r="DR8338" s="72"/>
      <c r="DS8338" s="72"/>
      <c r="DT8338" s="72"/>
      <c r="DZ8338" s="141"/>
      <c r="EA8338" s="141"/>
      <c r="EE8338" s="143"/>
    </row>
    <row r="8339" spans="78:135">
      <c r="BZ8339"/>
      <c r="CA8339" s="100"/>
      <c r="CB8339"/>
      <c r="CG8339" s="65"/>
      <c r="DJ8339" s="139"/>
      <c r="DK8339" s="95"/>
      <c r="DO8339" s="141"/>
      <c r="DP8339" s="91"/>
      <c r="DQ8339" s="72"/>
      <c r="DR8339" s="72"/>
      <c r="DS8339" s="72"/>
      <c r="DT8339" s="72"/>
      <c r="DZ8339" s="141"/>
      <c r="EA8339" s="141"/>
      <c r="EE8339" s="143"/>
    </row>
    <row r="8340" spans="78:135">
      <c r="BZ8340"/>
      <c r="CA8340" s="100"/>
      <c r="CB8340"/>
      <c r="CG8340" s="65"/>
      <c r="DJ8340" s="139"/>
      <c r="DK8340" s="95"/>
      <c r="DO8340" s="141"/>
      <c r="DP8340" s="91"/>
      <c r="DQ8340" s="72"/>
      <c r="DR8340" s="72"/>
      <c r="DS8340" s="72"/>
      <c r="DT8340" s="72"/>
      <c r="DZ8340" s="141"/>
      <c r="EA8340" s="141"/>
      <c r="EE8340" s="143"/>
    </row>
    <row r="8341" spans="78:135">
      <c r="BZ8341"/>
      <c r="CA8341" s="100"/>
      <c r="CB8341"/>
      <c r="CG8341" s="65"/>
      <c r="DJ8341" s="139"/>
      <c r="DK8341" s="95"/>
      <c r="DO8341" s="141"/>
      <c r="DP8341" s="91"/>
      <c r="DQ8341" s="72"/>
      <c r="DR8341" s="72"/>
      <c r="DS8341" s="72"/>
      <c r="DT8341" s="72"/>
      <c r="DZ8341" s="141"/>
      <c r="EA8341" s="141"/>
      <c r="EE8341" s="143"/>
    </row>
    <row r="8342" spans="78:135">
      <c r="BZ8342"/>
      <c r="CA8342" s="100"/>
      <c r="CB8342"/>
      <c r="CG8342" s="65"/>
      <c r="DJ8342" s="139"/>
      <c r="DK8342" s="95"/>
      <c r="DO8342" s="141"/>
      <c r="DP8342" s="91"/>
      <c r="DQ8342" s="72"/>
      <c r="DR8342" s="72"/>
      <c r="DS8342" s="72"/>
      <c r="DT8342" s="72"/>
      <c r="DZ8342" s="141"/>
      <c r="EA8342" s="141"/>
      <c r="EE8342" s="143"/>
    </row>
    <row r="8343" spans="78:135">
      <c r="BZ8343"/>
      <c r="CA8343" s="100"/>
      <c r="CB8343"/>
      <c r="CG8343" s="65"/>
      <c r="DJ8343" s="139"/>
      <c r="DK8343" s="95"/>
      <c r="DO8343" s="141"/>
      <c r="DP8343" s="91"/>
      <c r="DQ8343" s="72"/>
      <c r="DR8343" s="72"/>
      <c r="DS8343" s="72"/>
      <c r="DT8343" s="72"/>
      <c r="DZ8343" s="141"/>
      <c r="EA8343" s="141"/>
      <c r="EE8343" s="143"/>
    </row>
    <row r="8344" spans="78:135">
      <c r="BZ8344"/>
      <c r="CA8344" s="100"/>
      <c r="CB8344"/>
      <c r="CG8344" s="65"/>
      <c r="DJ8344" s="139"/>
      <c r="DK8344" s="95"/>
      <c r="DO8344" s="141"/>
      <c r="DP8344" s="91"/>
      <c r="DQ8344" s="72"/>
      <c r="DR8344" s="72"/>
      <c r="DS8344" s="72"/>
      <c r="DT8344" s="72"/>
      <c r="DZ8344" s="141"/>
      <c r="EA8344" s="141"/>
      <c r="EE8344" s="143"/>
    </row>
    <row r="8345" spans="78:135">
      <c r="BZ8345"/>
      <c r="CA8345" s="100"/>
      <c r="CB8345"/>
      <c r="CG8345" s="65"/>
      <c r="DJ8345" s="139"/>
      <c r="DK8345" s="95"/>
      <c r="DO8345" s="141"/>
      <c r="DP8345" s="91"/>
      <c r="DQ8345" s="72"/>
      <c r="DR8345" s="72"/>
      <c r="DS8345" s="72"/>
      <c r="DT8345" s="72"/>
      <c r="DZ8345" s="141"/>
      <c r="EA8345" s="141"/>
      <c r="EE8345" s="143"/>
    </row>
    <row r="8346" spans="78:135">
      <c r="BZ8346"/>
      <c r="CA8346" s="100"/>
      <c r="CB8346"/>
      <c r="CG8346" s="65"/>
      <c r="DJ8346" s="139"/>
      <c r="DK8346" s="95"/>
      <c r="DO8346" s="141"/>
      <c r="DP8346" s="91"/>
      <c r="DQ8346" s="72"/>
      <c r="DR8346" s="72"/>
      <c r="DS8346" s="72"/>
      <c r="DT8346" s="72"/>
      <c r="DZ8346" s="141"/>
      <c r="EA8346" s="141"/>
      <c r="EE8346" s="143"/>
    </row>
    <row r="8347" spans="78:135">
      <c r="BZ8347"/>
      <c r="CA8347" s="100"/>
      <c r="CB8347"/>
      <c r="CG8347" s="65"/>
      <c r="DJ8347" s="139"/>
      <c r="DK8347" s="95"/>
      <c r="DO8347" s="141"/>
      <c r="DP8347" s="91"/>
      <c r="DQ8347" s="72"/>
      <c r="DR8347" s="72"/>
      <c r="DS8347" s="72"/>
      <c r="DT8347" s="72"/>
      <c r="DZ8347" s="141"/>
      <c r="EA8347" s="141"/>
      <c r="EE8347" s="143"/>
    </row>
    <row r="8348" spans="78:135">
      <c r="BZ8348"/>
      <c r="CA8348" s="100"/>
      <c r="CB8348"/>
      <c r="CG8348" s="65"/>
      <c r="DJ8348" s="139"/>
      <c r="DK8348" s="95"/>
      <c r="DO8348" s="141"/>
      <c r="DP8348" s="91"/>
      <c r="DQ8348" s="72"/>
      <c r="DR8348" s="72"/>
      <c r="DS8348" s="72"/>
      <c r="DT8348" s="72"/>
      <c r="DZ8348" s="141"/>
      <c r="EA8348" s="141"/>
      <c r="EE8348" s="143"/>
    </row>
    <row r="8349" spans="78:135">
      <c r="BZ8349"/>
      <c r="CA8349" s="100"/>
      <c r="CB8349"/>
      <c r="CG8349" s="65"/>
      <c r="DJ8349" s="139"/>
      <c r="DK8349" s="95"/>
      <c r="DO8349" s="141"/>
      <c r="DP8349" s="91"/>
      <c r="DQ8349" s="72"/>
      <c r="DR8349" s="72"/>
      <c r="DS8349" s="72"/>
      <c r="DT8349" s="72"/>
      <c r="DZ8349" s="141"/>
      <c r="EA8349" s="141"/>
      <c r="EE8349" s="143"/>
    </row>
    <row r="8350" spans="78:135">
      <c r="BZ8350"/>
      <c r="CA8350" s="100"/>
      <c r="CB8350"/>
      <c r="CG8350" s="65"/>
      <c r="DJ8350" s="139"/>
      <c r="DK8350" s="95"/>
      <c r="DO8350" s="141"/>
      <c r="DP8350" s="91"/>
      <c r="DQ8350" s="72"/>
      <c r="DR8350" s="72"/>
      <c r="DS8350" s="72"/>
      <c r="DT8350" s="72"/>
      <c r="DZ8350" s="141"/>
      <c r="EA8350" s="141"/>
      <c r="EE8350" s="143"/>
    </row>
    <row r="8351" spans="78:135">
      <c r="BZ8351"/>
      <c r="CA8351" s="100"/>
      <c r="CB8351"/>
      <c r="CG8351" s="65"/>
      <c r="DJ8351" s="139"/>
      <c r="DK8351" s="95"/>
      <c r="DO8351" s="141"/>
      <c r="DP8351" s="91"/>
      <c r="DQ8351" s="72"/>
      <c r="DR8351" s="72"/>
      <c r="DS8351" s="72"/>
      <c r="DT8351" s="72"/>
      <c r="DZ8351" s="141"/>
      <c r="EA8351" s="141"/>
      <c r="EE8351" s="143"/>
    </row>
    <row r="8352" spans="78:135">
      <c r="BZ8352"/>
      <c r="CA8352" s="100"/>
      <c r="CB8352"/>
      <c r="CG8352" s="65"/>
      <c r="DJ8352" s="139"/>
      <c r="DK8352" s="95"/>
      <c r="DO8352" s="141"/>
      <c r="DP8352" s="91"/>
      <c r="DQ8352" s="72"/>
      <c r="DR8352" s="72"/>
      <c r="DS8352" s="72"/>
      <c r="DT8352" s="72"/>
      <c r="DZ8352" s="141"/>
      <c r="EA8352" s="141"/>
      <c r="EE8352" s="143"/>
    </row>
    <row r="8353" spans="78:135">
      <c r="BZ8353"/>
      <c r="CA8353" s="100"/>
      <c r="CB8353"/>
      <c r="CG8353" s="65"/>
      <c r="DJ8353" s="139"/>
      <c r="DK8353" s="95"/>
      <c r="DO8353" s="141"/>
      <c r="DP8353" s="91"/>
      <c r="DQ8353" s="72"/>
      <c r="DR8353" s="72"/>
      <c r="DS8353" s="72"/>
      <c r="DT8353" s="72"/>
      <c r="DZ8353" s="141"/>
      <c r="EA8353" s="141"/>
      <c r="EE8353" s="143"/>
    </row>
    <row r="8354" spans="78:135">
      <c r="BZ8354"/>
      <c r="CA8354" s="100"/>
      <c r="CB8354"/>
      <c r="CG8354" s="65"/>
      <c r="DJ8354" s="139"/>
      <c r="DK8354" s="95"/>
      <c r="DO8354" s="141"/>
      <c r="DP8354" s="91"/>
      <c r="DQ8354" s="72"/>
      <c r="DR8354" s="72"/>
      <c r="DS8354" s="72"/>
      <c r="DT8354" s="72"/>
      <c r="DZ8354" s="141"/>
      <c r="EA8354" s="141"/>
      <c r="EE8354" s="143"/>
    </row>
    <row r="8355" spans="78:135">
      <c r="BZ8355"/>
      <c r="CA8355" s="100"/>
      <c r="CB8355"/>
      <c r="CG8355" s="65"/>
      <c r="DJ8355" s="139"/>
      <c r="DK8355" s="95"/>
      <c r="DO8355" s="141"/>
      <c r="DP8355" s="91"/>
      <c r="DQ8355" s="72"/>
      <c r="DR8355" s="72"/>
      <c r="DS8355" s="72"/>
      <c r="DT8355" s="72"/>
      <c r="DZ8355" s="141"/>
      <c r="EA8355" s="141"/>
      <c r="EE8355" s="143"/>
    </row>
    <row r="8356" spans="78:135">
      <c r="BZ8356"/>
      <c r="CA8356" s="100"/>
      <c r="CB8356"/>
      <c r="CG8356" s="65"/>
      <c r="DJ8356" s="139"/>
      <c r="DK8356" s="95"/>
      <c r="DO8356" s="141"/>
      <c r="DP8356" s="91"/>
      <c r="DQ8356" s="72"/>
      <c r="DR8356" s="72"/>
      <c r="DS8356" s="72"/>
      <c r="DT8356" s="72"/>
      <c r="DZ8356" s="141"/>
      <c r="EA8356" s="141"/>
      <c r="EE8356" s="143"/>
    </row>
    <row r="8357" spans="78:135">
      <c r="BZ8357"/>
      <c r="CA8357" s="100"/>
      <c r="CB8357"/>
      <c r="CG8357" s="65"/>
      <c r="DJ8357" s="139"/>
      <c r="DK8357" s="95"/>
      <c r="DO8357" s="141"/>
      <c r="DP8357" s="91"/>
      <c r="DQ8357" s="72"/>
      <c r="DR8357" s="72"/>
      <c r="DS8357" s="72"/>
      <c r="DT8357" s="72"/>
      <c r="DZ8357" s="141"/>
      <c r="EA8357" s="141"/>
      <c r="EE8357" s="143"/>
    </row>
    <row r="8358" spans="78:135">
      <c r="BZ8358"/>
      <c r="CA8358" s="100"/>
      <c r="CB8358"/>
      <c r="CG8358" s="65"/>
      <c r="DJ8358" s="139"/>
      <c r="DK8358" s="95"/>
      <c r="DO8358" s="141"/>
      <c r="DP8358" s="91"/>
      <c r="DQ8358" s="72"/>
      <c r="DR8358" s="72"/>
      <c r="DS8358" s="72"/>
      <c r="DT8358" s="72"/>
      <c r="DZ8358" s="141"/>
      <c r="EA8358" s="141"/>
      <c r="EE8358" s="143"/>
    </row>
    <row r="8359" spans="78:135">
      <c r="BZ8359"/>
      <c r="CA8359" s="100"/>
      <c r="CB8359"/>
      <c r="CG8359" s="65"/>
      <c r="DJ8359" s="139"/>
      <c r="DK8359" s="95"/>
      <c r="DO8359" s="141"/>
      <c r="DP8359" s="91"/>
      <c r="DQ8359" s="72"/>
      <c r="DR8359" s="72"/>
      <c r="DS8359" s="72"/>
      <c r="DT8359" s="72"/>
      <c r="DZ8359" s="141"/>
      <c r="EA8359" s="141"/>
      <c r="EE8359" s="143"/>
    </row>
    <row r="8360" spans="78:135">
      <c r="BZ8360"/>
      <c r="CA8360" s="100"/>
      <c r="CB8360"/>
      <c r="CG8360" s="65"/>
      <c r="DJ8360" s="139"/>
      <c r="DK8360" s="95"/>
      <c r="DO8360" s="141"/>
      <c r="DP8360" s="91"/>
      <c r="DQ8360" s="72"/>
      <c r="DR8360" s="72"/>
      <c r="DS8360" s="72"/>
      <c r="DT8360" s="72"/>
      <c r="DZ8360" s="141"/>
      <c r="EA8360" s="141"/>
      <c r="EE8360" s="143"/>
    </row>
    <row r="8361" spans="78:135">
      <c r="BZ8361"/>
      <c r="CA8361" s="100"/>
      <c r="CB8361"/>
      <c r="CG8361" s="65"/>
      <c r="DJ8361" s="139"/>
      <c r="DK8361" s="95"/>
      <c r="DO8361" s="141"/>
      <c r="DP8361" s="91"/>
      <c r="DQ8361" s="72"/>
      <c r="DR8361" s="72"/>
      <c r="DS8361" s="72"/>
      <c r="DT8361" s="72"/>
      <c r="DZ8361" s="141"/>
      <c r="EA8361" s="141"/>
      <c r="EE8361" s="143"/>
    </row>
    <row r="8362" spans="78:135">
      <c r="BZ8362"/>
      <c r="CA8362" s="100"/>
      <c r="CB8362"/>
      <c r="CG8362" s="65"/>
      <c r="DJ8362" s="139"/>
      <c r="DK8362" s="95"/>
      <c r="DO8362" s="141"/>
      <c r="DP8362" s="91"/>
      <c r="DQ8362" s="72"/>
      <c r="DR8362" s="72"/>
      <c r="DS8362" s="72"/>
      <c r="DT8362" s="72"/>
      <c r="DZ8362" s="141"/>
      <c r="EA8362" s="141"/>
      <c r="EE8362" s="143"/>
    </row>
    <row r="8363" spans="78:135">
      <c r="BZ8363"/>
      <c r="CA8363" s="100"/>
      <c r="CB8363"/>
      <c r="CG8363" s="65"/>
      <c r="DJ8363" s="139"/>
      <c r="DK8363" s="95"/>
      <c r="DO8363" s="141"/>
      <c r="DP8363" s="91"/>
      <c r="DQ8363" s="72"/>
      <c r="DR8363" s="72"/>
      <c r="DS8363" s="72"/>
      <c r="DT8363" s="72"/>
      <c r="DZ8363" s="141"/>
      <c r="EA8363" s="141"/>
      <c r="EE8363" s="143"/>
    </row>
    <row r="8364" spans="78:135">
      <c r="BZ8364"/>
      <c r="CA8364" s="100"/>
      <c r="CB8364"/>
      <c r="CG8364" s="65"/>
      <c r="DJ8364" s="139"/>
      <c r="DK8364" s="95"/>
      <c r="DO8364" s="141"/>
      <c r="DP8364" s="91"/>
      <c r="DQ8364" s="72"/>
      <c r="DR8364" s="72"/>
      <c r="DS8364" s="72"/>
      <c r="DT8364" s="72"/>
      <c r="DZ8364" s="141"/>
      <c r="EA8364" s="141"/>
      <c r="EE8364" s="143"/>
    </row>
    <row r="8365" spans="78:135">
      <c r="BZ8365"/>
      <c r="CA8365" s="100"/>
      <c r="CB8365"/>
      <c r="CG8365" s="65"/>
      <c r="DJ8365" s="139"/>
      <c r="DK8365" s="95"/>
      <c r="DO8365" s="141"/>
      <c r="DP8365" s="91"/>
      <c r="DQ8365" s="72"/>
      <c r="DR8365" s="72"/>
      <c r="DS8365" s="72"/>
      <c r="DT8365" s="72"/>
      <c r="DZ8365" s="141"/>
      <c r="EA8365" s="141"/>
      <c r="EE8365" s="143"/>
    </row>
    <row r="8366" spans="78:135">
      <c r="BZ8366"/>
      <c r="CA8366" s="100"/>
      <c r="CB8366"/>
      <c r="CG8366" s="65"/>
      <c r="DJ8366" s="139"/>
      <c r="DK8366" s="95"/>
      <c r="DO8366" s="141"/>
      <c r="DP8366" s="91"/>
      <c r="DQ8366" s="72"/>
      <c r="DR8366" s="72"/>
      <c r="DS8366" s="72"/>
      <c r="DT8366" s="72"/>
      <c r="DZ8366" s="141"/>
      <c r="EA8366" s="141"/>
      <c r="EE8366" s="143"/>
    </row>
    <row r="8367" spans="78:135">
      <c r="BZ8367"/>
      <c r="CA8367" s="100"/>
      <c r="CB8367"/>
      <c r="CG8367" s="65"/>
      <c r="DJ8367" s="139"/>
      <c r="DK8367" s="95"/>
      <c r="DO8367" s="141"/>
      <c r="DP8367" s="91"/>
      <c r="DQ8367" s="72"/>
      <c r="DR8367" s="72"/>
      <c r="DS8367" s="72"/>
      <c r="DT8367" s="72"/>
      <c r="DZ8367" s="141"/>
      <c r="EA8367" s="141"/>
      <c r="EE8367" s="143"/>
    </row>
    <row r="8368" spans="78:135">
      <c r="BZ8368"/>
      <c r="CA8368" s="100"/>
      <c r="CB8368"/>
      <c r="CG8368" s="65"/>
      <c r="DJ8368" s="139"/>
      <c r="DK8368" s="95"/>
      <c r="DO8368" s="141"/>
      <c r="DP8368" s="91"/>
      <c r="DQ8368" s="72"/>
      <c r="DR8368" s="72"/>
      <c r="DS8368" s="72"/>
      <c r="DT8368" s="72"/>
      <c r="DZ8368" s="141"/>
      <c r="EA8368" s="141"/>
      <c r="EE8368" s="143"/>
    </row>
    <row r="8369" spans="78:135">
      <c r="BZ8369"/>
      <c r="CA8369" s="100"/>
      <c r="CB8369"/>
      <c r="CG8369" s="65"/>
      <c r="DJ8369" s="139"/>
      <c r="DK8369" s="95"/>
      <c r="DO8369" s="141"/>
      <c r="DP8369" s="91"/>
      <c r="DQ8369" s="72"/>
      <c r="DR8369" s="72"/>
      <c r="DS8369" s="72"/>
      <c r="DT8369" s="72"/>
      <c r="DZ8369" s="141"/>
      <c r="EA8369" s="141"/>
      <c r="EE8369" s="143"/>
    </row>
    <row r="8370" spans="78:135">
      <c r="BZ8370"/>
      <c r="CA8370" s="100"/>
      <c r="CB8370"/>
      <c r="CG8370" s="65"/>
      <c r="DJ8370" s="139"/>
      <c r="DK8370" s="95"/>
      <c r="DO8370" s="141"/>
      <c r="DP8370" s="91"/>
      <c r="DQ8370" s="72"/>
      <c r="DR8370" s="72"/>
      <c r="DS8370" s="72"/>
      <c r="DT8370" s="72"/>
      <c r="DZ8370" s="141"/>
      <c r="EA8370" s="141"/>
      <c r="EE8370" s="143"/>
    </row>
    <row r="8371" spans="78:135">
      <c r="BZ8371"/>
      <c r="CA8371" s="100"/>
      <c r="CB8371"/>
      <c r="CG8371" s="65"/>
      <c r="DJ8371" s="139"/>
      <c r="DK8371" s="95"/>
      <c r="DO8371" s="141"/>
      <c r="DP8371" s="91"/>
      <c r="DQ8371" s="72"/>
      <c r="DR8371" s="72"/>
      <c r="DS8371" s="72"/>
      <c r="DT8371" s="72"/>
      <c r="DZ8371" s="141"/>
      <c r="EA8371" s="141"/>
      <c r="EE8371" s="143"/>
    </row>
    <row r="8372" spans="78:135">
      <c r="BZ8372"/>
      <c r="CA8372" s="100"/>
      <c r="CB8372"/>
      <c r="CG8372" s="65"/>
      <c r="DJ8372" s="139"/>
      <c r="DK8372" s="95"/>
      <c r="DO8372" s="141"/>
      <c r="DP8372" s="91"/>
      <c r="DQ8372" s="72"/>
      <c r="DR8372" s="72"/>
      <c r="DS8372" s="72"/>
      <c r="DT8372" s="72"/>
      <c r="DZ8372" s="141"/>
      <c r="EA8372" s="141"/>
      <c r="EE8372" s="143"/>
    </row>
    <row r="8373" spans="78:135">
      <c r="BZ8373"/>
      <c r="CA8373" s="100"/>
      <c r="CB8373"/>
      <c r="CG8373" s="65"/>
      <c r="DJ8373" s="139"/>
      <c r="DK8373" s="95"/>
      <c r="DO8373" s="141"/>
      <c r="DP8373" s="91"/>
      <c r="DQ8373" s="72"/>
      <c r="DR8373" s="72"/>
      <c r="DS8373" s="72"/>
      <c r="DT8373" s="72"/>
      <c r="DZ8373" s="141"/>
      <c r="EA8373" s="141"/>
      <c r="EE8373" s="143"/>
    </row>
    <row r="8374" spans="78:135">
      <c r="BZ8374"/>
      <c r="CA8374" s="100"/>
      <c r="CB8374"/>
      <c r="CG8374" s="65"/>
      <c r="DJ8374" s="139"/>
      <c r="DK8374" s="95"/>
      <c r="DO8374" s="141"/>
      <c r="DP8374" s="91"/>
      <c r="DQ8374" s="72"/>
      <c r="DR8374" s="72"/>
      <c r="DS8374" s="72"/>
      <c r="DT8374" s="72"/>
      <c r="DZ8374" s="141"/>
      <c r="EA8374" s="141"/>
      <c r="EE8374" s="143"/>
    </row>
    <row r="8375" spans="78:135">
      <c r="BZ8375"/>
      <c r="CA8375" s="100"/>
      <c r="CB8375"/>
      <c r="CG8375" s="65"/>
      <c r="DJ8375" s="139"/>
      <c r="DK8375" s="95"/>
      <c r="DO8375" s="141"/>
      <c r="DP8375" s="91"/>
      <c r="DQ8375" s="72"/>
      <c r="DR8375" s="72"/>
      <c r="DS8375" s="72"/>
      <c r="DT8375" s="72"/>
      <c r="DZ8375" s="141"/>
      <c r="EA8375" s="141"/>
      <c r="EE8375" s="143"/>
    </row>
    <row r="8376" spans="78:135">
      <c r="BZ8376"/>
      <c r="CA8376" s="100"/>
      <c r="CB8376"/>
      <c r="CG8376" s="65"/>
      <c r="DJ8376" s="139"/>
      <c r="DK8376" s="95"/>
      <c r="DO8376" s="141"/>
      <c r="DP8376" s="91"/>
      <c r="DQ8376" s="72"/>
      <c r="DR8376" s="72"/>
      <c r="DS8376" s="72"/>
      <c r="DT8376" s="72"/>
      <c r="DZ8376" s="141"/>
      <c r="EA8376" s="141"/>
      <c r="EE8376" s="143"/>
    </row>
    <row r="8377" spans="78:135">
      <c r="BZ8377"/>
      <c r="CA8377" s="100"/>
      <c r="CB8377"/>
      <c r="CG8377" s="65"/>
      <c r="DJ8377" s="139"/>
      <c r="DK8377" s="95"/>
      <c r="DO8377" s="141"/>
      <c r="DP8377" s="91"/>
      <c r="DQ8377" s="72"/>
      <c r="DR8377" s="72"/>
      <c r="DS8377" s="72"/>
      <c r="DT8377" s="72"/>
      <c r="DZ8377" s="141"/>
      <c r="EA8377" s="141"/>
      <c r="EE8377" s="143"/>
    </row>
    <row r="8378" spans="78:135">
      <c r="BZ8378"/>
      <c r="CA8378" s="100"/>
      <c r="CB8378"/>
      <c r="CG8378" s="65"/>
      <c r="DJ8378" s="139"/>
      <c r="DK8378" s="95"/>
      <c r="DO8378" s="141"/>
      <c r="DP8378" s="91"/>
      <c r="DQ8378" s="72"/>
      <c r="DR8378" s="72"/>
      <c r="DS8378" s="72"/>
      <c r="DT8378" s="72"/>
      <c r="DZ8378" s="141"/>
      <c r="EA8378" s="141"/>
      <c r="EE8378" s="143"/>
    </row>
    <row r="8379" spans="78:135">
      <c r="BZ8379"/>
      <c r="CA8379" s="100"/>
      <c r="CB8379"/>
      <c r="CG8379" s="65"/>
      <c r="DJ8379" s="139"/>
      <c r="DK8379" s="95"/>
      <c r="DO8379" s="141"/>
      <c r="DP8379" s="91"/>
      <c r="DQ8379" s="72"/>
      <c r="DR8379" s="72"/>
      <c r="DS8379" s="72"/>
      <c r="DT8379" s="72"/>
      <c r="DZ8379" s="141"/>
      <c r="EA8379" s="141"/>
      <c r="EE8379" s="143"/>
    </row>
    <row r="8380" spans="78:135">
      <c r="BZ8380"/>
      <c r="CA8380" s="100"/>
      <c r="CB8380"/>
      <c r="CG8380" s="65"/>
      <c r="DJ8380" s="139"/>
      <c r="DK8380" s="95"/>
      <c r="DO8380" s="141"/>
      <c r="DP8380" s="91"/>
      <c r="DQ8380" s="72"/>
      <c r="DR8380" s="72"/>
      <c r="DS8380" s="72"/>
      <c r="DT8380" s="72"/>
      <c r="DZ8380" s="141"/>
      <c r="EA8380" s="141"/>
      <c r="EE8380" s="143"/>
    </row>
    <row r="8381" spans="78:135">
      <c r="BZ8381"/>
      <c r="CA8381" s="100"/>
      <c r="CB8381"/>
      <c r="CG8381" s="65"/>
      <c r="DJ8381" s="139"/>
      <c r="DK8381" s="95"/>
      <c r="DO8381" s="141"/>
      <c r="DP8381" s="91"/>
      <c r="DQ8381" s="72"/>
      <c r="DR8381" s="72"/>
      <c r="DS8381" s="72"/>
      <c r="DT8381" s="72"/>
      <c r="DZ8381" s="141"/>
      <c r="EA8381" s="141"/>
      <c r="EE8381" s="143"/>
    </row>
    <row r="8382" spans="78:135">
      <c r="BZ8382"/>
      <c r="CA8382" s="100"/>
      <c r="CB8382"/>
      <c r="CG8382" s="65"/>
      <c r="DJ8382" s="139"/>
      <c r="DK8382" s="95"/>
      <c r="DO8382" s="141"/>
      <c r="DP8382" s="91"/>
      <c r="DQ8382" s="72"/>
      <c r="DR8382" s="72"/>
      <c r="DS8382" s="72"/>
      <c r="DT8382" s="72"/>
      <c r="DZ8382" s="141"/>
      <c r="EA8382" s="141"/>
      <c r="EE8382" s="143"/>
    </row>
    <row r="8383" spans="78:135">
      <c r="BZ8383"/>
      <c r="CA8383" s="100"/>
      <c r="CB8383"/>
      <c r="CG8383" s="65"/>
      <c r="DJ8383" s="139"/>
      <c r="DK8383" s="95"/>
      <c r="DO8383" s="141"/>
      <c r="DP8383" s="91"/>
      <c r="DQ8383" s="72"/>
      <c r="DR8383" s="72"/>
      <c r="DS8383" s="72"/>
      <c r="DT8383" s="72"/>
      <c r="DZ8383" s="141"/>
      <c r="EA8383" s="141"/>
      <c r="EE8383" s="143"/>
    </row>
    <row r="8384" spans="78:135">
      <c r="BZ8384"/>
      <c r="CA8384" s="100"/>
      <c r="CB8384"/>
      <c r="CG8384" s="65"/>
      <c r="DJ8384" s="139"/>
      <c r="DK8384" s="95"/>
      <c r="DO8384" s="141"/>
      <c r="DP8384" s="91"/>
      <c r="DQ8384" s="72"/>
      <c r="DR8384" s="72"/>
      <c r="DS8384" s="72"/>
      <c r="DT8384" s="72"/>
      <c r="DZ8384" s="141"/>
      <c r="EA8384" s="141"/>
      <c r="EE8384" s="143"/>
    </row>
    <row r="8385" spans="78:135">
      <c r="BZ8385"/>
      <c r="CA8385" s="100"/>
      <c r="CB8385"/>
      <c r="CG8385" s="65"/>
      <c r="DJ8385" s="139"/>
      <c r="DK8385" s="95"/>
      <c r="DO8385" s="141"/>
      <c r="DP8385" s="91"/>
      <c r="DQ8385" s="72"/>
      <c r="DR8385" s="72"/>
      <c r="DS8385" s="72"/>
      <c r="DT8385" s="72"/>
      <c r="DZ8385" s="141"/>
      <c r="EA8385" s="141"/>
      <c r="EE8385" s="143"/>
    </row>
    <row r="8386" spans="78:135">
      <c r="BZ8386"/>
      <c r="CA8386" s="100"/>
      <c r="CB8386"/>
      <c r="CG8386" s="65"/>
      <c r="DJ8386" s="139"/>
      <c r="DK8386" s="95"/>
      <c r="DO8386" s="141"/>
      <c r="DP8386" s="91"/>
      <c r="DQ8386" s="72"/>
      <c r="DR8386" s="72"/>
      <c r="DS8386" s="72"/>
      <c r="DT8386" s="72"/>
      <c r="DZ8386" s="141"/>
      <c r="EA8386" s="141"/>
      <c r="EE8386" s="143"/>
    </row>
    <row r="8387" spans="78:135">
      <c r="BZ8387"/>
      <c r="CA8387" s="100"/>
      <c r="CB8387"/>
      <c r="CG8387" s="65"/>
      <c r="DJ8387" s="139"/>
      <c r="DK8387" s="95"/>
      <c r="DO8387" s="141"/>
      <c r="DP8387" s="91"/>
      <c r="DQ8387" s="72"/>
      <c r="DR8387" s="72"/>
      <c r="DS8387" s="72"/>
      <c r="DT8387" s="72"/>
      <c r="DZ8387" s="141"/>
      <c r="EA8387" s="141"/>
      <c r="EE8387" s="143"/>
    </row>
    <row r="8388" spans="78:135">
      <c r="BZ8388"/>
      <c r="CA8388" s="100"/>
      <c r="CB8388"/>
      <c r="CG8388" s="65"/>
      <c r="DJ8388" s="139"/>
      <c r="DK8388" s="95"/>
      <c r="DO8388" s="141"/>
      <c r="DP8388" s="91"/>
      <c r="DQ8388" s="72"/>
      <c r="DR8388" s="72"/>
      <c r="DS8388" s="72"/>
      <c r="DT8388" s="72"/>
      <c r="DZ8388" s="141"/>
      <c r="EA8388" s="141"/>
      <c r="EE8388" s="143"/>
    </row>
    <row r="8389" spans="78:135">
      <c r="BZ8389"/>
      <c r="CA8389" s="100"/>
      <c r="CB8389"/>
      <c r="CG8389" s="65"/>
      <c r="DJ8389" s="139"/>
      <c r="DK8389" s="95"/>
      <c r="DO8389" s="141"/>
      <c r="DP8389" s="91"/>
      <c r="DQ8389" s="72"/>
      <c r="DR8389" s="72"/>
      <c r="DS8389" s="72"/>
      <c r="DT8389" s="72"/>
      <c r="DZ8389" s="141"/>
      <c r="EA8389" s="141"/>
      <c r="EE8389" s="143"/>
    </row>
    <row r="8390" spans="78:135">
      <c r="BZ8390"/>
      <c r="CA8390" s="100"/>
      <c r="CB8390"/>
      <c r="CG8390" s="65"/>
      <c r="DJ8390" s="139"/>
      <c r="DK8390" s="95"/>
      <c r="DO8390" s="141"/>
      <c r="DP8390" s="91"/>
      <c r="DQ8390" s="72"/>
      <c r="DR8390" s="72"/>
      <c r="DS8390" s="72"/>
      <c r="DT8390" s="72"/>
      <c r="DZ8390" s="141"/>
      <c r="EA8390" s="141"/>
      <c r="EE8390" s="143"/>
    </row>
    <row r="8391" spans="78:135">
      <c r="BZ8391"/>
      <c r="CA8391" s="100"/>
      <c r="CB8391"/>
      <c r="CG8391" s="65"/>
      <c r="DJ8391" s="139"/>
      <c r="DK8391" s="95"/>
      <c r="DO8391" s="141"/>
      <c r="DP8391" s="91"/>
      <c r="DQ8391" s="72"/>
      <c r="DR8391" s="72"/>
      <c r="DS8391" s="72"/>
      <c r="DT8391" s="72"/>
      <c r="DZ8391" s="141"/>
      <c r="EA8391" s="141"/>
      <c r="EE8391" s="143"/>
    </row>
    <row r="8392" spans="78:135">
      <c r="BZ8392"/>
      <c r="CA8392" s="100"/>
      <c r="CB8392"/>
      <c r="CG8392" s="65"/>
      <c r="DJ8392" s="139"/>
      <c r="DK8392" s="95"/>
      <c r="DO8392" s="141"/>
      <c r="DP8392" s="91"/>
      <c r="DQ8392" s="72"/>
      <c r="DR8392" s="72"/>
      <c r="DS8392" s="72"/>
      <c r="DT8392" s="72"/>
      <c r="DZ8392" s="141"/>
      <c r="EA8392" s="141"/>
      <c r="EE8392" s="143"/>
    </row>
    <row r="8393" spans="78:135">
      <c r="BZ8393"/>
      <c r="CA8393" s="100"/>
      <c r="CB8393"/>
      <c r="CG8393" s="65"/>
      <c r="DJ8393" s="139"/>
      <c r="DK8393" s="95"/>
      <c r="DO8393" s="141"/>
      <c r="DP8393" s="91"/>
      <c r="DQ8393" s="72"/>
      <c r="DR8393" s="72"/>
      <c r="DS8393" s="72"/>
      <c r="DT8393" s="72"/>
      <c r="DZ8393" s="141"/>
      <c r="EA8393" s="141"/>
      <c r="EE8393" s="143"/>
    </row>
    <row r="8394" spans="78:135">
      <c r="BZ8394"/>
      <c r="CA8394" s="100"/>
      <c r="CB8394"/>
      <c r="CG8394" s="65"/>
      <c r="DJ8394" s="139"/>
      <c r="DK8394" s="95"/>
      <c r="DO8394" s="141"/>
      <c r="DP8394" s="91"/>
      <c r="DQ8394" s="72"/>
      <c r="DR8394" s="72"/>
      <c r="DS8394" s="72"/>
      <c r="DT8394" s="72"/>
      <c r="DZ8394" s="141"/>
      <c r="EA8394" s="141"/>
      <c r="EE8394" s="143"/>
    </row>
    <row r="8395" spans="78:135">
      <c r="BZ8395"/>
      <c r="CA8395" s="100"/>
      <c r="CB8395"/>
      <c r="CG8395" s="65"/>
      <c r="DJ8395" s="139"/>
      <c r="DK8395" s="95"/>
      <c r="DO8395" s="141"/>
      <c r="DP8395" s="91"/>
      <c r="DQ8395" s="72"/>
      <c r="DR8395" s="72"/>
      <c r="DS8395" s="72"/>
      <c r="DT8395" s="72"/>
      <c r="DZ8395" s="141"/>
      <c r="EA8395" s="141"/>
      <c r="EE8395" s="143"/>
    </row>
    <row r="8396" spans="78:135">
      <c r="BZ8396"/>
      <c r="CA8396" s="100"/>
      <c r="CB8396"/>
      <c r="CG8396" s="65"/>
      <c r="DJ8396" s="139"/>
      <c r="DK8396" s="95"/>
      <c r="DO8396" s="141"/>
      <c r="DP8396" s="91"/>
      <c r="DQ8396" s="72"/>
      <c r="DR8396" s="72"/>
      <c r="DS8396" s="72"/>
      <c r="DT8396" s="72"/>
      <c r="DZ8396" s="141"/>
      <c r="EA8396" s="141"/>
      <c r="EE8396" s="143"/>
    </row>
    <row r="8397" spans="78:135">
      <c r="BZ8397"/>
      <c r="CA8397" s="100"/>
      <c r="CB8397"/>
      <c r="CG8397" s="65"/>
      <c r="DJ8397" s="139"/>
      <c r="DK8397" s="95"/>
      <c r="DO8397" s="141"/>
      <c r="DP8397" s="91"/>
      <c r="DQ8397" s="72"/>
      <c r="DR8397" s="72"/>
      <c r="DS8397" s="72"/>
      <c r="DT8397" s="72"/>
      <c r="DZ8397" s="141"/>
      <c r="EA8397" s="141"/>
      <c r="EE8397" s="143"/>
    </row>
    <row r="8398" spans="78:135">
      <c r="BZ8398"/>
      <c r="CA8398" s="100"/>
      <c r="CB8398"/>
      <c r="CG8398" s="65"/>
      <c r="DJ8398" s="139"/>
      <c r="DK8398" s="95"/>
      <c r="DO8398" s="141"/>
      <c r="DP8398" s="91"/>
      <c r="DQ8398" s="72"/>
      <c r="DR8398" s="72"/>
      <c r="DS8398" s="72"/>
      <c r="DT8398" s="72"/>
      <c r="DZ8398" s="141"/>
      <c r="EA8398" s="141"/>
      <c r="EE8398" s="143"/>
    </row>
    <row r="8399" spans="78:135">
      <c r="BZ8399"/>
      <c r="CA8399" s="100"/>
      <c r="CB8399"/>
      <c r="CG8399" s="65"/>
      <c r="DJ8399" s="139"/>
      <c r="DK8399" s="95"/>
      <c r="DO8399" s="141"/>
      <c r="DP8399" s="91"/>
      <c r="DQ8399" s="72"/>
      <c r="DR8399" s="72"/>
      <c r="DS8399" s="72"/>
      <c r="DT8399" s="72"/>
      <c r="DZ8399" s="141"/>
      <c r="EA8399" s="141"/>
      <c r="EE8399" s="143"/>
    </row>
    <row r="8400" spans="78:135">
      <c r="BZ8400"/>
      <c r="CA8400" s="100"/>
      <c r="CB8400"/>
      <c r="CG8400" s="65"/>
      <c r="DJ8400" s="139"/>
      <c r="DK8400" s="95"/>
      <c r="DO8400" s="141"/>
      <c r="DP8400" s="91"/>
      <c r="DQ8400" s="72"/>
      <c r="DR8400" s="72"/>
      <c r="DS8400" s="72"/>
      <c r="DT8400" s="72"/>
      <c r="DZ8400" s="141"/>
      <c r="EA8400" s="141"/>
      <c r="EE8400" s="143"/>
    </row>
    <row r="8401" spans="78:135">
      <c r="BZ8401"/>
      <c r="CA8401" s="100"/>
      <c r="CB8401"/>
      <c r="CG8401" s="65"/>
      <c r="DJ8401" s="139"/>
      <c r="DK8401" s="95"/>
      <c r="DO8401" s="141"/>
      <c r="DP8401" s="91"/>
      <c r="DQ8401" s="72"/>
      <c r="DR8401" s="72"/>
      <c r="DS8401" s="72"/>
      <c r="DT8401" s="72"/>
      <c r="DZ8401" s="141"/>
      <c r="EA8401" s="141"/>
      <c r="EE8401" s="143"/>
    </row>
    <row r="8402" spans="78:135">
      <c r="BZ8402"/>
      <c r="CA8402" s="100"/>
      <c r="CB8402"/>
      <c r="CG8402" s="65"/>
      <c r="DJ8402" s="139"/>
      <c r="DK8402" s="95"/>
      <c r="DO8402" s="141"/>
      <c r="DP8402" s="91"/>
      <c r="DQ8402" s="72"/>
      <c r="DR8402" s="72"/>
      <c r="DS8402" s="72"/>
      <c r="DT8402" s="72"/>
      <c r="DZ8402" s="141"/>
      <c r="EA8402" s="141"/>
      <c r="EE8402" s="143"/>
    </row>
    <row r="8403" spans="78:135">
      <c r="BZ8403"/>
      <c r="CA8403" s="100"/>
      <c r="CB8403"/>
      <c r="CG8403" s="65"/>
      <c r="DJ8403" s="139"/>
      <c r="DK8403" s="95"/>
      <c r="DO8403" s="141"/>
      <c r="DP8403" s="91"/>
      <c r="DQ8403" s="72"/>
      <c r="DR8403" s="72"/>
      <c r="DS8403" s="72"/>
      <c r="DT8403" s="72"/>
      <c r="DZ8403" s="141"/>
      <c r="EA8403" s="141"/>
      <c r="EE8403" s="143"/>
    </row>
    <row r="8404" spans="78:135">
      <c r="BZ8404"/>
      <c r="CA8404" s="100"/>
      <c r="CB8404"/>
      <c r="CG8404" s="65"/>
      <c r="DJ8404" s="139"/>
      <c r="DK8404" s="95"/>
      <c r="DO8404" s="141"/>
      <c r="DP8404" s="91"/>
      <c r="DQ8404" s="72"/>
      <c r="DR8404" s="72"/>
      <c r="DS8404" s="72"/>
      <c r="DT8404" s="72"/>
      <c r="DZ8404" s="141"/>
      <c r="EA8404" s="141"/>
      <c r="EE8404" s="143"/>
    </row>
    <row r="8405" spans="78:135">
      <c r="BZ8405"/>
      <c r="CA8405" s="100"/>
      <c r="CB8405"/>
      <c r="CG8405" s="65"/>
      <c r="DJ8405" s="139"/>
      <c r="DK8405" s="95"/>
      <c r="DO8405" s="141"/>
      <c r="DP8405" s="91"/>
      <c r="DQ8405" s="72"/>
      <c r="DR8405" s="72"/>
      <c r="DS8405" s="72"/>
      <c r="DT8405" s="72"/>
      <c r="DZ8405" s="141"/>
      <c r="EA8405" s="141"/>
      <c r="EE8405" s="143"/>
    </row>
    <row r="8406" spans="78:135">
      <c r="BZ8406"/>
      <c r="CA8406" s="100"/>
      <c r="CB8406"/>
      <c r="CG8406" s="65"/>
      <c r="DJ8406" s="139"/>
      <c r="DK8406" s="95"/>
      <c r="DO8406" s="141"/>
      <c r="DP8406" s="91"/>
      <c r="DQ8406" s="72"/>
      <c r="DR8406" s="72"/>
      <c r="DS8406" s="72"/>
      <c r="DT8406" s="72"/>
      <c r="DZ8406" s="141"/>
      <c r="EA8406" s="141"/>
      <c r="EE8406" s="143"/>
    </row>
    <row r="8407" spans="78:135">
      <c r="BZ8407"/>
      <c r="CA8407" s="100"/>
      <c r="CB8407"/>
      <c r="CG8407" s="65"/>
      <c r="DJ8407" s="139"/>
      <c r="DK8407" s="95"/>
      <c r="DO8407" s="141"/>
      <c r="DP8407" s="91"/>
      <c r="DQ8407" s="72"/>
      <c r="DR8407" s="72"/>
      <c r="DS8407" s="72"/>
      <c r="DT8407" s="72"/>
      <c r="DZ8407" s="141"/>
      <c r="EA8407" s="141"/>
      <c r="EE8407" s="143"/>
    </row>
    <row r="8408" spans="78:135">
      <c r="BZ8408"/>
      <c r="CA8408" s="100"/>
      <c r="CB8408"/>
      <c r="CG8408" s="65"/>
      <c r="DJ8408" s="139"/>
      <c r="DK8408" s="95"/>
      <c r="DO8408" s="141"/>
      <c r="DP8408" s="91"/>
      <c r="DQ8408" s="72"/>
      <c r="DR8408" s="72"/>
      <c r="DS8408" s="72"/>
      <c r="DT8408" s="72"/>
      <c r="DZ8408" s="141"/>
      <c r="EA8408" s="141"/>
      <c r="EE8408" s="143"/>
    </row>
    <row r="8409" spans="78:135">
      <c r="BZ8409"/>
      <c r="CA8409" s="100"/>
      <c r="CB8409"/>
      <c r="CG8409" s="65"/>
      <c r="DJ8409" s="139"/>
      <c r="DK8409" s="95"/>
      <c r="DO8409" s="141"/>
      <c r="DP8409" s="91"/>
      <c r="DQ8409" s="72"/>
      <c r="DR8409" s="72"/>
      <c r="DS8409" s="72"/>
      <c r="DT8409" s="72"/>
      <c r="DZ8409" s="141"/>
      <c r="EA8409" s="141"/>
      <c r="EE8409" s="143"/>
    </row>
    <row r="8410" spans="78:135">
      <c r="BZ8410"/>
      <c r="CA8410" s="100"/>
      <c r="CB8410"/>
      <c r="CG8410" s="65"/>
      <c r="DJ8410" s="139"/>
      <c r="DK8410" s="95"/>
      <c r="DO8410" s="141"/>
      <c r="DP8410" s="91"/>
      <c r="DQ8410" s="72"/>
      <c r="DR8410" s="72"/>
      <c r="DS8410" s="72"/>
      <c r="DT8410" s="72"/>
      <c r="DZ8410" s="141"/>
      <c r="EA8410" s="141"/>
      <c r="EE8410" s="143"/>
    </row>
    <row r="8411" spans="78:135">
      <c r="BZ8411"/>
      <c r="CA8411" s="100"/>
      <c r="CB8411"/>
      <c r="CG8411" s="65"/>
      <c r="DJ8411" s="139"/>
      <c r="DK8411" s="95"/>
      <c r="DO8411" s="141"/>
      <c r="DP8411" s="91"/>
      <c r="DQ8411" s="72"/>
      <c r="DR8411" s="72"/>
      <c r="DS8411" s="72"/>
      <c r="DT8411" s="72"/>
      <c r="DZ8411" s="141"/>
      <c r="EA8411" s="141"/>
      <c r="EE8411" s="143"/>
    </row>
    <row r="8412" spans="78:135">
      <c r="BZ8412"/>
      <c r="CA8412" s="100"/>
      <c r="CB8412"/>
      <c r="CG8412" s="65"/>
      <c r="DJ8412" s="139"/>
      <c r="DK8412" s="95"/>
      <c r="DO8412" s="141"/>
      <c r="DP8412" s="91"/>
      <c r="DQ8412" s="72"/>
      <c r="DR8412" s="72"/>
      <c r="DS8412" s="72"/>
      <c r="DT8412" s="72"/>
      <c r="DZ8412" s="141"/>
      <c r="EA8412" s="141"/>
      <c r="EE8412" s="143"/>
    </row>
    <row r="8413" spans="78:135">
      <c r="BZ8413"/>
      <c r="CA8413" s="100"/>
      <c r="CB8413"/>
      <c r="CG8413" s="65"/>
      <c r="DJ8413" s="139"/>
      <c r="DK8413" s="95"/>
      <c r="DO8413" s="141"/>
      <c r="DP8413" s="91"/>
      <c r="DQ8413" s="72"/>
      <c r="DR8413" s="72"/>
      <c r="DS8413" s="72"/>
      <c r="DT8413" s="72"/>
      <c r="DZ8413" s="141"/>
      <c r="EA8413" s="141"/>
      <c r="EE8413" s="143"/>
    </row>
    <row r="8414" spans="78:135">
      <c r="BZ8414"/>
      <c r="CA8414" s="100"/>
      <c r="CB8414"/>
      <c r="CG8414" s="65"/>
      <c r="DJ8414" s="139"/>
      <c r="DK8414" s="95"/>
      <c r="DO8414" s="141"/>
      <c r="DP8414" s="91"/>
      <c r="DQ8414" s="72"/>
      <c r="DR8414" s="72"/>
      <c r="DS8414" s="72"/>
      <c r="DT8414" s="72"/>
      <c r="DZ8414" s="141"/>
      <c r="EA8414" s="141"/>
      <c r="EE8414" s="143"/>
    </row>
    <row r="8415" spans="78:135">
      <c r="BZ8415"/>
      <c r="CA8415" s="100"/>
      <c r="CB8415"/>
      <c r="CG8415" s="65"/>
      <c r="DJ8415" s="139"/>
      <c r="DK8415" s="95"/>
      <c r="DO8415" s="141"/>
      <c r="DP8415" s="91"/>
      <c r="DQ8415" s="72"/>
      <c r="DR8415" s="72"/>
      <c r="DS8415" s="72"/>
      <c r="DT8415" s="72"/>
      <c r="DZ8415" s="141"/>
      <c r="EA8415" s="141"/>
      <c r="EE8415" s="143"/>
    </row>
    <row r="8416" spans="78:135">
      <c r="BZ8416"/>
      <c r="CA8416" s="100"/>
      <c r="CB8416"/>
      <c r="CG8416" s="65"/>
      <c r="DJ8416" s="139"/>
      <c r="DK8416" s="95"/>
      <c r="DO8416" s="141"/>
      <c r="DP8416" s="91"/>
      <c r="DQ8416" s="72"/>
      <c r="DR8416" s="72"/>
      <c r="DS8416" s="72"/>
      <c r="DT8416" s="72"/>
      <c r="DZ8416" s="141"/>
      <c r="EA8416" s="141"/>
      <c r="EE8416" s="143"/>
    </row>
    <row r="8417" spans="78:135">
      <c r="BZ8417"/>
      <c r="CA8417" s="100"/>
      <c r="CB8417"/>
      <c r="CG8417" s="65"/>
      <c r="DJ8417" s="139"/>
      <c r="DK8417" s="95"/>
      <c r="DO8417" s="141"/>
      <c r="DP8417" s="91"/>
      <c r="DQ8417" s="72"/>
      <c r="DR8417" s="72"/>
      <c r="DS8417" s="72"/>
      <c r="DT8417" s="72"/>
      <c r="DZ8417" s="141"/>
      <c r="EA8417" s="141"/>
      <c r="EE8417" s="143"/>
    </row>
    <row r="8418" spans="78:135">
      <c r="BZ8418"/>
      <c r="CA8418" s="100"/>
      <c r="CB8418"/>
      <c r="CG8418" s="65"/>
      <c r="DJ8418" s="139"/>
      <c r="DK8418" s="95"/>
      <c r="DO8418" s="141"/>
      <c r="DP8418" s="91"/>
      <c r="DQ8418" s="72"/>
      <c r="DR8418" s="72"/>
      <c r="DS8418" s="72"/>
      <c r="DT8418" s="72"/>
      <c r="DZ8418" s="141"/>
      <c r="EA8418" s="141"/>
      <c r="EE8418" s="143"/>
    </row>
    <row r="8419" spans="78:135">
      <c r="BZ8419"/>
      <c r="CA8419" s="100"/>
      <c r="CB8419"/>
      <c r="CG8419" s="65"/>
      <c r="DJ8419" s="139"/>
      <c r="DK8419" s="95"/>
      <c r="DO8419" s="141"/>
      <c r="DP8419" s="91"/>
      <c r="DQ8419" s="72"/>
      <c r="DR8419" s="72"/>
      <c r="DS8419" s="72"/>
      <c r="DT8419" s="72"/>
      <c r="DZ8419" s="141"/>
      <c r="EA8419" s="141"/>
      <c r="EE8419" s="143"/>
    </row>
    <row r="8420" spans="78:135">
      <c r="BZ8420"/>
      <c r="CA8420" s="100"/>
      <c r="CB8420"/>
      <c r="CG8420" s="65"/>
      <c r="DJ8420" s="139"/>
      <c r="DK8420" s="95"/>
      <c r="DO8420" s="141"/>
      <c r="DP8420" s="91"/>
      <c r="DQ8420" s="72"/>
      <c r="DR8420" s="72"/>
      <c r="DS8420" s="72"/>
      <c r="DT8420" s="72"/>
      <c r="DZ8420" s="141"/>
      <c r="EA8420" s="141"/>
      <c r="EE8420" s="143"/>
    </row>
    <row r="8421" spans="78:135">
      <c r="BZ8421"/>
      <c r="CA8421" s="100"/>
      <c r="CB8421"/>
      <c r="CG8421" s="65"/>
      <c r="DJ8421" s="139"/>
      <c r="DK8421" s="95"/>
      <c r="DO8421" s="141"/>
      <c r="DP8421" s="91"/>
      <c r="DQ8421" s="72"/>
      <c r="DR8421" s="72"/>
      <c r="DS8421" s="72"/>
      <c r="DT8421" s="72"/>
      <c r="DZ8421" s="141"/>
      <c r="EA8421" s="141"/>
      <c r="EE8421" s="143"/>
    </row>
    <row r="8422" spans="78:135">
      <c r="BZ8422"/>
      <c r="CA8422" s="100"/>
      <c r="CB8422"/>
      <c r="CG8422" s="65"/>
      <c r="DJ8422" s="139"/>
      <c r="DK8422" s="95"/>
      <c r="DO8422" s="141"/>
      <c r="DP8422" s="91"/>
      <c r="DQ8422" s="72"/>
      <c r="DR8422" s="72"/>
      <c r="DS8422" s="72"/>
      <c r="DT8422" s="72"/>
      <c r="DZ8422" s="141"/>
      <c r="EA8422" s="141"/>
      <c r="EE8422" s="143"/>
    </row>
    <row r="8423" spans="78:135">
      <c r="BZ8423"/>
      <c r="CA8423" s="100"/>
      <c r="CB8423"/>
      <c r="CG8423" s="65"/>
      <c r="DJ8423" s="139"/>
      <c r="DK8423" s="95"/>
      <c r="DO8423" s="141"/>
      <c r="DP8423" s="91"/>
      <c r="DQ8423" s="72"/>
      <c r="DR8423" s="72"/>
      <c r="DS8423" s="72"/>
      <c r="DT8423" s="72"/>
      <c r="DZ8423" s="141"/>
      <c r="EA8423" s="141"/>
      <c r="EE8423" s="143"/>
    </row>
    <row r="8424" spans="78:135">
      <c r="BZ8424"/>
      <c r="CA8424" s="100"/>
      <c r="CB8424"/>
      <c r="CG8424" s="65"/>
      <c r="DJ8424" s="139"/>
      <c r="DK8424" s="95"/>
      <c r="DO8424" s="141"/>
      <c r="DP8424" s="91"/>
      <c r="DQ8424" s="72"/>
      <c r="DR8424" s="72"/>
      <c r="DS8424" s="72"/>
      <c r="DT8424" s="72"/>
      <c r="DZ8424" s="141"/>
      <c r="EA8424" s="141"/>
      <c r="EE8424" s="143"/>
    </row>
    <row r="8425" spans="78:135">
      <c r="BZ8425"/>
      <c r="CA8425" s="100"/>
      <c r="CB8425"/>
      <c r="CG8425" s="65"/>
      <c r="DJ8425" s="139"/>
      <c r="DK8425" s="95"/>
      <c r="DO8425" s="141"/>
      <c r="DP8425" s="91"/>
      <c r="DQ8425" s="72"/>
      <c r="DR8425" s="72"/>
      <c r="DS8425" s="72"/>
      <c r="DT8425" s="72"/>
      <c r="DZ8425" s="141"/>
      <c r="EA8425" s="141"/>
      <c r="EE8425" s="143"/>
    </row>
    <row r="8426" spans="78:135">
      <c r="BZ8426"/>
      <c r="CA8426" s="100"/>
      <c r="CB8426"/>
      <c r="CG8426" s="65"/>
      <c r="DJ8426" s="139"/>
      <c r="DK8426" s="95"/>
      <c r="DO8426" s="141"/>
      <c r="DP8426" s="91"/>
      <c r="DQ8426" s="72"/>
      <c r="DR8426" s="72"/>
      <c r="DS8426" s="72"/>
      <c r="DT8426" s="72"/>
      <c r="DZ8426" s="141"/>
      <c r="EA8426" s="141"/>
      <c r="EE8426" s="143"/>
    </row>
    <row r="8427" spans="78:135">
      <c r="BZ8427"/>
      <c r="CA8427" s="100"/>
      <c r="CB8427"/>
      <c r="CG8427" s="65"/>
      <c r="DJ8427" s="139"/>
      <c r="DK8427" s="95"/>
      <c r="DO8427" s="141"/>
      <c r="DP8427" s="91"/>
      <c r="DQ8427" s="72"/>
      <c r="DR8427" s="72"/>
      <c r="DS8427" s="72"/>
      <c r="DT8427" s="72"/>
      <c r="DZ8427" s="141"/>
      <c r="EA8427" s="141"/>
      <c r="EE8427" s="143"/>
    </row>
    <row r="8428" spans="78:135">
      <c r="BZ8428"/>
      <c r="CA8428" s="100"/>
      <c r="CB8428"/>
      <c r="CG8428" s="65"/>
      <c r="DJ8428" s="139"/>
      <c r="DK8428" s="95"/>
      <c r="DO8428" s="141"/>
      <c r="DP8428" s="91"/>
      <c r="DQ8428" s="72"/>
      <c r="DR8428" s="72"/>
      <c r="DS8428" s="72"/>
      <c r="DT8428" s="72"/>
      <c r="DZ8428" s="141"/>
      <c r="EA8428" s="141"/>
      <c r="EE8428" s="143"/>
    </row>
    <row r="8429" spans="78:135">
      <c r="BZ8429"/>
      <c r="CA8429" s="100"/>
      <c r="CB8429"/>
      <c r="CG8429" s="65"/>
      <c r="DJ8429" s="139"/>
      <c r="DK8429" s="95"/>
      <c r="DO8429" s="141"/>
      <c r="DP8429" s="91"/>
      <c r="DQ8429" s="72"/>
      <c r="DR8429" s="72"/>
      <c r="DS8429" s="72"/>
      <c r="DT8429" s="72"/>
      <c r="DZ8429" s="141"/>
      <c r="EA8429" s="141"/>
      <c r="EE8429" s="143"/>
    </row>
    <row r="8430" spans="78:135">
      <c r="BZ8430"/>
      <c r="CA8430" s="100"/>
      <c r="CB8430"/>
      <c r="CG8430" s="65"/>
      <c r="DJ8430" s="139"/>
      <c r="DK8430" s="95"/>
      <c r="DO8430" s="141"/>
      <c r="DP8430" s="91"/>
      <c r="DQ8430" s="72"/>
      <c r="DR8430" s="72"/>
      <c r="DS8430" s="72"/>
      <c r="DT8430" s="72"/>
      <c r="DZ8430" s="141"/>
      <c r="EA8430" s="141"/>
      <c r="EE8430" s="143"/>
    </row>
    <row r="8431" spans="78:135">
      <c r="BZ8431"/>
      <c r="CA8431" s="100"/>
      <c r="CB8431"/>
      <c r="CG8431" s="65"/>
      <c r="DJ8431" s="139"/>
      <c r="DK8431" s="95"/>
      <c r="DO8431" s="141"/>
      <c r="DP8431" s="91"/>
      <c r="DQ8431" s="72"/>
      <c r="DR8431" s="72"/>
      <c r="DS8431" s="72"/>
      <c r="DT8431" s="72"/>
      <c r="DZ8431" s="141"/>
      <c r="EA8431" s="141"/>
      <c r="EE8431" s="143"/>
    </row>
    <row r="8432" spans="78:135">
      <c r="BZ8432"/>
      <c r="CA8432" s="100"/>
      <c r="CB8432"/>
      <c r="CG8432" s="65"/>
      <c r="DJ8432" s="139"/>
      <c r="DK8432" s="95"/>
      <c r="DO8432" s="141"/>
      <c r="DP8432" s="91"/>
      <c r="DQ8432" s="72"/>
      <c r="DR8432" s="72"/>
      <c r="DS8432" s="72"/>
      <c r="DT8432" s="72"/>
      <c r="DZ8432" s="141"/>
      <c r="EA8432" s="141"/>
      <c r="EE8432" s="143"/>
    </row>
    <row r="8433" spans="78:135">
      <c r="BZ8433"/>
      <c r="CA8433" s="100"/>
      <c r="CB8433"/>
      <c r="CG8433" s="65"/>
      <c r="DJ8433" s="139"/>
      <c r="DK8433" s="95"/>
      <c r="DO8433" s="141"/>
      <c r="DP8433" s="91"/>
      <c r="DQ8433" s="72"/>
      <c r="DR8433" s="72"/>
      <c r="DS8433" s="72"/>
      <c r="DT8433" s="72"/>
      <c r="DZ8433" s="141"/>
      <c r="EA8433" s="141"/>
      <c r="EE8433" s="143"/>
    </row>
    <row r="8434" spans="78:135">
      <c r="BZ8434"/>
      <c r="CA8434" s="100"/>
      <c r="CB8434"/>
      <c r="CG8434" s="65"/>
      <c r="DJ8434" s="139"/>
      <c r="DK8434" s="95"/>
      <c r="DO8434" s="141"/>
      <c r="DP8434" s="91"/>
      <c r="DQ8434" s="72"/>
      <c r="DR8434" s="72"/>
      <c r="DS8434" s="72"/>
      <c r="DT8434" s="72"/>
      <c r="DZ8434" s="141"/>
      <c r="EA8434" s="141"/>
      <c r="EE8434" s="143"/>
    </row>
    <row r="8435" spans="78:135">
      <c r="BZ8435"/>
      <c r="CA8435" s="100"/>
      <c r="CB8435"/>
      <c r="CG8435" s="65"/>
      <c r="DJ8435" s="139"/>
      <c r="DK8435" s="95"/>
      <c r="DO8435" s="141"/>
      <c r="DP8435" s="91"/>
      <c r="DQ8435" s="72"/>
      <c r="DR8435" s="72"/>
      <c r="DS8435" s="72"/>
      <c r="DT8435" s="72"/>
      <c r="DZ8435" s="141"/>
      <c r="EA8435" s="141"/>
      <c r="EE8435" s="143"/>
    </row>
    <row r="8436" spans="78:135">
      <c r="BZ8436"/>
      <c r="CA8436" s="100"/>
      <c r="CB8436"/>
      <c r="CG8436" s="65"/>
      <c r="DJ8436" s="139"/>
      <c r="DK8436" s="95"/>
      <c r="DO8436" s="141"/>
      <c r="DP8436" s="91"/>
      <c r="DQ8436" s="72"/>
      <c r="DR8436" s="72"/>
      <c r="DS8436" s="72"/>
      <c r="DT8436" s="72"/>
      <c r="DZ8436" s="141"/>
      <c r="EA8436" s="141"/>
      <c r="EE8436" s="143"/>
    </row>
    <row r="8437" spans="78:135">
      <c r="BZ8437"/>
      <c r="CA8437" s="100"/>
      <c r="CB8437"/>
      <c r="CG8437" s="65"/>
      <c r="DJ8437" s="139"/>
      <c r="DK8437" s="95"/>
      <c r="DO8437" s="141"/>
      <c r="DP8437" s="91"/>
      <c r="DQ8437" s="72"/>
      <c r="DR8437" s="72"/>
      <c r="DS8437" s="72"/>
      <c r="DT8437" s="72"/>
      <c r="DZ8437" s="141"/>
      <c r="EA8437" s="141"/>
      <c r="EE8437" s="143"/>
    </row>
    <row r="8438" spans="78:135">
      <c r="BZ8438"/>
      <c r="CA8438" s="100"/>
      <c r="CB8438"/>
      <c r="CG8438" s="65"/>
      <c r="DJ8438" s="139"/>
      <c r="DK8438" s="95"/>
      <c r="DO8438" s="141"/>
      <c r="DP8438" s="91"/>
      <c r="DQ8438" s="72"/>
      <c r="DR8438" s="72"/>
      <c r="DS8438" s="72"/>
      <c r="DT8438" s="72"/>
      <c r="DZ8438" s="141"/>
      <c r="EA8438" s="141"/>
      <c r="EE8438" s="143"/>
    </row>
    <row r="8439" spans="78:135">
      <c r="BZ8439"/>
      <c r="CA8439" s="100"/>
      <c r="CB8439"/>
      <c r="CG8439" s="65"/>
      <c r="DJ8439" s="139"/>
      <c r="DK8439" s="95"/>
      <c r="DO8439" s="141"/>
      <c r="DP8439" s="91"/>
      <c r="DQ8439" s="72"/>
      <c r="DR8439" s="72"/>
      <c r="DS8439" s="72"/>
      <c r="DT8439" s="72"/>
      <c r="DZ8439" s="141"/>
      <c r="EA8439" s="141"/>
      <c r="EE8439" s="143"/>
    </row>
    <row r="8440" spans="78:135">
      <c r="BZ8440"/>
      <c r="CA8440" s="100"/>
      <c r="CB8440"/>
      <c r="CG8440" s="65"/>
      <c r="DJ8440" s="139"/>
      <c r="DK8440" s="95"/>
      <c r="DO8440" s="141"/>
      <c r="DP8440" s="91"/>
      <c r="DQ8440" s="72"/>
      <c r="DR8440" s="72"/>
      <c r="DS8440" s="72"/>
      <c r="DT8440" s="72"/>
      <c r="DZ8440" s="141"/>
      <c r="EA8440" s="141"/>
      <c r="EE8440" s="143"/>
    </row>
    <row r="8441" spans="78:135">
      <c r="BZ8441"/>
      <c r="CA8441" s="100"/>
      <c r="CB8441"/>
      <c r="CG8441" s="65"/>
      <c r="DJ8441" s="139"/>
      <c r="DK8441" s="95"/>
      <c r="DO8441" s="141"/>
      <c r="DP8441" s="91"/>
      <c r="DQ8441" s="72"/>
      <c r="DR8441" s="72"/>
      <c r="DS8441" s="72"/>
      <c r="DT8441" s="72"/>
      <c r="DZ8441" s="141"/>
      <c r="EA8441" s="141"/>
      <c r="EE8441" s="143"/>
    </row>
    <row r="8442" spans="78:135">
      <c r="BZ8442"/>
      <c r="CA8442" s="100"/>
      <c r="CB8442"/>
      <c r="CG8442" s="65"/>
      <c r="DJ8442" s="139"/>
      <c r="DK8442" s="95"/>
      <c r="DO8442" s="141"/>
      <c r="DP8442" s="91"/>
      <c r="DQ8442" s="72"/>
      <c r="DR8442" s="72"/>
      <c r="DS8442" s="72"/>
      <c r="DT8442" s="72"/>
      <c r="DZ8442" s="141"/>
      <c r="EA8442" s="141"/>
      <c r="EE8442" s="143"/>
    </row>
    <row r="8443" spans="78:135">
      <c r="BZ8443"/>
      <c r="CA8443" s="100"/>
      <c r="CB8443"/>
      <c r="CG8443" s="65"/>
      <c r="DJ8443" s="139"/>
      <c r="DK8443" s="95"/>
      <c r="DO8443" s="141"/>
      <c r="DP8443" s="91"/>
      <c r="DQ8443" s="72"/>
      <c r="DR8443" s="72"/>
      <c r="DS8443" s="72"/>
      <c r="DT8443" s="72"/>
      <c r="DZ8443" s="141"/>
      <c r="EA8443" s="141"/>
      <c r="EE8443" s="143"/>
    </row>
    <row r="8444" spans="78:135">
      <c r="BZ8444"/>
      <c r="CA8444" s="100"/>
      <c r="CB8444"/>
      <c r="CG8444" s="65"/>
      <c r="DJ8444" s="139"/>
      <c r="DK8444" s="95"/>
      <c r="DO8444" s="141"/>
      <c r="DP8444" s="91"/>
      <c r="DQ8444" s="72"/>
      <c r="DR8444" s="72"/>
      <c r="DS8444" s="72"/>
      <c r="DT8444" s="72"/>
      <c r="DZ8444" s="141"/>
      <c r="EA8444" s="141"/>
      <c r="EE8444" s="143"/>
    </row>
    <row r="8445" spans="78:135">
      <c r="BZ8445"/>
      <c r="CA8445" s="100"/>
      <c r="CB8445"/>
      <c r="CG8445" s="65"/>
      <c r="DJ8445" s="139"/>
      <c r="DK8445" s="95"/>
      <c r="DO8445" s="141"/>
      <c r="DP8445" s="91"/>
      <c r="DQ8445" s="72"/>
      <c r="DR8445" s="72"/>
      <c r="DS8445" s="72"/>
      <c r="DT8445" s="72"/>
      <c r="DZ8445" s="141"/>
      <c r="EA8445" s="141"/>
      <c r="EE8445" s="143"/>
    </row>
    <row r="8446" spans="78:135">
      <c r="BZ8446"/>
      <c r="CA8446" s="100"/>
      <c r="CB8446"/>
      <c r="CG8446" s="65"/>
      <c r="DJ8446" s="139"/>
      <c r="DK8446" s="95"/>
      <c r="DO8446" s="141"/>
      <c r="DP8446" s="91"/>
      <c r="DQ8446" s="72"/>
      <c r="DR8446" s="72"/>
      <c r="DS8446" s="72"/>
      <c r="DT8446" s="72"/>
      <c r="DZ8446" s="141"/>
      <c r="EA8446" s="141"/>
      <c r="EE8446" s="143"/>
    </row>
    <row r="8447" spans="78:135">
      <c r="BZ8447"/>
      <c r="CA8447" s="100"/>
      <c r="CB8447"/>
      <c r="CG8447" s="65"/>
      <c r="DJ8447" s="139"/>
      <c r="DK8447" s="95"/>
      <c r="DO8447" s="141"/>
      <c r="DP8447" s="91"/>
      <c r="DQ8447" s="72"/>
      <c r="DR8447" s="72"/>
      <c r="DS8447" s="72"/>
      <c r="DT8447" s="72"/>
      <c r="DZ8447" s="141"/>
      <c r="EA8447" s="141"/>
      <c r="EE8447" s="143"/>
    </row>
    <row r="8448" spans="78:135">
      <c r="BZ8448"/>
      <c r="CA8448" s="100"/>
      <c r="CB8448"/>
      <c r="CG8448" s="65"/>
      <c r="DJ8448" s="139"/>
      <c r="DK8448" s="95"/>
      <c r="DO8448" s="141"/>
      <c r="DP8448" s="91"/>
      <c r="DQ8448" s="72"/>
      <c r="DR8448" s="72"/>
      <c r="DS8448" s="72"/>
      <c r="DT8448" s="72"/>
      <c r="DZ8448" s="141"/>
      <c r="EA8448" s="141"/>
      <c r="EE8448" s="143"/>
    </row>
    <row r="8449" spans="78:135">
      <c r="BZ8449"/>
      <c r="CA8449" s="100"/>
      <c r="CB8449"/>
      <c r="CG8449" s="65"/>
      <c r="DJ8449" s="139"/>
      <c r="DK8449" s="95"/>
      <c r="DO8449" s="141"/>
      <c r="DP8449" s="91"/>
      <c r="DQ8449" s="72"/>
      <c r="DR8449" s="72"/>
      <c r="DS8449" s="72"/>
      <c r="DT8449" s="72"/>
      <c r="DZ8449" s="141"/>
      <c r="EA8449" s="141"/>
      <c r="EE8449" s="143"/>
    </row>
    <row r="8450" spans="78:135">
      <c r="BZ8450"/>
      <c r="CA8450" s="100"/>
      <c r="CB8450"/>
      <c r="CG8450" s="65"/>
      <c r="DJ8450" s="139"/>
      <c r="DK8450" s="95"/>
      <c r="DO8450" s="141"/>
      <c r="DP8450" s="91"/>
      <c r="DQ8450" s="72"/>
      <c r="DR8450" s="72"/>
      <c r="DS8450" s="72"/>
      <c r="DT8450" s="72"/>
      <c r="DZ8450" s="141"/>
      <c r="EA8450" s="141"/>
      <c r="EE8450" s="143"/>
    </row>
    <row r="8451" spans="78:135">
      <c r="BZ8451"/>
      <c r="CA8451" s="100"/>
      <c r="CB8451"/>
      <c r="CG8451" s="65"/>
      <c r="DJ8451" s="139"/>
      <c r="DK8451" s="95"/>
      <c r="DO8451" s="141"/>
      <c r="DP8451" s="91"/>
      <c r="DQ8451" s="72"/>
      <c r="DR8451" s="72"/>
      <c r="DS8451" s="72"/>
      <c r="DT8451" s="72"/>
      <c r="DZ8451" s="141"/>
      <c r="EA8451" s="141"/>
      <c r="EE8451" s="143"/>
    </row>
    <row r="8452" spans="78:135">
      <c r="BZ8452"/>
      <c r="CA8452" s="100"/>
      <c r="CB8452"/>
      <c r="CG8452" s="65"/>
      <c r="DK8452" s="95"/>
      <c r="DO8452" s="141"/>
      <c r="DP8452" s="91"/>
      <c r="DQ8452" s="72"/>
      <c r="DR8452" s="72"/>
      <c r="DS8452" s="72"/>
      <c r="DT8452" s="72"/>
      <c r="DZ8452" s="141"/>
      <c r="EA8452" s="141"/>
      <c r="EE8452" s="143"/>
    </row>
    <row r="8453" spans="78:135">
      <c r="BZ8453"/>
      <c r="CA8453" s="100"/>
      <c r="CB8453"/>
      <c r="CG8453" s="65"/>
      <c r="DK8453" s="95"/>
      <c r="DO8453" s="141"/>
      <c r="DP8453" s="91"/>
      <c r="DQ8453" s="72"/>
      <c r="DR8453" s="72"/>
      <c r="DS8453" s="72"/>
      <c r="DT8453" s="72"/>
      <c r="DZ8453" s="141"/>
      <c r="EA8453" s="141"/>
      <c r="EE8453" s="143"/>
    </row>
    <row r="8454" spans="78:135">
      <c r="BZ8454"/>
      <c r="CA8454" s="100"/>
      <c r="CB8454"/>
      <c r="CG8454" s="65"/>
      <c r="DK8454" s="95"/>
      <c r="DO8454" s="141"/>
      <c r="DP8454" s="91"/>
      <c r="DQ8454" s="72"/>
      <c r="DR8454" s="72"/>
      <c r="DS8454" s="72"/>
      <c r="DT8454" s="72"/>
      <c r="DZ8454" s="141"/>
      <c r="EA8454" s="141"/>
      <c r="EE8454" s="143"/>
    </row>
    <row r="8455" spans="78:135">
      <c r="BZ8455"/>
      <c r="CA8455" s="100"/>
      <c r="CB8455"/>
      <c r="CG8455" s="65"/>
      <c r="DK8455" s="95"/>
      <c r="DO8455" s="141"/>
      <c r="DP8455" s="91"/>
      <c r="DQ8455" s="72"/>
      <c r="DR8455" s="72"/>
      <c r="DS8455" s="72"/>
      <c r="DT8455" s="72"/>
      <c r="DZ8455" s="141"/>
      <c r="EA8455" s="141"/>
      <c r="EE8455" s="143"/>
    </row>
    <row r="8456" spans="78:135">
      <c r="BZ8456"/>
      <c r="CA8456" s="100"/>
      <c r="CB8456"/>
      <c r="CG8456" s="65"/>
      <c r="DK8456" s="95"/>
      <c r="DO8456" s="141"/>
      <c r="DP8456" s="91"/>
      <c r="DQ8456" s="72"/>
      <c r="DR8456" s="72"/>
      <c r="DS8456" s="72"/>
      <c r="DT8456" s="72"/>
      <c r="DZ8456" s="141"/>
      <c r="EA8456" s="141"/>
      <c r="EE8456" s="143"/>
    </row>
    <row r="8457" spans="78:135">
      <c r="BZ8457"/>
      <c r="CA8457" s="100"/>
      <c r="CB8457"/>
      <c r="CG8457" s="65"/>
      <c r="DK8457" s="95"/>
      <c r="DO8457" s="141"/>
      <c r="DP8457" s="91"/>
      <c r="DQ8457" s="72"/>
      <c r="DR8457" s="72"/>
      <c r="DS8457" s="72"/>
      <c r="DT8457" s="72"/>
      <c r="DZ8457" s="141"/>
      <c r="EA8457" s="141"/>
      <c r="EE8457" s="143"/>
    </row>
    <row r="8458" spans="78:135">
      <c r="BZ8458"/>
      <c r="CA8458" s="100"/>
      <c r="CB8458"/>
      <c r="CG8458" s="65"/>
      <c r="DK8458" s="95"/>
      <c r="DO8458" s="141"/>
      <c r="DP8458" s="91"/>
      <c r="DQ8458" s="72"/>
      <c r="DR8458" s="72"/>
      <c r="DS8458" s="72"/>
      <c r="DT8458" s="72"/>
      <c r="DZ8458" s="141"/>
      <c r="EA8458" s="141"/>
      <c r="EE8458" s="143"/>
    </row>
    <row r="8459" spans="78:135">
      <c r="BZ8459"/>
      <c r="CA8459" s="100"/>
      <c r="CB8459"/>
      <c r="CG8459" s="65"/>
      <c r="DK8459" s="95"/>
      <c r="DO8459" s="141"/>
      <c r="DP8459" s="91"/>
      <c r="DQ8459" s="72"/>
      <c r="DR8459" s="72"/>
      <c r="DS8459" s="72"/>
      <c r="DT8459" s="72"/>
      <c r="DZ8459" s="141"/>
      <c r="EA8459" s="141"/>
      <c r="EE8459" s="143"/>
    </row>
    <row r="8460" spans="78:135">
      <c r="BZ8460"/>
      <c r="CA8460" s="100"/>
      <c r="CB8460"/>
      <c r="CG8460" s="65"/>
      <c r="DK8460" s="95"/>
      <c r="DO8460" s="141"/>
      <c r="DP8460" s="91"/>
      <c r="DQ8460" s="72"/>
      <c r="DR8460" s="72"/>
      <c r="DS8460" s="72"/>
      <c r="DT8460" s="72"/>
      <c r="DZ8460" s="141"/>
      <c r="EA8460" s="141"/>
      <c r="EE8460" s="143"/>
    </row>
    <row r="8461" spans="78:135">
      <c r="BZ8461"/>
      <c r="CA8461" s="100"/>
      <c r="CB8461"/>
      <c r="CG8461" s="65"/>
      <c r="DK8461" s="95"/>
      <c r="DO8461" s="141"/>
      <c r="DP8461" s="91"/>
      <c r="DQ8461" s="72"/>
      <c r="DR8461" s="72"/>
      <c r="DS8461" s="72"/>
      <c r="DT8461" s="72"/>
      <c r="DZ8461" s="141"/>
      <c r="EA8461" s="141"/>
      <c r="EE8461" s="143"/>
    </row>
    <row r="8462" spans="78:135">
      <c r="BZ8462"/>
      <c r="CA8462" s="100"/>
      <c r="CB8462"/>
      <c r="CG8462" s="65"/>
      <c r="DK8462" s="95"/>
      <c r="DO8462" s="141"/>
      <c r="DP8462" s="91"/>
      <c r="DQ8462" s="72"/>
      <c r="DR8462" s="72"/>
      <c r="DS8462" s="72"/>
      <c r="DT8462" s="72"/>
      <c r="DZ8462" s="141"/>
      <c r="EA8462" s="141"/>
      <c r="EE8462" s="143"/>
    </row>
    <row r="8463" spans="78:135">
      <c r="BZ8463"/>
      <c r="CA8463" s="100"/>
      <c r="CB8463"/>
      <c r="CG8463" s="65"/>
      <c r="DK8463" s="95"/>
      <c r="DO8463" s="141"/>
      <c r="DP8463" s="91"/>
      <c r="DQ8463" s="72"/>
      <c r="DR8463" s="72"/>
      <c r="DS8463" s="72"/>
      <c r="DT8463" s="72"/>
      <c r="DZ8463" s="141"/>
      <c r="EA8463" s="141"/>
      <c r="EE8463" s="143"/>
    </row>
    <row r="8464" spans="78:135">
      <c r="BZ8464"/>
      <c r="CA8464" s="100"/>
      <c r="CB8464"/>
      <c r="CG8464" s="65"/>
      <c r="DK8464" s="95"/>
      <c r="DO8464" s="141"/>
      <c r="DP8464" s="91"/>
      <c r="DQ8464" s="72"/>
      <c r="DR8464" s="72"/>
      <c r="DS8464" s="72"/>
      <c r="DT8464" s="72"/>
      <c r="DZ8464" s="141"/>
      <c r="EA8464" s="141"/>
      <c r="EE8464" s="143"/>
    </row>
    <row r="8465" spans="78:135">
      <c r="BZ8465"/>
      <c r="CA8465" s="100"/>
      <c r="CB8465"/>
      <c r="CG8465" s="65"/>
      <c r="DK8465" s="95"/>
      <c r="DO8465" s="141"/>
      <c r="DP8465" s="91"/>
      <c r="DQ8465" s="72"/>
      <c r="DR8465" s="72"/>
      <c r="DS8465" s="72"/>
      <c r="DT8465" s="72"/>
      <c r="DZ8465" s="141"/>
      <c r="EA8465" s="141"/>
      <c r="EE8465" s="143"/>
    </row>
    <row r="8466" spans="78:135">
      <c r="BZ8466"/>
      <c r="CA8466" s="100"/>
      <c r="CB8466"/>
      <c r="CG8466" s="65"/>
      <c r="DK8466" s="95"/>
      <c r="DO8466" s="141"/>
      <c r="DP8466" s="91"/>
      <c r="DQ8466" s="72"/>
      <c r="DR8466" s="72"/>
      <c r="DS8466" s="72"/>
      <c r="DT8466" s="72"/>
      <c r="DZ8466" s="141"/>
      <c r="EA8466" s="141"/>
      <c r="EE8466" s="143"/>
    </row>
    <row r="8467" spans="78:135">
      <c r="BZ8467"/>
      <c r="CA8467" s="100"/>
      <c r="CB8467"/>
      <c r="CG8467" s="65"/>
      <c r="DK8467" s="95"/>
      <c r="DO8467" s="141"/>
      <c r="DP8467" s="91"/>
      <c r="DQ8467" s="72"/>
      <c r="DR8467" s="72"/>
      <c r="DS8467" s="72"/>
      <c r="DT8467" s="72"/>
      <c r="DZ8467" s="141"/>
      <c r="EA8467" s="141"/>
      <c r="EE8467" s="143"/>
    </row>
    <row r="8468" spans="78:135">
      <c r="BZ8468"/>
      <c r="CA8468" s="100"/>
      <c r="CB8468"/>
      <c r="CG8468" s="65"/>
      <c r="DK8468" s="95"/>
      <c r="DO8468" s="141"/>
      <c r="DP8468" s="91"/>
      <c r="DQ8468" s="72"/>
      <c r="DR8468" s="72"/>
      <c r="DS8468" s="72"/>
      <c r="DT8468" s="72"/>
      <c r="DZ8468" s="141"/>
      <c r="EA8468" s="141"/>
      <c r="EE8468" s="143"/>
    </row>
    <row r="8469" spans="78:135">
      <c r="BZ8469"/>
      <c r="CA8469" s="100"/>
      <c r="CB8469"/>
      <c r="CG8469" s="65"/>
      <c r="DK8469" s="95"/>
      <c r="DO8469" s="141"/>
      <c r="DP8469" s="91"/>
      <c r="DQ8469" s="72"/>
      <c r="DR8469" s="72"/>
      <c r="DS8469" s="72"/>
      <c r="DT8469" s="72"/>
      <c r="DZ8469" s="141"/>
      <c r="EA8469" s="141"/>
      <c r="EE8469" s="143"/>
    </row>
    <row r="8470" spans="78:135">
      <c r="BZ8470"/>
      <c r="CA8470" s="100"/>
      <c r="CB8470"/>
      <c r="CG8470" s="65"/>
      <c r="DK8470" s="95"/>
      <c r="DO8470" s="141"/>
      <c r="DP8470" s="91"/>
      <c r="DQ8470" s="72"/>
      <c r="DR8470" s="72"/>
      <c r="DS8470" s="72"/>
      <c r="DT8470" s="72"/>
      <c r="DZ8470" s="141"/>
      <c r="EA8470" s="141"/>
      <c r="EE8470" s="143"/>
    </row>
    <row r="8471" spans="78:135">
      <c r="BZ8471"/>
      <c r="CA8471" s="100"/>
      <c r="CB8471"/>
      <c r="CG8471" s="65"/>
      <c r="DK8471" s="95"/>
      <c r="DO8471" s="141"/>
      <c r="DP8471" s="91"/>
      <c r="DQ8471" s="72"/>
      <c r="DR8471" s="72"/>
      <c r="DS8471" s="72"/>
      <c r="DT8471" s="72"/>
      <c r="DZ8471" s="141"/>
      <c r="EA8471" s="141"/>
      <c r="EE8471" s="143"/>
    </row>
    <row r="8472" spans="78:135">
      <c r="BZ8472"/>
      <c r="CA8472" s="100"/>
      <c r="CB8472"/>
      <c r="CG8472" s="65"/>
      <c r="DK8472" s="95"/>
      <c r="DO8472" s="141"/>
      <c r="DP8472" s="91"/>
      <c r="DQ8472" s="72"/>
      <c r="DR8472" s="72"/>
      <c r="DS8472" s="72"/>
      <c r="DT8472" s="72"/>
      <c r="DZ8472" s="141"/>
      <c r="EA8472" s="141"/>
      <c r="EE8472" s="143"/>
    </row>
    <row r="8473" spans="78:135">
      <c r="BZ8473"/>
      <c r="CA8473" s="100"/>
      <c r="CB8473"/>
      <c r="CG8473" s="65"/>
      <c r="DK8473" s="95"/>
      <c r="DO8473" s="141"/>
      <c r="DP8473" s="91"/>
      <c r="DQ8473" s="72"/>
      <c r="DR8473" s="72"/>
      <c r="DS8473" s="72"/>
      <c r="DT8473" s="72"/>
      <c r="DZ8473" s="141"/>
      <c r="EA8473" s="141"/>
      <c r="EE8473" s="143"/>
    </row>
    <row r="8474" spans="78:135">
      <c r="BZ8474"/>
      <c r="CA8474" s="100"/>
      <c r="CB8474"/>
      <c r="CG8474" s="65"/>
      <c r="DK8474" s="95"/>
      <c r="DO8474" s="141"/>
      <c r="DP8474" s="91"/>
      <c r="DQ8474" s="72"/>
      <c r="DR8474" s="72"/>
      <c r="DS8474" s="72"/>
      <c r="DT8474" s="72"/>
      <c r="DZ8474" s="141"/>
      <c r="EA8474" s="141"/>
      <c r="EE8474" s="143"/>
    </row>
    <row r="8475" spans="78:135">
      <c r="BZ8475"/>
      <c r="CA8475" s="100"/>
      <c r="CB8475"/>
      <c r="CG8475" s="65"/>
      <c r="DK8475" s="95"/>
      <c r="DO8475" s="141"/>
      <c r="DP8475" s="91"/>
      <c r="DQ8475" s="72"/>
      <c r="DR8475" s="72"/>
      <c r="DS8475" s="72"/>
      <c r="DT8475" s="72"/>
      <c r="DZ8475" s="141"/>
      <c r="EA8475" s="141"/>
      <c r="EE8475" s="143"/>
    </row>
    <row r="8476" spans="78:135">
      <c r="BZ8476"/>
      <c r="CA8476" s="100"/>
      <c r="CB8476"/>
      <c r="CG8476" s="65"/>
      <c r="DK8476" s="95"/>
      <c r="DO8476" s="141"/>
      <c r="DP8476" s="91"/>
      <c r="DQ8476" s="72"/>
      <c r="DR8476" s="72"/>
      <c r="DS8476" s="72"/>
      <c r="DT8476" s="72"/>
      <c r="DZ8476" s="141"/>
      <c r="EA8476" s="141"/>
      <c r="EE8476" s="143"/>
    </row>
    <row r="8477" spans="78:135">
      <c r="BZ8477"/>
      <c r="CA8477" s="100"/>
      <c r="CB8477"/>
      <c r="CG8477" s="65"/>
      <c r="DK8477" s="95"/>
      <c r="DO8477" s="141"/>
      <c r="DP8477" s="91"/>
      <c r="DQ8477" s="72"/>
      <c r="DR8477" s="72"/>
      <c r="DS8477" s="72"/>
      <c r="DT8477" s="72"/>
      <c r="DZ8477" s="141"/>
      <c r="EA8477" s="141"/>
      <c r="EE8477" s="143"/>
    </row>
    <row r="8478" spans="78:135">
      <c r="BZ8478"/>
      <c r="CA8478" s="100"/>
      <c r="CB8478"/>
      <c r="CG8478" s="65"/>
      <c r="DK8478" s="95"/>
      <c r="DO8478" s="141"/>
      <c r="DP8478" s="91"/>
      <c r="DQ8478" s="72"/>
      <c r="DR8478" s="72"/>
      <c r="DS8478" s="72"/>
      <c r="DT8478" s="72"/>
      <c r="DZ8478" s="141"/>
      <c r="EA8478" s="141"/>
      <c r="EE8478" s="143"/>
    </row>
    <row r="8479" spans="78:135">
      <c r="BZ8479"/>
      <c r="CA8479" s="100"/>
      <c r="CB8479"/>
      <c r="CG8479" s="65"/>
      <c r="DK8479" s="95"/>
      <c r="DO8479" s="141"/>
      <c r="DP8479" s="91"/>
      <c r="DQ8479" s="72"/>
      <c r="DR8479" s="72"/>
      <c r="DS8479" s="72"/>
      <c r="DT8479" s="72"/>
      <c r="DZ8479" s="141"/>
      <c r="EA8479" s="141"/>
      <c r="EE8479" s="143"/>
    </row>
    <row r="8480" spans="78:135">
      <c r="BZ8480"/>
      <c r="CA8480" s="100"/>
      <c r="CB8480"/>
      <c r="CG8480" s="65"/>
      <c r="DK8480" s="95"/>
      <c r="DO8480" s="141"/>
      <c r="DP8480" s="91"/>
      <c r="DQ8480" s="72"/>
      <c r="DR8480" s="72"/>
      <c r="DS8480" s="72"/>
      <c r="DT8480" s="72"/>
      <c r="DZ8480" s="141"/>
      <c r="EA8480" s="141"/>
      <c r="EE8480" s="143"/>
    </row>
    <row r="8481" spans="78:135">
      <c r="BZ8481"/>
      <c r="CA8481" s="100"/>
      <c r="CB8481"/>
      <c r="CG8481" s="65"/>
      <c r="DK8481" s="95"/>
      <c r="DO8481" s="141"/>
      <c r="DP8481" s="91"/>
      <c r="DQ8481" s="72"/>
      <c r="DR8481" s="72"/>
      <c r="DS8481" s="72"/>
      <c r="DT8481" s="72"/>
      <c r="DZ8481" s="141"/>
      <c r="EA8481" s="141"/>
      <c r="EE8481" s="143"/>
    </row>
    <row r="8482" spans="78:135">
      <c r="BZ8482"/>
      <c r="CA8482" s="100"/>
      <c r="CB8482"/>
      <c r="CG8482" s="65"/>
      <c r="DK8482" s="95"/>
      <c r="DO8482" s="141"/>
      <c r="DP8482" s="91"/>
      <c r="DQ8482" s="72"/>
      <c r="DR8482" s="72"/>
      <c r="DS8482" s="72"/>
      <c r="DT8482" s="72"/>
      <c r="DZ8482" s="141"/>
      <c r="EA8482" s="141"/>
      <c r="EE8482" s="143"/>
    </row>
    <row r="8483" spans="78:135">
      <c r="BZ8483"/>
      <c r="CA8483" s="100"/>
      <c r="CB8483"/>
      <c r="CG8483" s="65"/>
      <c r="DK8483" s="95"/>
      <c r="DO8483" s="141"/>
      <c r="DP8483" s="91"/>
      <c r="DQ8483" s="72"/>
      <c r="DR8483" s="72"/>
      <c r="DS8483" s="72"/>
      <c r="DT8483" s="72"/>
      <c r="DZ8483" s="141"/>
      <c r="EA8483" s="141"/>
      <c r="EE8483" s="143"/>
    </row>
    <row r="8484" spans="78:135">
      <c r="BZ8484"/>
      <c r="CA8484" s="100"/>
      <c r="CB8484"/>
      <c r="CG8484" s="65"/>
      <c r="DK8484" s="95"/>
      <c r="DO8484" s="141"/>
      <c r="DP8484" s="91"/>
      <c r="DQ8484" s="72"/>
      <c r="DR8484" s="72"/>
      <c r="DS8484" s="72"/>
      <c r="DT8484" s="72"/>
      <c r="DZ8484" s="141"/>
      <c r="EA8484" s="141"/>
      <c r="EE8484" s="143"/>
    </row>
    <row r="8485" spans="78:135">
      <c r="BZ8485"/>
      <c r="CA8485" s="100"/>
      <c r="CB8485"/>
      <c r="CG8485" s="65"/>
      <c r="DK8485" s="95"/>
      <c r="DO8485" s="141"/>
      <c r="DP8485" s="91"/>
      <c r="DQ8485" s="72"/>
      <c r="DR8485" s="72"/>
      <c r="DS8485" s="72"/>
      <c r="DT8485" s="72"/>
      <c r="DZ8485" s="141"/>
      <c r="EA8485" s="141"/>
      <c r="EE8485" s="143"/>
    </row>
    <row r="8486" spans="78:135">
      <c r="BZ8486"/>
      <c r="CA8486" s="100"/>
      <c r="CB8486"/>
      <c r="CG8486" s="65"/>
      <c r="DK8486" s="95"/>
      <c r="DO8486" s="141"/>
      <c r="DP8486" s="91"/>
      <c r="DQ8486" s="72"/>
      <c r="DR8486" s="72"/>
      <c r="DS8486" s="72"/>
      <c r="DT8486" s="72"/>
      <c r="DZ8486" s="141"/>
      <c r="EA8486" s="141"/>
      <c r="EE8486" s="143"/>
    </row>
    <row r="8487" spans="78:135">
      <c r="BZ8487"/>
      <c r="CA8487" s="100"/>
      <c r="CB8487"/>
      <c r="CG8487" s="65"/>
      <c r="DK8487" s="95"/>
      <c r="DO8487" s="141"/>
      <c r="DP8487" s="91"/>
      <c r="DQ8487" s="72"/>
      <c r="DR8487" s="72"/>
      <c r="DS8487" s="72"/>
      <c r="DT8487" s="72"/>
      <c r="DZ8487" s="141"/>
      <c r="EA8487" s="141"/>
      <c r="EE8487" s="143"/>
    </row>
    <row r="8488" spans="78:135">
      <c r="BZ8488"/>
      <c r="CA8488" s="100"/>
      <c r="CB8488"/>
      <c r="CG8488" s="65"/>
      <c r="DK8488" s="95"/>
      <c r="DO8488" s="141"/>
      <c r="DP8488" s="91"/>
      <c r="DQ8488" s="72"/>
      <c r="DR8488" s="72"/>
      <c r="DS8488" s="72"/>
      <c r="DT8488" s="72"/>
      <c r="DZ8488" s="141"/>
      <c r="EA8488" s="141"/>
      <c r="EE8488" s="143"/>
    </row>
    <row r="8489" spans="78:135">
      <c r="BZ8489"/>
      <c r="CA8489" s="100"/>
      <c r="CB8489"/>
      <c r="CG8489" s="65"/>
      <c r="DK8489" s="95"/>
      <c r="DO8489" s="141"/>
      <c r="DP8489" s="91"/>
      <c r="DQ8489" s="72"/>
      <c r="DR8489" s="72"/>
      <c r="DS8489" s="72"/>
      <c r="DT8489" s="72"/>
      <c r="DZ8489" s="141"/>
      <c r="EA8489" s="141"/>
      <c r="EE8489" s="143"/>
    </row>
    <row r="8490" spans="78:135">
      <c r="BZ8490"/>
      <c r="CA8490" s="100"/>
      <c r="CB8490"/>
      <c r="CG8490" s="65"/>
      <c r="DK8490" s="95"/>
      <c r="DO8490" s="141"/>
      <c r="DP8490" s="91"/>
      <c r="DQ8490" s="72"/>
      <c r="DR8490" s="72"/>
      <c r="DS8490" s="72"/>
      <c r="DT8490" s="72"/>
      <c r="DZ8490" s="141"/>
      <c r="EA8490" s="141"/>
      <c r="EE8490" s="143"/>
    </row>
    <row r="8491" spans="78:135">
      <c r="BZ8491"/>
      <c r="CA8491" s="100"/>
      <c r="CB8491"/>
      <c r="CG8491" s="65"/>
      <c r="DK8491" s="95"/>
      <c r="DO8491" s="141"/>
      <c r="DP8491" s="91"/>
      <c r="DQ8491" s="72"/>
      <c r="DR8491" s="72"/>
      <c r="DS8491" s="72"/>
      <c r="DT8491" s="72"/>
      <c r="DZ8491" s="141"/>
      <c r="EA8491" s="141"/>
      <c r="EE8491" s="143"/>
    </row>
    <row r="8492" spans="78:135">
      <c r="BZ8492"/>
      <c r="CA8492" s="100"/>
      <c r="CB8492"/>
      <c r="CG8492" s="65"/>
      <c r="DK8492" s="95"/>
      <c r="DO8492" s="141"/>
      <c r="DP8492" s="91"/>
      <c r="DQ8492" s="72"/>
      <c r="DR8492" s="72"/>
      <c r="DS8492" s="72"/>
      <c r="DT8492" s="72"/>
      <c r="DZ8492" s="141"/>
      <c r="EA8492" s="141"/>
      <c r="EE8492" s="143"/>
    </row>
    <row r="8493" spans="78:135">
      <c r="BZ8493"/>
      <c r="CA8493" s="100"/>
      <c r="CB8493"/>
      <c r="CG8493" s="65"/>
      <c r="DK8493" s="95"/>
      <c r="DO8493" s="141"/>
      <c r="DP8493" s="91"/>
      <c r="DQ8493" s="72"/>
      <c r="DR8493" s="72"/>
      <c r="DS8493" s="72"/>
      <c r="DT8493" s="72"/>
      <c r="DZ8493" s="141"/>
      <c r="EA8493" s="141"/>
      <c r="EE8493" s="143"/>
    </row>
    <row r="8494" spans="78:135">
      <c r="BZ8494"/>
      <c r="CA8494" s="100"/>
      <c r="CB8494"/>
      <c r="CG8494" s="65"/>
      <c r="DK8494" s="95"/>
      <c r="DO8494" s="141"/>
      <c r="DP8494" s="91"/>
      <c r="DQ8494" s="72"/>
      <c r="DR8494" s="72"/>
      <c r="DS8494" s="72"/>
      <c r="DT8494" s="72"/>
      <c r="DZ8494" s="141"/>
      <c r="EA8494" s="141"/>
      <c r="EE8494" s="143"/>
    </row>
    <row r="8495" spans="78:135">
      <c r="BZ8495"/>
      <c r="CA8495" s="100"/>
      <c r="CB8495"/>
      <c r="CG8495" s="65"/>
      <c r="DK8495" s="95"/>
      <c r="DO8495" s="141"/>
      <c r="DP8495" s="91"/>
      <c r="DQ8495" s="72"/>
      <c r="DR8495" s="72"/>
      <c r="DS8495" s="72"/>
      <c r="DT8495" s="72"/>
      <c r="DZ8495" s="141"/>
      <c r="EA8495" s="141"/>
      <c r="EE8495" s="143"/>
    </row>
    <row r="8496" spans="78:135">
      <c r="BZ8496"/>
      <c r="CA8496" s="100"/>
      <c r="CB8496"/>
      <c r="CG8496" s="65"/>
      <c r="DK8496" s="95"/>
      <c r="DO8496" s="141"/>
      <c r="DP8496" s="91"/>
      <c r="DQ8496" s="72"/>
      <c r="DR8496" s="72"/>
      <c r="DS8496" s="72"/>
      <c r="DT8496" s="72"/>
      <c r="DZ8496" s="141"/>
      <c r="EA8496" s="141"/>
      <c r="EE8496" s="143"/>
    </row>
    <row r="8497" spans="78:135">
      <c r="BZ8497"/>
      <c r="CA8497" s="100"/>
      <c r="CB8497"/>
      <c r="CG8497" s="65"/>
      <c r="DK8497" s="95"/>
      <c r="DO8497" s="141"/>
      <c r="DP8497" s="91"/>
      <c r="DQ8497" s="72"/>
      <c r="DR8497" s="72"/>
      <c r="DS8497" s="72"/>
      <c r="DT8497" s="72"/>
      <c r="DZ8497" s="141"/>
      <c r="EA8497" s="141"/>
      <c r="EE8497" s="143"/>
    </row>
    <row r="8498" spans="78:135">
      <c r="BZ8498"/>
      <c r="CA8498" s="100"/>
      <c r="CB8498"/>
      <c r="CG8498" s="65"/>
      <c r="DK8498" s="95"/>
      <c r="DO8498" s="141"/>
      <c r="DP8498" s="91"/>
      <c r="DQ8498" s="72"/>
      <c r="DR8498" s="72"/>
      <c r="DS8498" s="72"/>
      <c r="DT8498" s="72"/>
      <c r="DZ8498" s="141"/>
      <c r="EA8498" s="141"/>
      <c r="EE8498" s="143"/>
    </row>
    <row r="8499" spans="78:135">
      <c r="BZ8499"/>
      <c r="CA8499" s="100"/>
      <c r="CB8499"/>
      <c r="CG8499" s="65"/>
      <c r="DK8499" s="95"/>
      <c r="DO8499" s="141"/>
      <c r="DP8499" s="91"/>
      <c r="DQ8499" s="72"/>
      <c r="DR8499" s="72"/>
      <c r="DS8499" s="72"/>
      <c r="DT8499" s="72"/>
      <c r="DZ8499" s="141"/>
      <c r="EA8499" s="141"/>
      <c r="EE8499" s="143"/>
    </row>
    <row r="8500" spans="78:135">
      <c r="BZ8500"/>
      <c r="CA8500" s="100"/>
      <c r="CB8500"/>
      <c r="CG8500" s="65"/>
      <c r="DK8500" s="95"/>
      <c r="DO8500" s="141"/>
      <c r="DP8500" s="91"/>
      <c r="DQ8500" s="72"/>
      <c r="DR8500" s="72"/>
      <c r="DS8500" s="72"/>
      <c r="DT8500" s="72"/>
      <c r="DZ8500" s="141"/>
      <c r="EA8500" s="141"/>
      <c r="EE8500" s="143"/>
    </row>
    <row r="8501" spans="78:135">
      <c r="BZ8501"/>
      <c r="CA8501" s="100"/>
      <c r="CB8501"/>
      <c r="CG8501" s="65"/>
      <c r="DK8501" s="95"/>
      <c r="DO8501" s="141"/>
      <c r="DP8501" s="91"/>
      <c r="DQ8501" s="72"/>
      <c r="DR8501" s="72"/>
      <c r="DS8501" s="72"/>
      <c r="DT8501" s="72"/>
      <c r="DZ8501" s="141"/>
      <c r="EA8501" s="141"/>
      <c r="EE8501" s="143"/>
    </row>
    <row r="8502" spans="78:135">
      <c r="BZ8502"/>
      <c r="CA8502" s="100"/>
      <c r="CB8502"/>
      <c r="CG8502" s="65"/>
      <c r="DK8502" s="95"/>
      <c r="DO8502" s="141"/>
      <c r="DP8502" s="91"/>
      <c r="DQ8502" s="72"/>
      <c r="DR8502" s="72"/>
      <c r="DS8502" s="72"/>
      <c r="DT8502" s="72"/>
      <c r="DZ8502" s="141"/>
      <c r="EA8502" s="141"/>
      <c r="EE8502" s="143"/>
    </row>
    <row r="8503" spans="78:135">
      <c r="BZ8503"/>
      <c r="CA8503" s="100"/>
      <c r="CB8503"/>
      <c r="CG8503" s="65"/>
      <c r="DK8503" s="95"/>
      <c r="DO8503" s="141"/>
      <c r="DP8503" s="91"/>
      <c r="DQ8503" s="72"/>
      <c r="DR8503" s="72"/>
      <c r="DS8503" s="72"/>
      <c r="DT8503" s="72"/>
      <c r="DZ8503" s="141"/>
      <c r="EA8503" s="141"/>
      <c r="EE8503" s="143"/>
    </row>
    <row r="8504" spans="78:135">
      <c r="BZ8504"/>
      <c r="CA8504" s="100"/>
      <c r="CB8504"/>
      <c r="CG8504" s="65"/>
      <c r="DK8504" s="95"/>
      <c r="DO8504" s="141"/>
      <c r="DP8504" s="91"/>
      <c r="DQ8504" s="72"/>
      <c r="DR8504" s="72"/>
      <c r="DS8504" s="72"/>
      <c r="DT8504" s="72"/>
      <c r="DZ8504" s="141"/>
      <c r="EA8504" s="141"/>
      <c r="EE8504" s="143"/>
    </row>
    <row r="8505" spans="78:135">
      <c r="BZ8505"/>
      <c r="CA8505" s="100"/>
      <c r="CB8505"/>
      <c r="CG8505" s="65"/>
      <c r="DK8505" s="95"/>
      <c r="DO8505" s="141"/>
      <c r="DP8505" s="91"/>
      <c r="DQ8505" s="72"/>
      <c r="DR8505" s="72"/>
      <c r="DS8505" s="72"/>
      <c r="DT8505" s="72"/>
      <c r="DZ8505" s="141"/>
      <c r="EA8505" s="141"/>
      <c r="EE8505" s="143"/>
    </row>
    <row r="8506" spans="78:135">
      <c r="BZ8506"/>
      <c r="CA8506" s="100"/>
      <c r="CB8506"/>
      <c r="CG8506" s="65"/>
      <c r="DK8506" s="95"/>
      <c r="DO8506" s="141"/>
      <c r="DP8506" s="91"/>
      <c r="DQ8506" s="72"/>
      <c r="DR8506" s="72"/>
      <c r="DS8506" s="72"/>
      <c r="DT8506" s="72"/>
      <c r="DZ8506" s="141"/>
      <c r="EA8506" s="141"/>
      <c r="EE8506" s="143"/>
    </row>
    <row r="8507" spans="78:135">
      <c r="BZ8507"/>
      <c r="CA8507" s="100"/>
      <c r="CB8507"/>
      <c r="CG8507" s="65"/>
      <c r="DK8507" s="95"/>
      <c r="DO8507" s="141"/>
      <c r="DP8507" s="91"/>
      <c r="DQ8507" s="72"/>
      <c r="DR8507" s="72"/>
      <c r="DS8507" s="72"/>
      <c r="DT8507" s="72"/>
      <c r="DZ8507" s="141"/>
      <c r="EA8507" s="141"/>
      <c r="EE8507" s="143"/>
    </row>
    <row r="8508" spans="78:135">
      <c r="BZ8508"/>
      <c r="CA8508" s="100"/>
      <c r="CB8508"/>
      <c r="CG8508" s="65"/>
      <c r="DK8508" s="95"/>
      <c r="DO8508" s="141"/>
      <c r="DP8508" s="91"/>
      <c r="DQ8508" s="72"/>
      <c r="DR8508" s="72"/>
      <c r="DS8508" s="72"/>
      <c r="DT8508" s="72"/>
      <c r="DZ8508" s="141"/>
      <c r="EA8508" s="141"/>
      <c r="EE8508" s="143"/>
    </row>
    <row r="8509" spans="78:135">
      <c r="BZ8509"/>
      <c r="CA8509" s="100"/>
      <c r="CB8509"/>
      <c r="CG8509" s="65"/>
      <c r="DK8509" s="95"/>
      <c r="DO8509" s="141"/>
      <c r="DP8509" s="91"/>
      <c r="DQ8509" s="72"/>
      <c r="DR8509" s="72"/>
      <c r="DS8509" s="72"/>
      <c r="DT8509" s="72"/>
      <c r="DZ8509" s="141"/>
      <c r="EA8509" s="141"/>
      <c r="EE8509" s="143"/>
    </row>
    <row r="8510" spans="78:135">
      <c r="BZ8510"/>
      <c r="CA8510" s="100"/>
      <c r="CB8510"/>
      <c r="CG8510" s="65"/>
      <c r="DK8510" s="95"/>
      <c r="DO8510" s="141"/>
      <c r="DP8510" s="91"/>
      <c r="DQ8510" s="72"/>
      <c r="DR8510" s="72"/>
      <c r="DS8510" s="72"/>
      <c r="DT8510" s="72"/>
      <c r="DZ8510" s="141"/>
      <c r="EA8510" s="141"/>
      <c r="EE8510" s="143"/>
    </row>
    <row r="8511" spans="78:135">
      <c r="BZ8511"/>
      <c r="CA8511" s="100"/>
      <c r="CB8511"/>
      <c r="CG8511" s="65"/>
      <c r="DK8511" s="95"/>
      <c r="DO8511" s="141"/>
      <c r="DP8511" s="91"/>
      <c r="DQ8511" s="72"/>
      <c r="DR8511" s="72"/>
      <c r="DS8511" s="72"/>
      <c r="DT8511" s="72"/>
      <c r="DZ8511" s="141"/>
      <c r="EA8511" s="141"/>
      <c r="EE8511" s="143"/>
    </row>
    <row r="8512" spans="78:135">
      <c r="BZ8512"/>
      <c r="CA8512" s="100"/>
      <c r="CB8512"/>
      <c r="CG8512" s="65"/>
      <c r="DK8512" s="95"/>
      <c r="DO8512" s="141"/>
      <c r="DP8512" s="91"/>
      <c r="DQ8512" s="72"/>
      <c r="DR8512" s="72"/>
      <c r="DS8512" s="72"/>
      <c r="DT8512" s="72"/>
      <c r="DZ8512" s="141"/>
      <c r="EA8512" s="141"/>
      <c r="EE8512" s="143"/>
    </row>
    <row r="8513" spans="78:135">
      <c r="BZ8513"/>
      <c r="CA8513" s="100"/>
      <c r="CB8513"/>
      <c r="CG8513" s="65"/>
      <c r="DK8513" s="95"/>
      <c r="DO8513" s="141"/>
      <c r="DP8513" s="91"/>
      <c r="DQ8513" s="72"/>
      <c r="DR8513" s="72"/>
      <c r="DS8513" s="72"/>
      <c r="DT8513" s="72"/>
      <c r="DZ8513" s="141"/>
      <c r="EA8513" s="141"/>
      <c r="EE8513" s="143"/>
    </row>
    <row r="8514" spans="78:135">
      <c r="BZ8514"/>
      <c r="CA8514" s="100"/>
      <c r="CB8514"/>
      <c r="CG8514" s="65"/>
      <c r="DK8514" s="95"/>
      <c r="DO8514" s="141"/>
      <c r="DP8514" s="91"/>
      <c r="DQ8514" s="72"/>
      <c r="DR8514" s="72"/>
      <c r="DS8514" s="72"/>
      <c r="DT8514" s="72"/>
      <c r="DZ8514" s="141"/>
      <c r="EA8514" s="141"/>
      <c r="EE8514" s="143"/>
    </row>
    <row r="8515" spans="78:135">
      <c r="BZ8515"/>
      <c r="CA8515" s="100"/>
      <c r="CB8515"/>
      <c r="CG8515" s="65"/>
      <c r="DK8515" s="95"/>
      <c r="DO8515" s="141"/>
      <c r="DP8515" s="91"/>
      <c r="DQ8515" s="72"/>
      <c r="DR8515" s="72"/>
      <c r="DS8515" s="72"/>
      <c r="DT8515" s="72"/>
      <c r="DZ8515" s="141"/>
      <c r="EA8515" s="141"/>
      <c r="EE8515" s="143"/>
    </row>
    <row r="8516" spans="78:135">
      <c r="BZ8516"/>
      <c r="CA8516" s="100"/>
      <c r="CB8516"/>
      <c r="CG8516" s="65"/>
      <c r="DK8516" s="95"/>
      <c r="DO8516" s="141"/>
      <c r="DP8516" s="91"/>
      <c r="DQ8516" s="72"/>
      <c r="DR8516" s="72"/>
      <c r="DS8516" s="72"/>
      <c r="DT8516" s="72"/>
      <c r="DZ8516" s="141"/>
      <c r="EA8516" s="141"/>
      <c r="EE8516" s="143"/>
    </row>
    <row r="8517" spans="78:135">
      <c r="BZ8517"/>
      <c r="CA8517" s="100"/>
      <c r="CB8517"/>
      <c r="CG8517" s="65"/>
      <c r="DK8517" s="95"/>
      <c r="DO8517" s="141"/>
      <c r="DP8517" s="91"/>
      <c r="DQ8517" s="72"/>
      <c r="DR8517" s="72"/>
      <c r="DS8517" s="72"/>
      <c r="DT8517" s="72"/>
      <c r="DZ8517" s="141"/>
      <c r="EA8517" s="141"/>
      <c r="EE8517" s="143"/>
    </row>
    <row r="8518" spans="78:135">
      <c r="BZ8518"/>
      <c r="CA8518" s="100"/>
      <c r="CB8518"/>
      <c r="CG8518" s="65"/>
      <c r="DK8518" s="95"/>
      <c r="DO8518" s="141"/>
      <c r="DP8518" s="91"/>
      <c r="DQ8518" s="72"/>
      <c r="DR8518" s="72"/>
      <c r="DS8518" s="72"/>
      <c r="DT8518" s="72"/>
      <c r="DZ8518" s="141"/>
      <c r="EA8518" s="141"/>
      <c r="EE8518" s="143"/>
    </row>
    <row r="8519" spans="78:135">
      <c r="BZ8519"/>
      <c r="CA8519" s="100"/>
      <c r="CB8519"/>
      <c r="CG8519" s="65"/>
      <c r="DK8519" s="95"/>
      <c r="DO8519" s="141"/>
      <c r="DP8519" s="91"/>
      <c r="DQ8519" s="72"/>
      <c r="DR8519" s="72"/>
      <c r="DS8519" s="72"/>
      <c r="DT8519" s="72"/>
      <c r="DZ8519" s="141"/>
      <c r="EA8519" s="141"/>
      <c r="EE8519" s="143"/>
    </row>
    <row r="8520" spans="78:135">
      <c r="BZ8520"/>
      <c r="CA8520" s="100"/>
      <c r="CB8520"/>
      <c r="CG8520" s="65"/>
      <c r="DK8520" s="95"/>
      <c r="DO8520" s="141"/>
      <c r="DP8520" s="91"/>
      <c r="DQ8520" s="72"/>
      <c r="DR8520" s="72"/>
      <c r="DS8520" s="72"/>
      <c r="DT8520" s="72"/>
      <c r="DZ8520" s="141"/>
      <c r="EA8520" s="141"/>
      <c r="EE8520" s="143"/>
    </row>
    <row r="8521" spans="78:135">
      <c r="BZ8521"/>
      <c r="CA8521" s="100"/>
      <c r="CB8521"/>
      <c r="CG8521" s="65"/>
      <c r="DK8521" s="95"/>
      <c r="DO8521" s="141"/>
      <c r="DP8521" s="91"/>
      <c r="DQ8521" s="72"/>
      <c r="DR8521" s="72"/>
      <c r="DS8521" s="72"/>
      <c r="DT8521" s="72"/>
      <c r="DZ8521" s="141"/>
      <c r="EA8521" s="141"/>
      <c r="EE8521" s="143"/>
    </row>
    <row r="8522" spans="78:135">
      <c r="BZ8522"/>
      <c r="CA8522" s="100"/>
      <c r="CB8522"/>
      <c r="CG8522" s="65"/>
      <c r="DK8522" s="95"/>
      <c r="DO8522" s="141"/>
      <c r="DP8522" s="91"/>
      <c r="DQ8522" s="72"/>
      <c r="DR8522" s="72"/>
      <c r="DS8522" s="72"/>
      <c r="DT8522" s="72"/>
      <c r="DZ8522" s="141"/>
      <c r="EA8522" s="141"/>
      <c r="EE8522" s="143"/>
    </row>
    <row r="8523" spans="78:135">
      <c r="BZ8523"/>
      <c r="CA8523" s="100"/>
      <c r="CB8523"/>
      <c r="CG8523" s="65"/>
      <c r="DK8523" s="95"/>
      <c r="DO8523" s="141"/>
      <c r="DP8523" s="91"/>
      <c r="DQ8523" s="72"/>
      <c r="DR8523" s="72"/>
      <c r="DS8523" s="72"/>
      <c r="DT8523" s="72"/>
      <c r="DZ8523" s="141"/>
      <c r="EA8523" s="141"/>
      <c r="EE8523" s="143"/>
    </row>
    <row r="8524" spans="78:135">
      <c r="BZ8524"/>
      <c r="CA8524" s="100"/>
      <c r="CB8524"/>
      <c r="CG8524" s="65"/>
      <c r="DK8524" s="95"/>
      <c r="DO8524" s="141"/>
      <c r="DP8524" s="91"/>
      <c r="DQ8524" s="72"/>
      <c r="DR8524" s="72"/>
      <c r="DS8524" s="72"/>
      <c r="DT8524" s="72"/>
      <c r="DZ8524" s="141"/>
      <c r="EA8524" s="141"/>
      <c r="EE8524" s="143"/>
    </row>
    <row r="8525" spans="78:135">
      <c r="BZ8525"/>
      <c r="CA8525" s="100"/>
      <c r="CB8525"/>
      <c r="CG8525" s="65"/>
      <c r="DK8525" s="95"/>
      <c r="DO8525" s="141"/>
      <c r="DP8525" s="91"/>
      <c r="DQ8525" s="72"/>
      <c r="DR8525" s="72"/>
      <c r="DS8525" s="72"/>
      <c r="DT8525" s="72"/>
      <c r="DZ8525" s="141"/>
      <c r="EA8525" s="141"/>
      <c r="EE8525" s="143"/>
    </row>
    <row r="8526" spans="78:135">
      <c r="BZ8526"/>
      <c r="CA8526" s="100"/>
      <c r="CB8526"/>
      <c r="CG8526" s="65"/>
      <c r="DK8526" s="95"/>
      <c r="DO8526" s="141"/>
      <c r="DP8526" s="91"/>
      <c r="DQ8526" s="72"/>
      <c r="DR8526" s="72"/>
      <c r="DS8526" s="72"/>
      <c r="DT8526" s="72"/>
      <c r="DZ8526" s="141"/>
      <c r="EA8526" s="141"/>
      <c r="EE8526" s="143"/>
    </row>
    <row r="8527" spans="78:135">
      <c r="BZ8527"/>
      <c r="CA8527" s="100"/>
      <c r="CB8527"/>
      <c r="CG8527" s="65"/>
      <c r="DK8527" s="95"/>
      <c r="DO8527" s="141"/>
      <c r="DP8527" s="91"/>
      <c r="DQ8527" s="72"/>
      <c r="DR8527" s="72"/>
      <c r="DS8527" s="72"/>
      <c r="DT8527" s="72"/>
      <c r="DZ8527" s="141"/>
      <c r="EA8527" s="141"/>
      <c r="EE8527" s="143"/>
    </row>
    <row r="8528" spans="78:135">
      <c r="BZ8528"/>
      <c r="CA8528" s="100"/>
      <c r="CB8528"/>
      <c r="CG8528" s="65"/>
      <c r="DK8528" s="95"/>
      <c r="DO8528" s="141"/>
      <c r="DP8528" s="91"/>
      <c r="DQ8528" s="72"/>
      <c r="DR8528" s="72"/>
      <c r="DS8528" s="72"/>
      <c r="DT8528" s="72"/>
      <c r="DZ8528" s="141"/>
      <c r="EA8528" s="141"/>
      <c r="EE8528" s="143"/>
    </row>
    <row r="8529" spans="78:135">
      <c r="BZ8529"/>
      <c r="CA8529" s="100"/>
      <c r="CB8529"/>
      <c r="CG8529" s="65"/>
      <c r="DK8529" s="95"/>
      <c r="DO8529" s="141"/>
      <c r="DP8529" s="91"/>
      <c r="DQ8529" s="72"/>
      <c r="DR8529" s="72"/>
      <c r="DS8529" s="72"/>
      <c r="DT8529" s="72"/>
      <c r="DZ8529" s="141"/>
      <c r="EA8529" s="141"/>
      <c r="EE8529" s="143"/>
    </row>
    <row r="8530" spans="78:135">
      <c r="BZ8530"/>
      <c r="CA8530" s="100"/>
      <c r="CB8530"/>
      <c r="CG8530" s="65"/>
      <c r="DK8530" s="95"/>
      <c r="DO8530" s="141"/>
      <c r="DP8530" s="91"/>
      <c r="DQ8530" s="72"/>
      <c r="DR8530" s="72"/>
      <c r="DS8530" s="72"/>
      <c r="DT8530" s="72"/>
      <c r="DZ8530" s="141"/>
      <c r="EA8530" s="141"/>
      <c r="EE8530" s="143"/>
    </row>
    <row r="8531" spans="78:135">
      <c r="BZ8531"/>
      <c r="CA8531" s="100"/>
      <c r="CB8531"/>
      <c r="CG8531" s="65"/>
      <c r="DK8531" s="95"/>
      <c r="DO8531" s="141"/>
      <c r="DP8531" s="91"/>
      <c r="DQ8531" s="72"/>
      <c r="DR8531" s="72"/>
      <c r="DS8531" s="72"/>
      <c r="DT8531" s="72"/>
      <c r="DZ8531" s="141"/>
      <c r="EA8531" s="141"/>
      <c r="EE8531" s="143"/>
    </row>
    <row r="8532" spans="78:135">
      <c r="BZ8532"/>
      <c r="CA8532" s="100"/>
      <c r="CB8532"/>
      <c r="CG8532" s="65"/>
      <c r="DK8532" s="95"/>
      <c r="DO8532" s="141"/>
      <c r="DP8532" s="91"/>
      <c r="DQ8532" s="72"/>
      <c r="DR8532" s="72"/>
      <c r="DS8532" s="72"/>
      <c r="DT8532" s="72"/>
      <c r="DZ8532" s="141"/>
      <c r="EA8532" s="141"/>
      <c r="EE8532" s="143"/>
    </row>
    <row r="8533" spans="78:135">
      <c r="BZ8533"/>
      <c r="CA8533" s="100"/>
      <c r="CB8533"/>
      <c r="CG8533" s="65"/>
      <c r="DK8533" s="95"/>
      <c r="DO8533" s="141"/>
      <c r="DP8533" s="91"/>
      <c r="DQ8533" s="72"/>
      <c r="DR8533" s="72"/>
      <c r="DS8533" s="72"/>
      <c r="DT8533" s="72"/>
      <c r="DZ8533" s="141"/>
      <c r="EA8533" s="141"/>
      <c r="EE8533" s="143"/>
    </row>
    <row r="8534" spans="78:135">
      <c r="BZ8534"/>
      <c r="CA8534" s="100"/>
      <c r="CB8534"/>
      <c r="CG8534" s="65"/>
      <c r="DK8534" s="95"/>
      <c r="DO8534" s="141"/>
      <c r="DP8534" s="91"/>
      <c r="DQ8534" s="72"/>
      <c r="DR8534" s="72"/>
      <c r="DS8534" s="72"/>
      <c r="DT8534" s="72"/>
      <c r="DZ8534" s="141"/>
      <c r="EA8534" s="141"/>
      <c r="EE8534" s="143"/>
    </row>
    <row r="8535" spans="78:135">
      <c r="BZ8535"/>
      <c r="CA8535" s="100"/>
      <c r="CB8535"/>
      <c r="CG8535" s="65"/>
      <c r="DK8535" s="95"/>
      <c r="DO8535" s="141"/>
      <c r="DP8535" s="91"/>
      <c r="DQ8535" s="72"/>
      <c r="DR8535" s="72"/>
      <c r="DS8535" s="72"/>
      <c r="DT8535" s="72"/>
      <c r="DZ8535" s="141"/>
      <c r="EA8535" s="141"/>
      <c r="EE8535" s="143"/>
    </row>
    <row r="8536" spans="78:135">
      <c r="BZ8536"/>
      <c r="CA8536" s="100"/>
      <c r="CB8536"/>
      <c r="CG8536" s="65"/>
      <c r="DK8536" s="95"/>
      <c r="DO8536" s="141"/>
      <c r="DP8536" s="91"/>
      <c r="DQ8536" s="72"/>
      <c r="DR8536" s="72"/>
      <c r="DS8536" s="72"/>
      <c r="DT8536" s="72"/>
      <c r="DZ8536" s="141"/>
      <c r="EA8536" s="141"/>
      <c r="EE8536" s="143"/>
    </row>
    <row r="8537" spans="78:135">
      <c r="BZ8537"/>
      <c r="CA8537" s="100"/>
      <c r="CB8537"/>
      <c r="CG8537" s="65"/>
      <c r="DK8537" s="95"/>
      <c r="DO8537" s="141"/>
      <c r="DP8537" s="91"/>
      <c r="DQ8537" s="72"/>
      <c r="DR8537" s="72"/>
      <c r="DS8537" s="72"/>
      <c r="DT8537" s="72"/>
      <c r="DZ8537" s="141"/>
      <c r="EA8537" s="141"/>
      <c r="EE8537" s="143"/>
    </row>
    <row r="8538" spans="78:135">
      <c r="BZ8538"/>
      <c r="CA8538" s="100"/>
      <c r="CB8538"/>
      <c r="CG8538" s="65"/>
      <c r="DK8538" s="95"/>
      <c r="DO8538" s="141"/>
      <c r="DP8538" s="91"/>
      <c r="DQ8538" s="72"/>
      <c r="DR8538" s="72"/>
      <c r="DS8538" s="72"/>
      <c r="DT8538" s="72"/>
      <c r="DZ8538" s="141"/>
      <c r="EA8538" s="141"/>
      <c r="EE8538" s="143"/>
    </row>
    <row r="8539" spans="78:135">
      <c r="BZ8539"/>
      <c r="CA8539" s="100"/>
      <c r="CB8539"/>
      <c r="CG8539" s="65"/>
      <c r="DK8539" s="95"/>
      <c r="DO8539" s="141"/>
      <c r="DP8539" s="91"/>
      <c r="DQ8539" s="72"/>
      <c r="DR8539" s="72"/>
      <c r="DS8539" s="72"/>
      <c r="DT8539" s="72"/>
      <c r="DZ8539" s="141"/>
      <c r="EA8539" s="141"/>
      <c r="EE8539" s="143"/>
    </row>
    <row r="8540" spans="78:135">
      <c r="BZ8540"/>
      <c r="CA8540" s="100"/>
      <c r="CB8540"/>
      <c r="CG8540" s="65"/>
      <c r="DK8540" s="95"/>
      <c r="DO8540" s="141"/>
      <c r="DP8540" s="91"/>
      <c r="DQ8540" s="72"/>
      <c r="DR8540" s="72"/>
      <c r="DS8540" s="72"/>
      <c r="DT8540" s="72"/>
      <c r="DZ8540" s="141"/>
      <c r="EA8540" s="141"/>
      <c r="EE8540" s="143"/>
    </row>
    <row r="8541" spans="78:135">
      <c r="BZ8541"/>
      <c r="CA8541" s="100"/>
      <c r="CB8541"/>
      <c r="CG8541" s="65"/>
      <c r="DK8541" s="95"/>
      <c r="DO8541" s="141"/>
      <c r="DP8541" s="91"/>
      <c r="DQ8541" s="72"/>
      <c r="DR8541" s="72"/>
      <c r="DS8541" s="72"/>
      <c r="DT8541" s="72"/>
      <c r="DZ8541" s="141"/>
      <c r="EA8541" s="141"/>
      <c r="EE8541" s="143"/>
    </row>
    <row r="8542" spans="78:135">
      <c r="BZ8542"/>
      <c r="CA8542" s="100"/>
      <c r="CB8542"/>
      <c r="CG8542" s="65"/>
      <c r="DK8542" s="95"/>
      <c r="DO8542" s="141"/>
      <c r="DP8542" s="91"/>
      <c r="DQ8542" s="72"/>
      <c r="DR8542" s="72"/>
      <c r="DS8542" s="72"/>
      <c r="DT8542" s="72"/>
      <c r="DZ8542" s="141"/>
      <c r="EA8542" s="141"/>
      <c r="EE8542" s="143"/>
    </row>
    <row r="8543" spans="78:135">
      <c r="BZ8543"/>
      <c r="CA8543" s="100"/>
      <c r="CB8543"/>
      <c r="CG8543" s="65"/>
      <c r="DK8543" s="95"/>
      <c r="DO8543" s="141"/>
      <c r="DP8543" s="91"/>
      <c r="DQ8543" s="72"/>
      <c r="DR8543" s="72"/>
      <c r="DS8543" s="72"/>
      <c r="DT8543" s="72"/>
      <c r="DZ8543" s="141"/>
      <c r="EA8543" s="141"/>
      <c r="EE8543" s="143"/>
    </row>
    <row r="8544" spans="78:135">
      <c r="BZ8544"/>
      <c r="CA8544" s="100"/>
      <c r="CB8544"/>
      <c r="CG8544" s="65"/>
      <c r="DK8544" s="95"/>
      <c r="DO8544" s="141"/>
      <c r="DP8544" s="91"/>
      <c r="DQ8544" s="72"/>
      <c r="DR8544" s="72"/>
      <c r="DS8544" s="72"/>
      <c r="DT8544" s="72"/>
      <c r="DZ8544" s="141"/>
      <c r="EA8544" s="141"/>
      <c r="EE8544" s="143"/>
    </row>
    <row r="8545" spans="78:135">
      <c r="BZ8545"/>
      <c r="CA8545" s="100"/>
      <c r="CB8545"/>
      <c r="CG8545" s="65"/>
      <c r="DK8545" s="95"/>
      <c r="DO8545" s="141"/>
      <c r="DP8545" s="91"/>
      <c r="DQ8545" s="72"/>
      <c r="DR8545" s="72"/>
      <c r="DS8545" s="72"/>
      <c r="DT8545" s="72"/>
      <c r="DZ8545" s="141"/>
      <c r="EA8545" s="141"/>
      <c r="EE8545" s="143"/>
    </row>
    <row r="8546" spans="78:135">
      <c r="BZ8546"/>
      <c r="CA8546" s="100"/>
      <c r="CB8546"/>
      <c r="CG8546" s="65"/>
      <c r="DK8546" s="95"/>
      <c r="DO8546" s="141"/>
      <c r="DP8546" s="91"/>
      <c r="DQ8546" s="72"/>
      <c r="DR8546" s="72"/>
      <c r="DS8546" s="72"/>
      <c r="DT8546" s="72"/>
      <c r="DZ8546" s="141"/>
      <c r="EA8546" s="141"/>
      <c r="EE8546" s="143"/>
    </row>
    <row r="8547" spans="78:135">
      <c r="BZ8547"/>
      <c r="CA8547" s="100"/>
      <c r="CB8547"/>
      <c r="CG8547" s="65"/>
      <c r="DK8547" s="95"/>
      <c r="DO8547" s="141"/>
      <c r="DP8547" s="91"/>
      <c r="DQ8547" s="72"/>
      <c r="DR8547" s="72"/>
      <c r="DS8547" s="72"/>
      <c r="DT8547" s="72"/>
      <c r="DZ8547" s="141"/>
      <c r="EA8547" s="141"/>
      <c r="EE8547" s="143"/>
    </row>
    <row r="8548" spans="78:135">
      <c r="BZ8548"/>
      <c r="CA8548" s="100"/>
      <c r="CB8548"/>
      <c r="CG8548" s="65"/>
      <c r="DK8548" s="95"/>
      <c r="DO8548" s="141"/>
      <c r="DP8548" s="91"/>
      <c r="DQ8548" s="72"/>
      <c r="DR8548" s="72"/>
      <c r="DS8548" s="72"/>
      <c r="DT8548" s="72"/>
      <c r="DZ8548" s="141"/>
      <c r="EA8548" s="141"/>
      <c r="EE8548" s="143"/>
    </row>
    <row r="8549" spans="78:135">
      <c r="BZ8549"/>
      <c r="CA8549" s="100"/>
      <c r="CB8549"/>
      <c r="CG8549" s="65"/>
      <c r="DK8549" s="95"/>
      <c r="DO8549" s="141"/>
      <c r="DP8549" s="91"/>
      <c r="DQ8549" s="72"/>
      <c r="DR8549" s="72"/>
      <c r="DS8549" s="72"/>
      <c r="DT8549" s="72"/>
      <c r="DZ8549" s="141"/>
      <c r="EA8549" s="141"/>
      <c r="EE8549" s="143"/>
    </row>
    <row r="8550" spans="78:135">
      <c r="BZ8550"/>
      <c r="CA8550" s="100"/>
      <c r="CB8550"/>
      <c r="CG8550" s="65"/>
      <c r="DK8550" s="95"/>
      <c r="DO8550" s="141"/>
      <c r="DP8550" s="91"/>
      <c r="DQ8550" s="72"/>
      <c r="DR8550" s="72"/>
      <c r="DS8550" s="72"/>
      <c r="DT8550" s="72"/>
      <c r="DZ8550" s="141"/>
      <c r="EA8550" s="141"/>
      <c r="EE8550" s="143"/>
    </row>
    <row r="8551" spans="78:135">
      <c r="BZ8551"/>
      <c r="CA8551" s="100"/>
      <c r="CB8551"/>
      <c r="CG8551" s="65"/>
      <c r="DK8551" s="95"/>
      <c r="DO8551" s="141"/>
      <c r="DP8551" s="91"/>
      <c r="DQ8551" s="72"/>
      <c r="DR8551" s="72"/>
      <c r="DS8551" s="72"/>
      <c r="DT8551" s="72"/>
      <c r="DZ8551" s="141"/>
      <c r="EA8551" s="141"/>
      <c r="EE8551" s="143"/>
    </row>
    <row r="8552" spans="78:135">
      <c r="BZ8552"/>
      <c r="CA8552" s="100"/>
      <c r="CB8552"/>
      <c r="CG8552" s="65"/>
      <c r="DK8552" s="95"/>
      <c r="DO8552" s="141"/>
      <c r="DP8552" s="91"/>
      <c r="DQ8552" s="72"/>
      <c r="DR8552" s="72"/>
      <c r="DS8552" s="72"/>
      <c r="DT8552" s="72"/>
      <c r="DZ8552" s="141"/>
      <c r="EA8552" s="141"/>
      <c r="EE8552" s="143"/>
    </row>
    <row r="8553" spans="78:135">
      <c r="BZ8553"/>
      <c r="CA8553" s="100"/>
      <c r="CB8553"/>
      <c r="CG8553" s="65"/>
      <c r="DK8553" s="95"/>
      <c r="DO8553" s="141"/>
      <c r="DP8553" s="91"/>
      <c r="DQ8553" s="72"/>
      <c r="DR8553" s="72"/>
      <c r="DS8553" s="72"/>
      <c r="DT8553" s="72"/>
      <c r="DZ8553" s="141"/>
      <c r="EA8553" s="141"/>
      <c r="EE8553" s="143"/>
    </row>
    <row r="8554" spans="78:135">
      <c r="BZ8554"/>
      <c r="CA8554" s="100"/>
      <c r="CB8554"/>
      <c r="CG8554" s="65"/>
      <c r="DK8554" s="95"/>
      <c r="DO8554" s="141"/>
      <c r="DP8554" s="91"/>
      <c r="DQ8554" s="72"/>
      <c r="DR8554" s="72"/>
      <c r="DS8554" s="72"/>
      <c r="DT8554" s="72"/>
      <c r="DZ8554" s="141"/>
      <c r="EA8554" s="141"/>
      <c r="EE8554" s="143"/>
    </row>
    <row r="8555" spans="78:135">
      <c r="BZ8555"/>
      <c r="CA8555" s="100"/>
      <c r="CB8555"/>
      <c r="CG8555" s="65"/>
      <c r="DK8555" s="95"/>
      <c r="DO8555" s="141"/>
      <c r="DP8555" s="91"/>
      <c r="DQ8555" s="72"/>
      <c r="DR8555" s="72"/>
      <c r="DS8555" s="72"/>
      <c r="DT8555" s="72"/>
      <c r="DZ8555" s="141"/>
      <c r="EA8555" s="141"/>
      <c r="EE8555" s="143"/>
    </row>
    <row r="8556" spans="78:135">
      <c r="BZ8556"/>
      <c r="CA8556" s="100"/>
      <c r="CB8556"/>
      <c r="CG8556" s="65"/>
      <c r="DK8556" s="95"/>
      <c r="DO8556" s="141"/>
      <c r="DP8556" s="91"/>
      <c r="DQ8556" s="72"/>
      <c r="DR8556" s="72"/>
      <c r="DS8556" s="72"/>
      <c r="DT8556" s="72"/>
      <c r="DZ8556" s="141"/>
      <c r="EA8556" s="141"/>
      <c r="EE8556" s="143"/>
    </row>
    <row r="8557" spans="78:135">
      <c r="BZ8557"/>
      <c r="CA8557" s="100"/>
      <c r="CB8557"/>
      <c r="CG8557" s="65"/>
      <c r="DK8557" s="95"/>
      <c r="DO8557" s="141"/>
      <c r="DP8557" s="91"/>
      <c r="DQ8557" s="72"/>
      <c r="DR8557" s="72"/>
      <c r="DS8557" s="72"/>
      <c r="DT8557" s="72"/>
      <c r="DZ8557" s="141"/>
      <c r="EA8557" s="141"/>
      <c r="EE8557" s="143"/>
    </row>
    <row r="8558" spans="78:135">
      <c r="BZ8558"/>
      <c r="CA8558" s="100"/>
      <c r="CB8558"/>
      <c r="CG8558" s="65"/>
      <c r="DK8558" s="95"/>
      <c r="DO8558" s="141"/>
      <c r="DP8558" s="91"/>
      <c r="DQ8558" s="72"/>
      <c r="DR8558" s="72"/>
      <c r="DS8558" s="72"/>
      <c r="DT8558" s="72"/>
      <c r="DZ8558" s="141"/>
      <c r="EA8558" s="141"/>
      <c r="EE8558" s="143"/>
    </row>
    <row r="8559" spans="78:135">
      <c r="BZ8559"/>
      <c r="CA8559" s="100"/>
      <c r="CB8559"/>
      <c r="CG8559" s="65"/>
      <c r="DK8559" s="95"/>
      <c r="DO8559" s="141"/>
      <c r="DP8559" s="91"/>
      <c r="DQ8559" s="72"/>
      <c r="DR8559" s="72"/>
      <c r="DS8559" s="72"/>
      <c r="DT8559" s="72"/>
      <c r="DZ8559" s="141"/>
      <c r="EA8559" s="141"/>
      <c r="EE8559" s="143"/>
    </row>
    <row r="8560" spans="78:135">
      <c r="BZ8560"/>
      <c r="CA8560" s="100"/>
      <c r="CB8560"/>
      <c r="CG8560" s="65"/>
      <c r="DK8560" s="95"/>
      <c r="DO8560" s="141"/>
      <c r="DP8560" s="91"/>
      <c r="DQ8560" s="72"/>
      <c r="DR8560" s="72"/>
      <c r="DS8560" s="72"/>
      <c r="DT8560" s="72"/>
      <c r="DZ8560" s="141"/>
      <c r="EA8560" s="141"/>
      <c r="EE8560" s="143"/>
    </row>
    <row r="8561" spans="78:135">
      <c r="BZ8561"/>
      <c r="CA8561" s="100"/>
      <c r="CB8561"/>
      <c r="CG8561" s="65"/>
      <c r="DK8561" s="95"/>
      <c r="DO8561" s="141"/>
      <c r="DP8561" s="91"/>
      <c r="DQ8561" s="72"/>
      <c r="DR8561" s="72"/>
      <c r="DS8561" s="72"/>
      <c r="DT8561" s="72"/>
      <c r="DZ8561" s="141"/>
      <c r="EA8561" s="141"/>
      <c r="EE8561" s="143"/>
    </row>
    <row r="8562" spans="78:135">
      <c r="BZ8562"/>
      <c r="CA8562" s="100"/>
      <c r="CB8562"/>
      <c r="CG8562" s="65"/>
      <c r="DK8562" s="95"/>
      <c r="DO8562" s="141"/>
      <c r="DP8562" s="91"/>
      <c r="DQ8562" s="72"/>
      <c r="DR8562" s="72"/>
      <c r="DS8562" s="72"/>
      <c r="DT8562" s="72"/>
      <c r="DZ8562" s="141"/>
      <c r="EA8562" s="141"/>
      <c r="EE8562" s="143"/>
    </row>
    <row r="8563" spans="78:135">
      <c r="BZ8563"/>
      <c r="CA8563" s="100"/>
      <c r="CB8563"/>
      <c r="CG8563" s="65"/>
      <c r="DK8563" s="95"/>
      <c r="DO8563" s="141"/>
      <c r="DP8563" s="91"/>
      <c r="DQ8563" s="72"/>
      <c r="DR8563" s="72"/>
      <c r="DS8563" s="72"/>
      <c r="DT8563" s="72"/>
      <c r="DZ8563" s="141"/>
      <c r="EA8563" s="141"/>
      <c r="EE8563" s="143"/>
    </row>
    <row r="8564" spans="78:135">
      <c r="BZ8564"/>
      <c r="CA8564" s="100"/>
      <c r="CB8564"/>
      <c r="CG8564" s="65"/>
      <c r="DK8564" s="95"/>
      <c r="DO8564" s="141"/>
      <c r="DP8564" s="91"/>
      <c r="DQ8564" s="72"/>
      <c r="DR8564" s="72"/>
      <c r="DS8564" s="72"/>
      <c r="DT8564" s="72"/>
      <c r="DZ8564" s="141"/>
      <c r="EA8564" s="141"/>
      <c r="EE8564" s="143"/>
    </row>
    <row r="8565" spans="78:135">
      <c r="BZ8565"/>
      <c r="CA8565" s="100"/>
      <c r="CB8565"/>
      <c r="CG8565" s="65"/>
      <c r="DK8565" s="95"/>
      <c r="DO8565" s="141"/>
      <c r="DP8565" s="91"/>
      <c r="DQ8565" s="72"/>
      <c r="DR8565" s="72"/>
      <c r="DS8565" s="72"/>
      <c r="DT8565" s="72"/>
      <c r="DZ8565" s="141"/>
      <c r="EA8565" s="141"/>
      <c r="EE8565" s="143"/>
    </row>
    <row r="8566" spans="78:135">
      <c r="BZ8566"/>
      <c r="CA8566" s="100"/>
      <c r="CB8566"/>
      <c r="CG8566" s="65"/>
      <c r="DK8566" s="95"/>
      <c r="DO8566" s="141"/>
      <c r="DP8566" s="91"/>
      <c r="DQ8566" s="72"/>
      <c r="DR8566" s="72"/>
      <c r="DS8566" s="72"/>
      <c r="DT8566" s="72"/>
      <c r="DZ8566" s="141"/>
      <c r="EA8566" s="141"/>
      <c r="EE8566" s="143"/>
    </row>
    <row r="8567" spans="78:135">
      <c r="BZ8567"/>
      <c r="CA8567" s="100"/>
      <c r="CB8567"/>
      <c r="CG8567" s="65"/>
      <c r="DK8567" s="95"/>
      <c r="DO8567" s="141"/>
      <c r="DP8567" s="91"/>
      <c r="DQ8567" s="72"/>
      <c r="DR8567" s="72"/>
      <c r="DS8567" s="72"/>
      <c r="DT8567" s="72"/>
      <c r="DZ8567" s="141"/>
      <c r="EA8567" s="141"/>
      <c r="EE8567" s="143"/>
    </row>
    <row r="8568" spans="78:135">
      <c r="BZ8568"/>
      <c r="CA8568" s="100"/>
      <c r="CB8568"/>
      <c r="CG8568" s="65"/>
      <c r="DK8568" s="95"/>
      <c r="DO8568" s="141"/>
      <c r="DP8568" s="91"/>
      <c r="DQ8568" s="72"/>
      <c r="DR8568" s="72"/>
      <c r="DS8568" s="72"/>
      <c r="DT8568" s="72"/>
      <c r="DZ8568" s="141"/>
      <c r="EA8568" s="141"/>
      <c r="EE8568" s="143"/>
    </row>
    <row r="8569" spans="78:135">
      <c r="BZ8569"/>
      <c r="CA8569" s="100"/>
      <c r="CB8569"/>
      <c r="CG8569" s="65"/>
      <c r="DK8569" s="95"/>
      <c r="DO8569" s="141"/>
      <c r="DP8569" s="91"/>
      <c r="DQ8569" s="72"/>
      <c r="DR8569" s="72"/>
      <c r="DS8569" s="72"/>
      <c r="DT8569" s="72"/>
      <c r="DZ8569" s="141"/>
      <c r="EA8569" s="141"/>
      <c r="EE8569" s="143"/>
    </row>
    <row r="8570" spans="78:135">
      <c r="BZ8570"/>
      <c r="CA8570" s="100"/>
      <c r="CB8570"/>
      <c r="CG8570" s="65"/>
      <c r="DK8570" s="95"/>
      <c r="DO8570" s="141"/>
      <c r="DP8570" s="91"/>
      <c r="DQ8570" s="72"/>
      <c r="DR8570" s="72"/>
      <c r="DS8570" s="72"/>
      <c r="DT8570" s="72"/>
      <c r="DZ8570" s="141"/>
      <c r="EA8570" s="141"/>
      <c r="EE8570" s="143"/>
    </row>
    <row r="8571" spans="78:135">
      <c r="BZ8571"/>
      <c r="CA8571" s="100"/>
      <c r="CB8571"/>
      <c r="CG8571" s="65"/>
      <c r="DK8571" s="95"/>
      <c r="DO8571" s="141"/>
      <c r="DP8571" s="91"/>
      <c r="DQ8571" s="72"/>
      <c r="DR8571" s="72"/>
      <c r="DS8571" s="72"/>
      <c r="DT8571" s="72"/>
      <c r="DZ8571" s="141"/>
      <c r="EA8571" s="141"/>
      <c r="EE8571" s="143"/>
    </row>
    <row r="8572" spans="78:135">
      <c r="BZ8572"/>
      <c r="CA8572" s="100"/>
      <c r="CB8572"/>
      <c r="CG8572" s="65"/>
      <c r="DK8572" s="95"/>
      <c r="DO8572" s="141"/>
      <c r="DP8572" s="91"/>
      <c r="DQ8572" s="72"/>
      <c r="DR8572" s="72"/>
      <c r="DS8572" s="72"/>
      <c r="DT8572" s="72"/>
      <c r="DZ8572" s="141"/>
      <c r="EA8572" s="141"/>
      <c r="EE8572" s="143"/>
    </row>
    <row r="8573" spans="78:135">
      <c r="BZ8573"/>
      <c r="CA8573" s="100"/>
      <c r="CB8573"/>
      <c r="CG8573" s="65"/>
      <c r="DK8573" s="95"/>
      <c r="DO8573" s="141"/>
      <c r="DP8573" s="91"/>
      <c r="DQ8573" s="72"/>
      <c r="DR8573" s="72"/>
      <c r="DS8573" s="72"/>
      <c r="DT8573" s="72"/>
      <c r="DZ8573" s="141"/>
      <c r="EA8573" s="141"/>
      <c r="EE8573" s="143"/>
    </row>
    <row r="8574" spans="78:135">
      <c r="BZ8574"/>
      <c r="CA8574" s="100"/>
      <c r="CB8574"/>
      <c r="CG8574" s="65"/>
      <c r="DK8574" s="95"/>
      <c r="DO8574" s="141"/>
      <c r="DP8574" s="91"/>
      <c r="DQ8574" s="72"/>
      <c r="DR8574" s="72"/>
      <c r="DS8574" s="72"/>
      <c r="DT8574" s="72"/>
      <c r="DZ8574" s="141"/>
      <c r="EA8574" s="141"/>
      <c r="EE8574" s="143"/>
    </row>
    <row r="8575" spans="78:135">
      <c r="BZ8575"/>
      <c r="CA8575" s="100"/>
      <c r="CB8575"/>
      <c r="CG8575" s="65"/>
      <c r="DK8575" s="95"/>
      <c r="DO8575" s="141"/>
      <c r="DP8575" s="91"/>
      <c r="DQ8575" s="72"/>
      <c r="DR8575" s="72"/>
      <c r="DS8575" s="72"/>
      <c r="DT8575" s="72"/>
      <c r="DZ8575" s="141"/>
      <c r="EA8575" s="141"/>
      <c r="EE8575" s="143"/>
    </row>
    <row r="8576" spans="78:135">
      <c r="BZ8576"/>
      <c r="CA8576" s="100"/>
      <c r="CB8576"/>
      <c r="CG8576" s="65"/>
      <c r="DK8576" s="95"/>
      <c r="DO8576" s="141"/>
      <c r="DP8576" s="91"/>
      <c r="DQ8576" s="72"/>
      <c r="DR8576" s="72"/>
      <c r="DS8576" s="72"/>
      <c r="DT8576" s="72"/>
      <c r="DZ8576" s="141"/>
      <c r="EA8576" s="141"/>
      <c r="EE8576" s="143"/>
    </row>
    <row r="8577" spans="78:135">
      <c r="BZ8577"/>
      <c r="CA8577" s="100"/>
      <c r="CB8577"/>
      <c r="CG8577" s="65"/>
      <c r="DK8577" s="95"/>
      <c r="DO8577" s="141"/>
      <c r="DP8577" s="91"/>
      <c r="DQ8577" s="72"/>
      <c r="DR8577" s="72"/>
      <c r="DS8577" s="72"/>
      <c r="DT8577" s="72"/>
      <c r="DZ8577" s="141"/>
      <c r="EA8577" s="141"/>
      <c r="EE8577" s="143"/>
    </row>
    <row r="8578" spans="78:135">
      <c r="BZ8578"/>
      <c r="CA8578" s="100"/>
      <c r="CB8578"/>
      <c r="CG8578" s="65"/>
      <c r="DK8578" s="95"/>
      <c r="DO8578" s="141"/>
      <c r="DP8578" s="91"/>
      <c r="DQ8578" s="72"/>
      <c r="DR8578" s="72"/>
      <c r="DS8578" s="72"/>
      <c r="DT8578" s="72"/>
      <c r="DZ8578" s="141"/>
      <c r="EA8578" s="141"/>
      <c r="EE8578" s="143"/>
    </row>
    <row r="8579" spans="78:135">
      <c r="BZ8579"/>
      <c r="CA8579" s="100"/>
      <c r="CB8579"/>
      <c r="CG8579" s="65"/>
      <c r="DK8579" s="95"/>
      <c r="DO8579" s="141"/>
      <c r="DP8579" s="91"/>
      <c r="DQ8579" s="72"/>
      <c r="DR8579" s="72"/>
      <c r="DS8579" s="72"/>
      <c r="DT8579" s="72"/>
      <c r="DZ8579" s="141"/>
      <c r="EA8579" s="141"/>
      <c r="EE8579" s="143"/>
    </row>
    <row r="8580" spans="78:135">
      <c r="BZ8580"/>
      <c r="CA8580" s="100"/>
      <c r="CB8580"/>
      <c r="CG8580" s="65"/>
      <c r="DK8580" s="95"/>
      <c r="DO8580" s="141"/>
      <c r="DP8580" s="91"/>
      <c r="DQ8580" s="72"/>
      <c r="DR8580" s="72"/>
      <c r="DS8580" s="72"/>
      <c r="DT8580" s="72"/>
      <c r="DZ8580" s="141"/>
      <c r="EA8580" s="141"/>
      <c r="EE8580" s="143"/>
    </row>
    <row r="8581" spans="78:135">
      <c r="BZ8581"/>
      <c r="CA8581" s="100"/>
      <c r="CB8581"/>
      <c r="CG8581" s="65"/>
      <c r="DK8581" s="95"/>
      <c r="DO8581" s="141"/>
      <c r="DP8581" s="91"/>
      <c r="DQ8581" s="72"/>
      <c r="DR8581" s="72"/>
      <c r="DS8581" s="72"/>
      <c r="DT8581" s="72"/>
      <c r="DZ8581" s="141"/>
      <c r="EA8581" s="141"/>
      <c r="EE8581" s="143"/>
    </row>
    <row r="8582" spans="78:135">
      <c r="BZ8582"/>
      <c r="CA8582" s="100"/>
      <c r="CB8582"/>
      <c r="CG8582" s="65"/>
      <c r="DK8582" s="95"/>
      <c r="DO8582" s="141"/>
      <c r="DP8582" s="91"/>
      <c r="DQ8582" s="72"/>
      <c r="DR8582" s="72"/>
      <c r="DS8582" s="72"/>
      <c r="DT8582" s="72"/>
      <c r="DZ8582" s="141"/>
      <c r="EA8582" s="141"/>
      <c r="EE8582" s="143"/>
    </row>
    <row r="8583" spans="78:135">
      <c r="BZ8583"/>
      <c r="CA8583" s="100"/>
      <c r="CB8583"/>
      <c r="CG8583" s="65"/>
      <c r="DK8583" s="95"/>
      <c r="DO8583" s="141"/>
      <c r="DP8583" s="91"/>
      <c r="DQ8583" s="72"/>
      <c r="DR8583" s="72"/>
      <c r="DS8583" s="72"/>
      <c r="DT8583" s="72"/>
      <c r="DZ8583" s="141"/>
      <c r="EA8583" s="141"/>
      <c r="EE8583" s="143"/>
    </row>
    <row r="8584" spans="78:135">
      <c r="BZ8584"/>
      <c r="CA8584" s="100"/>
      <c r="CB8584"/>
      <c r="CG8584" s="65"/>
      <c r="DK8584" s="95"/>
      <c r="DO8584" s="141"/>
      <c r="DP8584" s="91"/>
      <c r="DQ8584" s="72"/>
      <c r="DR8584" s="72"/>
      <c r="DS8584" s="72"/>
      <c r="DT8584" s="72"/>
      <c r="DZ8584" s="141"/>
      <c r="EA8584" s="141"/>
      <c r="EE8584" s="143"/>
    </row>
    <row r="8585" spans="78:135">
      <c r="BZ8585"/>
      <c r="CA8585" s="100"/>
      <c r="CB8585"/>
      <c r="CG8585" s="65"/>
      <c r="DK8585" s="95"/>
      <c r="DO8585" s="141"/>
      <c r="DP8585" s="91"/>
      <c r="DQ8585" s="72"/>
      <c r="DR8585" s="72"/>
      <c r="DS8585" s="72"/>
      <c r="DT8585" s="72"/>
      <c r="DZ8585" s="141"/>
      <c r="EA8585" s="141"/>
      <c r="EE8585" s="143"/>
    </row>
    <row r="8586" spans="78:135">
      <c r="BZ8586"/>
      <c r="CA8586" s="100"/>
      <c r="CB8586"/>
      <c r="CG8586" s="65"/>
      <c r="DK8586" s="95"/>
      <c r="DO8586" s="141"/>
      <c r="DP8586" s="91"/>
      <c r="DQ8586" s="72"/>
      <c r="DR8586" s="72"/>
      <c r="DS8586" s="72"/>
      <c r="DT8586" s="72"/>
      <c r="DZ8586" s="141"/>
      <c r="EA8586" s="141"/>
      <c r="EE8586" s="143"/>
    </row>
    <row r="8587" spans="78:135">
      <c r="BZ8587"/>
      <c r="CA8587" s="100"/>
      <c r="CB8587"/>
      <c r="CG8587" s="65"/>
      <c r="DK8587" s="95"/>
      <c r="DO8587" s="141"/>
      <c r="DP8587" s="91"/>
      <c r="DQ8587" s="72"/>
      <c r="DR8587" s="72"/>
      <c r="DS8587" s="72"/>
      <c r="DT8587" s="72"/>
      <c r="DZ8587" s="141"/>
      <c r="EA8587" s="141"/>
      <c r="EE8587" s="143"/>
    </row>
    <row r="8588" spans="78:135">
      <c r="BZ8588"/>
      <c r="CA8588" s="100"/>
      <c r="CB8588"/>
      <c r="CG8588" s="65"/>
      <c r="DK8588" s="95"/>
      <c r="DO8588" s="141"/>
      <c r="DP8588" s="91"/>
      <c r="DQ8588" s="72"/>
      <c r="DR8588" s="72"/>
      <c r="DS8588" s="72"/>
      <c r="DT8588" s="72"/>
      <c r="DZ8588" s="141"/>
      <c r="EA8588" s="141"/>
      <c r="EE8588" s="143"/>
    </row>
    <row r="8589" spans="78:135">
      <c r="BZ8589"/>
      <c r="CA8589" s="100"/>
      <c r="CB8589"/>
      <c r="CG8589" s="65"/>
      <c r="DK8589" s="95"/>
      <c r="DO8589" s="141"/>
      <c r="DP8589" s="91"/>
      <c r="DQ8589" s="72"/>
      <c r="DR8589" s="72"/>
      <c r="DS8589" s="72"/>
      <c r="DT8589" s="72"/>
      <c r="DZ8589" s="141"/>
      <c r="EA8589" s="141"/>
      <c r="EE8589" s="143"/>
    </row>
    <row r="8590" spans="78:135">
      <c r="BZ8590"/>
      <c r="CA8590" s="100"/>
      <c r="CB8590"/>
      <c r="CG8590" s="65"/>
      <c r="DK8590" s="95"/>
      <c r="DO8590" s="141"/>
      <c r="DP8590" s="91"/>
      <c r="DQ8590" s="72"/>
      <c r="DR8590" s="72"/>
      <c r="DS8590" s="72"/>
      <c r="DT8590" s="72"/>
      <c r="DZ8590" s="141"/>
      <c r="EA8590" s="141"/>
      <c r="EE8590" s="143"/>
    </row>
    <row r="8591" spans="78:135">
      <c r="BZ8591"/>
      <c r="CA8591" s="100"/>
      <c r="CB8591"/>
      <c r="CG8591" s="65"/>
      <c r="DK8591" s="95"/>
      <c r="DO8591" s="141"/>
      <c r="DP8591" s="91"/>
      <c r="DQ8591" s="72"/>
      <c r="DR8591" s="72"/>
      <c r="DS8591" s="72"/>
      <c r="DT8591" s="72"/>
      <c r="DZ8591" s="141"/>
      <c r="EA8591" s="141"/>
      <c r="EE8591" s="143"/>
    </row>
    <row r="8592" spans="78:135">
      <c r="BZ8592"/>
      <c r="CA8592" s="100"/>
      <c r="CB8592"/>
      <c r="CG8592" s="65"/>
      <c r="DK8592" s="95"/>
      <c r="DO8592" s="141"/>
      <c r="DP8592" s="91"/>
      <c r="DQ8592" s="72"/>
      <c r="DR8592" s="72"/>
      <c r="DS8592" s="72"/>
      <c r="DT8592" s="72"/>
      <c r="DZ8592" s="141"/>
      <c r="EA8592" s="141"/>
      <c r="EE8592" s="143"/>
    </row>
    <row r="8593" spans="78:135">
      <c r="BZ8593"/>
      <c r="CA8593" s="100"/>
      <c r="CB8593"/>
      <c r="CG8593" s="65"/>
      <c r="DK8593" s="95"/>
      <c r="DO8593" s="141"/>
      <c r="DP8593" s="91"/>
      <c r="DQ8593" s="72"/>
      <c r="DR8593" s="72"/>
      <c r="DS8593" s="72"/>
      <c r="DT8593" s="72"/>
      <c r="DZ8593" s="141"/>
      <c r="EA8593" s="141"/>
      <c r="EE8593" s="143"/>
    </row>
    <row r="8594" spans="78:135">
      <c r="BZ8594"/>
      <c r="CA8594" s="100"/>
      <c r="CB8594"/>
      <c r="CG8594" s="65"/>
      <c r="DK8594" s="95"/>
      <c r="DO8594" s="141"/>
      <c r="DP8594" s="91"/>
      <c r="DQ8594" s="72"/>
      <c r="DR8594" s="72"/>
      <c r="DS8594" s="72"/>
      <c r="DT8594" s="72"/>
      <c r="DZ8594" s="141"/>
      <c r="EA8594" s="141"/>
      <c r="EE8594" s="143"/>
    </row>
    <row r="8595" spans="78:135">
      <c r="BZ8595"/>
      <c r="CA8595" s="100"/>
      <c r="CB8595"/>
      <c r="CG8595" s="65"/>
      <c r="DK8595" s="95"/>
      <c r="DO8595" s="141"/>
      <c r="DP8595" s="91"/>
      <c r="DQ8595" s="72"/>
      <c r="DR8595" s="72"/>
      <c r="DS8595" s="72"/>
      <c r="DT8595" s="72"/>
      <c r="DZ8595" s="141"/>
      <c r="EA8595" s="141"/>
      <c r="EE8595" s="143"/>
    </row>
    <row r="8596" spans="78:135">
      <c r="BZ8596"/>
      <c r="CA8596" s="100"/>
      <c r="CB8596"/>
      <c r="CG8596" s="65"/>
      <c r="DK8596" s="95"/>
      <c r="DO8596" s="141"/>
      <c r="DP8596" s="91"/>
      <c r="DQ8596" s="72"/>
      <c r="DR8596" s="72"/>
      <c r="DS8596" s="72"/>
      <c r="DT8596" s="72"/>
      <c r="DZ8596" s="141"/>
      <c r="EA8596" s="141"/>
      <c r="EE8596" s="143"/>
    </row>
    <row r="8597" spans="78:135">
      <c r="BZ8597"/>
      <c r="CA8597" s="100"/>
      <c r="CB8597"/>
      <c r="CG8597" s="65"/>
      <c r="DK8597" s="95"/>
      <c r="DO8597" s="141"/>
      <c r="DP8597" s="91"/>
      <c r="DQ8597" s="72"/>
      <c r="DR8597" s="72"/>
      <c r="DS8597" s="72"/>
      <c r="DT8597" s="72"/>
      <c r="DZ8597" s="141"/>
      <c r="EA8597" s="141"/>
      <c r="EE8597" s="143"/>
    </row>
    <row r="8598" spans="78:135">
      <c r="BZ8598"/>
      <c r="CA8598" s="100"/>
      <c r="CB8598"/>
      <c r="CG8598" s="65"/>
      <c r="DK8598" s="95"/>
      <c r="DO8598" s="141"/>
      <c r="DP8598" s="91"/>
      <c r="DQ8598" s="72"/>
      <c r="DR8598" s="72"/>
      <c r="DS8598" s="72"/>
      <c r="DT8598" s="72"/>
      <c r="DZ8598" s="141"/>
      <c r="EA8598" s="141"/>
      <c r="EE8598" s="143"/>
    </row>
    <row r="8599" spans="78:135">
      <c r="BZ8599"/>
      <c r="CA8599" s="100"/>
      <c r="CB8599"/>
      <c r="CG8599" s="65"/>
      <c r="DK8599" s="95"/>
      <c r="DO8599" s="141"/>
      <c r="DP8599" s="91"/>
      <c r="DQ8599" s="72"/>
      <c r="DR8599" s="72"/>
      <c r="DS8599" s="72"/>
      <c r="DT8599" s="72"/>
      <c r="DZ8599" s="141"/>
      <c r="EA8599" s="141"/>
      <c r="EE8599" s="143"/>
    </row>
    <row r="8600" spans="78:135">
      <c r="BZ8600"/>
      <c r="CA8600" s="100"/>
      <c r="CB8600"/>
      <c r="CG8600" s="65"/>
      <c r="DK8600" s="95"/>
      <c r="DO8600" s="141"/>
      <c r="DP8600" s="91"/>
      <c r="DQ8600" s="72"/>
      <c r="DR8600" s="72"/>
      <c r="DS8600" s="72"/>
      <c r="DT8600" s="72"/>
      <c r="DZ8600" s="141"/>
      <c r="EA8600" s="141"/>
      <c r="EE8600" s="143"/>
    </row>
    <row r="8601" spans="78:135">
      <c r="BZ8601"/>
      <c r="CA8601" s="100"/>
      <c r="CB8601"/>
      <c r="CG8601" s="65"/>
      <c r="DK8601" s="95"/>
      <c r="DO8601" s="141"/>
      <c r="DP8601" s="91"/>
      <c r="DQ8601" s="72"/>
      <c r="DR8601" s="72"/>
      <c r="DS8601" s="72"/>
      <c r="DT8601" s="72"/>
      <c r="DZ8601" s="141"/>
      <c r="EA8601" s="141"/>
      <c r="EE8601" s="143"/>
    </row>
    <row r="8602" spans="78:135">
      <c r="BZ8602"/>
      <c r="CA8602" s="100"/>
      <c r="CB8602"/>
      <c r="CG8602" s="65"/>
      <c r="DK8602" s="95"/>
      <c r="DO8602" s="141"/>
      <c r="DP8602" s="91"/>
      <c r="DQ8602" s="72"/>
      <c r="DR8602" s="72"/>
      <c r="DS8602" s="72"/>
      <c r="DT8602" s="72"/>
      <c r="DZ8602" s="141"/>
      <c r="EA8602" s="141"/>
      <c r="EE8602" s="143"/>
    </row>
    <row r="8603" spans="78:135">
      <c r="BZ8603"/>
      <c r="CA8603" s="100"/>
      <c r="CB8603"/>
      <c r="CG8603" s="65"/>
      <c r="DK8603" s="95"/>
      <c r="DO8603" s="141"/>
      <c r="DP8603" s="91"/>
      <c r="DQ8603" s="72"/>
      <c r="DR8603" s="72"/>
      <c r="DS8603" s="72"/>
      <c r="DT8603" s="72"/>
      <c r="DZ8603" s="141"/>
      <c r="EA8603" s="141"/>
      <c r="EE8603" s="143"/>
    </row>
    <row r="8604" spans="78:135">
      <c r="BZ8604"/>
      <c r="CA8604" s="100"/>
      <c r="CB8604"/>
      <c r="CG8604" s="65"/>
      <c r="DK8604" s="95"/>
      <c r="DO8604" s="141"/>
      <c r="DP8604" s="91"/>
      <c r="DQ8604" s="72"/>
      <c r="DR8604" s="72"/>
      <c r="DS8604" s="72"/>
      <c r="DT8604" s="72"/>
      <c r="DZ8604" s="141"/>
      <c r="EA8604" s="141"/>
      <c r="EE8604" s="143"/>
    </row>
    <row r="8605" spans="78:135">
      <c r="BZ8605"/>
      <c r="CA8605" s="100"/>
      <c r="CB8605"/>
      <c r="CG8605" s="65"/>
      <c r="DK8605" s="95"/>
      <c r="DO8605" s="141"/>
      <c r="DP8605" s="91"/>
      <c r="DQ8605" s="72"/>
      <c r="DR8605" s="72"/>
      <c r="DS8605" s="72"/>
      <c r="DT8605" s="72"/>
      <c r="DZ8605" s="141"/>
      <c r="EA8605" s="141"/>
      <c r="EE8605" s="143"/>
    </row>
    <row r="8606" spans="78:135">
      <c r="BZ8606"/>
      <c r="CA8606" s="100"/>
      <c r="CB8606"/>
      <c r="CG8606" s="65"/>
      <c r="DK8606" s="95"/>
      <c r="DO8606" s="141"/>
      <c r="DP8606" s="91"/>
      <c r="DQ8606" s="72"/>
      <c r="DR8606" s="72"/>
      <c r="DS8606" s="72"/>
      <c r="DT8606" s="72"/>
      <c r="DZ8606" s="141"/>
      <c r="EA8606" s="141"/>
      <c r="EE8606" s="143"/>
    </row>
    <row r="8607" spans="78:135">
      <c r="BZ8607"/>
      <c r="CA8607" s="100"/>
      <c r="CB8607"/>
      <c r="CG8607" s="65"/>
      <c r="DK8607" s="95"/>
      <c r="DO8607" s="141"/>
      <c r="DP8607" s="91"/>
      <c r="DQ8607" s="72"/>
      <c r="DR8607" s="72"/>
      <c r="DS8607" s="72"/>
      <c r="DT8607" s="72"/>
      <c r="DZ8607" s="141"/>
      <c r="EA8607" s="141"/>
      <c r="EE8607" s="143"/>
    </row>
    <row r="8608" spans="78:135">
      <c r="BZ8608"/>
      <c r="CA8608" s="100"/>
      <c r="CB8608"/>
      <c r="CG8608" s="65"/>
      <c r="DK8608" s="95"/>
      <c r="DO8608" s="141"/>
      <c r="DP8608" s="91"/>
      <c r="DQ8608" s="72"/>
      <c r="DR8608" s="72"/>
      <c r="DS8608" s="72"/>
      <c r="DT8608" s="72"/>
      <c r="DZ8608" s="141"/>
      <c r="EA8608" s="141"/>
      <c r="EE8608" s="143"/>
    </row>
    <row r="8609" spans="78:135">
      <c r="BZ8609"/>
      <c r="CA8609" s="100"/>
      <c r="CB8609"/>
      <c r="CG8609" s="65"/>
      <c r="DK8609" s="95"/>
      <c r="DO8609" s="141"/>
      <c r="DP8609" s="91"/>
      <c r="DQ8609" s="72"/>
      <c r="DR8609" s="72"/>
      <c r="DS8609" s="72"/>
      <c r="DT8609" s="72"/>
      <c r="DZ8609" s="141"/>
      <c r="EA8609" s="141"/>
      <c r="EE8609" s="143"/>
    </row>
    <row r="8610" spans="78:135">
      <c r="BZ8610"/>
      <c r="CA8610" s="100"/>
      <c r="CB8610"/>
      <c r="CG8610" s="65"/>
      <c r="DK8610" s="95"/>
      <c r="DO8610" s="141"/>
      <c r="DP8610" s="91"/>
      <c r="DQ8610" s="72"/>
      <c r="DR8610" s="72"/>
      <c r="DS8610" s="72"/>
      <c r="DT8610" s="72"/>
      <c r="DZ8610" s="141"/>
      <c r="EA8610" s="141"/>
      <c r="EE8610" s="143"/>
    </row>
    <row r="8611" spans="78:135">
      <c r="BZ8611"/>
      <c r="CA8611" s="100"/>
      <c r="CB8611"/>
      <c r="CG8611" s="65"/>
      <c r="DK8611" s="95"/>
      <c r="DO8611" s="141"/>
      <c r="DP8611" s="91"/>
      <c r="DQ8611" s="72"/>
      <c r="DR8611" s="72"/>
      <c r="DS8611" s="72"/>
      <c r="DT8611" s="72"/>
      <c r="DZ8611" s="141"/>
      <c r="EA8611" s="141"/>
      <c r="EE8611" s="143"/>
    </row>
    <row r="8612" spans="78:135">
      <c r="BZ8612"/>
      <c r="CA8612" s="100"/>
      <c r="CB8612"/>
      <c r="CG8612" s="65"/>
      <c r="DK8612" s="95"/>
      <c r="DO8612" s="141"/>
      <c r="DP8612" s="91"/>
      <c r="DQ8612" s="72"/>
      <c r="DR8612" s="72"/>
      <c r="DS8612" s="72"/>
      <c r="DT8612" s="72"/>
      <c r="DZ8612" s="141"/>
      <c r="EA8612" s="141"/>
      <c r="EE8612" s="143"/>
    </row>
    <row r="8613" spans="78:135">
      <c r="BZ8613"/>
      <c r="CA8613" s="100"/>
      <c r="CB8613"/>
      <c r="CG8613" s="65"/>
      <c r="DK8613" s="95"/>
      <c r="DO8613" s="141"/>
      <c r="DP8613" s="91"/>
      <c r="DQ8613" s="72"/>
      <c r="DR8613" s="72"/>
      <c r="DS8613" s="72"/>
      <c r="DT8613" s="72"/>
      <c r="DZ8613" s="141"/>
      <c r="EA8613" s="141"/>
      <c r="EE8613" s="143"/>
    </row>
    <row r="8614" spans="78:135">
      <c r="BZ8614"/>
      <c r="CA8614" s="100"/>
      <c r="CB8614"/>
      <c r="CG8614" s="65"/>
      <c r="DK8614" s="95"/>
      <c r="DO8614" s="141"/>
      <c r="DP8614" s="91"/>
      <c r="DQ8614" s="72"/>
      <c r="DR8614" s="72"/>
      <c r="DS8614" s="72"/>
      <c r="DT8614" s="72"/>
      <c r="DZ8614" s="141"/>
      <c r="EA8614" s="141"/>
      <c r="EE8614" s="143"/>
    </row>
    <row r="8615" spans="78:135">
      <c r="BZ8615"/>
      <c r="CA8615" s="100"/>
      <c r="CB8615"/>
      <c r="CG8615" s="65"/>
      <c r="DK8615" s="95"/>
      <c r="DO8615" s="141"/>
      <c r="DP8615" s="91"/>
      <c r="DQ8615" s="72"/>
      <c r="DR8615" s="72"/>
      <c r="DS8615" s="72"/>
      <c r="DT8615" s="72"/>
      <c r="DZ8615" s="141"/>
      <c r="EA8615" s="141"/>
      <c r="EE8615" s="143"/>
    </row>
    <row r="8616" spans="78:135">
      <c r="BZ8616"/>
      <c r="CA8616" s="100"/>
      <c r="CB8616"/>
      <c r="CG8616" s="65"/>
      <c r="DK8616" s="95"/>
      <c r="DO8616" s="141"/>
      <c r="DP8616" s="91"/>
      <c r="DQ8616" s="72"/>
      <c r="DR8616" s="72"/>
      <c r="DS8616" s="72"/>
      <c r="DT8616" s="72"/>
      <c r="DZ8616" s="141"/>
      <c r="EA8616" s="141"/>
      <c r="EE8616" s="143"/>
    </row>
    <row r="8617" spans="78:135">
      <c r="BZ8617"/>
      <c r="CA8617" s="100"/>
      <c r="CB8617"/>
      <c r="CG8617" s="65"/>
      <c r="DK8617" s="95"/>
      <c r="DO8617" s="141"/>
      <c r="DP8617" s="91"/>
      <c r="DQ8617" s="72"/>
      <c r="DR8617" s="72"/>
      <c r="DS8617" s="72"/>
      <c r="DT8617" s="72"/>
      <c r="DZ8617" s="141"/>
      <c r="EA8617" s="141"/>
      <c r="EE8617" s="143"/>
    </row>
    <row r="8618" spans="78:135">
      <c r="BZ8618"/>
      <c r="CA8618" s="100"/>
      <c r="CB8618"/>
      <c r="CG8618" s="65"/>
      <c r="DK8618" s="95"/>
      <c r="DO8618" s="141"/>
      <c r="DP8618" s="91"/>
      <c r="DQ8618" s="72"/>
      <c r="DR8618" s="72"/>
      <c r="DS8618" s="72"/>
      <c r="DT8618" s="72"/>
      <c r="DZ8618" s="141"/>
      <c r="EA8618" s="141"/>
      <c r="EE8618" s="143"/>
    </row>
    <row r="8619" spans="78:135">
      <c r="BZ8619"/>
      <c r="CA8619" s="100"/>
      <c r="CB8619"/>
      <c r="CG8619" s="65"/>
      <c r="DK8619" s="95"/>
      <c r="DO8619" s="141"/>
      <c r="DP8619" s="91"/>
      <c r="DQ8619" s="72"/>
      <c r="DR8619" s="72"/>
      <c r="DS8619" s="72"/>
      <c r="DT8619" s="72"/>
      <c r="DZ8619" s="141"/>
      <c r="EA8619" s="141"/>
      <c r="EE8619" s="143"/>
    </row>
    <row r="8620" spans="78:135">
      <c r="BZ8620"/>
      <c r="CA8620" s="100"/>
      <c r="CB8620"/>
      <c r="CG8620" s="65"/>
      <c r="DK8620" s="95"/>
      <c r="DO8620" s="141"/>
      <c r="DP8620" s="91"/>
      <c r="DQ8620" s="72"/>
      <c r="DR8620" s="72"/>
      <c r="DS8620" s="72"/>
      <c r="DT8620" s="72"/>
      <c r="DZ8620" s="141"/>
      <c r="EA8620" s="141"/>
      <c r="EE8620" s="143"/>
    </row>
    <row r="8621" spans="78:135">
      <c r="BZ8621"/>
      <c r="CA8621" s="100"/>
      <c r="CB8621"/>
      <c r="CG8621" s="65"/>
      <c r="DK8621" s="95"/>
      <c r="DO8621" s="141"/>
      <c r="DP8621" s="91"/>
      <c r="DQ8621" s="72"/>
      <c r="DR8621" s="72"/>
      <c r="DS8621" s="72"/>
      <c r="DT8621" s="72"/>
      <c r="DZ8621" s="141"/>
      <c r="EA8621" s="141"/>
      <c r="EE8621" s="143"/>
    </row>
    <row r="8622" spans="78:135">
      <c r="BZ8622"/>
      <c r="CA8622" s="100"/>
      <c r="CB8622"/>
      <c r="CG8622" s="65"/>
      <c r="DK8622" s="95"/>
      <c r="DO8622" s="141"/>
      <c r="DP8622" s="91"/>
      <c r="DQ8622" s="72"/>
      <c r="DR8622" s="72"/>
      <c r="DS8622" s="72"/>
      <c r="DT8622" s="72"/>
      <c r="DZ8622" s="141"/>
      <c r="EA8622" s="141"/>
      <c r="EE8622" s="143"/>
    </row>
    <row r="8623" spans="78:135">
      <c r="BZ8623"/>
      <c r="CA8623" s="100"/>
      <c r="CB8623"/>
      <c r="CG8623" s="65"/>
      <c r="DK8623" s="95"/>
      <c r="DO8623" s="141"/>
      <c r="DP8623" s="91"/>
      <c r="DQ8623" s="72"/>
      <c r="DR8623" s="72"/>
      <c r="DS8623" s="72"/>
      <c r="DT8623" s="72"/>
      <c r="DZ8623" s="141"/>
      <c r="EA8623" s="141"/>
      <c r="EE8623" s="143"/>
    </row>
    <row r="8624" spans="78:135">
      <c r="BZ8624"/>
      <c r="CA8624" s="100"/>
      <c r="CB8624"/>
      <c r="CG8624" s="65"/>
      <c r="DK8624" s="95"/>
      <c r="DO8624" s="141"/>
      <c r="DP8624" s="91"/>
      <c r="DQ8624" s="72"/>
      <c r="DR8624" s="72"/>
      <c r="DS8624" s="72"/>
      <c r="DT8624" s="72"/>
      <c r="DZ8624" s="141"/>
      <c r="EA8624" s="141"/>
      <c r="EE8624" s="143"/>
    </row>
    <row r="8625" spans="78:135">
      <c r="BZ8625"/>
      <c r="CA8625" s="100"/>
      <c r="CB8625"/>
      <c r="CG8625" s="65"/>
      <c r="DK8625" s="95"/>
      <c r="DO8625" s="141"/>
      <c r="DP8625" s="91"/>
      <c r="DQ8625" s="72"/>
      <c r="DR8625" s="72"/>
      <c r="DS8625" s="72"/>
      <c r="DT8625" s="72"/>
      <c r="DZ8625" s="141"/>
      <c r="EA8625" s="141"/>
      <c r="EE8625" s="143"/>
    </row>
    <row r="8626" spans="78:135">
      <c r="BZ8626"/>
      <c r="CA8626" s="100"/>
      <c r="CB8626"/>
      <c r="CG8626" s="65"/>
      <c r="DK8626" s="95"/>
      <c r="DO8626" s="141"/>
      <c r="DP8626" s="91"/>
      <c r="DQ8626" s="72"/>
      <c r="DR8626" s="72"/>
      <c r="DS8626" s="72"/>
      <c r="DT8626" s="72"/>
      <c r="DZ8626" s="141"/>
      <c r="EA8626" s="141"/>
      <c r="EE8626" s="143"/>
    </row>
    <row r="8627" spans="78:135">
      <c r="BZ8627"/>
      <c r="CA8627" s="100"/>
      <c r="CB8627"/>
      <c r="CG8627" s="65"/>
      <c r="DK8627" s="95"/>
      <c r="DO8627" s="141"/>
      <c r="DP8627" s="91"/>
      <c r="DQ8627" s="72"/>
      <c r="DR8627" s="72"/>
      <c r="DS8627" s="72"/>
      <c r="DT8627" s="72"/>
      <c r="DZ8627" s="141"/>
      <c r="EA8627" s="141"/>
      <c r="EE8627" s="143"/>
    </row>
    <row r="8628" spans="78:135">
      <c r="BZ8628"/>
      <c r="CA8628" s="100"/>
      <c r="CB8628"/>
      <c r="CG8628" s="65"/>
      <c r="DK8628" s="95"/>
      <c r="DO8628" s="141"/>
      <c r="DP8628" s="91"/>
      <c r="DQ8628" s="72"/>
      <c r="DR8628" s="72"/>
      <c r="DS8628" s="72"/>
      <c r="DT8628" s="72"/>
      <c r="DZ8628" s="141"/>
      <c r="EA8628" s="141"/>
      <c r="EE8628" s="143"/>
    </row>
    <row r="8629" spans="78:135">
      <c r="BZ8629"/>
      <c r="CA8629" s="100"/>
      <c r="CB8629"/>
      <c r="CG8629" s="65"/>
      <c r="DK8629" s="95"/>
      <c r="DO8629" s="141"/>
      <c r="DP8629" s="91"/>
      <c r="DQ8629" s="72"/>
      <c r="DR8629" s="72"/>
      <c r="DS8629" s="72"/>
      <c r="DT8629" s="72"/>
      <c r="DZ8629" s="141"/>
      <c r="EA8629" s="141"/>
      <c r="EE8629" s="143"/>
    </row>
    <row r="8630" spans="78:135">
      <c r="BZ8630"/>
      <c r="CA8630" s="100"/>
      <c r="CB8630"/>
      <c r="CG8630" s="65"/>
      <c r="DK8630" s="95"/>
      <c r="DO8630" s="141"/>
      <c r="DP8630" s="91"/>
      <c r="DQ8630" s="72"/>
      <c r="DR8630" s="72"/>
      <c r="DS8630" s="72"/>
      <c r="DT8630" s="72"/>
      <c r="DZ8630" s="141"/>
      <c r="EA8630" s="141"/>
      <c r="EE8630" s="143"/>
    </row>
    <row r="8631" spans="78:135">
      <c r="BZ8631"/>
      <c r="CA8631" s="100"/>
      <c r="CB8631"/>
      <c r="CG8631" s="65"/>
      <c r="DK8631" s="95"/>
      <c r="DO8631" s="141"/>
      <c r="DP8631" s="91"/>
      <c r="DQ8631" s="72"/>
      <c r="DR8631" s="72"/>
      <c r="DS8631" s="72"/>
      <c r="DT8631" s="72"/>
      <c r="DZ8631" s="141"/>
      <c r="EA8631" s="141"/>
      <c r="EE8631" s="143"/>
    </row>
    <row r="8632" spans="78:135">
      <c r="BZ8632"/>
      <c r="CA8632" s="100"/>
      <c r="CB8632"/>
      <c r="CG8632" s="65"/>
      <c r="DK8632" s="95"/>
      <c r="DO8632" s="141"/>
      <c r="DP8632" s="91"/>
      <c r="DQ8632" s="72"/>
      <c r="DR8632" s="72"/>
      <c r="DS8632" s="72"/>
      <c r="DT8632" s="72"/>
      <c r="DZ8632" s="141"/>
      <c r="EA8632" s="141"/>
      <c r="EE8632" s="143"/>
    </row>
    <row r="8633" spans="78:135">
      <c r="BZ8633"/>
      <c r="CA8633" s="100"/>
      <c r="CB8633"/>
      <c r="CG8633" s="65"/>
      <c r="DK8633" s="95"/>
      <c r="DO8633" s="141"/>
      <c r="DP8633" s="91"/>
      <c r="DQ8633" s="72"/>
      <c r="DR8633" s="72"/>
      <c r="DS8633" s="72"/>
      <c r="DT8633" s="72"/>
      <c r="DZ8633" s="141"/>
      <c r="EA8633" s="141"/>
      <c r="EE8633" s="143"/>
    </row>
    <row r="8634" spans="78:135">
      <c r="BZ8634"/>
      <c r="CA8634" s="100"/>
      <c r="CB8634"/>
      <c r="CG8634" s="65"/>
      <c r="DK8634" s="95"/>
      <c r="DO8634" s="141"/>
      <c r="DP8634" s="91"/>
      <c r="DQ8634" s="72"/>
      <c r="DR8634" s="72"/>
      <c r="DS8634" s="72"/>
      <c r="DT8634" s="72"/>
      <c r="DZ8634" s="141"/>
      <c r="EA8634" s="141"/>
      <c r="EE8634" s="143"/>
    </row>
    <row r="8635" spans="78:135">
      <c r="BZ8635"/>
      <c r="CA8635" s="100"/>
      <c r="CB8635"/>
      <c r="CG8635" s="65"/>
      <c r="DK8635" s="95"/>
      <c r="DO8635" s="141"/>
      <c r="DP8635" s="91"/>
      <c r="DQ8635" s="72"/>
      <c r="DR8635" s="72"/>
      <c r="DS8635" s="72"/>
      <c r="DT8635" s="72"/>
      <c r="DZ8635" s="141"/>
      <c r="EA8635" s="141"/>
      <c r="EE8635" s="143"/>
    </row>
    <row r="8636" spans="78:135">
      <c r="BZ8636"/>
      <c r="CA8636" s="100"/>
      <c r="CB8636"/>
      <c r="CG8636" s="65"/>
      <c r="DK8636" s="95"/>
      <c r="DO8636" s="141"/>
      <c r="DP8636" s="91"/>
      <c r="DQ8636" s="72"/>
      <c r="DR8636" s="72"/>
      <c r="DS8636" s="72"/>
      <c r="DT8636" s="72"/>
      <c r="DZ8636" s="141"/>
      <c r="EA8636" s="141"/>
      <c r="EE8636" s="143"/>
    </row>
    <row r="8637" spans="78:135">
      <c r="BZ8637"/>
      <c r="CA8637" s="100"/>
      <c r="CB8637"/>
      <c r="CG8637" s="65"/>
      <c r="DK8637" s="95"/>
      <c r="DO8637" s="141"/>
      <c r="DP8637" s="91"/>
      <c r="DQ8637" s="72"/>
      <c r="DR8637" s="72"/>
      <c r="DS8637" s="72"/>
      <c r="DT8637" s="72"/>
      <c r="DZ8637" s="141"/>
      <c r="EA8637" s="141"/>
      <c r="EE8637" s="143"/>
    </row>
    <row r="8638" spans="78:135">
      <c r="BZ8638"/>
      <c r="CA8638" s="100"/>
      <c r="CB8638"/>
      <c r="CG8638" s="65"/>
      <c r="DK8638" s="95"/>
      <c r="DO8638" s="141"/>
      <c r="DP8638" s="91"/>
      <c r="DQ8638" s="72"/>
      <c r="DR8638" s="72"/>
      <c r="DS8638" s="72"/>
      <c r="DT8638" s="72"/>
      <c r="DZ8638" s="141"/>
      <c r="EA8638" s="141"/>
      <c r="EE8638" s="143"/>
    </row>
    <row r="8639" spans="78:135">
      <c r="BZ8639"/>
      <c r="CA8639" s="100"/>
      <c r="CB8639"/>
      <c r="CG8639" s="65"/>
      <c r="DK8639" s="95"/>
      <c r="DO8639" s="141"/>
      <c r="DP8639" s="91"/>
      <c r="DQ8639" s="72"/>
      <c r="DR8639" s="72"/>
      <c r="DS8639" s="72"/>
      <c r="DT8639" s="72"/>
      <c r="DZ8639" s="141"/>
      <c r="EA8639" s="141"/>
      <c r="EE8639" s="143"/>
    </row>
    <row r="8640" spans="78:135">
      <c r="BZ8640"/>
      <c r="CA8640" s="100"/>
      <c r="CB8640"/>
      <c r="CG8640" s="65"/>
      <c r="DK8640" s="95"/>
      <c r="DO8640" s="141"/>
      <c r="DP8640" s="91"/>
      <c r="DQ8640" s="72"/>
      <c r="DR8640" s="72"/>
      <c r="DS8640" s="72"/>
      <c r="DT8640" s="72"/>
      <c r="DZ8640" s="141"/>
      <c r="EA8640" s="141"/>
      <c r="EE8640" s="143"/>
    </row>
    <row r="8641" spans="78:135">
      <c r="BZ8641"/>
      <c r="CA8641" s="100"/>
      <c r="CB8641"/>
      <c r="CG8641" s="65"/>
      <c r="DK8641" s="95"/>
      <c r="DO8641" s="141"/>
      <c r="DP8641" s="91"/>
      <c r="DQ8641" s="72"/>
      <c r="DR8641" s="72"/>
      <c r="DS8641" s="72"/>
      <c r="DT8641" s="72"/>
      <c r="DZ8641" s="141"/>
      <c r="EA8641" s="141"/>
      <c r="EE8641" s="143"/>
    </row>
    <row r="8642" spans="78:135">
      <c r="BZ8642"/>
      <c r="CA8642" s="100"/>
      <c r="CB8642"/>
      <c r="CG8642" s="65"/>
      <c r="DK8642" s="95"/>
      <c r="DO8642" s="141"/>
      <c r="DP8642" s="91"/>
      <c r="DQ8642" s="72"/>
      <c r="DR8642" s="72"/>
      <c r="DS8642" s="72"/>
      <c r="DT8642" s="72"/>
      <c r="DZ8642" s="141"/>
      <c r="EA8642" s="141"/>
      <c r="EE8642" s="143"/>
    </row>
    <row r="8643" spans="78:135">
      <c r="BZ8643"/>
      <c r="CA8643" s="100"/>
      <c r="CB8643"/>
      <c r="CG8643" s="65"/>
      <c r="DK8643" s="95"/>
      <c r="DO8643" s="141"/>
      <c r="DP8643" s="91"/>
      <c r="DQ8643" s="72"/>
      <c r="DR8643" s="72"/>
      <c r="DS8643" s="72"/>
      <c r="DT8643" s="72"/>
      <c r="DZ8643" s="141"/>
      <c r="EA8643" s="141"/>
      <c r="EE8643" s="143"/>
    </row>
    <row r="8644" spans="78:135">
      <c r="BZ8644"/>
      <c r="CA8644" s="100"/>
      <c r="CB8644"/>
      <c r="CG8644" s="65"/>
      <c r="DK8644" s="95"/>
      <c r="DO8644" s="141"/>
      <c r="DP8644" s="91"/>
      <c r="DQ8644" s="72"/>
      <c r="DR8644" s="72"/>
      <c r="DS8644" s="72"/>
      <c r="DT8644" s="72"/>
      <c r="DZ8644" s="141"/>
      <c r="EA8644" s="141"/>
      <c r="EE8644" s="143"/>
    </row>
    <row r="8645" spans="78:135">
      <c r="BZ8645"/>
      <c r="CA8645" s="100"/>
      <c r="CB8645"/>
      <c r="CG8645" s="65"/>
      <c r="DK8645" s="95"/>
      <c r="DO8645" s="141"/>
      <c r="DP8645" s="91"/>
      <c r="DQ8645" s="72"/>
      <c r="DR8645" s="72"/>
      <c r="DS8645" s="72"/>
      <c r="DT8645" s="72"/>
      <c r="DZ8645" s="141"/>
      <c r="EA8645" s="141"/>
      <c r="EE8645" s="143"/>
    </row>
    <row r="8646" spans="78:135">
      <c r="BZ8646"/>
      <c r="CA8646" s="100"/>
      <c r="CB8646"/>
      <c r="CG8646" s="65"/>
      <c r="DK8646" s="95"/>
      <c r="DO8646" s="141"/>
      <c r="DP8646" s="91"/>
      <c r="DQ8646" s="72"/>
      <c r="DR8646" s="72"/>
      <c r="DS8646" s="72"/>
      <c r="DT8646" s="72"/>
      <c r="DZ8646" s="141"/>
      <c r="EA8646" s="141"/>
      <c r="EE8646" s="143"/>
    </row>
    <row r="8647" spans="78:135">
      <c r="BZ8647"/>
      <c r="CA8647" s="100"/>
      <c r="CB8647"/>
      <c r="CG8647" s="65"/>
      <c r="DK8647" s="95"/>
      <c r="DO8647" s="141"/>
      <c r="DP8647" s="91"/>
      <c r="DQ8647" s="72"/>
      <c r="DR8647" s="72"/>
      <c r="DS8647" s="72"/>
      <c r="DT8647" s="72"/>
      <c r="DZ8647" s="141"/>
      <c r="EA8647" s="141"/>
      <c r="EE8647" s="143"/>
    </row>
    <row r="8648" spans="78:135">
      <c r="BZ8648"/>
      <c r="CA8648" s="100"/>
      <c r="CB8648"/>
      <c r="CG8648" s="65"/>
      <c r="DK8648" s="95"/>
      <c r="DO8648" s="141"/>
      <c r="DP8648" s="91"/>
      <c r="DQ8648" s="72"/>
      <c r="DR8648" s="72"/>
      <c r="DS8648" s="72"/>
      <c r="DT8648" s="72"/>
      <c r="DZ8648" s="141"/>
      <c r="EA8648" s="141"/>
      <c r="EE8648" s="143"/>
    </row>
    <row r="8649" spans="78:135">
      <c r="BZ8649"/>
      <c r="CA8649" s="100"/>
      <c r="CB8649"/>
      <c r="CG8649" s="65"/>
      <c r="DK8649" s="95"/>
      <c r="DO8649" s="141"/>
      <c r="DP8649" s="91"/>
      <c r="DQ8649" s="72"/>
      <c r="DR8649" s="72"/>
      <c r="DS8649" s="72"/>
      <c r="DT8649" s="72"/>
      <c r="DZ8649" s="141"/>
      <c r="EA8649" s="141"/>
      <c r="EE8649" s="143"/>
    </row>
    <row r="8650" spans="78:135">
      <c r="BZ8650"/>
      <c r="CA8650" s="100"/>
      <c r="CB8650"/>
      <c r="CG8650" s="65"/>
      <c r="DK8650" s="95"/>
      <c r="DO8650" s="141"/>
      <c r="DP8650" s="91"/>
      <c r="DQ8650" s="72"/>
      <c r="DR8650" s="72"/>
      <c r="DS8650" s="72"/>
      <c r="DT8650" s="72"/>
      <c r="DZ8650" s="141"/>
      <c r="EA8650" s="141"/>
      <c r="EE8650" s="143"/>
    </row>
    <row r="8651" spans="78:135">
      <c r="BZ8651"/>
      <c r="CA8651" s="100"/>
      <c r="CB8651"/>
      <c r="CG8651" s="65"/>
      <c r="DK8651" s="95"/>
      <c r="DO8651" s="141"/>
      <c r="DP8651" s="91"/>
      <c r="DQ8651" s="72"/>
      <c r="DR8651" s="72"/>
      <c r="DS8651" s="72"/>
      <c r="DT8651" s="72"/>
      <c r="DZ8651" s="141"/>
      <c r="EA8651" s="141"/>
      <c r="EE8651" s="143"/>
    </row>
    <row r="8652" spans="78:135">
      <c r="BZ8652"/>
      <c r="CA8652" s="100"/>
      <c r="CB8652"/>
      <c r="CG8652" s="65"/>
      <c r="DK8652" s="95"/>
      <c r="DO8652" s="141"/>
      <c r="DP8652" s="91"/>
      <c r="DQ8652" s="72"/>
      <c r="DR8652" s="72"/>
      <c r="DS8652" s="72"/>
      <c r="DT8652" s="72"/>
      <c r="DZ8652" s="141"/>
      <c r="EA8652" s="141"/>
      <c r="EE8652" s="143"/>
    </row>
    <row r="8653" spans="78:135">
      <c r="BZ8653"/>
      <c r="CA8653" s="100"/>
      <c r="CB8653"/>
      <c r="CG8653" s="65"/>
      <c r="DK8653" s="95"/>
      <c r="DO8653" s="141"/>
      <c r="DP8653" s="91"/>
      <c r="DQ8653" s="72"/>
      <c r="DR8653" s="72"/>
      <c r="DS8653" s="72"/>
      <c r="DT8653" s="72"/>
      <c r="DZ8653" s="141"/>
      <c r="EA8653" s="141"/>
      <c r="EE8653" s="143"/>
    </row>
    <row r="8654" spans="78:135">
      <c r="BZ8654"/>
      <c r="CA8654" s="100"/>
      <c r="CB8654"/>
      <c r="CG8654" s="65"/>
      <c r="DK8654" s="95"/>
      <c r="DO8654" s="141"/>
      <c r="DP8654" s="91"/>
      <c r="DQ8654" s="72"/>
      <c r="DR8654" s="72"/>
      <c r="DS8654" s="72"/>
      <c r="DT8654" s="72"/>
      <c r="DZ8654" s="141"/>
      <c r="EA8654" s="141"/>
      <c r="EE8654" s="143"/>
    </row>
    <row r="8655" spans="78:135">
      <c r="BZ8655"/>
      <c r="CA8655" s="100"/>
      <c r="CB8655"/>
      <c r="CG8655" s="65"/>
      <c r="DK8655" s="95"/>
      <c r="DO8655" s="141"/>
      <c r="DP8655" s="91"/>
      <c r="DQ8655" s="72"/>
      <c r="DR8655" s="72"/>
      <c r="DS8655" s="72"/>
      <c r="DT8655" s="72"/>
      <c r="DZ8655" s="141"/>
      <c r="EA8655" s="141"/>
      <c r="EE8655" s="143"/>
    </row>
    <row r="8656" spans="78:135">
      <c r="BZ8656"/>
      <c r="CA8656" s="100"/>
      <c r="CB8656"/>
      <c r="CG8656" s="65"/>
      <c r="DK8656" s="95"/>
      <c r="DO8656" s="141"/>
      <c r="DP8656" s="91"/>
      <c r="DQ8656" s="72"/>
      <c r="DR8656" s="72"/>
      <c r="DS8656" s="72"/>
      <c r="DT8656" s="72"/>
      <c r="DZ8656" s="141"/>
      <c r="EA8656" s="141"/>
      <c r="EE8656" s="143"/>
    </row>
    <row r="8657" spans="78:135">
      <c r="BZ8657"/>
      <c r="CA8657" s="100"/>
      <c r="CB8657"/>
      <c r="CG8657" s="65"/>
      <c r="DK8657" s="95"/>
      <c r="DO8657" s="141"/>
      <c r="DP8657" s="91"/>
      <c r="DQ8657" s="72"/>
      <c r="DR8657" s="72"/>
      <c r="DS8657" s="72"/>
      <c r="DT8657" s="72"/>
      <c r="DZ8657" s="141"/>
      <c r="EA8657" s="141"/>
      <c r="EE8657" s="143"/>
    </row>
    <row r="8658" spans="78:135">
      <c r="BZ8658"/>
      <c r="CA8658" s="100"/>
      <c r="CB8658"/>
      <c r="CG8658" s="65"/>
      <c r="DK8658" s="95"/>
      <c r="DO8658" s="141"/>
      <c r="DP8658" s="91"/>
      <c r="DQ8658" s="72"/>
      <c r="DR8658" s="72"/>
      <c r="DS8658" s="72"/>
      <c r="DT8658" s="72"/>
      <c r="DZ8658" s="141"/>
      <c r="EA8658" s="141"/>
      <c r="EE8658" s="143"/>
    </row>
    <row r="8659" spans="78:135">
      <c r="BZ8659"/>
      <c r="CA8659" s="100"/>
      <c r="CB8659"/>
      <c r="CG8659" s="65"/>
      <c r="DK8659" s="95"/>
      <c r="DO8659" s="141"/>
      <c r="DP8659" s="91"/>
      <c r="DQ8659" s="72"/>
      <c r="DR8659" s="72"/>
      <c r="DS8659" s="72"/>
      <c r="DT8659" s="72"/>
      <c r="DZ8659" s="141"/>
      <c r="EA8659" s="141"/>
      <c r="EE8659" s="143"/>
    </row>
    <row r="8660" spans="78:135">
      <c r="BZ8660"/>
      <c r="CA8660" s="100"/>
      <c r="CB8660"/>
      <c r="CG8660" s="65"/>
      <c r="DK8660" s="95"/>
      <c r="DO8660" s="141"/>
      <c r="DP8660" s="91"/>
      <c r="DQ8660" s="72"/>
      <c r="DR8660" s="72"/>
      <c r="DS8660" s="72"/>
      <c r="DT8660" s="72"/>
      <c r="DZ8660" s="141"/>
      <c r="EA8660" s="141"/>
      <c r="EE8660" s="143"/>
    </row>
    <row r="8661" spans="78:135">
      <c r="BZ8661"/>
      <c r="CA8661" s="100"/>
      <c r="CB8661"/>
      <c r="CG8661" s="65"/>
      <c r="DK8661" s="95"/>
      <c r="DO8661" s="141"/>
      <c r="DP8661" s="91"/>
      <c r="DQ8661" s="72"/>
      <c r="DR8661" s="72"/>
      <c r="DS8661" s="72"/>
      <c r="DT8661" s="72"/>
      <c r="DZ8661" s="141"/>
      <c r="EA8661" s="141"/>
      <c r="EE8661" s="143"/>
    </row>
    <row r="8662" spans="78:135">
      <c r="BZ8662"/>
      <c r="CA8662" s="100"/>
      <c r="CB8662"/>
      <c r="CG8662" s="65"/>
      <c r="DK8662" s="95"/>
      <c r="DO8662" s="141"/>
      <c r="DP8662" s="91"/>
      <c r="DQ8662" s="72"/>
      <c r="DR8662" s="72"/>
      <c r="DS8662" s="72"/>
      <c r="DT8662" s="72"/>
      <c r="DZ8662" s="141"/>
      <c r="EA8662" s="141"/>
      <c r="EE8662" s="143"/>
    </row>
    <row r="8663" spans="78:135">
      <c r="BZ8663"/>
      <c r="CA8663" s="100"/>
      <c r="CB8663"/>
      <c r="CG8663" s="65"/>
      <c r="DK8663" s="95"/>
      <c r="DO8663" s="141"/>
      <c r="DP8663" s="91"/>
      <c r="DQ8663" s="72"/>
      <c r="DR8663" s="72"/>
      <c r="DS8663" s="72"/>
      <c r="DT8663" s="72"/>
      <c r="DZ8663" s="141"/>
      <c r="EA8663" s="141"/>
      <c r="EE8663" s="143"/>
    </row>
    <row r="8664" spans="78:135">
      <c r="BZ8664"/>
      <c r="CA8664" s="100"/>
      <c r="CB8664"/>
      <c r="CG8664" s="65"/>
      <c r="DK8664" s="95"/>
      <c r="DO8664" s="141"/>
      <c r="DP8664" s="91"/>
      <c r="DQ8664" s="72"/>
      <c r="DR8664" s="72"/>
      <c r="DS8664" s="72"/>
      <c r="DT8664" s="72"/>
      <c r="DZ8664" s="141"/>
      <c r="EA8664" s="141"/>
      <c r="EE8664" s="143"/>
    </row>
    <row r="8665" spans="78:135">
      <c r="BZ8665"/>
      <c r="CA8665" s="100"/>
      <c r="CB8665"/>
      <c r="CG8665" s="65"/>
      <c r="DK8665" s="95"/>
      <c r="DO8665" s="141"/>
      <c r="DP8665" s="91"/>
      <c r="DQ8665" s="72"/>
      <c r="DR8665" s="72"/>
      <c r="DS8665" s="72"/>
      <c r="DT8665" s="72"/>
      <c r="DZ8665" s="141"/>
      <c r="EA8665" s="141"/>
      <c r="EE8665" s="143"/>
    </row>
    <row r="8666" spans="78:135">
      <c r="BZ8666"/>
      <c r="CA8666" s="100"/>
      <c r="CB8666"/>
      <c r="CG8666" s="65"/>
      <c r="DK8666" s="95"/>
      <c r="DO8666" s="141"/>
      <c r="DP8666" s="91"/>
      <c r="DQ8666" s="72"/>
      <c r="DR8666" s="72"/>
      <c r="DS8666" s="72"/>
      <c r="DT8666" s="72"/>
      <c r="DZ8666" s="141"/>
      <c r="EA8666" s="141"/>
      <c r="EE8666" s="143"/>
    </row>
    <row r="8667" spans="78:135">
      <c r="BZ8667"/>
      <c r="CA8667" s="100"/>
      <c r="CB8667"/>
      <c r="CG8667" s="65"/>
      <c r="DK8667" s="95"/>
      <c r="DO8667" s="141"/>
      <c r="DP8667" s="91"/>
      <c r="DQ8667" s="72"/>
      <c r="DR8667" s="72"/>
      <c r="DS8667" s="72"/>
      <c r="DT8667" s="72"/>
      <c r="DZ8667" s="141"/>
      <c r="EA8667" s="141"/>
      <c r="EE8667" s="143"/>
    </row>
    <row r="8668" spans="78:135">
      <c r="BZ8668"/>
      <c r="CA8668" s="100"/>
      <c r="CB8668"/>
      <c r="CG8668" s="65"/>
      <c r="DK8668" s="95"/>
      <c r="DO8668" s="141"/>
      <c r="DP8668" s="91"/>
      <c r="DQ8668" s="72"/>
      <c r="DR8668" s="72"/>
      <c r="DS8668" s="72"/>
      <c r="DT8668" s="72"/>
      <c r="DZ8668" s="141"/>
      <c r="EA8668" s="141"/>
      <c r="EE8668" s="143"/>
    </row>
    <row r="8669" spans="78:135">
      <c r="BZ8669"/>
      <c r="CA8669" s="100"/>
      <c r="CB8669"/>
      <c r="CG8669" s="65"/>
      <c r="DK8669" s="95"/>
      <c r="DO8669" s="141"/>
      <c r="DP8669" s="91"/>
      <c r="DQ8669" s="72"/>
      <c r="DR8669" s="72"/>
      <c r="DS8669" s="72"/>
      <c r="DT8669" s="72"/>
      <c r="DZ8669" s="141"/>
      <c r="EA8669" s="141"/>
      <c r="EE8669" s="143"/>
    </row>
    <row r="8670" spans="78:135">
      <c r="BZ8670"/>
      <c r="CA8670" s="100"/>
      <c r="CB8670"/>
      <c r="CG8670" s="65"/>
      <c r="DK8670" s="95"/>
      <c r="DO8670" s="141"/>
      <c r="DP8670" s="91"/>
      <c r="DQ8670" s="72"/>
      <c r="DR8670" s="72"/>
      <c r="DS8670" s="72"/>
      <c r="DT8670" s="72"/>
      <c r="DZ8670" s="141"/>
      <c r="EA8670" s="141"/>
      <c r="EE8670" s="143"/>
    </row>
    <row r="8671" spans="78:135">
      <c r="BZ8671"/>
      <c r="CA8671" s="100"/>
      <c r="CB8671"/>
      <c r="CG8671" s="65"/>
      <c r="DK8671" s="95"/>
      <c r="DO8671" s="141"/>
      <c r="DP8671" s="91"/>
      <c r="DQ8671" s="72"/>
      <c r="DR8671" s="72"/>
      <c r="DS8671" s="72"/>
      <c r="DT8671" s="72"/>
      <c r="DZ8671" s="141"/>
      <c r="EA8671" s="141"/>
      <c r="EE8671" s="143"/>
    </row>
    <row r="8672" spans="78:135">
      <c r="BZ8672"/>
      <c r="CA8672" s="100"/>
      <c r="CB8672"/>
      <c r="CG8672" s="65"/>
      <c r="DK8672" s="95"/>
      <c r="DO8672" s="141"/>
      <c r="DP8672" s="91"/>
      <c r="DQ8672" s="72"/>
      <c r="DR8672" s="72"/>
      <c r="DS8672" s="72"/>
      <c r="DT8672" s="72"/>
      <c r="DZ8672" s="141"/>
      <c r="EA8672" s="141"/>
      <c r="EE8672" s="143"/>
    </row>
    <row r="8673" spans="78:135">
      <c r="BZ8673"/>
      <c r="CA8673" s="100"/>
      <c r="CB8673"/>
      <c r="CG8673" s="65"/>
      <c r="DK8673" s="95"/>
      <c r="DO8673" s="141"/>
      <c r="DP8673" s="91"/>
      <c r="DQ8673" s="72"/>
      <c r="DR8673" s="72"/>
      <c r="DS8673" s="72"/>
      <c r="DT8673" s="72"/>
      <c r="DZ8673" s="141"/>
      <c r="EA8673" s="141"/>
      <c r="EE8673" s="143"/>
    </row>
    <row r="8674" spans="78:135">
      <c r="BZ8674"/>
      <c r="CA8674" s="100"/>
      <c r="CB8674"/>
      <c r="CG8674" s="65"/>
      <c r="DK8674" s="95"/>
      <c r="DO8674" s="141"/>
      <c r="DP8674" s="91"/>
      <c r="DQ8674" s="72"/>
      <c r="DR8674" s="72"/>
      <c r="DS8674" s="72"/>
      <c r="DT8674" s="72"/>
      <c r="DZ8674" s="141"/>
      <c r="EA8674" s="141"/>
      <c r="EE8674" s="143"/>
    </row>
    <row r="8675" spans="78:135">
      <c r="BZ8675"/>
      <c r="CA8675" s="100"/>
      <c r="CB8675"/>
      <c r="CG8675" s="65"/>
      <c r="DK8675" s="95"/>
      <c r="DO8675" s="141"/>
      <c r="DP8675" s="91"/>
      <c r="DQ8675" s="72"/>
      <c r="DR8675" s="72"/>
      <c r="DS8675" s="72"/>
      <c r="DT8675" s="72"/>
      <c r="DZ8675" s="141"/>
      <c r="EA8675" s="141"/>
      <c r="EE8675" s="143"/>
    </row>
    <row r="8676" spans="78:135">
      <c r="BZ8676"/>
      <c r="CA8676" s="100"/>
      <c r="CB8676"/>
      <c r="CG8676" s="65"/>
      <c r="DK8676" s="95"/>
      <c r="DO8676" s="141"/>
      <c r="DP8676" s="91"/>
      <c r="DQ8676" s="72"/>
      <c r="DR8676" s="72"/>
      <c r="DS8676" s="72"/>
      <c r="DT8676" s="72"/>
      <c r="DZ8676" s="141"/>
      <c r="EA8676" s="141"/>
      <c r="EE8676" s="143"/>
    </row>
    <row r="8677" spans="78:135">
      <c r="BZ8677"/>
      <c r="CA8677" s="100"/>
      <c r="CB8677"/>
      <c r="CG8677" s="65"/>
      <c r="DK8677" s="95"/>
      <c r="DO8677" s="141"/>
      <c r="DP8677" s="91"/>
      <c r="DQ8677" s="72"/>
      <c r="DR8677" s="72"/>
      <c r="DS8677" s="72"/>
      <c r="DT8677" s="72"/>
      <c r="DZ8677" s="141"/>
      <c r="EA8677" s="141"/>
      <c r="EE8677" s="143"/>
    </row>
    <row r="8678" spans="78:135">
      <c r="BZ8678"/>
      <c r="CA8678" s="100"/>
      <c r="CB8678"/>
      <c r="CG8678" s="65"/>
      <c r="DK8678" s="95"/>
      <c r="DO8678" s="141"/>
      <c r="DP8678" s="91"/>
      <c r="DQ8678" s="72"/>
      <c r="DR8678" s="72"/>
      <c r="DS8678" s="72"/>
      <c r="DT8678" s="72"/>
      <c r="DZ8678" s="141"/>
      <c r="EA8678" s="141"/>
      <c r="EE8678" s="143"/>
    </row>
    <row r="8679" spans="78:135">
      <c r="BZ8679"/>
      <c r="CA8679" s="100"/>
      <c r="CB8679"/>
      <c r="CG8679" s="65"/>
      <c r="DK8679" s="95"/>
      <c r="DO8679" s="141"/>
      <c r="DP8679" s="91"/>
      <c r="DQ8679" s="72"/>
      <c r="DR8679" s="72"/>
      <c r="DS8679" s="72"/>
      <c r="DT8679" s="72"/>
      <c r="DZ8679" s="141"/>
      <c r="EA8679" s="141"/>
      <c r="EE8679" s="143"/>
    </row>
    <row r="8680" spans="78:135">
      <c r="BZ8680"/>
      <c r="CA8680" s="100"/>
      <c r="CB8680"/>
      <c r="CG8680" s="65"/>
      <c r="DK8680" s="95"/>
      <c r="DO8680" s="141"/>
      <c r="DP8680" s="91"/>
      <c r="DQ8680" s="72"/>
      <c r="DR8680" s="72"/>
      <c r="DS8680" s="72"/>
      <c r="DT8680" s="72"/>
      <c r="DZ8680" s="141"/>
      <c r="EA8680" s="141"/>
      <c r="EE8680" s="143"/>
    </row>
    <row r="8681" spans="78:135">
      <c r="BZ8681"/>
      <c r="CA8681" s="100"/>
      <c r="CB8681"/>
      <c r="CG8681" s="65"/>
      <c r="DK8681" s="95"/>
      <c r="DO8681" s="141"/>
      <c r="DP8681" s="91"/>
      <c r="DQ8681" s="72"/>
      <c r="DR8681" s="72"/>
      <c r="DS8681" s="72"/>
      <c r="DT8681" s="72"/>
      <c r="DZ8681" s="141"/>
      <c r="EA8681" s="141"/>
      <c r="EE8681" s="143"/>
    </row>
    <row r="8682" spans="78:135">
      <c r="BZ8682"/>
      <c r="CA8682" s="100"/>
      <c r="CB8682"/>
      <c r="CG8682" s="65"/>
      <c r="DK8682" s="95"/>
      <c r="DO8682" s="141"/>
      <c r="DP8682" s="91"/>
      <c r="DQ8682" s="72"/>
      <c r="DR8682" s="72"/>
      <c r="DS8682" s="72"/>
      <c r="DT8682" s="72"/>
      <c r="DZ8682" s="141"/>
      <c r="EA8682" s="141"/>
      <c r="EE8682" s="143"/>
    </row>
    <row r="8683" spans="78:135">
      <c r="BZ8683"/>
      <c r="CA8683" s="100"/>
      <c r="CB8683"/>
      <c r="CG8683" s="65"/>
      <c r="DK8683" s="95"/>
      <c r="DO8683" s="141"/>
      <c r="DP8683" s="91"/>
      <c r="DQ8683" s="72"/>
      <c r="DR8683" s="72"/>
      <c r="DS8683" s="72"/>
      <c r="DT8683" s="72"/>
      <c r="DZ8683" s="141"/>
      <c r="EA8683" s="141"/>
      <c r="EE8683" s="143"/>
    </row>
    <row r="8684" spans="78:135">
      <c r="BZ8684"/>
      <c r="CA8684" s="100"/>
      <c r="CB8684"/>
      <c r="CG8684" s="65"/>
      <c r="DK8684" s="95"/>
      <c r="DO8684" s="141"/>
      <c r="DP8684" s="91"/>
      <c r="DQ8684" s="72"/>
      <c r="DR8684" s="72"/>
      <c r="DS8684" s="72"/>
      <c r="DT8684" s="72"/>
      <c r="DZ8684" s="141"/>
      <c r="EA8684" s="141"/>
      <c r="EE8684" s="143"/>
    </row>
    <row r="8685" spans="78:135">
      <c r="BZ8685"/>
      <c r="CA8685" s="100"/>
      <c r="CB8685"/>
      <c r="CG8685" s="65"/>
      <c r="DK8685" s="95"/>
      <c r="DO8685" s="141"/>
      <c r="DP8685" s="91"/>
      <c r="DQ8685" s="72"/>
      <c r="DR8685" s="72"/>
      <c r="DS8685" s="72"/>
      <c r="DT8685" s="72"/>
      <c r="DZ8685" s="141"/>
      <c r="EA8685" s="141"/>
      <c r="EE8685" s="143"/>
    </row>
    <row r="8686" spans="78:135">
      <c r="BZ8686"/>
      <c r="CA8686" s="100"/>
      <c r="CB8686"/>
      <c r="CG8686" s="65"/>
      <c r="DK8686" s="95"/>
      <c r="DO8686" s="141"/>
      <c r="DP8686" s="91"/>
      <c r="DQ8686" s="72"/>
      <c r="DR8686" s="72"/>
      <c r="DS8686" s="72"/>
      <c r="DT8686" s="72"/>
      <c r="DZ8686" s="141"/>
      <c r="EA8686" s="141"/>
      <c r="EE8686" s="143"/>
    </row>
    <row r="8687" spans="78:135">
      <c r="BZ8687"/>
      <c r="CA8687" s="100"/>
      <c r="CB8687"/>
      <c r="CG8687" s="65"/>
      <c r="DK8687" s="95"/>
      <c r="DO8687" s="141"/>
      <c r="DP8687" s="91"/>
      <c r="DQ8687" s="72"/>
      <c r="DR8687" s="72"/>
      <c r="DS8687" s="72"/>
      <c r="DT8687" s="72"/>
      <c r="DZ8687" s="141"/>
      <c r="EA8687" s="141"/>
      <c r="EE8687" s="143"/>
    </row>
    <row r="8688" spans="78:135">
      <c r="BZ8688"/>
      <c r="CA8688" s="100"/>
      <c r="CB8688"/>
      <c r="CG8688" s="65"/>
      <c r="DK8688" s="95"/>
      <c r="DO8688" s="141"/>
      <c r="DP8688" s="91"/>
      <c r="DQ8688" s="72"/>
      <c r="DR8688" s="72"/>
      <c r="DS8688" s="72"/>
      <c r="DT8688" s="72"/>
      <c r="DZ8688" s="141"/>
      <c r="EA8688" s="141"/>
      <c r="EE8688" s="143"/>
    </row>
    <row r="8689" spans="78:135">
      <c r="BZ8689"/>
      <c r="CA8689" s="100"/>
      <c r="CB8689"/>
      <c r="CG8689" s="65"/>
      <c r="DK8689" s="95"/>
      <c r="DO8689" s="141"/>
      <c r="DP8689" s="91"/>
      <c r="DQ8689" s="72"/>
      <c r="DR8689" s="72"/>
      <c r="DS8689" s="72"/>
      <c r="DT8689" s="72"/>
      <c r="DZ8689" s="141"/>
      <c r="EA8689" s="141"/>
      <c r="EE8689" s="143"/>
    </row>
    <row r="8690" spans="78:135">
      <c r="BZ8690"/>
      <c r="CA8690" s="100"/>
      <c r="CB8690"/>
      <c r="CG8690" s="65"/>
      <c r="DK8690" s="95"/>
      <c r="DO8690" s="141"/>
      <c r="DP8690" s="91"/>
      <c r="DQ8690" s="72"/>
      <c r="DR8690" s="72"/>
      <c r="DS8690" s="72"/>
      <c r="DT8690" s="72"/>
      <c r="DZ8690" s="141"/>
      <c r="EA8690" s="141"/>
      <c r="EE8690" s="143"/>
    </row>
    <row r="8691" spans="78:135">
      <c r="BZ8691"/>
      <c r="CA8691" s="100"/>
      <c r="CB8691"/>
      <c r="CG8691" s="65"/>
      <c r="DK8691" s="95"/>
      <c r="DO8691" s="141"/>
      <c r="DP8691" s="91"/>
      <c r="DQ8691" s="72"/>
      <c r="DR8691" s="72"/>
      <c r="DS8691" s="72"/>
      <c r="DT8691" s="72"/>
      <c r="DZ8691" s="141"/>
      <c r="EA8691" s="141"/>
      <c r="EE8691" s="143"/>
    </row>
    <row r="8692" spans="78:135">
      <c r="BZ8692"/>
      <c r="CA8692" s="100"/>
      <c r="CB8692"/>
      <c r="CG8692" s="65"/>
      <c r="DK8692" s="95"/>
      <c r="DO8692" s="141"/>
      <c r="DP8692" s="91"/>
      <c r="DQ8692" s="72"/>
      <c r="DR8692" s="72"/>
      <c r="DS8692" s="72"/>
      <c r="DT8692" s="72"/>
      <c r="DZ8692" s="141"/>
      <c r="EA8692" s="141"/>
      <c r="EE8692" s="143"/>
    </row>
    <row r="8693" spans="78:135">
      <c r="BZ8693"/>
      <c r="CA8693" s="100"/>
      <c r="CB8693"/>
      <c r="CG8693" s="65"/>
      <c r="DK8693" s="95"/>
      <c r="DO8693" s="141"/>
      <c r="DP8693" s="91"/>
      <c r="DQ8693" s="72"/>
      <c r="DR8693" s="72"/>
      <c r="DS8693" s="72"/>
      <c r="DT8693" s="72"/>
      <c r="DZ8693" s="141"/>
      <c r="EA8693" s="141"/>
      <c r="EE8693" s="143"/>
    </row>
    <row r="8694" spans="78:135">
      <c r="BZ8694"/>
      <c r="CA8694" s="100"/>
      <c r="CB8694"/>
      <c r="CG8694" s="65"/>
      <c r="DK8694" s="95"/>
      <c r="DO8694" s="141"/>
      <c r="DP8694" s="91"/>
      <c r="DQ8694" s="72"/>
      <c r="DR8694" s="72"/>
      <c r="DS8694" s="72"/>
      <c r="DT8694" s="72"/>
      <c r="DZ8694" s="141"/>
      <c r="EA8694" s="141"/>
      <c r="EE8694" s="143"/>
    </row>
    <row r="8695" spans="78:135">
      <c r="BZ8695"/>
      <c r="CA8695" s="100"/>
      <c r="CB8695"/>
      <c r="CG8695" s="65"/>
      <c r="DK8695" s="95"/>
      <c r="DO8695" s="141"/>
      <c r="DP8695" s="91"/>
      <c r="DQ8695" s="72"/>
      <c r="DR8695" s="72"/>
      <c r="DS8695" s="72"/>
      <c r="DT8695" s="72"/>
      <c r="DZ8695" s="141"/>
      <c r="EA8695" s="141"/>
      <c r="EE8695" s="143"/>
    </row>
    <row r="8696" spans="78:135">
      <c r="BZ8696"/>
      <c r="CA8696" s="100"/>
      <c r="CB8696"/>
      <c r="CG8696" s="65"/>
      <c r="DK8696" s="95"/>
      <c r="DO8696" s="141"/>
      <c r="DP8696" s="91"/>
      <c r="DQ8696" s="72"/>
      <c r="DR8696" s="72"/>
      <c r="DS8696" s="72"/>
      <c r="DT8696" s="72"/>
      <c r="DZ8696" s="141"/>
      <c r="EA8696" s="141"/>
      <c r="EE8696" s="143"/>
    </row>
    <row r="8697" spans="78:135">
      <c r="BZ8697"/>
      <c r="CA8697" s="100"/>
      <c r="CB8697"/>
      <c r="CG8697" s="65"/>
      <c r="DK8697" s="95"/>
      <c r="DO8697" s="141"/>
      <c r="DP8697" s="91"/>
      <c r="DQ8697" s="72"/>
      <c r="DR8697" s="72"/>
      <c r="DS8697" s="72"/>
      <c r="DT8697" s="72"/>
      <c r="DZ8697" s="141"/>
      <c r="EA8697" s="141"/>
      <c r="EE8697" s="143"/>
    </row>
    <row r="8698" spans="78:135">
      <c r="BZ8698"/>
      <c r="CA8698" s="100"/>
      <c r="CB8698"/>
      <c r="CG8698" s="65"/>
      <c r="DK8698" s="95"/>
      <c r="DO8698" s="141"/>
      <c r="DP8698" s="91"/>
      <c r="DQ8698" s="72"/>
      <c r="DR8698" s="72"/>
      <c r="DS8698" s="72"/>
      <c r="DT8698" s="72"/>
      <c r="DZ8698" s="141"/>
      <c r="EA8698" s="141"/>
      <c r="EE8698" s="143"/>
    </row>
    <row r="8699" spans="78:135">
      <c r="BZ8699"/>
      <c r="CA8699" s="100"/>
      <c r="CB8699"/>
      <c r="CG8699" s="65"/>
      <c r="DK8699" s="95"/>
      <c r="DO8699" s="141"/>
      <c r="DP8699" s="91"/>
      <c r="DQ8699" s="72"/>
      <c r="DR8699" s="72"/>
      <c r="DS8699" s="72"/>
      <c r="DT8699" s="72"/>
      <c r="DZ8699" s="141"/>
      <c r="EA8699" s="141"/>
      <c r="EE8699" s="143"/>
    </row>
    <row r="8700" spans="78:135">
      <c r="BZ8700"/>
      <c r="CA8700" s="100"/>
      <c r="CB8700"/>
      <c r="CG8700" s="65"/>
      <c r="DK8700" s="95"/>
      <c r="DO8700" s="141"/>
      <c r="DP8700" s="91"/>
      <c r="DQ8700" s="72"/>
      <c r="DR8700" s="72"/>
      <c r="DS8700" s="72"/>
      <c r="DT8700" s="72"/>
      <c r="DZ8700" s="141"/>
      <c r="EA8700" s="141"/>
      <c r="EE8700" s="143"/>
    </row>
    <row r="8701" spans="78:135">
      <c r="BZ8701"/>
      <c r="CA8701" s="100"/>
      <c r="CB8701"/>
      <c r="CG8701" s="65"/>
      <c r="DK8701" s="95"/>
      <c r="DO8701" s="141"/>
      <c r="DP8701" s="91"/>
      <c r="DQ8701" s="72"/>
      <c r="DR8701" s="72"/>
      <c r="DS8701" s="72"/>
      <c r="DT8701" s="72"/>
      <c r="DZ8701" s="141"/>
      <c r="EA8701" s="141"/>
      <c r="EE8701" s="143"/>
    </row>
    <row r="8702" spans="78:135">
      <c r="BZ8702"/>
      <c r="CA8702" s="100"/>
      <c r="CB8702"/>
      <c r="CG8702" s="65"/>
      <c r="DK8702" s="95"/>
      <c r="DO8702" s="141"/>
      <c r="DP8702" s="91"/>
      <c r="DQ8702" s="72"/>
      <c r="DR8702" s="72"/>
      <c r="DS8702" s="72"/>
      <c r="DT8702" s="72"/>
      <c r="DZ8702" s="141"/>
      <c r="EA8702" s="141"/>
      <c r="EE8702" s="143"/>
    </row>
    <row r="8703" spans="78:135">
      <c r="BZ8703"/>
      <c r="CA8703" s="100"/>
      <c r="CB8703"/>
      <c r="CG8703" s="65"/>
      <c r="DK8703" s="95"/>
      <c r="DO8703" s="141"/>
      <c r="DP8703" s="91"/>
      <c r="DQ8703" s="72"/>
      <c r="DR8703" s="72"/>
      <c r="DS8703" s="72"/>
      <c r="DT8703" s="72"/>
      <c r="DZ8703" s="141"/>
      <c r="EA8703" s="141"/>
      <c r="EE8703" s="143"/>
    </row>
    <row r="8704" spans="78:135">
      <c r="BZ8704"/>
      <c r="CA8704" s="100"/>
      <c r="CB8704"/>
      <c r="CG8704" s="65"/>
      <c r="DK8704" s="95"/>
      <c r="DO8704" s="141"/>
      <c r="DP8704" s="91"/>
      <c r="DQ8704" s="72"/>
      <c r="DR8704" s="72"/>
      <c r="DS8704" s="72"/>
      <c r="DT8704" s="72"/>
      <c r="DZ8704" s="141"/>
      <c r="EA8704" s="141"/>
      <c r="EE8704" s="143"/>
    </row>
    <row r="8705" spans="78:135">
      <c r="BZ8705"/>
      <c r="CA8705" s="100"/>
      <c r="CB8705"/>
      <c r="CG8705" s="65"/>
      <c r="DK8705" s="95"/>
      <c r="DO8705" s="141"/>
      <c r="DP8705" s="91"/>
      <c r="DQ8705" s="72"/>
      <c r="DR8705" s="72"/>
      <c r="DS8705" s="72"/>
      <c r="DT8705" s="72"/>
      <c r="DZ8705" s="141"/>
      <c r="EA8705" s="141"/>
      <c r="EE8705" s="143"/>
    </row>
    <row r="8706" spans="78:135">
      <c r="BZ8706"/>
      <c r="CA8706" s="100"/>
      <c r="CB8706"/>
      <c r="CG8706" s="65"/>
      <c r="DK8706" s="95"/>
      <c r="DO8706" s="141"/>
      <c r="DP8706" s="91"/>
      <c r="DQ8706" s="72"/>
      <c r="DR8706" s="72"/>
      <c r="DS8706" s="72"/>
      <c r="DT8706" s="72"/>
      <c r="DZ8706" s="141"/>
      <c r="EA8706" s="141"/>
      <c r="EE8706" s="143"/>
    </row>
    <row r="8707" spans="78:135">
      <c r="BZ8707"/>
      <c r="CA8707" s="100"/>
      <c r="CB8707"/>
      <c r="CG8707" s="65"/>
      <c r="DK8707" s="95"/>
      <c r="DO8707" s="141"/>
      <c r="DP8707" s="91"/>
      <c r="DQ8707" s="72"/>
      <c r="DR8707" s="72"/>
      <c r="DS8707" s="72"/>
      <c r="DT8707" s="72"/>
      <c r="DZ8707" s="141"/>
      <c r="EA8707" s="141"/>
      <c r="EE8707" s="143"/>
    </row>
    <row r="8708" spans="78:135">
      <c r="BZ8708"/>
      <c r="CA8708" s="100"/>
      <c r="CB8708"/>
      <c r="CG8708" s="65"/>
      <c r="DK8708" s="95"/>
      <c r="DO8708" s="141"/>
      <c r="DP8708" s="91"/>
      <c r="DQ8708" s="72"/>
      <c r="DR8708" s="72"/>
      <c r="DS8708" s="72"/>
      <c r="DT8708" s="72"/>
      <c r="DZ8708" s="141"/>
      <c r="EA8708" s="141"/>
      <c r="EE8708" s="143"/>
    </row>
    <row r="8709" spans="78:135">
      <c r="BZ8709"/>
      <c r="CA8709" s="100"/>
      <c r="CB8709"/>
      <c r="CG8709" s="65"/>
      <c r="DK8709" s="95"/>
      <c r="DO8709" s="141"/>
      <c r="DP8709" s="91"/>
      <c r="DQ8709" s="72"/>
      <c r="DR8709" s="72"/>
      <c r="DS8709" s="72"/>
      <c r="DT8709" s="72"/>
      <c r="DZ8709" s="141"/>
      <c r="EA8709" s="141"/>
      <c r="EE8709" s="143"/>
    </row>
    <row r="8710" spans="78:135">
      <c r="BZ8710"/>
      <c r="CA8710" s="100"/>
      <c r="CB8710"/>
      <c r="CG8710" s="65"/>
      <c r="DK8710" s="95"/>
      <c r="DO8710" s="141"/>
      <c r="DP8710" s="91"/>
      <c r="DQ8710" s="72"/>
      <c r="DR8710" s="72"/>
      <c r="DS8710" s="72"/>
      <c r="DT8710" s="72"/>
      <c r="DZ8710" s="141"/>
      <c r="EA8710" s="141"/>
      <c r="EE8710" s="143"/>
    </row>
    <row r="8711" spans="78:135">
      <c r="BZ8711"/>
      <c r="CA8711" s="100"/>
      <c r="CB8711"/>
      <c r="CG8711" s="65"/>
      <c r="DK8711" s="95"/>
      <c r="DO8711" s="141"/>
      <c r="DP8711" s="91"/>
      <c r="DQ8711" s="72"/>
      <c r="DR8711" s="72"/>
      <c r="DS8711" s="72"/>
      <c r="DT8711" s="72"/>
      <c r="DZ8711" s="141"/>
      <c r="EA8711" s="141"/>
      <c r="EE8711" s="143"/>
    </row>
    <row r="8712" spans="78:135">
      <c r="BZ8712"/>
      <c r="CA8712" s="100"/>
      <c r="CB8712"/>
      <c r="CG8712" s="65"/>
      <c r="DK8712" s="95"/>
      <c r="DO8712" s="141"/>
      <c r="DP8712" s="91"/>
      <c r="DQ8712" s="72"/>
      <c r="DR8712" s="72"/>
      <c r="DS8712" s="72"/>
      <c r="DT8712" s="72"/>
      <c r="DZ8712" s="141"/>
      <c r="EA8712" s="141"/>
      <c r="EE8712" s="143"/>
    </row>
    <row r="8713" spans="78:135">
      <c r="BZ8713"/>
      <c r="CA8713" s="100"/>
      <c r="CB8713"/>
      <c r="CG8713" s="65"/>
      <c r="DK8713" s="95"/>
      <c r="DO8713" s="141"/>
      <c r="DP8713" s="91"/>
      <c r="DQ8713" s="72"/>
      <c r="DR8713" s="72"/>
      <c r="DS8713" s="72"/>
      <c r="DT8713" s="72"/>
      <c r="DZ8713" s="141"/>
      <c r="EA8713" s="141"/>
      <c r="EE8713" s="143"/>
    </row>
    <row r="8714" spans="78:135">
      <c r="BZ8714"/>
      <c r="CA8714" s="100"/>
      <c r="CB8714"/>
      <c r="CG8714" s="65"/>
      <c r="DK8714" s="95"/>
      <c r="DO8714" s="141"/>
      <c r="DP8714" s="91"/>
      <c r="DQ8714" s="72"/>
      <c r="DR8714" s="72"/>
      <c r="DS8714" s="72"/>
      <c r="DT8714" s="72"/>
      <c r="DZ8714" s="141"/>
      <c r="EA8714" s="141"/>
      <c r="EE8714" s="143"/>
    </row>
    <row r="8715" spans="78:135">
      <c r="BZ8715"/>
      <c r="CA8715" s="100"/>
      <c r="CB8715"/>
      <c r="CG8715" s="65"/>
      <c r="DK8715" s="95"/>
      <c r="DO8715" s="141"/>
      <c r="DP8715" s="91"/>
      <c r="DQ8715" s="72"/>
      <c r="DR8715" s="72"/>
      <c r="DS8715" s="72"/>
      <c r="DT8715" s="72"/>
      <c r="DZ8715" s="141"/>
      <c r="EA8715" s="141"/>
      <c r="EE8715" s="143"/>
    </row>
    <row r="8716" spans="78:135">
      <c r="BZ8716"/>
      <c r="CA8716" s="100"/>
      <c r="CB8716"/>
      <c r="CG8716" s="65"/>
      <c r="DK8716" s="95"/>
      <c r="DO8716" s="141"/>
      <c r="DP8716" s="91"/>
      <c r="DQ8716" s="72"/>
      <c r="DR8716" s="72"/>
      <c r="DS8716" s="72"/>
      <c r="DT8716" s="72"/>
      <c r="DZ8716" s="141"/>
      <c r="EA8716" s="141"/>
      <c r="EE8716" s="143"/>
    </row>
    <row r="8717" spans="78:135">
      <c r="BZ8717"/>
      <c r="CA8717" s="100"/>
      <c r="CB8717"/>
      <c r="CG8717" s="65"/>
      <c r="DK8717" s="95"/>
      <c r="DO8717" s="141"/>
      <c r="DP8717" s="91"/>
      <c r="DQ8717" s="72"/>
      <c r="DR8717" s="72"/>
      <c r="DS8717" s="72"/>
      <c r="DT8717" s="72"/>
      <c r="DZ8717" s="141"/>
      <c r="EA8717" s="141"/>
      <c r="EE8717" s="143"/>
    </row>
    <row r="8718" spans="78:135">
      <c r="BZ8718"/>
      <c r="CA8718" s="100"/>
      <c r="CB8718"/>
      <c r="CG8718" s="65"/>
      <c r="DK8718" s="95"/>
      <c r="DO8718" s="141"/>
      <c r="DP8718" s="91"/>
      <c r="DQ8718" s="72"/>
      <c r="DR8718" s="72"/>
      <c r="DS8718" s="72"/>
      <c r="DT8718" s="72"/>
      <c r="DZ8718" s="141"/>
      <c r="EA8718" s="141"/>
      <c r="EE8718" s="143"/>
    </row>
    <row r="8719" spans="78:135">
      <c r="BZ8719"/>
      <c r="CA8719" s="100"/>
      <c r="CB8719"/>
      <c r="CG8719" s="65"/>
      <c r="DK8719" s="95"/>
      <c r="DO8719" s="141"/>
      <c r="DP8719" s="91"/>
      <c r="DQ8719" s="72"/>
      <c r="DR8719" s="72"/>
      <c r="DS8719" s="72"/>
      <c r="DT8719" s="72"/>
      <c r="DZ8719" s="141"/>
      <c r="EA8719" s="141"/>
      <c r="EE8719" s="143"/>
    </row>
    <row r="8720" spans="78:135">
      <c r="BZ8720"/>
      <c r="CA8720" s="100"/>
      <c r="CB8720"/>
      <c r="CG8720" s="65"/>
      <c r="DK8720" s="95"/>
      <c r="DO8720" s="141"/>
      <c r="DP8720" s="91"/>
      <c r="DQ8720" s="72"/>
      <c r="DR8720" s="72"/>
      <c r="DS8720" s="72"/>
      <c r="DT8720" s="72"/>
      <c r="DZ8720" s="141"/>
      <c r="EA8720" s="141"/>
      <c r="EE8720" s="143"/>
    </row>
    <row r="8721" spans="78:135">
      <c r="BZ8721"/>
      <c r="CA8721" s="100"/>
      <c r="CB8721"/>
      <c r="CG8721" s="65"/>
      <c r="DK8721" s="95"/>
      <c r="DO8721" s="141"/>
      <c r="DP8721" s="91"/>
      <c r="DQ8721" s="72"/>
      <c r="DR8721" s="72"/>
      <c r="DS8721" s="72"/>
      <c r="DT8721" s="72"/>
      <c r="DZ8721" s="141"/>
      <c r="EA8721" s="141"/>
      <c r="EE8721" s="143"/>
    </row>
    <row r="8722" spans="78:135">
      <c r="BZ8722"/>
      <c r="CA8722" s="100"/>
      <c r="CB8722"/>
      <c r="CG8722" s="65"/>
      <c r="DK8722" s="95"/>
      <c r="DO8722" s="141"/>
      <c r="DP8722" s="91"/>
      <c r="DQ8722" s="72"/>
      <c r="DR8722" s="72"/>
      <c r="DS8722" s="72"/>
      <c r="DT8722" s="72"/>
      <c r="DZ8722" s="141"/>
      <c r="EA8722" s="141"/>
      <c r="EE8722" s="143"/>
    </row>
    <row r="8723" spans="78:135">
      <c r="BZ8723"/>
      <c r="CA8723" s="100"/>
      <c r="CB8723"/>
      <c r="CG8723" s="65"/>
      <c r="DK8723" s="95"/>
      <c r="DO8723" s="141"/>
      <c r="DP8723" s="91"/>
      <c r="DQ8723" s="72"/>
      <c r="DR8723" s="72"/>
      <c r="DS8723" s="72"/>
      <c r="DT8723" s="72"/>
      <c r="DZ8723" s="141"/>
      <c r="EA8723" s="141"/>
      <c r="EE8723" s="143"/>
    </row>
    <row r="8724" spans="78:135">
      <c r="BZ8724"/>
      <c r="CA8724" s="100"/>
      <c r="CB8724"/>
      <c r="CG8724" s="65"/>
      <c r="DK8724" s="95"/>
      <c r="DO8724" s="141"/>
      <c r="DP8724" s="91"/>
      <c r="DQ8724" s="72"/>
      <c r="DR8724" s="72"/>
      <c r="DS8724" s="72"/>
      <c r="DT8724" s="72"/>
      <c r="DZ8724" s="141"/>
      <c r="EA8724" s="141"/>
      <c r="EE8724" s="143"/>
    </row>
    <row r="8725" spans="78:135">
      <c r="BZ8725"/>
      <c r="CA8725" s="100"/>
      <c r="CB8725"/>
      <c r="CG8725" s="65"/>
      <c r="DK8725" s="95"/>
      <c r="DO8725" s="141"/>
      <c r="DP8725" s="91"/>
      <c r="DQ8725" s="72"/>
      <c r="DR8725" s="72"/>
      <c r="DS8725" s="72"/>
      <c r="DT8725" s="72"/>
      <c r="DZ8725" s="141"/>
      <c r="EA8725" s="141"/>
      <c r="EE8725" s="143"/>
    </row>
    <row r="8726" spans="78:135">
      <c r="BZ8726"/>
      <c r="CA8726" s="100"/>
      <c r="CB8726"/>
      <c r="CG8726" s="65"/>
      <c r="DK8726" s="95"/>
      <c r="DO8726" s="141"/>
      <c r="DP8726" s="91"/>
      <c r="DQ8726" s="72"/>
      <c r="DR8726" s="72"/>
      <c r="DS8726" s="72"/>
      <c r="DT8726" s="72"/>
      <c r="DZ8726" s="141"/>
      <c r="EA8726" s="141"/>
      <c r="EE8726" s="143"/>
    </row>
    <row r="8727" spans="78:135">
      <c r="BZ8727"/>
      <c r="CA8727" s="100"/>
      <c r="CB8727"/>
      <c r="CG8727" s="65"/>
      <c r="DK8727" s="95"/>
      <c r="DO8727" s="141"/>
      <c r="DP8727" s="91"/>
      <c r="DQ8727" s="72"/>
      <c r="DR8727" s="72"/>
      <c r="DS8727" s="72"/>
      <c r="DT8727" s="72"/>
      <c r="DZ8727" s="141"/>
      <c r="EA8727" s="141"/>
      <c r="EE8727" s="143"/>
    </row>
    <row r="8728" spans="78:135">
      <c r="BZ8728"/>
      <c r="CA8728" s="100"/>
      <c r="CB8728"/>
      <c r="CG8728" s="65"/>
      <c r="DK8728" s="95"/>
      <c r="DO8728" s="141"/>
      <c r="DP8728" s="91"/>
      <c r="DQ8728" s="72"/>
      <c r="DR8728" s="72"/>
      <c r="DS8728" s="72"/>
      <c r="DT8728" s="72"/>
      <c r="DZ8728" s="141"/>
      <c r="EA8728" s="141"/>
      <c r="EE8728" s="143"/>
    </row>
    <row r="8729" spans="78:135">
      <c r="BZ8729"/>
      <c r="CA8729" s="100"/>
      <c r="CB8729"/>
      <c r="CG8729" s="65"/>
      <c r="DK8729" s="95"/>
      <c r="DO8729" s="141"/>
      <c r="DP8729" s="91"/>
      <c r="DQ8729" s="72"/>
      <c r="DR8729" s="72"/>
      <c r="DS8729" s="72"/>
      <c r="DT8729" s="72"/>
      <c r="DZ8729" s="141"/>
      <c r="EA8729" s="141"/>
      <c r="EE8729" s="143"/>
    </row>
    <row r="8730" spans="78:135">
      <c r="BZ8730"/>
      <c r="CA8730" s="100"/>
      <c r="CB8730"/>
      <c r="CG8730" s="65"/>
      <c r="DK8730" s="95"/>
      <c r="DO8730" s="141"/>
      <c r="DP8730" s="91"/>
      <c r="DQ8730" s="72"/>
      <c r="DR8730" s="72"/>
      <c r="DS8730" s="72"/>
      <c r="DT8730" s="72"/>
      <c r="DZ8730" s="141"/>
      <c r="EA8730" s="141"/>
      <c r="EE8730" s="143"/>
    </row>
    <row r="8731" spans="78:135">
      <c r="BZ8731"/>
      <c r="CA8731" s="100"/>
      <c r="CB8731"/>
      <c r="CG8731" s="65"/>
      <c r="DK8731" s="95"/>
      <c r="DO8731" s="141"/>
      <c r="DP8731" s="91"/>
      <c r="DQ8731" s="72"/>
      <c r="DR8731" s="72"/>
      <c r="DS8731" s="72"/>
      <c r="DT8731" s="72"/>
      <c r="DZ8731" s="141"/>
      <c r="EA8731" s="141"/>
      <c r="EE8731" s="143"/>
    </row>
    <row r="8732" spans="78:135">
      <c r="BZ8732"/>
      <c r="CA8732" s="100"/>
      <c r="CB8732"/>
      <c r="CG8732" s="65"/>
      <c r="DK8732" s="95"/>
      <c r="DO8732" s="141"/>
      <c r="DP8732" s="91"/>
      <c r="DQ8732" s="72"/>
      <c r="DR8732" s="72"/>
      <c r="DS8732" s="72"/>
      <c r="DT8732" s="72"/>
      <c r="DZ8732" s="141"/>
      <c r="EA8732" s="141"/>
      <c r="EE8732" s="143"/>
    </row>
    <row r="8733" spans="78:135">
      <c r="BZ8733"/>
      <c r="CA8733" s="100"/>
      <c r="CB8733"/>
      <c r="CG8733" s="65"/>
      <c r="DK8733" s="95"/>
      <c r="DO8733" s="141"/>
      <c r="DP8733" s="91"/>
      <c r="DQ8733" s="72"/>
      <c r="DR8733" s="72"/>
      <c r="DS8733" s="72"/>
      <c r="DT8733" s="72"/>
      <c r="DZ8733" s="141"/>
      <c r="EA8733" s="141"/>
      <c r="EE8733" s="143"/>
    </row>
    <row r="8734" spans="78:135">
      <c r="BZ8734"/>
      <c r="CA8734" s="100"/>
      <c r="CB8734"/>
      <c r="CG8734" s="65"/>
      <c r="DK8734" s="95"/>
      <c r="DO8734" s="141"/>
      <c r="DP8734" s="91"/>
      <c r="DQ8734" s="72"/>
      <c r="DR8734" s="72"/>
      <c r="DS8734" s="72"/>
      <c r="DT8734" s="72"/>
      <c r="DZ8734" s="141"/>
      <c r="EA8734" s="141"/>
      <c r="EE8734" s="143"/>
    </row>
    <row r="8735" spans="78:135">
      <c r="BZ8735"/>
      <c r="CA8735" s="100"/>
      <c r="CB8735"/>
      <c r="CG8735" s="65"/>
      <c r="DK8735" s="95"/>
      <c r="DO8735" s="141"/>
      <c r="DP8735" s="91"/>
      <c r="DQ8735" s="72"/>
      <c r="DR8735" s="72"/>
      <c r="DS8735" s="72"/>
      <c r="DT8735" s="72"/>
      <c r="DZ8735" s="141"/>
      <c r="EA8735" s="141"/>
      <c r="EE8735" s="143"/>
    </row>
    <row r="8736" spans="78:135">
      <c r="BZ8736"/>
      <c r="CA8736" s="100"/>
      <c r="CB8736"/>
      <c r="CG8736" s="65"/>
      <c r="DK8736" s="95"/>
      <c r="DO8736" s="141"/>
      <c r="DP8736" s="91"/>
      <c r="DQ8736" s="72"/>
      <c r="DR8736" s="72"/>
      <c r="DS8736" s="72"/>
      <c r="DT8736" s="72"/>
      <c r="DZ8736" s="141"/>
      <c r="EA8736" s="141"/>
      <c r="EE8736" s="143"/>
    </row>
    <row r="8737" spans="78:135">
      <c r="BZ8737"/>
      <c r="CA8737" s="100"/>
      <c r="CB8737"/>
      <c r="CG8737" s="65"/>
      <c r="DK8737" s="95"/>
      <c r="DO8737" s="141"/>
      <c r="DP8737" s="91"/>
      <c r="DQ8737" s="72"/>
      <c r="DR8737" s="72"/>
      <c r="DS8737" s="72"/>
      <c r="DT8737" s="72"/>
      <c r="DZ8737" s="141"/>
      <c r="EA8737" s="141"/>
      <c r="EE8737" s="143"/>
    </row>
    <row r="8738" spans="78:135">
      <c r="BZ8738"/>
      <c r="CA8738" s="100"/>
      <c r="CB8738"/>
      <c r="CG8738" s="65"/>
      <c r="DK8738" s="95"/>
      <c r="DO8738" s="141"/>
      <c r="DP8738" s="91"/>
      <c r="DQ8738" s="72"/>
      <c r="DR8738" s="72"/>
      <c r="DS8738" s="72"/>
      <c r="DT8738" s="72"/>
      <c r="DZ8738" s="141"/>
      <c r="EA8738" s="141"/>
      <c r="EE8738" s="143"/>
    </row>
    <row r="8739" spans="78:135">
      <c r="BZ8739"/>
      <c r="CA8739" s="100"/>
      <c r="CB8739"/>
      <c r="CG8739" s="65"/>
      <c r="DK8739" s="95"/>
      <c r="DO8739" s="141"/>
      <c r="DP8739" s="91"/>
      <c r="DQ8739" s="72"/>
      <c r="DR8739" s="72"/>
      <c r="DS8739" s="72"/>
      <c r="DT8739" s="72"/>
      <c r="DZ8739" s="141"/>
      <c r="EA8739" s="141"/>
      <c r="EE8739" s="143"/>
    </row>
    <row r="8740" spans="78:135">
      <c r="BZ8740"/>
      <c r="CA8740" s="100"/>
      <c r="CB8740"/>
      <c r="CG8740" s="65"/>
      <c r="DK8740" s="95"/>
      <c r="DO8740" s="141"/>
      <c r="DP8740" s="91"/>
      <c r="DQ8740" s="72"/>
      <c r="DR8740" s="72"/>
      <c r="DS8740" s="72"/>
      <c r="DT8740" s="72"/>
      <c r="DZ8740" s="141"/>
      <c r="EA8740" s="141"/>
      <c r="EE8740" s="143"/>
    </row>
    <row r="8741" spans="78:135">
      <c r="BZ8741"/>
      <c r="CA8741" s="100"/>
      <c r="CB8741"/>
      <c r="CG8741" s="65"/>
      <c r="DK8741" s="95"/>
      <c r="DO8741" s="141"/>
      <c r="DP8741" s="91"/>
      <c r="DQ8741" s="72"/>
      <c r="DR8741" s="72"/>
      <c r="DS8741" s="72"/>
      <c r="DT8741" s="72"/>
      <c r="DZ8741" s="141"/>
      <c r="EA8741" s="141"/>
      <c r="EE8741" s="143"/>
    </row>
    <row r="8742" spans="78:135">
      <c r="BZ8742"/>
      <c r="CA8742" s="100"/>
      <c r="CB8742"/>
      <c r="CG8742" s="65"/>
      <c r="DK8742" s="95"/>
      <c r="DO8742" s="141"/>
      <c r="DP8742" s="91"/>
      <c r="DQ8742" s="72"/>
      <c r="DR8742" s="72"/>
      <c r="DS8742" s="72"/>
      <c r="DT8742" s="72"/>
      <c r="DZ8742" s="141"/>
      <c r="EA8742" s="141"/>
      <c r="EE8742" s="143"/>
    </row>
    <row r="8743" spans="78:135">
      <c r="BZ8743"/>
      <c r="CA8743" s="100"/>
      <c r="CB8743"/>
      <c r="CG8743" s="65"/>
      <c r="DK8743" s="95"/>
      <c r="DO8743" s="141"/>
      <c r="DP8743" s="91"/>
      <c r="DQ8743" s="72"/>
      <c r="DR8743" s="72"/>
      <c r="DS8743" s="72"/>
      <c r="DT8743" s="72"/>
      <c r="DZ8743" s="141"/>
      <c r="EA8743" s="141"/>
      <c r="EE8743" s="143"/>
    </row>
    <row r="8744" spans="78:135">
      <c r="BZ8744"/>
      <c r="CA8744" s="100"/>
      <c r="CB8744"/>
      <c r="CG8744" s="65"/>
      <c r="DK8744" s="95"/>
      <c r="DO8744" s="141"/>
      <c r="DP8744" s="91"/>
      <c r="DQ8744" s="72"/>
      <c r="DR8744" s="72"/>
      <c r="DS8744" s="72"/>
      <c r="DT8744" s="72"/>
      <c r="DZ8744" s="141"/>
      <c r="EA8744" s="141"/>
      <c r="EE8744" s="143"/>
    </row>
    <row r="8745" spans="78:135">
      <c r="BZ8745"/>
      <c r="CA8745" s="100"/>
      <c r="CB8745"/>
      <c r="CG8745" s="65"/>
      <c r="DK8745" s="95"/>
      <c r="DO8745" s="141"/>
      <c r="DP8745" s="91"/>
      <c r="DQ8745" s="72"/>
      <c r="DR8745" s="72"/>
      <c r="DS8745" s="72"/>
      <c r="DT8745" s="72"/>
      <c r="DZ8745" s="141"/>
      <c r="EA8745" s="141"/>
      <c r="EE8745" s="143"/>
    </row>
    <row r="8746" spans="78:135">
      <c r="BZ8746"/>
      <c r="CA8746" s="100"/>
      <c r="CB8746"/>
      <c r="CG8746" s="65"/>
      <c r="DK8746" s="95"/>
      <c r="DO8746" s="141"/>
      <c r="DP8746" s="91"/>
      <c r="DQ8746" s="72"/>
      <c r="DR8746" s="72"/>
      <c r="DS8746" s="72"/>
      <c r="DT8746" s="72"/>
      <c r="DZ8746" s="141"/>
      <c r="EA8746" s="141"/>
      <c r="EE8746" s="143"/>
    </row>
    <row r="8747" spans="78:135">
      <c r="BZ8747"/>
      <c r="CA8747" s="100"/>
      <c r="CB8747"/>
      <c r="CG8747" s="65"/>
      <c r="DK8747" s="95"/>
      <c r="DO8747" s="141"/>
      <c r="DP8747" s="91"/>
      <c r="DQ8747" s="72"/>
      <c r="DR8747" s="72"/>
      <c r="DS8747" s="72"/>
      <c r="DT8747" s="72"/>
      <c r="DZ8747" s="141"/>
      <c r="EA8747" s="141"/>
      <c r="EE8747" s="143"/>
    </row>
    <row r="8748" spans="78:135">
      <c r="BZ8748"/>
      <c r="CA8748" s="100"/>
      <c r="CB8748"/>
      <c r="CG8748" s="65"/>
      <c r="DK8748" s="95"/>
      <c r="DO8748" s="141"/>
      <c r="DP8748" s="91"/>
      <c r="DQ8748" s="72"/>
      <c r="DR8748" s="72"/>
      <c r="DS8748" s="72"/>
      <c r="DT8748" s="72"/>
      <c r="DZ8748" s="141"/>
      <c r="EA8748" s="141"/>
      <c r="EE8748" s="143"/>
    </row>
    <row r="8749" spans="78:135">
      <c r="BZ8749"/>
      <c r="CA8749" s="100"/>
      <c r="CB8749"/>
      <c r="CG8749" s="65"/>
      <c r="DK8749" s="95"/>
      <c r="DO8749" s="141"/>
      <c r="DP8749" s="91"/>
      <c r="DQ8749" s="72"/>
      <c r="DR8749" s="72"/>
      <c r="DS8749" s="72"/>
      <c r="DT8749" s="72"/>
      <c r="DZ8749" s="141"/>
      <c r="EA8749" s="141"/>
      <c r="EE8749" s="143"/>
    </row>
    <row r="8750" spans="78:135">
      <c r="BZ8750"/>
      <c r="CA8750" s="100"/>
      <c r="CB8750"/>
      <c r="CG8750" s="65"/>
      <c r="DK8750" s="95"/>
      <c r="DO8750" s="141"/>
      <c r="DP8750" s="91"/>
      <c r="DQ8750" s="72"/>
      <c r="DR8750" s="72"/>
      <c r="DS8750" s="72"/>
      <c r="DT8750" s="72"/>
      <c r="DZ8750" s="141"/>
      <c r="EA8750" s="141"/>
      <c r="EE8750" s="143"/>
    </row>
    <row r="8751" spans="78:135">
      <c r="BZ8751"/>
      <c r="CA8751" s="100"/>
      <c r="CB8751"/>
      <c r="CG8751" s="65"/>
      <c r="DK8751" s="95"/>
      <c r="DO8751" s="141"/>
      <c r="DP8751" s="91"/>
      <c r="DQ8751" s="72"/>
      <c r="DR8751" s="72"/>
      <c r="DS8751" s="72"/>
      <c r="DT8751" s="72"/>
      <c r="DZ8751" s="141"/>
      <c r="EA8751" s="141"/>
      <c r="EE8751" s="143"/>
    </row>
    <row r="8752" spans="78:135">
      <c r="BZ8752"/>
      <c r="CA8752" s="100"/>
      <c r="CB8752"/>
      <c r="CG8752" s="65"/>
      <c r="DK8752" s="95"/>
      <c r="DO8752" s="141"/>
      <c r="DP8752" s="91"/>
      <c r="DQ8752" s="72"/>
      <c r="DR8752" s="72"/>
      <c r="DS8752" s="72"/>
      <c r="DT8752" s="72"/>
      <c r="DZ8752" s="141"/>
      <c r="EA8752" s="141"/>
      <c r="EE8752" s="143"/>
    </row>
    <row r="8753" spans="78:135">
      <c r="BZ8753"/>
      <c r="CA8753" s="100"/>
      <c r="CB8753"/>
      <c r="CG8753" s="65"/>
      <c r="DK8753" s="95"/>
      <c r="DO8753" s="141"/>
      <c r="DP8753" s="91"/>
      <c r="DQ8753" s="72"/>
      <c r="DR8753" s="72"/>
      <c r="DS8753" s="72"/>
      <c r="DT8753" s="72"/>
      <c r="DZ8753" s="141"/>
      <c r="EA8753" s="141"/>
      <c r="EE8753" s="143"/>
    </row>
    <row r="8754" spans="78:135">
      <c r="BZ8754"/>
      <c r="CA8754" s="100"/>
      <c r="CB8754"/>
      <c r="CG8754" s="65"/>
      <c r="DK8754" s="95"/>
      <c r="DO8754" s="141"/>
      <c r="DP8754" s="91"/>
      <c r="DQ8754" s="72"/>
      <c r="DR8754" s="72"/>
      <c r="DS8754" s="72"/>
      <c r="DT8754" s="72"/>
      <c r="DZ8754" s="141"/>
      <c r="EA8754" s="141"/>
      <c r="EE8754" s="143"/>
    </row>
    <row r="8755" spans="78:135">
      <c r="BZ8755"/>
      <c r="CA8755" s="100"/>
      <c r="CB8755"/>
      <c r="CG8755" s="65"/>
      <c r="DK8755" s="95"/>
      <c r="DO8755" s="141"/>
      <c r="DP8755" s="91"/>
      <c r="DQ8755" s="72"/>
      <c r="DR8755" s="72"/>
      <c r="DS8755" s="72"/>
      <c r="DT8755" s="72"/>
      <c r="DZ8755" s="141"/>
      <c r="EA8755" s="141"/>
      <c r="EE8755" s="143"/>
    </row>
    <row r="8756" spans="78:135">
      <c r="BZ8756"/>
      <c r="CA8756" s="100"/>
      <c r="CB8756"/>
      <c r="CG8756" s="65"/>
      <c r="DK8756" s="95"/>
      <c r="DO8756" s="141"/>
      <c r="DP8756" s="91"/>
      <c r="DQ8756" s="72"/>
      <c r="DR8756" s="72"/>
      <c r="DS8756" s="72"/>
      <c r="DT8756" s="72"/>
      <c r="DZ8756" s="141"/>
      <c r="EA8756" s="141"/>
      <c r="EE8756" s="143"/>
    </row>
    <row r="8757" spans="78:135">
      <c r="BZ8757"/>
      <c r="CA8757" s="100"/>
      <c r="CB8757"/>
      <c r="CG8757" s="65"/>
      <c r="DK8757" s="95"/>
      <c r="DO8757" s="141"/>
      <c r="DP8757" s="91"/>
      <c r="DQ8757" s="72"/>
      <c r="DR8757" s="72"/>
      <c r="DS8757" s="72"/>
      <c r="DT8757" s="72"/>
      <c r="DZ8757" s="141"/>
      <c r="EA8757" s="141"/>
      <c r="EE8757" s="143"/>
    </row>
    <row r="8758" spans="78:135">
      <c r="BZ8758"/>
      <c r="CA8758" s="100"/>
      <c r="CB8758"/>
      <c r="CG8758" s="65"/>
      <c r="DK8758" s="95"/>
      <c r="DO8758" s="141"/>
      <c r="DP8758" s="91"/>
      <c r="DQ8758" s="72"/>
      <c r="DR8758" s="72"/>
      <c r="DS8758" s="72"/>
      <c r="DT8758" s="72"/>
      <c r="DZ8758" s="141"/>
      <c r="EA8758" s="141"/>
      <c r="EE8758" s="143"/>
    </row>
    <row r="8759" spans="78:135">
      <c r="BZ8759"/>
      <c r="CA8759" s="100"/>
      <c r="CB8759"/>
      <c r="CG8759" s="65"/>
      <c r="DK8759" s="95"/>
      <c r="DO8759" s="141"/>
      <c r="DP8759" s="91"/>
      <c r="DQ8759" s="72"/>
      <c r="DR8759" s="72"/>
      <c r="DS8759" s="72"/>
      <c r="DT8759" s="72"/>
      <c r="DZ8759" s="141"/>
      <c r="EA8759" s="141"/>
      <c r="EE8759" s="143"/>
    </row>
    <row r="8760" spans="78:135">
      <c r="BZ8760"/>
      <c r="CA8760" s="100"/>
      <c r="CB8760"/>
      <c r="CG8760" s="65"/>
      <c r="DK8760" s="95"/>
      <c r="DO8760" s="141"/>
      <c r="DP8760" s="91"/>
      <c r="DQ8760" s="72"/>
      <c r="DR8760" s="72"/>
      <c r="DS8760" s="72"/>
      <c r="DT8760" s="72"/>
      <c r="DZ8760" s="141"/>
      <c r="EA8760" s="141"/>
      <c r="EE8760" s="143"/>
    </row>
    <row r="8761" spans="78:135">
      <c r="BZ8761"/>
      <c r="CA8761" s="100"/>
      <c r="CB8761"/>
      <c r="CG8761" s="65"/>
      <c r="DK8761" s="95"/>
      <c r="DO8761" s="141"/>
      <c r="DP8761" s="91"/>
      <c r="DQ8761" s="72"/>
      <c r="DR8761" s="72"/>
      <c r="DS8761" s="72"/>
      <c r="DT8761" s="72"/>
      <c r="DZ8761" s="141"/>
      <c r="EA8761" s="141"/>
      <c r="EE8761" s="143"/>
    </row>
    <row r="8762" spans="78:135">
      <c r="BZ8762"/>
      <c r="CA8762" s="100"/>
      <c r="CB8762"/>
      <c r="CG8762" s="65"/>
      <c r="DK8762" s="95"/>
      <c r="DO8762" s="141"/>
      <c r="DP8762" s="91"/>
      <c r="DQ8762" s="72"/>
      <c r="DR8762" s="72"/>
      <c r="DS8762" s="72"/>
      <c r="DT8762" s="72"/>
      <c r="DZ8762" s="141"/>
      <c r="EA8762" s="141"/>
      <c r="EE8762" s="143"/>
    </row>
    <row r="8763" spans="78:135">
      <c r="BZ8763"/>
      <c r="CA8763" s="100"/>
      <c r="CB8763"/>
      <c r="CG8763" s="65"/>
      <c r="DK8763" s="95"/>
      <c r="DO8763" s="141"/>
      <c r="DP8763" s="91"/>
      <c r="DQ8763" s="72"/>
      <c r="DR8763" s="72"/>
      <c r="DS8763" s="72"/>
      <c r="DT8763" s="72"/>
      <c r="DZ8763" s="141"/>
      <c r="EA8763" s="141"/>
      <c r="EE8763" s="143"/>
    </row>
    <row r="8764" spans="78:135">
      <c r="BZ8764"/>
      <c r="CA8764" s="100"/>
      <c r="CB8764"/>
      <c r="CG8764" s="65"/>
      <c r="DK8764" s="95"/>
      <c r="DO8764" s="141"/>
      <c r="DP8764" s="91"/>
      <c r="DQ8764" s="72"/>
      <c r="DR8764" s="72"/>
      <c r="DS8764" s="72"/>
      <c r="DT8764" s="72"/>
      <c r="DZ8764" s="141"/>
      <c r="EA8764" s="141"/>
      <c r="EE8764" s="143"/>
    </row>
    <row r="8765" spans="78:135">
      <c r="BZ8765"/>
      <c r="CA8765" s="100"/>
      <c r="CB8765"/>
      <c r="CG8765" s="65"/>
      <c r="DK8765" s="95"/>
      <c r="DO8765" s="141"/>
      <c r="DP8765" s="91"/>
      <c r="DQ8765" s="72"/>
      <c r="DR8765" s="72"/>
      <c r="DS8765" s="72"/>
      <c r="DT8765" s="72"/>
      <c r="DZ8765" s="141"/>
      <c r="EA8765" s="141"/>
      <c r="EE8765" s="143"/>
    </row>
    <row r="8766" spans="78:135">
      <c r="BZ8766"/>
      <c r="CA8766" s="100"/>
      <c r="CB8766"/>
      <c r="CG8766" s="65"/>
      <c r="DK8766" s="95"/>
      <c r="DO8766" s="141"/>
      <c r="DP8766" s="91"/>
      <c r="DQ8766" s="72"/>
      <c r="DR8766" s="72"/>
      <c r="DS8766" s="72"/>
      <c r="DT8766" s="72"/>
      <c r="DZ8766" s="141"/>
      <c r="EA8766" s="141"/>
      <c r="EE8766" s="143"/>
    </row>
    <row r="8767" spans="78:135">
      <c r="BZ8767"/>
      <c r="CA8767" s="100"/>
      <c r="CB8767"/>
      <c r="CG8767" s="65"/>
      <c r="DK8767" s="95"/>
      <c r="DO8767" s="141"/>
      <c r="DP8767" s="91"/>
      <c r="DQ8767" s="72"/>
      <c r="DR8767" s="72"/>
      <c r="DS8767" s="72"/>
      <c r="DT8767" s="72"/>
      <c r="DZ8767" s="141"/>
      <c r="EA8767" s="141"/>
      <c r="EE8767" s="143"/>
    </row>
    <row r="8768" spans="78:135">
      <c r="BZ8768"/>
      <c r="CA8768" s="100"/>
      <c r="CB8768"/>
      <c r="CG8768" s="65"/>
      <c r="DK8768" s="95"/>
      <c r="DO8768" s="141"/>
      <c r="DP8768" s="91"/>
      <c r="DQ8768" s="72"/>
      <c r="DR8768" s="72"/>
      <c r="DS8768" s="72"/>
      <c r="DT8768" s="72"/>
      <c r="DZ8768" s="141"/>
      <c r="EA8768" s="141"/>
      <c r="EE8768" s="143"/>
    </row>
    <row r="8769" spans="78:135">
      <c r="BZ8769"/>
      <c r="CA8769" s="100"/>
      <c r="CB8769"/>
      <c r="CG8769" s="65"/>
      <c r="DK8769" s="95"/>
      <c r="DO8769" s="141"/>
      <c r="DP8769" s="91"/>
      <c r="DQ8769" s="72"/>
      <c r="DR8769" s="72"/>
      <c r="DS8769" s="72"/>
      <c r="DT8769" s="72"/>
      <c r="DZ8769" s="141"/>
      <c r="EA8769" s="141"/>
      <c r="EE8769" s="143"/>
    </row>
    <row r="8770" spans="78:135">
      <c r="BZ8770"/>
      <c r="CA8770" s="100"/>
      <c r="CB8770"/>
      <c r="CG8770" s="65"/>
      <c r="DK8770" s="95"/>
      <c r="DO8770" s="141"/>
      <c r="DP8770" s="91"/>
      <c r="DQ8770" s="72"/>
      <c r="DR8770" s="72"/>
      <c r="DS8770" s="72"/>
      <c r="DT8770" s="72"/>
      <c r="DZ8770" s="141"/>
      <c r="EA8770" s="141"/>
      <c r="EE8770" s="143"/>
    </row>
    <row r="8771" spans="78:135">
      <c r="BZ8771"/>
      <c r="CA8771" s="100"/>
      <c r="CB8771"/>
      <c r="CG8771" s="65"/>
      <c r="DK8771" s="95"/>
      <c r="DO8771" s="141"/>
      <c r="DP8771" s="91"/>
      <c r="DQ8771" s="72"/>
      <c r="DR8771" s="72"/>
      <c r="DS8771" s="72"/>
      <c r="DT8771" s="72"/>
      <c r="DZ8771" s="141"/>
      <c r="EA8771" s="141"/>
      <c r="EE8771" s="143"/>
    </row>
    <row r="8772" spans="78:135">
      <c r="BZ8772"/>
      <c r="CA8772" s="100"/>
      <c r="CB8772"/>
      <c r="CG8772" s="65"/>
      <c r="DK8772" s="95"/>
      <c r="DO8772" s="141"/>
      <c r="DP8772" s="91"/>
      <c r="DQ8772" s="72"/>
      <c r="DR8772" s="72"/>
      <c r="DS8772" s="72"/>
      <c r="DT8772" s="72"/>
      <c r="DZ8772" s="141"/>
      <c r="EA8772" s="141"/>
      <c r="EE8772" s="143"/>
    </row>
    <row r="8773" spans="78:135">
      <c r="BZ8773"/>
      <c r="CA8773" s="100"/>
      <c r="CB8773"/>
      <c r="CG8773" s="65"/>
      <c r="DK8773" s="95"/>
      <c r="DO8773" s="141"/>
      <c r="DP8773" s="91"/>
      <c r="DQ8773" s="72"/>
      <c r="DR8773" s="72"/>
      <c r="DS8773" s="72"/>
      <c r="DT8773" s="72"/>
      <c r="DZ8773" s="141"/>
      <c r="EA8773" s="141"/>
      <c r="EE8773" s="143"/>
    </row>
    <row r="8774" spans="78:135">
      <c r="BZ8774"/>
      <c r="CA8774" s="100"/>
      <c r="CB8774"/>
      <c r="CG8774" s="65"/>
      <c r="DK8774" s="95"/>
      <c r="DO8774" s="141"/>
      <c r="DP8774" s="91"/>
      <c r="DQ8774" s="72"/>
      <c r="DR8774" s="72"/>
      <c r="DS8774" s="72"/>
      <c r="DT8774" s="72"/>
      <c r="DZ8774" s="141"/>
      <c r="EA8774" s="141"/>
      <c r="EE8774" s="143"/>
    </row>
    <row r="8775" spans="78:135">
      <c r="BZ8775"/>
      <c r="CA8775" s="100"/>
      <c r="CB8775"/>
      <c r="CG8775" s="65"/>
      <c r="DK8775" s="95"/>
      <c r="DO8775" s="141"/>
      <c r="DP8775" s="91"/>
      <c r="DQ8775" s="72"/>
      <c r="DR8775" s="72"/>
      <c r="DS8775" s="72"/>
      <c r="DT8775" s="72"/>
      <c r="DZ8775" s="141"/>
      <c r="EA8775" s="141"/>
      <c r="EE8775" s="143"/>
    </row>
    <row r="8776" spans="78:135">
      <c r="BZ8776"/>
      <c r="CA8776" s="100"/>
      <c r="CB8776"/>
      <c r="CG8776" s="65"/>
      <c r="DK8776" s="95"/>
      <c r="DO8776" s="141"/>
      <c r="DP8776" s="91"/>
      <c r="DQ8776" s="72"/>
      <c r="DR8776" s="72"/>
      <c r="DS8776" s="72"/>
      <c r="DT8776" s="72"/>
      <c r="DZ8776" s="141"/>
      <c r="EA8776" s="141"/>
      <c r="EE8776" s="143"/>
    </row>
    <row r="8777" spans="78:135">
      <c r="BZ8777"/>
      <c r="CA8777" s="100"/>
      <c r="CB8777"/>
      <c r="CG8777" s="65"/>
      <c r="DK8777" s="95"/>
      <c r="DO8777" s="141"/>
      <c r="DP8777" s="91"/>
      <c r="DQ8777" s="72"/>
      <c r="DR8777" s="72"/>
      <c r="DS8777" s="72"/>
      <c r="DT8777" s="72"/>
      <c r="DZ8777" s="141"/>
      <c r="EA8777" s="141"/>
      <c r="EE8777" s="143"/>
    </row>
    <row r="8778" spans="78:135">
      <c r="BZ8778"/>
      <c r="CA8778" s="100"/>
      <c r="CB8778"/>
      <c r="CG8778" s="65"/>
      <c r="DK8778" s="95"/>
      <c r="DO8778" s="141"/>
      <c r="DP8778" s="91"/>
      <c r="DQ8778" s="72"/>
      <c r="DR8778" s="72"/>
      <c r="DS8778" s="72"/>
      <c r="DT8778" s="72"/>
      <c r="DZ8778" s="141"/>
      <c r="EA8778" s="141"/>
      <c r="EE8778" s="143"/>
    </row>
    <row r="8779" spans="78:135">
      <c r="BZ8779"/>
      <c r="CA8779" s="100"/>
      <c r="CB8779"/>
      <c r="CG8779" s="65"/>
      <c r="DK8779" s="95"/>
      <c r="DO8779" s="141"/>
      <c r="DP8779" s="91"/>
      <c r="DQ8779" s="72"/>
      <c r="DR8779" s="72"/>
      <c r="DS8779" s="72"/>
      <c r="DT8779" s="72"/>
      <c r="DZ8779" s="141"/>
      <c r="EA8779" s="141"/>
      <c r="EE8779" s="143"/>
    </row>
    <row r="8780" spans="78:135">
      <c r="BZ8780"/>
      <c r="CA8780" s="100"/>
      <c r="CB8780"/>
      <c r="CG8780" s="65"/>
      <c r="DK8780" s="95"/>
      <c r="DO8780" s="141"/>
      <c r="DP8780" s="91"/>
      <c r="DQ8780" s="72"/>
      <c r="DR8780" s="72"/>
      <c r="DS8780" s="72"/>
      <c r="DT8780" s="72"/>
      <c r="DZ8780" s="141"/>
      <c r="EA8780" s="141"/>
      <c r="EE8780" s="143"/>
    </row>
    <row r="8781" spans="78:135">
      <c r="BZ8781"/>
      <c r="CA8781" s="100"/>
      <c r="CB8781"/>
      <c r="CG8781" s="65"/>
      <c r="DK8781" s="95"/>
      <c r="DO8781" s="141"/>
      <c r="DP8781" s="91"/>
      <c r="DQ8781" s="72"/>
      <c r="DR8781" s="72"/>
      <c r="DS8781" s="72"/>
      <c r="DT8781" s="72"/>
      <c r="DZ8781" s="141"/>
      <c r="EA8781" s="141"/>
      <c r="EE8781" s="143"/>
    </row>
    <row r="8782" spans="78:135">
      <c r="BZ8782"/>
      <c r="CA8782" s="100"/>
      <c r="CB8782"/>
      <c r="CG8782" s="65"/>
      <c r="DK8782" s="95"/>
      <c r="DO8782" s="141"/>
      <c r="DP8782" s="91"/>
      <c r="DQ8782" s="72"/>
      <c r="DR8782" s="72"/>
      <c r="DS8782" s="72"/>
      <c r="DT8782" s="72"/>
      <c r="DZ8782" s="141"/>
      <c r="EA8782" s="141"/>
      <c r="EE8782" s="143"/>
    </row>
    <row r="8783" spans="78:135">
      <c r="BZ8783"/>
      <c r="CA8783" s="100"/>
      <c r="CB8783"/>
      <c r="CG8783" s="65"/>
      <c r="DK8783" s="95"/>
      <c r="DO8783" s="141"/>
      <c r="DP8783" s="91"/>
      <c r="DQ8783" s="72"/>
      <c r="DR8783" s="72"/>
      <c r="DS8783" s="72"/>
      <c r="DT8783" s="72"/>
      <c r="DZ8783" s="141"/>
      <c r="EA8783" s="141"/>
      <c r="EE8783" s="143"/>
    </row>
    <row r="8784" spans="78:135">
      <c r="BZ8784"/>
      <c r="CA8784" s="100"/>
      <c r="CB8784"/>
      <c r="CG8784" s="65"/>
      <c r="DK8784" s="95"/>
      <c r="DO8784" s="141"/>
      <c r="DP8784" s="91"/>
      <c r="DQ8784" s="72"/>
      <c r="DR8784" s="72"/>
      <c r="DS8784" s="72"/>
      <c r="DT8784" s="72"/>
      <c r="DZ8784" s="141"/>
      <c r="EA8784" s="141"/>
      <c r="EE8784" s="143"/>
    </row>
    <row r="8785" spans="78:135">
      <c r="BZ8785"/>
      <c r="CA8785" s="100"/>
      <c r="CB8785"/>
      <c r="CG8785" s="65"/>
      <c r="DK8785" s="95"/>
      <c r="DO8785" s="141"/>
      <c r="DP8785" s="91"/>
      <c r="DQ8785" s="72"/>
      <c r="DR8785" s="72"/>
      <c r="DS8785" s="72"/>
      <c r="DT8785" s="72"/>
      <c r="DZ8785" s="141"/>
      <c r="EA8785" s="141"/>
      <c r="EE8785" s="143"/>
    </row>
    <row r="8786" spans="78:135">
      <c r="BZ8786"/>
      <c r="CA8786" s="100"/>
      <c r="CB8786"/>
      <c r="CG8786" s="65"/>
      <c r="DK8786" s="95"/>
      <c r="DO8786" s="141"/>
      <c r="DP8786" s="91"/>
      <c r="DQ8786" s="72"/>
      <c r="DR8786" s="72"/>
      <c r="DS8786" s="72"/>
      <c r="DT8786" s="72"/>
      <c r="DZ8786" s="141"/>
      <c r="EA8786" s="141"/>
      <c r="EE8786" s="143"/>
    </row>
    <row r="8787" spans="78:135">
      <c r="BZ8787"/>
      <c r="CA8787" s="100"/>
      <c r="CB8787"/>
      <c r="CG8787" s="65"/>
      <c r="DK8787" s="95"/>
      <c r="DO8787" s="141"/>
      <c r="DP8787" s="91"/>
      <c r="DQ8787" s="72"/>
      <c r="DR8787" s="72"/>
      <c r="DS8787" s="72"/>
      <c r="DT8787" s="72"/>
      <c r="DZ8787" s="141"/>
      <c r="EA8787" s="141"/>
      <c r="EE8787" s="143"/>
    </row>
    <row r="8788" spans="78:135">
      <c r="BZ8788"/>
      <c r="CA8788" s="100"/>
      <c r="CB8788"/>
      <c r="CG8788" s="65"/>
      <c r="DK8788" s="95"/>
      <c r="DO8788" s="141"/>
      <c r="DP8788" s="91"/>
      <c r="DQ8788" s="72"/>
      <c r="DR8788" s="72"/>
      <c r="DS8788" s="72"/>
      <c r="DT8788" s="72"/>
      <c r="DZ8788" s="141"/>
      <c r="EA8788" s="141"/>
      <c r="EE8788" s="143"/>
    </row>
    <row r="8789" spans="78:135">
      <c r="BZ8789"/>
      <c r="CA8789" s="100"/>
      <c r="CB8789"/>
      <c r="CG8789" s="65"/>
      <c r="DK8789" s="95"/>
      <c r="DO8789" s="141"/>
      <c r="DP8789" s="91"/>
      <c r="DQ8789" s="72"/>
      <c r="DR8789" s="72"/>
      <c r="DS8789" s="72"/>
      <c r="DT8789" s="72"/>
      <c r="DZ8789" s="141"/>
      <c r="EA8789" s="141"/>
      <c r="EE8789" s="143"/>
    </row>
    <row r="8790" spans="78:135">
      <c r="BZ8790"/>
      <c r="CA8790" s="100"/>
      <c r="CB8790"/>
      <c r="CG8790" s="65"/>
      <c r="DK8790" s="95"/>
      <c r="DO8790" s="141"/>
      <c r="DP8790" s="91"/>
      <c r="DQ8790" s="72"/>
      <c r="DR8790" s="72"/>
      <c r="DS8790" s="72"/>
      <c r="DT8790" s="72"/>
      <c r="DZ8790" s="141"/>
      <c r="EA8790" s="141"/>
      <c r="EE8790" s="143"/>
    </row>
    <row r="8791" spans="78:135">
      <c r="BZ8791"/>
      <c r="CA8791" s="100"/>
      <c r="CB8791"/>
      <c r="CG8791" s="65"/>
      <c r="DK8791" s="95"/>
      <c r="DO8791" s="141"/>
      <c r="DP8791" s="91"/>
      <c r="DQ8791" s="72"/>
      <c r="DR8791" s="72"/>
      <c r="DS8791" s="72"/>
      <c r="DT8791" s="72"/>
      <c r="DZ8791" s="141"/>
      <c r="EA8791" s="141"/>
      <c r="EE8791" s="143"/>
    </row>
    <row r="8792" spans="78:135">
      <c r="BZ8792"/>
      <c r="CA8792" s="100"/>
      <c r="CB8792"/>
      <c r="CG8792" s="65"/>
      <c r="DK8792" s="95"/>
      <c r="DO8792" s="141"/>
      <c r="DP8792" s="91"/>
      <c r="DQ8792" s="72"/>
      <c r="DR8792" s="72"/>
      <c r="DS8792" s="72"/>
      <c r="DT8792" s="72"/>
      <c r="DZ8792" s="141"/>
      <c r="EA8792" s="141"/>
      <c r="EE8792" s="143"/>
    </row>
    <row r="8793" spans="78:135">
      <c r="BZ8793"/>
      <c r="CA8793" s="100"/>
      <c r="CB8793"/>
      <c r="CG8793" s="65"/>
      <c r="DK8793" s="95"/>
      <c r="DO8793" s="141"/>
      <c r="DP8793" s="91"/>
      <c r="DQ8793" s="72"/>
      <c r="DR8793" s="72"/>
      <c r="DS8793" s="72"/>
      <c r="DT8793" s="72"/>
      <c r="DZ8793" s="141"/>
      <c r="EA8793" s="141"/>
      <c r="EE8793" s="143"/>
    </row>
    <row r="8794" spans="78:135">
      <c r="BZ8794"/>
      <c r="CA8794" s="100"/>
      <c r="CB8794"/>
      <c r="CG8794" s="65"/>
      <c r="DK8794" s="95"/>
      <c r="DO8794" s="141"/>
      <c r="DP8794" s="91"/>
      <c r="DQ8794" s="72"/>
      <c r="DR8794" s="72"/>
      <c r="DS8794" s="72"/>
      <c r="DT8794" s="72"/>
      <c r="DZ8794" s="141"/>
      <c r="EA8794" s="141"/>
      <c r="EE8794" s="143"/>
    </row>
    <row r="8795" spans="78:135">
      <c r="BZ8795"/>
      <c r="CA8795" s="100"/>
      <c r="CB8795"/>
      <c r="CG8795" s="65"/>
      <c r="DK8795" s="95"/>
      <c r="DO8795" s="141"/>
      <c r="DP8795" s="91"/>
      <c r="DQ8795" s="72"/>
      <c r="DR8795" s="72"/>
      <c r="DS8795" s="72"/>
      <c r="DT8795" s="72"/>
      <c r="DZ8795" s="141"/>
      <c r="EA8795" s="141"/>
      <c r="EE8795" s="143"/>
    </row>
    <row r="8796" spans="78:135">
      <c r="BZ8796"/>
      <c r="CA8796" s="100"/>
      <c r="CB8796"/>
      <c r="CG8796" s="65"/>
      <c r="DK8796" s="95"/>
      <c r="DO8796" s="141"/>
      <c r="DP8796" s="91"/>
      <c r="DQ8796" s="72"/>
      <c r="DR8796" s="72"/>
      <c r="DS8796" s="72"/>
      <c r="DT8796" s="72"/>
      <c r="DZ8796" s="141"/>
      <c r="EA8796" s="141"/>
      <c r="EE8796" s="143"/>
    </row>
    <row r="8797" spans="78:135">
      <c r="BZ8797"/>
      <c r="CA8797" s="100"/>
      <c r="CB8797"/>
      <c r="CG8797" s="65"/>
      <c r="DK8797" s="95"/>
      <c r="DO8797" s="141"/>
      <c r="DP8797" s="91"/>
      <c r="DQ8797" s="72"/>
      <c r="DR8797" s="72"/>
      <c r="DS8797" s="72"/>
      <c r="DT8797" s="72"/>
      <c r="DZ8797" s="141"/>
      <c r="EA8797" s="141"/>
      <c r="EE8797" s="143"/>
    </row>
    <row r="8798" spans="78:135">
      <c r="BZ8798"/>
      <c r="CA8798" s="100"/>
      <c r="CB8798"/>
      <c r="CG8798" s="65"/>
      <c r="DK8798" s="95"/>
      <c r="DO8798" s="141"/>
      <c r="DP8798" s="91"/>
      <c r="DQ8798" s="72"/>
      <c r="DR8798" s="72"/>
      <c r="DS8798" s="72"/>
      <c r="DT8798" s="72"/>
      <c r="DZ8798" s="141"/>
      <c r="EA8798" s="141"/>
      <c r="EE8798" s="143"/>
    </row>
    <row r="8799" spans="78:135">
      <c r="BZ8799"/>
      <c r="CA8799" s="100"/>
      <c r="CB8799"/>
      <c r="CG8799" s="65"/>
      <c r="DK8799" s="95"/>
      <c r="DO8799" s="141"/>
      <c r="DP8799" s="91"/>
      <c r="DQ8799" s="72"/>
      <c r="DR8799" s="72"/>
      <c r="DS8799" s="72"/>
      <c r="DT8799" s="72"/>
      <c r="DZ8799" s="141"/>
      <c r="EA8799" s="141"/>
      <c r="EE8799" s="143"/>
    </row>
    <row r="8800" spans="78:135">
      <c r="BZ8800"/>
      <c r="CA8800" s="100"/>
      <c r="CB8800"/>
      <c r="CG8800" s="65"/>
      <c r="DK8800" s="95"/>
      <c r="DO8800" s="141"/>
      <c r="DP8800" s="91"/>
      <c r="DQ8800" s="72"/>
      <c r="DR8800" s="72"/>
      <c r="DS8800" s="72"/>
      <c r="DT8800" s="72"/>
      <c r="DZ8800" s="141"/>
      <c r="EA8800" s="141"/>
      <c r="EE8800" s="143"/>
    </row>
    <row r="8801" spans="78:135">
      <c r="BZ8801"/>
      <c r="CA8801" s="100"/>
      <c r="CB8801"/>
      <c r="CG8801" s="65"/>
      <c r="DK8801" s="95"/>
      <c r="DO8801" s="141"/>
      <c r="DP8801" s="91"/>
      <c r="DQ8801" s="72"/>
      <c r="DR8801" s="72"/>
      <c r="DS8801" s="72"/>
      <c r="DT8801" s="72"/>
      <c r="DZ8801" s="141"/>
      <c r="EA8801" s="141"/>
      <c r="EE8801" s="143"/>
    </row>
    <row r="8802" spans="78:135">
      <c r="BZ8802"/>
      <c r="CA8802" s="100"/>
      <c r="CB8802"/>
      <c r="CG8802" s="65"/>
      <c r="DK8802" s="95"/>
      <c r="DO8802" s="141"/>
      <c r="DP8802" s="91"/>
      <c r="DQ8802" s="72"/>
      <c r="DR8802" s="72"/>
      <c r="DS8802" s="72"/>
      <c r="DT8802" s="72"/>
      <c r="DZ8802" s="141"/>
      <c r="EA8802" s="141"/>
      <c r="EE8802" s="143"/>
    </row>
    <row r="8803" spans="78:135">
      <c r="BZ8803"/>
      <c r="CA8803" s="100"/>
      <c r="CB8803"/>
      <c r="CG8803" s="65"/>
      <c r="DK8803" s="95"/>
      <c r="DO8803" s="141"/>
      <c r="DP8803" s="91"/>
      <c r="DQ8803" s="72"/>
      <c r="DR8803" s="72"/>
      <c r="DS8803" s="72"/>
      <c r="DT8803" s="72"/>
      <c r="DZ8803" s="141"/>
      <c r="EA8803" s="141"/>
      <c r="EE8803" s="143"/>
    </row>
    <row r="8804" spans="78:135">
      <c r="BZ8804"/>
      <c r="CA8804" s="100"/>
      <c r="CB8804"/>
      <c r="CG8804" s="65"/>
      <c r="DK8804" s="95"/>
      <c r="DO8804" s="141"/>
      <c r="DP8804" s="91"/>
      <c r="DQ8804" s="72"/>
      <c r="DR8804" s="72"/>
      <c r="DS8804" s="72"/>
      <c r="DT8804" s="72"/>
      <c r="DZ8804" s="141"/>
      <c r="EA8804" s="141"/>
      <c r="EE8804" s="143"/>
    </row>
    <row r="8805" spans="78:135">
      <c r="BZ8805"/>
      <c r="CA8805" s="100"/>
      <c r="CB8805"/>
      <c r="CG8805" s="65"/>
      <c r="DK8805" s="95"/>
      <c r="DO8805" s="141"/>
      <c r="DP8805" s="91"/>
      <c r="DQ8805" s="72"/>
      <c r="DR8805" s="72"/>
      <c r="DS8805" s="72"/>
      <c r="DT8805" s="72"/>
      <c r="DZ8805" s="141"/>
      <c r="EA8805" s="141"/>
      <c r="EE8805" s="143"/>
    </row>
    <row r="8806" spans="78:135">
      <c r="BZ8806"/>
      <c r="CA8806" s="100"/>
      <c r="CB8806"/>
      <c r="CG8806" s="65"/>
      <c r="DK8806" s="95"/>
      <c r="DO8806" s="141"/>
      <c r="DP8806" s="91"/>
      <c r="DQ8806" s="72"/>
      <c r="DR8806" s="72"/>
      <c r="DS8806" s="72"/>
      <c r="DT8806" s="72"/>
      <c r="DZ8806" s="141"/>
      <c r="EA8806" s="141"/>
      <c r="EE8806" s="143"/>
    </row>
    <row r="8807" spans="78:135">
      <c r="BZ8807"/>
      <c r="CA8807" s="100"/>
      <c r="CB8807"/>
      <c r="CG8807" s="65"/>
      <c r="DK8807" s="95"/>
      <c r="DO8807" s="141"/>
      <c r="DP8807" s="91"/>
      <c r="DQ8807" s="72"/>
      <c r="DR8807" s="72"/>
      <c r="DS8807" s="72"/>
      <c r="DT8807" s="72"/>
      <c r="DZ8807" s="141"/>
      <c r="EA8807" s="141"/>
      <c r="EE8807" s="143"/>
    </row>
    <row r="8808" spans="78:135">
      <c r="BZ8808"/>
      <c r="CA8808" s="100"/>
      <c r="CB8808"/>
      <c r="CG8808" s="65"/>
      <c r="DK8808" s="95"/>
      <c r="DO8808" s="141"/>
      <c r="DP8808" s="91"/>
      <c r="DQ8808" s="72"/>
      <c r="DR8808" s="72"/>
      <c r="DS8808" s="72"/>
      <c r="DT8808" s="72"/>
      <c r="DZ8808" s="141"/>
      <c r="EA8808" s="141"/>
      <c r="EE8808" s="143"/>
    </row>
    <row r="8809" spans="78:135">
      <c r="BZ8809"/>
      <c r="CA8809" s="100"/>
      <c r="CB8809"/>
      <c r="CG8809" s="65"/>
      <c r="DK8809" s="95"/>
      <c r="DO8809" s="141"/>
      <c r="DP8809" s="91"/>
      <c r="DQ8809" s="72"/>
      <c r="DR8809" s="72"/>
      <c r="DS8809" s="72"/>
      <c r="DT8809" s="72"/>
      <c r="DZ8809" s="141"/>
      <c r="EA8809" s="141"/>
      <c r="EE8809" s="143"/>
    </row>
    <row r="8810" spans="78:135">
      <c r="BZ8810"/>
      <c r="CA8810" s="100"/>
      <c r="CB8810"/>
      <c r="CG8810" s="65"/>
      <c r="DK8810" s="95"/>
      <c r="DO8810" s="141"/>
      <c r="DP8810" s="91"/>
      <c r="DQ8810" s="72"/>
      <c r="DR8810" s="72"/>
      <c r="DS8810" s="72"/>
      <c r="DT8810" s="72"/>
      <c r="DZ8810" s="141"/>
      <c r="EA8810" s="141"/>
      <c r="EE8810" s="143"/>
    </row>
    <row r="8811" spans="78:135">
      <c r="BZ8811"/>
      <c r="CA8811" s="100"/>
      <c r="CB8811"/>
      <c r="CG8811" s="65"/>
      <c r="DK8811" s="95"/>
      <c r="DO8811" s="141"/>
      <c r="DP8811" s="91"/>
      <c r="DQ8811" s="72"/>
      <c r="DR8811" s="72"/>
      <c r="DS8811" s="72"/>
      <c r="DT8811" s="72"/>
      <c r="DZ8811" s="141"/>
      <c r="EA8811" s="141"/>
      <c r="EE8811" s="143"/>
    </row>
    <row r="8812" spans="78:135">
      <c r="BZ8812"/>
      <c r="CA8812" s="100"/>
      <c r="CB8812"/>
      <c r="CG8812" s="65"/>
      <c r="DK8812" s="95"/>
      <c r="DO8812" s="141"/>
      <c r="DP8812" s="91"/>
      <c r="DQ8812" s="72"/>
      <c r="DR8812" s="72"/>
      <c r="DS8812" s="72"/>
      <c r="DT8812" s="72"/>
      <c r="DZ8812" s="141"/>
      <c r="EA8812" s="141"/>
      <c r="EE8812" s="143"/>
    </row>
    <row r="8813" spans="78:135">
      <c r="BZ8813"/>
      <c r="CA8813" s="100"/>
      <c r="CB8813"/>
      <c r="CG8813" s="65"/>
      <c r="DK8813" s="95"/>
      <c r="DO8813" s="141"/>
      <c r="DP8813" s="91"/>
      <c r="DQ8813" s="72"/>
      <c r="DR8813" s="72"/>
      <c r="DS8813" s="72"/>
      <c r="DT8813" s="72"/>
      <c r="DZ8813" s="141"/>
      <c r="EA8813" s="141"/>
      <c r="EE8813" s="143"/>
    </row>
    <row r="8814" spans="78:135">
      <c r="BZ8814"/>
      <c r="CA8814" s="100"/>
      <c r="CB8814"/>
      <c r="CG8814" s="65"/>
      <c r="DK8814" s="95"/>
      <c r="DO8814" s="141"/>
      <c r="DP8814" s="91"/>
      <c r="DQ8814" s="72"/>
      <c r="DR8814" s="72"/>
      <c r="DS8814" s="72"/>
      <c r="DT8814" s="72"/>
      <c r="DZ8814" s="141"/>
      <c r="EA8814" s="141"/>
      <c r="EE8814" s="143"/>
    </row>
    <row r="8815" spans="78:135">
      <c r="BZ8815"/>
      <c r="CA8815" s="100"/>
      <c r="CB8815"/>
      <c r="CG8815" s="65"/>
      <c r="DK8815" s="95"/>
      <c r="DO8815" s="141"/>
      <c r="DP8815" s="91"/>
      <c r="DQ8815" s="72"/>
      <c r="DR8815" s="72"/>
      <c r="DS8815" s="72"/>
      <c r="DT8815" s="72"/>
      <c r="DZ8815" s="141"/>
      <c r="EA8815" s="141"/>
      <c r="EE8815" s="143"/>
    </row>
    <row r="8816" spans="78:135">
      <c r="BZ8816"/>
      <c r="CA8816" s="100"/>
      <c r="CB8816"/>
      <c r="CG8816" s="65"/>
      <c r="DK8816" s="95"/>
      <c r="DO8816" s="141"/>
      <c r="DP8816" s="91"/>
      <c r="DQ8816" s="72"/>
      <c r="DR8816" s="72"/>
      <c r="DS8816" s="72"/>
      <c r="DT8816" s="72"/>
      <c r="DZ8816" s="141"/>
      <c r="EA8816" s="141"/>
      <c r="EE8816" s="143"/>
    </row>
    <row r="8817" spans="78:135">
      <c r="BZ8817"/>
      <c r="CA8817" s="100"/>
      <c r="CB8817"/>
      <c r="CG8817" s="65"/>
      <c r="DK8817" s="95"/>
      <c r="DO8817" s="141"/>
      <c r="DP8817" s="91"/>
      <c r="DQ8817" s="72"/>
      <c r="DR8817" s="72"/>
      <c r="DS8817" s="72"/>
      <c r="DT8817" s="72"/>
      <c r="DZ8817" s="141"/>
      <c r="EA8817" s="141"/>
      <c r="EE8817" s="143"/>
    </row>
    <row r="8818" spans="78:135">
      <c r="BZ8818"/>
      <c r="CA8818" s="100"/>
      <c r="CB8818"/>
      <c r="CG8818" s="65"/>
      <c r="DK8818" s="95"/>
      <c r="DO8818" s="141"/>
      <c r="DP8818" s="91"/>
      <c r="DQ8818" s="72"/>
      <c r="DR8818" s="72"/>
      <c r="DS8818" s="72"/>
      <c r="DT8818" s="72"/>
      <c r="DZ8818" s="141"/>
      <c r="EA8818" s="141"/>
      <c r="EE8818" s="143"/>
    </row>
    <row r="8819" spans="78:135">
      <c r="BZ8819"/>
      <c r="CA8819" s="100"/>
      <c r="CB8819"/>
      <c r="CG8819" s="65"/>
      <c r="DK8819" s="95"/>
      <c r="DO8819" s="141"/>
      <c r="DP8819" s="91"/>
      <c r="DQ8819" s="72"/>
      <c r="DR8819" s="72"/>
      <c r="DS8819" s="72"/>
      <c r="DT8819" s="72"/>
      <c r="DZ8819" s="141"/>
      <c r="EA8819" s="141"/>
      <c r="EE8819" s="143"/>
    </row>
    <row r="8820" spans="78:135">
      <c r="BZ8820"/>
      <c r="CA8820" s="100"/>
      <c r="CB8820"/>
      <c r="CG8820" s="65"/>
      <c r="DK8820" s="95"/>
      <c r="DO8820" s="141"/>
      <c r="DP8820" s="91"/>
      <c r="DQ8820" s="72"/>
      <c r="DR8820" s="72"/>
      <c r="DS8820" s="72"/>
      <c r="DT8820" s="72"/>
      <c r="DZ8820" s="141"/>
      <c r="EA8820" s="141"/>
      <c r="EE8820" s="143"/>
    </row>
    <row r="8821" spans="78:135">
      <c r="BZ8821"/>
      <c r="CA8821" s="100"/>
      <c r="CB8821"/>
      <c r="CG8821" s="65"/>
      <c r="DK8821" s="95"/>
      <c r="DO8821" s="141"/>
      <c r="DP8821" s="91"/>
      <c r="DQ8821" s="72"/>
      <c r="DR8821" s="72"/>
      <c r="DS8821" s="72"/>
      <c r="DT8821" s="72"/>
      <c r="DZ8821" s="141"/>
      <c r="EA8821" s="141"/>
      <c r="EE8821" s="143"/>
    </row>
    <row r="8822" spans="78:135">
      <c r="BZ8822"/>
      <c r="CA8822" s="100"/>
      <c r="CB8822"/>
      <c r="CG8822" s="65"/>
      <c r="DK8822" s="95"/>
      <c r="DO8822" s="141"/>
      <c r="DP8822" s="91"/>
      <c r="DQ8822" s="72"/>
      <c r="DR8822" s="72"/>
      <c r="DS8822" s="72"/>
      <c r="DT8822" s="72"/>
      <c r="DZ8822" s="141"/>
      <c r="EA8822" s="141"/>
      <c r="EE8822" s="143"/>
    </row>
    <row r="8823" spans="78:135">
      <c r="BZ8823"/>
      <c r="CA8823" s="100"/>
      <c r="CB8823"/>
      <c r="CG8823" s="65"/>
      <c r="DK8823" s="95"/>
      <c r="DO8823" s="141"/>
      <c r="DP8823" s="91"/>
      <c r="DQ8823" s="72"/>
      <c r="DR8823" s="72"/>
      <c r="DS8823" s="72"/>
      <c r="DT8823" s="72"/>
      <c r="DZ8823" s="141"/>
      <c r="EA8823" s="141"/>
      <c r="EE8823" s="143"/>
    </row>
    <row r="8824" spans="78:135">
      <c r="BZ8824"/>
      <c r="CA8824" s="100"/>
      <c r="CB8824"/>
      <c r="CG8824" s="65"/>
      <c r="DK8824" s="95"/>
      <c r="DO8824" s="141"/>
      <c r="DP8824" s="91"/>
      <c r="DQ8824" s="72"/>
      <c r="DR8824" s="72"/>
      <c r="DS8824" s="72"/>
      <c r="DT8824" s="72"/>
      <c r="DZ8824" s="141"/>
      <c r="EA8824" s="141"/>
      <c r="EE8824" s="143"/>
    </row>
    <row r="8825" spans="78:135">
      <c r="BZ8825"/>
      <c r="CA8825" s="100"/>
      <c r="CB8825"/>
      <c r="CG8825" s="65"/>
      <c r="DK8825" s="95"/>
      <c r="DO8825" s="141"/>
      <c r="DP8825" s="91"/>
      <c r="DQ8825" s="72"/>
      <c r="DR8825" s="72"/>
      <c r="DS8825" s="72"/>
      <c r="DT8825" s="72"/>
      <c r="DZ8825" s="141"/>
      <c r="EA8825" s="141"/>
      <c r="EE8825" s="143"/>
    </row>
    <row r="8826" spans="78:135">
      <c r="BZ8826"/>
      <c r="CA8826" s="100"/>
      <c r="CB8826"/>
      <c r="CG8826" s="65"/>
      <c r="DK8826" s="95"/>
      <c r="DO8826" s="141"/>
      <c r="DP8826" s="91"/>
      <c r="DQ8826" s="72"/>
      <c r="DR8826" s="72"/>
      <c r="DS8826" s="72"/>
      <c r="DT8826" s="72"/>
      <c r="DZ8826" s="141"/>
      <c r="EA8826" s="141"/>
      <c r="EE8826" s="143"/>
    </row>
    <row r="8827" spans="78:135">
      <c r="BZ8827"/>
      <c r="CA8827" s="100"/>
      <c r="CB8827"/>
      <c r="CG8827" s="65"/>
      <c r="DK8827" s="95"/>
      <c r="DO8827" s="141"/>
      <c r="DP8827" s="91"/>
      <c r="DQ8827" s="72"/>
      <c r="DR8827" s="72"/>
      <c r="DS8827" s="72"/>
      <c r="DT8827" s="72"/>
      <c r="DZ8827" s="141"/>
      <c r="EA8827" s="141"/>
      <c r="EE8827" s="143"/>
    </row>
    <row r="8828" spans="78:135">
      <c r="BZ8828"/>
      <c r="CA8828" s="100"/>
      <c r="CB8828"/>
      <c r="CG8828" s="65"/>
      <c r="DK8828" s="95"/>
      <c r="DO8828" s="141"/>
      <c r="DP8828" s="91"/>
      <c r="DQ8828" s="72"/>
      <c r="DR8828" s="72"/>
      <c r="DS8828" s="72"/>
      <c r="DT8828" s="72"/>
      <c r="DZ8828" s="141"/>
      <c r="EA8828" s="141"/>
      <c r="EE8828" s="143"/>
    </row>
    <row r="8829" spans="78:135">
      <c r="BZ8829"/>
      <c r="CA8829" s="100"/>
      <c r="CB8829"/>
      <c r="CG8829" s="65"/>
      <c r="DK8829" s="95"/>
      <c r="DO8829" s="141"/>
      <c r="DP8829" s="91"/>
      <c r="DQ8829" s="72"/>
      <c r="DR8829" s="72"/>
      <c r="DS8829" s="72"/>
      <c r="DT8829" s="72"/>
      <c r="DZ8829" s="141"/>
      <c r="EA8829" s="141"/>
      <c r="EE8829" s="143"/>
    </row>
    <row r="8830" spans="78:135">
      <c r="BZ8830"/>
      <c r="CA8830" s="100"/>
      <c r="CB8830"/>
      <c r="CG8830" s="65"/>
      <c r="DK8830" s="95"/>
      <c r="DO8830" s="141"/>
      <c r="DP8830" s="91"/>
      <c r="DQ8830" s="72"/>
      <c r="DR8830" s="72"/>
      <c r="DS8830" s="72"/>
      <c r="DT8830" s="72"/>
      <c r="DZ8830" s="141"/>
      <c r="EA8830" s="141"/>
      <c r="EE8830" s="143"/>
    </row>
    <row r="8831" spans="78:135">
      <c r="BZ8831"/>
      <c r="CA8831" s="100"/>
      <c r="CB8831"/>
      <c r="CG8831" s="65"/>
      <c r="DK8831" s="95"/>
      <c r="DO8831" s="141"/>
      <c r="DP8831" s="91"/>
      <c r="DQ8831" s="72"/>
      <c r="DR8831" s="72"/>
      <c r="DS8831" s="72"/>
      <c r="DT8831" s="72"/>
      <c r="DZ8831" s="141"/>
      <c r="EA8831" s="141"/>
      <c r="EE8831" s="143"/>
    </row>
    <row r="8832" spans="78:135">
      <c r="BZ8832"/>
      <c r="CA8832" s="100"/>
      <c r="CB8832"/>
      <c r="CG8832" s="65"/>
      <c r="DK8832" s="95"/>
      <c r="DO8832" s="141"/>
      <c r="DP8832" s="91"/>
      <c r="DQ8832" s="72"/>
      <c r="DR8832" s="72"/>
      <c r="DS8832" s="72"/>
      <c r="DT8832" s="72"/>
      <c r="DZ8832" s="141"/>
      <c r="EA8832" s="141"/>
      <c r="EE8832" s="143"/>
    </row>
    <row r="8833" spans="78:135">
      <c r="BZ8833"/>
      <c r="CA8833" s="100"/>
      <c r="CB8833"/>
      <c r="CG8833" s="65"/>
      <c r="DK8833" s="95"/>
      <c r="DO8833" s="141"/>
      <c r="DP8833" s="91"/>
      <c r="DQ8833" s="72"/>
      <c r="DR8833" s="72"/>
      <c r="DS8833" s="72"/>
      <c r="DT8833" s="72"/>
      <c r="DZ8833" s="141"/>
      <c r="EA8833" s="141"/>
      <c r="EE8833" s="143"/>
    </row>
    <row r="8834" spans="78:135">
      <c r="BZ8834"/>
      <c r="CA8834" s="100"/>
      <c r="CB8834"/>
      <c r="CG8834" s="65"/>
      <c r="DK8834" s="95"/>
      <c r="DO8834" s="141"/>
      <c r="DP8834" s="91"/>
      <c r="DQ8834" s="72"/>
      <c r="DR8834" s="72"/>
      <c r="DS8834" s="72"/>
      <c r="DT8834" s="72"/>
      <c r="DZ8834" s="141"/>
      <c r="EA8834" s="141"/>
      <c r="EE8834" s="143"/>
    </row>
    <row r="8835" spans="78:135">
      <c r="BZ8835"/>
      <c r="CA8835" s="100"/>
      <c r="CB8835"/>
      <c r="CG8835" s="65"/>
      <c r="DK8835" s="95"/>
      <c r="DO8835" s="141"/>
      <c r="DP8835" s="91"/>
      <c r="DQ8835" s="72"/>
      <c r="DR8835" s="72"/>
      <c r="DS8835" s="72"/>
      <c r="DT8835" s="72"/>
      <c r="DZ8835" s="141"/>
      <c r="EA8835" s="141"/>
      <c r="EE8835" s="143"/>
    </row>
    <row r="8836" spans="78:135">
      <c r="BZ8836"/>
      <c r="CA8836" s="100"/>
      <c r="CB8836"/>
      <c r="CG8836" s="65"/>
      <c r="DK8836" s="95"/>
      <c r="DO8836" s="141"/>
      <c r="DP8836" s="91"/>
      <c r="DQ8836" s="72"/>
      <c r="DR8836" s="72"/>
      <c r="DS8836" s="72"/>
      <c r="DT8836" s="72"/>
      <c r="DZ8836" s="141"/>
      <c r="EA8836" s="141"/>
      <c r="EE8836" s="143"/>
    </row>
    <row r="8837" spans="78:135">
      <c r="BZ8837"/>
      <c r="CA8837" s="100"/>
      <c r="CB8837"/>
      <c r="CG8837" s="65"/>
      <c r="DK8837" s="95"/>
      <c r="DO8837" s="141"/>
      <c r="DP8837" s="91"/>
      <c r="DQ8837" s="72"/>
      <c r="DR8837" s="72"/>
      <c r="DS8837" s="72"/>
      <c r="DT8837" s="72"/>
      <c r="DZ8837" s="141"/>
      <c r="EA8837" s="141"/>
      <c r="EE8837" s="143"/>
    </row>
    <row r="8838" spans="78:135">
      <c r="BZ8838"/>
      <c r="CA8838" s="100"/>
      <c r="CB8838"/>
      <c r="CG8838" s="65"/>
      <c r="DK8838" s="95"/>
      <c r="DO8838" s="141"/>
      <c r="DP8838" s="91"/>
      <c r="DQ8838" s="72"/>
      <c r="DR8838" s="72"/>
      <c r="DS8838" s="72"/>
      <c r="DT8838" s="72"/>
      <c r="DZ8838" s="141"/>
      <c r="EA8838" s="141"/>
      <c r="EE8838" s="143"/>
    </row>
    <row r="8839" spans="78:135">
      <c r="BZ8839"/>
      <c r="CA8839" s="100"/>
      <c r="CB8839"/>
      <c r="CG8839" s="65"/>
      <c r="DK8839" s="95"/>
      <c r="DO8839" s="141"/>
      <c r="DP8839" s="91"/>
      <c r="DQ8839" s="72"/>
      <c r="DR8839" s="72"/>
      <c r="DS8839" s="72"/>
      <c r="DT8839" s="72"/>
      <c r="DZ8839" s="141"/>
      <c r="EA8839" s="141"/>
      <c r="EE8839" s="143"/>
    </row>
    <row r="8840" spans="78:135">
      <c r="BZ8840"/>
      <c r="CA8840" s="100"/>
      <c r="CB8840"/>
      <c r="CG8840" s="65"/>
      <c r="DK8840" s="95"/>
      <c r="DO8840" s="141"/>
      <c r="DP8840" s="91"/>
      <c r="DQ8840" s="72"/>
      <c r="DR8840" s="72"/>
      <c r="DS8840" s="72"/>
      <c r="DT8840" s="72"/>
      <c r="DZ8840" s="141"/>
      <c r="EA8840" s="141"/>
      <c r="EE8840" s="143"/>
    </row>
    <row r="8841" spans="78:135">
      <c r="BZ8841"/>
      <c r="CA8841" s="100"/>
      <c r="CB8841"/>
      <c r="CG8841" s="65"/>
      <c r="DK8841" s="95"/>
      <c r="DO8841" s="141"/>
      <c r="DP8841" s="91"/>
      <c r="DQ8841" s="72"/>
      <c r="DR8841" s="72"/>
      <c r="DS8841" s="72"/>
      <c r="DT8841" s="72"/>
      <c r="DZ8841" s="141"/>
      <c r="EA8841" s="141"/>
      <c r="EE8841" s="143"/>
    </row>
    <row r="8842" spans="78:135">
      <c r="BZ8842"/>
      <c r="CA8842" s="100"/>
      <c r="CB8842"/>
      <c r="CG8842" s="65"/>
      <c r="DK8842" s="95"/>
      <c r="DO8842" s="141"/>
      <c r="DP8842" s="91"/>
      <c r="DQ8842" s="72"/>
      <c r="DR8842" s="72"/>
      <c r="DS8842" s="72"/>
      <c r="DT8842" s="72"/>
      <c r="DZ8842" s="141"/>
      <c r="EA8842" s="141"/>
      <c r="EE8842" s="143"/>
    </row>
    <row r="8843" spans="78:135">
      <c r="BZ8843"/>
      <c r="CA8843" s="100"/>
      <c r="CB8843"/>
      <c r="CG8843" s="65"/>
      <c r="DK8843" s="95"/>
      <c r="DO8843" s="141"/>
      <c r="DP8843" s="91"/>
      <c r="DQ8843" s="72"/>
      <c r="DR8843" s="72"/>
      <c r="DS8843" s="72"/>
      <c r="DT8843" s="72"/>
      <c r="DZ8843" s="141"/>
      <c r="EA8843" s="141"/>
      <c r="EE8843" s="143"/>
    </row>
    <row r="8844" spans="78:135">
      <c r="BZ8844"/>
      <c r="CA8844" s="100"/>
      <c r="CB8844"/>
      <c r="CG8844" s="65"/>
      <c r="DK8844" s="95"/>
      <c r="DO8844" s="141"/>
      <c r="DP8844" s="91"/>
      <c r="DQ8844" s="72"/>
      <c r="DR8844" s="72"/>
      <c r="DS8844" s="72"/>
      <c r="DT8844" s="72"/>
      <c r="DZ8844" s="141"/>
      <c r="EA8844" s="141"/>
      <c r="EE8844" s="143"/>
    </row>
    <row r="8845" spans="78:135">
      <c r="BZ8845"/>
      <c r="CA8845" s="100"/>
      <c r="CB8845"/>
      <c r="CG8845" s="65"/>
      <c r="DK8845" s="95"/>
      <c r="DO8845" s="141"/>
      <c r="DP8845" s="91"/>
      <c r="DQ8845" s="72"/>
      <c r="DR8845" s="72"/>
      <c r="DS8845" s="72"/>
      <c r="DT8845" s="72"/>
      <c r="DZ8845" s="141"/>
      <c r="EA8845" s="141"/>
      <c r="EE8845" s="143"/>
    </row>
    <row r="8846" spans="78:135">
      <c r="BZ8846"/>
      <c r="CA8846" s="100"/>
      <c r="CB8846"/>
      <c r="CG8846" s="65"/>
      <c r="DK8846" s="95"/>
      <c r="DO8846" s="141"/>
      <c r="DP8846" s="91"/>
      <c r="DQ8846" s="72"/>
      <c r="DR8846" s="72"/>
      <c r="DS8846" s="72"/>
      <c r="DT8846" s="72"/>
      <c r="DZ8846" s="141"/>
      <c r="EA8846" s="141"/>
      <c r="EE8846" s="143"/>
    </row>
    <row r="8847" spans="78:135">
      <c r="BZ8847"/>
      <c r="CA8847" s="100"/>
      <c r="CB8847"/>
      <c r="CG8847" s="65"/>
      <c r="DK8847" s="95"/>
      <c r="DO8847" s="141"/>
      <c r="DP8847" s="91"/>
      <c r="DQ8847" s="72"/>
      <c r="DR8847" s="72"/>
      <c r="DS8847" s="72"/>
      <c r="DT8847" s="72"/>
      <c r="DZ8847" s="141"/>
      <c r="EA8847" s="141"/>
      <c r="EE8847" s="143"/>
    </row>
    <row r="8848" spans="78:135">
      <c r="BZ8848"/>
      <c r="CA8848" s="100"/>
      <c r="CB8848"/>
      <c r="CG8848" s="65"/>
      <c r="DK8848" s="95"/>
      <c r="DO8848" s="141"/>
      <c r="DP8848" s="91"/>
      <c r="DQ8848" s="72"/>
      <c r="DR8848" s="72"/>
      <c r="DS8848" s="72"/>
      <c r="DT8848" s="72"/>
      <c r="DZ8848" s="141"/>
      <c r="EA8848" s="141"/>
      <c r="EE8848" s="143"/>
    </row>
    <row r="8849" spans="78:135">
      <c r="BZ8849"/>
      <c r="CA8849" s="100"/>
      <c r="CB8849"/>
      <c r="CG8849" s="65"/>
      <c r="DK8849" s="95"/>
      <c r="DO8849" s="141"/>
      <c r="DP8849" s="91"/>
      <c r="DQ8849" s="72"/>
      <c r="DR8849" s="72"/>
      <c r="DS8849" s="72"/>
      <c r="DT8849" s="72"/>
      <c r="DZ8849" s="141"/>
      <c r="EA8849" s="141"/>
      <c r="EE8849" s="143"/>
    </row>
    <row r="8850" spans="78:135">
      <c r="BZ8850"/>
      <c r="CA8850" s="100"/>
      <c r="CB8850"/>
      <c r="CG8850" s="65"/>
      <c r="DK8850" s="95"/>
      <c r="DO8850" s="141"/>
      <c r="DP8850" s="91"/>
      <c r="DQ8850" s="72"/>
      <c r="DR8850" s="72"/>
      <c r="DS8850" s="72"/>
      <c r="DT8850" s="72"/>
      <c r="DZ8850" s="141"/>
      <c r="EA8850" s="141"/>
      <c r="EE8850" s="143"/>
    </row>
    <row r="8851" spans="78:135">
      <c r="BZ8851"/>
      <c r="CA8851" s="100"/>
      <c r="CB8851"/>
      <c r="CG8851" s="65"/>
      <c r="DK8851" s="95"/>
      <c r="DO8851" s="141"/>
      <c r="DP8851" s="91"/>
      <c r="DQ8851" s="72"/>
      <c r="DR8851" s="72"/>
      <c r="DS8851" s="72"/>
      <c r="DT8851" s="72"/>
      <c r="DZ8851" s="141"/>
      <c r="EA8851" s="141"/>
      <c r="EE8851" s="143"/>
    </row>
    <row r="8852" spans="78:135">
      <c r="BZ8852"/>
      <c r="CA8852" s="100"/>
      <c r="CB8852"/>
      <c r="CG8852" s="65"/>
      <c r="DK8852" s="95"/>
      <c r="DO8852" s="141"/>
      <c r="DP8852" s="91"/>
      <c r="DQ8852" s="72"/>
      <c r="DR8852" s="72"/>
      <c r="DS8852" s="72"/>
      <c r="DT8852" s="72"/>
      <c r="DZ8852" s="141"/>
      <c r="EA8852" s="141"/>
      <c r="EE8852" s="143"/>
    </row>
    <row r="8853" spans="78:135">
      <c r="BZ8853"/>
      <c r="CA8853" s="100"/>
      <c r="CB8853"/>
      <c r="CG8853" s="65"/>
      <c r="DK8853" s="95"/>
      <c r="DO8853" s="141"/>
      <c r="DP8853" s="91"/>
      <c r="DQ8853" s="72"/>
      <c r="DR8853" s="72"/>
      <c r="DS8853" s="72"/>
      <c r="DT8853" s="72"/>
      <c r="DZ8853" s="141"/>
      <c r="EA8853" s="141"/>
      <c r="EE8853" s="143"/>
    </row>
    <row r="8854" spans="78:135">
      <c r="BZ8854"/>
      <c r="CA8854" s="100"/>
      <c r="CB8854"/>
      <c r="CG8854" s="65"/>
      <c r="DK8854" s="95"/>
      <c r="DO8854" s="141"/>
      <c r="DP8854" s="91"/>
      <c r="DQ8854" s="72"/>
      <c r="DR8854" s="72"/>
      <c r="DS8854" s="72"/>
      <c r="DT8854" s="72"/>
      <c r="DZ8854" s="141"/>
      <c r="EA8854" s="141"/>
      <c r="EE8854" s="143"/>
    </row>
    <row r="8855" spans="78:135">
      <c r="BZ8855"/>
      <c r="CA8855" s="100"/>
      <c r="CB8855"/>
      <c r="CG8855" s="65"/>
      <c r="DK8855" s="95"/>
      <c r="DO8855" s="141"/>
      <c r="DP8855" s="91"/>
      <c r="DQ8855" s="72"/>
      <c r="DR8855" s="72"/>
      <c r="DS8855" s="72"/>
      <c r="DT8855" s="72"/>
      <c r="DZ8855" s="141"/>
      <c r="EA8855" s="141"/>
      <c r="EE8855" s="143"/>
    </row>
    <row r="8856" spans="78:135">
      <c r="BZ8856"/>
      <c r="CA8856" s="100"/>
      <c r="CB8856"/>
      <c r="CG8856" s="65"/>
      <c r="DK8856" s="95"/>
      <c r="DO8856" s="141"/>
      <c r="DP8856" s="91"/>
      <c r="DQ8856" s="72"/>
      <c r="DR8856" s="72"/>
      <c r="DS8856" s="72"/>
      <c r="DT8856" s="72"/>
      <c r="DZ8856" s="141"/>
      <c r="EA8856" s="141"/>
      <c r="EE8856" s="143"/>
    </row>
    <row r="8857" spans="78:135">
      <c r="BZ8857"/>
      <c r="CA8857" s="100"/>
      <c r="CB8857"/>
      <c r="CG8857" s="65"/>
      <c r="DK8857" s="95"/>
      <c r="DO8857" s="141"/>
      <c r="DP8857" s="91"/>
      <c r="DQ8857" s="72"/>
      <c r="DR8857" s="72"/>
      <c r="DS8857" s="72"/>
      <c r="DT8857" s="72"/>
      <c r="DZ8857" s="141"/>
      <c r="EA8857" s="141"/>
      <c r="EE8857" s="143"/>
    </row>
    <row r="8858" spans="78:135">
      <c r="BZ8858"/>
      <c r="CA8858" s="100"/>
      <c r="CB8858"/>
      <c r="CG8858" s="65"/>
      <c r="DK8858" s="95"/>
      <c r="DO8858" s="141"/>
      <c r="DP8858" s="91"/>
      <c r="DQ8858" s="72"/>
      <c r="DR8858" s="72"/>
      <c r="DS8858" s="72"/>
      <c r="DT8858" s="72"/>
      <c r="DZ8858" s="141"/>
      <c r="EA8858" s="141"/>
      <c r="EE8858" s="143"/>
    </row>
    <row r="8859" spans="78:135">
      <c r="BZ8859"/>
      <c r="CA8859" s="100"/>
      <c r="CB8859"/>
      <c r="CG8859" s="65"/>
      <c r="DK8859" s="95"/>
      <c r="DO8859" s="141"/>
      <c r="DP8859" s="91"/>
      <c r="DQ8859" s="72"/>
      <c r="DR8859" s="72"/>
      <c r="DS8859" s="72"/>
      <c r="DT8859" s="72"/>
      <c r="DZ8859" s="141"/>
      <c r="EA8859" s="141"/>
      <c r="EE8859" s="143"/>
    </row>
    <row r="8860" spans="78:135">
      <c r="BZ8860"/>
      <c r="CA8860" s="100"/>
      <c r="CB8860"/>
      <c r="CG8860" s="65"/>
      <c r="DK8860" s="95"/>
      <c r="DO8860" s="141"/>
      <c r="DP8860" s="91"/>
      <c r="DQ8860" s="72"/>
      <c r="DR8860" s="72"/>
      <c r="DS8860" s="72"/>
      <c r="DT8860" s="72"/>
      <c r="DZ8860" s="141"/>
      <c r="EA8860" s="141"/>
      <c r="EE8860" s="143"/>
    </row>
    <row r="8861" spans="78:135">
      <c r="BZ8861"/>
      <c r="CA8861" s="100"/>
      <c r="CB8861"/>
      <c r="CG8861" s="65"/>
      <c r="DK8861" s="95"/>
      <c r="DO8861" s="141"/>
      <c r="DP8861" s="91"/>
      <c r="DQ8861" s="72"/>
      <c r="DR8861" s="72"/>
      <c r="DS8861" s="72"/>
      <c r="DT8861" s="72"/>
      <c r="DZ8861" s="141"/>
      <c r="EA8861" s="141"/>
      <c r="EE8861" s="143"/>
    </row>
    <row r="8862" spans="78:135">
      <c r="BZ8862"/>
      <c r="CA8862" s="100"/>
      <c r="CB8862"/>
      <c r="CG8862" s="65"/>
      <c r="DK8862" s="95"/>
      <c r="DO8862" s="141"/>
      <c r="DP8862" s="91"/>
      <c r="DQ8862" s="72"/>
      <c r="DR8862" s="72"/>
      <c r="DS8862" s="72"/>
      <c r="DT8862" s="72"/>
      <c r="DZ8862" s="141"/>
      <c r="EA8862" s="141"/>
      <c r="EE8862" s="143"/>
    </row>
    <row r="8863" spans="78:135">
      <c r="BZ8863"/>
      <c r="CA8863" s="100"/>
      <c r="CB8863"/>
      <c r="CG8863" s="65"/>
      <c r="DK8863" s="95"/>
      <c r="DO8863" s="141"/>
      <c r="DP8863" s="91"/>
      <c r="DQ8863" s="72"/>
      <c r="DR8863" s="72"/>
      <c r="DS8863" s="72"/>
      <c r="DT8863" s="72"/>
      <c r="DZ8863" s="141"/>
      <c r="EA8863" s="141"/>
      <c r="EE8863" s="143"/>
    </row>
    <row r="8864" spans="78:135">
      <c r="BZ8864"/>
      <c r="CA8864" s="100"/>
      <c r="CB8864"/>
      <c r="CG8864" s="65"/>
      <c r="DK8864" s="95"/>
      <c r="DO8864" s="141"/>
      <c r="DP8864" s="91"/>
      <c r="DQ8864" s="72"/>
      <c r="DR8864" s="72"/>
      <c r="DS8864" s="72"/>
      <c r="DT8864" s="72"/>
      <c r="DZ8864" s="141"/>
      <c r="EA8864" s="141"/>
      <c r="EE8864" s="143"/>
    </row>
    <row r="8865" spans="78:135">
      <c r="BZ8865"/>
      <c r="CA8865" s="100"/>
      <c r="CB8865"/>
      <c r="CG8865" s="65"/>
      <c r="DK8865" s="95"/>
      <c r="DO8865" s="141"/>
      <c r="DP8865" s="91"/>
      <c r="DQ8865" s="72"/>
      <c r="DR8865" s="72"/>
      <c r="DS8865" s="72"/>
      <c r="DT8865" s="72"/>
      <c r="DZ8865" s="141"/>
      <c r="EA8865" s="141"/>
      <c r="EE8865" s="143"/>
    </row>
    <row r="8866" spans="78:135">
      <c r="BZ8866"/>
      <c r="CA8866" s="100"/>
      <c r="CB8866"/>
      <c r="CG8866" s="65"/>
      <c r="DK8866" s="95"/>
      <c r="DO8866" s="141"/>
      <c r="DP8866" s="91"/>
      <c r="DQ8866" s="72"/>
      <c r="DR8866" s="72"/>
      <c r="DS8866" s="72"/>
      <c r="DT8866" s="72"/>
      <c r="DZ8866" s="141"/>
      <c r="EA8866" s="141"/>
      <c r="EE8866" s="143"/>
    </row>
    <row r="8867" spans="78:135">
      <c r="BZ8867"/>
      <c r="CA8867" s="100"/>
      <c r="CB8867"/>
      <c r="CG8867" s="65"/>
      <c r="DK8867" s="95"/>
      <c r="DO8867" s="141"/>
      <c r="DP8867" s="91"/>
      <c r="DQ8867" s="72"/>
      <c r="DR8867" s="72"/>
      <c r="DS8867" s="72"/>
      <c r="DT8867" s="72"/>
      <c r="DZ8867" s="141"/>
      <c r="EA8867" s="141"/>
      <c r="EE8867" s="143"/>
    </row>
    <row r="8868" spans="78:135">
      <c r="BZ8868"/>
      <c r="CA8868" s="100"/>
      <c r="CB8868"/>
      <c r="CG8868" s="65"/>
      <c r="DK8868" s="95"/>
      <c r="DO8868" s="141"/>
      <c r="DP8868" s="91"/>
      <c r="DQ8868" s="72"/>
      <c r="DR8868" s="72"/>
      <c r="DS8868" s="72"/>
      <c r="DT8868" s="72"/>
      <c r="DZ8868" s="141"/>
      <c r="EA8868" s="141"/>
      <c r="EE8868" s="143"/>
    </row>
    <row r="8869" spans="78:135">
      <c r="BZ8869"/>
      <c r="CA8869" s="100"/>
      <c r="CB8869"/>
      <c r="CG8869" s="65"/>
      <c r="DK8869" s="95"/>
      <c r="DO8869" s="141"/>
      <c r="DP8869" s="91"/>
      <c r="DQ8869" s="72"/>
      <c r="DR8869" s="72"/>
      <c r="DS8869" s="72"/>
      <c r="DT8869" s="72"/>
      <c r="DZ8869" s="141"/>
      <c r="EA8869" s="141"/>
      <c r="EE8869" s="143"/>
    </row>
    <row r="8870" spans="78:135">
      <c r="BZ8870"/>
      <c r="CA8870" s="100"/>
      <c r="CB8870"/>
      <c r="CG8870" s="65"/>
      <c r="DK8870" s="95"/>
      <c r="DO8870" s="141"/>
      <c r="DP8870" s="91"/>
      <c r="DQ8870" s="72"/>
      <c r="DR8870" s="72"/>
      <c r="DS8870" s="72"/>
      <c r="DT8870" s="72"/>
      <c r="DZ8870" s="141"/>
      <c r="EA8870" s="141"/>
      <c r="EE8870" s="143"/>
    </row>
    <row r="8871" spans="78:135">
      <c r="BZ8871"/>
      <c r="CA8871" s="100"/>
      <c r="CB8871"/>
      <c r="CG8871" s="65"/>
      <c r="DK8871" s="95"/>
      <c r="DO8871" s="141"/>
      <c r="DP8871" s="91"/>
      <c r="DQ8871" s="72"/>
      <c r="DR8871" s="72"/>
      <c r="DS8871" s="72"/>
      <c r="DT8871" s="72"/>
      <c r="DZ8871" s="141"/>
      <c r="EA8871" s="141"/>
      <c r="EE8871" s="143"/>
    </row>
    <row r="8872" spans="78:135">
      <c r="BZ8872"/>
      <c r="CA8872" s="100"/>
      <c r="CB8872"/>
      <c r="CG8872" s="65"/>
      <c r="DK8872" s="95"/>
      <c r="DO8872" s="141"/>
      <c r="DP8872" s="91"/>
      <c r="DQ8872" s="72"/>
      <c r="DR8872" s="72"/>
      <c r="DS8872" s="72"/>
      <c r="DT8872" s="72"/>
      <c r="DZ8872" s="141"/>
      <c r="EA8872" s="141"/>
      <c r="EE8872" s="143"/>
    </row>
    <row r="8873" spans="78:135">
      <c r="BZ8873"/>
      <c r="CA8873" s="100"/>
      <c r="CB8873"/>
      <c r="CG8873" s="65"/>
      <c r="DK8873" s="95"/>
      <c r="DO8873" s="141"/>
      <c r="DP8873" s="91"/>
      <c r="DQ8873" s="72"/>
      <c r="DR8873" s="72"/>
      <c r="DS8873" s="72"/>
      <c r="DT8873" s="72"/>
      <c r="DZ8873" s="141"/>
      <c r="EA8873" s="141"/>
      <c r="EE8873" s="143"/>
    </row>
    <row r="8874" spans="78:135">
      <c r="BZ8874"/>
      <c r="CA8874" s="100"/>
      <c r="CB8874"/>
      <c r="CG8874" s="65"/>
      <c r="DK8874" s="95"/>
      <c r="DO8874" s="141"/>
      <c r="DP8874" s="91"/>
      <c r="DQ8874" s="72"/>
      <c r="DR8874" s="72"/>
      <c r="DS8874" s="72"/>
      <c r="DT8874" s="72"/>
      <c r="DZ8874" s="141"/>
      <c r="EA8874" s="141"/>
      <c r="EE8874" s="143"/>
    </row>
    <row r="8875" spans="78:135">
      <c r="BZ8875"/>
      <c r="CA8875" s="100"/>
      <c r="CB8875"/>
      <c r="CG8875" s="65"/>
      <c r="DK8875" s="95"/>
      <c r="DO8875" s="141"/>
      <c r="DP8875" s="91"/>
      <c r="DQ8875" s="72"/>
      <c r="DR8875" s="72"/>
      <c r="DS8875" s="72"/>
      <c r="DT8875" s="72"/>
      <c r="DZ8875" s="141"/>
      <c r="EA8875" s="141"/>
      <c r="EE8875" s="143"/>
    </row>
    <row r="8876" spans="78:135">
      <c r="BZ8876"/>
      <c r="CA8876" s="100"/>
      <c r="CB8876"/>
      <c r="CG8876" s="65"/>
      <c r="DK8876" s="95"/>
      <c r="DO8876" s="141"/>
      <c r="DP8876" s="91"/>
      <c r="DQ8876" s="72"/>
      <c r="DR8876" s="72"/>
      <c r="DS8876" s="72"/>
      <c r="DT8876" s="72"/>
      <c r="DZ8876" s="141"/>
      <c r="EA8876" s="141"/>
      <c r="EE8876" s="143"/>
    </row>
    <row r="8877" spans="78:135">
      <c r="BZ8877"/>
      <c r="CA8877" s="100"/>
      <c r="CB8877"/>
      <c r="CG8877" s="65"/>
      <c r="DK8877" s="95"/>
      <c r="DO8877" s="141"/>
      <c r="DP8877" s="91"/>
      <c r="DQ8877" s="72"/>
      <c r="DR8877" s="72"/>
      <c r="DS8877" s="72"/>
      <c r="DT8877" s="72"/>
      <c r="DZ8877" s="141"/>
      <c r="EA8877" s="141"/>
      <c r="EE8877" s="143"/>
    </row>
    <row r="8878" spans="78:135">
      <c r="BZ8878"/>
      <c r="CA8878" s="100"/>
      <c r="CB8878"/>
      <c r="CG8878" s="65"/>
      <c r="DK8878" s="95"/>
      <c r="DO8878" s="141"/>
      <c r="DP8878" s="91"/>
      <c r="DQ8878" s="72"/>
      <c r="DR8878" s="72"/>
      <c r="DS8878" s="72"/>
      <c r="DT8878" s="72"/>
      <c r="DZ8878" s="141"/>
      <c r="EA8878" s="141"/>
      <c r="EE8878" s="143"/>
    </row>
    <row r="8879" spans="78:135">
      <c r="BZ8879"/>
      <c r="CA8879" s="100"/>
      <c r="CB8879"/>
      <c r="CG8879" s="65"/>
      <c r="DK8879" s="95"/>
      <c r="DO8879" s="141"/>
      <c r="DP8879" s="91"/>
      <c r="DQ8879" s="72"/>
      <c r="DR8879" s="72"/>
      <c r="DS8879" s="72"/>
      <c r="DT8879" s="72"/>
      <c r="DZ8879" s="141"/>
      <c r="EA8879" s="141"/>
      <c r="EE8879" s="143"/>
    </row>
    <row r="8880" spans="78:135">
      <c r="BZ8880"/>
      <c r="CA8880" s="100"/>
      <c r="CB8880"/>
      <c r="CG8880" s="65"/>
      <c r="DK8880" s="95"/>
      <c r="DO8880" s="141"/>
      <c r="DP8880" s="91"/>
      <c r="DQ8880" s="72"/>
      <c r="DR8880" s="72"/>
      <c r="DS8880" s="72"/>
      <c r="DT8880" s="72"/>
      <c r="DZ8880" s="141"/>
      <c r="EA8880" s="141"/>
      <c r="EE8880" s="143"/>
    </row>
    <row r="8881" spans="78:135">
      <c r="BZ8881"/>
      <c r="CA8881" s="100"/>
      <c r="CB8881"/>
      <c r="CG8881" s="65"/>
      <c r="DK8881" s="95"/>
      <c r="DO8881" s="141"/>
      <c r="DP8881" s="91"/>
      <c r="DQ8881" s="72"/>
      <c r="DR8881" s="72"/>
      <c r="DS8881" s="72"/>
      <c r="DT8881" s="72"/>
      <c r="DZ8881" s="141"/>
      <c r="EA8881" s="141"/>
      <c r="EE8881" s="143"/>
    </row>
    <row r="8882" spans="78:135">
      <c r="BZ8882"/>
      <c r="CA8882" s="100"/>
      <c r="CB8882"/>
      <c r="CG8882" s="65"/>
      <c r="DK8882" s="95"/>
      <c r="DO8882" s="141"/>
      <c r="DP8882" s="91"/>
      <c r="DQ8882" s="72"/>
      <c r="DR8882" s="72"/>
      <c r="DS8882" s="72"/>
      <c r="DT8882" s="72"/>
      <c r="DZ8882" s="141"/>
      <c r="EA8882" s="141"/>
      <c r="EE8882" s="143"/>
    </row>
    <row r="8883" spans="78:135">
      <c r="BZ8883"/>
      <c r="CA8883" s="100"/>
      <c r="CB8883"/>
      <c r="CG8883" s="65"/>
      <c r="DK8883" s="95"/>
      <c r="DO8883" s="141"/>
      <c r="DP8883" s="91"/>
      <c r="DQ8883" s="72"/>
      <c r="DR8883" s="72"/>
      <c r="DS8883" s="72"/>
      <c r="DT8883" s="72"/>
      <c r="DZ8883" s="141"/>
      <c r="EA8883" s="141"/>
      <c r="EE8883" s="143"/>
    </row>
    <row r="8884" spans="78:135">
      <c r="BZ8884"/>
      <c r="CA8884" s="100"/>
      <c r="CB8884"/>
      <c r="CG8884" s="65"/>
      <c r="DK8884" s="95"/>
      <c r="DO8884" s="141"/>
      <c r="DP8884" s="91"/>
      <c r="DQ8884" s="72"/>
      <c r="DR8884" s="72"/>
      <c r="DS8884" s="72"/>
      <c r="DT8884" s="72"/>
      <c r="DZ8884" s="141"/>
      <c r="EA8884" s="141"/>
      <c r="EE8884" s="143"/>
    </row>
    <row r="8885" spans="78:135">
      <c r="BZ8885"/>
      <c r="CA8885" s="100"/>
      <c r="CB8885"/>
      <c r="CG8885" s="65"/>
      <c r="DK8885" s="95"/>
      <c r="DO8885" s="141"/>
      <c r="DP8885" s="91"/>
      <c r="DQ8885" s="72"/>
      <c r="DR8885" s="72"/>
      <c r="DS8885" s="72"/>
      <c r="DT8885" s="72"/>
      <c r="DZ8885" s="141"/>
      <c r="EA8885" s="141"/>
      <c r="EE8885" s="143"/>
    </row>
    <row r="8886" spans="78:135">
      <c r="BZ8886"/>
      <c r="CA8886" s="100"/>
      <c r="CB8886"/>
      <c r="CG8886" s="65"/>
      <c r="DK8886" s="95"/>
      <c r="DO8886" s="141"/>
      <c r="DP8886" s="91"/>
      <c r="DQ8886" s="72"/>
      <c r="DR8886" s="72"/>
      <c r="DS8886" s="72"/>
      <c r="DT8886" s="72"/>
      <c r="DZ8886" s="141"/>
      <c r="EA8886" s="141"/>
      <c r="EE8886" s="143"/>
    </row>
    <row r="8887" spans="78:135">
      <c r="BZ8887"/>
      <c r="CA8887" s="100"/>
      <c r="CB8887"/>
      <c r="CG8887" s="65"/>
      <c r="DK8887" s="95"/>
      <c r="DO8887" s="141"/>
      <c r="DP8887" s="91"/>
      <c r="DQ8887" s="72"/>
      <c r="DR8887" s="72"/>
      <c r="DS8887" s="72"/>
      <c r="DT8887" s="72"/>
      <c r="DZ8887" s="141"/>
      <c r="EA8887" s="141"/>
      <c r="EE8887" s="143"/>
    </row>
    <row r="8888" spans="78:135">
      <c r="BZ8888"/>
      <c r="CA8888" s="100"/>
      <c r="CB8888"/>
      <c r="CG8888" s="65"/>
      <c r="DK8888" s="95"/>
      <c r="DO8888" s="141"/>
      <c r="DP8888" s="91"/>
      <c r="DQ8888" s="72"/>
      <c r="DR8888" s="72"/>
      <c r="DS8888" s="72"/>
      <c r="DT8888" s="72"/>
      <c r="DZ8888" s="141"/>
      <c r="EA8888" s="141"/>
      <c r="EE8888" s="143"/>
    </row>
    <row r="8889" spans="78:135">
      <c r="BZ8889"/>
      <c r="CA8889" s="100"/>
      <c r="CB8889"/>
      <c r="CG8889" s="65"/>
      <c r="DK8889" s="95"/>
      <c r="DO8889" s="141"/>
      <c r="DP8889" s="91"/>
      <c r="DQ8889" s="72"/>
      <c r="DR8889" s="72"/>
      <c r="DS8889" s="72"/>
      <c r="DT8889" s="72"/>
      <c r="DZ8889" s="141"/>
      <c r="EA8889" s="141"/>
      <c r="EE8889" s="143"/>
    </row>
    <row r="8890" spans="78:135">
      <c r="BZ8890"/>
      <c r="CA8890" s="100"/>
      <c r="CB8890"/>
      <c r="CG8890" s="65"/>
      <c r="DK8890" s="95"/>
      <c r="DO8890" s="141"/>
      <c r="DP8890" s="91"/>
      <c r="DQ8890" s="72"/>
      <c r="DR8890" s="72"/>
      <c r="DS8890" s="72"/>
      <c r="DT8890" s="72"/>
      <c r="DZ8890" s="141"/>
      <c r="EA8890" s="141"/>
      <c r="EE8890" s="143"/>
    </row>
    <row r="8891" spans="78:135">
      <c r="BZ8891"/>
      <c r="CA8891" s="100"/>
      <c r="CB8891"/>
      <c r="CG8891" s="65"/>
      <c r="DK8891" s="95"/>
      <c r="DO8891" s="141"/>
      <c r="DP8891" s="91"/>
      <c r="DQ8891" s="72"/>
      <c r="DR8891" s="72"/>
      <c r="DS8891" s="72"/>
      <c r="DT8891" s="72"/>
      <c r="DZ8891" s="141"/>
      <c r="EA8891" s="141"/>
      <c r="EE8891" s="143"/>
    </row>
    <row r="8892" spans="78:135">
      <c r="BZ8892"/>
      <c r="CA8892" s="100"/>
      <c r="CB8892"/>
      <c r="CG8892" s="65"/>
      <c r="DK8892" s="95"/>
      <c r="DO8892" s="141"/>
      <c r="DP8892" s="91"/>
      <c r="DQ8892" s="72"/>
      <c r="DR8892" s="72"/>
      <c r="DS8892" s="72"/>
      <c r="DT8892" s="72"/>
      <c r="DZ8892" s="141"/>
      <c r="EA8892" s="141"/>
      <c r="EE8892" s="143"/>
    </row>
    <row r="8893" spans="78:135">
      <c r="BZ8893"/>
      <c r="CA8893" s="100"/>
      <c r="CB8893"/>
      <c r="CG8893" s="65"/>
      <c r="DK8893" s="95"/>
      <c r="DO8893" s="141"/>
      <c r="DP8893" s="91"/>
      <c r="DQ8893" s="72"/>
      <c r="DR8893" s="72"/>
      <c r="DS8893" s="72"/>
      <c r="DT8893" s="72"/>
      <c r="DZ8893" s="141"/>
      <c r="EA8893" s="141"/>
      <c r="EE8893" s="143"/>
    </row>
    <row r="8894" spans="78:135">
      <c r="BZ8894"/>
      <c r="CA8894" s="100"/>
      <c r="CB8894"/>
      <c r="CG8894" s="65"/>
      <c r="DK8894" s="95"/>
      <c r="DO8894" s="141"/>
      <c r="DP8894" s="91"/>
      <c r="DQ8894" s="72"/>
      <c r="DR8894" s="72"/>
      <c r="DS8894" s="72"/>
      <c r="DT8894" s="72"/>
      <c r="DZ8894" s="141"/>
      <c r="EA8894" s="141"/>
      <c r="EE8894" s="143"/>
    </row>
    <row r="8895" spans="78:135">
      <c r="BZ8895"/>
      <c r="CA8895" s="100"/>
      <c r="CB8895"/>
      <c r="CG8895" s="65"/>
      <c r="DK8895" s="95"/>
      <c r="DO8895" s="141"/>
      <c r="DP8895" s="91"/>
      <c r="DQ8895" s="72"/>
      <c r="DR8895" s="72"/>
      <c r="DS8895" s="72"/>
      <c r="DT8895" s="72"/>
      <c r="DZ8895" s="141"/>
      <c r="EA8895" s="141"/>
      <c r="EE8895" s="143"/>
    </row>
    <row r="8896" spans="78:135">
      <c r="BZ8896"/>
      <c r="CA8896" s="100"/>
      <c r="CB8896"/>
      <c r="CG8896" s="65"/>
      <c r="DK8896" s="95"/>
      <c r="DO8896" s="141"/>
      <c r="DP8896" s="91"/>
      <c r="DQ8896" s="72"/>
      <c r="DR8896" s="72"/>
      <c r="DS8896" s="72"/>
      <c r="DT8896" s="72"/>
      <c r="DZ8896" s="141"/>
      <c r="EA8896" s="141"/>
      <c r="EE8896" s="143"/>
    </row>
    <row r="8897" spans="78:135">
      <c r="BZ8897"/>
      <c r="CA8897" s="100"/>
      <c r="CB8897"/>
      <c r="CG8897" s="65"/>
      <c r="DK8897" s="95"/>
      <c r="DO8897" s="141"/>
      <c r="DP8897" s="91"/>
      <c r="DQ8897" s="72"/>
      <c r="DR8897" s="72"/>
      <c r="DS8897" s="72"/>
      <c r="DT8897" s="72"/>
      <c r="DZ8897" s="141"/>
      <c r="EA8897" s="141"/>
      <c r="EE8897" s="143"/>
    </row>
    <row r="8898" spans="78:135">
      <c r="BZ8898"/>
      <c r="CA8898" s="100"/>
      <c r="CB8898"/>
      <c r="CG8898" s="65"/>
      <c r="DK8898" s="95"/>
      <c r="DO8898" s="141"/>
      <c r="DP8898" s="91"/>
      <c r="DQ8898" s="72"/>
      <c r="DR8898" s="72"/>
      <c r="DS8898" s="72"/>
      <c r="DT8898" s="72"/>
      <c r="DZ8898" s="141"/>
      <c r="EA8898" s="141"/>
      <c r="EE8898" s="143"/>
    </row>
    <row r="8899" spans="78:135">
      <c r="BZ8899"/>
      <c r="CA8899" s="100"/>
      <c r="CB8899"/>
      <c r="CG8899" s="65"/>
      <c r="DK8899" s="95"/>
      <c r="DO8899" s="141"/>
      <c r="DP8899" s="91"/>
      <c r="DZ8899" s="141"/>
      <c r="EA8899" s="141"/>
      <c r="EE8899" s="143"/>
    </row>
    <row r="8900" spans="78:135">
      <c r="BZ8900"/>
      <c r="CA8900" s="100"/>
      <c r="CB8900"/>
      <c r="CG8900" s="65"/>
      <c r="DK8900" s="95"/>
      <c r="DO8900" s="141"/>
      <c r="DP8900" s="91"/>
      <c r="DZ8900" s="141"/>
      <c r="EA8900" s="141"/>
      <c r="EE8900" s="143"/>
    </row>
    <row r="8901" spans="78:135">
      <c r="BZ8901"/>
      <c r="CA8901" s="100"/>
      <c r="CB8901"/>
      <c r="CG8901" s="65"/>
      <c r="DK8901" s="95"/>
      <c r="DO8901" s="141"/>
      <c r="DP8901" s="91"/>
      <c r="DZ8901" s="141"/>
      <c r="EA8901" s="141"/>
      <c r="EE8901" s="143"/>
    </row>
    <row r="8902" spans="78:135">
      <c r="BZ8902"/>
      <c r="CA8902" s="100"/>
      <c r="CB8902"/>
      <c r="CG8902" s="65"/>
      <c r="DK8902" s="95"/>
      <c r="DO8902" s="141"/>
      <c r="DP8902" s="91"/>
      <c r="DZ8902" s="141"/>
      <c r="EA8902" s="141"/>
      <c r="EE8902" s="143"/>
    </row>
    <row r="8903" spans="78:135">
      <c r="BZ8903"/>
      <c r="CA8903" s="100"/>
      <c r="CB8903"/>
      <c r="CG8903" s="65"/>
      <c r="DK8903" s="95"/>
      <c r="DO8903" s="141"/>
      <c r="DP8903" s="91"/>
      <c r="DZ8903" s="141"/>
      <c r="EA8903" s="141"/>
      <c r="EE8903" s="143"/>
    </row>
    <row r="8904" spans="78:135">
      <c r="BZ8904"/>
      <c r="CA8904" s="100"/>
      <c r="CB8904"/>
      <c r="CG8904" s="65"/>
      <c r="DK8904" s="95"/>
      <c r="DO8904" s="141"/>
      <c r="DP8904" s="91"/>
      <c r="DZ8904" s="141"/>
      <c r="EA8904" s="141"/>
      <c r="EE8904" s="143"/>
    </row>
    <row r="8905" spans="78:135">
      <c r="BZ8905"/>
      <c r="CA8905" s="100"/>
      <c r="CB8905"/>
      <c r="CG8905" s="65"/>
      <c r="DK8905" s="95"/>
      <c r="DO8905" s="141"/>
      <c r="DP8905" s="91"/>
      <c r="DZ8905" s="141"/>
      <c r="EA8905" s="141"/>
      <c r="EE8905" s="143"/>
    </row>
    <row r="8906" spans="78:135">
      <c r="BZ8906"/>
      <c r="CA8906" s="100"/>
      <c r="CB8906"/>
      <c r="CG8906" s="65"/>
      <c r="DK8906" s="95"/>
      <c r="DO8906" s="141"/>
      <c r="DP8906" s="91"/>
      <c r="DZ8906" s="141"/>
      <c r="EA8906" s="141"/>
      <c r="EE8906" s="143"/>
    </row>
    <row r="8907" spans="78:135">
      <c r="BZ8907"/>
      <c r="CA8907" s="100"/>
      <c r="CB8907"/>
      <c r="CG8907" s="65"/>
      <c r="DK8907" s="95"/>
      <c r="DO8907" s="141"/>
      <c r="DP8907" s="91"/>
      <c r="DZ8907" s="141"/>
      <c r="EA8907" s="141"/>
      <c r="EE8907" s="143"/>
    </row>
    <row r="8908" spans="78:135">
      <c r="BZ8908"/>
      <c r="CA8908" s="100"/>
      <c r="CB8908"/>
      <c r="CG8908" s="65"/>
      <c r="DK8908" s="95"/>
      <c r="DO8908" s="141"/>
      <c r="DP8908" s="91"/>
      <c r="DZ8908" s="141"/>
      <c r="EA8908" s="141"/>
      <c r="EE8908" s="143"/>
    </row>
    <row r="8909" spans="78:135">
      <c r="BZ8909"/>
      <c r="CA8909" s="100"/>
      <c r="CB8909"/>
      <c r="CG8909" s="65"/>
      <c r="DK8909" s="95"/>
      <c r="DO8909" s="141"/>
      <c r="DP8909" s="91"/>
      <c r="DZ8909" s="141"/>
      <c r="EA8909" s="141"/>
      <c r="EE8909" s="143"/>
    </row>
    <row r="8910" spans="78:135">
      <c r="BZ8910"/>
      <c r="CA8910" s="100"/>
      <c r="CB8910"/>
      <c r="CG8910" s="65"/>
      <c r="DK8910" s="95"/>
      <c r="DO8910" s="141"/>
      <c r="DP8910" s="91"/>
      <c r="DZ8910" s="141"/>
      <c r="EA8910" s="141"/>
      <c r="EE8910" s="143"/>
    </row>
    <row r="8911" spans="78:135">
      <c r="BZ8911"/>
      <c r="CA8911" s="100"/>
      <c r="CB8911"/>
      <c r="CG8911" s="65"/>
      <c r="DK8911" s="95"/>
      <c r="DO8911" s="141"/>
      <c r="DP8911" s="91"/>
      <c r="DZ8911" s="141"/>
      <c r="EA8911" s="141"/>
      <c r="EE8911" s="143"/>
    </row>
    <row r="8912" spans="78:135">
      <c r="BZ8912"/>
      <c r="CA8912" s="100"/>
      <c r="CB8912"/>
      <c r="CG8912" s="65"/>
      <c r="DK8912" s="95"/>
      <c r="DO8912" s="141"/>
      <c r="DP8912" s="91"/>
      <c r="DZ8912" s="141"/>
      <c r="EA8912" s="141"/>
      <c r="EE8912" s="143"/>
    </row>
    <row r="8913" spans="78:135">
      <c r="BZ8913"/>
      <c r="CA8913" s="100"/>
      <c r="CB8913"/>
      <c r="CG8913" s="65"/>
      <c r="DK8913" s="95"/>
      <c r="DO8913" s="141"/>
      <c r="DP8913" s="91"/>
      <c r="DZ8913" s="141"/>
      <c r="EA8913" s="141"/>
      <c r="EE8913" s="143"/>
    </row>
    <row r="8914" spans="78:135">
      <c r="BZ8914"/>
      <c r="CA8914" s="100"/>
      <c r="CB8914"/>
      <c r="CG8914" s="65"/>
      <c r="DK8914" s="95"/>
      <c r="DO8914" s="141"/>
      <c r="DP8914" s="91"/>
      <c r="DZ8914" s="141"/>
      <c r="EA8914" s="141"/>
      <c r="EE8914" s="143"/>
    </row>
    <row r="8915" spans="78:135">
      <c r="BZ8915"/>
      <c r="CA8915" s="100"/>
      <c r="CB8915"/>
      <c r="CG8915" s="65"/>
      <c r="DK8915" s="95"/>
      <c r="DO8915" s="141"/>
      <c r="DP8915" s="91"/>
      <c r="DZ8915" s="141"/>
      <c r="EA8915" s="141"/>
      <c r="EE8915" s="143"/>
    </row>
    <row r="8916" spans="78:135">
      <c r="BZ8916"/>
      <c r="CA8916" s="100"/>
      <c r="CB8916"/>
      <c r="CG8916" s="65"/>
      <c r="DK8916" s="95"/>
      <c r="DO8916" s="141"/>
      <c r="DP8916" s="91"/>
      <c r="DZ8916" s="141"/>
      <c r="EA8916" s="141"/>
      <c r="EE8916" s="143"/>
    </row>
    <row r="8917" spans="78:135">
      <c r="BZ8917"/>
      <c r="CA8917" s="100"/>
      <c r="CB8917"/>
      <c r="CG8917" s="65"/>
      <c r="DK8917" s="95"/>
      <c r="DO8917" s="141"/>
      <c r="DP8917" s="91"/>
      <c r="DZ8917" s="141"/>
      <c r="EA8917" s="141"/>
      <c r="EE8917" s="143"/>
    </row>
    <row r="8918" spans="78:135">
      <c r="BZ8918"/>
      <c r="CA8918" s="100"/>
      <c r="CB8918"/>
      <c r="CG8918" s="65"/>
      <c r="DK8918" s="95"/>
      <c r="DO8918" s="141"/>
      <c r="DP8918" s="91"/>
      <c r="DZ8918" s="141"/>
      <c r="EA8918" s="141"/>
      <c r="EE8918" s="143"/>
    </row>
    <row r="8919" spans="78:135">
      <c r="BZ8919"/>
      <c r="CA8919" s="100"/>
      <c r="CB8919"/>
      <c r="CG8919" s="65"/>
      <c r="DK8919" s="95"/>
      <c r="DO8919" s="141"/>
      <c r="DP8919" s="91"/>
      <c r="DZ8919" s="141"/>
      <c r="EA8919" s="141"/>
      <c r="EE8919" s="143"/>
    </row>
    <row r="8920" spans="78:135">
      <c r="BZ8920"/>
      <c r="CA8920" s="100"/>
      <c r="CB8920"/>
      <c r="CG8920" s="65"/>
      <c r="DK8920" s="95"/>
      <c r="DO8920" s="141"/>
      <c r="DP8920" s="91"/>
      <c r="DZ8920" s="141"/>
      <c r="EA8920" s="141"/>
      <c r="EE8920" s="143"/>
    </row>
    <row r="8921" spans="78:135">
      <c r="BZ8921"/>
      <c r="CA8921" s="100"/>
      <c r="CB8921"/>
      <c r="CG8921" s="65"/>
      <c r="DK8921" s="95"/>
      <c r="DO8921" s="141"/>
      <c r="DP8921" s="91"/>
      <c r="DZ8921" s="141"/>
      <c r="EA8921" s="141"/>
      <c r="EE8921" s="143"/>
    </row>
    <row r="8922" spans="78:135">
      <c r="BZ8922"/>
      <c r="CA8922" s="100"/>
      <c r="CB8922"/>
      <c r="CG8922" s="65"/>
      <c r="DK8922" s="95"/>
      <c r="DO8922" s="141"/>
      <c r="DP8922" s="91"/>
      <c r="DZ8922" s="141"/>
      <c r="EA8922" s="141"/>
      <c r="EE8922" s="143"/>
    </row>
    <row r="8923" spans="78:135">
      <c r="BZ8923"/>
      <c r="CA8923" s="100"/>
      <c r="CB8923"/>
      <c r="CG8923" s="65"/>
      <c r="DK8923" s="95"/>
      <c r="DO8923" s="141"/>
      <c r="DP8923" s="91"/>
      <c r="DZ8923" s="141"/>
      <c r="EA8923" s="141"/>
      <c r="EE8923" s="143"/>
    </row>
    <row r="8924" spans="78:135">
      <c r="BZ8924"/>
      <c r="CA8924" s="100"/>
      <c r="CB8924"/>
      <c r="CG8924" s="65"/>
      <c r="DK8924" s="95"/>
      <c r="DO8924" s="141"/>
      <c r="DP8924" s="91"/>
      <c r="DZ8924" s="141"/>
      <c r="EA8924" s="141"/>
      <c r="EE8924" s="143"/>
    </row>
    <row r="8925" spans="78:135">
      <c r="BZ8925"/>
      <c r="CA8925" s="100"/>
      <c r="CB8925"/>
      <c r="CG8925" s="65"/>
      <c r="DK8925" s="95"/>
      <c r="DO8925" s="141"/>
      <c r="DP8925" s="91"/>
      <c r="DZ8925" s="141"/>
      <c r="EA8925" s="141"/>
      <c r="EE8925" s="143"/>
    </row>
    <row r="8926" spans="78:135">
      <c r="BZ8926"/>
      <c r="CA8926" s="100"/>
      <c r="CB8926"/>
      <c r="CG8926" s="65"/>
      <c r="DK8926" s="95"/>
      <c r="DO8926" s="141"/>
      <c r="DP8926" s="91"/>
      <c r="DZ8926" s="141"/>
      <c r="EA8926" s="141"/>
      <c r="EE8926" s="143"/>
    </row>
    <row r="8927" spans="78:135">
      <c r="BZ8927"/>
      <c r="CA8927" s="100"/>
      <c r="CB8927"/>
      <c r="CG8927" s="65"/>
      <c r="DK8927" s="95"/>
      <c r="DO8927" s="141"/>
      <c r="DP8927" s="91"/>
      <c r="DZ8927" s="141"/>
      <c r="EA8927" s="141"/>
      <c r="EE8927" s="143"/>
    </row>
    <row r="8928" spans="78:135">
      <c r="BZ8928"/>
      <c r="CA8928" s="100"/>
      <c r="CB8928"/>
      <c r="CG8928" s="65"/>
      <c r="DK8928" s="95"/>
      <c r="DO8928" s="141"/>
      <c r="DP8928" s="91"/>
      <c r="DZ8928" s="141"/>
      <c r="EA8928" s="141"/>
      <c r="EE8928" s="143"/>
    </row>
    <row r="8929" spans="78:135">
      <c r="BZ8929"/>
      <c r="CA8929" s="100"/>
      <c r="CB8929"/>
      <c r="CG8929" s="65"/>
      <c r="DK8929" s="95"/>
      <c r="DO8929" s="141"/>
      <c r="DP8929" s="91"/>
      <c r="DZ8929" s="141"/>
      <c r="EA8929" s="141"/>
      <c r="EE8929" s="143"/>
    </row>
    <row r="8930" spans="78:135">
      <c r="BZ8930"/>
      <c r="CA8930" s="100"/>
      <c r="CB8930"/>
      <c r="CG8930" s="65"/>
      <c r="DK8930" s="95"/>
      <c r="DO8930" s="141"/>
      <c r="DP8930" s="91"/>
      <c r="DZ8930" s="141"/>
      <c r="EA8930" s="141"/>
      <c r="EE8930" s="143"/>
    </row>
    <row r="8931" spans="78:135">
      <c r="BZ8931"/>
      <c r="CA8931" s="100"/>
      <c r="CB8931"/>
      <c r="CG8931" s="65"/>
      <c r="DK8931" s="95"/>
      <c r="DO8931" s="141"/>
      <c r="DP8931" s="91"/>
      <c r="DZ8931" s="141"/>
      <c r="EA8931" s="141"/>
      <c r="EE8931" s="143"/>
    </row>
    <row r="8932" spans="78:135">
      <c r="BZ8932"/>
      <c r="CA8932" s="100"/>
      <c r="CB8932"/>
      <c r="CG8932" s="65"/>
      <c r="DK8932" s="95"/>
      <c r="DO8932" s="141"/>
      <c r="DP8932" s="91"/>
      <c r="DZ8932" s="141"/>
      <c r="EA8932" s="141"/>
      <c r="EE8932" s="143"/>
    </row>
    <row r="8933" spans="78:135">
      <c r="BZ8933"/>
      <c r="CA8933" s="100"/>
      <c r="CB8933"/>
      <c r="CG8933" s="65"/>
      <c r="DK8933" s="95"/>
      <c r="DO8933" s="141"/>
      <c r="DP8933" s="91"/>
      <c r="DZ8933" s="141"/>
      <c r="EA8933" s="141"/>
      <c r="EE8933" s="143"/>
    </row>
    <row r="8934" spans="78:135">
      <c r="BZ8934"/>
      <c r="CA8934" s="100"/>
      <c r="CB8934"/>
      <c r="CG8934" s="65"/>
      <c r="DK8934" s="95"/>
      <c r="DO8934" s="141"/>
      <c r="DP8934" s="91"/>
      <c r="DZ8934" s="141"/>
      <c r="EA8934" s="141"/>
      <c r="EE8934" s="143"/>
    </row>
    <row r="8935" spans="78:135">
      <c r="BZ8935"/>
      <c r="CA8935" s="100"/>
      <c r="CB8935"/>
      <c r="CG8935" s="65"/>
      <c r="DK8935" s="95"/>
      <c r="DO8935" s="141"/>
      <c r="DP8935" s="91"/>
      <c r="DZ8935" s="141"/>
      <c r="EA8935" s="141"/>
      <c r="EE8935" s="143"/>
    </row>
    <row r="8936" spans="78:135">
      <c r="BZ8936"/>
      <c r="CA8936" s="100"/>
      <c r="CB8936"/>
      <c r="CG8936" s="65"/>
      <c r="DK8936" s="95"/>
      <c r="DO8936" s="141"/>
      <c r="DP8936" s="91"/>
      <c r="DZ8936" s="141"/>
      <c r="EA8936" s="141"/>
      <c r="EE8936" s="143"/>
    </row>
    <row r="8937" spans="78:135">
      <c r="BZ8937"/>
      <c r="CA8937" s="100"/>
      <c r="CB8937"/>
      <c r="CG8937" s="65"/>
      <c r="DK8937" s="95"/>
      <c r="DO8937" s="141"/>
      <c r="DP8937" s="91"/>
      <c r="DZ8937" s="141"/>
      <c r="EA8937" s="141"/>
      <c r="EE8937" s="143"/>
    </row>
    <row r="8938" spans="78:135">
      <c r="BZ8938"/>
      <c r="CA8938" s="100"/>
      <c r="CB8938"/>
      <c r="CG8938" s="65"/>
      <c r="DK8938" s="95"/>
      <c r="DO8938" s="141"/>
      <c r="DP8938" s="91"/>
      <c r="DZ8938" s="141"/>
      <c r="EA8938" s="141"/>
      <c r="EE8938" s="143"/>
    </row>
    <row r="8939" spans="78:135">
      <c r="BZ8939"/>
      <c r="CA8939" s="100"/>
      <c r="CB8939"/>
      <c r="CG8939" s="65"/>
      <c r="DK8939" s="95"/>
      <c r="DO8939" s="141"/>
      <c r="DP8939" s="91"/>
      <c r="DZ8939" s="141"/>
      <c r="EA8939" s="141"/>
      <c r="EE8939" s="143"/>
    </row>
    <row r="8940" spans="78:135">
      <c r="BZ8940"/>
      <c r="CA8940" s="100"/>
      <c r="CB8940"/>
      <c r="CG8940" s="65"/>
      <c r="DK8940" s="95"/>
      <c r="DO8940" s="141"/>
      <c r="DP8940" s="91"/>
      <c r="DZ8940" s="141"/>
      <c r="EA8940" s="141"/>
      <c r="EE8940" s="143"/>
    </row>
    <row r="8941" spans="78:135">
      <c r="BZ8941"/>
      <c r="CA8941" s="100"/>
      <c r="CB8941"/>
      <c r="CG8941" s="65"/>
      <c r="DK8941" s="95"/>
      <c r="DO8941" s="141"/>
      <c r="DP8941" s="91"/>
      <c r="DZ8941" s="141"/>
      <c r="EA8941" s="141"/>
      <c r="EE8941" s="143"/>
    </row>
    <row r="8942" spans="78:135">
      <c r="BZ8942"/>
      <c r="CA8942" s="100"/>
      <c r="CB8942"/>
      <c r="CG8942" s="65"/>
      <c r="DK8942" s="95"/>
      <c r="DO8942" s="141"/>
      <c r="DP8942" s="91"/>
      <c r="DZ8942" s="141"/>
      <c r="EA8942" s="141"/>
      <c r="EE8942" s="143"/>
    </row>
    <row r="8943" spans="78:135">
      <c r="BZ8943"/>
      <c r="CA8943" s="100"/>
      <c r="CB8943"/>
      <c r="CG8943" s="65"/>
      <c r="DK8943" s="95"/>
      <c r="DO8943" s="141"/>
      <c r="DP8943" s="91"/>
      <c r="DZ8943" s="141"/>
      <c r="EA8943" s="141"/>
      <c r="EE8943" s="143"/>
    </row>
    <row r="8944" spans="78:135">
      <c r="BZ8944"/>
      <c r="CA8944" s="100"/>
      <c r="CB8944"/>
      <c r="CG8944" s="65"/>
      <c r="DK8944" s="95"/>
      <c r="DO8944" s="141"/>
      <c r="DP8944" s="91"/>
      <c r="DZ8944" s="141"/>
      <c r="EA8944" s="141"/>
      <c r="EE8944" s="143"/>
    </row>
    <row r="8945" spans="78:135">
      <c r="BZ8945"/>
      <c r="CA8945" s="100"/>
      <c r="CB8945"/>
      <c r="CG8945" s="65"/>
      <c r="DK8945" s="95"/>
      <c r="DO8945" s="141"/>
      <c r="DP8945" s="91"/>
      <c r="DZ8945" s="141"/>
      <c r="EA8945" s="141"/>
      <c r="EE8945" s="143"/>
    </row>
    <row r="8946" spans="78:135">
      <c r="BZ8946"/>
      <c r="CA8946" s="100"/>
      <c r="CB8946"/>
      <c r="CG8946" s="65"/>
      <c r="DK8946" s="95"/>
      <c r="DO8946" s="141"/>
      <c r="DP8946" s="91"/>
      <c r="DZ8946" s="141"/>
      <c r="EA8946" s="141"/>
      <c r="EE8946" s="143"/>
    </row>
    <row r="8947" spans="78:135">
      <c r="BZ8947"/>
      <c r="CA8947" s="100"/>
      <c r="CB8947"/>
      <c r="CG8947" s="65"/>
      <c r="DK8947" s="95"/>
      <c r="DO8947" s="141"/>
      <c r="DP8947" s="91"/>
      <c r="DZ8947" s="141"/>
      <c r="EA8947" s="141"/>
      <c r="EE8947" s="143"/>
    </row>
    <row r="8948" spans="78:135">
      <c r="BZ8948"/>
      <c r="CA8948" s="100"/>
      <c r="CB8948"/>
      <c r="CG8948" s="65"/>
      <c r="DK8948" s="95"/>
      <c r="DO8948" s="141"/>
      <c r="DP8948" s="91"/>
      <c r="DZ8948" s="141"/>
      <c r="EA8948" s="141"/>
      <c r="EE8948" s="143"/>
    </row>
    <row r="8949" spans="78:135">
      <c r="BZ8949"/>
      <c r="CA8949" s="100"/>
      <c r="CB8949"/>
      <c r="CG8949" s="65"/>
      <c r="DK8949" s="95"/>
      <c r="DO8949" s="141"/>
      <c r="DP8949" s="91"/>
      <c r="DZ8949" s="141"/>
      <c r="EA8949" s="141"/>
      <c r="EE8949" s="143"/>
    </row>
    <row r="8950" spans="78:135">
      <c r="BZ8950"/>
      <c r="CA8950" s="100"/>
      <c r="CB8950"/>
      <c r="CG8950" s="65"/>
      <c r="DK8950" s="95"/>
      <c r="DO8950" s="141"/>
      <c r="DP8950" s="91"/>
      <c r="DZ8950" s="141"/>
      <c r="EA8950" s="141"/>
      <c r="EE8950" s="143"/>
    </row>
    <row r="8951" spans="78:135">
      <c r="BZ8951"/>
      <c r="CA8951" s="100"/>
      <c r="CB8951"/>
      <c r="CG8951" s="65"/>
      <c r="DK8951" s="95"/>
      <c r="DO8951" s="141"/>
      <c r="DP8951" s="91"/>
      <c r="DZ8951" s="141"/>
      <c r="EA8951" s="141"/>
      <c r="EE8951" s="143"/>
    </row>
    <row r="8952" spans="78:135">
      <c r="BZ8952"/>
      <c r="CA8952" s="100"/>
      <c r="CB8952"/>
      <c r="CG8952" s="65"/>
      <c r="DK8952" s="95"/>
      <c r="DO8952" s="141"/>
      <c r="DP8952" s="91"/>
      <c r="DZ8952" s="141"/>
      <c r="EA8952" s="141"/>
      <c r="EE8952" s="143"/>
    </row>
    <row r="8953" spans="78:135">
      <c r="BZ8953"/>
      <c r="CA8953" s="100"/>
      <c r="CB8953"/>
      <c r="CG8953" s="65"/>
      <c r="DK8953" s="95"/>
      <c r="DO8953" s="141"/>
      <c r="DP8953" s="91"/>
      <c r="DZ8953" s="141"/>
      <c r="EA8953" s="141"/>
      <c r="EE8953" s="143"/>
    </row>
    <row r="8954" spans="78:135">
      <c r="BZ8954"/>
      <c r="CA8954" s="100"/>
      <c r="CB8954"/>
      <c r="CG8954" s="65"/>
      <c r="DK8954" s="95"/>
      <c r="DO8954" s="141"/>
      <c r="DP8954" s="91"/>
      <c r="DZ8954" s="141"/>
      <c r="EA8954" s="141"/>
      <c r="EE8954" s="143"/>
    </row>
    <row r="8955" spans="78:135">
      <c r="BZ8955"/>
      <c r="CA8955" s="100"/>
      <c r="CB8955"/>
      <c r="CG8955" s="65"/>
      <c r="DK8955" s="95"/>
      <c r="DO8955" s="141"/>
      <c r="DP8955" s="91"/>
      <c r="DZ8955" s="141"/>
      <c r="EA8955" s="141"/>
      <c r="EE8955" s="143"/>
    </row>
    <row r="8956" spans="78:135">
      <c r="BZ8956"/>
      <c r="CA8956" s="100"/>
      <c r="CB8956"/>
      <c r="CG8956" s="65"/>
      <c r="DK8956" s="95"/>
      <c r="DO8956" s="141"/>
      <c r="DP8956" s="91"/>
      <c r="DZ8956" s="141"/>
      <c r="EA8956" s="141"/>
      <c r="EE8956" s="143"/>
    </row>
    <row r="8957" spans="78:135">
      <c r="BZ8957"/>
      <c r="CA8957" s="100"/>
      <c r="CB8957"/>
      <c r="CG8957" s="65"/>
      <c r="DK8957" s="95"/>
      <c r="DO8957" s="141"/>
      <c r="DP8957" s="91"/>
      <c r="DZ8957" s="141"/>
      <c r="EA8957" s="141"/>
      <c r="EE8957" s="143"/>
    </row>
    <row r="8958" spans="78:135">
      <c r="BZ8958"/>
      <c r="CA8958" s="100"/>
      <c r="CB8958"/>
      <c r="CG8958" s="65"/>
      <c r="DK8958" s="95"/>
      <c r="DO8958" s="141"/>
      <c r="DP8958" s="91"/>
      <c r="DZ8958" s="141"/>
      <c r="EA8958" s="141"/>
      <c r="EE8958" s="143"/>
    </row>
    <row r="8959" spans="78:135">
      <c r="BZ8959"/>
      <c r="CA8959" s="100"/>
      <c r="CB8959"/>
      <c r="CG8959" s="65"/>
      <c r="DK8959" s="95"/>
      <c r="DO8959" s="141"/>
      <c r="DP8959" s="91"/>
      <c r="DZ8959" s="141"/>
      <c r="EA8959" s="141"/>
      <c r="EE8959" s="143"/>
    </row>
    <row r="8960" spans="78:135">
      <c r="BZ8960"/>
      <c r="CA8960" s="100"/>
      <c r="CB8960"/>
      <c r="CG8960" s="65"/>
      <c r="DK8960" s="95"/>
      <c r="DO8960" s="141"/>
      <c r="DP8960" s="91"/>
      <c r="DZ8960" s="141"/>
      <c r="EA8960" s="141"/>
      <c r="EE8960" s="143"/>
    </row>
    <row r="8961" spans="78:135">
      <c r="BZ8961"/>
      <c r="CA8961" s="100"/>
      <c r="CB8961"/>
      <c r="CG8961" s="65"/>
      <c r="DK8961" s="95"/>
      <c r="DO8961" s="141"/>
      <c r="DP8961" s="91"/>
      <c r="DZ8961" s="141"/>
      <c r="EA8961" s="141"/>
      <c r="EE8961" s="143"/>
    </row>
    <row r="8962" spans="78:135">
      <c r="BZ8962"/>
      <c r="CA8962" s="100"/>
      <c r="CB8962"/>
      <c r="CG8962" s="65"/>
      <c r="DK8962" s="95"/>
      <c r="DO8962" s="141"/>
      <c r="DP8962" s="91"/>
      <c r="DZ8962" s="141"/>
      <c r="EA8962" s="141"/>
      <c r="EE8962" s="143"/>
    </row>
    <row r="8963" spans="78:135">
      <c r="BZ8963"/>
      <c r="CA8963" s="100"/>
      <c r="CB8963"/>
      <c r="CG8963" s="65"/>
      <c r="DK8963" s="95"/>
      <c r="DO8963" s="141"/>
      <c r="DP8963" s="91"/>
      <c r="DZ8963" s="141"/>
      <c r="EA8963" s="141"/>
      <c r="EE8963" s="143"/>
    </row>
    <row r="8964" spans="78:135">
      <c r="BZ8964"/>
      <c r="CA8964" s="100"/>
      <c r="CB8964"/>
      <c r="CG8964" s="65"/>
      <c r="DK8964" s="95"/>
      <c r="DO8964" s="141"/>
      <c r="DP8964" s="91"/>
      <c r="DZ8964" s="141"/>
      <c r="EA8964" s="141"/>
      <c r="EE8964" s="143"/>
    </row>
    <row r="8965" spans="78:135">
      <c r="BZ8965"/>
      <c r="CA8965" s="100"/>
      <c r="CB8965"/>
      <c r="CG8965" s="65"/>
      <c r="DK8965" s="95"/>
      <c r="DO8965" s="141"/>
      <c r="DP8965" s="91"/>
      <c r="DZ8965" s="141"/>
      <c r="EA8965" s="141"/>
      <c r="EE8965" s="143"/>
    </row>
    <row r="8966" spans="78:135">
      <c r="BZ8966"/>
      <c r="CA8966" s="100"/>
      <c r="CB8966"/>
      <c r="CG8966" s="65"/>
      <c r="DK8966" s="95"/>
      <c r="DO8966" s="141"/>
      <c r="DP8966" s="91"/>
      <c r="DZ8966" s="141"/>
      <c r="EA8966" s="141"/>
      <c r="EE8966" s="143"/>
    </row>
    <row r="8967" spans="78:135">
      <c r="BZ8967"/>
      <c r="CA8967" s="100"/>
      <c r="CB8967"/>
      <c r="CG8967" s="65"/>
      <c r="DK8967" s="95"/>
      <c r="DO8967" s="141"/>
      <c r="DP8967" s="91"/>
      <c r="DZ8967" s="141"/>
      <c r="EA8967" s="141"/>
      <c r="EE8967" s="143"/>
    </row>
    <row r="8968" spans="78:135">
      <c r="BZ8968"/>
      <c r="CA8968" s="100"/>
      <c r="CB8968"/>
      <c r="CG8968" s="65"/>
      <c r="DK8968" s="95"/>
      <c r="DO8968" s="141"/>
      <c r="DP8968" s="91"/>
      <c r="DZ8968" s="141"/>
      <c r="EA8968" s="141"/>
      <c r="EE8968" s="143"/>
    </row>
    <row r="8969" spans="78:135">
      <c r="BZ8969"/>
      <c r="CA8969" s="100"/>
      <c r="CB8969"/>
      <c r="CG8969" s="65"/>
      <c r="DK8969" s="95"/>
      <c r="DO8969" s="141"/>
      <c r="DP8969" s="91"/>
      <c r="DZ8969" s="141"/>
      <c r="EA8969" s="141"/>
      <c r="EE8969" s="143"/>
    </row>
    <row r="8970" spans="78:135">
      <c r="BZ8970"/>
      <c r="CA8970" s="100"/>
      <c r="CB8970"/>
      <c r="CG8970" s="65"/>
      <c r="DK8970" s="95"/>
      <c r="DO8970" s="141"/>
      <c r="DP8970" s="91"/>
      <c r="DZ8970" s="141"/>
      <c r="EA8970" s="141"/>
      <c r="EE8970" s="143"/>
    </row>
    <row r="8971" spans="78:135">
      <c r="BZ8971"/>
      <c r="CA8971" s="100"/>
      <c r="CB8971"/>
      <c r="CG8971" s="65"/>
      <c r="DK8971" s="95"/>
      <c r="DO8971" s="141"/>
      <c r="DP8971" s="91"/>
      <c r="DZ8971" s="141"/>
      <c r="EA8971" s="141"/>
      <c r="EE8971" s="143"/>
    </row>
    <row r="8972" spans="78:135">
      <c r="BZ8972"/>
      <c r="CA8972" s="100"/>
      <c r="CB8972"/>
      <c r="CG8972" s="65"/>
      <c r="DK8972" s="95"/>
      <c r="DO8972" s="141"/>
      <c r="DP8972" s="91"/>
      <c r="DZ8972" s="141"/>
      <c r="EA8972" s="141"/>
      <c r="EE8972" s="143"/>
    </row>
    <row r="8973" spans="78:135">
      <c r="BZ8973"/>
      <c r="CA8973" s="100"/>
      <c r="CB8973"/>
      <c r="CG8973" s="65"/>
      <c r="DK8973" s="95"/>
      <c r="DO8973" s="141"/>
      <c r="DP8973" s="91"/>
      <c r="DZ8973" s="141"/>
      <c r="EA8973" s="141"/>
      <c r="EE8973" s="143"/>
    </row>
    <row r="8974" spans="78:135">
      <c r="BZ8974"/>
      <c r="CA8974" s="100"/>
      <c r="CB8974"/>
      <c r="CG8974" s="65"/>
      <c r="DK8974" s="95"/>
      <c r="DO8974" s="141"/>
      <c r="DP8974" s="91"/>
      <c r="DZ8974" s="141"/>
      <c r="EA8974" s="141"/>
      <c r="EE8974" s="143"/>
    </row>
    <row r="8975" spans="78:135">
      <c r="BZ8975"/>
      <c r="CA8975" s="100"/>
      <c r="CB8975"/>
      <c r="CG8975" s="65"/>
      <c r="DK8975" s="95"/>
      <c r="DO8975" s="141"/>
      <c r="DP8975" s="91"/>
      <c r="DZ8975" s="141"/>
      <c r="EA8975" s="141"/>
      <c r="EE8975" s="143"/>
    </row>
    <row r="8976" spans="78:135">
      <c r="BZ8976"/>
      <c r="CA8976" s="100"/>
      <c r="CB8976"/>
      <c r="CG8976" s="65"/>
      <c r="DK8976" s="95"/>
      <c r="DO8976" s="141"/>
      <c r="DP8976" s="91"/>
      <c r="DZ8976" s="141"/>
      <c r="EA8976" s="141"/>
      <c r="EE8976" s="143"/>
    </row>
    <row r="8977" spans="78:135">
      <c r="BZ8977"/>
      <c r="CA8977" s="100"/>
      <c r="CB8977"/>
      <c r="CG8977" s="65"/>
      <c r="DK8977" s="95"/>
      <c r="DO8977" s="141"/>
      <c r="DP8977" s="91"/>
      <c r="DZ8977" s="141"/>
      <c r="EA8977" s="141"/>
      <c r="EE8977" s="143"/>
    </row>
    <row r="8978" spans="78:135">
      <c r="BZ8978"/>
      <c r="CA8978" s="100"/>
      <c r="CB8978"/>
      <c r="CG8978" s="65"/>
      <c r="DK8978" s="95"/>
      <c r="DO8978" s="141"/>
      <c r="DP8978" s="91"/>
      <c r="DZ8978" s="141"/>
      <c r="EA8978" s="141"/>
      <c r="EE8978" s="143"/>
    </row>
    <row r="8979" spans="78:135">
      <c r="BZ8979"/>
      <c r="CA8979" s="100"/>
      <c r="CB8979"/>
      <c r="CG8979" s="65"/>
      <c r="DK8979" s="95"/>
      <c r="DO8979" s="141"/>
      <c r="DP8979" s="91"/>
      <c r="DZ8979" s="141"/>
      <c r="EA8979" s="141"/>
      <c r="EE8979" s="143"/>
    </row>
    <row r="8980" spans="78:135">
      <c r="BZ8980"/>
      <c r="CA8980" s="100"/>
      <c r="CB8980"/>
      <c r="CG8980" s="65"/>
      <c r="DK8980" s="95"/>
      <c r="DO8980" s="141"/>
      <c r="DP8980" s="91"/>
      <c r="DZ8980" s="141"/>
      <c r="EA8980" s="141"/>
      <c r="EE8980" s="143"/>
    </row>
    <row r="8981" spans="78:135">
      <c r="BZ8981"/>
      <c r="CA8981" s="100"/>
      <c r="CB8981"/>
      <c r="CG8981" s="65"/>
      <c r="DK8981" s="95"/>
      <c r="DO8981" s="141"/>
      <c r="DP8981" s="91"/>
      <c r="DZ8981" s="141"/>
      <c r="EA8981" s="141"/>
      <c r="EE8981" s="143"/>
    </row>
    <row r="8982" spans="78:135">
      <c r="BZ8982"/>
      <c r="CA8982" s="100"/>
      <c r="CB8982"/>
      <c r="CG8982" s="65"/>
      <c r="DK8982" s="95"/>
      <c r="DO8982" s="141"/>
      <c r="DP8982" s="91"/>
      <c r="DZ8982" s="141"/>
      <c r="EA8982" s="141"/>
      <c r="EE8982" s="143"/>
    </row>
    <row r="8983" spans="78:135">
      <c r="BZ8983"/>
      <c r="CA8983" s="100"/>
      <c r="CB8983"/>
      <c r="CG8983" s="65"/>
      <c r="DK8983" s="95"/>
      <c r="DO8983" s="141"/>
      <c r="DP8983" s="91"/>
      <c r="DZ8983" s="141"/>
      <c r="EA8983" s="141"/>
      <c r="EE8983" s="143"/>
    </row>
    <row r="8984" spans="78:135">
      <c r="BZ8984"/>
      <c r="CA8984" s="100"/>
      <c r="CB8984"/>
      <c r="CG8984" s="65"/>
      <c r="DK8984" s="95"/>
      <c r="DO8984" s="141"/>
      <c r="DP8984" s="91"/>
      <c r="DZ8984" s="141"/>
      <c r="EA8984" s="141"/>
      <c r="EE8984" s="143"/>
    </row>
    <row r="8985" spans="78:135">
      <c r="BZ8985"/>
      <c r="CA8985" s="100"/>
      <c r="CB8985"/>
      <c r="CG8985" s="65"/>
      <c r="DK8985" s="95"/>
      <c r="DO8985" s="141"/>
      <c r="DP8985" s="91"/>
      <c r="DZ8985" s="141"/>
      <c r="EA8985" s="141"/>
      <c r="EE8985" s="143"/>
    </row>
    <row r="8986" spans="78:135">
      <c r="BZ8986"/>
      <c r="CA8986" s="100"/>
      <c r="CB8986"/>
      <c r="CG8986" s="65"/>
      <c r="DK8986" s="95"/>
      <c r="DO8986" s="141"/>
      <c r="DP8986" s="91"/>
      <c r="DZ8986" s="141"/>
      <c r="EA8986" s="141"/>
      <c r="EE8986" s="143"/>
    </row>
    <row r="8987" spans="78:135">
      <c r="BZ8987"/>
      <c r="CA8987" s="100"/>
      <c r="CB8987"/>
      <c r="CG8987" s="65"/>
      <c r="DK8987" s="95"/>
      <c r="DO8987" s="141"/>
      <c r="DP8987" s="91"/>
      <c r="DZ8987" s="141"/>
      <c r="EA8987" s="141"/>
      <c r="EE8987" s="143"/>
    </row>
    <row r="8988" spans="78:135">
      <c r="BZ8988"/>
      <c r="CA8988" s="100"/>
      <c r="CB8988"/>
      <c r="CG8988" s="65"/>
      <c r="DK8988" s="95"/>
      <c r="DO8988" s="141"/>
      <c r="DP8988" s="91"/>
      <c r="DZ8988" s="141"/>
      <c r="EA8988" s="141"/>
      <c r="EE8988" s="143"/>
    </row>
    <row r="8989" spans="78:135">
      <c r="BZ8989"/>
      <c r="CA8989" s="100"/>
      <c r="CB8989"/>
      <c r="CG8989" s="65"/>
      <c r="DK8989" s="95"/>
      <c r="DO8989" s="141"/>
      <c r="DP8989" s="91"/>
      <c r="DZ8989" s="141"/>
      <c r="EA8989" s="141"/>
      <c r="EE8989" s="143"/>
    </row>
    <row r="8990" spans="78:135">
      <c r="BZ8990"/>
      <c r="CA8990" s="100"/>
      <c r="CB8990"/>
      <c r="CG8990" s="65"/>
      <c r="DK8990" s="95"/>
      <c r="DO8990" s="141"/>
      <c r="DP8990" s="91"/>
      <c r="DZ8990" s="141"/>
      <c r="EA8990" s="141"/>
      <c r="EE8990" s="143"/>
    </row>
    <row r="8991" spans="78:135">
      <c r="BZ8991"/>
      <c r="CA8991" s="100"/>
      <c r="CB8991"/>
      <c r="CG8991" s="65"/>
      <c r="DK8991" s="95"/>
      <c r="DO8991" s="141"/>
      <c r="DP8991" s="91"/>
      <c r="DZ8991" s="141"/>
      <c r="EA8991" s="141"/>
      <c r="EE8991" s="143"/>
    </row>
    <row r="8992" spans="78:135">
      <c r="BZ8992"/>
      <c r="CA8992" s="100"/>
      <c r="CB8992"/>
      <c r="CG8992" s="65"/>
      <c r="DK8992" s="95"/>
      <c r="DO8992" s="141"/>
      <c r="DP8992" s="91"/>
      <c r="DZ8992" s="141"/>
      <c r="EA8992" s="141"/>
      <c r="EE8992" s="143"/>
    </row>
    <row r="8993" spans="78:135">
      <c r="BZ8993"/>
      <c r="CA8993" s="100"/>
      <c r="CB8993"/>
      <c r="CG8993" s="65"/>
      <c r="DK8993" s="95"/>
      <c r="DO8993" s="141"/>
      <c r="DP8993" s="91"/>
      <c r="DZ8993" s="141"/>
      <c r="EA8993" s="141"/>
      <c r="EE8993" s="143"/>
    </row>
    <row r="8994" spans="78:135">
      <c r="BZ8994"/>
      <c r="CA8994" s="100"/>
      <c r="CB8994"/>
      <c r="CG8994" s="65"/>
      <c r="DK8994" s="95"/>
      <c r="DO8994" s="141"/>
      <c r="DP8994" s="91"/>
      <c r="DZ8994" s="141"/>
      <c r="EA8994" s="141"/>
      <c r="EE8994" s="143"/>
    </row>
    <row r="8995" spans="78:135">
      <c r="BZ8995"/>
      <c r="CA8995" s="100"/>
      <c r="CB8995"/>
      <c r="CG8995" s="65"/>
      <c r="DK8995" s="95"/>
      <c r="DO8995" s="141"/>
      <c r="DP8995" s="91"/>
      <c r="DZ8995" s="141"/>
      <c r="EA8995" s="141"/>
      <c r="EE8995" s="143"/>
    </row>
    <row r="8996" spans="78:135">
      <c r="BZ8996"/>
      <c r="CA8996" s="100"/>
      <c r="CB8996"/>
      <c r="CG8996" s="65"/>
      <c r="DK8996" s="95"/>
      <c r="DO8996" s="141"/>
      <c r="DP8996" s="91"/>
      <c r="DZ8996" s="141"/>
      <c r="EA8996" s="141"/>
      <c r="EE8996" s="143"/>
    </row>
    <row r="8997" spans="78:135">
      <c r="BZ8997"/>
      <c r="CA8997" s="100"/>
      <c r="CB8997"/>
      <c r="CG8997" s="65"/>
      <c r="DK8997" s="95"/>
      <c r="DO8997" s="141"/>
      <c r="DP8997" s="91"/>
      <c r="DZ8997" s="141"/>
      <c r="EA8997" s="141"/>
      <c r="EE8997" s="143"/>
    </row>
    <row r="8998" spans="78:135">
      <c r="BZ8998"/>
      <c r="CA8998" s="100"/>
      <c r="CB8998"/>
      <c r="CG8998" s="65"/>
      <c r="DK8998" s="95"/>
      <c r="DO8998" s="141"/>
      <c r="DP8998" s="91"/>
      <c r="DZ8998" s="141"/>
      <c r="EA8998" s="141"/>
      <c r="EE8998" s="143"/>
    </row>
    <row r="8999" spans="78:135">
      <c r="BZ8999"/>
      <c r="CA8999" s="100"/>
      <c r="CB8999"/>
      <c r="CG8999" s="65"/>
      <c r="DK8999" s="95"/>
      <c r="DO8999" s="141"/>
      <c r="DP8999" s="91"/>
      <c r="DZ8999" s="141"/>
      <c r="EA8999" s="141"/>
      <c r="EE8999" s="143"/>
    </row>
    <row r="9000" spans="78:135">
      <c r="BZ9000"/>
      <c r="CA9000" s="100"/>
      <c r="CB9000"/>
      <c r="CG9000" s="65"/>
      <c r="DK9000" s="95"/>
      <c r="DO9000" s="141"/>
      <c r="DP9000" s="91"/>
      <c r="DZ9000" s="141"/>
      <c r="EA9000" s="141"/>
      <c r="EE9000" s="143"/>
    </row>
    <row r="9001" spans="78:135">
      <c r="BZ9001"/>
      <c r="CA9001" s="100"/>
      <c r="CB9001"/>
      <c r="CG9001" s="65"/>
      <c r="DK9001" s="95"/>
      <c r="DO9001" s="141"/>
      <c r="DP9001" s="91"/>
      <c r="DZ9001" s="141"/>
      <c r="EA9001" s="141"/>
      <c r="EE9001" s="143"/>
    </row>
    <row r="9002" spans="78:135">
      <c r="BZ9002"/>
      <c r="CA9002" s="100"/>
      <c r="CB9002"/>
      <c r="CG9002" s="65"/>
      <c r="DK9002" s="95"/>
      <c r="DO9002" s="141"/>
      <c r="DP9002" s="91"/>
      <c r="DZ9002" s="141"/>
      <c r="EA9002" s="141"/>
      <c r="EE9002" s="143"/>
    </row>
    <row r="9003" spans="78:135">
      <c r="BZ9003"/>
      <c r="CA9003" s="100"/>
      <c r="CB9003"/>
      <c r="CG9003" s="65"/>
      <c r="DK9003" s="95"/>
      <c r="DO9003" s="141"/>
      <c r="DP9003" s="91"/>
      <c r="DZ9003" s="141"/>
      <c r="EA9003" s="141"/>
      <c r="EE9003" s="143"/>
    </row>
    <row r="9004" spans="78:135">
      <c r="BZ9004"/>
      <c r="CA9004" s="100"/>
      <c r="CB9004"/>
      <c r="CG9004" s="65"/>
      <c r="DK9004" s="95"/>
      <c r="DO9004" s="141"/>
      <c r="DP9004" s="91"/>
      <c r="DZ9004" s="141"/>
      <c r="EA9004" s="141"/>
      <c r="EE9004" s="143"/>
    </row>
    <row r="9005" spans="78:135">
      <c r="BZ9005"/>
      <c r="CA9005" s="100"/>
      <c r="CB9005"/>
      <c r="CG9005" s="65"/>
      <c r="DK9005" s="95"/>
      <c r="DO9005" s="141"/>
      <c r="DP9005" s="91"/>
      <c r="DZ9005" s="141"/>
      <c r="EA9005" s="141"/>
      <c r="EE9005" s="143"/>
    </row>
    <row r="9006" spans="78:135">
      <c r="BZ9006"/>
      <c r="CA9006" s="100"/>
      <c r="CB9006"/>
      <c r="CG9006" s="65"/>
      <c r="DK9006" s="95"/>
      <c r="DO9006" s="141"/>
      <c r="DP9006" s="91"/>
      <c r="DZ9006" s="141"/>
      <c r="EA9006" s="141"/>
      <c r="EE9006" s="143"/>
    </row>
    <row r="9007" spans="78:135">
      <c r="BZ9007"/>
      <c r="CA9007" s="100"/>
      <c r="CB9007"/>
      <c r="CG9007" s="65"/>
      <c r="DK9007" s="95"/>
      <c r="DO9007" s="141"/>
      <c r="DP9007" s="91"/>
      <c r="DZ9007" s="141"/>
      <c r="EA9007" s="141"/>
      <c r="EE9007" s="143"/>
    </row>
    <row r="9008" spans="78:135">
      <c r="BZ9008"/>
      <c r="CA9008" s="100"/>
      <c r="CB9008"/>
      <c r="CG9008" s="65"/>
      <c r="DK9008" s="95"/>
      <c r="DO9008" s="141"/>
      <c r="DP9008" s="91"/>
      <c r="DZ9008" s="141"/>
      <c r="EA9008" s="141"/>
      <c r="EE9008" s="143"/>
    </row>
    <row r="9009" spans="78:135">
      <c r="BZ9009"/>
      <c r="CA9009" s="100"/>
      <c r="CB9009"/>
      <c r="CG9009" s="65"/>
      <c r="DK9009" s="95"/>
      <c r="DO9009" s="141"/>
      <c r="DP9009" s="91"/>
      <c r="DZ9009" s="141"/>
      <c r="EA9009" s="141"/>
      <c r="EE9009" s="143"/>
    </row>
    <row r="9010" spans="78:135">
      <c r="BZ9010"/>
      <c r="CA9010" s="100"/>
      <c r="CB9010"/>
      <c r="CG9010" s="65"/>
      <c r="DK9010" s="95"/>
      <c r="DO9010" s="141"/>
      <c r="DP9010" s="91"/>
      <c r="DZ9010" s="141"/>
      <c r="EA9010" s="141"/>
      <c r="EE9010" s="143"/>
    </row>
    <row r="9011" spans="78:135">
      <c r="BZ9011"/>
      <c r="CA9011" s="100"/>
      <c r="CB9011"/>
      <c r="CG9011" s="65"/>
      <c r="DK9011" s="95"/>
      <c r="DO9011" s="141"/>
      <c r="DP9011" s="91"/>
      <c r="DZ9011" s="141"/>
      <c r="EA9011" s="141"/>
      <c r="EE9011" s="143"/>
    </row>
    <row r="9012" spans="78:135">
      <c r="BZ9012"/>
      <c r="CA9012" s="100"/>
      <c r="CB9012"/>
      <c r="CG9012" s="65"/>
      <c r="DK9012" s="95"/>
      <c r="DO9012" s="141"/>
      <c r="DP9012" s="91"/>
      <c r="DZ9012" s="141"/>
      <c r="EA9012" s="141"/>
      <c r="EE9012" s="143"/>
    </row>
    <row r="9013" spans="78:135">
      <c r="BZ9013"/>
      <c r="CA9013" s="100"/>
      <c r="CB9013"/>
      <c r="CG9013" s="65"/>
      <c r="DK9013" s="95"/>
      <c r="DO9013" s="141"/>
      <c r="DP9013" s="91"/>
      <c r="DZ9013" s="141"/>
      <c r="EA9013" s="141"/>
      <c r="EE9013" s="143"/>
    </row>
    <row r="9014" spans="78:135">
      <c r="BZ9014"/>
      <c r="CA9014" s="100"/>
      <c r="CB9014"/>
      <c r="CG9014" s="65"/>
      <c r="DK9014" s="95"/>
      <c r="DO9014" s="141"/>
      <c r="DP9014" s="91"/>
      <c r="DZ9014" s="141"/>
      <c r="EA9014" s="141"/>
      <c r="EE9014" s="143"/>
    </row>
    <row r="9015" spans="78:135">
      <c r="BZ9015"/>
      <c r="CA9015" s="100"/>
      <c r="CB9015"/>
      <c r="CG9015" s="65"/>
      <c r="DK9015" s="95"/>
      <c r="DO9015" s="141"/>
      <c r="DP9015" s="91"/>
      <c r="DZ9015" s="141"/>
      <c r="EA9015" s="141"/>
      <c r="EE9015" s="143"/>
    </row>
    <row r="9016" spans="78:135">
      <c r="BZ9016"/>
      <c r="CA9016" s="100"/>
      <c r="CB9016"/>
      <c r="CG9016" s="65"/>
      <c r="DK9016" s="95"/>
      <c r="DO9016" s="141"/>
      <c r="DP9016" s="91"/>
      <c r="DZ9016" s="141"/>
      <c r="EA9016" s="141"/>
      <c r="EE9016" s="143"/>
    </row>
    <row r="9017" spans="78:135">
      <c r="BZ9017"/>
      <c r="CA9017" s="100"/>
      <c r="CB9017"/>
      <c r="CG9017" s="65"/>
      <c r="DK9017" s="95"/>
      <c r="DO9017" s="141"/>
      <c r="DP9017" s="91"/>
      <c r="DZ9017" s="141"/>
      <c r="EA9017" s="141"/>
      <c r="EE9017" s="143"/>
    </row>
    <row r="9018" spans="78:135">
      <c r="BZ9018"/>
      <c r="CA9018" s="100"/>
      <c r="CB9018"/>
      <c r="CG9018" s="65"/>
      <c r="DK9018" s="95"/>
      <c r="DO9018" s="141"/>
      <c r="DP9018" s="91"/>
      <c r="DZ9018" s="141"/>
      <c r="EA9018" s="141"/>
      <c r="EE9018" s="143"/>
    </row>
    <row r="9019" spans="78:135">
      <c r="BZ9019"/>
      <c r="CA9019" s="100"/>
      <c r="CB9019"/>
      <c r="CG9019" s="65"/>
      <c r="DK9019" s="95"/>
      <c r="DO9019" s="141"/>
      <c r="DP9019" s="91"/>
      <c r="DZ9019" s="141"/>
      <c r="EA9019" s="141"/>
      <c r="EE9019" s="143"/>
    </row>
    <row r="9020" spans="78:135">
      <c r="BZ9020"/>
      <c r="CA9020" s="100"/>
      <c r="CB9020"/>
      <c r="CG9020" s="65"/>
      <c r="DK9020" s="95"/>
      <c r="DO9020" s="141"/>
      <c r="DP9020" s="91"/>
      <c r="DZ9020" s="141"/>
      <c r="EA9020" s="141"/>
      <c r="EE9020" s="143"/>
    </row>
    <row r="9021" spans="78:135">
      <c r="BZ9021"/>
      <c r="CA9021" s="100"/>
      <c r="CB9021"/>
      <c r="CG9021" s="65"/>
      <c r="DK9021" s="95"/>
      <c r="DO9021" s="141"/>
      <c r="DP9021" s="91"/>
      <c r="DZ9021" s="141"/>
      <c r="EA9021" s="141"/>
      <c r="EE9021" s="143"/>
    </row>
    <row r="9022" spans="78:135">
      <c r="BZ9022"/>
      <c r="CA9022" s="100"/>
      <c r="CB9022"/>
      <c r="CG9022" s="65"/>
      <c r="DK9022" s="95"/>
      <c r="DO9022" s="141"/>
      <c r="DP9022" s="91"/>
      <c r="DZ9022" s="141"/>
      <c r="EA9022" s="141"/>
      <c r="EE9022" s="143"/>
    </row>
    <row r="9023" spans="78:135">
      <c r="BZ9023"/>
      <c r="CA9023" s="100"/>
      <c r="CB9023"/>
      <c r="CG9023" s="65"/>
      <c r="DK9023" s="95"/>
      <c r="DO9023" s="141"/>
      <c r="DP9023" s="91"/>
      <c r="DZ9023" s="141"/>
      <c r="EA9023" s="141"/>
      <c r="EE9023" s="143"/>
    </row>
    <row r="9024" spans="78:135">
      <c r="BZ9024"/>
      <c r="CA9024" s="100"/>
      <c r="CB9024"/>
      <c r="CG9024" s="65"/>
      <c r="DK9024" s="95"/>
      <c r="DO9024" s="141"/>
      <c r="DP9024" s="91"/>
      <c r="DZ9024" s="141"/>
      <c r="EA9024" s="141"/>
      <c r="EE9024" s="143"/>
    </row>
    <row r="9025" spans="78:135">
      <c r="BZ9025"/>
      <c r="CA9025" s="100"/>
      <c r="CB9025"/>
      <c r="CG9025" s="65"/>
      <c r="DK9025" s="95"/>
      <c r="DO9025" s="141"/>
      <c r="DP9025" s="91"/>
      <c r="DZ9025" s="141"/>
      <c r="EA9025" s="141"/>
      <c r="EE9025" s="143"/>
    </row>
    <row r="9026" spans="78:135">
      <c r="BZ9026"/>
      <c r="CA9026" s="100"/>
      <c r="CB9026"/>
      <c r="CG9026" s="65"/>
      <c r="DK9026" s="95"/>
      <c r="DO9026" s="141"/>
      <c r="DP9026" s="91"/>
      <c r="DZ9026" s="141"/>
      <c r="EA9026" s="141"/>
      <c r="EE9026" s="143"/>
    </row>
    <row r="9027" spans="78:135">
      <c r="BZ9027"/>
      <c r="CA9027" s="100"/>
      <c r="CB9027"/>
      <c r="CG9027" s="65"/>
      <c r="DK9027" s="95"/>
      <c r="DO9027" s="141"/>
      <c r="DP9027" s="91"/>
      <c r="DZ9027" s="141"/>
      <c r="EA9027" s="141"/>
      <c r="EE9027" s="143"/>
    </row>
    <row r="9028" spans="78:135">
      <c r="BZ9028"/>
      <c r="CA9028" s="100"/>
      <c r="CB9028"/>
      <c r="CG9028" s="65"/>
      <c r="DK9028" s="95"/>
      <c r="DO9028" s="141"/>
      <c r="DP9028" s="91"/>
      <c r="DZ9028" s="141"/>
      <c r="EA9028" s="141"/>
      <c r="EE9028" s="143"/>
    </row>
    <row r="9029" spans="78:135">
      <c r="BZ9029"/>
      <c r="CA9029" s="100"/>
      <c r="CB9029"/>
      <c r="CG9029" s="65"/>
      <c r="DK9029" s="95"/>
      <c r="DO9029" s="141"/>
      <c r="DP9029" s="91"/>
      <c r="DZ9029" s="141"/>
      <c r="EA9029" s="141"/>
      <c r="EE9029" s="143"/>
    </row>
    <row r="9030" spans="78:135">
      <c r="BZ9030"/>
      <c r="CA9030" s="100"/>
      <c r="CB9030"/>
      <c r="CG9030" s="65"/>
      <c r="DK9030" s="95"/>
      <c r="DO9030" s="141"/>
      <c r="DP9030" s="91"/>
      <c r="DZ9030" s="141"/>
      <c r="EA9030" s="141"/>
      <c r="EE9030" s="143"/>
    </row>
    <row r="9031" spans="78:135">
      <c r="BZ9031"/>
      <c r="CA9031" s="100"/>
      <c r="CB9031"/>
      <c r="CG9031" s="65"/>
      <c r="DK9031" s="95"/>
      <c r="DO9031" s="141"/>
      <c r="DP9031" s="91"/>
      <c r="DZ9031" s="141"/>
      <c r="EA9031" s="141"/>
      <c r="EE9031" s="143"/>
    </row>
    <row r="9032" spans="78:135">
      <c r="BZ9032"/>
      <c r="CA9032" s="100"/>
      <c r="CB9032"/>
      <c r="CG9032" s="65"/>
      <c r="DK9032" s="95"/>
      <c r="DO9032" s="141"/>
      <c r="DP9032" s="91"/>
      <c r="DZ9032" s="141"/>
      <c r="EA9032" s="141"/>
      <c r="EE9032" s="143"/>
    </row>
    <row r="9033" spans="78:135">
      <c r="BZ9033"/>
      <c r="CA9033" s="100"/>
      <c r="CB9033"/>
      <c r="CG9033" s="65"/>
      <c r="DK9033" s="95"/>
      <c r="DO9033" s="141"/>
      <c r="DP9033" s="91"/>
      <c r="DZ9033" s="141"/>
      <c r="EA9033" s="141"/>
      <c r="EE9033" s="143"/>
    </row>
    <row r="9034" spans="78:135">
      <c r="BZ9034"/>
      <c r="CA9034" s="100"/>
      <c r="CB9034"/>
      <c r="CG9034" s="65"/>
      <c r="DK9034" s="95"/>
      <c r="DO9034" s="141"/>
      <c r="DP9034" s="91"/>
      <c r="DZ9034" s="141"/>
      <c r="EA9034" s="141"/>
      <c r="EE9034" s="143"/>
    </row>
    <row r="9035" spans="78:135">
      <c r="BZ9035"/>
      <c r="CA9035" s="100"/>
      <c r="CB9035"/>
      <c r="CG9035" s="65"/>
      <c r="DK9035" s="95"/>
      <c r="DO9035" s="141"/>
      <c r="DP9035" s="91"/>
      <c r="DZ9035" s="141"/>
      <c r="EA9035" s="141"/>
      <c r="EE9035" s="143"/>
    </row>
    <row r="9036" spans="78:135">
      <c r="BZ9036"/>
      <c r="CA9036" s="100"/>
      <c r="CB9036"/>
      <c r="CG9036" s="65"/>
      <c r="DK9036" s="95"/>
      <c r="DO9036" s="141"/>
      <c r="DP9036" s="91"/>
      <c r="DZ9036" s="141"/>
      <c r="EA9036" s="141"/>
      <c r="EE9036" s="143"/>
    </row>
    <row r="9037" spans="78:135">
      <c r="BZ9037"/>
      <c r="CA9037" s="100"/>
      <c r="CB9037"/>
      <c r="CG9037" s="65"/>
      <c r="DK9037" s="95"/>
      <c r="DO9037" s="141"/>
      <c r="DP9037" s="91"/>
      <c r="DZ9037" s="141"/>
      <c r="EA9037" s="141"/>
      <c r="EE9037" s="143"/>
    </row>
    <row r="9038" spans="78:135">
      <c r="BZ9038"/>
      <c r="CA9038" s="100"/>
      <c r="CB9038"/>
      <c r="CG9038" s="65"/>
      <c r="DK9038" s="95"/>
      <c r="DO9038" s="141"/>
      <c r="DP9038" s="91"/>
      <c r="DZ9038" s="141"/>
      <c r="EA9038" s="141"/>
      <c r="EE9038" s="143"/>
    </row>
    <row r="9039" spans="78:135">
      <c r="BZ9039"/>
      <c r="CA9039" s="100"/>
      <c r="CB9039"/>
      <c r="CG9039" s="65"/>
      <c r="DK9039" s="95"/>
      <c r="DO9039" s="141"/>
      <c r="DP9039" s="91"/>
      <c r="DZ9039" s="141"/>
      <c r="EA9039" s="141"/>
      <c r="EE9039" s="143"/>
    </row>
    <row r="9040" spans="78:135">
      <c r="BZ9040"/>
      <c r="CA9040" s="100"/>
      <c r="CB9040"/>
      <c r="CG9040" s="65"/>
      <c r="DK9040" s="95"/>
      <c r="DO9040" s="141"/>
      <c r="DP9040" s="91"/>
      <c r="DZ9040" s="141"/>
      <c r="EA9040" s="141"/>
      <c r="EE9040" s="143"/>
    </row>
    <row r="9041" spans="78:135">
      <c r="BZ9041"/>
      <c r="CA9041" s="100"/>
      <c r="CB9041"/>
      <c r="CG9041" s="65"/>
      <c r="DK9041" s="95"/>
      <c r="DO9041" s="141"/>
      <c r="DP9041" s="91"/>
      <c r="DZ9041" s="141"/>
      <c r="EA9041" s="141"/>
      <c r="EE9041" s="143"/>
    </row>
    <row r="9042" spans="78:135">
      <c r="BZ9042"/>
      <c r="CA9042" s="100"/>
      <c r="CB9042"/>
      <c r="CG9042" s="65"/>
      <c r="DK9042" s="95"/>
      <c r="DO9042" s="141"/>
      <c r="DP9042" s="91"/>
      <c r="DZ9042" s="141"/>
      <c r="EA9042" s="141"/>
      <c r="EE9042" s="143"/>
    </row>
    <row r="9043" spans="78:135">
      <c r="BZ9043"/>
      <c r="CA9043" s="100"/>
      <c r="CB9043"/>
      <c r="CG9043" s="65"/>
      <c r="DK9043" s="95"/>
      <c r="DO9043" s="141"/>
      <c r="DP9043" s="91"/>
      <c r="DZ9043" s="141"/>
      <c r="EA9043" s="141"/>
      <c r="EE9043" s="143"/>
    </row>
    <row r="9044" spans="78:135">
      <c r="BZ9044"/>
      <c r="CA9044" s="100"/>
      <c r="CB9044"/>
      <c r="CG9044" s="65"/>
      <c r="DK9044" s="95"/>
      <c r="DO9044" s="141"/>
      <c r="DP9044" s="91"/>
      <c r="DZ9044" s="141"/>
      <c r="EA9044" s="141"/>
      <c r="EE9044" s="143"/>
    </row>
    <row r="9045" spans="78:135">
      <c r="BZ9045"/>
      <c r="CA9045" s="100"/>
      <c r="CB9045"/>
      <c r="CG9045" s="65"/>
      <c r="DK9045" s="95"/>
      <c r="DO9045" s="141"/>
      <c r="DP9045" s="91"/>
      <c r="DZ9045" s="141"/>
      <c r="EA9045" s="141"/>
      <c r="EE9045" s="143"/>
    </row>
    <row r="9046" spans="78:135">
      <c r="BZ9046"/>
      <c r="CA9046" s="100"/>
      <c r="CB9046"/>
      <c r="CG9046" s="65"/>
      <c r="DK9046" s="95"/>
      <c r="DO9046" s="141"/>
      <c r="DP9046" s="91"/>
      <c r="DZ9046" s="141"/>
      <c r="EA9046" s="141"/>
      <c r="EE9046" s="143"/>
    </row>
    <row r="9047" spans="78:135">
      <c r="BZ9047"/>
      <c r="CA9047" s="100"/>
      <c r="CB9047"/>
      <c r="CG9047" s="65"/>
      <c r="DK9047" s="95"/>
      <c r="DO9047" s="141"/>
      <c r="DP9047" s="91"/>
      <c r="DZ9047" s="141"/>
      <c r="EA9047" s="141"/>
      <c r="EE9047" s="143"/>
    </row>
    <row r="9048" spans="78:135">
      <c r="BZ9048"/>
      <c r="CA9048" s="100"/>
      <c r="CB9048"/>
      <c r="CG9048" s="65"/>
      <c r="DK9048" s="95"/>
      <c r="DO9048" s="141"/>
      <c r="DP9048" s="91"/>
      <c r="DZ9048" s="141"/>
      <c r="EA9048" s="141"/>
      <c r="EE9048" s="143"/>
    </row>
    <row r="9049" spans="78:135">
      <c r="BZ9049"/>
      <c r="CA9049" s="100"/>
      <c r="CB9049"/>
      <c r="CG9049" s="65"/>
      <c r="DK9049" s="95"/>
      <c r="DO9049" s="141"/>
      <c r="DP9049" s="91"/>
      <c r="DZ9049" s="141"/>
      <c r="EA9049" s="141"/>
      <c r="EE9049" s="143"/>
    </row>
    <row r="9050" spans="78:135">
      <c r="BZ9050"/>
      <c r="CA9050" s="100"/>
      <c r="CB9050"/>
      <c r="CG9050" s="65"/>
      <c r="DK9050" s="95"/>
      <c r="DO9050" s="141"/>
      <c r="DP9050" s="91"/>
      <c r="DZ9050" s="141"/>
      <c r="EA9050" s="141"/>
      <c r="EE9050" s="143"/>
    </row>
    <row r="9051" spans="78:135">
      <c r="BZ9051"/>
      <c r="CA9051" s="100"/>
      <c r="CB9051"/>
      <c r="CG9051" s="65"/>
      <c r="DK9051" s="95"/>
      <c r="DO9051" s="141"/>
      <c r="DP9051" s="91"/>
      <c r="DZ9051" s="141"/>
      <c r="EA9051" s="141"/>
      <c r="EE9051" s="143"/>
    </row>
    <row r="9052" spans="78:135">
      <c r="BZ9052"/>
      <c r="CA9052" s="100"/>
      <c r="CB9052"/>
      <c r="CG9052" s="65"/>
      <c r="DK9052" s="95"/>
      <c r="DO9052" s="141"/>
      <c r="DP9052" s="91"/>
      <c r="DZ9052" s="141"/>
      <c r="EA9052" s="141"/>
      <c r="EE9052" s="143"/>
    </row>
    <row r="9053" spans="78:135">
      <c r="BZ9053"/>
      <c r="CA9053" s="100"/>
      <c r="CB9053"/>
      <c r="CG9053" s="65"/>
      <c r="DK9053" s="95"/>
      <c r="DO9053" s="141"/>
      <c r="DP9053" s="91"/>
      <c r="DZ9053" s="141"/>
      <c r="EA9053" s="141"/>
      <c r="EE9053" s="143"/>
    </row>
    <row r="9054" spans="78:135">
      <c r="BZ9054"/>
      <c r="CA9054" s="100"/>
      <c r="CB9054"/>
      <c r="CG9054" s="65"/>
      <c r="DK9054" s="95"/>
      <c r="DO9054" s="141"/>
      <c r="DP9054" s="91"/>
      <c r="DZ9054" s="141"/>
      <c r="EA9054" s="141"/>
      <c r="EE9054" s="143"/>
    </row>
    <row r="9055" spans="78:135">
      <c r="BZ9055"/>
      <c r="CA9055" s="100"/>
      <c r="CB9055"/>
      <c r="CG9055" s="65"/>
      <c r="DK9055" s="95"/>
      <c r="DO9055" s="141"/>
      <c r="DP9055" s="91"/>
      <c r="DZ9055" s="141"/>
      <c r="EA9055" s="141"/>
      <c r="EE9055" s="143"/>
    </row>
    <row r="9056" spans="78:135">
      <c r="BZ9056"/>
      <c r="CA9056" s="100"/>
      <c r="CB9056"/>
      <c r="CG9056" s="65"/>
      <c r="DK9056" s="95"/>
      <c r="DO9056" s="141"/>
      <c r="DP9056" s="91"/>
      <c r="DZ9056" s="141"/>
      <c r="EA9056" s="141"/>
      <c r="EE9056" s="143"/>
    </row>
    <row r="9057" spans="78:135">
      <c r="BZ9057"/>
      <c r="CA9057" s="100"/>
      <c r="CB9057"/>
      <c r="CG9057" s="65"/>
      <c r="DK9057" s="95"/>
      <c r="DO9057" s="141"/>
      <c r="DP9057" s="91"/>
      <c r="DZ9057" s="141"/>
      <c r="EA9057" s="141"/>
      <c r="EE9057" s="143"/>
    </row>
    <row r="9058" spans="78:135">
      <c r="BZ9058"/>
      <c r="CA9058" s="100"/>
      <c r="CB9058"/>
      <c r="CG9058" s="65"/>
      <c r="DK9058" s="95"/>
      <c r="DO9058" s="141"/>
      <c r="DP9058" s="91"/>
      <c r="DZ9058" s="141"/>
      <c r="EA9058" s="141"/>
      <c r="EE9058" s="143"/>
    </row>
    <row r="9059" spans="78:135">
      <c r="BZ9059"/>
      <c r="CA9059" s="100"/>
      <c r="CB9059"/>
      <c r="CG9059" s="65"/>
      <c r="DK9059" s="95"/>
      <c r="DO9059" s="141"/>
      <c r="DP9059" s="91"/>
      <c r="DZ9059" s="141"/>
      <c r="EA9059" s="141"/>
      <c r="EE9059" s="143"/>
    </row>
    <row r="9060" spans="78:135">
      <c r="BZ9060"/>
      <c r="CA9060" s="100"/>
      <c r="CB9060"/>
      <c r="CG9060" s="65"/>
      <c r="DK9060" s="95"/>
      <c r="DO9060" s="141"/>
      <c r="DP9060" s="91"/>
      <c r="DZ9060" s="141"/>
      <c r="EA9060" s="141"/>
      <c r="EE9060" s="143"/>
    </row>
    <row r="9061" spans="78:135">
      <c r="BZ9061"/>
      <c r="CA9061" s="100"/>
      <c r="CB9061"/>
      <c r="CG9061" s="65"/>
      <c r="DK9061" s="95"/>
      <c r="DO9061" s="141"/>
      <c r="DP9061" s="91"/>
      <c r="DZ9061" s="141"/>
      <c r="EA9061" s="141"/>
      <c r="EE9061" s="143"/>
    </row>
    <row r="9062" spans="78:135">
      <c r="BZ9062"/>
      <c r="CA9062" s="100"/>
      <c r="CB9062"/>
      <c r="CG9062" s="65"/>
      <c r="DK9062" s="95"/>
      <c r="DO9062" s="141"/>
      <c r="DP9062" s="91"/>
      <c r="DZ9062" s="141"/>
      <c r="EA9062" s="141"/>
      <c r="EE9062" s="143"/>
    </row>
    <row r="9063" spans="78:135">
      <c r="BZ9063"/>
      <c r="CA9063" s="100"/>
      <c r="CB9063"/>
      <c r="CG9063" s="65"/>
      <c r="DK9063" s="95"/>
      <c r="DO9063" s="141"/>
      <c r="DP9063" s="91"/>
      <c r="DZ9063" s="141"/>
      <c r="EA9063" s="141"/>
      <c r="EE9063" s="143"/>
    </row>
    <row r="9064" spans="78:135">
      <c r="BZ9064"/>
      <c r="CA9064" s="100"/>
      <c r="CB9064"/>
      <c r="CG9064" s="65"/>
      <c r="DK9064" s="95"/>
      <c r="DO9064" s="141"/>
      <c r="DP9064" s="91"/>
      <c r="DZ9064" s="141"/>
      <c r="EA9064" s="141"/>
      <c r="EE9064" s="143"/>
    </row>
    <row r="9065" spans="78:135">
      <c r="BZ9065"/>
      <c r="CA9065" s="100"/>
      <c r="CB9065"/>
      <c r="CG9065" s="65"/>
      <c r="DK9065" s="95"/>
      <c r="DO9065" s="141"/>
      <c r="DP9065" s="91"/>
      <c r="DZ9065" s="141"/>
      <c r="EA9065" s="141"/>
      <c r="EE9065" s="143"/>
    </row>
    <row r="9066" spans="78:135">
      <c r="BZ9066"/>
      <c r="CA9066" s="100"/>
      <c r="CB9066"/>
      <c r="CG9066" s="65"/>
      <c r="DK9066" s="95"/>
      <c r="DO9066" s="141"/>
      <c r="DP9066" s="91"/>
      <c r="DZ9066" s="141"/>
      <c r="EA9066" s="141"/>
      <c r="EE9066" s="143"/>
    </row>
    <row r="9067" spans="78:135">
      <c r="BZ9067"/>
      <c r="CA9067" s="100"/>
      <c r="CB9067"/>
      <c r="CG9067" s="65"/>
      <c r="DK9067" s="95"/>
      <c r="DO9067" s="141"/>
      <c r="DP9067" s="91"/>
      <c r="DZ9067" s="141"/>
      <c r="EA9067" s="141"/>
      <c r="EE9067" s="143"/>
    </row>
    <row r="9068" spans="78:135">
      <c r="BZ9068"/>
      <c r="CA9068" s="100"/>
      <c r="CB9068"/>
      <c r="CG9068" s="65"/>
      <c r="DK9068" s="95"/>
      <c r="DO9068" s="141"/>
      <c r="DP9068" s="91"/>
      <c r="DZ9068" s="141"/>
      <c r="EA9068" s="141"/>
      <c r="EE9068" s="143"/>
    </row>
    <row r="9069" spans="78:135">
      <c r="BZ9069"/>
      <c r="CA9069" s="100"/>
      <c r="CB9069"/>
      <c r="CG9069" s="65"/>
      <c r="DK9069" s="95"/>
      <c r="DO9069" s="141"/>
      <c r="DP9069" s="91"/>
      <c r="DZ9069" s="141"/>
      <c r="EA9069" s="141"/>
      <c r="EE9069" s="143"/>
    </row>
    <row r="9070" spans="78:135">
      <c r="BZ9070"/>
      <c r="CA9070" s="100"/>
      <c r="CB9070"/>
      <c r="CG9070" s="65"/>
      <c r="DK9070" s="95"/>
      <c r="DO9070" s="141"/>
      <c r="DZ9070" s="141"/>
      <c r="EA9070" s="141"/>
      <c r="EE9070" s="143"/>
    </row>
    <row r="9071" spans="78:135">
      <c r="BZ9071"/>
      <c r="CA9071" s="100"/>
      <c r="CB9071"/>
      <c r="CG9071" s="65"/>
      <c r="DK9071" s="95"/>
      <c r="DO9071" s="141"/>
      <c r="DZ9071" s="141"/>
      <c r="EA9071" s="141"/>
      <c r="EE9071" s="143"/>
    </row>
    <row r="9072" spans="78:135">
      <c r="BZ9072"/>
      <c r="CA9072" s="100"/>
      <c r="CB9072"/>
      <c r="CG9072" s="65"/>
      <c r="DK9072" s="95"/>
      <c r="DO9072" s="141"/>
      <c r="DZ9072" s="141"/>
      <c r="EA9072" s="141"/>
      <c r="EE9072" s="143"/>
    </row>
    <row r="9073" spans="78:135">
      <c r="BZ9073"/>
      <c r="CA9073" s="100"/>
      <c r="CB9073"/>
      <c r="CG9073" s="65"/>
      <c r="DK9073" s="95"/>
      <c r="DO9073" s="141"/>
      <c r="DZ9073" s="141"/>
      <c r="EA9073" s="141"/>
      <c r="EE9073" s="143"/>
    </row>
    <row r="9074" spans="78:135">
      <c r="BZ9074"/>
      <c r="CA9074" s="100"/>
      <c r="CB9074"/>
      <c r="CG9074" s="65"/>
      <c r="DK9074" s="95"/>
      <c r="DO9074" s="141"/>
      <c r="DZ9074" s="141"/>
      <c r="EA9074" s="141"/>
      <c r="EE9074" s="143"/>
    </row>
    <row r="9075" spans="78:135">
      <c r="BZ9075"/>
      <c r="CA9075" s="100"/>
      <c r="CB9075"/>
      <c r="CG9075" s="65"/>
      <c r="DK9075" s="95"/>
      <c r="DO9075" s="141"/>
      <c r="DZ9075" s="141"/>
      <c r="EA9075" s="141"/>
      <c r="EE9075" s="143"/>
    </row>
    <row r="9076" spans="78:135">
      <c r="BZ9076"/>
      <c r="CA9076" s="100"/>
      <c r="CB9076"/>
      <c r="CG9076" s="65"/>
      <c r="DK9076" s="95"/>
      <c r="DO9076" s="141"/>
      <c r="DZ9076" s="141"/>
      <c r="EA9076" s="141"/>
      <c r="EE9076" s="143"/>
    </row>
    <row r="9077" spans="78:135">
      <c r="BZ9077"/>
      <c r="CA9077" s="100"/>
      <c r="CB9077"/>
      <c r="CG9077" s="65"/>
      <c r="DK9077" s="95"/>
      <c r="DO9077" s="141"/>
      <c r="DZ9077" s="141"/>
      <c r="EA9077" s="141"/>
      <c r="EE9077" s="143"/>
    </row>
    <row r="9078" spans="78:135">
      <c r="BZ9078"/>
      <c r="CA9078" s="100"/>
      <c r="CB9078"/>
      <c r="CG9078" s="65"/>
      <c r="DK9078" s="95"/>
      <c r="DO9078" s="141"/>
      <c r="DZ9078" s="141"/>
      <c r="EA9078" s="141"/>
      <c r="EE9078" s="143"/>
    </row>
    <row r="9079" spans="78:135">
      <c r="BZ9079"/>
      <c r="CA9079" s="100"/>
      <c r="CB9079"/>
      <c r="CG9079" s="65"/>
      <c r="DK9079" s="95"/>
      <c r="DO9079" s="141"/>
      <c r="DZ9079" s="141"/>
      <c r="EA9079" s="141"/>
      <c r="EE9079" s="143"/>
    </row>
    <row r="9080" spans="78:135">
      <c r="BZ9080"/>
      <c r="CA9080" s="100"/>
      <c r="CB9080"/>
      <c r="CG9080" s="65"/>
      <c r="DK9080" s="95"/>
      <c r="DO9080" s="141"/>
      <c r="DZ9080" s="141"/>
      <c r="EA9080" s="141"/>
      <c r="EE9080" s="143"/>
    </row>
    <row r="9081" spans="78:135">
      <c r="BZ9081"/>
      <c r="CA9081" s="100"/>
      <c r="CB9081"/>
      <c r="CG9081" s="65"/>
      <c r="DK9081" s="95"/>
      <c r="DO9081" s="141"/>
      <c r="DZ9081" s="141"/>
      <c r="EA9081" s="141"/>
      <c r="EE9081" s="143"/>
    </row>
    <row r="9082" spans="78:135">
      <c r="BZ9082"/>
      <c r="CA9082" s="100"/>
      <c r="CB9082"/>
      <c r="CG9082" s="65"/>
      <c r="DK9082" s="95"/>
      <c r="DO9082" s="141"/>
      <c r="DZ9082" s="141"/>
      <c r="EA9082" s="141"/>
      <c r="EE9082" s="143"/>
    </row>
    <row r="9083" spans="78:135">
      <c r="BZ9083"/>
      <c r="CA9083" s="100"/>
      <c r="CB9083"/>
      <c r="CG9083" s="65"/>
      <c r="DK9083" s="95"/>
      <c r="DO9083" s="141"/>
      <c r="DZ9083" s="141"/>
      <c r="EA9083" s="141"/>
      <c r="EE9083" s="143"/>
    </row>
    <row r="9084" spans="78:135">
      <c r="BZ9084"/>
      <c r="CA9084" s="100"/>
      <c r="CB9084"/>
      <c r="CG9084" s="65"/>
      <c r="DK9084" s="95"/>
      <c r="DO9084" s="141"/>
      <c r="DZ9084" s="141"/>
      <c r="EA9084" s="141"/>
      <c r="EE9084" s="143"/>
    </row>
    <row r="9085" spans="78:135">
      <c r="BZ9085"/>
      <c r="CA9085" s="100"/>
      <c r="CB9085"/>
      <c r="CG9085" s="65"/>
      <c r="DK9085" s="95"/>
      <c r="DO9085" s="141"/>
      <c r="DZ9085" s="141"/>
      <c r="EA9085" s="141"/>
      <c r="EE9085" s="143"/>
    </row>
    <row r="9086" spans="78:135">
      <c r="BZ9086"/>
      <c r="CA9086" s="100"/>
      <c r="CB9086"/>
      <c r="CG9086" s="65"/>
      <c r="DK9086" s="95"/>
      <c r="DO9086" s="141"/>
      <c r="DZ9086" s="141"/>
      <c r="EA9086" s="141"/>
      <c r="EE9086" s="143"/>
    </row>
    <row r="9087" spans="78:135">
      <c r="BZ9087"/>
      <c r="CA9087" s="100"/>
      <c r="CB9087"/>
      <c r="CG9087" s="65"/>
      <c r="DK9087" s="95"/>
      <c r="DO9087" s="141"/>
      <c r="DZ9087" s="141"/>
      <c r="EA9087" s="141"/>
      <c r="EE9087" s="143"/>
    </row>
    <row r="9088" spans="78:135">
      <c r="BZ9088"/>
      <c r="CA9088" s="100"/>
      <c r="CB9088"/>
      <c r="CG9088" s="65"/>
      <c r="DK9088" s="95"/>
      <c r="DO9088" s="141"/>
      <c r="DZ9088" s="141"/>
      <c r="EA9088" s="141"/>
      <c r="EE9088" s="143"/>
    </row>
    <row r="9089" spans="78:135">
      <c r="BZ9089"/>
      <c r="CA9089" s="100"/>
      <c r="CB9089"/>
      <c r="CG9089" s="65"/>
      <c r="DK9089" s="95"/>
      <c r="DO9089" s="141"/>
      <c r="DZ9089" s="141"/>
      <c r="EA9089" s="141"/>
      <c r="EE9089" s="143"/>
    </row>
    <row r="9090" spans="78:135">
      <c r="BZ9090"/>
      <c r="CA9090" s="100"/>
      <c r="CB9090"/>
      <c r="CG9090" s="65"/>
      <c r="DK9090" s="95"/>
      <c r="DO9090" s="141"/>
      <c r="DZ9090" s="141"/>
      <c r="EA9090" s="141"/>
      <c r="EE9090" s="143"/>
    </row>
    <row r="9091" spans="78:135">
      <c r="BZ9091"/>
      <c r="CA9091" s="100"/>
      <c r="CB9091"/>
      <c r="CG9091" s="65"/>
      <c r="DK9091" s="95"/>
      <c r="DO9091" s="141"/>
      <c r="DZ9091" s="141"/>
      <c r="EA9091" s="141"/>
      <c r="EE9091" s="143"/>
    </row>
    <row r="9092" spans="78:135">
      <c r="BZ9092"/>
      <c r="CA9092" s="100"/>
      <c r="CB9092"/>
      <c r="CG9092" s="65"/>
      <c r="DK9092" s="95"/>
      <c r="DO9092" s="141"/>
      <c r="DZ9092" s="141"/>
      <c r="EA9092" s="141"/>
      <c r="EE9092" s="143"/>
    </row>
    <row r="9093" spans="78:135">
      <c r="BZ9093"/>
      <c r="CA9093" s="100"/>
      <c r="CB9093"/>
      <c r="CG9093" s="65"/>
      <c r="DK9093" s="95"/>
      <c r="DO9093" s="141"/>
      <c r="DZ9093" s="141"/>
      <c r="EA9093" s="141"/>
      <c r="EE9093" s="143"/>
    </row>
    <row r="9094" spans="78:135">
      <c r="BZ9094"/>
      <c r="CA9094" s="100"/>
      <c r="CB9094"/>
      <c r="CG9094" s="65"/>
      <c r="DK9094" s="95"/>
      <c r="DO9094" s="141"/>
      <c r="DZ9094" s="141"/>
      <c r="EA9094" s="141"/>
      <c r="EE9094" s="143"/>
    </row>
    <row r="9095" spans="78:135">
      <c r="BZ9095"/>
      <c r="CA9095" s="100"/>
      <c r="CB9095"/>
      <c r="CG9095" s="65"/>
      <c r="DK9095" s="95"/>
      <c r="DO9095" s="141"/>
      <c r="DZ9095" s="141"/>
      <c r="EA9095" s="141"/>
      <c r="EE9095" s="143"/>
    </row>
    <row r="9096" spans="78:135">
      <c r="BZ9096"/>
      <c r="CA9096" s="100"/>
      <c r="CB9096"/>
      <c r="CG9096" s="65"/>
      <c r="DK9096" s="95"/>
      <c r="DO9096" s="141"/>
      <c r="DZ9096" s="141"/>
      <c r="EA9096" s="141"/>
      <c r="EE9096" s="143"/>
    </row>
    <row r="9097" spans="78:135">
      <c r="BZ9097"/>
      <c r="CA9097" s="100"/>
      <c r="CB9097"/>
      <c r="CG9097" s="65"/>
      <c r="DK9097" s="95"/>
      <c r="DO9097" s="141"/>
      <c r="DZ9097" s="141"/>
      <c r="EA9097" s="141"/>
      <c r="EE9097" s="143"/>
    </row>
    <row r="9098" spans="78:135">
      <c r="BZ9098"/>
      <c r="CA9098" s="100"/>
      <c r="CB9098"/>
      <c r="CG9098" s="65"/>
      <c r="DK9098" s="95"/>
      <c r="DO9098" s="141"/>
      <c r="DZ9098" s="141"/>
      <c r="EA9098" s="141"/>
      <c r="EE9098" s="143"/>
    </row>
    <row r="9099" spans="78:135">
      <c r="BZ9099"/>
      <c r="CA9099" s="100"/>
      <c r="CB9099"/>
      <c r="CG9099" s="65"/>
      <c r="DK9099" s="95"/>
      <c r="DO9099" s="141"/>
      <c r="DZ9099" s="141"/>
      <c r="EA9099" s="141"/>
      <c r="EE9099" s="143"/>
    </row>
    <row r="9100" spans="78:135">
      <c r="BZ9100"/>
      <c r="CA9100" s="100"/>
      <c r="CB9100"/>
      <c r="CG9100" s="65"/>
      <c r="DK9100" s="95"/>
      <c r="DO9100" s="141"/>
      <c r="DZ9100" s="141"/>
      <c r="EA9100" s="141"/>
      <c r="EE9100" s="143"/>
    </row>
    <row r="9101" spans="78:135">
      <c r="BZ9101"/>
      <c r="CA9101" s="100"/>
      <c r="CB9101"/>
      <c r="CG9101" s="65"/>
      <c r="DK9101" s="95"/>
      <c r="DO9101" s="141"/>
      <c r="DZ9101" s="141"/>
      <c r="EA9101" s="141"/>
      <c r="EE9101" s="143"/>
    </row>
    <row r="9102" spans="78:135">
      <c r="BZ9102"/>
      <c r="CA9102" s="100"/>
      <c r="CB9102"/>
      <c r="CG9102" s="65"/>
      <c r="DK9102" s="95"/>
      <c r="DO9102" s="141"/>
      <c r="DZ9102" s="141"/>
      <c r="EA9102" s="141"/>
      <c r="EE9102" s="143"/>
    </row>
    <row r="9103" spans="78:135">
      <c r="BZ9103"/>
      <c r="CA9103" s="100"/>
      <c r="CB9103"/>
      <c r="CG9103" s="65"/>
      <c r="DK9103" s="95"/>
      <c r="DO9103" s="141"/>
      <c r="DZ9103" s="141"/>
      <c r="EA9103" s="141"/>
      <c r="EE9103" s="143"/>
    </row>
    <row r="9104" spans="78:135">
      <c r="BZ9104"/>
      <c r="CA9104" s="100"/>
      <c r="CB9104"/>
      <c r="CG9104" s="65"/>
      <c r="DK9104" s="95"/>
      <c r="DO9104" s="141"/>
      <c r="DZ9104" s="141"/>
      <c r="EA9104" s="141"/>
      <c r="EE9104" s="143"/>
    </row>
    <row r="9105" spans="78:135">
      <c r="BZ9105"/>
      <c r="CA9105" s="100"/>
      <c r="CB9105"/>
      <c r="CG9105" s="65"/>
      <c r="DK9105" s="95"/>
      <c r="DO9105" s="141"/>
      <c r="DZ9105" s="141"/>
      <c r="EA9105" s="141"/>
      <c r="EE9105" s="143"/>
    </row>
    <row r="9106" spans="78:135">
      <c r="BZ9106"/>
      <c r="CA9106" s="100"/>
      <c r="CB9106"/>
      <c r="CG9106" s="65"/>
      <c r="DK9106" s="95"/>
      <c r="DO9106" s="141"/>
      <c r="DZ9106" s="141"/>
      <c r="EA9106" s="141"/>
      <c r="EE9106" s="143"/>
    </row>
    <row r="9107" spans="78:135">
      <c r="BZ9107"/>
      <c r="CA9107" s="100"/>
      <c r="CB9107"/>
      <c r="CG9107" s="65"/>
      <c r="DK9107" s="95"/>
      <c r="DO9107" s="141"/>
      <c r="DZ9107" s="141"/>
      <c r="EA9107" s="141"/>
      <c r="EE9107" s="143"/>
    </row>
    <row r="9108" spans="78:135">
      <c r="BZ9108"/>
      <c r="CA9108" s="100"/>
      <c r="CB9108"/>
      <c r="CG9108" s="65"/>
      <c r="DK9108" s="95"/>
      <c r="DO9108" s="141"/>
      <c r="DZ9108" s="141"/>
      <c r="EA9108" s="141"/>
      <c r="EE9108" s="143"/>
    </row>
    <row r="9109" spans="78:135">
      <c r="BZ9109"/>
      <c r="CA9109" s="100"/>
      <c r="CB9109"/>
      <c r="CG9109" s="65"/>
      <c r="DK9109" s="95"/>
      <c r="DO9109" s="141"/>
      <c r="DZ9109" s="141"/>
      <c r="EA9109" s="141"/>
      <c r="EE9109" s="143"/>
    </row>
    <row r="9110" spans="78:135">
      <c r="BZ9110"/>
      <c r="CA9110" s="100"/>
      <c r="CB9110"/>
      <c r="CG9110" s="65"/>
      <c r="DK9110" s="95"/>
      <c r="DO9110" s="141"/>
      <c r="DZ9110" s="141"/>
      <c r="EA9110" s="141"/>
      <c r="EE9110" s="143"/>
    </row>
    <row r="9111" spans="78:135">
      <c r="BZ9111"/>
      <c r="CA9111" s="100"/>
      <c r="CB9111"/>
      <c r="CG9111" s="65"/>
      <c r="DK9111" s="95"/>
      <c r="DO9111" s="141"/>
      <c r="DZ9111" s="141"/>
      <c r="EA9111" s="141"/>
      <c r="EE9111" s="143"/>
    </row>
    <row r="9112" spans="78:135">
      <c r="BZ9112"/>
      <c r="CA9112" s="100"/>
      <c r="CB9112"/>
      <c r="CG9112" s="65"/>
      <c r="DK9112" s="95"/>
      <c r="DO9112" s="141"/>
      <c r="DZ9112" s="141"/>
      <c r="EA9112" s="141"/>
      <c r="EE9112" s="143"/>
    </row>
    <row r="9113" spans="78:135">
      <c r="BZ9113"/>
      <c r="CA9113" s="100"/>
      <c r="CB9113"/>
      <c r="CG9113" s="65"/>
      <c r="DK9113" s="95"/>
      <c r="DO9113" s="141"/>
      <c r="DZ9113" s="141"/>
      <c r="EA9113" s="141"/>
      <c r="EE9113" s="143"/>
    </row>
    <row r="9114" spans="78:135">
      <c r="BZ9114"/>
      <c r="CA9114" s="100"/>
      <c r="CB9114"/>
      <c r="CG9114" s="65"/>
      <c r="DK9114" s="95"/>
      <c r="DO9114" s="141"/>
      <c r="DZ9114" s="141"/>
      <c r="EA9114" s="141"/>
      <c r="EE9114" s="143"/>
    </row>
    <row r="9115" spans="78:135">
      <c r="BZ9115"/>
      <c r="CA9115" s="100"/>
      <c r="CB9115"/>
      <c r="CG9115" s="65"/>
      <c r="DK9115" s="95"/>
      <c r="DO9115" s="141"/>
      <c r="DZ9115" s="141"/>
      <c r="EA9115" s="141"/>
      <c r="EE9115" s="143"/>
    </row>
    <row r="9116" spans="78:135">
      <c r="BZ9116"/>
      <c r="CA9116" s="100"/>
      <c r="CB9116"/>
      <c r="CG9116" s="65"/>
      <c r="DK9116" s="95"/>
      <c r="DO9116" s="141"/>
      <c r="DZ9116" s="141"/>
      <c r="EA9116" s="141"/>
      <c r="EE9116" s="143"/>
    </row>
    <row r="9117" spans="78:135">
      <c r="BZ9117"/>
      <c r="CA9117" s="100"/>
      <c r="CB9117"/>
      <c r="CG9117" s="65"/>
      <c r="DK9117" s="95"/>
      <c r="DO9117" s="141"/>
      <c r="DZ9117" s="141"/>
      <c r="EA9117" s="141"/>
      <c r="EE9117" s="143"/>
    </row>
    <row r="9118" spans="78:135">
      <c r="BZ9118"/>
      <c r="CA9118" s="100"/>
      <c r="CB9118"/>
      <c r="CG9118" s="65"/>
      <c r="DK9118" s="95"/>
      <c r="DO9118" s="141"/>
      <c r="DZ9118" s="141"/>
      <c r="EA9118" s="141"/>
      <c r="EE9118" s="143"/>
    </row>
    <row r="9119" spans="78:135">
      <c r="BZ9119"/>
      <c r="CA9119" s="100"/>
      <c r="CB9119"/>
      <c r="CG9119" s="65"/>
      <c r="DK9119" s="95"/>
      <c r="DO9119" s="141"/>
      <c r="DZ9119" s="141"/>
      <c r="EA9119" s="141"/>
      <c r="EE9119" s="143"/>
    </row>
    <row r="9120" spans="78:135">
      <c r="BZ9120"/>
      <c r="CA9120" s="100"/>
      <c r="CB9120"/>
      <c r="CG9120" s="65"/>
      <c r="DK9120" s="95"/>
      <c r="DO9120" s="141"/>
      <c r="DZ9120" s="141"/>
      <c r="EA9120" s="141"/>
      <c r="EE9120" s="143"/>
    </row>
    <row r="9121" spans="78:135">
      <c r="BZ9121"/>
      <c r="CA9121" s="100"/>
      <c r="CB9121"/>
      <c r="CG9121" s="65"/>
      <c r="DK9121" s="95"/>
      <c r="DO9121" s="141"/>
      <c r="DZ9121" s="141"/>
      <c r="EA9121" s="141"/>
      <c r="EE9121" s="143"/>
    </row>
    <row r="9122" spans="78:135">
      <c r="BZ9122"/>
      <c r="CA9122" s="100"/>
      <c r="CB9122"/>
      <c r="CG9122" s="65"/>
      <c r="DK9122" s="95"/>
      <c r="DO9122" s="141"/>
      <c r="DZ9122" s="141"/>
      <c r="EA9122" s="141"/>
      <c r="EE9122" s="143"/>
    </row>
    <row r="9123" spans="78:135">
      <c r="BZ9123"/>
      <c r="CA9123" s="100"/>
      <c r="CB9123"/>
      <c r="CG9123" s="65"/>
      <c r="DK9123" s="95"/>
      <c r="DO9123" s="141"/>
      <c r="DZ9123" s="141"/>
      <c r="EA9123" s="141"/>
      <c r="EE9123" s="143"/>
    </row>
    <row r="9124" spans="78:135">
      <c r="BZ9124"/>
      <c r="CA9124" s="100"/>
      <c r="CB9124"/>
      <c r="CG9124" s="65"/>
      <c r="DK9124" s="95"/>
      <c r="DO9124" s="141"/>
      <c r="DZ9124" s="141"/>
      <c r="EA9124" s="141"/>
      <c r="EE9124" s="143"/>
    </row>
    <row r="9125" spans="78:135">
      <c r="BZ9125"/>
      <c r="CA9125" s="100"/>
      <c r="CB9125"/>
      <c r="CG9125" s="65"/>
      <c r="DK9125" s="95"/>
      <c r="DO9125" s="141"/>
      <c r="DZ9125" s="141"/>
      <c r="EA9125" s="141"/>
      <c r="EE9125" s="143"/>
    </row>
    <row r="9126" spans="78:135">
      <c r="BZ9126"/>
      <c r="CA9126" s="100"/>
      <c r="CB9126"/>
      <c r="CG9126" s="65"/>
      <c r="DK9126" s="95"/>
      <c r="DO9126" s="141"/>
      <c r="DZ9126" s="141"/>
      <c r="EA9126" s="141"/>
      <c r="EE9126" s="143"/>
    </row>
    <row r="9127" spans="78:135">
      <c r="BZ9127"/>
      <c r="CA9127" s="100"/>
      <c r="CB9127"/>
      <c r="CG9127" s="65"/>
      <c r="DK9127" s="95"/>
      <c r="DO9127" s="141"/>
      <c r="DZ9127" s="141"/>
      <c r="EA9127" s="141"/>
      <c r="EE9127" s="143"/>
    </row>
    <row r="9128" spans="78:135">
      <c r="BZ9128"/>
      <c r="CA9128" s="100"/>
      <c r="CB9128"/>
      <c r="CG9128" s="65"/>
      <c r="DK9128" s="95"/>
      <c r="DO9128" s="141"/>
      <c r="DZ9128" s="141"/>
      <c r="EA9128" s="141"/>
      <c r="EE9128" s="143"/>
    </row>
    <row r="9129" spans="78:135">
      <c r="BZ9129"/>
      <c r="CA9129" s="100"/>
      <c r="CB9129"/>
      <c r="CG9129" s="65"/>
      <c r="DK9129" s="95"/>
      <c r="DO9129" s="141"/>
      <c r="DZ9129" s="141"/>
      <c r="EA9129" s="141"/>
      <c r="EE9129" s="143"/>
    </row>
    <row r="9130" spans="78:135">
      <c r="BZ9130"/>
      <c r="CA9130" s="100"/>
      <c r="CB9130"/>
      <c r="CG9130" s="65"/>
      <c r="DK9130" s="95"/>
      <c r="DO9130" s="141"/>
      <c r="DZ9130" s="141"/>
      <c r="EA9130" s="141"/>
      <c r="EE9130" s="143"/>
    </row>
    <row r="9131" spans="78:135">
      <c r="BZ9131"/>
      <c r="CA9131" s="100"/>
      <c r="CB9131"/>
      <c r="CG9131" s="65"/>
      <c r="DK9131" s="95"/>
      <c r="DO9131" s="141"/>
      <c r="DZ9131" s="141"/>
      <c r="EA9131" s="141"/>
      <c r="EE9131" s="143"/>
    </row>
    <row r="9132" spans="78:135">
      <c r="BZ9132"/>
      <c r="CA9132" s="100"/>
      <c r="CB9132"/>
      <c r="CG9132" s="65"/>
      <c r="DK9132" s="95"/>
      <c r="DO9132" s="141"/>
      <c r="DZ9132" s="141"/>
      <c r="EA9132" s="141"/>
      <c r="EE9132" s="143"/>
    </row>
    <row r="9133" spans="78:135">
      <c r="BZ9133"/>
      <c r="CA9133" s="100"/>
      <c r="CB9133"/>
      <c r="CG9133" s="65"/>
      <c r="DK9133" s="95"/>
      <c r="DO9133" s="141"/>
      <c r="DZ9133" s="141"/>
      <c r="EA9133" s="141"/>
      <c r="EE9133" s="143"/>
    </row>
    <row r="9134" spans="78:135">
      <c r="BZ9134"/>
      <c r="CA9134" s="100"/>
      <c r="CB9134"/>
      <c r="CG9134" s="65"/>
      <c r="DK9134" s="95"/>
      <c r="DO9134" s="141"/>
      <c r="DZ9134" s="141"/>
      <c r="EA9134" s="141"/>
      <c r="EE9134" s="143"/>
    </row>
    <row r="9135" spans="78:135">
      <c r="BZ9135"/>
      <c r="CA9135" s="100"/>
      <c r="CB9135"/>
      <c r="CG9135" s="65"/>
      <c r="DK9135" s="95"/>
      <c r="DO9135" s="141"/>
      <c r="DZ9135" s="141"/>
      <c r="EA9135" s="141"/>
      <c r="EE9135" s="143"/>
    </row>
    <row r="9136" spans="78:135">
      <c r="BZ9136"/>
      <c r="CA9136" s="100"/>
      <c r="CB9136"/>
      <c r="CG9136" s="65"/>
      <c r="DK9136" s="95"/>
      <c r="DO9136" s="141"/>
      <c r="DZ9136" s="141"/>
      <c r="EA9136" s="141"/>
      <c r="EE9136" s="143"/>
    </row>
    <row r="9137" spans="78:135">
      <c r="BZ9137"/>
      <c r="CA9137" s="100"/>
      <c r="CB9137"/>
      <c r="CG9137" s="65"/>
      <c r="DK9137" s="95"/>
      <c r="DO9137" s="141"/>
      <c r="DZ9137" s="141"/>
      <c r="EA9137" s="141"/>
      <c r="EE9137" s="143"/>
    </row>
    <row r="9138" spans="78:135">
      <c r="BZ9138"/>
      <c r="CA9138" s="100"/>
      <c r="CB9138"/>
      <c r="CG9138" s="65"/>
      <c r="DK9138" s="95"/>
      <c r="DO9138" s="141"/>
      <c r="DZ9138" s="141"/>
      <c r="EA9138" s="141"/>
      <c r="EE9138" s="143"/>
    </row>
    <row r="9139" spans="78:135">
      <c r="BZ9139"/>
      <c r="CA9139" s="100"/>
      <c r="CB9139"/>
      <c r="CG9139" s="65"/>
      <c r="DK9139" s="95"/>
      <c r="DO9139" s="141"/>
      <c r="DZ9139" s="141"/>
      <c r="EA9139" s="141"/>
      <c r="EE9139" s="143"/>
    </row>
    <row r="9140" spans="78:135">
      <c r="BZ9140"/>
      <c r="CA9140" s="100"/>
      <c r="CB9140"/>
      <c r="CG9140" s="65"/>
      <c r="DK9140" s="95"/>
      <c r="DO9140" s="141"/>
      <c r="DZ9140" s="141"/>
      <c r="EA9140" s="141"/>
      <c r="EE9140" s="143"/>
    </row>
    <row r="9141" spans="78:135">
      <c r="BZ9141"/>
      <c r="CA9141" s="100"/>
      <c r="CB9141"/>
      <c r="CG9141" s="65"/>
      <c r="DK9141" s="95"/>
      <c r="DO9141" s="141"/>
      <c r="DZ9141" s="141"/>
      <c r="EA9141" s="141"/>
      <c r="EE9141" s="143"/>
    </row>
    <row r="9142" spans="78:135">
      <c r="BZ9142"/>
      <c r="CA9142" s="100"/>
      <c r="CB9142"/>
      <c r="CG9142" s="65"/>
      <c r="DK9142" s="95"/>
      <c r="DO9142" s="141"/>
      <c r="DZ9142" s="141"/>
      <c r="EA9142" s="141"/>
      <c r="EE9142" s="143"/>
    </row>
    <row r="9143" spans="78:135">
      <c r="BZ9143"/>
      <c r="CA9143" s="100"/>
      <c r="CB9143"/>
      <c r="CG9143" s="65"/>
      <c r="DK9143" s="95"/>
      <c r="DO9143" s="141"/>
      <c r="DZ9143" s="141"/>
      <c r="EA9143" s="141"/>
      <c r="EE9143" s="143"/>
    </row>
    <row r="9144" spans="78:135">
      <c r="BZ9144"/>
      <c r="CA9144" s="100"/>
      <c r="CB9144"/>
      <c r="CG9144" s="65"/>
      <c r="DK9144" s="95"/>
      <c r="DO9144" s="141"/>
      <c r="DZ9144" s="141"/>
      <c r="EA9144" s="141"/>
      <c r="EE9144" s="143"/>
    </row>
    <row r="9145" spans="78:135">
      <c r="BZ9145"/>
      <c r="CA9145" s="100"/>
      <c r="CB9145"/>
      <c r="CG9145" s="65"/>
      <c r="DK9145" s="95"/>
      <c r="DO9145" s="141"/>
      <c r="DZ9145" s="141"/>
      <c r="EA9145" s="141"/>
      <c r="EE9145" s="143"/>
    </row>
    <row r="9146" spans="78:135">
      <c r="BZ9146"/>
      <c r="CA9146" s="100"/>
      <c r="CB9146"/>
      <c r="CG9146" s="65"/>
      <c r="DK9146" s="95"/>
      <c r="DO9146" s="141"/>
      <c r="DZ9146" s="141"/>
      <c r="EA9146" s="141"/>
      <c r="EE9146" s="143"/>
    </row>
    <row r="9147" spans="78:135">
      <c r="BZ9147"/>
      <c r="CA9147" s="100"/>
      <c r="CB9147"/>
      <c r="CG9147" s="65"/>
      <c r="DK9147" s="95"/>
      <c r="DO9147" s="141"/>
      <c r="DZ9147" s="141"/>
      <c r="EA9147" s="141"/>
      <c r="EE9147" s="143"/>
    </row>
    <row r="9148" spans="78:135">
      <c r="BZ9148"/>
      <c r="CA9148" s="100"/>
      <c r="CB9148"/>
      <c r="CG9148" s="65"/>
      <c r="DK9148" s="95"/>
      <c r="DO9148" s="141"/>
      <c r="DZ9148" s="141"/>
      <c r="EA9148" s="141"/>
      <c r="EE9148" s="143"/>
    </row>
    <row r="9149" spans="78:135">
      <c r="BZ9149"/>
      <c r="CA9149" s="100"/>
      <c r="CB9149"/>
      <c r="CG9149" s="65"/>
      <c r="DK9149" s="95"/>
      <c r="DO9149" s="141"/>
      <c r="DZ9149" s="141"/>
      <c r="EA9149" s="141"/>
      <c r="EE9149" s="143"/>
    </row>
    <row r="9150" spans="78:135">
      <c r="BZ9150"/>
      <c r="CA9150" s="100"/>
      <c r="CB9150"/>
      <c r="CG9150" s="65"/>
      <c r="DK9150" s="95"/>
      <c r="DO9150" s="141"/>
      <c r="DZ9150" s="141"/>
      <c r="EA9150" s="141"/>
      <c r="EE9150" s="143"/>
    </row>
    <row r="9151" spans="78:135">
      <c r="BZ9151"/>
      <c r="CA9151" s="100"/>
      <c r="CB9151"/>
      <c r="CG9151" s="65"/>
      <c r="DK9151" s="95"/>
      <c r="DO9151" s="141"/>
      <c r="DZ9151" s="141"/>
      <c r="EA9151" s="141"/>
      <c r="EE9151" s="143"/>
    </row>
    <row r="9152" spans="78:135">
      <c r="BZ9152"/>
      <c r="CA9152" s="100"/>
      <c r="CB9152"/>
      <c r="CG9152" s="65"/>
      <c r="DK9152" s="95"/>
      <c r="DO9152" s="141"/>
      <c r="DZ9152" s="141"/>
      <c r="EA9152" s="141"/>
      <c r="EE9152" s="143"/>
    </row>
    <row r="9153" spans="78:135">
      <c r="BZ9153"/>
      <c r="CA9153" s="100"/>
      <c r="CB9153"/>
      <c r="CG9153" s="65"/>
      <c r="DK9153" s="95"/>
      <c r="DO9153" s="141"/>
      <c r="DZ9153" s="141"/>
      <c r="EA9153" s="141"/>
      <c r="EE9153" s="143"/>
    </row>
    <row r="9154" spans="78:135">
      <c r="BZ9154"/>
      <c r="CA9154" s="100"/>
      <c r="CB9154"/>
      <c r="CG9154" s="65"/>
      <c r="DK9154" s="95"/>
      <c r="DO9154" s="141"/>
      <c r="DZ9154" s="141"/>
      <c r="EA9154" s="141"/>
      <c r="EE9154" s="143"/>
    </row>
    <row r="9155" spans="78:135">
      <c r="BZ9155"/>
      <c r="CA9155" s="100"/>
      <c r="CB9155"/>
      <c r="CG9155" s="65"/>
      <c r="DK9155" s="95"/>
      <c r="DO9155" s="141"/>
      <c r="DZ9155" s="141"/>
      <c r="EA9155" s="141"/>
      <c r="EE9155" s="143"/>
    </row>
    <row r="9156" spans="78:135">
      <c r="BZ9156"/>
      <c r="CA9156" s="100"/>
      <c r="CB9156"/>
      <c r="CG9156" s="65"/>
      <c r="DK9156" s="95"/>
      <c r="DO9156" s="141"/>
      <c r="DZ9156" s="141"/>
      <c r="EA9156" s="141"/>
      <c r="EE9156" s="143"/>
    </row>
    <row r="9157" spans="78:135">
      <c r="BZ9157"/>
      <c r="CA9157" s="100"/>
      <c r="CB9157"/>
      <c r="CG9157" s="65"/>
      <c r="DK9157" s="95"/>
      <c r="DO9157" s="141"/>
      <c r="DZ9157" s="141"/>
      <c r="EA9157" s="141"/>
      <c r="EE9157" s="143"/>
    </row>
    <row r="9158" spans="78:135">
      <c r="BZ9158"/>
      <c r="CA9158" s="100"/>
      <c r="CB9158"/>
      <c r="CG9158" s="65"/>
      <c r="DK9158" s="95"/>
      <c r="DO9158" s="141"/>
      <c r="DZ9158" s="141"/>
      <c r="EA9158" s="141"/>
      <c r="EE9158" s="143"/>
    </row>
    <row r="9159" spans="78:135">
      <c r="BZ9159"/>
      <c r="CA9159" s="100"/>
      <c r="CB9159"/>
      <c r="CG9159" s="65"/>
      <c r="DK9159" s="95"/>
      <c r="DO9159" s="141"/>
      <c r="DZ9159" s="141"/>
      <c r="EA9159" s="141"/>
      <c r="EE9159" s="143"/>
    </row>
    <row r="9160" spans="78:135">
      <c r="BZ9160"/>
      <c r="CA9160" s="100"/>
      <c r="CB9160"/>
      <c r="CG9160" s="65"/>
      <c r="DK9160" s="95"/>
      <c r="DO9160" s="141"/>
      <c r="DZ9160" s="141"/>
      <c r="EA9160" s="141"/>
      <c r="EE9160" s="143"/>
    </row>
    <row r="9161" spans="78:135">
      <c r="BZ9161"/>
      <c r="CA9161" s="100"/>
      <c r="CB9161"/>
      <c r="CG9161" s="65"/>
      <c r="DK9161" s="95"/>
      <c r="DO9161" s="141"/>
      <c r="DZ9161" s="141"/>
      <c r="EA9161" s="141"/>
      <c r="EE9161" s="143"/>
    </row>
    <row r="9162" spans="78:135">
      <c r="BZ9162"/>
      <c r="CA9162" s="100"/>
      <c r="CB9162"/>
      <c r="CG9162" s="65"/>
      <c r="DK9162" s="95"/>
      <c r="DO9162" s="141"/>
      <c r="DZ9162" s="141"/>
      <c r="EA9162" s="141"/>
      <c r="EE9162" s="143"/>
    </row>
    <row r="9163" spans="78:135">
      <c r="BZ9163"/>
      <c r="CA9163" s="100"/>
      <c r="CB9163"/>
      <c r="CG9163" s="65"/>
      <c r="DK9163" s="95"/>
      <c r="DO9163" s="141"/>
      <c r="DZ9163" s="141"/>
      <c r="EA9163" s="141"/>
      <c r="EE9163" s="143"/>
    </row>
    <row r="9164" spans="78:135">
      <c r="BZ9164"/>
      <c r="CA9164" s="100"/>
      <c r="CB9164"/>
      <c r="CG9164" s="65"/>
      <c r="DK9164" s="95"/>
      <c r="DO9164" s="141"/>
      <c r="DZ9164" s="141"/>
      <c r="EA9164" s="141"/>
      <c r="EE9164" s="143"/>
    </row>
    <row r="9165" spans="78:135">
      <c r="BZ9165"/>
      <c r="CA9165" s="100"/>
      <c r="CB9165"/>
      <c r="CG9165" s="65"/>
      <c r="DK9165" s="95"/>
      <c r="DO9165" s="141"/>
      <c r="DZ9165" s="141"/>
      <c r="EA9165" s="141"/>
      <c r="EE9165" s="143"/>
    </row>
    <row r="9166" spans="78:135">
      <c r="BZ9166"/>
      <c r="CA9166" s="100"/>
      <c r="CB9166"/>
      <c r="CG9166" s="65"/>
      <c r="DK9166" s="95"/>
      <c r="DO9166" s="141"/>
      <c r="DZ9166" s="141"/>
      <c r="EA9166" s="141"/>
      <c r="EE9166" s="143"/>
    </row>
    <row r="9167" spans="78:135">
      <c r="BZ9167"/>
      <c r="CA9167" s="100"/>
      <c r="CB9167"/>
      <c r="CG9167" s="65"/>
      <c r="DK9167" s="95"/>
      <c r="DO9167" s="141"/>
      <c r="DZ9167" s="141"/>
      <c r="EA9167" s="141"/>
      <c r="EE9167" s="143"/>
    </row>
    <row r="9168" spans="78:135">
      <c r="BZ9168"/>
      <c r="CA9168" s="100"/>
      <c r="CB9168"/>
      <c r="CG9168" s="65"/>
      <c r="DK9168" s="95"/>
      <c r="DO9168" s="141"/>
      <c r="DZ9168" s="141"/>
      <c r="EA9168" s="141"/>
      <c r="EE9168" s="143"/>
    </row>
    <row r="9169" spans="78:135">
      <c r="BZ9169"/>
      <c r="CA9169" s="100"/>
      <c r="CB9169"/>
      <c r="CG9169" s="65"/>
      <c r="DK9169" s="95"/>
      <c r="DO9169" s="141"/>
      <c r="DZ9169" s="141"/>
      <c r="EA9169" s="141"/>
      <c r="EE9169" s="143"/>
    </row>
    <row r="9170" spans="78:135">
      <c r="BZ9170"/>
      <c r="CA9170" s="100"/>
      <c r="CB9170"/>
      <c r="CG9170" s="65"/>
      <c r="DK9170" s="95"/>
      <c r="DO9170" s="141"/>
      <c r="DZ9170" s="141"/>
      <c r="EA9170" s="141"/>
      <c r="EE9170" s="143"/>
    </row>
    <row r="9171" spans="78:135">
      <c r="BZ9171"/>
      <c r="CA9171" s="100"/>
      <c r="CB9171"/>
      <c r="CG9171" s="65"/>
      <c r="DK9171" s="95"/>
      <c r="DO9171" s="141"/>
      <c r="DZ9171" s="141"/>
      <c r="EA9171" s="141"/>
      <c r="EE9171" s="143"/>
    </row>
    <row r="9172" spans="78:135">
      <c r="BZ9172"/>
      <c r="CA9172" s="100"/>
      <c r="CB9172"/>
      <c r="CG9172" s="65"/>
      <c r="DK9172" s="95"/>
      <c r="DO9172" s="141"/>
      <c r="DZ9172" s="141"/>
      <c r="EA9172" s="141"/>
      <c r="EE9172" s="143"/>
    </row>
    <row r="9173" spans="78:135">
      <c r="BZ9173"/>
      <c r="CA9173" s="100"/>
      <c r="CB9173"/>
      <c r="CG9173" s="65"/>
      <c r="DK9173" s="95"/>
      <c r="DO9173" s="141"/>
      <c r="DZ9173" s="141"/>
      <c r="EA9173" s="141"/>
      <c r="EE9173" s="143"/>
    </row>
    <row r="9174" spans="78:135">
      <c r="BZ9174"/>
      <c r="CA9174" s="100"/>
      <c r="CB9174"/>
      <c r="CG9174" s="65"/>
      <c r="DK9174" s="95"/>
      <c r="DO9174" s="141"/>
      <c r="DZ9174" s="141"/>
      <c r="EA9174" s="141"/>
      <c r="EE9174" s="143"/>
    </row>
    <row r="9175" spans="78:135">
      <c r="BZ9175"/>
      <c r="CA9175" s="100"/>
      <c r="CB9175"/>
      <c r="CG9175" s="65"/>
      <c r="DK9175" s="95"/>
      <c r="DO9175" s="141"/>
      <c r="DZ9175" s="141"/>
      <c r="EA9175" s="141"/>
      <c r="EE9175" s="143"/>
    </row>
    <row r="9176" spans="78:135">
      <c r="BZ9176"/>
      <c r="CA9176" s="100"/>
      <c r="CB9176"/>
      <c r="CG9176" s="65"/>
      <c r="DK9176" s="95"/>
      <c r="DO9176" s="141"/>
      <c r="DZ9176" s="141"/>
      <c r="EA9176" s="141"/>
      <c r="EE9176" s="143"/>
    </row>
    <row r="9177" spans="78:135">
      <c r="BZ9177"/>
      <c r="CA9177" s="100"/>
      <c r="CB9177"/>
      <c r="CG9177" s="65"/>
      <c r="DK9177" s="95"/>
      <c r="DO9177" s="141"/>
      <c r="DZ9177" s="141"/>
      <c r="EA9177" s="141"/>
      <c r="EE9177" s="143"/>
    </row>
    <row r="9178" spans="78:135">
      <c r="BZ9178"/>
      <c r="CA9178" s="100"/>
      <c r="CB9178"/>
      <c r="CG9178" s="65"/>
      <c r="DK9178" s="95"/>
      <c r="DO9178" s="141"/>
      <c r="DZ9178" s="141"/>
      <c r="EA9178" s="141"/>
      <c r="EE9178" s="143"/>
    </row>
    <row r="9179" spans="78:135">
      <c r="BZ9179"/>
      <c r="CA9179" s="100"/>
      <c r="CB9179"/>
      <c r="CG9179" s="65"/>
      <c r="DK9179" s="95"/>
      <c r="DO9179" s="141"/>
      <c r="DZ9179" s="141"/>
      <c r="EA9179" s="141"/>
      <c r="EE9179" s="143"/>
    </row>
    <row r="9180" spans="78:135">
      <c r="BZ9180"/>
      <c r="CA9180" s="100"/>
      <c r="CB9180"/>
      <c r="CG9180" s="65"/>
      <c r="DK9180" s="95"/>
      <c r="DO9180" s="141"/>
      <c r="DZ9180" s="141"/>
      <c r="EA9180" s="141"/>
      <c r="EE9180" s="143"/>
    </row>
    <row r="9181" spans="78:135">
      <c r="BZ9181"/>
      <c r="CA9181" s="100"/>
      <c r="CB9181"/>
      <c r="CG9181" s="65"/>
      <c r="DK9181" s="95"/>
      <c r="DO9181" s="141"/>
      <c r="DZ9181" s="141"/>
      <c r="EA9181" s="141"/>
      <c r="EE9181" s="143"/>
    </row>
    <row r="9182" spans="78:135">
      <c r="BZ9182"/>
      <c r="CA9182" s="100"/>
      <c r="CB9182"/>
      <c r="CG9182" s="65"/>
      <c r="DK9182" s="95"/>
      <c r="DO9182" s="141"/>
      <c r="DZ9182" s="141"/>
      <c r="EA9182" s="141"/>
      <c r="EE9182" s="143"/>
    </row>
    <row r="9183" spans="78:135">
      <c r="BZ9183"/>
      <c r="CA9183" s="100"/>
      <c r="CB9183"/>
      <c r="CG9183" s="65"/>
      <c r="DK9183" s="95"/>
      <c r="DO9183" s="141"/>
      <c r="DZ9183" s="141"/>
      <c r="EA9183" s="141"/>
      <c r="EE9183" s="143"/>
    </row>
    <row r="9184" spans="78:135">
      <c r="BZ9184"/>
      <c r="CA9184" s="100"/>
      <c r="CB9184"/>
      <c r="CG9184" s="65"/>
      <c r="DK9184" s="95"/>
      <c r="DO9184" s="141"/>
      <c r="DZ9184" s="141"/>
      <c r="EA9184" s="141"/>
      <c r="EE9184" s="143"/>
    </row>
    <row r="9185" spans="78:135">
      <c r="BZ9185"/>
      <c r="CA9185" s="100"/>
      <c r="CB9185"/>
      <c r="CG9185" s="65"/>
      <c r="DK9185" s="95"/>
      <c r="DO9185" s="141"/>
      <c r="DZ9185" s="141"/>
      <c r="EA9185" s="141"/>
      <c r="EE9185" s="143"/>
    </row>
    <row r="9186" spans="78:135">
      <c r="BZ9186"/>
      <c r="CA9186" s="100"/>
      <c r="CB9186"/>
      <c r="CG9186" s="65"/>
      <c r="DK9186" s="95"/>
      <c r="DO9186" s="141"/>
      <c r="DZ9186" s="141"/>
      <c r="EA9186" s="141"/>
      <c r="EE9186" s="143"/>
    </row>
    <row r="9187" spans="78:135">
      <c r="BZ9187"/>
      <c r="CA9187" s="100"/>
      <c r="CB9187"/>
      <c r="CG9187" s="65"/>
      <c r="DK9187" s="95"/>
      <c r="DO9187" s="141"/>
      <c r="DZ9187" s="141"/>
      <c r="EA9187" s="141"/>
      <c r="EE9187" s="143"/>
    </row>
    <row r="9188" spans="78:135">
      <c r="BZ9188"/>
      <c r="CA9188" s="100"/>
      <c r="CB9188"/>
      <c r="CG9188" s="65"/>
      <c r="DK9188" s="95"/>
      <c r="DO9188" s="141"/>
      <c r="DZ9188" s="141"/>
      <c r="EA9188" s="141"/>
      <c r="EE9188" s="143"/>
    </row>
    <row r="9189" spans="78:135">
      <c r="BZ9189"/>
      <c r="CA9189" s="100"/>
      <c r="CB9189"/>
      <c r="CG9189" s="65"/>
      <c r="DK9189" s="95"/>
      <c r="DO9189" s="141"/>
      <c r="DZ9189" s="141"/>
      <c r="EA9189" s="141"/>
      <c r="EE9189" s="143"/>
    </row>
    <row r="9190" spans="78:135">
      <c r="BZ9190"/>
      <c r="CA9190" s="100"/>
      <c r="CB9190"/>
      <c r="CG9190" s="65"/>
      <c r="DK9190" s="95"/>
      <c r="DO9190" s="141"/>
      <c r="DZ9190" s="141"/>
      <c r="EA9190" s="141"/>
      <c r="EE9190" s="143"/>
    </row>
    <row r="9191" spans="78:135">
      <c r="BZ9191"/>
      <c r="CA9191" s="100"/>
      <c r="CB9191"/>
      <c r="CG9191" s="65"/>
      <c r="DK9191" s="95"/>
      <c r="DO9191" s="141"/>
      <c r="DZ9191" s="141"/>
      <c r="EA9191" s="141"/>
      <c r="EE9191" s="143"/>
    </row>
    <row r="9192" spans="78:135">
      <c r="BZ9192"/>
      <c r="CA9192" s="100"/>
      <c r="CB9192"/>
      <c r="CG9192" s="65"/>
      <c r="DK9192" s="95"/>
      <c r="DO9192" s="141"/>
      <c r="DZ9192" s="141"/>
      <c r="EA9192" s="141"/>
      <c r="EE9192" s="143"/>
    </row>
    <row r="9193" spans="78:135">
      <c r="BZ9193"/>
      <c r="CA9193" s="100"/>
      <c r="CB9193"/>
      <c r="CG9193" s="65"/>
      <c r="DK9193" s="95"/>
      <c r="DO9193" s="141"/>
      <c r="DZ9193" s="141"/>
      <c r="EA9193" s="141"/>
      <c r="EE9193" s="143"/>
    </row>
    <row r="9194" spans="78:135">
      <c r="BZ9194"/>
      <c r="CA9194" s="100"/>
      <c r="CB9194"/>
      <c r="CG9194" s="65"/>
      <c r="DK9194" s="95"/>
      <c r="DO9194" s="141"/>
      <c r="DZ9194" s="141"/>
      <c r="EA9194" s="141"/>
      <c r="EE9194" s="143"/>
    </row>
    <row r="9195" spans="78:135">
      <c r="BZ9195"/>
      <c r="CA9195" s="100"/>
      <c r="CB9195"/>
      <c r="CG9195" s="65"/>
      <c r="DK9195" s="95"/>
      <c r="DO9195" s="141"/>
      <c r="DZ9195" s="141"/>
      <c r="EA9195" s="141"/>
      <c r="EE9195" s="143"/>
    </row>
    <row r="9196" spans="78:135">
      <c r="BZ9196"/>
      <c r="CA9196" s="100"/>
      <c r="CB9196"/>
      <c r="CG9196" s="65"/>
      <c r="DK9196" s="95"/>
      <c r="DO9196" s="141"/>
      <c r="DZ9196" s="141"/>
      <c r="EA9196" s="141"/>
      <c r="EE9196" s="143"/>
    </row>
    <row r="9197" spans="78:135">
      <c r="BZ9197"/>
      <c r="CA9197" s="100"/>
      <c r="CB9197"/>
      <c r="CG9197" s="65"/>
      <c r="DK9197" s="95"/>
      <c r="DO9197" s="141"/>
      <c r="DZ9197" s="141"/>
      <c r="EA9197" s="141"/>
      <c r="EE9197" s="143"/>
    </row>
    <row r="9198" spans="78:135">
      <c r="BZ9198"/>
      <c r="CA9198" s="100"/>
      <c r="CB9198"/>
      <c r="CG9198" s="65"/>
      <c r="DK9198" s="95"/>
      <c r="DO9198" s="141"/>
      <c r="DZ9198" s="141"/>
      <c r="EA9198" s="141"/>
      <c r="EE9198" s="143"/>
    </row>
    <row r="9199" spans="78:135">
      <c r="BZ9199"/>
      <c r="CA9199" s="100"/>
      <c r="CB9199"/>
      <c r="CG9199" s="65"/>
      <c r="DK9199" s="95"/>
      <c r="DO9199" s="141"/>
      <c r="DZ9199" s="141"/>
      <c r="EA9199" s="141"/>
      <c r="EE9199" s="143"/>
    </row>
    <row r="9200" spans="78:135">
      <c r="BZ9200"/>
      <c r="CA9200" s="100"/>
      <c r="CB9200"/>
      <c r="CG9200" s="65"/>
      <c r="DK9200" s="95"/>
      <c r="DO9200" s="141"/>
      <c r="DZ9200" s="141"/>
      <c r="EA9200" s="141"/>
      <c r="EE9200" s="143"/>
    </row>
    <row r="9201" spans="78:135">
      <c r="BZ9201"/>
      <c r="CA9201" s="100"/>
      <c r="CB9201"/>
      <c r="CG9201" s="65"/>
      <c r="DK9201" s="95"/>
      <c r="DO9201" s="141"/>
      <c r="DZ9201" s="141"/>
      <c r="EA9201" s="141"/>
      <c r="EE9201" s="143"/>
    </row>
    <row r="9202" spans="78:135">
      <c r="BZ9202"/>
      <c r="CA9202" s="100"/>
      <c r="CB9202"/>
      <c r="CG9202" s="65"/>
      <c r="DK9202" s="95"/>
      <c r="DO9202" s="141"/>
      <c r="DZ9202" s="141"/>
      <c r="EA9202" s="141"/>
      <c r="EE9202" s="143"/>
    </row>
    <row r="9203" spans="78:135">
      <c r="BZ9203"/>
      <c r="CA9203" s="100"/>
      <c r="CB9203"/>
      <c r="CG9203" s="65"/>
      <c r="DK9203" s="95"/>
      <c r="DO9203" s="141"/>
      <c r="DZ9203" s="141"/>
      <c r="EA9203" s="141"/>
      <c r="EE9203" s="143"/>
    </row>
    <row r="9204" spans="78:135">
      <c r="BZ9204"/>
      <c r="CA9204" s="100"/>
      <c r="CB9204"/>
      <c r="CG9204" s="65"/>
      <c r="DK9204" s="95"/>
      <c r="DO9204" s="141"/>
      <c r="DZ9204" s="141"/>
      <c r="EA9204" s="141"/>
      <c r="EE9204" s="143"/>
    </row>
    <row r="9205" spans="78:135">
      <c r="BZ9205"/>
      <c r="CA9205" s="100"/>
      <c r="CB9205"/>
      <c r="CG9205" s="65"/>
      <c r="DK9205" s="95"/>
      <c r="DO9205" s="141"/>
      <c r="DZ9205" s="141"/>
      <c r="EA9205" s="141"/>
      <c r="EE9205" s="143"/>
    </row>
    <row r="9206" spans="78:135">
      <c r="BZ9206"/>
      <c r="CA9206" s="100"/>
      <c r="CB9206"/>
      <c r="CG9206" s="65"/>
      <c r="DK9206" s="95"/>
      <c r="DO9206" s="141"/>
      <c r="DZ9206" s="141"/>
      <c r="EA9206" s="141"/>
      <c r="EE9206" s="143"/>
    </row>
    <row r="9207" spans="78:135">
      <c r="BZ9207"/>
      <c r="CA9207" s="100"/>
      <c r="CB9207"/>
      <c r="CG9207" s="65"/>
      <c r="DK9207" s="95"/>
      <c r="DO9207" s="141"/>
      <c r="DZ9207" s="141"/>
      <c r="EA9207" s="141"/>
      <c r="EE9207" s="143"/>
    </row>
    <row r="9208" spans="78:135">
      <c r="BZ9208"/>
      <c r="CA9208" s="100"/>
      <c r="CB9208"/>
      <c r="CG9208" s="65"/>
      <c r="DK9208" s="95"/>
      <c r="DO9208" s="141"/>
      <c r="DZ9208" s="141"/>
      <c r="EA9208" s="141"/>
      <c r="EE9208" s="143"/>
    </row>
    <row r="9209" spans="78:135">
      <c r="BZ9209"/>
      <c r="CA9209" s="100"/>
      <c r="CB9209"/>
      <c r="CG9209" s="65"/>
      <c r="DK9209" s="95"/>
      <c r="DO9209" s="141"/>
      <c r="DZ9209" s="141"/>
      <c r="EA9209" s="141"/>
      <c r="EE9209" s="143"/>
    </row>
    <row r="9210" spans="78:135">
      <c r="BZ9210"/>
      <c r="CA9210" s="100"/>
      <c r="CB9210"/>
      <c r="CG9210" s="65"/>
      <c r="DK9210" s="95"/>
      <c r="DO9210" s="141"/>
      <c r="DZ9210" s="141"/>
      <c r="EA9210" s="141"/>
      <c r="EE9210" s="143"/>
    </row>
    <row r="9211" spans="78:135">
      <c r="BZ9211"/>
      <c r="CA9211" s="100"/>
      <c r="CB9211"/>
      <c r="CG9211" s="65"/>
      <c r="DK9211" s="95"/>
      <c r="DO9211" s="141"/>
      <c r="DZ9211" s="141"/>
      <c r="EA9211" s="141"/>
      <c r="EE9211" s="143"/>
    </row>
    <row r="9212" spans="78:135">
      <c r="BZ9212"/>
      <c r="CA9212" s="100"/>
      <c r="CB9212"/>
      <c r="CG9212" s="65"/>
      <c r="DK9212" s="95"/>
      <c r="DO9212" s="141"/>
      <c r="DZ9212" s="141"/>
      <c r="EA9212" s="141"/>
      <c r="EE9212" s="143"/>
    </row>
    <row r="9213" spans="78:135">
      <c r="BZ9213"/>
      <c r="CA9213" s="100"/>
      <c r="CB9213"/>
      <c r="CG9213" s="65"/>
      <c r="DK9213" s="95"/>
      <c r="DO9213" s="141"/>
      <c r="DZ9213" s="141"/>
      <c r="EA9213" s="141"/>
      <c r="EE9213" s="143"/>
    </row>
    <row r="9214" spans="78:135">
      <c r="BZ9214"/>
      <c r="CA9214" s="100"/>
      <c r="CB9214"/>
      <c r="CG9214" s="65"/>
      <c r="DK9214" s="95"/>
      <c r="DO9214" s="141"/>
      <c r="DZ9214" s="141"/>
      <c r="EA9214" s="141"/>
      <c r="EE9214" s="143"/>
    </row>
    <row r="9215" spans="78:135">
      <c r="BZ9215"/>
      <c r="CA9215" s="100"/>
      <c r="CB9215"/>
      <c r="CG9215" s="65"/>
      <c r="DK9215" s="95"/>
      <c r="DO9215" s="141"/>
      <c r="DZ9215" s="141"/>
      <c r="EA9215" s="141"/>
      <c r="EE9215" s="143"/>
    </row>
    <row r="9216" spans="78:135">
      <c r="BZ9216"/>
      <c r="CA9216" s="100"/>
      <c r="CB9216"/>
      <c r="CG9216" s="65"/>
      <c r="DK9216" s="95"/>
      <c r="DO9216" s="141"/>
      <c r="DZ9216" s="141"/>
      <c r="EA9216" s="141"/>
      <c r="EE9216" s="143"/>
    </row>
    <row r="9217" spans="78:135">
      <c r="BZ9217"/>
      <c r="CA9217" s="100"/>
      <c r="CB9217"/>
      <c r="CG9217" s="65"/>
      <c r="DK9217" s="95"/>
      <c r="DO9217" s="141"/>
      <c r="DZ9217" s="141"/>
      <c r="EA9217" s="141"/>
      <c r="EE9217" s="143"/>
    </row>
    <row r="9218" spans="78:135">
      <c r="BZ9218"/>
      <c r="CA9218" s="100"/>
      <c r="CB9218"/>
      <c r="CG9218" s="65"/>
      <c r="DK9218" s="95"/>
      <c r="DO9218" s="141"/>
      <c r="DZ9218" s="141"/>
      <c r="EA9218" s="141"/>
      <c r="EE9218" s="143"/>
    </row>
    <row r="9219" spans="78:135">
      <c r="BZ9219"/>
      <c r="CA9219" s="100"/>
      <c r="CB9219"/>
      <c r="CG9219" s="65"/>
      <c r="DK9219" s="95"/>
      <c r="DO9219" s="141"/>
      <c r="DZ9219" s="141"/>
      <c r="EA9219" s="141"/>
      <c r="EE9219" s="143"/>
    </row>
    <row r="9220" spans="78:135">
      <c r="BZ9220"/>
      <c r="CA9220" s="100"/>
      <c r="CB9220"/>
      <c r="CG9220" s="65"/>
      <c r="DK9220" s="95"/>
      <c r="DO9220" s="141"/>
      <c r="DZ9220" s="141"/>
      <c r="EA9220" s="141"/>
      <c r="EE9220" s="143"/>
    </row>
    <row r="9221" spans="78:135">
      <c r="BZ9221"/>
      <c r="CA9221" s="100"/>
      <c r="CB9221"/>
      <c r="CG9221" s="65"/>
      <c r="DK9221" s="95"/>
      <c r="DO9221" s="141"/>
      <c r="DZ9221" s="141"/>
      <c r="EA9221" s="141"/>
      <c r="EE9221" s="143"/>
    </row>
    <row r="9222" spans="78:135">
      <c r="BZ9222"/>
      <c r="CA9222" s="100"/>
      <c r="CB9222"/>
      <c r="CG9222" s="65"/>
      <c r="DK9222" s="95"/>
      <c r="DO9222" s="141"/>
      <c r="DZ9222" s="141"/>
      <c r="EA9222" s="141"/>
      <c r="EE9222" s="143"/>
    </row>
    <row r="9223" spans="78:135">
      <c r="BZ9223"/>
      <c r="CA9223" s="100"/>
      <c r="CB9223"/>
      <c r="CG9223" s="65"/>
      <c r="DK9223" s="95"/>
      <c r="DO9223" s="141"/>
      <c r="DZ9223" s="141"/>
      <c r="EA9223" s="141"/>
      <c r="EE9223" s="143"/>
    </row>
    <row r="9224" spans="78:135">
      <c r="BZ9224"/>
      <c r="CA9224" s="100"/>
      <c r="CB9224"/>
      <c r="CG9224" s="65"/>
      <c r="DK9224" s="95"/>
      <c r="DO9224" s="141"/>
      <c r="DZ9224" s="141"/>
      <c r="EA9224" s="141"/>
      <c r="EE9224" s="143"/>
    </row>
    <row r="9225" spans="78:135">
      <c r="BZ9225"/>
      <c r="CA9225" s="100"/>
      <c r="CB9225"/>
      <c r="CG9225" s="65"/>
      <c r="DK9225" s="95"/>
      <c r="DO9225" s="141"/>
      <c r="DZ9225" s="141"/>
      <c r="EA9225" s="141"/>
      <c r="EE9225" s="143"/>
    </row>
    <row r="9226" spans="78:135">
      <c r="BZ9226"/>
      <c r="CA9226" s="100"/>
      <c r="CB9226"/>
      <c r="CG9226" s="65"/>
      <c r="DK9226" s="95"/>
      <c r="DO9226" s="141"/>
      <c r="DZ9226" s="141"/>
      <c r="EA9226" s="141"/>
      <c r="EE9226" s="143"/>
    </row>
    <row r="9227" spans="78:135">
      <c r="BZ9227"/>
      <c r="CA9227" s="100"/>
      <c r="CB9227"/>
      <c r="CG9227" s="65"/>
      <c r="DK9227" s="95"/>
      <c r="DO9227" s="141"/>
      <c r="DZ9227" s="141"/>
      <c r="EA9227" s="141"/>
      <c r="EE9227" s="143"/>
    </row>
    <row r="9228" spans="78:135">
      <c r="BZ9228"/>
      <c r="CA9228" s="100"/>
      <c r="CB9228"/>
      <c r="CG9228" s="65"/>
      <c r="DK9228" s="95"/>
      <c r="DO9228" s="141"/>
      <c r="DZ9228" s="141"/>
      <c r="EA9228" s="141"/>
      <c r="EE9228" s="143"/>
    </row>
    <row r="9229" spans="78:135">
      <c r="BZ9229"/>
      <c r="CA9229" s="100"/>
      <c r="CB9229"/>
      <c r="CG9229" s="65"/>
      <c r="DK9229" s="95"/>
      <c r="DO9229" s="141"/>
      <c r="DZ9229" s="141"/>
      <c r="EA9229" s="141"/>
      <c r="EE9229" s="143"/>
    </row>
    <row r="9230" spans="78:135">
      <c r="BZ9230"/>
      <c r="CA9230" s="100"/>
      <c r="CB9230"/>
      <c r="CG9230" s="65"/>
      <c r="DK9230" s="95"/>
      <c r="DO9230" s="141"/>
      <c r="DZ9230" s="141"/>
      <c r="EA9230" s="141"/>
      <c r="EE9230" s="143"/>
    </row>
    <row r="9231" spans="78:135">
      <c r="BZ9231"/>
      <c r="CA9231" s="100"/>
      <c r="CB9231"/>
      <c r="CG9231" s="65"/>
      <c r="DK9231" s="95"/>
      <c r="DO9231" s="141"/>
      <c r="DZ9231" s="141"/>
      <c r="EA9231" s="141"/>
      <c r="EE9231" s="143"/>
    </row>
    <row r="9232" spans="78:135">
      <c r="BZ9232"/>
      <c r="CA9232" s="100"/>
      <c r="CB9232"/>
      <c r="CG9232" s="65"/>
      <c r="DK9232" s="95"/>
      <c r="DO9232" s="141"/>
      <c r="DZ9232" s="141"/>
      <c r="EA9232" s="141"/>
      <c r="EE9232" s="143"/>
    </row>
    <row r="9233" spans="78:135">
      <c r="BZ9233"/>
      <c r="CA9233" s="100"/>
      <c r="CB9233"/>
      <c r="CG9233" s="65"/>
      <c r="DK9233" s="95"/>
      <c r="DO9233" s="141"/>
      <c r="DZ9233" s="141"/>
      <c r="EA9233" s="141"/>
      <c r="EE9233" s="143"/>
    </row>
    <row r="9234" spans="78:135">
      <c r="BZ9234"/>
      <c r="CA9234" s="100"/>
      <c r="CB9234"/>
      <c r="CG9234" s="65"/>
      <c r="DK9234" s="95"/>
      <c r="DO9234" s="141"/>
      <c r="DZ9234" s="141"/>
      <c r="EA9234" s="141"/>
      <c r="EE9234" s="143"/>
    </row>
    <row r="9235" spans="78:135">
      <c r="BZ9235"/>
      <c r="CA9235" s="100"/>
      <c r="CB9235"/>
      <c r="CG9235" s="65"/>
      <c r="DK9235" s="95"/>
      <c r="DO9235" s="141"/>
      <c r="DZ9235" s="141"/>
      <c r="EA9235" s="141"/>
      <c r="EE9235" s="143"/>
    </row>
    <row r="9236" spans="78:135">
      <c r="BZ9236"/>
      <c r="CA9236" s="100"/>
      <c r="CB9236"/>
      <c r="CG9236" s="65"/>
      <c r="DK9236" s="95"/>
      <c r="DO9236" s="141"/>
      <c r="DZ9236" s="141"/>
      <c r="EA9236" s="141"/>
      <c r="EE9236" s="143"/>
    </row>
    <row r="9237" spans="78:135">
      <c r="BZ9237"/>
      <c r="CA9237" s="100"/>
      <c r="CB9237"/>
      <c r="CG9237" s="65"/>
      <c r="DK9237" s="95"/>
      <c r="DO9237" s="141"/>
      <c r="DZ9237" s="141"/>
      <c r="EA9237" s="141"/>
      <c r="EE9237" s="143"/>
    </row>
    <row r="9238" spans="78:135">
      <c r="BZ9238"/>
      <c r="CA9238" s="100"/>
      <c r="CB9238"/>
      <c r="CG9238" s="65"/>
      <c r="DK9238" s="95"/>
      <c r="DO9238" s="141"/>
      <c r="DZ9238" s="141"/>
      <c r="EA9238" s="141"/>
      <c r="EE9238" s="143"/>
    </row>
    <row r="9239" spans="78:135">
      <c r="BZ9239"/>
      <c r="CA9239" s="100"/>
      <c r="CB9239"/>
      <c r="CG9239" s="65"/>
      <c r="DK9239" s="95"/>
      <c r="DO9239" s="141"/>
      <c r="DZ9239" s="141"/>
      <c r="EA9239" s="141"/>
      <c r="EE9239" s="143"/>
    </row>
    <row r="9240" spans="78:135">
      <c r="BZ9240"/>
      <c r="CA9240" s="100"/>
      <c r="CB9240"/>
      <c r="CG9240" s="65"/>
      <c r="DK9240" s="95"/>
      <c r="DO9240" s="141"/>
      <c r="DZ9240" s="141"/>
      <c r="EA9240" s="141"/>
      <c r="EE9240" s="143"/>
    </row>
    <row r="9241" spans="78:135">
      <c r="BZ9241"/>
      <c r="CA9241" s="100"/>
      <c r="CB9241"/>
      <c r="CG9241" s="65"/>
      <c r="DK9241" s="95"/>
      <c r="DO9241" s="141"/>
      <c r="DZ9241" s="141"/>
      <c r="EA9241" s="141"/>
      <c r="EE9241" s="143"/>
    </row>
    <row r="9242" spans="78:135">
      <c r="BZ9242"/>
      <c r="CA9242" s="100"/>
      <c r="CB9242"/>
      <c r="CG9242" s="65"/>
      <c r="DK9242" s="95"/>
      <c r="DO9242" s="141"/>
      <c r="DZ9242" s="141"/>
      <c r="EA9242" s="141"/>
      <c r="EE9242" s="143"/>
    </row>
    <row r="9243" spans="78:135">
      <c r="BZ9243"/>
      <c r="CA9243" s="100"/>
      <c r="CB9243"/>
      <c r="CG9243" s="65"/>
      <c r="DK9243" s="95"/>
      <c r="DO9243" s="141"/>
      <c r="DZ9243" s="141"/>
      <c r="EA9243" s="141"/>
      <c r="EE9243" s="143"/>
    </row>
    <row r="9244" spans="78:135">
      <c r="BZ9244"/>
      <c r="CA9244" s="100"/>
      <c r="CB9244"/>
      <c r="CG9244" s="65"/>
      <c r="DK9244" s="95"/>
      <c r="DO9244" s="141"/>
      <c r="DZ9244" s="141"/>
      <c r="EA9244" s="141"/>
      <c r="EE9244" s="143"/>
    </row>
    <row r="9245" spans="78:135">
      <c r="BZ9245"/>
      <c r="CA9245" s="100"/>
      <c r="CB9245"/>
      <c r="CG9245" s="65"/>
      <c r="DK9245" s="95"/>
      <c r="DO9245" s="141"/>
      <c r="DZ9245" s="141"/>
      <c r="EA9245" s="141"/>
      <c r="EE9245" s="143"/>
    </row>
    <row r="9246" spans="78:135">
      <c r="BZ9246"/>
      <c r="CA9246" s="100"/>
      <c r="CB9246"/>
      <c r="CG9246" s="65"/>
      <c r="DK9246" s="95"/>
      <c r="DO9246" s="141"/>
      <c r="DZ9246" s="141"/>
      <c r="EA9246" s="141"/>
      <c r="EE9246" s="143"/>
    </row>
    <row r="9247" spans="78:135">
      <c r="BZ9247"/>
      <c r="CA9247" s="100"/>
      <c r="CB9247"/>
      <c r="CG9247" s="65"/>
      <c r="DK9247" s="95"/>
      <c r="DO9247" s="141"/>
      <c r="DZ9247" s="141"/>
      <c r="EA9247" s="141"/>
      <c r="EE9247" s="143"/>
    </row>
    <row r="9248" spans="78:135">
      <c r="BZ9248"/>
      <c r="CA9248" s="100"/>
      <c r="CB9248"/>
      <c r="CG9248" s="65"/>
      <c r="DK9248" s="95"/>
      <c r="DO9248" s="141"/>
      <c r="DZ9248" s="141"/>
      <c r="EA9248" s="141"/>
      <c r="EE9248" s="143"/>
    </row>
    <row r="9249" spans="78:135">
      <c r="BZ9249"/>
      <c r="CA9249" s="100"/>
      <c r="CB9249"/>
      <c r="CG9249" s="65"/>
      <c r="DK9249" s="95"/>
      <c r="DO9249" s="141"/>
      <c r="DZ9249" s="141"/>
      <c r="EA9249" s="141"/>
      <c r="EE9249" s="143"/>
    </row>
    <row r="9250" spans="78:135">
      <c r="BZ9250"/>
      <c r="CA9250" s="100"/>
      <c r="CB9250"/>
      <c r="CG9250" s="65"/>
      <c r="DK9250" s="95"/>
      <c r="DO9250" s="141"/>
      <c r="DZ9250" s="141"/>
      <c r="EA9250" s="141"/>
      <c r="EE9250" s="143"/>
    </row>
    <row r="9251" spans="78:135">
      <c r="BZ9251"/>
      <c r="CA9251" s="100"/>
      <c r="CB9251"/>
      <c r="CG9251" s="65"/>
      <c r="DK9251" s="95"/>
      <c r="DO9251" s="141"/>
      <c r="DZ9251" s="141"/>
      <c r="EA9251" s="141"/>
      <c r="EE9251" s="143"/>
    </row>
    <row r="9252" spans="78:135">
      <c r="BZ9252"/>
      <c r="CA9252" s="100"/>
      <c r="CB9252"/>
      <c r="CG9252" s="65"/>
      <c r="DK9252" s="95"/>
      <c r="DO9252" s="141"/>
      <c r="DZ9252" s="141"/>
      <c r="EA9252" s="141"/>
      <c r="EE9252" s="143"/>
    </row>
    <row r="9253" spans="78:135">
      <c r="BZ9253"/>
      <c r="CA9253" s="100"/>
      <c r="CB9253"/>
      <c r="CG9253" s="65"/>
      <c r="DK9253" s="95"/>
      <c r="DO9253" s="141"/>
      <c r="DZ9253" s="141"/>
      <c r="EA9253" s="141"/>
      <c r="EE9253" s="143"/>
    </row>
    <row r="9254" spans="78:135">
      <c r="BZ9254"/>
      <c r="CA9254" s="100"/>
      <c r="CB9254"/>
      <c r="CG9254" s="65"/>
      <c r="DK9254" s="95"/>
      <c r="DO9254" s="141"/>
      <c r="DZ9254" s="141"/>
      <c r="EA9254" s="141"/>
      <c r="EE9254" s="143"/>
    </row>
    <row r="9255" spans="78:135">
      <c r="BZ9255"/>
      <c r="CA9255" s="100"/>
      <c r="CB9255"/>
      <c r="CG9255" s="65"/>
      <c r="DK9255" s="95"/>
      <c r="DO9255" s="141"/>
      <c r="DZ9255" s="141"/>
      <c r="EA9255" s="141"/>
      <c r="EE9255" s="143"/>
    </row>
    <row r="9256" spans="78:135">
      <c r="BZ9256"/>
      <c r="CA9256" s="100"/>
      <c r="CB9256"/>
      <c r="CG9256" s="65"/>
      <c r="DK9256" s="95"/>
      <c r="DO9256" s="141"/>
      <c r="DZ9256" s="141"/>
      <c r="EA9256" s="141"/>
      <c r="EE9256" s="143"/>
    </row>
    <row r="9257" spans="78:135">
      <c r="BZ9257"/>
      <c r="CA9257" s="100"/>
      <c r="CB9257"/>
      <c r="CG9257" s="65"/>
      <c r="DK9257" s="95"/>
      <c r="DO9257" s="141"/>
      <c r="DZ9257" s="141"/>
      <c r="EA9257" s="141"/>
      <c r="EE9257" s="143"/>
    </row>
    <row r="9258" spans="78:135">
      <c r="BZ9258"/>
      <c r="CA9258" s="100"/>
      <c r="CB9258"/>
      <c r="CG9258" s="65"/>
      <c r="DK9258" s="95"/>
      <c r="DO9258" s="141"/>
      <c r="DZ9258" s="141"/>
      <c r="EA9258" s="141"/>
      <c r="EE9258" s="143"/>
    </row>
    <row r="9259" spans="78:135">
      <c r="BZ9259"/>
      <c r="CA9259" s="100"/>
      <c r="CB9259"/>
      <c r="CG9259" s="65"/>
      <c r="DK9259" s="95"/>
      <c r="DO9259" s="141"/>
      <c r="DZ9259" s="141"/>
      <c r="EA9259" s="141"/>
      <c r="EE9259" s="143"/>
    </row>
    <row r="9260" spans="78:135">
      <c r="BZ9260"/>
      <c r="CA9260" s="100"/>
      <c r="CB9260"/>
      <c r="CG9260" s="65"/>
      <c r="DK9260" s="95"/>
      <c r="DO9260" s="141"/>
      <c r="DZ9260" s="141"/>
      <c r="EA9260" s="141"/>
      <c r="EE9260" s="143"/>
    </row>
    <row r="9261" spans="78:135">
      <c r="BZ9261"/>
      <c r="CA9261" s="100"/>
      <c r="CB9261"/>
      <c r="CG9261" s="65"/>
      <c r="DK9261" s="95"/>
      <c r="DO9261" s="141"/>
      <c r="DZ9261" s="141"/>
      <c r="EA9261" s="141"/>
      <c r="EE9261" s="143"/>
    </row>
    <row r="9262" spans="78:135">
      <c r="BZ9262"/>
      <c r="CA9262" s="100"/>
      <c r="CB9262"/>
      <c r="CG9262" s="65"/>
      <c r="DK9262" s="95"/>
      <c r="DO9262" s="141"/>
      <c r="DZ9262" s="141"/>
      <c r="EA9262" s="141"/>
      <c r="EE9262" s="143"/>
    </row>
    <row r="9263" spans="78:135">
      <c r="BZ9263"/>
      <c r="CA9263" s="100"/>
      <c r="CB9263"/>
      <c r="CG9263" s="65"/>
      <c r="DK9263" s="95"/>
      <c r="DO9263" s="141"/>
      <c r="DZ9263" s="141"/>
      <c r="EA9263" s="141"/>
      <c r="EE9263" s="143"/>
    </row>
    <row r="9264" spans="78:135">
      <c r="BZ9264"/>
      <c r="CA9264" s="100"/>
      <c r="CB9264"/>
      <c r="CG9264" s="65"/>
      <c r="DK9264" s="95"/>
      <c r="DO9264" s="141"/>
      <c r="DZ9264" s="141"/>
      <c r="EA9264" s="141"/>
      <c r="EE9264" s="143"/>
    </row>
    <row r="9265" spans="78:135">
      <c r="BZ9265"/>
      <c r="CA9265" s="100"/>
      <c r="CB9265"/>
      <c r="CG9265" s="65"/>
      <c r="DK9265" s="95"/>
      <c r="DO9265" s="141"/>
      <c r="DZ9265" s="141"/>
      <c r="EA9265" s="141"/>
      <c r="EE9265" s="143"/>
    </row>
    <row r="9266" spans="78:135">
      <c r="BZ9266"/>
      <c r="CA9266" s="100"/>
      <c r="CB9266"/>
      <c r="CG9266" s="65"/>
      <c r="DK9266" s="95"/>
      <c r="DO9266" s="141"/>
      <c r="DZ9266" s="141"/>
      <c r="EA9266" s="141"/>
      <c r="EE9266" s="143"/>
    </row>
    <row r="9267" spans="78:135">
      <c r="BZ9267"/>
      <c r="CA9267" s="100"/>
      <c r="CB9267"/>
      <c r="CG9267" s="65"/>
      <c r="DK9267" s="95"/>
      <c r="DO9267" s="141"/>
      <c r="DZ9267" s="141"/>
      <c r="EA9267" s="141"/>
      <c r="EE9267" s="143"/>
    </row>
    <row r="9268" spans="78:135">
      <c r="BZ9268"/>
      <c r="CA9268" s="100"/>
      <c r="CB9268"/>
      <c r="CG9268" s="65"/>
      <c r="DK9268" s="95"/>
      <c r="DO9268" s="141"/>
      <c r="DZ9268" s="141"/>
      <c r="EA9268" s="141"/>
      <c r="EE9268" s="143"/>
    </row>
    <row r="9269" spans="78:135">
      <c r="BZ9269"/>
      <c r="CA9269" s="100"/>
      <c r="CB9269"/>
      <c r="CG9269" s="65"/>
      <c r="DK9269" s="95"/>
      <c r="DO9269" s="141"/>
      <c r="DZ9269" s="141"/>
      <c r="EA9269" s="141"/>
      <c r="EE9269" s="143"/>
    </row>
    <row r="9270" spans="78:135">
      <c r="BZ9270"/>
      <c r="CA9270" s="100"/>
      <c r="CB9270"/>
      <c r="CG9270" s="65"/>
      <c r="DK9270" s="95"/>
      <c r="DO9270" s="141"/>
      <c r="DZ9270" s="141"/>
      <c r="EA9270" s="141"/>
      <c r="EE9270" s="143"/>
    </row>
    <row r="9271" spans="78:135">
      <c r="BZ9271"/>
      <c r="CA9271" s="100"/>
      <c r="CB9271"/>
      <c r="CG9271" s="65"/>
      <c r="DK9271" s="95"/>
      <c r="DO9271" s="141"/>
      <c r="DZ9271" s="141"/>
      <c r="EA9271" s="141"/>
      <c r="EE9271" s="143"/>
    </row>
    <row r="9272" spans="78:135">
      <c r="BZ9272"/>
      <c r="CA9272" s="100"/>
      <c r="CB9272"/>
      <c r="CG9272" s="65"/>
      <c r="DK9272" s="95"/>
      <c r="DO9272" s="141"/>
      <c r="DZ9272" s="141"/>
      <c r="EA9272" s="141"/>
      <c r="EE9272" s="143"/>
    </row>
    <row r="9273" spans="78:135">
      <c r="BZ9273"/>
      <c r="CA9273" s="100"/>
      <c r="CB9273"/>
      <c r="CG9273" s="65"/>
      <c r="DK9273" s="95"/>
      <c r="DO9273" s="141"/>
      <c r="DZ9273" s="141"/>
      <c r="EA9273" s="141"/>
      <c r="EE9273" s="143"/>
    </row>
    <row r="9274" spans="78:135">
      <c r="BZ9274"/>
      <c r="CA9274" s="100"/>
      <c r="CB9274"/>
      <c r="CG9274" s="65"/>
      <c r="DK9274" s="95"/>
      <c r="DO9274" s="141"/>
      <c r="DZ9274" s="141"/>
      <c r="EA9274" s="141"/>
      <c r="EE9274" s="143"/>
    </row>
    <row r="9275" spans="78:135">
      <c r="BZ9275"/>
      <c r="CA9275" s="100"/>
      <c r="CB9275"/>
      <c r="CG9275" s="65"/>
      <c r="DK9275" s="95"/>
      <c r="DO9275" s="141"/>
      <c r="DZ9275" s="141"/>
      <c r="EA9275" s="141"/>
      <c r="EE9275" s="143"/>
    </row>
    <row r="9276" spans="78:135">
      <c r="BZ9276"/>
      <c r="CA9276" s="100"/>
      <c r="CB9276"/>
      <c r="CG9276" s="65"/>
      <c r="DK9276" s="95"/>
      <c r="DO9276" s="141"/>
      <c r="DZ9276" s="141"/>
      <c r="EA9276" s="141"/>
      <c r="EE9276" s="143"/>
    </row>
    <row r="9277" spans="78:135">
      <c r="BZ9277"/>
      <c r="CA9277" s="100"/>
      <c r="CB9277"/>
      <c r="CG9277" s="65"/>
      <c r="DK9277" s="95"/>
      <c r="DO9277" s="141"/>
      <c r="DZ9277" s="141"/>
      <c r="EA9277" s="141"/>
      <c r="EE9277" s="143"/>
    </row>
    <row r="9278" spans="78:135">
      <c r="BZ9278"/>
      <c r="CA9278" s="100"/>
      <c r="CB9278"/>
      <c r="CG9278" s="65"/>
      <c r="DK9278" s="95"/>
      <c r="DO9278" s="141"/>
      <c r="DZ9278" s="141"/>
      <c r="EA9278" s="141"/>
      <c r="EE9278" s="143"/>
    </row>
    <row r="9279" spans="78:135">
      <c r="BZ9279"/>
      <c r="CA9279" s="100"/>
      <c r="CB9279"/>
      <c r="CG9279" s="65"/>
      <c r="DK9279" s="95"/>
      <c r="DO9279" s="141"/>
      <c r="DZ9279" s="141"/>
      <c r="EA9279" s="141"/>
      <c r="EE9279" s="143"/>
    </row>
    <row r="9280" spans="78:135">
      <c r="BZ9280"/>
      <c r="CA9280" s="100"/>
      <c r="CB9280"/>
      <c r="CG9280" s="65"/>
      <c r="DK9280" s="95"/>
      <c r="DO9280" s="141"/>
      <c r="DZ9280" s="141"/>
      <c r="EA9280" s="141"/>
      <c r="EE9280" s="143"/>
    </row>
    <row r="9281" spans="78:135">
      <c r="BZ9281"/>
      <c r="CA9281" s="100"/>
      <c r="CB9281"/>
      <c r="CG9281" s="65"/>
      <c r="DK9281" s="95"/>
      <c r="DO9281" s="141"/>
      <c r="DZ9281" s="141"/>
      <c r="EA9281" s="141"/>
      <c r="EE9281" s="143"/>
    </row>
    <row r="9282" spans="78:135">
      <c r="BZ9282"/>
      <c r="CA9282" s="100"/>
      <c r="CB9282"/>
      <c r="CG9282" s="65"/>
      <c r="DK9282" s="95"/>
      <c r="DO9282" s="141"/>
      <c r="DZ9282" s="141"/>
      <c r="EA9282" s="141"/>
      <c r="EE9282" s="143"/>
    </row>
    <row r="9283" spans="78:135">
      <c r="BZ9283"/>
      <c r="CA9283" s="100"/>
      <c r="CB9283"/>
      <c r="CG9283" s="65"/>
      <c r="DK9283" s="95"/>
      <c r="DO9283" s="141"/>
      <c r="DZ9283" s="141"/>
      <c r="EA9283" s="141"/>
      <c r="EE9283" s="143"/>
    </row>
    <row r="9284" spans="78:135">
      <c r="BZ9284"/>
      <c r="CA9284" s="100"/>
      <c r="CB9284"/>
      <c r="CG9284" s="65"/>
      <c r="DK9284" s="95"/>
      <c r="DO9284" s="141"/>
      <c r="DZ9284" s="141"/>
      <c r="EA9284" s="141"/>
      <c r="EE9284" s="143"/>
    </row>
    <row r="9285" spans="78:135">
      <c r="BZ9285"/>
      <c r="CA9285" s="100"/>
      <c r="CB9285"/>
      <c r="CG9285" s="65"/>
      <c r="DK9285" s="95"/>
      <c r="DO9285" s="141"/>
      <c r="DZ9285" s="141"/>
      <c r="EA9285" s="141"/>
      <c r="EE9285" s="143"/>
    </row>
    <row r="9286" spans="78:135">
      <c r="BZ9286"/>
      <c r="CA9286" s="100"/>
      <c r="CB9286"/>
      <c r="CG9286" s="65"/>
      <c r="DK9286" s="95"/>
      <c r="DO9286" s="141"/>
      <c r="DZ9286" s="141"/>
      <c r="EA9286" s="141"/>
      <c r="EE9286" s="143"/>
    </row>
    <row r="9287" spans="78:135">
      <c r="BZ9287"/>
      <c r="CA9287" s="100"/>
      <c r="CB9287"/>
      <c r="CG9287" s="65"/>
      <c r="DK9287" s="95"/>
      <c r="DO9287" s="141"/>
      <c r="DZ9287" s="141"/>
      <c r="EA9287" s="141"/>
      <c r="EE9287" s="143"/>
    </row>
    <row r="9288" spans="78:135">
      <c r="BZ9288"/>
      <c r="CA9288" s="100"/>
      <c r="CB9288"/>
      <c r="CG9288" s="65"/>
      <c r="DK9288" s="95"/>
      <c r="DO9288" s="141"/>
      <c r="DZ9288" s="141"/>
      <c r="EA9288" s="141"/>
      <c r="EE9288" s="143"/>
    </row>
    <row r="9289" spans="78:135">
      <c r="BZ9289"/>
      <c r="CA9289" s="100"/>
      <c r="CB9289"/>
      <c r="CG9289" s="65"/>
      <c r="DK9289" s="95"/>
      <c r="DO9289" s="141"/>
      <c r="DZ9289" s="141"/>
      <c r="EA9289" s="141"/>
      <c r="EE9289" s="143"/>
    </row>
    <row r="9290" spans="78:135">
      <c r="BZ9290"/>
      <c r="CA9290" s="100"/>
      <c r="CB9290"/>
      <c r="CG9290" s="65"/>
      <c r="DK9290" s="95"/>
      <c r="DO9290" s="141"/>
      <c r="DZ9290" s="141"/>
      <c r="EA9290" s="141"/>
      <c r="EE9290" s="143"/>
    </row>
    <row r="9291" spans="78:135">
      <c r="BZ9291"/>
      <c r="CA9291" s="100"/>
      <c r="CB9291"/>
      <c r="CG9291" s="65"/>
      <c r="DK9291" s="95"/>
      <c r="DO9291" s="141"/>
      <c r="DZ9291" s="141"/>
      <c r="EA9291" s="141"/>
      <c r="EE9291" s="143"/>
    </row>
    <row r="9292" spans="78:135">
      <c r="BZ9292"/>
      <c r="CA9292" s="100"/>
      <c r="CB9292"/>
      <c r="CG9292" s="65"/>
      <c r="DK9292" s="95"/>
      <c r="DO9292" s="141"/>
      <c r="DZ9292" s="141"/>
      <c r="EA9292" s="141"/>
      <c r="EE9292" s="143"/>
    </row>
    <row r="9293" spans="78:135">
      <c r="BZ9293"/>
      <c r="CA9293" s="100"/>
      <c r="CB9293"/>
      <c r="CG9293" s="65"/>
      <c r="DK9293" s="95"/>
      <c r="DO9293" s="141"/>
      <c r="DZ9293" s="141"/>
      <c r="EA9293" s="141"/>
      <c r="EE9293" s="143"/>
    </row>
    <row r="9294" spans="78:135">
      <c r="BZ9294"/>
      <c r="CA9294" s="100"/>
      <c r="CB9294"/>
      <c r="CG9294" s="65"/>
      <c r="DK9294" s="95"/>
      <c r="DO9294" s="141"/>
      <c r="DZ9294" s="141"/>
      <c r="EA9294" s="141"/>
      <c r="EE9294" s="143"/>
    </row>
    <row r="9295" spans="78:135">
      <c r="BZ9295"/>
      <c r="CA9295" s="100"/>
      <c r="CB9295"/>
      <c r="CG9295" s="65"/>
      <c r="DK9295" s="95"/>
      <c r="DO9295" s="141"/>
      <c r="DZ9295" s="141"/>
      <c r="EA9295" s="141"/>
      <c r="EE9295" s="143"/>
    </row>
    <row r="9296" spans="78:135">
      <c r="BZ9296"/>
      <c r="CA9296" s="100"/>
      <c r="CB9296"/>
      <c r="CG9296" s="65"/>
      <c r="DK9296" s="95"/>
      <c r="DO9296" s="141"/>
      <c r="DZ9296" s="141"/>
      <c r="EA9296" s="141"/>
      <c r="EE9296" s="143"/>
    </row>
    <row r="9297" spans="78:135">
      <c r="BZ9297"/>
      <c r="CA9297" s="100"/>
      <c r="CB9297"/>
      <c r="CG9297" s="65"/>
      <c r="DK9297" s="95"/>
      <c r="DO9297" s="141"/>
      <c r="DZ9297" s="141"/>
      <c r="EA9297" s="141"/>
      <c r="EE9297" s="143"/>
    </row>
    <row r="9298" spans="78:135">
      <c r="BZ9298"/>
      <c r="CA9298" s="100"/>
      <c r="CB9298"/>
      <c r="CG9298" s="65"/>
      <c r="DK9298" s="95"/>
      <c r="DO9298" s="141"/>
      <c r="DZ9298" s="141"/>
      <c r="EA9298" s="141"/>
      <c r="EE9298" s="143"/>
    </row>
    <row r="9299" spans="78:135">
      <c r="BZ9299"/>
      <c r="CA9299" s="100"/>
      <c r="CB9299"/>
      <c r="CG9299" s="65"/>
      <c r="DK9299" s="95"/>
      <c r="DO9299" s="141"/>
      <c r="DZ9299" s="141"/>
      <c r="EA9299" s="141"/>
      <c r="EE9299" s="143"/>
    </row>
    <row r="9300" spans="78:135">
      <c r="BZ9300"/>
      <c r="CA9300" s="100"/>
      <c r="CB9300"/>
      <c r="CG9300" s="65"/>
      <c r="DK9300" s="95"/>
      <c r="DO9300" s="141"/>
      <c r="DZ9300" s="141"/>
      <c r="EA9300" s="141"/>
      <c r="EE9300" s="143"/>
    </row>
    <row r="9301" spans="78:135">
      <c r="BZ9301"/>
      <c r="CA9301" s="100"/>
      <c r="CB9301"/>
      <c r="CG9301" s="65"/>
      <c r="DK9301" s="95"/>
      <c r="DO9301" s="141"/>
      <c r="DZ9301" s="141"/>
      <c r="EA9301" s="141"/>
      <c r="EE9301" s="143"/>
    </row>
    <row r="9302" spans="78:135">
      <c r="BZ9302"/>
      <c r="CA9302" s="100"/>
      <c r="CB9302"/>
      <c r="CG9302" s="65"/>
      <c r="DK9302" s="95"/>
      <c r="DO9302" s="141"/>
      <c r="DZ9302" s="141"/>
      <c r="EA9302" s="141"/>
      <c r="EE9302" s="143"/>
    </row>
    <row r="9303" spans="78:135">
      <c r="BZ9303"/>
      <c r="CA9303" s="100"/>
      <c r="CB9303"/>
      <c r="CG9303" s="65"/>
      <c r="DK9303" s="95"/>
      <c r="DO9303" s="141"/>
      <c r="DZ9303" s="141"/>
      <c r="EA9303" s="141"/>
      <c r="EE9303" s="143"/>
    </row>
    <row r="9304" spans="78:135">
      <c r="BZ9304"/>
      <c r="CA9304" s="100"/>
      <c r="CB9304"/>
      <c r="CG9304" s="65"/>
      <c r="DK9304" s="95"/>
      <c r="DO9304" s="141"/>
      <c r="DZ9304" s="141"/>
      <c r="EA9304" s="141"/>
      <c r="EE9304" s="143"/>
    </row>
    <row r="9305" spans="78:135">
      <c r="BZ9305"/>
      <c r="CA9305" s="100"/>
      <c r="CB9305"/>
      <c r="CG9305" s="65"/>
      <c r="DK9305" s="95"/>
      <c r="DO9305" s="141"/>
      <c r="DZ9305" s="141"/>
      <c r="EA9305" s="141"/>
      <c r="EE9305" s="143"/>
    </row>
    <row r="9306" spans="78:135">
      <c r="BZ9306"/>
      <c r="CA9306" s="100"/>
      <c r="CB9306"/>
      <c r="CG9306" s="65"/>
      <c r="DK9306" s="95"/>
      <c r="DO9306" s="141"/>
      <c r="DZ9306" s="141"/>
      <c r="EA9306" s="141"/>
      <c r="EE9306" s="143"/>
    </row>
    <row r="9307" spans="78:135">
      <c r="BZ9307"/>
      <c r="CA9307" s="100"/>
      <c r="CB9307"/>
      <c r="CG9307" s="65"/>
      <c r="DK9307" s="95"/>
      <c r="DO9307" s="141"/>
      <c r="DZ9307" s="141"/>
      <c r="EA9307" s="141"/>
      <c r="EE9307" s="143"/>
    </row>
    <row r="9308" spans="78:135">
      <c r="BZ9308"/>
      <c r="CA9308" s="100"/>
      <c r="CB9308"/>
      <c r="CG9308" s="65"/>
      <c r="DK9308" s="95"/>
      <c r="DO9308" s="141"/>
      <c r="DZ9308" s="141"/>
      <c r="EA9308" s="141"/>
      <c r="EE9308" s="143"/>
    </row>
    <row r="9309" spans="78:135">
      <c r="BZ9309"/>
      <c r="CA9309" s="100"/>
      <c r="CB9309"/>
      <c r="CG9309" s="65"/>
      <c r="DK9309" s="95"/>
      <c r="DO9309" s="141"/>
      <c r="DZ9309" s="141"/>
      <c r="EA9309" s="141"/>
      <c r="EE9309" s="143"/>
    </row>
    <row r="9310" spans="78:135">
      <c r="BZ9310"/>
      <c r="CA9310" s="100"/>
      <c r="CB9310"/>
      <c r="CG9310" s="65"/>
      <c r="DK9310" s="95"/>
      <c r="DO9310" s="141"/>
      <c r="DZ9310" s="141"/>
      <c r="EA9310" s="141"/>
      <c r="EE9310" s="143"/>
    </row>
    <row r="9311" spans="78:135">
      <c r="BZ9311"/>
      <c r="CA9311" s="100"/>
      <c r="CB9311"/>
      <c r="CG9311" s="65"/>
      <c r="DK9311" s="95"/>
      <c r="DO9311" s="141"/>
      <c r="DZ9311" s="141"/>
      <c r="EA9311" s="141"/>
      <c r="EE9311" s="143"/>
    </row>
    <row r="9312" spans="78:135">
      <c r="BZ9312"/>
      <c r="CA9312" s="100"/>
      <c r="CB9312"/>
      <c r="CG9312" s="65"/>
      <c r="DK9312" s="95"/>
      <c r="DO9312" s="141"/>
      <c r="DZ9312" s="141"/>
      <c r="EA9312" s="141"/>
      <c r="EE9312" s="143"/>
    </row>
    <row r="9313" spans="78:135">
      <c r="BZ9313"/>
      <c r="CA9313" s="100"/>
      <c r="CB9313"/>
      <c r="CG9313" s="65"/>
      <c r="DK9313" s="95"/>
      <c r="DO9313" s="141"/>
      <c r="DZ9313" s="141"/>
      <c r="EA9313" s="141"/>
      <c r="EE9313" s="143"/>
    </row>
    <row r="9314" spans="78:135">
      <c r="BZ9314"/>
      <c r="CA9314" s="100"/>
      <c r="CB9314"/>
      <c r="CG9314" s="65"/>
      <c r="DK9314" s="95"/>
      <c r="DO9314" s="141"/>
      <c r="DZ9314" s="141"/>
      <c r="EA9314" s="141"/>
      <c r="EE9314" s="143"/>
    </row>
    <row r="9315" spans="78:135">
      <c r="BZ9315"/>
      <c r="CA9315" s="100"/>
      <c r="CB9315"/>
      <c r="CG9315" s="65"/>
      <c r="DK9315" s="95"/>
      <c r="DO9315" s="141"/>
      <c r="DZ9315" s="141"/>
      <c r="EA9315" s="141"/>
      <c r="EE9315" s="143"/>
    </row>
    <row r="9316" spans="78:135">
      <c r="BZ9316"/>
      <c r="CA9316" s="100"/>
      <c r="CB9316"/>
      <c r="CG9316" s="65"/>
      <c r="DK9316" s="95"/>
      <c r="DO9316" s="141"/>
      <c r="DZ9316" s="141"/>
      <c r="EA9316" s="141"/>
      <c r="EE9316" s="143"/>
    </row>
    <row r="9317" spans="78:135">
      <c r="BZ9317"/>
      <c r="CA9317" s="100"/>
      <c r="CB9317"/>
      <c r="CG9317" s="65"/>
      <c r="DK9317" s="95"/>
      <c r="DO9317" s="141"/>
      <c r="DZ9317" s="141"/>
      <c r="EA9317" s="141"/>
      <c r="EE9317" s="143"/>
    </row>
    <row r="9318" spans="78:135">
      <c r="BZ9318"/>
      <c r="CA9318" s="100"/>
      <c r="CB9318"/>
      <c r="CG9318" s="65"/>
      <c r="DK9318" s="95"/>
      <c r="DO9318" s="141"/>
      <c r="DZ9318" s="141"/>
      <c r="EA9318" s="141"/>
      <c r="EE9318" s="143"/>
    </row>
    <row r="9319" spans="78:135">
      <c r="BZ9319"/>
      <c r="CA9319" s="100"/>
      <c r="CB9319"/>
      <c r="CG9319" s="65"/>
      <c r="DK9319" s="95"/>
      <c r="DO9319" s="141"/>
      <c r="DZ9319" s="141"/>
      <c r="EA9319" s="141"/>
      <c r="EE9319" s="143"/>
    </row>
    <row r="9320" spans="78:135">
      <c r="BZ9320"/>
      <c r="CA9320" s="100"/>
      <c r="CB9320"/>
      <c r="CG9320" s="65"/>
      <c r="DK9320" s="95"/>
      <c r="DO9320" s="141"/>
      <c r="DZ9320" s="141"/>
      <c r="EA9320" s="141"/>
      <c r="EE9320" s="143"/>
    </row>
    <row r="9321" spans="78:135">
      <c r="BZ9321"/>
      <c r="CA9321" s="100"/>
      <c r="CB9321"/>
      <c r="CG9321" s="65"/>
      <c r="DK9321" s="95"/>
      <c r="DO9321" s="141"/>
      <c r="DZ9321" s="141"/>
      <c r="EA9321" s="141"/>
      <c r="EE9321" s="143"/>
    </row>
    <row r="9322" spans="78:135">
      <c r="BZ9322"/>
      <c r="CA9322" s="100"/>
      <c r="CB9322"/>
      <c r="CG9322" s="65"/>
      <c r="DK9322" s="95"/>
      <c r="DO9322" s="141"/>
      <c r="DZ9322" s="141"/>
      <c r="EA9322" s="141"/>
      <c r="EE9322" s="143"/>
    </row>
    <row r="9323" spans="78:135">
      <c r="BZ9323"/>
      <c r="CA9323" s="100"/>
      <c r="CB9323"/>
      <c r="CG9323" s="65"/>
      <c r="DK9323" s="95"/>
      <c r="DO9323" s="141"/>
      <c r="DZ9323" s="141"/>
      <c r="EA9323" s="141"/>
      <c r="EE9323" s="143"/>
    </row>
    <row r="9324" spans="78:135">
      <c r="BZ9324"/>
      <c r="CA9324" s="100"/>
      <c r="CB9324"/>
      <c r="CG9324" s="65"/>
      <c r="DK9324" s="95"/>
      <c r="DO9324" s="141"/>
      <c r="DZ9324" s="141"/>
      <c r="EA9324" s="141"/>
      <c r="EE9324" s="143"/>
    </row>
    <row r="9325" spans="78:135">
      <c r="BZ9325"/>
      <c r="CA9325" s="100"/>
      <c r="CB9325"/>
      <c r="CG9325" s="65"/>
      <c r="DK9325" s="95"/>
      <c r="DO9325" s="141"/>
      <c r="DZ9325" s="141"/>
      <c r="EA9325" s="141"/>
      <c r="EE9325" s="143"/>
    </row>
    <row r="9326" spans="78:135">
      <c r="BZ9326"/>
      <c r="CA9326" s="100"/>
      <c r="CB9326"/>
      <c r="CG9326" s="65"/>
      <c r="DK9326" s="95"/>
      <c r="DO9326" s="141"/>
      <c r="DZ9326" s="141"/>
      <c r="EA9326" s="141"/>
      <c r="EE9326" s="143"/>
    </row>
    <row r="9327" spans="78:135">
      <c r="BZ9327"/>
      <c r="CA9327" s="100"/>
      <c r="CB9327"/>
      <c r="CG9327" s="65"/>
      <c r="DK9327" s="95"/>
      <c r="DO9327" s="141"/>
      <c r="DZ9327" s="141"/>
      <c r="EA9327" s="141"/>
      <c r="EE9327" s="143"/>
    </row>
    <row r="9328" spans="78:135">
      <c r="BZ9328"/>
      <c r="CA9328" s="100"/>
      <c r="CB9328"/>
      <c r="CG9328" s="65"/>
      <c r="DK9328" s="95"/>
      <c r="DO9328" s="141"/>
      <c r="DZ9328" s="141"/>
      <c r="EA9328" s="141"/>
      <c r="EE9328" s="143"/>
    </row>
    <row r="9329" spans="78:135">
      <c r="BZ9329"/>
      <c r="CA9329" s="100"/>
      <c r="CB9329"/>
      <c r="CG9329" s="65"/>
      <c r="DK9329" s="95"/>
      <c r="DO9329" s="141"/>
      <c r="DZ9329" s="141"/>
      <c r="EA9329" s="141"/>
      <c r="EE9329" s="143"/>
    </row>
    <row r="9330" spans="78:135">
      <c r="BZ9330"/>
      <c r="CA9330" s="100"/>
      <c r="CB9330"/>
      <c r="CG9330" s="65"/>
      <c r="DK9330" s="95"/>
      <c r="DO9330" s="141"/>
      <c r="DZ9330" s="141"/>
      <c r="EA9330" s="141"/>
      <c r="EE9330" s="143"/>
    </row>
    <row r="9331" spans="78:135">
      <c r="BZ9331"/>
      <c r="CA9331" s="100"/>
      <c r="CB9331"/>
      <c r="CG9331" s="65"/>
      <c r="DK9331" s="95"/>
      <c r="DO9331" s="141"/>
      <c r="DZ9331" s="141"/>
      <c r="EA9331" s="141"/>
      <c r="EE9331" s="143"/>
    </row>
    <row r="9332" spans="78:135">
      <c r="BZ9332"/>
      <c r="CA9332" s="100"/>
      <c r="CB9332"/>
      <c r="CG9332" s="65"/>
      <c r="DK9332" s="95"/>
      <c r="DO9332" s="141"/>
      <c r="DZ9332" s="141"/>
      <c r="EA9332" s="141"/>
      <c r="EE9332" s="143"/>
    </row>
    <row r="9333" spans="78:135">
      <c r="BZ9333"/>
      <c r="CA9333" s="100"/>
      <c r="CB9333"/>
      <c r="CG9333" s="65"/>
      <c r="DK9333" s="95"/>
      <c r="DO9333" s="141"/>
      <c r="DZ9333" s="141"/>
      <c r="EA9333" s="141"/>
      <c r="EE9333" s="143"/>
    </row>
    <row r="9334" spans="78:135">
      <c r="BZ9334"/>
      <c r="CA9334" s="100"/>
      <c r="CB9334"/>
      <c r="CG9334" s="65"/>
      <c r="DK9334" s="95"/>
      <c r="DO9334" s="141"/>
      <c r="DZ9334" s="141"/>
      <c r="EA9334" s="141"/>
      <c r="EE9334" s="143"/>
    </row>
    <row r="9335" spans="78:135">
      <c r="BZ9335"/>
      <c r="CA9335" s="100"/>
      <c r="CB9335"/>
      <c r="CG9335" s="65"/>
      <c r="DK9335" s="95"/>
      <c r="DO9335" s="141"/>
      <c r="DZ9335" s="141"/>
      <c r="EA9335" s="141"/>
      <c r="EE9335" s="143"/>
    </row>
    <row r="9336" spans="78:135">
      <c r="BZ9336"/>
      <c r="CA9336" s="100"/>
      <c r="CB9336"/>
      <c r="CG9336" s="65"/>
      <c r="DK9336" s="95"/>
      <c r="DO9336" s="141"/>
      <c r="DZ9336" s="141"/>
      <c r="EA9336" s="141"/>
      <c r="EE9336" s="143"/>
    </row>
    <row r="9337" spans="78:135">
      <c r="BZ9337"/>
      <c r="CA9337" s="100"/>
      <c r="CB9337"/>
      <c r="CG9337" s="65"/>
      <c r="DK9337" s="95"/>
      <c r="DO9337" s="141"/>
      <c r="DZ9337" s="141"/>
      <c r="EA9337" s="141"/>
      <c r="EE9337" s="143"/>
    </row>
    <row r="9338" spans="78:135">
      <c r="BZ9338"/>
      <c r="CA9338" s="100"/>
      <c r="CB9338"/>
      <c r="CG9338" s="65"/>
      <c r="DK9338" s="95"/>
      <c r="DO9338" s="141"/>
      <c r="DZ9338" s="141"/>
      <c r="EA9338" s="141"/>
      <c r="EE9338" s="143"/>
    </row>
    <row r="9339" spans="78:135">
      <c r="BZ9339"/>
      <c r="CA9339" s="100"/>
      <c r="CB9339"/>
      <c r="CG9339" s="65"/>
      <c r="DK9339" s="95"/>
      <c r="DO9339" s="141"/>
      <c r="DZ9339" s="141"/>
      <c r="EA9339" s="141"/>
      <c r="EE9339" s="143"/>
    </row>
    <row r="9340" spans="78:135">
      <c r="BZ9340"/>
      <c r="CA9340" s="100"/>
      <c r="CB9340"/>
      <c r="CG9340" s="65"/>
      <c r="DK9340" s="95"/>
      <c r="DO9340" s="141"/>
      <c r="DZ9340" s="141"/>
      <c r="EA9340" s="141"/>
      <c r="EE9340" s="143"/>
    </row>
    <row r="9341" spans="78:135">
      <c r="BZ9341"/>
      <c r="CA9341" s="100"/>
      <c r="CB9341"/>
      <c r="CG9341" s="65"/>
      <c r="DK9341" s="95"/>
      <c r="DO9341" s="141"/>
      <c r="DZ9341" s="141"/>
      <c r="EA9341" s="141"/>
      <c r="EE9341" s="143"/>
    </row>
    <row r="9342" spans="78:135">
      <c r="BZ9342"/>
      <c r="CA9342" s="100"/>
      <c r="CB9342"/>
      <c r="CG9342" s="65"/>
      <c r="DK9342" s="95"/>
      <c r="DO9342" s="141"/>
      <c r="DZ9342" s="141"/>
      <c r="EA9342" s="141"/>
      <c r="EE9342" s="143"/>
    </row>
    <row r="9343" spans="78:135">
      <c r="BZ9343"/>
      <c r="CA9343" s="100"/>
      <c r="CB9343"/>
      <c r="CG9343" s="65"/>
      <c r="DK9343" s="95"/>
      <c r="DO9343" s="141"/>
      <c r="DZ9343" s="141"/>
      <c r="EA9343" s="141"/>
      <c r="EE9343" s="143"/>
    </row>
    <row r="9344" spans="78:135">
      <c r="BZ9344"/>
      <c r="CA9344" s="100"/>
      <c r="CB9344"/>
      <c r="CG9344" s="65"/>
      <c r="DK9344" s="95"/>
      <c r="DO9344" s="141"/>
      <c r="DZ9344" s="141"/>
      <c r="EA9344" s="141"/>
      <c r="EE9344" s="143"/>
    </row>
    <row r="9345" spans="78:135">
      <c r="BZ9345"/>
      <c r="CA9345" s="100"/>
      <c r="CB9345"/>
      <c r="CG9345" s="65"/>
      <c r="DK9345" s="95"/>
      <c r="DO9345" s="141"/>
      <c r="DZ9345" s="141"/>
      <c r="EA9345" s="141"/>
      <c r="EE9345" s="143"/>
    </row>
    <row r="9346" spans="78:135">
      <c r="BZ9346"/>
      <c r="CA9346" s="100"/>
      <c r="CB9346"/>
      <c r="CG9346" s="65"/>
      <c r="DK9346" s="95"/>
      <c r="DO9346" s="141"/>
      <c r="DZ9346" s="141"/>
      <c r="EA9346" s="141"/>
      <c r="EE9346" s="143"/>
    </row>
    <row r="9347" spans="78:135">
      <c r="BZ9347"/>
      <c r="CA9347" s="100"/>
      <c r="CB9347"/>
      <c r="CG9347" s="65"/>
      <c r="DK9347" s="95"/>
      <c r="DO9347" s="141"/>
      <c r="DZ9347" s="141"/>
      <c r="EA9347" s="141"/>
      <c r="EE9347" s="143"/>
    </row>
    <row r="9348" spans="78:135">
      <c r="BZ9348"/>
      <c r="CA9348" s="100"/>
      <c r="CB9348"/>
      <c r="CG9348" s="65"/>
      <c r="DK9348" s="95"/>
      <c r="DO9348" s="141"/>
      <c r="DZ9348" s="141"/>
      <c r="EA9348" s="141"/>
      <c r="EE9348" s="143"/>
    </row>
    <row r="9349" spans="78:135">
      <c r="BZ9349"/>
      <c r="CA9349" s="100"/>
      <c r="CB9349"/>
      <c r="CG9349" s="65"/>
      <c r="DK9349" s="95"/>
      <c r="DO9349" s="141"/>
      <c r="DZ9349" s="141"/>
      <c r="EA9349" s="141"/>
      <c r="EE9349" s="143"/>
    </row>
    <row r="9350" spans="78:135">
      <c r="BZ9350"/>
      <c r="CA9350" s="100"/>
      <c r="CB9350"/>
      <c r="CG9350" s="65"/>
      <c r="DK9350" s="95"/>
      <c r="DO9350" s="141"/>
      <c r="DZ9350" s="141"/>
      <c r="EA9350" s="141"/>
      <c r="EE9350" s="143"/>
    </row>
    <row r="9351" spans="78:135">
      <c r="BZ9351"/>
      <c r="CA9351" s="100"/>
      <c r="CB9351"/>
      <c r="CG9351" s="65"/>
      <c r="DK9351" s="95"/>
      <c r="DO9351" s="141"/>
      <c r="DZ9351" s="141"/>
      <c r="EA9351" s="141"/>
      <c r="EE9351" s="143"/>
    </row>
    <row r="9352" spans="78:135">
      <c r="BZ9352"/>
      <c r="CA9352" s="100"/>
      <c r="CB9352"/>
      <c r="CG9352" s="65"/>
      <c r="DK9352" s="95"/>
      <c r="DO9352" s="141"/>
      <c r="DZ9352" s="141"/>
      <c r="EA9352" s="141"/>
      <c r="EE9352" s="143"/>
    </row>
    <row r="9353" spans="78:135">
      <c r="BZ9353"/>
      <c r="CA9353" s="100"/>
      <c r="CB9353"/>
      <c r="CG9353" s="65"/>
      <c r="DK9353" s="95"/>
      <c r="DO9353" s="141"/>
      <c r="DZ9353" s="141"/>
      <c r="EA9353" s="141"/>
      <c r="EE9353" s="143"/>
    </row>
    <row r="9354" spans="78:135">
      <c r="BZ9354"/>
      <c r="CA9354" s="100"/>
      <c r="CB9354"/>
      <c r="CG9354" s="65"/>
      <c r="DK9354" s="95"/>
      <c r="DO9354" s="141"/>
      <c r="DZ9354" s="141"/>
      <c r="EA9354" s="141"/>
      <c r="EE9354" s="143"/>
    </row>
    <row r="9355" spans="78:135">
      <c r="BZ9355"/>
      <c r="CA9355" s="100"/>
      <c r="CB9355"/>
      <c r="CG9355" s="65"/>
      <c r="DK9355" s="95"/>
      <c r="DO9355" s="141"/>
      <c r="DZ9355" s="141"/>
      <c r="EA9355" s="141"/>
      <c r="EE9355" s="143"/>
    </row>
    <row r="9356" spans="78:135">
      <c r="BZ9356"/>
      <c r="CA9356" s="100"/>
      <c r="CB9356"/>
      <c r="CG9356" s="65"/>
      <c r="DK9356" s="95"/>
      <c r="DO9356" s="141"/>
      <c r="DZ9356" s="141"/>
      <c r="EA9356" s="141"/>
      <c r="EE9356" s="143"/>
    </row>
    <row r="9357" spans="78:135">
      <c r="BZ9357"/>
      <c r="CA9357" s="100"/>
      <c r="CB9357"/>
      <c r="CG9357" s="65"/>
      <c r="DK9357" s="95"/>
      <c r="DO9357" s="141"/>
      <c r="DZ9357" s="141"/>
      <c r="EA9357" s="141"/>
      <c r="EE9357" s="143"/>
    </row>
    <row r="9358" spans="78:135">
      <c r="BZ9358"/>
      <c r="CA9358" s="100"/>
      <c r="CB9358"/>
      <c r="CG9358" s="65"/>
      <c r="DK9358" s="95"/>
      <c r="DO9358" s="141"/>
      <c r="DZ9358" s="141"/>
      <c r="EA9358" s="141"/>
      <c r="EE9358" s="143"/>
    </row>
    <row r="9359" spans="78:135">
      <c r="BZ9359"/>
      <c r="CA9359" s="100"/>
      <c r="CB9359"/>
      <c r="CG9359" s="65"/>
      <c r="DK9359" s="95"/>
      <c r="DO9359" s="141"/>
      <c r="DZ9359" s="141"/>
      <c r="EA9359" s="141"/>
      <c r="EE9359" s="143"/>
    </row>
    <row r="9360" spans="78:135">
      <c r="BZ9360"/>
      <c r="CA9360" s="100"/>
      <c r="CB9360"/>
      <c r="CG9360" s="65"/>
      <c r="DK9360" s="95"/>
      <c r="DO9360" s="141"/>
      <c r="DZ9360" s="141"/>
      <c r="EA9360" s="141"/>
      <c r="EE9360" s="143"/>
    </row>
    <row r="9361" spans="78:135">
      <c r="BZ9361"/>
      <c r="CA9361" s="100"/>
      <c r="CB9361"/>
      <c r="CG9361" s="65"/>
      <c r="DK9361" s="95"/>
      <c r="DO9361" s="141"/>
      <c r="DZ9361" s="141"/>
      <c r="EA9361" s="141"/>
      <c r="EE9361" s="143"/>
    </row>
    <row r="9362" spans="78:135">
      <c r="BZ9362"/>
      <c r="CA9362" s="100"/>
      <c r="CB9362"/>
      <c r="CG9362" s="65"/>
      <c r="DK9362" s="95"/>
      <c r="DO9362" s="141"/>
      <c r="DZ9362" s="141"/>
      <c r="EA9362" s="141"/>
      <c r="EE9362" s="143"/>
    </row>
    <row r="9363" spans="78:135">
      <c r="BZ9363"/>
      <c r="CA9363" s="100"/>
      <c r="CB9363"/>
      <c r="CG9363" s="65"/>
      <c r="DK9363" s="95"/>
      <c r="DO9363" s="141"/>
      <c r="DZ9363" s="141"/>
      <c r="EA9363" s="141"/>
      <c r="EE9363" s="143"/>
    </row>
    <row r="9364" spans="78:135">
      <c r="BZ9364"/>
      <c r="CA9364" s="100"/>
      <c r="CB9364"/>
      <c r="CG9364" s="65"/>
      <c r="DK9364" s="95"/>
      <c r="DO9364" s="141"/>
      <c r="DZ9364" s="141"/>
      <c r="EA9364" s="141"/>
      <c r="EE9364" s="143"/>
    </row>
    <row r="9365" spans="78:135">
      <c r="BZ9365"/>
      <c r="CA9365" s="100"/>
      <c r="CB9365"/>
      <c r="CG9365" s="65"/>
      <c r="DK9365" s="95"/>
      <c r="DO9365" s="141"/>
      <c r="DZ9365" s="141"/>
      <c r="EA9365" s="141"/>
      <c r="EE9365" s="143"/>
    </row>
    <row r="9366" spans="78:135">
      <c r="BZ9366"/>
      <c r="CA9366" s="100"/>
      <c r="CB9366"/>
      <c r="CG9366" s="65"/>
      <c r="DK9366" s="95"/>
      <c r="DO9366" s="141"/>
      <c r="DZ9366" s="141"/>
      <c r="EA9366" s="141"/>
      <c r="EE9366" s="143"/>
    </row>
    <row r="9367" spans="78:135">
      <c r="BZ9367"/>
      <c r="CA9367" s="100"/>
      <c r="CB9367"/>
      <c r="CG9367" s="65"/>
      <c r="DK9367" s="95"/>
      <c r="DO9367" s="141"/>
      <c r="DZ9367" s="141"/>
      <c r="EA9367" s="141"/>
      <c r="EE9367" s="143"/>
    </row>
    <row r="9368" spans="78:135">
      <c r="BZ9368"/>
      <c r="CA9368" s="100"/>
      <c r="CB9368"/>
      <c r="CG9368" s="65"/>
      <c r="DK9368" s="95"/>
      <c r="DO9368" s="141"/>
      <c r="DZ9368" s="141"/>
      <c r="EA9368" s="141"/>
      <c r="EE9368" s="143"/>
    </row>
    <row r="9369" spans="78:135">
      <c r="BZ9369"/>
      <c r="CA9369" s="100"/>
      <c r="CB9369"/>
      <c r="CG9369" s="65"/>
      <c r="DK9369" s="95"/>
      <c r="DO9369" s="141"/>
      <c r="DZ9369" s="141"/>
      <c r="EA9369" s="141"/>
      <c r="EE9369" s="143"/>
    </row>
    <row r="9370" spans="78:135">
      <c r="BZ9370"/>
      <c r="CA9370" s="100"/>
      <c r="CB9370"/>
      <c r="CG9370" s="65"/>
      <c r="DK9370" s="95"/>
      <c r="DO9370" s="141"/>
      <c r="DZ9370" s="141"/>
      <c r="EA9370" s="141"/>
      <c r="EE9370" s="143"/>
    </row>
    <row r="9371" spans="78:135">
      <c r="BZ9371"/>
      <c r="CA9371" s="100"/>
      <c r="CB9371"/>
      <c r="CG9371" s="65"/>
      <c r="DK9371" s="95"/>
      <c r="DO9371" s="141"/>
      <c r="DZ9371" s="141"/>
      <c r="EA9371" s="141"/>
      <c r="EE9371" s="143"/>
    </row>
    <row r="9372" spans="78:135">
      <c r="BZ9372"/>
      <c r="CA9372" s="100"/>
      <c r="CB9372"/>
      <c r="CG9372" s="65"/>
      <c r="DK9372" s="95"/>
      <c r="DO9372" s="141"/>
      <c r="DZ9372" s="141"/>
      <c r="EA9372" s="141"/>
      <c r="EE9372" s="143"/>
    </row>
    <row r="9373" spans="78:135">
      <c r="BZ9373"/>
      <c r="CA9373" s="100"/>
      <c r="CB9373"/>
      <c r="CG9373" s="65"/>
      <c r="DK9373" s="95"/>
      <c r="DO9373" s="141"/>
      <c r="DZ9373" s="141"/>
      <c r="EA9373" s="141"/>
      <c r="EE9373" s="143"/>
    </row>
    <row r="9374" spans="78:135">
      <c r="BZ9374"/>
      <c r="CA9374" s="100"/>
      <c r="CB9374"/>
      <c r="CG9374" s="65"/>
      <c r="DK9374" s="95"/>
      <c r="DO9374" s="141"/>
      <c r="DZ9374" s="141"/>
      <c r="EA9374" s="141"/>
      <c r="EE9374" s="143"/>
    </row>
    <row r="9375" spans="78:135">
      <c r="BZ9375"/>
      <c r="CA9375" s="100"/>
      <c r="CB9375"/>
      <c r="CG9375" s="65"/>
      <c r="DK9375" s="95"/>
      <c r="DO9375" s="141"/>
      <c r="DZ9375" s="141"/>
      <c r="EA9375" s="141"/>
      <c r="EE9375" s="143"/>
    </row>
    <row r="9376" spans="78:135">
      <c r="BZ9376"/>
      <c r="CA9376" s="100"/>
      <c r="CB9376"/>
      <c r="CG9376" s="65"/>
      <c r="DK9376" s="95"/>
      <c r="DO9376" s="141"/>
      <c r="DZ9376" s="141"/>
      <c r="EA9376" s="141"/>
      <c r="EE9376" s="143"/>
    </row>
    <row r="9377" spans="78:135">
      <c r="BZ9377"/>
      <c r="CA9377" s="100"/>
      <c r="CB9377"/>
      <c r="CG9377" s="65"/>
      <c r="DK9377" s="95"/>
      <c r="DO9377" s="141"/>
      <c r="DZ9377" s="141"/>
      <c r="EA9377" s="141"/>
      <c r="EE9377" s="143"/>
    </row>
    <row r="9378" spans="78:135">
      <c r="BZ9378"/>
      <c r="CA9378" s="100"/>
      <c r="CB9378"/>
      <c r="CG9378" s="65"/>
      <c r="DK9378" s="95"/>
      <c r="DO9378" s="141"/>
      <c r="DZ9378" s="141"/>
      <c r="EA9378" s="141"/>
      <c r="EE9378" s="143"/>
    </row>
    <row r="9379" spans="78:135">
      <c r="BZ9379"/>
      <c r="CA9379" s="100"/>
      <c r="CB9379"/>
      <c r="CG9379" s="65"/>
      <c r="DK9379" s="95"/>
      <c r="DO9379" s="141"/>
      <c r="DZ9379" s="141"/>
      <c r="EA9379" s="141"/>
      <c r="EE9379" s="143"/>
    </row>
    <row r="9380" spans="78:135">
      <c r="BZ9380"/>
      <c r="CA9380" s="100"/>
      <c r="CB9380"/>
      <c r="CG9380" s="65"/>
      <c r="DK9380" s="95"/>
      <c r="DO9380" s="141"/>
      <c r="DZ9380" s="141"/>
      <c r="EA9380" s="141"/>
      <c r="EE9380" s="143"/>
    </row>
    <row r="9381" spans="78:135">
      <c r="BZ9381"/>
      <c r="CA9381" s="100"/>
      <c r="CB9381"/>
      <c r="CG9381" s="65"/>
      <c r="DK9381" s="95"/>
      <c r="DO9381" s="141"/>
      <c r="DZ9381" s="141"/>
      <c r="EA9381" s="141"/>
      <c r="EE9381" s="143"/>
    </row>
    <row r="9382" spans="78:135">
      <c r="BZ9382"/>
      <c r="CA9382" s="100"/>
      <c r="CB9382"/>
      <c r="CG9382" s="65"/>
      <c r="DK9382" s="95"/>
      <c r="DO9382" s="141"/>
      <c r="DZ9382" s="141"/>
      <c r="EA9382" s="141"/>
      <c r="EE9382" s="143"/>
    </row>
    <row r="9383" spans="78:135">
      <c r="BZ9383"/>
      <c r="CA9383" s="100"/>
      <c r="CB9383"/>
      <c r="CG9383" s="65"/>
      <c r="DK9383" s="95"/>
      <c r="DO9383" s="141"/>
      <c r="DZ9383" s="141"/>
      <c r="EA9383" s="141"/>
      <c r="EE9383" s="143"/>
    </row>
    <row r="9384" spans="78:135">
      <c r="BZ9384"/>
      <c r="CA9384" s="100"/>
      <c r="CB9384"/>
      <c r="CG9384" s="65"/>
      <c r="DK9384" s="95"/>
      <c r="DO9384" s="141"/>
      <c r="DZ9384" s="141"/>
      <c r="EA9384" s="141"/>
      <c r="EE9384" s="143"/>
    </row>
    <row r="9385" spans="78:135">
      <c r="BZ9385"/>
      <c r="CA9385" s="100"/>
      <c r="CB9385"/>
      <c r="CG9385" s="65"/>
      <c r="DK9385" s="95"/>
      <c r="DO9385" s="141"/>
      <c r="DZ9385" s="141"/>
      <c r="EA9385" s="141"/>
      <c r="EE9385" s="143"/>
    </row>
    <row r="9386" spans="78:135">
      <c r="BZ9386"/>
      <c r="CA9386" s="100"/>
      <c r="CB9386"/>
      <c r="CG9386" s="65"/>
      <c r="DK9386" s="95"/>
      <c r="DO9386" s="141"/>
      <c r="DZ9386" s="141"/>
      <c r="EA9386" s="141"/>
      <c r="EE9386" s="143"/>
    </row>
    <row r="9387" spans="78:135">
      <c r="BZ9387"/>
      <c r="CA9387" s="100"/>
      <c r="CB9387"/>
      <c r="CG9387" s="65"/>
      <c r="DK9387" s="95"/>
      <c r="DO9387" s="141"/>
      <c r="DZ9387" s="141"/>
      <c r="EA9387" s="141"/>
      <c r="EE9387" s="143"/>
    </row>
    <row r="9388" spans="78:135">
      <c r="BZ9388"/>
      <c r="CA9388" s="100"/>
      <c r="CB9388"/>
      <c r="CG9388" s="65"/>
      <c r="DK9388" s="95"/>
      <c r="DO9388" s="141"/>
      <c r="DZ9388" s="141"/>
      <c r="EA9388" s="141"/>
      <c r="EE9388" s="143"/>
    </row>
    <row r="9389" spans="78:135">
      <c r="BZ9389"/>
      <c r="CA9389" s="100"/>
      <c r="CB9389"/>
      <c r="CG9389" s="65"/>
      <c r="DK9389" s="95"/>
      <c r="DO9389" s="141"/>
      <c r="DZ9389" s="141"/>
      <c r="EA9389" s="141"/>
      <c r="EE9389" s="143"/>
    </row>
    <row r="9390" spans="78:135">
      <c r="BZ9390"/>
      <c r="CA9390" s="100"/>
      <c r="CB9390"/>
      <c r="CG9390" s="65"/>
      <c r="DK9390" s="95"/>
      <c r="DO9390" s="141"/>
      <c r="DZ9390" s="141"/>
      <c r="EA9390" s="141"/>
      <c r="EE9390" s="143"/>
    </row>
    <row r="9391" spans="78:135">
      <c r="BZ9391"/>
      <c r="CA9391" s="100"/>
      <c r="CB9391"/>
      <c r="CG9391" s="65"/>
      <c r="DK9391" s="95"/>
      <c r="DO9391" s="141"/>
      <c r="DZ9391" s="141"/>
      <c r="EA9391" s="141"/>
      <c r="EE9391" s="143"/>
    </row>
    <row r="9392" spans="78:135">
      <c r="BZ9392"/>
      <c r="CA9392" s="100"/>
      <c r="CB9392"/>
      <c r="CG9392" s="65"/>
      <c r="DK9392" s="95"/>
      <c r="DO9392" s="141"/>
      <c r="DZ9392" s="141"/>
      <c r="EA9392" s="141"/>
      <c r="EE9392" s="143"/>
    </row>
    <row r="9393" spans="78:135">
      <c r="BZ9393"/>
      <c r="CA9393" s="100"/>
      <c r="CB9393"/>
      <c r="CG9393" s="65"/>
      <c r="DK9393" s="95"/>
      <c r="DO9393" s="141"/>
      <c r="DZ9393" s="141"/>
      <c r="EA9393" s="141"/>
      <c r="EE9393" s="143"/>
    </row>
    <row r="9394" spans="78:135">
      <c r="BZ9394"/>
      <c r="CA9394" s="100"/>
      <c r="CB9394"/>
      <c r="CG9394" s="65"/>
      <c r="DK9394" s="95"/>
      <c r="DO9394" s="141"/>
      <c r="DZ9394" s="141"/>
      <c r="EA9394" s="141"/>
      <c r="EE9394" s="143"/>
    </row>
    <row r="9395" spans="78:135">
      <c r="BZ9395"/>
      <c r="CA9395" s="100"/>
      <c r="CB9395"/>
      <c r="CG9395" s="65"/>
      <c r="DK9395" s="95"/>
      <c r="DO9395" s="141"/>
      <c r="DZ9395" s="141"/>
      <c r="EA9395" s="141"/>
      <c r="EE9395" s="143"/>
    </row>
    <row r="9396" spans="78:135">
      <c r="BZ9396"/>
      <c r="CA9396" s="100"/>
      <c r="CB9396"/>
      <c r="CG9396" s="65"/>
      <c r="DK9396" s="95"/>
      <c r="DO9396" s="141"/>
      <c r="DZ9396" s="141"/>
      <c r="EA9396" s="141"/>
      <c r="EE9396" s="143"/>
    </row>
    <row r="9397" spans="78:135">
      <c r="BZ9397"/>
      <c r="CA9397" s="100"/>
      <c r="CB9397"/>
      <c r="CG9397" s="65"/>
      <c r="DK9397" s="95"/>
      <c r="DO9397" s="141"/>
      <c r="DZ9397" s="141"/>
      <c r="EA9397" s="141"/>
      <c r="EE9397" s="143"/>
    </row>
    <row r="9398" spans="78:135">
      <c r="BZ9398"/>
      <c r="CA9398" s="100"/>
      <c r="CB9398"/>
      <c r="CG9398" s="65"/>
      <c r="DK9398" s="95"/>
      <c r="DO9398" s="141"/>
      <c r="DZ9398" s="141"/>
      <c r="EA9398" s="141"/>
      <c r="EE9398" s="143"/>
    </row>
    <row r="9399" spans="78:135">
      <c r="BZ9399"/>
      <c r="CA9399" s="100"/>
      <c r="CB9399"/>
      <c r="CG9399" s="65"/>
      <c r="DK9399" s="95"/>
      <c r="DO9399" s="141"/>
      <c r="DZ9399" s="141"/>
      <c r="EA9399" s="141"/>
      <c r="EE9399" s="143"/>
    </row>
    <row r="9400" spans="78:135">
      <c r="BZ9400"/>
      <c r="CA9400" s="100"/>
      <c r="CB9400"/>
      <c r="CG9400" s="65"/>
      <c r="DK9400" s="95"/>
      <c r="DO9400" s="141"/>
      <c r="DZ9400" s="141"/>
      <c r="EA9400" s="141"/>
      <c r="EE9400" s="143"/>
    </row>
    <row r="9401" spans="78:135">
      <c r="BZ9401"/>
      <c r="CA9401" s="100"/>
      <c r="CB9401"/>
      <c r="CG9401" s="65"/>
      <c r="DK9401" s="95"/>
      <c r="DO9401" s="141"/>
      <c r="DZ9401" s="141"/>
      <c r="EA9401" s="141"/>
      <c r="EE9401" s="143"/>
    </row>
    <row r="9402" spans="78:135">
      <c r="BZ9402"/>
      <c r="CA9402" s="100"/>
      <c r="CB9402"/>
      <c r="CG9402" s="65"/>
      <c r="DK9402" s="95"/>
      <c r="DO9402" s="141"/>
      <c r="DZ9402" s="141"/>
      <c r="EA9402" s="141"/>
      <c r="EE9402" s="143"/>
    </row>
    <row r="9403" spans="78:135">
      <c r="BZ9403"/>
      <c r="CA9403" s="100"/>
      <c r="CB9403"/>
      <c r="CG9403" s="65"/>
      <c r="DK9403" s="95"/>
      <c r="DO9403" s="141"/>
      <c r="DZ9403" s="141"/>
      <c r="EA9403" s="141"/>
      <c r="EE9403" s="143"/>
    </row>
    <row r="9404" spans="78:135">
      <c r="BZ9404"/>
      <c r="CA9404" s="100"/>
      <c r="CB9404"/>
      <c r="CG9404" s="65"/>
      <c r="DK9404" s="95"/>
      <c r="DO9404" s="141"/>
      <c r="DZ9404" s="141"/>
      <c r="EA9404" s="141"/>
      <c r="EE9404" s="143"/>
    </row>
    <row r="9405" spans="78:135">
      <c r="BZ9405"/>
      <c r="CA9405" s="100"/>
      <c r="CB9405"/>
      <c r="CG9405" s="65"/>
      <c r="DK9405" s="95"/>
      <c r="DO9405" s="141"/>
      <c r="DZ9405" s="141"/>
      <c r="EA9405" s="141"/>
      <c r="EE9405" s="143"/>
    </row>
    <row r="9406" spans="78:135">
      <c r="BZ9406"/>
      <c r="CA9406" s="100"/>
      <c r="CB9406"/>
      <c r="CG9406" s="65"/>
      <c r="DK9406" s="95"/>
      <c r="DO9406" s="141"/>
      <c r="DZ9406" s="141"/>
      <c r="EA9406" s="141"/>
      <c r="EE9406" s="143"/>
    </row>
    <row r="9407" spans="78:135">
      <c r="BZ9407"/>
      <c r="CA9407" s="100"/>
      <c r="CB9407"/>
      <c r="CG9407" s="65"/>
      <c r="DK9407" s="95"/>
      <c r="DO9407" s="141"/>
      <c r="DZ9407" s="141"/>
      <c r="EA9407" s="141"/>
      <c r="EE9407" s="143"/>
    </row>
    <row r="9408" spans="78:135">
      <c r="BZ9408"/>
      <c r="CA9408" s="100"/>
      <c r="CB9408"/>
      <c r="CG9408" s="65"/>
      <c r="DK9408" s="95"/>
      <c r="DO9408" s="141"/>
      <c r="DZ9408" s="141"/>
      <c r="EA9408" s="141"/>
      <c r="EE9408" s="143"/>
    </row>
    <row r="9409" spans="78:135">
      <c r="BZ9409"/>
      <c r="CA9409" s="100"/>
      <c r="CB9409"/>
      <c r="CG9409" s="65"/>
      <c r="DK9409" s="95"/>
      <c r="DO9409" s="141"/>
      <c r="DZ9409" s="141"/>
      <c r="EA9409" s="141"/>
      <c r="EE9409" s="143"/>
    </row>
    <row r="9410" spans="78:135">
      <c r="BZ9410"/>
      <c r="CA9410" s="100"/>
      <c r="CB9410"/>
      <c r="CG9410" s="65"/>
      <c r="DK9410" s="95"/>
      <c r="DO9410" s="141"/>
      <c r="DZ9410" s="141"/>
      <c r="EA9410" s="141"/>
      <c r="EE9410" s="143"/>
    </row>
    <row r="9411" spans="78:135">
      <c r="BZ9411"/>
      <c r="CA9411" s="100"/>
      <c r="CB9411"/>
      <c r="CG9411" s="65"/>
      <c r="DK9411" s="95"/>
      <c r="DO9411" s="141"/>
      <c r="DZ9411" s="141"/>
      <c r="EA9411" s="141"/>
      <c r="EE9411" s="143"/>
    </row>
    <row r="9412" spans="78:135">
      <c r="BZ9412"/>
      <c r="CA9412" s="100"/>
      <c r="CB9412"/>
      <c r="CG9412" s="65"/>
      <c r="DK9412" s="95"/>
      <c r="DO9412" s="141"/>
      <c r="DZ9412" s="141"/>
      <c r="EA9412" s="141"/>
      <c r="EE9412" s="143"/>
    </row>
    <row r="9413" spans="78:135">
      <c r="BZ9413"/>
      <c r="CA9413" s="100"/>
      <c r="CB9413"/>
      <c r="CG9413" s="65"/>
      <c r="DK9413" s="95"/>
      <c r="DO9413" s="141"/>
      <c r="DZ9413" s="141"/>
      <c r="EA9413" s="141"/>
      <c r="EE9413" s="143"/>
    </row>
    <row r="9414" spans="78:135">
      <c r="BZ9414"/>
      <c r="CA9414" s="100"/>
      <c r="CB9414"/>
      <c r="CG9414" s="65"/>
      <c r="DK9414" s="95"/>
      <c r="DO9414" s="141"/>
      <c r="DZ9414" s="141"/>
      <c r="EA9414" s="141"/>
      <c r="EE9414" s="143"/>
    </row>
    <row r="9415" spans="78:135">
      <c r="BZ9415"/>
      <c r="CA9415" s="100"/>
      <c r="CB9415"/>
      <c r="CG9415" s="65"/>
      <c r="DK9415" s="95"/>
      <c r="DO9415" s="141"/>
      <c r="DZ9415" s="141"/>
      <c r="EA9415" s="141"/>
      <c r="EE9415" s="143"/>
    </row>
    <row r="9416" spans="78:135">
      <c r="BZ9416"/>
      <c r="CA9416" s="100"/>
      <c r="CB9416"/>
      <c r="CG9416" s="65"/>
      <c r="DK9416" s="95"/>
      <c r="DO9416" s="141"/>
      <c r="DZ9416" s="141"/>
      <c r="EA9416" s="141"/>
      <c r="EE9416" s="143"/>
    </row>
    <row r="9417" spans="78:135">
      <c r="BZ9417"/>
      <c r="CA9417" s="100"/>
      <c r="CB9417"/>
      <c r="CG9417" s="65"/>
      <c r="DK9417" s="95"/>
      <c r="DO9417" s="141"/>
      <c r="DZ9417" s="141"/>
      <c r="EA9417" s="141"/>
      <c r="EE9417" s="143"/>
    </row>
    <row r="9418" spans="78:135">
      <c r="BZ9418"/>
      <c r="CA9418" s="100"/>
      <c r="CB9418"/>
      <c r="CG9418" s="65"/>
      <c r="DK9418" s="95"/>
      <c r="DO9418" s="141"/>
      <c r="DZ9418" s="141"/>
      <c r="EA9418" s="141"/>
      <c r="EE9418" s="143"/>
    </row>
    <row r="9419" spans="78:135">
      <c r="BZ9419"/>
      <c r="CA9419" s="100"/>
      <c r="CB9419"/>
      <c r="CG9419" s="65"/>
      <c r="DK9419" s="95"/>
      <c r="DO9419" s="141"/>
      <c r="DZ9419" s="141"/>
      <c r="EA9419" s="141"/>
      <c r="EE9419" s="143"/>
    </row>
    <row r="9420" spans="78:135">
      <c r="BZ9420"/>
      <c r="CA9420" s="100"/>
      <c r="CB9420"/>
      <c r="CG9420" s="65"/>
      <c r="DK9420" s="95"/>
      <c r="DO9420" s="141"/>
      <c r="DZ9420" s="141"/>
      <c r="EA9420" s="141"/>
      <c r="EE9420" s="143"/>
    </row>
    <row r="9421" spans="78:135">
      <c r="BZ9421"/>
      <c r="CA9421" s="100"/>
      <c r="CB9421"/>
      <c r="CG9421" s="65"/>
      <c r="DK9421" s="95"/>
      <c r="DO9421" s="141"/>
      <c r="DZ9421" s="141"/>
      <c r="EA9421" s="141"/>
      <c r="EE9421" s="143"/>
    </row>
    <row r="9422" spans="78:135">
      <c r="BZ9422"/>
      <c r="CA9422" s="100"/>
      <c r="CB9422"/>
      <c r="CG9422" s="65"/>
      <c r="DK9422" s="95"/>
      <c r="DO9422" s="141"/>
      <c r="DZ9422" s="141"/>
      <c r="EA9422" s="141"/>
      <c r="EE9422" s="143"/>
    </row>
    <row r="9423" spans="78:135">
      <c r="BZ9423"/>
      <c r="CA9423" s="100"/>
      <c r="CB9423"/>
      <c r="CG9423" s="65"/>
      <c r="DK9423" s="95"/>
      <c r="DO9423" s="141"/>
      <c r="DZ9423" s="141"/>
      <c r="EA9423" s="141"/>
      <c r="EE9423" s="143"/>
    </row>
    <row r="9424" spans="78:135">
      <c r="BZ9424"/>
      <c r="CA9424" s="100"/>
      <c r="CB9424"/>
      <c r="CG9424" s="65"/>
      <c r="DK9424" s="95"/>
      <c r="DO9424" s="141"/>
      <c r="DZ9424" s="141"/>
      <c r="EA9424" s="141"/>
      <c r="EE9424" s="143"/>
    </row>
    <row r="9425" spans="78:135">
      <c r="BZ9425"/>
      <c r="CA9425" s="100"/>
      <c r="CB9425"/>
      <c r="CG9425" s="65"/>
      <c r="DK9425" s="95"/>
      <c r="DO9425" s="141"/>
      <c r="DZ9425" s="141"/>
      <c r="EA9425" s="141"/>
      <c r="EE9425" s="143"/>
    </row>
    <row r="9426" spans="78:135">
      <c r="BZ9426"/>
      <c r="CA9426" s="100"/>
      <c r="CB9426"/>
      <c r="CG9426" s="65"/>
      <c r="DK9426" s="95"/>
      <c r="DO9426" s="141"/>
      <c r="DZ9426" s="141"/>
      <c r="EA9426" s="141"/>
      <c r="EE9426" s="143"/>
    </row>
    <row r="9427" spans="78:135">
      <c r="BZ9427"/>
      <c r="CA9427" s="100"/>
      <c r="CB9427"/>
      <c r="CG9427" s="65"/>
      <c r="DK9427" s="95"/>
      <c r="DO9427" s="141"/>
      <c r="DZ9427" s="141"/>
      <c r="EA9427" s="141"/>
      <c r="EE9427" s="143"/>
    </row>
    <row r="9428" spans="78:135">
      <c r="BZ9428"/>
      <c r="CA9428" s="100"/>
      <c r="CB9428"/>
      <c r="CG9428" s="65"/>
      <c r="DK9428" s="95"/>
      <c r="DO9428" s="141"/>
      <c r="DZ9428" s="141"/>
      <c r="EA9428" s="141"/>
      <c r="EE9428" s="143"/>
    </row>
    <row r="9429" spans="78:135">
      <c r="BZ9429"/>
      <c r="CA9429" s="100"/>
      <c r="CB9429"/>
      <c r="CG9429" s="65"/>
      <c r="DK9429" s="95"/>
      <c r="DO9429" s="141"/>
      <c r="DZ9429" s="141"/>
      <c r="EA9429" s="141"/>
      <c r="EE9429" s="143"/>
    </row>
    <row r="9430" spans="78:135">
      <c r="BZ9430"/>
      <c r="CA9430" s="100"/>
      <c r="CB9430"/>
      <c r="CG9430" s="65"/>
      <c r="DK9430" s="95"/>
      <c r="DO9430" s="141"/>
      <c r="DZ9430" s="141"/>
      <c r="EA9430" s="141"/>
      <c r="EE9430" s="143"/>
    </row>
    <row r="9431" spans="78:135">
      <c r="BZ9431"/>
      <c r="CA9431" s="100"/>
      <c r="CB9431"/>
      <c r="CG9431" s="65"/>
      <c r="DK9431" s="95"/>
      <c r="DO9431" s="141"/>
      <c r="DZ9431" s="141"/>
      <c r="EA9431" s="141"/>
      <c r="EE9431" s="143"/>
    </row>
    <row r="9432" spans="78:135">
      <c r="BZ9432"/>
      <c r="CA9432" s="100"/>
      <c r="CB9432"/>
      <c r="CG9432" s="65"/>
      <c r="DK9432" s="95"/>
      <c r="DO9432" s="141"/>
      <c r="DZ9432" s="141"/>
      <c r="EA9432" s="141"/>
      <c r="EE9432" s="143"/>
    </row>
    <row r="9433" spans="78:135">
      <c r="BZ9433"/>
      <c r="CA9433" s="100"/>
      <c r="CB9433"/>
      <c r="CG9433" s="65"/>
      <c r="DK9433" s="95"/>
      <c r="DO9433" s="141"/>
      <c r="DZ9433" s="141"/>
      <c r="EA9433" s="141"/>
      <c r="EE9433" s="143"/>
    </row>
    <row r="9434" spans="78:135">
      <c r="BZ9434"/>
      <c r="CA9434" s="100"/>
      <c r="CB9434"/>
      <c r="CG9434" s="65"/>
      <c r="DK9434" s="95"/>
      <c r="DO9434" s="141"/>
      <c r="DZ9434" s="141"/>
      <c r="EA9434" s="141"/>
      <c r="EE9434" s="143"/>
    </row>
    <row r="9435" spans="78:135">
      <c r="BZ9435"/>
      <c r="CA9435" s="100"/>
      <c r="CB9435"/>
      <c r="CG9435" s="65"/>
      <c r="DK9435" s="95"/>
      <c r="DO9435" s="141"/>
      <c r="DZ9435" s="141"/>
      <c r="EA9435" s="141"/>
      <c r="EE9435" s="143"/>
    </row>
    <row r="9436" spans="78:135">
      <c r="BZ9436"/>
      <c r="CA9436" s="100"/>
      <c r="CB9436"/>
      <c r="CG9436" s="65"/>
      <c r="DK9436" s="95"/>
      <c r="DO9436" s="141"/>
      <c r="DZ9436" s="141"/>
      <c r="EA9436" s="141"/>
      <c r="EE9436" s="143"/>
    </row>
    <row r="9437" spans="78:135">
      <c r="BZ9437"/>
      <c r="CA9437" s="100"/>
      <c r="CB9437"/>
      <c r="CG9437" s="65"/>
      <c r="DK9437" s="95"/>
      <c r="DO9437" s="141"/>
      <c r="DZ9437" s="141"/>
      <c r="EA9437" s="141"/>
      <c r="EE9437" s="143"/>
    </row>
    <row r="9438" spans="78:135">
      <c r="BZ9438"/>
      <c r="CA9438" s="100"/>
      <c r="CB9438"/>
      <c r="CG9438" s="65"/>
      <c r="DK9438" s="95"/>
      <c r="DO9438" s="141"/>
      <c r="DZ9438" s="141"/>
      <c r="EA9438" s="141"/>
      <c r="EE9438" s="143"/>
    </row>
    <row r="9439" spans="78:135">
      <c r="BZ9439"/>
      <c r="CA9439" s="100"/>
      <c r="CB9439"/>
      <c r="CG9439" s="65"/>
      <c r="DK9439" s="95"/>
      <c r="DO9439" s="141"/>
      <c r="DZ9439" s="141"/>
      <c r="EA9439" s="141"/>
      <c r="EE9439" s="143"/>
    </row>
    <row r="9440" spans="78:135">
      <c r="BZ9440"/>
      <c r="CA9440" s="100"/>
      <c r="CB9440"/>
      <c r="CG9440" s="65"/>
      <c r="DK9440" s="95"/>
      <c r="DO9440" s="141"/>
      <c r="DZ9440" s="141"/>
      <c r="EA9440" s="141"/>
      <c r="EE9440" s="143"/>
    </row>
    <row r="9441" spans="78:135">
      <c r="BZ9441"/>
      <c r="CA9441" s="100"/>
      <c r="CB9441"/>
      <c r="CG9441" s="65"/>
      <c r="DK9441" s="95"/>
      <c r="DO9441" s="141"/>
      <c r="DZ9441" s="141"/>
      <c r="EA9441" s="141"/>
      <c r="EE9441" s="143"/>
    </row>
    <row r="9442" spans="78:135">
      <c r="BZ9442"/>
      <c r="CA9442" s="100"/>
      <c r="CB9442"/>
      <c r="CG9442" s="65"/>
      <c r="DK9442" s="95"/>
      <c r="DO9442" s="141"/>
      <c r="DZ9442" s="141"/>
      <c r="EA9442" s="141"/>
      <c r="EE9442" s="143"/>
    </row>
    <row r="9443" spans="78:135">
      <c r="BZ9443"/>
      <c r="CA9443" s="100"/>
      <c r="CB9443"/>
      <c r="CG9443" s="65"/>
      <c r="DK9443" s="95"/>
      <c r="DO9443" s="141"/>
      <c r="DZ9443" s="141"/>
      <c r="EA9443" s="141"/>
      <c r="EE9443" s="143"/>
    </row>
    <row r="9444" spans="78:135">
      <c r="BZ9444"/>
      <c r="CA9444" s="100"/>
      <c r="CB9444"/>
      <c r="CG9444" s="65"/>
      <c r="DK9444" s="95"/>
      <c r="DO9444" s="141"/>
      <c r="DZ9444" s="141"/>
      <c r="EA9444" s="141"/>
      <c r="EE9444" s="143"/>
    </row>
    <row r="9445" spans="78:135">
      <c r="BZ9445"/>
      <c r="CA9445" s="100"/>
      <c r="CB9445"/>
      <c r="CG9445" s="65"/>
      <c r="DK9445" s="95"/>
      <c r="DO9445" s="141"/>
      <c r="DZ9445" s="141"/>
      <c r="EA9445" s="141"/>
      <c r="EE9445" s="143"/>
    </row>
    <row r="9446" spans="78:135">
      <c r="BZ9446"/>
      <c r="CA9446" s="100"/>
      <c r="CB9446"/>
      <c r="CG9446" s="65"/>
      <c r="DK9446" s="95"/>
      <c r="DO9446" s="141"/>
      <c r="DZ9446" s="141"/>
      <c r="EA9446" s="141"/>
      <c r="EE9446" s="143"/>
    </row>
    <row r="9447" spans="78:135">
      <c r="BZ9447"/>
      <c r="CA9447" s="100"/>
      <c r="CB9447"/>
      <c r="CG9447" s="65"/>
      <c r="DK9447" s="95"/>
      <c r="DO9447" s="141"/>
      <c r="DZ9447" s="141"/>
      <c r="EA9447" s="141"/>
      <c r="EE9447" s="143"/>
    </row>
    <row r="9448" spans="78:135">
      <c r="BZ9448"/>
      <c r="CA9448" s="100"/>
      <c r="CB9448"/>
      <c r="CG9448" s="65"/>
      <c r="DK9448" s="95"/>
      <c r="DO9448" s="141"/>
      <c r="DZ9448" s="141"/>
      <c r="EA9448" s="141"/>
      <c r="EE9448" s="143"/>
    </row>
    <row r="9449" spans="78:135">
      <c r="BZ9449"/>
      <c r="CA9449" s="100"/>
      <c r="CB9449"/>
      <c r="CG9449" s="65"/>
      <c r="DK9449" s="95"/>
      <c r="DO9449" s="141"/>
      <c r="DZ9449" s="141"/>
      <c r="EA9449" s="141"/>
      <c r="EE9449" s="143"/>
    </row>
    <row r="9450" spans="78:135">
      <c r="BZ9450"/>
      <c r="CA9450" s="100"/>
      <c r="CB9450"/>
      <c r="CG9450" s="65"/>
      <c r="DK9450" s="95"/>
      <c r="DO9450" s="141"/>
      <c r="DZ9450" s="141"/>
      <c r="EA9450" s="141"/>
      <c r="EE9450" s="143"/>
    </row>
    <row r="9451" spans="78:135">
      <c r="BZ9451"/>
      <c r="CA9451" s="100"/>
      <c r="CB9451"/>
      <c r="CG9451" s="65"/>
      <c r="DK9451" s="95"/>
      <c r="DO9451" s="141"/>
      <c r="DZ9451" s="141"/>
      <c r="EA9451" s="141"/>
      <c r="EE9451" s="143"/>
    </row>
    <row r="9452" spans="78:135">
      <c r="BZ9452"/>
      <c r="CA9452" s="100"/>
      <c r="CB9452"/>
      <c r="CG9452" s="65"/>
      <c r="DK9452" s="95"/>
      <c r="DO9452" s="141"/>
      <c r="DZ9452" s="141"/>
      <c r="EA9452" s="141"/>
      <c r="EE9452" s="143"/>
    </row>
    <row r="9453" spans="78:135">
      <c r="BZ9453"/>
      <c r="CA9453" s="100"/>
      <c r="CB9453"/>
      <c r="CG9453" s="65"/>
      <c r="DK9453" s="95"/>
      <c r="DO9453" s="141"/>
      <c r="DZ9453" s="141"/>
      <c r="EA9453" s="141"/>
      <c r="EE9453" s="143"/>
    </row>
    <row r="9454" spans="78:135">
      <c r="BZ9454"/>
      <c r="CA9454" s="100"/>
      <c r="CB9454"/>
      <c r="CG9454" s="65"/>
      <c r="DK9454" s="95"/>
      <c r="DO9454" s="141"/>
      <c r="DZ9454" s="141"/>
      <c r="EA9454" s="141"/>
      <c r="EE9454" s="143"/>
    </row>
    <row r="9455" spans="78:135">
      <c r="BZ9455"/>
      <c r="CA9455" s="100"/>
      <c r="CB9455"/>
      <c r="CG9455" s="65"/>
      <c r="DK9455" s="95"/>
      <c r="DO9455" s="141"/>
      <c r="DZ9455" s="141"/>
      <c r="EA9455" s="141"/>
      <c r="EE9455" s="143"/>
    </row>
    <row r="9456" spans="78:135">
      <c r="BZ9456"/>
      <c r="CA9456" s="100"/>
      <c r="CB9456"/>
      <c r="CG9456" s="65"/>
      <c r="DK9456" s="95"/>
      <c r="DO9456" s="141"/>
      <c r="DZ9456" s="141"/>
      <c r="EA9456" s="141"/>
      <c r="EE9456" s="143"/>
    </row>
    <row r="9457" spans="78:135">
      <c r="BZ9457"/>
      <c r="CA9457" s="100"/>
      <c r="CB9457"/>
      <c r="CG9457" s="65"/>
      <c r="DK9457" s="95"/>
      <c r="DO9457" s="141"/>
      <c r="DZ9457" s="141"/>
      <c r="EA9457" s="141"/>
      <c r="EE9457" s="143"/>
    </row>
    <row r="9458" spans="78:135">
      <c r="BZ9458"/>
      <c r="CA9458" s="100"/>
      <c r="CB9458"/>
      <c r="CG9458" s="65"/>
      <c r="DK9458" s="95"/>
      <c r="DO9458" s="141"/>
      <c r="DZ9458" s="141"/>
      <c r="EA9458" s="141"/>
      <c r="EE9458" s="143"/>
    </row>
    <row r="9459" spans="78:135">
      <c r="BZ9459"/>
      <c r="CA9459" s="100"/>
      <c r="CB9459"/>
      <c r="CG9459" s="65"/>
      <c r="DK9459" s="95"/>
      <c r="DO9459" s="141"/>
      <c r="DZ9459" s="141"/>
      <c r="EA9459" s="141"/>
      <c r="EE9459" s="143"/>
    </row>
    <row r="9460" spans="78:135">
      <c r="BZ9460"/>
      <c r="CA9460" s="100"/>
      <c r="CB9460"/>
      <c r="CG9460" s="65"/>
      <c r="DK9460" s="95"/>
      <c r="DO9460" s="141"/>
      <c r="DZ9460" s="141"/>
      <c r="EA9460" s="141"/>
      <c r="EE9460" s="143"/>
    </row>
    <row r="9461" spans="78:135">
      <c r="BZ9461"/>
      <c r="CA9461" s="100"/>
      <c r="CB9461"/>
      <c r="CG9461" s="65"/>
      <c r="DK9461" s="95"/>
      <c r="DO9461" s="141"/>
      <c r="DZ9461" s="141"/>
      <c r="EA9461" s="141"/>
      <c r="EE9461" s="143"/>
    </row>
    <row r="9462" spans="78:135">
      <c r="BZ9462"/>
      <c r="CA9462" s="100"/>
      <c r="CB9462"/>
      <c r="CG9462" s="65"/>
      <c r="DK9462" s="95"/>
      <c r="DO9462" s="141"/>
      <c r="DZ9462" s="141"/>
      <c r="EA9462" s="141"/>
      <c r="EE9462" s="143"/>
    </row>
    <row r="9463" spans="78:135">
      <c r="BZ9463"/>
      <c r="CA9463" s="100"/>
      <c r="CB9463"/>
      <c r="CG9463" s="65"/>
      <c r="DK9463" s="95"/>
      <c r="DO9463" s="141"/>
      <c r="DZ9463" s="141"/>
      <c r="EA9463" s="141"/>
      <c r="EE9463" s="143"/>
    </row>
    <row r="9464" spans="78:135">
      <c r="BZ9464"/>
      <c r="CA9464" s="100"/>
      <c r="CB9464"/>
      <c r="CG9464" s="65"/>
      <c r="DK9464" s="95"/>
      <c r="DO9464" s="141"/>
      <c r="DZ9464" s="141"/>
      <c r="EA9464" s="141"/>
      <c r="EE9464" s="143"/>
    </row>
    <row r="9465" spans="78:135">
      <c r="BZ9465"/>
      <c r="CA9465" s="100"/>
      <c r="CB9465"/>
      <c r="CG9465" s="65"/>
      <c r="DK9465" s="95"/>
      <c r="DO9465" s="141"/>
      <c r="DZ9465" s="141"/>
      <c r="EA9465" s="141"/>
      <c r="EE9465" s="143"/>
    </row>
    <row r="9466" spans="78:135">
      <c r="BZ9466"/>
      <c r="CA9466" s="100"/>
      <c r="CB9466"/>
      <c r="CG9466" s="65"/>
      <c r="DK9466" s="95"/>
      <c r="DO9466" s="141"/>
      <c r="DZ9466" s="141"/>
      <c r="EA9466" s="141"/>
      <c r="EE9466" s="143"/>
    </row>
    <row r="9467" spans="78:135">
      <c r="BZ9467"/>
      <c r="CA9467" s="100"/>
      <c r="CB9467"/>
      <c r="CG9467" s="65"/>
      <c r="DK9467" s="95"/>
      <c r="DO9467" s="141"/>
      <c r="DZ9467" s="141"/>
      <c r="EA9467" s="141"/>
      <c r="EE9467" s="143"/>
    </row>
    <row r="9468" spans="78:135">
      <c r="BZ9468"/>
      <c r="CA9468" s="100"/>
      <c r="CB9468"/>
      <c r="CG9468" s="65"/>
      <c r="DK9468" s="95"/>
      <c r="DO9468" s="141"/>
      <c r="DZ9468" s="141"/>
      <c r="EA9468" s="141"/>
      <c r="EE9468" s="143"/>
    </row>
    <row r="9469" spans="78:135">
      <c r="BZ9469"/>
      <c r="CA9469" s="100"/>
      <c r="CB9469"/>
      <c r="CG9469" s="65"/>
      <c r="DK9469" s="95"/>
      <c r="DO9469" s="141"/>
      <c r="DZ9469" s="141"/>
      <c r="EA9469" s="141"/>
      <c r="EE9469" s="143"/>
    </row>
    <row r="9470" spans="78:135">
      <c r="BZ9470"/>
      <c r="CA9470" s="100"/>
      <c r="CB9470"/>
      <c r="CG9470" s="65"/>
      <c r="DK9470" s="95"/>
      <c r="DO9470" s="141"/>
      <c r="DZ9470" s="141"/>
      <c r="EA9470" s="141"/>
      <c r="EE9470" s="143"/>
    </row>
    <row r="9471" spans="78:135">
      <c r="BZ9471"/>
      <c r="CA9471" s="100"/>
      <c r="CB9471"/>
      <c r="CG9471" s="65"/>
      <c r="DK9471" s="95"/>
      <c r="DO9471" s="141"/>
      <c r="DZ9471" s="141"/>
      <c r="EA9471" s="141"/>
      <c r="EE9471" s="143"/>
    </row>
    <row r="9472" spans="78:135">
      <c r="BZ9472"/>
      <c r="CA9472" s="100"/>
      <c r="CB9472"/>
      <c r="CG9472" s="65"/>
      <c r="DK9472" s="95"/>
      <c r="DO9472" s="141"/>
      <c r="DZ9472" s="141"/>
      <c r="EA9472" s="141"/>
      <c r="EE9472" s="143"/>
    </row>
    <row r="9473" spans="78:135">
      <c r="BZ9473"/>
      <c r="CA9473" s="100"/>
      <c r="CB9473"/>
      <c r="CG9473" s="65"/>
      <c r="DK9473" s="95"/>
      <c r="DO9473" s="141"/>
      <c r="DZ9473" s="141"/>
      <c r="EA9473" s="141"/>
      <c r="EE9473" s="143"/>
    </row>
    <row r="9474" spans="78:135">
      <c r="BZ9474"/>
      <c r="CA9474" s="100"/>
      <c r="CB9474"/>
      <c r="CG9474" s="65"/>
      <c r="DK9474" s="95"/>
      <c r="DO9474" s="141"/>
      <c r="DZ9474" s="141"/>
      <c r="EA9474" s="141"/>
      <c r="EE9474" s="143"/>
    </row>
    <row r="9475" spans="78:135">
      <c r="BZ9475"/>
      <c r="CA9475" s="100"/>
      <c r="CB9475"/>
      <c r="CG9475" s="65"/>
      <c r="DK9475" s="95"/>
      <c r="DO9475" s="141"/>
      <c r="DZ9475" s="141"/>
      <c r="EA9475" s="141"/>
      <c r="EE9475" s="143"/>
    </row>
    <row r="9476" spans="78:135">
      <c r="BZ9476"/>
      <c r="CA9476" s="100"/>
      <c r="CB9476"/>
      <c r="CG9476" s="65"/>
      <c r="DK9476" s="95"/>
      <c r="DO9476" s="141"/>
      <c r="DZ9476" s="141"/>
      <c r="EA9476" s="141"/>
      <c r="EE9476" s="143"/>
    </row>
    <row r="9477" spans="78:135">
      <c r="BZ9477"/>
      <c r="CA9477" s="100"/>
      <c r="CB9477"/>
      <c r="CG9477" s="65"/>
      <c r="DK9477" s="95"/>
      <c r="DO9477" s="141"/>
      <c r="DZ9477" s="141"/>
      <c r="EA9477" s="141"/>
      <c r="EE9477" s="143"/>
    </row>
    <row r="9478" spans="78:135">
      <c r="BZ9478"/>
      <c r="CA9478" s="100"/>
      <c r="CB9478"/>
      <c r="CG9478" s="65"/>
      <c r="DK9478" s="95"/>
      <c r="DO9478" s="141"/>
      <c r="DZ9478" s="141"/>
      <c r="EA9478" s="141"/>
      <c r="EE9478" s="143"/>
    </row>
    <row r="9479" spans="78:135">
      <c r="BZ9479"/>
      <c r="CA9479" s="100"/>
      <c r="CB9479"/>
      <c r="CG9479" s="65"/>
      <c r="DK9479" s="95"/>
      <c r="DO9479" s="141"/>
      <c r="DZ9479" s="141"/>
      <c r="EA9479" s="141"/>
      <c r="EE9479" s="143"/>
    </row>
    <row r="9480" spans="78:135">
      <c r="BZ9480"/>
      <c r="CA9480" s="100"/>
      <c r="CB9480"/>
      <c r="CG9480" s="65"/>
      <c r="DK9480" s="95"/>
      <c r="DO9480" s="141"/>
      <c r="DZ9480" s="141"/>
      <c r="EA9480" s="141"/>
      <c r="EE9480" s="143"/>
    </row>
    <row r="9481" spans="78:135">
      <c r="BZ9481"/>
      <c r="CA9481" s="100"/>
      <c r="CB9481"/>
      <c r="CG9481" s="65"/>
      <c r="DK9481" s="95"/>
      <c r="DO9481" s="141"/>
      <c r="DZ9481" s="141"/>
      <c r="EA9481" s="141"/>
      <c r="EE9481" s="143"/>
    </row>
    <row r="9482" spans="78:135">
      <c r="BZ9482"/>
      <c r="CA9482" s="100"/>
      <c r="CB9482"/>
      <c r="CG9482" s="65"/>
      <c r="DK9482" s="95"/>
      <c r="DO9482" s="141"/>
      <c r="DZ9482" s="141"/>
      <c r="EA9482" s="141"/>
      <c r="EE9482" s="143"/>
    </row>
    <row r="9483" spans="78:135">
      <c r="BZ9483"/>
      <c r="CA9483" s="100"/>
      <c r="CB9483"/>
      <c r="CG9483" s="65"/>
      <c r="DK9483" s="95"/>
      <c r="DO9483" s="141"/>
      <c r="DZ9483" s="141"/>
      <c r="EA9483" s="141"/>
      <c r="EE9483" s="143"/>
    </row>
    <row r="9484" spans="78:135">
      <c r="BZ9484"/>
      <c r="CA9484" s="100"/>
      <c r="CB9484"/>
      <c r="CG9484" s="65"/>
      <c r="DK9484" s="95"/>
      <c r="DO9484" s="141"/>
      <c r="DZ9484" s="141"/>
      <c r="EA9484" s="141"/>
      <c r="EE9484" s="143"/>
    </row>
    <row r="9485" spans="78:135">
      <c r="BZ9485"/>
      <c r="CA9485" s="100"/>
      <c r="CB9485"/>
      <c r="CG9485" s="65"/>
      <c r="DK9485" s="95"/>
      <c r="DO9485" s="141"/>
      <c r="DZ9485" s="141"/>
      <c r="EA9485" s="141"/>
      <c r="EE9485" s="143"/>
    </row>
    <row r="9486" spans="78:135">
      <c r="BZ9486"/>
      <c r="CA9486" s="100"/>
      <c r="CB9486"/>
      <c r="CG9486" s="65"/>
      <c r="DK9486" s="95"/>
      <c r="DO9486" s="141"/>
      <c r="DZ9486" s="141"/>
      <c r="EA9486" s="141"/>
      <c r="EE9486" s="143"/>
    </row>
    <row r="9487" spans="78:135">
      <c r="BZ9487"/>
      <c r="CA9487" s="100"/>
      <c r="CB9487"/>
      <c r="CG9487" s="65"/>
      <c r="DK9487" s="95"/>
      <c r="DO9487" s="141"/>
      <c r="DZ9487" s="141"/>
      <c r="EA9487" s="141"/>
      <c r="EE9487" s="143"/>
    </row>
    <row r="9488" spans="78:135">
      <c r="BZ9488"/>
      <c r="CA9488" s="100"/>
      <c r="CB9488"/>
      <c r="CG9488" s="65"/>
      <c r="DK9488" s="95"/>
      <c r="DO9488" s="141"/>
      <c r="DZ9488" s="141"/>
      <c r="EA9488" s="141"/>
      <c r="EE9488" s="143"/>
    </row>
    <row r="9489" spans="78:135">
      <c r="BZ9489"/>
      <c r="CA9489"/>
      <c r="CB9489"/>
      <c r="CG9489" s="65"/>
      <c r="DK9489" s="95"/>
      <c r="DO9489" s="141"/>
      <c r="DZ9489" s="141"/>
      <c r="EA9489" s="141"/>
      <c r="EE9489" s="143"/>
    </row>
    <row r="9490" spans="78:135">
      <c r="BZ9490"/>
      <c r="CA9490"/>
      <c r="CB9490"/>
      <c r="CG9490" s="65"/>
      <c r="DK9490" s="95"/>
      <c r="DO9490" s="141"/>
      <c r="DZ9490" s="141"/>
      <c r="EA9490" s="141"/>
      <c r="EE9490" s="143"/>
    </row>
    <row r="9491" spans="78:135">
      <c r="BZ9491"/>
      <c r="CA9491"/>
      <c r="CB9491"/>
      <c r="CG9491" s="65"/>
      <c r="DK9491" s="95"/>
      <c r="DO9491" s="141"/>
      <c r="DZ9491" s="141"/>
      <c r="EA9491" s="141"/>
      <c r="EE9491" s="143"/>
    </row>
    <row r="9492" spans="78:135">
      <c r="BZ9492"/>
      <c r="CA9492"/>
      <c r="CB9492"/>
      <c r="CG9492" s="65"/>
      <c r="DK9492" s="95"/>
      <c r="DO9492" s="141"/>
      <c r="DZ9492" s="141"/>
      <c r="EA9492" s="141"/>
      <c r="EE9492" s="143"/>
    </row>
    <row r="9493" spans="78:135">
      <c r="BZ9493"/>
      <c r="CA9493"/>
      <c r="CB9493"/>
      <c r="CG9493" s="65"/>
      <c r="DK9493" s="95"/>
      <c r="DO9493" s="141"/>
      <c r="DZ9493" s="141"/>
      <c r="EA9493" s="141"/>
      <c r="EE9493" s="143"/>
    </row>
    <row r="9494" spans="78:135">
      <c r="BZ9494"/>
      <c r="CA9494"/>
      <c r="CB9494"/>
      <c r="CG9494" s="65"/>
      <c r="DK9494" s="95"/>
      <c r="DO9494" s="141"/>
      <c r="DZ9494" s="141"/>
      <c r="EA9494" s="141"/>
      <c r="EE9494" s="143"/>
    </row>
    <row r="9495" spans="78:135">
      <c r="BZ9495"/>
      <c r="CA9495"/>
      <c r="CB9495"/>
      <c r="CG9495" s="65"/>
      <c r="DK9495" s="95"/>
      <c r="DO9495" s="141"/>
      <c r="DZ9495" s="141"/>
      <c r="EA9495" s="141"/>
      <c r="EE9495" s="143"/>
    </row>
    <row r="9496" spans="78:135">
      <c r="BZ9496"/>
      <c r="CA9496"/>
      <c r="CB9496"/>
      <c r="CG9496" s="65"/>
      <c r="DK9496" s="95"/>
      <c r="DO9496" s="141"/>
      <c r="DZ9496" s="141"/>
      <c r="EA9496" s="141"/>
      <c r="EE9496" s="143"/>
    </row>
    <row r="9497" spans="78:135">
      <c r="BZ9497"/>
      <c r="CA9497"/>
      <c r="CB9497"/>
      <c r="CG9497" s="65"/>
      <c r="DK9497" s="95"/>
      <c r="DO9497" s="141"/>
      <c r="DZ9497" s="141"/>
      <c r="EA9497" s="141"/>
      <c r="EE9497" s="143"/>
    </row>
    <row r="9498" spans="78:135">
      <c r="BZ9498"/>
      <c r="CA9498"/>
      <c r="CB9498"/>
      <c r="CG9498" s="65"/>
      <c r="DK9498" s="95"/>
      <c r="DO9498" s="141"/>
      <c r="DZ9498" s="141"/>
      <c r="EA9498" s="141"/>
      <c r="EE9498" s="143"/>
    </row>
    <row r="9499" spans="78:135">
      <c r="BZ9499"/>
      <c r="CA9499"/>
      <c r="CB9499"/>
      <c r="CG9499" s="65"/>
      <c r="DK9499" s="95"/>
      <c r="DO9499" s="141"/>
      <c r="DZ9499" s="141"/>
      <c r="EA9499" s="141"/>
      <c r="EE9499" s="143"/>
    </row>
    <row r="9500" spans="78:135">
      <c r="BZ9500"/>
      <c r="CA9500"/>
      <c r="CB9500"/>
      <c r="CG9500" s="65"/>
      <c r="DK9500" s="95"/>
      <c r="DO9500" s="141"/>
      <c r="DZ9500" s="141"/>
      <c r="EA9500" s="141"/>
      <c r="EE9500" s="143"/>
    </row>
    <row r="9501" spans="78:135">
      <c r="BZ9501"/>
      <c r="CA9501"/>
      <c r="CB9501"/>
      <c r="CG9501" s="65"/>
      <c r="DK9501" s="95"/>
      <c r="DO9501" s="141"/>
      <c r="DZ9501" s="141"/>
      <c r="EA9501" s="141"/>
      <c r="EE9501" s="143"/>
    </row>
    <row r="9502" spans="78:135">
      <c r="BZ9502"/>
      <c r="CA9502"/>
      <c r="CB9502"/>
      <c r="CG9502" s="65"/>
      <c r="DK9502" s="95"/>
      <c r="DO9502" s="141"/>
      <c r="DZ9502" s="141"/>
      <c r="EA9502" s="141"/>
      <c r="EE9502" s="143"/>
    </row>
    <row r="9503" spans="78:135">
      <c r="BZ9503"/>
      <c r="CA9503"/>
      <c r="CB9503"/>
      <c r="CG9503" s="65"/>
      <c r="DK9503" s="95"/>
      <c r="DO9503" s="141"/>
      <c r="DZ9503" s="141"/>
      <c r="EA9503" s="141"/>
      <c r="EE9503" s="143"/>
    </row>
    <row r="9504" spans="78:135">
      <c r="BZ9504"/>
      <c r="CA9504"/>
      <c r="CB9504"/>
      <c r="CG9504" s="65"/>
      <c r="DK9504" s="95"/>
      <c r="DO9504" s="141"/>
      <c r="DZ9504" s="141"/>
      <c r="EA9504" s="141"/>
      <c r="EE9504" s="143"/>
    </row>
    <row r="9505" spans="78:135">
      <c r="BZ9505"/>
      <c r="CA9505"/>
      <c r="CB9505"/>
      <c r="CG9505" s="65"/>
      <c r="DK9505" s="95"/>
      <c r="DO9505" s="141"/>
      <c r="DZ9505" s="141"/>
      <c r="EA9505" s="141"/>
      <c r="EE9505" s="143"/>
    </row>
    <row r="9506" spans="78:135">
      <c r="BZ9506"/>
      <c r="CA9506"/>
      <c r="CB9506"/>
      <c r="CG9506" s="65"/>
      <c r="DK9506" s="95"/>
      <c r="DO9506" s="141"/>
      <c r="DZ9506" s="141"/>
      <c r="EA9506" s="141"/>
      <c r="EE9506" s="143"/>
    </row>
    <row r="9507" spans="78:135">
      <c r="BZ9507"/>
      <c r="CA9507"/>
      <c r="CB9507"/>
      <c r="CG9507" s="65"/>
      <c r="DK9507" s="95"/>
      <c r="DO9507" s="141"/>
      <c r="DZ9507" s="141"/>
      <c r="EA9507" s="141"/>
      <c r="EE9507" s="143"/>
    </row>
    <row r="9508" spans="78:135">
      <c r="BZ9508"/>
      <c r="CA9508"/>
      <c r="CB9508"/>
      <c r="CG9508" s="65"/>
      <c r="DK9508" s="95"/>
      <c r="DO9508" s="141"/>
      <c r="DZ9508" s="141"/>
      <c r="EA9508" s="141"/>
      <c r="EE9508" s="143"/>
    </row>
    <row r="9509" spans="78:135">
      <c r="BZ9509"/>
      <c r="CA9509"/>
      <c r="CB9509"/>
      <c r="CG9509" s="65"/>
      <c r="DK9509" s="95"/>
      <c r="DO9509" s="141"/>
      <c r="DZ9509" s="141"/>
      <c r="EA9509" s="141"/>
      <c r="EE9509" s="143"/>
    </row>
    <row r="9510" spans="78:135">
      <c r="BZ9510"/>
      <c r="CA9510"/>
      <c r="CB9510"/>
      <c r="CG9510" s="65"/>
      <c r="DK9510" s="95"/>
      <c r="DO9510" s="141"/>
      <c r="DZ9510" s="141"/>
      <c r="EA9510" s="141"/>
      <c r="EE9510" s="143"/>
    </row>
    <row r="9511" spans="78:135">
      <c r="BZ9511"/>
      <c r="CA9511"/>
      <c r="CB9511"/>
      <c r="CG9511" s="65"/>
      <c r="DK9511" s="95"/>
      <c r="DO9511" s="141"/>
      <c r="DZ9511" s="141"/>
      <c r="EA9511" s="141"/>
      <c r="EE9511" s="143"/>
    </row>
    <row r="9512" spans="78:135">
      <c r="BZ9512"/>
      <c r="CA9512"/>
      <c r="CB9512"/>
      <c r="CG9512" s="65"/>
      <c r="DK9512" s="95"/>
      <c r="DO9512" s="141"/>
      <c r="DZ9512" s="141"/>
      <c r="EA9512" s="141"/>
      <c r="EE9512" s="143"/>
    </row>
    <row r="9513" spans="78:135">
      <c r="BZ9513"/>
      <c r="CA9513"/>
      <c r="CB9513"/>
      <c r="CG9513" s="65"/>
      <c r="DK9513" s="95"/>
      <c r="DO9513" s="141"/>
      <c r="DZ9513" s="141"/>
      <c r="EA9513" s="141"/>
      <c r="EE9513" s="143"/>
    </row>
    <row r="9514" spans="78:135">
      <c r="BZ9514"/>
      <c r="CA9514"/>
      <c r="CB9514"/>
      <c r="CG9514" s="65"/>
      <c r="DK9514" s="95"/>
      <c r="DO9514" s="141"/>
      <c r="DZ9514" s="141"/>
      <c r="EA9514" s="141"/>
      <c r="EE9514" s="143"/>
    </row>
    <row r="9515" spans="78:135">
      <c r="BZ9515"/>
      <c r="CA9515"/>
      <c r="CB9515"/>
      <c r="CG9515" s="65"/>
      <c r="DK9515" s="95"/>
      <c r="DO9515" s="141"/>
      <c r="DZ9515" s="141"/>
      <c r="EA9515" s="141"/>
      <c r="EE9515" s="143"/>
    </row>
    <row r="9516" spans="78:135">
      <c r="BZ9516"/>
      <c r="CA9516"/>
      <c r="CB9516"/>
      <c r="CG9516" s="65"/>
      <c r="DK9516" s="95"/>
      <c r="DO9516" s="141"/>
      <c r="DZ9516" s="141"/>
      <c r="EA9516" s="141"/>
      <c r="EE9516" s="143"/>
    </row>
    <row r="9517" spans="78:135">
      <c r="BZ9517"/>
      <c r="CA9517"/>
      <c r="CB9517"/>
      <c r="CG9517" s="65"/>
      <c r="DK9517" s="95"/>
      <c r="DO9517" s="141"/>
      <c r="DZ9517" s="141"/>
      <c r="EA9517" s="141"/>
      <c r="EE9517" s="143"/>
    </row>
    <row r="9518" spans="78:135">
      <c r="BZ9518"/>
      <c r="CA9518"/>
      <c r="CB9518"/>
      <c r="CG9518" s="65"/>
      <c r="DK9518" s="95"/>
      <c r="DO9518" s="141"/>
      <c r="DZ9518" s="141"/>
      <c r="EA9518" s="141"/>
      <c r="EE9518" s="143"/>
    </row>
    <row r="9519" spans="78:135">
      <c r="BZ9519"/>
      <c r="CA9519"/>
      <c r="CB9519"/>
      <c r="CG9519" s="65"/>
      <c r="DK9519" s="95"/>
      <c r="DO9519" s="141"/>
      <c r="DZ9519" s="141"/>
      <c r="EA9519" s="141"/>
      <c r="EE9519" s="143"/>
    </row>
    <row r="9520" spans="78:135">
      <c r="BZ9520"/>
      <c r="CA9520"/>
      <c r="CB9520"/>
      <c r="CG9520" s="65"/>
      <c r="DK9520" s="95"/>
      <c r="DO9520" s="141"/>
      <c r="DZ9520" s="141"/>
      <c r="EA9520" s="141"/>
      <c r="EE9520" s="143"/>
    </row>
    <row r="9521" spans="78:135">
      <c r="BZ9521"/>
      <c r="CA9521"/>
      <c r="CB9521"/>
      <c r="CG9521" s="65"/>
      <c r="DK9521" s="95"/>
      <c r="DO9521" s="141"/>
      <c r="DZ9521" s="141"/>
      <c r="EA9521" s="141"/>
      <c r="EE9521" s="143"/>
    </row>
    <row r="9522" spans="78:135">
      <c r="BZ9522"/>
      <c r="CA9522"/>
      <c r="CB9522"/>
      <c r="CG9522" s="65"/>
      <c r="DK9522" s="95"/>
      <c r="DO9522" s="141"/>
      <c r="DZ9522" s="141"/>
      <c r="EA9522" s="141"/>
      <c r="EE9522" s="143"/>
    </row>
    <row r="9523" spans="78:135">
      <c r="BZ9523"/>
      <c r="CA9523"/>
      <c r="CB9523"/>
      <c r="CG9523" s="65"/>
      <c r="DK9523" s="95"/>
      <c r="DO9523" s="141"/>
      <c r="DZ9523" s="141"/>
      <c r="EA9523" s="141"/>
      <c r="EE9523" s="143"/>
    </row>
    <row r="9524" spans="78:135">
      <c r="BZ9524"/>
      <c r="CA9524"/>
      <c r="CB9524"/>
      <c r="CG9524" s="65"/>
      <c r="DK9524" s="95"/>
      <c r="DO9524" s="141"/>
      <c r="DZ9524" s="141"/>
      <c r="EA9524" s="141"/>
      <c r="EE9524" s="143"/>
    </row>
    <row r="9525" spans="78:135">
      <c r="BZ9525"/>
      <c r="CA9525"/>
      <c r="CB9525"/>
      <c r="CG9525" s="65"/>
      <c r="DK9525" s="95"/>
      <c r="DO9525" s="141"/>
      <c r="DZ9525" s="141"/>
      <c r="EA9525" s="141"/>
      <c r="EE9525" s="143"/>
    </row>
    <row r="9526" spans="78:135">
      <c r="BZ9526"/>
      <c r="CA9526"/>
      <c r="CB9526"/>
      <c r="CG9526" s="65"/>
      <c r="DK9526" s="95"/>
      <c r="DO9526" s="141"/>
      <c r="DZ9526" s="141"/>
      <c r="EA9526" s="141"/>
      <c r="EE9526" s="143"/>
    </row>
    <row r="9527" spans="78:135">
      <c r="BZ9527"/>
      <c r="CA9527"/>
      <c r="CB9527"/>
      <c r="CG9527" s="65"/>
      <c r="DK9527" s="95"/>
      <c r="DO9527" s="141"/>
      <c r="DZ9527" s="141"/>
      <c r="EA9527" s="141"/>
      <c r="EE9527" s="143"/>
    </row>
    <row r="9528" spans="78:135">
      <c r="BZ9528"/>
      <c r="CA9528"/>
      <c r="CB9528"/>
      <c r="CG9528" s="65"/>
      <c r="DK9528" s="95"/>
      <c r="DO9528" s="141"/>
      <c r="DZ9528" s="141"/>
      <c r="EA9528" s="141"/>
      <c r="EE9528" s="143"/>
    </row>
    <row r="9529" spans="78:135">
      <c r="BZ9529"/>
      <c r="CA9529"/>
      <c r="CB9529"/>
      <c r="CG9529" s="65"/>
      <c r="DK9529" s="95"/>
      <c r="DO9529" s="141"/>
      <c r="DZ9529" s="141"/>
      <c r="EA9529" s="141"/>
      <c r="EE9529" s="143"/>
    </row>
    <row r="9530" spans="78:135">
      <c r="BZ9530"/>
      <c r="CA9530"/>
      <c r="CB9530"/>
      <c r="CG9530" s="65"/>
      <c r="DK9530" s="95"/>
      <c r="DO9530" s="141"/>
      <c r="DZ9530" s="141"/>
      <c r="EA9530" s="141"/>
      <c r="EE9530" s="143"/>
    </row>
    <row r="9531" spans="78:135">
      <c r="BZ9531"/>
      <c r="CA9531"/>
      <c r="CB9531"/>
      <c r="CG9531" s="65"/>
      <c r="DK9531" s="95"/>
      <c r="DO9531" s="141"/>
      <c r="DZ9531" s="141"/>
      <c r="EA9531" s="141"/>
      <c r="EE9531" s="143"/>
    </row>
    <row r="9532" spans="78:135">
      <c r="BZ9532"/>
      <c r="CA9532"/>
      <c r="CB9532"/>
      <c r="CG9532" s="65"/>
      <c r="DK9532" s="95"/>
      <c r="DO9532" s="141"/>
      <c r="DZ9532" s="141"/>
      <c r="EA9532" s="141"/>
      <c r="EE9532" s="143"/>
    </row>
    <row r="9533" spans="78:135">
      <c r="BZ9533"/>
      <c r="CA9533"/>
      <c r="CB9533"/>
      <c r="CG9533" s="65"/>
      <c r="DK9533" s="95"/>
      <c r="DO9533" s="141"/>
      <c r="DZ9533" s="141"/>
      <c r="EA9533" s="141"/>
      <c r="EE9533" s="143"/>
    </row>
    <row r="9534" spans="78:135">
      <c r="BZ9534"/>
      <c r="CA9534"/>
      <c r="CB9534"/>
      <c r="CG9534" s="65"/>
      <c r="DK9534" s="95"/>
      <c r="DO9534" s="141"/>
      <c r="DZ9534" s="141"/>
      <c r="EA9534" s="141"/>
      <c r="EE9534" s="143"/>
    </row>
    <row r="9535" spans="78:135">
      <c r="BZ9535"/>
      <c r="CA9535"/>
      <c r="CB9535"/>
      <c r="CG9535" s="65"/>
      <c r="DK9535" s="95"/>
      <c r="DO9535" s="141"/>
      <c r="DZ9535" s="141"/>
      <c r="EA9535" s="141"/>
      <c r="EE9535" s="143"/>
    </row>
    <row r="9536" spans="78:135">
      <c r="BZ9536"/>
      <c r="CA9536"/>
      <c r="CB9536"/>
      <c r="CG9536" s="65"/>
      <c r="DK9536" s="95"/>
      <c r="DO9536" s="141"/>
      <c r="DZ9536" s="141"/>
      <c r="EA9536" s="141"/>
      <c r="EE9536" s="143"/>
    </row>
    <row r="9537" spans="78:135">
      <c r="BZ9537"/>
      <c r="CA9537"/>
      <c r="CB9537"/>
      <c r="CG9537" s="65"/>
      <c r="DK9537" s="95"/>
      <c r="DO9537" s="141"/>
      <c r="DZ9537" s="141"/>
      <c r="EA9537" s="141"/>
      <c r="EE9537" s="143"/>
    </row>
    <row r="9538" spans="78:135">
      <c r="BZ9538"/>
      <c r="CA9538"/>
      <c r="CB9538"/>
      <c r="CG9538" s="65"/>
      <c r="DK9538" s="95"/>
      <c r="DO9538" s="141"/>
      <c r="DZ9538" s="141"/>
      <c r="EA9538" s="141"/>
      <c r="EE9538" s="143"/>
    </row>
    <row r="9539" spans="78:135">
      <c r="BZ9539"/>
      <c r="CA9539"/>
      <c r="CB9539"/>
      <c r="CG9539" s="65"/>
      <c r="DK9539" s="95"/>
      <c r="DO9539" s="141"/>
      <c r="DZ9539" s="141"/>
      <c r="EA9539" s="141"/>
      <c r="EE9539" s="143"/>
    </row>
    <row r="9540" spans="78:135">
      <c r="BZ9540"/>
      <c r="CA9540"/>
      <c r="CB9540"/>
      <c r="CG9540" s="65"/>
      <c r="DK9540" s="95"/>
      <c r="DO9540" s="141"/>
      <c r="DZ9540" s="141"/>
      <c r="EA9540" s="141"/>
      <c r="EE9540" s="143"/>
    </row>
    <row r="9541" spans="78:135">
      <c r="BZ9541"/>
      <c r="CA9541"/>
      <c r="CB9541"/>
      <c r="CG9541" s="65"/>
      <c r="DK9541" s="95"/>
      <c r="DO9541" s="141"/>
      <c r="DZ9541" s="141"/>
      <c r="EA9541" s="141"/>
      <c r="EE9541" s="143"/>
    </row>
    <row r="9542" spans="78:135">
      <c r="BZ9542"/>
      <c r="CA9542"/>
      <c r="CB9542"/>
      <c r="CG9542" s="65"/>
      <c r="DK9542" s="95"/>
      <c r="DO9542" s="141"/>
      <c r="DZ9542" s="141"/>
      <c r="EA9542" s="141"/>
      <c r="EE9542" s="143"/>
    </row>
    <row r="9543" spans="78:135">
      <c r="BZ9543"/>
      <c r="CA9543"/>
      <c r="CB9543"/>
      <c r="CG9543" s="65"/>
      <c r="DK9543" s="95"/>
      <c r="DO9543" s="141"/>
      <c r="DZ9543" s="141"/>
      <c r="EA9543" s="141"/>
      <c r="EE9543" s="143"/>
    </row>
    <row r="9544" spans="78:135">
      <c r="BZ9544"/>
      <c r="CA9544"/>
      <c r="CB9544"/>
      <c r="CG9544" s="65"/>
      <c r="DK9544" s="95"/>
      <c r="DO9544" s="141"/>
      <c r="DZ9544" s="141"/>
      <c r="EA9544" s="141"/>
      <c r="EE9544" s="143"/>
    </row>
    <row r="9545" spans="78:135">
      <c r="BZ9545"/>
      <c r="CA9545"/>
      <c r="CB9545"/>
      <c r="CG9545" s="65"/>
      <c r="DK9545" s="95"/>
      <c r="DO9545" s="141"/>
      <c r="DZ9545" s="141"/>
      <c r="EA9545" s="141"/>
      <c r="EE9545" s="143"/>
    </row>
    <row r="9546" spans="78:135">
      <c r="BZ9546"/>
      <c r="CA9546"/>
      <c r="CB9546"/>
      <c r="CG9546" s="65"/>
      <c r="DK9546" s="95"/>
      <c r="DO9546" s="141"/>
      <c r="DZ9546" s="141"/>
      <c r="EA9546" s="141"/>
      <c r="EE9546" s="143"/>
    </row>
    <row r="9547" spans="78:135">
      <c r="BZ9547"/>
      <c r="CA9547"/>
      <c r="CB9547"/>
      <c r="CG9547" s="65"/>
      <c r="DK9547" s="95"/>
      <c r="DO9547" s="141"/>
      <c r="DZ9547" s="141"/>
      <c r="EA9547" s="141"/>
      <c r="EE9547" s="143"/>
    </row>
    <row r="9548" spans="78:135">
      <c r="BZ9548"/>
      <c r="CA9548"/>
      <c r="CB9548"/>
      <c r="CG9548" s="65"/>
      <c r="DK9548" s="95"/>
      <c r="DO9548" s="141"/>
      <c r="DZ9548" s="141"/>
      <c r="EA9548" s="141"/>
      <c r="EE9548" s="143"/>
    </row>
    <row r="9549" spans="78:135">
      <c r="BZ9549"/>
      <c r="CA9549"/>
      <c r="CB9549"/>
      <c r="CG9549" s="65"/>
      <c r="DK9549" s="95"/>
      <c r="DO9549" s="141"/>
      <c r="DZ9549" s="141"/>
      <c r="EA9549" s="141"/>
      <c r="EE9549" s="143"/>
    </row>
    <row r="9550" spans="78:135">
      <c r="BZ9550"/>
      <c r="CA9550"/>
      <c r="CB9550"/>
      <c r="CG9550" s="65"/>
      <c r="DK9550" s="95"/>
      <c r="DO9550" s="141"/>
      <c r="DZ9550" s="141"/>
      <c r="EA9550" s="141"/>
      <c r="EE9550" s="143"/>
    </row>
    <row r="9551" spans="78:135">
      <c r="BZ9551"/>
      <c r="CA9551"/>
      <c r="CB9551"/>
      <c r="CG9551" s="65"/>
      <c r="DK9551" s="95"/>
      <c r="DO9551" s="141"/>
      <c r="DZ9551" s="141"/>
      <c r="EA9551" s="141"/>
      <c r="EE9551" s="143"/>
    </row>
    <row r="9552" spans="78:135">
      <c r="BZ9552"/>
      <c r="CA9552"/>
      <c r="CB9552"/>
      <c r="CG9552" s="65"/>
      <c r="DK9552" s="95"/>
      <c r="DO9552" s="141"/>
      <c r="DZ9552" s="141"/>
      <c r="EA9552" s="141"/>
      <c r="EE9552" s="143"/>
    </row>
    <row r="9553" spans="78:135">
      <c r="BZ9553"/>
      <c r="CA9553"/>
      <c r="CB9553"/>
      <c r="CG9553" s="65"/>
      <c r="DK9553" s="95"/>
      <c r="DO9553" s="141"/>
      <c r="DZ9553" s="141"/>
      <c r="EA9553" s="141"/>
      <c r="EE9553" s="143"/>
    </row>
    <row r="9554" spans="78:135">
      <c r="BZ9554"/>
      <c r="CA9554"/>
      <c r="CB9554"/>
      <c r="CG9554" s="65"/>
      <c r="DK9554" s="95"/>
      <c r="DO9554" s="141"/>
      <c r="DZ9554" s="141"/>
      <c r="EA9554" s="141"/>
      <c r="EE9554" s="143"/>
    </row>
    <row r="9555" spans="78:135">
      <c r="BZ9555"/>
      <c r="CA9555"/>
      <c r="CB9555"/>
      <c r="CG9555" s="65"/>
      <c r="DK9555" s="95"/>
      <c r="DO9555" s="141"/>
      <c r="DZ9555" s="141"/>
      <c r="EA9555" s="141"/>
      <c r="EE9555" s="143"/>
    </row>
    <row r="9556" spans="78:135">
      <c r="BZ9556"/>
      <c r="CA9556"/>
      <c r="CB9556"/>
      <c r="CG9556" s="65"/>
      <c r="DK9556" s="95"/>
      <c r="DO9556" s="141"/>
      <c r="DZ9556" s="141"/>
      <c r="EA9556" s="141"/>
      <c r="EE9556" s="143"/>
    </row>
    <row r="9557" spans="78:135">
      <c r="BZ9557"/>
      <c r="CA9557"/>
      <c r="CB9557"/>
      <c r="CG9557" s="65"/>
      <c r="DK9557" s="95"/>
      <c r="DO9557" s="141"/>
      <c r="DZ9557" s="141"/>
      <c r="EA9557" s="141"/>
      <c r="EE9557" s="143"/>
    </row>
    <row r="9558" spans="78:135">
      <c r="BZ9558"/>
      <c r="CA9558"/>
      <c r="CB9558"/>
      <c r="CG9558" s="65"/>
      <c r="DK9558" s="95"/>
      <c r="DO9558" s="141"/>
      <c r="DZ9558" s="141"/>
      <c r="EA9558" s="141"/>
      <c r="EE9558" s="143"/>
    </row>
    <row r="9559" spans="78:135">
      <c r="BZ9559"/>
      <c r="CA9559"/>
      <c r="CB9559"/>
      <c r="CG9559" s="65"/>
      <c r="DK9559" s="95"/>
      <c r="DO9559" s="141"/>
      <c r="DZ9559" s="141"/>
      <c r="EA9559" s="141"/>
      <c r="EE9559" s="143"/>
    </row>
    <row r="9560" spans="78:135">
      <c r="BZ9560"/>
      <c r="CA9560"/>
      <c r="CB9560"/>
      <c r="CG9560" s="65"/>
      <c r="DK9560" s="95"/>
      <c r="DO9560" s="141"/>
      <c r="DZ9560" s="141"/>
      <c r="EA9560" s="141"/>
      <c r="EE9560" s="143"/>
    </row>
    <row r="9561" spans="78:135">
      <c r="BZ9561"/>
      <c r="CA9561"/>
      <c r="CB9561"/>
      <c r="CG9561" s="65"/>
      <c r="DK9561" s="95"/>
      <c r="DO9561" s="141"/>
      <c r="DZ9561" s="141"/>
      <c r="EA9561" s="141"/>
      <c r="EE9561" s="143"/>
    </row>
    <row r="9562" spans="78:135">
      <c r="BZ9562"/>
      <c r="CA9562"/>
      <c r="CB9562"/>
      <c r="CG9562" s="65"/>
      <c r="DK9562" s="95"/>
      <c r="DO9562" s="141"/>
      <c r="DZ9562" s="141"/>
      <c r="EA9562" s="141"/>
      <c r="EE9562" s="143"/>
    </row>
    <row r="9563" spans="78:135">
      <c r="BZ9563"/>
      <c r="CA9563"/>
      <c r="CB9563"/>
      <c r="CG9563" s="65"/>
      <c r="DK9563" s="95"/>
      <c r="DO9563" s="141"/>
      <c r="DZ9563" s="141"/>
      <c r="EA9563" s="141"/>
      <c r="EE9563" s="143"/>
    </row>
    <row r="9564" spans="78:135">
      <c r="BZ9564"/>
      <c r="CA9564"/>
      <c r="CB9564"/>
      <c r="CG9564" s="65"/>
      <c r="DK9564" s="95"/>
      <c r="DO9564" s="141"/>
      <c r="DZ9564" s="141"/>
      <c r="EA9564" s="141"/>
      <c r="EE9564" s="143"/>
    </row>
    <row r="9565" spans="78:135">
      <c r="BZ9565"/>
      <c r="CA9565"/>
      <c r="CB9565"/>
      <c r="CG9565" s="65"/>
      <c r="DK9565" s="95"/>
      <c r="DO9565" s="141"/>
      <c r="DZ9565" s="141"/>
      <c r="EA9565" s="141"/>
      <c r="EE9565" s="143"/>
    </row>
    <row r="9566" spans="78:135">
      <c r="BZ9566"/>
      <c r="CA9566"/>
      <c r="CB9566"/>
      <c r="CG9566" s="65"/>
      <c r="DK9566" s="95"/>
      <c r="DO9566" s="141"/>
      <c r="DZ9566" s="141"/>
      <c r="EA9566" s="141"/>
      <c r="EE9566" s="143"/>
    </row>
    <row r="9567" spans="78:135">
      <c r="BZ9567"/>
      <c r="CA9567"/>
      <c r="CB9567"/>
      <c r="CG9567" s="65"/>
      <c r="DK9567" s="95"/>
      <c r="DO9567" s="141"/>
      <c r="DZ9567" s="141"/>
      <c r="EA9567" s="141"/>
      <c r="EE9567" s="143"/>
    </row>
    <row r="9568" spans="78:135">
      <c r="BZ9568"/>
      <c r="CA9568"/>
      <c r="CB9568"/>
      <c r="CG9568" s="65"/>
      <c r="DK9568" s="95"/>
      <c r="DO9568" s="141"/>
      <c r="DZ9568" s="141"/>
      <c r="EA9568" s="141"/>
      <c r="EE9568" s="143"/>
    </row>
    <row r="9569" spans="78:135">
      <c r="BZ9569"/>
      <c r="CA9569"/>
      <c r="CB9569"/>
      <c r="CG9569" s="65"/>
      <c r="DK9569" s="95"/>
      <c r="DO9569" s="141"/>
      <c r="DZ9569" s="141"/>
      <c r="EA9569" s="141"/>
      <c r="EE9569" s="143"/>
    </row>
    <row r="9570" spans="78:135">
      <c r="BZ9570"/>
      <c r="CA9570"/>
      <c r="CB9570"/>
      <c r="CG9570" s="65"/>
      <c r="DK9570" s="95"/>
      <c r="DO9570" s="141"/>
      <c r="DZ9570" s="141"/>
      <c r="EA9570" s="141"/>
      <c r="EE9570" s="143"/>
    </row>
    <row r="9571" spans="78:135">
      <c r="BZ9571"/>
      <c r="CA9571"/>
      <c r="CB9571"/>
      <c r="CG9571" s="65"/>
      <c r="DK9571" s="95"/>
      <c r="DO9571" s="141"/>
      <c r="DZ9571" s="141"/>
      <c r="EA9571" s="141"/>
      <c r="EE9571" s="143"/>
    </row>
    <row r="9572" spans="78:135">
      <c r="BZ9572"/>
      <c r="CA9572"/>
      <c r="CB9572"/>
      <c r="CG9572" s="65"/>
      <c r="DK9572" s="95"/>
      <c r="DO9572" s="141"/>
      <c r="DZ9572" s="141"/>
      <c r="EA9572" s="141"/>
      <c r="EE9572" s="143"/>
    </row>
    <row r="9573" spans="78:135">
      <c r="BZ9573"/>
      <c r="CA9573"/>
      <c r="CB9573"/>
      <c r="CG9573" s="65"/>
      <c r="DK9573" s="95"/>
      <c r="DO9573" s="141"/>
      <c r="DZ9573" s="141"/>
      <c r="EA9573" s="141"/>
      <c r="EE9573" s="143"/>
    </row>
    <row r="9574" spans="78:135">
      <c r="BZ9574"/>
      <c r="CA9574"/>
      <c r="CB9574"/>
      <c r="CG9574" s="65"/>
      <c r="DK9574" s="95"/>
      <c r="DO9574" s="141"/>
      <c r="DZ9574" s="141"/>
      <c r="EA9574" s="141"/>
      <c r="EE9574" s="143"/>
    </row>
    <row r="9575" spans="78:135">
      <c r="BZ9575"/>
      <c r="CA9575"/>
      <c r="CB9575"/>
      <c r="CG9575" s="65"/>
      <c r="DK9575" s="95"/>
      <c r="DO9575" s="141"/>
      <c r="DZ9575" s="141"/>
      <c r="EA9575" s="141"/>
      <c r="EE9575" s="143"/>
    </row>
    <row r="9576" spans="78:135">
      <c r="BZ9576"/>
      <c r="CA9576"/>
      <c r="CB9576"/>
      <c r="CG9576" s="65"/>
      <c r="DK9576" s="95"/>
      <c r="DO9576" s="141"/>
      <c r="DZ9576" s="141"/>
      <c r="EA9576" s="141"/>
      <c r="EE9576" s="143"/>
    </row>
    <row r="9577" spans="78:135">
      <c r="BZ9577"/>
      <c r="CA9577"/>
      <c r="CB9577"/>
      <c r="CG9577" s="65"/>
      <c r="DK9577" s="95"/>
      <c r="DO9577" s="141"/>
      <c r="DZ9577" s="141"/>
      <c r="EA9577" s="141"/>
      <c r="EE9577" s="143"/>
    </row>
    <row r="9578" spans="78:135">
      <c r="BZ9578"/>
      <c r="CA9578"/>
      <c r="CB9578"/>
      <c r="CG9578" s="65"/>
      <c r="DK9578" s="95"/>
      <c r="DO9578" s="141"/>
      <c r="DZ9578" s="141"/>
      <c r="EA9578" s="141"/>
      <c r="EE9578" s="143"/>
    </row>
    <row r="9579" spans="78:135">
      <c r="BZ9579"/>
      <c r="CA9579"/>
      <c r="CB9579"/>
      <c r="CG9579" s="65"/>
      <c r="DK9579" s="95"/>
      <c r="DO9579" s="141"/>
      <c r="DZ9579" s="141"/>
      <c r="EA9579" s="141"/>
      <c r="EE9579" s="143"/>
    </row>
    <row r="9580" spans="78:135">
      <c r="BZ9580"/>
      <c r="CA9580"/>
      <c r="CB9580"/>
      <c r="CG9580" s="65"/>
      <c r="DK9580" s="95"/>
      <c r="DO9580" s="141"/>
      <c r="DZ9580" s="141"/>
      <c r="EA9580" s="141"/>
      <c r="EE9580" s="143"/>
    </row>
    <row r="9581" spans="78:135">
      <c r="BZ9581"/>
      <c r="CA9581"/>
      <c r="CB9581"/>
      <c r="CG9581" s="65"/>
      <c r="DK9581" s="95"/>
      <c r="DO9581" s="141"/>
      <c r="DZ9581" s="141"/>
      <c r="EA9581" s="141"/>
      <c r="EE9581" s="143"/>
    </row>
    <row r="9582" spans="78:135">
      <c r="BZ9582"/>
      <c r="CA9582"/>
      <c r="CB9582"/>
      <c r="CG9582" s="65"/>
      <c r="DK9582" s="95"/>
      <c r="DO9582" s="141"/>
      <c r="DZ9582" s="141"/>
      <c r="EA9582" s="141"/>
      <c r="EE9582" s="143"/>
    </row>
    <row r="9583" spans="78:135">
      <c r="BZ9583"/>
      <c r="CA9583"/>
      <c r="CB9583"/>
      <c r="CG9583" s="65"/>
      <c r="DK9583" s="95"/>
      <c r="DO9583" s="141"/>
      <c r="DZ9583" s="141"/>
      <c r="EA9583" s="141"/>
      <c r="EE9583" s="143"/>
    </row>
    <row r="9584" spans="78:135">
      <c r="BZ9584"/>
      <c r="CA9584"/>
      <c r="CB9584"/>
      <c r="CG9584" s="65"/>
      <c r="DK9584" s="95"/>
      <c r="DO9584" s="141"/>
      <c r="DZ9584" s="141"/>
      <c r="EA9584" s="141"/>
      <c r="EE9584" s="143"/>
    </row>
    <row r="9585" spans="78:135">
      <c r="BZ9585"/>
      <c r="CA9585"/>
      <c r="CB9585"/>
      <c r="CG9585" s="65"/>
      <c r="DK9585" s="95"/>
      <c r="DO9585" s="141"/>
      <c r="DZ9585" s="141"/>
      <c r="EA9585" s="141"/>
      <c r="EE9585" s="143"/>
    </row>
    <row r="9586" spans="78:135">
      <c r="BZ9586"/>
      <c r="CA9586"/>
      <c r="CB9586"/>
      <c r="CG9586" s="65"/>
      <c r="DK9586" s="95"/>
      <c r="DO9586" s="141"/>
      <c r="DZ9586" s="141"/>
      <c r="EA9586" s="141"/>
      <c r="EE9586" s="143"/>
    </row>
    <row r="9587" spans="78:135">
      <c r="BZ9587"/>
      <c r="CA9587"/>
      <c r="CB9587"/>
      <c r="CG9587" s="65"/>
      <c r="DK9587" s="95"/>
      <c r="DO9587" s="141"/>
      <c r="DZ9587" s="141"/>
      <c r="EA9587" s="141"/>
      <c r="EE9587" s="143"/>
    </row>
    <row r="9588" spans="78:135">
      <c r="BZ9588"/>
      <c r="CA9588"/>
      <c r="CB9588"/>
      <c r="CG9588" s="65"/>
      <c r="DK9588" s="95"/>
      <c r="DO9588" s="141"/>
      <c r="DZ9588" s="141"/>
      <c r="EA9588" s="141"/>
      <c r="EE9588" s="143"/>
    </row>
    <row r="9589" spans="78:135">
      <c r="BZ9589"/>
      <c r="CA9589"/>
      <c r="CB9589"/>
      <c r="CG9589" s="65"/>
      <c r="DK9589" s="95"/>
      <c r="DO9589" s="141"/>
      <c r="DZ9589" s="141"/>
      <c r="EA9589" s="141"/>
      <c r="EE9589" s="143"/>
    </row>
    <row r="9590" spans="78:135">
      <c r="BZ9590"/>
      <c r="CA9590"/>
      <c r="CB9590"/>
      <c r="CG9590" s="65"/>
      <c r="DK9590" s="95"/>
      <c r="DO9590" s="141"/>
      <c r="DZ9590" s="141"/>
      <c r="EA9590" s="141"/>
      <c r="EE9590" s="143"/>
    </row>
    <row r="9591" spans="78:135">
      <c r="BZ9591"/>
      <c r="CA9591"/>
      <c r="CB9591"/>
      <c r="CG9591" s="65"/>
      <c r="DK9591" s="95"/>
      <c r="DO9591" s="141"/>
      <c r="DZ9591" s="141"/>
      <c r="EA9591" s="141"/>
      <c r="EE9591" s="143"/>
    </row>
    <row r="9592" spans="78:135">
      <c r="BZ9592"/>
      <c r="CA9592"/>
      <c r="CB9592"/>
      <c r="CG9592" s="65"/>
      <c r="DK9592" s="95"/>
      <c r="DO9592" s="141"/>
      <c r="DZ9592" s="141"/>
      <c r="EA9592" s="141"/>
      <c r="EE9592" s="143"/>
    </row>
    <row r="9593" spans="78:135">
      <c r="BZ9593"/>
      <c r="CA9593"/>
      <c r="CB9593"/>
      <c r="CG9593" s="65"/>
      <c r="DK9593" s="95"/>
      <c r="DO9593" s="141"/>
      <c r="DZ9593" s="141"/>
      <c r="EA9593" s="141"/>
      <c r="EE9593" s="143"/>
    </row>
    <row r="9594" spans="78:135">
      <c r="BZ9594"/>
      <c r="CA9594"/>
      <c r="CB9594"/>
      <c r="CG9594" s="65"/>
      <c r="DK9594" s="95"/>
      <c r="DO9594" s="141"/>
      <c r="DZ9594" s="141"/>
      <c r="EA9594" s="141"/>
      <c r="EE9594" s="143"/>
    </row>
    <row r="9595" spans="78:135">
      <c r="BZ9595"/>
      <c r="CA9595"/>
      <c r="CB9595"/>
      <c r="CG9595" s="65"/>
      <c r="DK9595" s="95"/>
      <c r="DO9595" s="141"/>
      <c r="DZ9595" s="141"/>
      <c r="EA9595" s="141"/>
      <c r="EE9595" s="143"/>
    </row>
    <row r="9596" spans="78:135">
      <c r="BZ9596"/>
      <c r="CA9596"/>
      <c r="CB9596"/>
      <c r="CG9596" s="65"/>
      <c r="DK9596" s="95"/>
      <c r="DO9596" s="141"/>
      <c r="DZ9596" s="141"/>
      <c r="EA9596" s="141"/>
      <c r="EE9596" s="143"/>
    </row>
    <row r="9597" spans="78:135">
      <c r="BZ9597"/>
      <c r="CA9597"/>
      <c r="CB9597"/>
      <c r="CG9597" s="65"/>
      <c r="DK9597" s="95"/>
      <c r="DO9597" s="141"/>
      <c r="DZ9597" s="141"/>
      <c r="EA9597" s="141"/>
      <c r="EE9597" s="143"/>
    </row>
    <row r="9598" spans="78:135">
      <c r="BZ9598"/>
      <c r="CA9598"/>
      <c r="CB9598"/>
      <c r="CG9598" s="65"/>
      <c r="DK9598" s="95"/>
      <c r="DO9598" s="141"/>
      <c r="DZ9598" s="141"/>
      <c r="EA9598" s="141"/>
      <c r="EE9598" s="143"/>
    </row>
    <row r="9599" spans="78:135">
      <c r="BZ9599"/>
      <c r="CA9599"/>
      <c r="CB9599"/>
      <c r="CG9599" s="65"/>
      <c r="DK9599" s="95"/>
      <c r="DO9599" s="141"/>
      <c r="DZ9599" s="141"/>
      <c r="EA9599" s="141"/>
      <c r="EE9599" s="143"/>
    </row>
    <row r="9600" spans="78:135">
      <c r="BZ9600"/>
      <c r="CA9600"/>
      <c r="CB9600"/>
      <c r="CG9600" s="65"/>
      <c r="DK9600" s="95"/>
      <c r="DO9600" s="141"/>
      <c r="DZ9600" s="141"/>
      <c r="EA9600" s="141"/>
      <c r="EE9600" s="143"/>
    </row>
    <row r="9601" spans="78:135">
      <c r="BZ9601"/>
      <c r="CA9601"/>
      <c r="CB9601"/>
      <c r="CG9601" s="65"/>
      <c r="DK9601" s="95"/>
      <c r="DO9601" s="141"/>
      <c r="DZ9601" s="141"/>
      <c r="EA9601" s="141"/>
      <c r="EE9601" s="143"/>
    </row>
    <row r="9602" spans="78:135">
      <c r="BZ9602"/>
      <c r="CA9602"/>
      <c r="CB9602"/>
      <c r="CG9602" s="65"/>
      <c r="DK9602" s="95"/>
      <c r="DO9602" s="141"/>
      <c r="DZ9602" s="141"/>
      <c r="EA9602" s="141"/>
      <c r="EE9602" s="143"/>
    </row>
    <row r="9603" spans="78:135">
      <c r="BZ9603"/>
      <c r="CA9603"/>
      <c r="CB9603"/>
      <c r="CG9603" s="65"/>
      <c r="DK9603" s="95"/>
      <c r="DO9603" s="141"/>
      <c r="DZ9603" s="141"/>
      <c r="EA9603" s="141"/>
      <c r="EE9603" s="143"/>
    </row>
    <row r="9604" spans="78:135">
      <c r="BZ9604"/>
      <c r="CA9604"/>
      <c r="CB9604"/>
      <c r="CG9604" s="65"/>
      <c r="DK9604" s="95"/>
      <c r="DO9604" s="141"/>
      <c r="DZ9604" s="141"/>
      <c r="EA9604" s="141"/>
      <c r="EE9604" s="143"/>
    </row>
    <row r="9605" spans="78:135">
      <c r="BZ9605"/>
      <c r="CA9605"/>
      <c r="CB9605"/>
      <c r="CG9605" s="65"/>
      <c r="DK9605" s="95"/>
      <c r="DO9605" s="141"/>
      <c r="DZ9605" s="141"/>
      <c r="EA9605" s="141"/>
      <c r="EE9605" s="143"/>
    </row>
    <row r="9606" spans="78:135">
      <c r="BZ9606"/>
      <c r="CA9606"/>
      <c r="CB9606"/>
      <c r="CG9606" s="65"/>
      <c r="DK9606" s="95"/>
      <c r="DO9606" s="141"/>
      <c r="DZ9606" s="141"/>
      <c r="EA9606" s="141"/>
      <c r="EE9606" s="143"/>
    </row>
    <row r="9607" spans="78:135">
      <c r="BZ9607"/>
      <c r="CA9607"/>
      <c r="CB9607"/>
      <c r="CG9607" s="65"/>
      <c r="DK9607" s="95"/>
      <c r="DO9607" s="141"/>
      <c r="DZ9607" s="141"/>
      <c r="EA9607" s="141"/>
      <c r="EE9607" s="143"/>
    </row>
    <row r="9608" spans="78:135">
      <c r="BZ9608"/>
      <c r="CA9608"/>
      <c r="CB9608"/>
      <c r="CG9608" s="65"/>
      <c r="DK9608" s="95"/>
      <c r="DO9608" s="141"/>
      <c r="DZ9608" s="141"/>
      <c r="EA9608" s="141"/>
      <c r="EE9608" s="143"/>
    </row>
    <row r="9609" spans="78:135">
      <c r="BZ9609"/>
      <c r="CA9609"/>
      <c r="CB9609"/>
      <c r="CG9609" s="65"/>
      <c r="DK9609" s="95"/>
      <c r="DO9609" s="141"/>
      <c r="DZ9609" s="141"/>
      <c r="EA9609" s="141"/>
      <c r="EE9609" s="143"/>
    </row>
    <row r="9610" spans="78:135">
      <c r="BZ9610"/>
      <c r="CA9610"/>
      <c r="CB9610"/>
      <c r="CG9610" s="65"/>
      <c r="DK9610" s="95"/>
      <c r="DO9610" s="141"/>
      <c r="DZ9610" s="141"/>
      <c r="EA9610" s="141"/>
      <c r="EE9610" s="143"/>
    </row>
    <row r="9611" spans="78:135">
      <c r="BZ9611"/>
      <c r="CA9611"/>
      <c r="CB9611"/>
      <c r="CG9611" s="65"/>
      <c r="DK9611" s="95"/>
      <c r="DO9611" s="141"/>
      <c r="DZ9611" s="141"/>
      <c r="EA9611" s="141"/>
      <c r="EE9611" s="143"/>
    </row>
    <row r="9612" spans="78:135">
      <c r="BZ9612"/>
      <c r="CA9612"/>
      <c r="CB9612"/>
      <c r="CG9612" s="65"/>
      <c r="DK9612" s="95"/>
      <c r="DO9612" s="141"/>
      <c r="DZ9612" s="141"/>
      <c r="EA9612" s="141"/>
      <c r="EE9612" s="143"/>
    </row>
    <row r="9613" spans="78:135">
      <c r="BZ9613"/>
      <c r="CA9613"/>
      <c r="CB9613"/>
      <c r="CG9613" s="65"/>
      <c r="DK9613" s="95"/>
      <c r="DO9613" s="141"/>
      <c r="DZ9613" s="141"/>
      <c r="EA9613" s="141"/>
      <c r="EE9613" s="143"/>
    </row>
    <row r="9614" spans="78:135">
      <c r="BZ9614"/>
      <c r="CA9614"/>
      <c r="CB9614"/>
      <c r="CG9614" s="65"/>
      <c r="DK9614" s="95"/>
      <c r="DO9614" s="141"/>
      <c r="DZ9614" s="141"/>
      <c r="EA9614" s="141"/>
      <c r="EE9614" s="143"/>
    </row>
    <row r="9615" spans="78:135">
      <c r="BZ9615"/>
      <c r="CA9615"/>
      <c r="CB9615"/>
      <c r="CG9615" s="65"/>
      <c r="DK9615" s="95"/>
      <c r="DO9615" s="141"/>
      <c r="DZ9615" s="141"/>
      <c r="EA9615" s="141"/>
      <c r="EE9615" s="143"/>
    </row>
    <row r="9616" spans="78:135">
      <c r="BZ9616"/>
      <c r="CA9616"/>
      <c r="CB9616"/>
      <c r="CG9616" s="65"/>
      <c r="DK9616" s="95"/>
      <c r="DO9616" s="141"/>
      <c r="DZ9616" s="141"/>
      <c r="EA9616" s="141"/>
      <c r="EE9616" s="143"/>
    </row>
    <row r="9617" spans="78:135">
      <c r="BZ9617"/>
      <c r="CA9617"/>
      <c r="CB9617"/>
      <c r="CG9617" s="65"/>
      <c r="DK9617" s="95"/>
      <c r="DO9617" s="141"/>
      <c r="DZ9617" s="141"/>
      <c r="EA9617" s="141"/>
      <c r="EE9617" s="143"/>
    </row>
    <row r="9618" spans="78:135">
      <c r="BZ9618"/>
      <c r="CA9618"/>
      <c r="CB9618"/>
      <c r="CG9618" s="65"/>
      <c r="DK9618" s="95"/>
      <c r="DO9618" s="141"/>
      <c r="DZ9618" s="141"/>
      <c r="EA9618" s="141"/>
      <c r="EE9618" s="143"/>
    </row>
    <row r="9619" spans="78:135">
      <c r="BZ9619"/>
      <c r="CA9619"/>
      <c r="CB9619"/>
      <c r="CG9619" s="65"/>
      <c r="DK9619" s="95"/>
      <c r="DO9619" s="141"/>
      <c r="DZ9619" s="141"/>
      <c r="EA9619" s="141"/>
      <c r="EE9619" s="143"/>
    </row>
    <row r="9620" spans="78:135">
      <c r="BZ9620"/>
      <c r="CA9620"/>
      <c r="CB9620"/>
      <c r="CG9620" s="65"/>
      <c r="DK9620" s="95"/>
      <c r="DO9620" s="141"/>
      <c r="DZ9620" s="141"/>
      <c r="EA9620" s="141"/>
      <c r="EE9620" s="143"/>
    </row>
    <row r="9621" spans="78:135">
      <c r="BZ9621"/>
      <c r="CA9621"/>
      <c r="CB9621"/>
      <c r="CG9621" s="65"/>
      <c r="DK9621" s="95"/>
      <c r="DO9621" s="141"/>
      <c r="DZ9621" s="141"/>
      <c r="EA9621" s="141"/>
      <c r="EE9621" s="143"/>
    </row>
    <row r="9622" spans="78:135">
      <c r="BZ9622"/>
      <c r="CA9622"/>
      <c r="CB9622"/>
      <c r="CG9622" s="65"/>
      <c r="DK9622" s="95"/>
      <c r="DO9622" s="141"/>
      <c r="DZ9622" s="141"/>
      <c r="EA9622" s="141"/>
      <c r="EE9622" s="143"/>
    </row>
    <row r="9623" spans="78:135">
      <c r="BZ9623"/>
      <c r="CA9623"/>
      <c r="CB9623"/>
      <c r="CG9623" s="65"/>
      <c r="DK9623" s="95"/>
      <c r="DO9623" s="141"/>
      <c r="DZ9623" s="141"/>
      <c r="EA9623" s="141"/>
      <c r="EE9623" s="143"/>
    </row>
    <row r="9624" spans="78:135">
      <c r="BZ9624"/>
      <c r="CA9624"/>
      <c r="CB9624"/>
      <c r="CG9624" s="65"/>
      <c r="DK9624" s="95"/>
      <c r="DO9624" s="141"/>
      <c r="DZ9624" s="141"/>
      <c r="EA9624" s="141"/>
      <c r="EE9624" s="143"/>
    </row>
    <row r="9625" spans="78:135">
      <c r="BZ9625"/>
      <c r="CA9625"/>
      <c r="CB9625"/>
      <c r="CG9625" s="65"/>
      <c r="DK9625" s="95"/>
      <c r="DO9625" s="141"/>
      <c r="DZ9625" s="141"/>
      <c r="EA9625" s="141"/>
      <c r="EE9625" s="143"/>
    </row>
    <row r="9626" spans="78:135">
      <c r="BZ9626"/>
      <c r="CA9626"/>
      <c r="CB9626"/>
      <c r="CG9626" s="65"/>
      <c r="DK9626" s="95"/>
      <c r="DO9626" s="141"/>
      <c r="DZ9626" s="141"/>
      <c r="EA9626" s="141"/>
      <c r="EE9626" s="143"/>
    </row>
    <row r="9627" spans="78:135">
      <c r="BZ9627"/>
      <c r="CA9627"/>
      <c r="CB9627"/>
      <c r="CG9627" s="65"/>
      <c r="DK9627" s="95"/>
      <c r="DO9627" s="141"/>
      <c r="DZ9627" s="141"/>
      <c r="EA9627" s="141"/>
      <c r="EE9627" s="143"/>
    </row>
    <row r="9628" spans="78:135">
      <c r="BZ9628"/>
      <c r="CA9628"/>
      <c r="CB9628"/>
      <c r="CG9628" s="65"/>
      <c r="DK9628" s="95"/>
      <c r="DO9628" s="141"/>
      <c r="DZ9628" s="141"/>
      <c r="EA9628" s="141"/>
      <c r="EE9628" s="143"/>
    </row>
    <row r="9629" spans="78:135">
      <c r="BZ9629"/>
      <c r="CA9629"/>
      <c r="CB9629"/>
      <c r="CG9629" s="65"/>
      <c r="DK9629" s="95"/>
      <c r="DO9629" s="141"/>
      <c r="DZ9629" s="141"/>
      <c r="EA9629" s="141"/>
      <c r="EE9629" s="143"/>
    </row>
    <row r="9630" spans="78:135">
      <c r="BZ9630"/>
      <c r="CA9630"/>
      <c r="CB9630"/>
      <c r="CG9630" s="65"/>
      <c r="DK9630" s="95"/>
      <c r="DO9630" s="141"/>
      <c r="DZ9630" s="141"/>
      <c r="EA9630" s="141"/>
      <c r="EE9630" s="143"/>
    </row>
    <row r="9631" spans="78:135">
      <c r="BZ9631"/>
      <c r="CA9631"/>
      <c r="CB9631"/>
      <c r="CG9631" s="65"/>
      <c r="DK9631" s="95"/>
      <c r="DO9631" s="141"/>
      <c r="DZ9631" s="141"/>
      <c r="EA9631" s="141"/>
      <c r="EE9631" s="143"/>
    </row>
    <row r="9632" spans="78:135">
      <c r="BZ9632"/>
      <c r="CA9632"/>
      <c r="CB9632"/>
      <c r="CG9632" s="65"/>
      <c r="DK9632" s="95"/>
      <c r="DO9632" s="141"/>
      <c r="DZ9632" s="141"/>
      <c r="EA9632" s="141"/>
      <c r="EE9632" s="143"/>
    </row>
    <row r="9633" spans="78:135">
      <c r="BZ9633"/>
      <c r="CA9633"/>
      <c r="CB9633"/>
      <c r="CG9633" s="65"/>
      <c r="DK9633" s="95"/>
      <c r="DO9633" s="141"/>
      <c r="DZ9633" s="141"/>
      <c r="EA9633" s="141"/>
      <c r="EE9633" s="143"/>
    </row>
    <row r="9634" spans="78:135">
      <c r="BZ9634"/>
      <c r="CA9634"/>
      <c r="CB9634"/>
      <c r="CG9634" s="65"/>
      <c r="DK9634" s="95"/>
      <c r="DO9634" s="141"/>
      <c r="DZ9634" s="141"/>
      <c r="EA9634" s="141"/>
      <c r="EE9634" s="143"/>
    </row>
    <row r="9635" spans="78:135">
      <c r="BZ9635"/>
      <c r="CA9635"/>
      <c r="CB9635"/>
      <c r="CG9635" s="65"/>
      <c r="DK9635" s="95"/>
      <c r="DO9635" s="141"/>
      <c r="DZ9635" s="141"/>
      <c r="EA9635" s="141"/>
      <c r="EE9635" s="143"/>
    </row>
    <row r="9636" spans="78:135">
      <c r="BZ9636"/>
      <c r="CA9636"/>
      <c r="CB9636"/>
      <c r="CG9636" s="65"/>
      <c r="DK9636" s="95"/>
      <c r="DO9636" s="141"/>
      <c r="DZ9636" s="141"/>
      <c r="EA9636" s="141"/>
      <c r="EE9636" s="143"/>
    </row>
    <row r="9637" spans="78:135">
      <c r="BZ9637"/>
      <c r="CA9637"/>
      <c r="CB9637"/>
      <c r="CG9637" s="65"/>
      <c r="DK9637" s="95"/>
      <c r="DO9637" s="141"/>
      <c r="DZ9637" s="141"/>
      <c r="EA9637" s="141"/>
      <c r="EE9637" s="143"/>
    </row>
    <row r="9638" spans="78:135">
      <c r="BZ9638"/>
      <c r="CA9638"/>
      <c r="CB9638"/>
      <c r="CG9638" s="65"/>
      <c r="DK9638" s="95"/>
      <c r="DO9638" s="141"/>
      <c r="DZ9638" s="141"/>
      <c r="EA9638" s="141"/>
      <c r="EE9638" s="143"/>
    </row>
    <row r="9639" spans="78:135">
      <c r="BZ9639"/>
      <c r="CA9639"/>
      <c r="CB9639"/>
      <c r="CG9639" s="65"/>
      <c r="DK9639" s="95"/>
      <c r="DO9639" s="141"/>
      <c r="DZ9639" s="141"/>
      <c r="EA9639" s="141"/>
      <c r="EE9639" s="143"/>
    </row>
    <row r="9640" spans="78:135">
      <c r="BZ9640"/>
      <c r="CA9640"/>
      <c r="CB9640"/>
      <c r="CG9640" s="65"/>
      <c r="DK9640" s="95"/>
      <c r="DO9640" s="141"/>
      <c r="DZ9640" s="141"/>
      <c r="EA9640" s="141"/>
      <c r="EE9640" s="143"/>
    </row>
    <row r="9641" spans="78:135">
      <c r="BZ9641"/>
      <c r="CA9641"/>
      <c r="CB9641"/>
      <c r="CG9641" s="65"/>
      <c r="DK9641" s="95"/>
      <c r="DO9641" s="141"/>
      <c r="DZ9641" s="141"/>
      <c r="EA9641" s="141"/>
      <c r="EE9641" s="143"/>
    </row>
    <row r="9642" spans="78:135">
      <c r="BZ9642"/>
      <c r="CA9642"/>
      <c r="CB9642"/>
      <c r="CG9642" s="65"/>
      <c r="DK9642" s="95"/>
      <c r="DO9642" s="141"/>
      <c r="DZ9642" s="141"/>
      <c r="EA9642" s="141"/>
      <c r="EE9642" s="143"/>
    </row>
    <row r="9643" spans="78:135">
      <c r="BZ9643"/>
      <c r="CA9643"/>
      <c r="CB9643"/>
      <c r="CG9643" s="65"/>
      <c r="DK9643" s="95"/>
      <c r="DO9643" s="141"/>
      <c r="DZ9643" s="141"/>
      <c r="EA9643" s="141"/>
      <c r="EE9643" s="143"/>
    </row>
    <row r="9644" spans="78:135">
      <c r="BZ9644"/>
      <c r="CA9644"/>
      <c r="CB9644"/>
      <c r="CG9644" s="65"/>
      <c r="DK9644" s="95"/>
      <c r="DO9644" s="141"/>
      <c r="DZ9644" s="141"/>
      <c r="EA9644" s="141"/>
      <c r="EE9644" s="143"/>
    </row>
    <row r="9645" spans="78:135">
      <c r="BZ9645"/>
      <c r="CA9645"/>
      <c r="CB9645"/>
      <c r="CG9645" s="65"/>
      <c r="DK9645" s="95"/>
      <c r="DO9645" s="141"/>
      <c r="DZ9645" s="141"/>
      <c r="EA9645" s="141"/>
      <c r="EE9645" s="143"/>
    </row>
    <row r="9646" spans="78:135">
      <c r="BZ9646"/>
      <c r="CA9646"/>
      <c r="CB9646"/>
      <c r="CG9646" s="65"/>
      <c r="DK9646" s="95"/>
      <c r="DO9646" s="141"/>
      <c r="DZ9646" s="141"/>
      <c r="EA9646" s="141"/>
      <c r="EE9646" s="143"/>
    </row>
    <row r="9647" spans="78:135">
      <c r="BZ9647"/>
      <c r="CA9647"/>
      <c r="CB9647"/>
      <c r="CG9647" s="65"/>
      <c r="DK9647" s="95"/>
      <c r="DO9647" s="141"/>
      <c r="DZ9647" s="141"/>
      <c r="EA9647" s="141"/>
      <c r="EE9647" s="143"/>
    </row>
    <row r="9648" spans="78:135">
      <c r="BZ9648"/>
      <c r="CA9648"/>
      <c r="CB9648"/>
      <c r="CG9648" s="65"/>
      <c r="DK9648" s="95"/>
      <c r="DO9648" s="141"/>
      <c r="DZ9648" s="141"/>
      <c r="EA9648" s="141"/>
      <c r="EE9648" s="143"/>
    </row>
    <row r="9649" spans="78:135">
      <c r="BZ9649"/>
      <c r="CA9649"/>
      <c r="CB9649"/>
      <c r="CG9649" s="65"/>
      <c r="DK9649" s="95"/>
      <c r="DO9649" s="141"/>
      <c r="DZ9649" s="141"/>
      <c r="EA9649" s="141"/>
      <c r="EE9649" s="143"/>
    </row>
    <row r="9650" spans="78:135">
      <c r="BZ9650"/>
      <c r="CA9650"/>
      <c r="CB9650"/>
      <c r="CG9650" s="65"/>
      <c r="DK9650" s="95"/>
      <c r="DO9650" s="141"/>
      <c r="DZ9650" s="141"/>
      <c r="EA9650" s="141"/>
      <c r="EE9650" s="143"/>
    </row>
    <row r="9651" spans="78:135">
      <c r="BZ9651"/>
      <c r="CA9651"/>
      <c r="CB9651"/>
      <c r="CG9651" s="65"/>
      <c r="DK9651" s="95"/>
      <c r="DO9651" s="141"/>
      <c r="DZ9651" s="141"/>
      <c r="EA9651" s="141"/>
      <c r="EE9651" s="143"/>
    </row>
    <row r="9652" spans="78:135">
      <c r="BZ9652"/>
      <c r="CA9652"/>
      <c r="CB9652"/>
      <c r="CG9652" s="65"/>
      <c r="DK9652" s="95"/>
      <c r="DO9652" s="141"/>
      <c r="DZ9652" s="141"/>
      <c r="EA9652" s="141"/>
      <c r="EE9652" s="143"/>
    </row>
    <row r="9653" spans="78:135">
      <c r="BZ9653"/>
      <c r="CA9653"/>
      <c r="CB9653"/>
      <c r="CG9653" s="65"/>
      <c r="DK9653" s="95"/>
      <c r="DO9653" s="141"/>
      <c r="DZ9653" s="141"/>
      <c r="EA9653" s="141"/>
      <c r="EE9653" s="143"/>
    </row>
    <row r="9654" spans="78:135">
      <c r="BZ9654"/>
      <c r="CA9654"/>
      <c r="CB9654"/>
      <c r="CG9654" s="65"/>
      <c r="DK9654" s="95"/>
      <c r="DO9654" s="141"/>
      <c r="DZ9654" s="141"/>
      <c r="EA9654" s="141"/>
      <c r="EE9654" s="143"/>
    </row>
    <row r="9655" spans="78:135">
      <c r="BZ9655"/>
      <c r="CA9655"/>
      <c r="CB9655"/>
      <c r="CG9655" s="65"/>
      <c r="DK9655" s="95"/>
      <c r="DO9655" s="141"/>
      <c r="DZ9655" s="141"/>
      <c r="EA9655" s="141"/>
      <c r="EE9655" s="143"/>
    </row>
    <row r="9656" spans="78:135">
      <c r="BZ9656"/>
      <c r="CA9656"/>
      <c r="CB9656"/>
      <c r="CG9656" s="65"/>
      <c r="DK9656" s="95"/>
      <c r="DO9656" s="141"/>
      <c r="DZ9656" s="141"/>
      <c r="EA9656" s="141"/>
      <c r="EE9656" s="143"/>
    </row>
    <row r="9657" spans="78:135">
      <c r="BZ9657"/>
      <c r="CA9657"/>
      <c r="CB9657"/>
      <c r="CG9657" s="65"/>
      <c r="DK9657" s="95"/>
      <c r="DO9657" s="141"/>
      <c r="DZ9657" s="141"/>
      <c r="EA9657" s="141"/>
      <c r="EE9657" s="143"/>
    </row>
    <row r="9658" spans="78:135">
      <c r="BZ9658"/>
      <c r="CA9658"/>
      <c r="CB9658"/>
      <c r="CG9658" s="65"/>
      <c r="DK9658" s="95"/>
      <c r="DO9658" s="141"/>
      <c r="DZ9658" s="141"/>
      <c r="EA9658" s="141"/>
      <c r="EE9658" s="143"/>
    </row>
    <row r="9659" spans="78:135">
      <c r="BZ9659"/>
      <c r="CA9659"/>
      <c r="CB9659"/>
      <c r="CG9659" s="65"/>
      <c r="DK9659" s="95"/>
      <c r="DO9659" s="141"/>
      <c r="DZ9659" s="141"/>
      <c r="EA9659" s="141"/>
      <c r="EE9659" s="143"/>
    </row>
    <row r="9660" spans="78:135">
      <c r="BZ9660"/>
      <c r="CA9660"/>
      <c r="CB9660"/>
      <c r="CG9660" s="65"/>
      <c r="DK9660" s="95"/>
      <c r="DO9660" s="141"/>
      <c r="DZ9660" s="141"/>
      <c r="EA9660" s="141"/>
      <c r="EE9660" s="143"/>
    </row>
    <row r="9661" spans="78:135">
      <c r="BZ9661"/>
      <c r="CA9661"/>
      <c r="CB9661"/>
      <c r="CG9661" s="65"/>
      <c r="DK9661" s="95"/>
      <c r="DO9661" s="141"/>
      <c r="DZ9661" s="141"/>
      <c r="EA9661" s="141"/>
      <c r="EE9661" s="143"/>
    </row>
    <row r="9662" spans="78:135">
      <c r="BZ9662"/>
      <c r="CA9662"/>
      <c r="CB9662"/>
      <c r="CG9662" s="65"/>
      <c r="DK9662" s="95"/>
      <c r="DO9662" s="141"/>
      <c r="DZ9662" s="141"/>
      <c r="EA9662" s="141"/>
      <c r="EE9662" s="143"/>
    </row>
    <row r="9663" spans="78:135">
      <c r="BZ9663"/>
      <c r="CA9663"/>
      <c r="CB9663"/>
      <c r="CG9663" s="65"/>
      <c r="DK9663" s="95"/>
      <c r="DO9663" s="141"/>
      <c r="DZ9663" s="141"/>
      <c r="EA9663" s="141"/>
      <c r="EE9663" s="143"/>
    </row>
    <row r="9664" spans="78:135">
      <c r="BZ9664"/>
      <c r="CA9664"/>
      <c r="CB9664"/>
      <c r="CG9664" s="65"/>
      <c r="DK9664" s="95"/>
      <c r="DO9664" s="141"/>
      <c r="DZ9664" s="141"/>
      <c r="EA9664" s="141"/>
      <c r="EE9664" s="143"/>
    </row>
    <row r="9665" spans="78:135">
      <c r="BZ9665"/>
      <c r="CA9665"/>
      <c r="CB9665"/>
      <c r="CG9665" s="65"/>
      <c r="DK9665" s="95"/>
      <c r="DO9665" s="141"/>
      <c r="DZ9665" s="141"/>
      <c r="EA9665" s="141"/>
      <c r="EE9665" s="143"/>
    </row>
    <row r="9666" spans="78:135">
      <c r="BZ9666"/>
      <c r="CA9666"/>
      <c r="CB9666"/>
      <c r="CG9666" s="65"/>
      <c r="DK9666" s="95"/>
      <c r="DO9666" s="141"/>
      <c r="DZ9666" s="141"/>
      <c r="EA9666" s="141"/>
      <c r="EE9666" s="143"/>
    </row>
    <row r="9667" spans="78:135">
      <c r="BZ9667"/>
      <c r="CA9667"/>
      <c r="CB9667"/>
      <c r="CG9667" s="65"/>
      <c r="DK9667" s="95"/>
      <c r="DO9667" s="141"/>
      <c r="DZ9667" s="141"/>
      <c r="EA9667" s="141"/>
      <c r="EE9667" s="143"/>
    </row>
    <row r="9668" spans="78:135">
      <c r="BZ9668"/>
      <c r="CA9668"/>
      <c r="CB9668"/>
      <c r="CG9668" s="65"/>
      <c r="DK9668" s="95"/>
      <c r="DO9668" s="141"/>
      <c r="DZ9668" s="141"/>
      <c r="EA9668" s="141"/>
      <c r="EE9668" s="143"/>
    </row>
    <row r="9669" spans="78:135">
      <c r="BZ9669"/>
      <c r="CA9669"/>
      <c r="CB9669"/>
      <c r="CG9669" s="65"/>
      <c r="DK9669" s="95"/>
      <c r="DO9669" s="141"/>
      <c r="DZ9669" s="141"/>
      <c r="EA9669" s="141"/>
      <c r="EE9669" s="143"/>
    </row>
    <row r="9670" spans="78:135">
      <c r="BZ9670"/>
      <c r="CA9670"/>
      <c r="CB9670"/>
      <c r="CG9670" s="65"/>
      <c r="DK9670" s="95"/>
      <c r="DO9670" s="141"/>
      <c r="DZ9670" s="141"/>
      <c r="EA9670" s="141"/>
      <c r="EE9670" s="143"/>
    </row>
    <row r="9671" spans="78:135">
      <c r="BZ9671"/>
      <c r="CA9671"/>
      <c r="CB9671"/>
      <c r="CG9671" s="65"/>
      <c r="DK9671" s="95"/>
      <c r="DO9671" s="141"/>
      <c r="DZ9671" s="141"/>
      <c r="EA9671" s="141"/>
      <c r="EE9671" s="143"/>
    </row>
    <row r="9672" spans="78:135">
      <c r="BZ9672"/>
      <c r="CA9672"/>
      <c r="CB9672"/>
      <c r="CG9672" s="65"/>
      <c r="DK9672" s="95"/>
      <c r="DO9672" s="141"/>
      <c r="DZ9672" s="141"/>
      <c r="EA9672" s="141"/>
      <c r="EE9672" s="143"/>
    </row>
    <row r="9673" spans="78:135">
      <c r="BZ9673"/>
      <c r="CA9673"/>
      <c r="CB9673"/>
      <c r="CG9673" s="65"/>
      <c r="DK9673" s="95"/>
      <c r="DO9673" s="141"/>
      <c r="DZ9673" s="141"/>
      <c r="EA9673" s="141"/>
      <c r="ED9673" s="141"/>
      <c r="EE9673" s="143"/>
    </row>
    <row r="9674" spans="78:135">
      <c r="BZ9674"/>
      <c r="CA9674"/>
      <c r="CB9674"/>
      <c r="CG9674" s="65"/>
      <c r="DK9674" s="95"/>
      <c r="DO9674" s="141"/>
      <c r="DZ9674" s="141"/>
      <c r="EA9674" s="141"/>
      <c r="ED9674" s="141"/>
      <c r="EE9674" s="143"/>
    </row>
    <row r="9675" spans="78:135">
      <c r="BZ9675"/>
      <c r="CA9675"/>
      <c r="CB9675"/>
      <c r="CG9675" s="65"/>
      <c r="DK9675" s="95"/>
      <c r="DO9675" s="141"/>
      <c r="DZ9675" s="141"/>
      <c r="EA9675" s="141"/>
      <c r="ED9675" s="141"/>
      <c r="EE9675" s="143"/>
    </row>
    <row r="9676" spans="78:135">
      <c r="BZ9676"/>
      <c r="CA9676"/>
      <c r="CB9676"/>
      <c r="CG9676" s="65"/>
      <c r="DK9676" s="95"/>
      <c r="DO9676" s="141"/>
      <c r="DZ9676" s="141"/>
      <c r="EA9676" s="141"/>
      <c r="ED9676" s="141"/>
      <c r="EE9676" s="143"/>
    </row>
    <row r="9677" spans="78:135">
      <c r="BZ9677"/>
      <c r="CA9677"/>
      <c r="CB9677"/>
      <c r="CG9677" s="65"/>
      <c r="DK9677" s="95"/>
      <c r="DO9677" s="141"/>
      <c r="DZ9677" s="141"/>
      <c r="EA9677" s="141"/>
      <c r="ED9677" s="141"/>
      <c r="EE9677" s="143"/>
    </row>
    <row r="9678" spans="78:135">
      <c r="BZ9678"/>
      <c r="CA9678"/>
      <c r="CB9678"/>
      <c r="CG9678" s="65"/>
      <c r="DK9678" s="95"/>
      <c r="DO9678" s="141"/>
      <c r="DZ9678" s="141"/>
      <c r="EA9678" s="141"/>
      <c r="ED9678" s="141"/>
      <c r="EE9678" s="143"/>
    </row>
    <row r="9679" spans="78:135">
      <c r="BZ9679"/>
      <c r="CA9679"/>
      <c r="CB9679"/>
      <c r="CG9679" s="65"/>
      <c r="DK9679" s="95"/>
      <c r="DO9679" s="141"/>
      <c r="DZ9679" s="141"/>
      <c r="EA9679" s="141"/>
      <c r="ED9679" s="141"/>
      <c r="EE9679" s="143"/>
    </row>
    <row r="9680" spans="78:135">
      <c r="BZ9680"/>
      <c r="CA9680"/>
      <c r="CB9680"/>
      <c r="CG9680" s="65"/>
      <c r="DK9680" s="95"/>
      <c r="DO9680" s="141"/>
      <c r="DZ9680" s="141"/>
      <c r="EA9680" s="141"/>
      <c r="ED9680" s="141"/>
      <c r="EE9680" s="143"/>
    </row>
    <row r="9681" spans="78:135">
      <c r="BZ9681"/>
      <c r="CA9681"/>
      <c r="CB9681"/>
      <c r="CG9681" s="65"/>
      <c r="DK9681" s="95"/>
      <c r="DO9681" s="141"/>
      <c r="DZ9681" s="141"/>
      <c r="EA9681" s="141"/>
      <c r="ED9681" s="141"/>
      <c r="EE9681" s="143"/>
    </row>
    <row r="9682" spans="78:135">
      <c r="BZ9682"/>
      <c r="CA9682"/>
      <c r="CB9682"/>
      <c r="CG9682" s="65"/>
      <c r="DK9682" s="95"/>
      <c r="DO9682" s="141"/>
      <c r="DZ9682" s="141"/>
      <c r="EA9682" s="141"/>
      <c r="ED9682" s="141"/>
      <c r="EE9682" s="143"/>
    </row>
    <row r="9683" spans="78:135">
      <c r="BZ9683"/>
      <c r="CA9683"/>
      <c r="CB9683"/>
      <c r="CG9683" s="65"/>
      <c r="DK9683" s="95"/>
      <c r="DO9683" s="141"/>
      <c r="DZ9683" s="141"/>
      <c r="EA9683" s="141"/>
      <c r="ED9683" s="141"/>
      <c r="EE9683" s="143"/>
    </row>
    <row r="9684" spans="78:135">
      <c r="BZ9684"/>
      <c r="CA9684"/>
      <c r="CB9684"/>
      <c r="CG9684" s="65"/>
      <c r="DK9684" s="95"/>
      <c r="DO9684" s="141"/>
      <c r="DZ9684" s="141"/>
      <c r="EA9684" s="141"/>
      <c r="ED9684" s="141"/>
      <c r="EE9684" s="143"/>
    </row>
    <row r="9685" spans="78:135">
      <c r="BZ9685"/>
      <c r="CA9685"/>
      <c r="CB9685"/>
      <c r="CG9685" s="65"/>
      <c r="DK9685" s="95"/>
      <c r="DO9685" s="141"/>
      <c r="DZ9685" s="141"/>
      <c r="EA9685" s="141"/>
      <c r="ED9685" s="141"/>
      <c r="EE9685" s="143"/>
    </row>
    <row r="9686" spans="78:135">
      <c r="BZ9686"/>
      <c r="CA9686"/>
      <c r="CB9686"/>
      <c r="CG9686" s="65"/>
      <c r="DK9686" s="95"/>
      <c r="DO9686" s="141"/>
      <c r="DZ9686" s="141"/>
      <c r="EA9686" s="141"/>
      <c r="ED9686" s="141"/>
      <c r="EE9686" s="143"/>
    </row>
    <row r="9687" spans="78:135">
      <c r="BZ9687"/>
      <c r="CA9687"/>
      <c r="CB9687"/>
      <c r="CG9687" s="65"/>
      <c r="DK9687" s="95"/>
      <c r="DO9687" s="141"/>
      <c r="DZ9687" s="141"/>
      <c r="EA9687" s="141"/>
      <c r="ED9687" s="141"/>
      <c r="EE9687" s="143"/>
    </row>
    <row r="9688" spans="78:135">
      <c r="BZ9688"/>
      <c r="CA9688"/>
      <c r="CB9688"/>
      <c r="CG9688" s="65"/>
      <c r="DK9688" s="95"/>
      <c r="DO9688" s="141"/>
      <c r="DZ9688" s="141"/>
      <c r="EA9688" s="141"/>
      <c r="ED9688" s="141"/>
      <c r="EE9688" s="143"/>
    </row>
    <row r="9689" spans="78:135">
      <c r="BZ9689"/>
      <c r="CA9689"/>
      <c r="CB9689"/>
      <c r="CG9689" s="65"/>
      <c r="DK9689" s="95"/>
      <c r="DO9689" s="141"/>
      <c r="DZ9689" s="141"/>
      <c r="EA9689" s="141"/>
      <c r="ED9689" s="141"/>
      <c r="EE9689" s="143"/>
    </row>
    <row r="9690" spans="78:135">
      <c r="BZ9690"/>
      <c r="CA9690"/>
      <c r="CB9690"/>
      <c r="CG9690" s="65"/>
      <c r="DK9690" s="95"/>
      <c r="DO9690" s="141"/>
      <c r="DZ9690" s="141"/>
      <c r="EA9690" s="141"/>
      <c r="ED9690" s="141"/>
      <c r="EE9690" s="143"/>
    </row>
    <row r="9691" spans="78:135">
      <c r="BZ9691"/>
      <c r="CA9691"/>
      <c r="CB9691"/>
      <c r="CG9691" s="65"/>
      <c r="DK9691" s="95"/>
      <c r="DO9691" s="141"/>
      <c r="DZ9691" s="141"/>
      <c r="EA9691" s="141"/>
      <c r="ED9691" s="141"/>
      <c r="EE9691" s="143"/>
    </row>
    <row r="9692" spans="78:135">
      <c r="BZ9692"/>
      <c r="CA9692"/>
      <c r="CB9692"/>
      <c r="CG9692" s="65"/>
      <c r="DK9692" s="95"/>
      <c r="DO9692" s="141"/>
      <c r="DZ9692" s="141"/>
      <c r="EA9692" s="141"/>
      <c r="ED9692" s="141"/>
      <c r="EE9692" s="143"/>
    </row>
    <row r="9693" spans="78:135">
      <c r="BZ9693"/>
      <c r="CA9693"/>
      <c r="CB9693"/>
      <c r="CG9693" s="65"/>
      <c r="DK9693" s="95"/>
      <c r="DO9693" s="141"/>
      <c r="DZ9693" s="141"/>
      <c r="EA9693" s="141"/>
      <c r="ED9693" s="141"/>
      <c r="EE9693" s="143"/>
    </row>
    <row r="9694" spans="78:135">
      <c r="BZ9694"/>
      <c r="CA9694"/>
      <c r="CB9694"/>
      <c r="CG9694" s="65"/>
      <c r="DK9694" s="95"/>
      <c r="DO9694" s="141"/>
      <c r="DZ9694" s="141"/>
      <c r="EA9694" s="141"/>
      <c r="ED9694" s="141"/>
      <c r="EE9694" s="143"/>
    </row>
    <row r="9695" spans="78:135">
      <c r="BZ9695"/>
      <c r="CA9695"/>
      <c r="CB9695"/>
      <c r="CG9695" s="65"/>
      <c r="DK9695" s="95"/>
      <c r="DO9695" s="141"/>
      <c r="DZ9695" s="141"/>
      <c r="EA9695" s="141"/>
      <c r="ED9695" s="141"/>
      <c r="EE9695" s="143"/>
    </row>
    <row r="9696" spans="78:135">
      <c r="BZ9696"/>
      <c r="CA9696"/>
      <c r="CB9696"/>
      <c r="CG9696" s="65"/>
      <c r="DK9696" s="95"/>
      <c r="DO9696" s="141"/>
      <c r="DZ9696" s="141"/>
      <c r="EA9696" s="141"/>
      <c r="ED9696" s="141"/>
      <c r="EE9696" s="143"/>
    </row>
    <row r="9697" spans="78:135">
      <c r="BZ9697"/>
      <c r="CA9697"/>
      <c r="CB9697"/>
      <c r="CG9697" s="65"/>
      <c r="DK9697" s="95"/>
      <c r="DO9697" s="141"/>
      <c r="DZ9697" s="141"/>
      <c r="EA9697" s="141"/>
      <c r="ED9697" s="141"/>
      <c r="EE9697" s="143"/>
    </row>
    <row r="9698" spans="78:135">
      <c r="BZ9698"/>
      <c r="CA9698"/>
      <c r="CB9698"/>
      <c r="CG9698" s="65"/>
      <c r="DK9698" s="95"/>
      <c r="DO9698" s="141"/>
      <c r="DZ9698" s="141"/>
      <c r="EA9698" s="141"/>
      <c r="ED9698" s="141"/>
      <c r="EE9698" s="143"/>
    </row>
    <row r="9699" spans="78:135">
      <c r="BZ9699"/>
      <c r="CA9699"/>
      <c r="CB9699"/>
      <c r="CG9699" s="65"/>
      <c r="DK9699" s="95"/>
      <c r="DO9699" s="141"/>
      <c r="DZ9699" s="141"/>
      <c r="EA9699" s="141"/>
      <c r="ED9699" s="141"/>
      <c r="EE9699" s="143"/>
    </row>
    <row r="9700" spans="78:135">
      <c r="BZ9700"/>
      <c r="CA9700"/>
      <c r="CB9700"/>
      <c r="CG9700" s="65"/>
      <c r="DK9700" s="95"/>
      <c r="DO9700" s="141"/>
      <c r="DZ9700" s="141"/>
      <c r="EA9700" s="141"/>
      <c r="ED9700" s="141"/>
      <c r="EE9700" s="143"/>
    </row>
    <row r="9701" spans="78:135">
      <c r="BZ9701"/>
      <c r="CA9701"/>
      <c r="CB9701"/>
      <c r="CG9701" s="65"/>
      <c r="DK9701" s="95"/>
      <c r="DO9701" s="141"/>
      <c r="DZ9701" s="141"/>
      <c r="EA9701" s="141"/>
      <c r="ED9701" s="141"/>
      <c r="EE9701" s="143"/>
    </row>
    <row r="9702" spans="78:135">
      <c r="BZ9702"/>
      <c r="CA9702"/>
      <c r="CB9702"/>
      <c r="CG9702" s="65"/>
      <c r="DK9702" s="95"/>
      <c r="DO9702" s="141"/>
      <c r="DZ9702" s="141"/>
      <c r="EA9702" s="141"/>
      <c r="ED9702" s="141"/>
      <c r="EE9702" s="143"/>
    </row>
    <row r="9703" spans="78:135">
      <c r="BZ9703"/>
      <c r="CA9703"/>
      <c r="CB9703"/>
      <c r="CG9703" s="65"/>
      <c r="DK9703" s="95"/>
      <c r="DO9703" s="141"/>
      <c r="DZ9703" s="141"/>
      <c r="EA9703" s="141"/>
      <c r="ED9703" s="141"/>
      <c r="EE9703" s="143"/>
    </row>
    <row r="9704" spans="78:135">
      <c r="BZ9704"/>
      <c r="CA9704"/>
      <c r="CB9704"/>
      <c r="CG9704" s="65"/>
      <c r="DK9704" s="95"/>
      <c r="DO9704" s="141"/>
      <c r="DZ9704" s="141"/>
      <c r="EA9704" s="141"/>
      <c r="ED9704" s="141"/>
      <c r="EE9704" s="143"/>
    </row>
    <row r="9705" spans="78:135">
      <c r="BZ9705"/>
      <c r="CA9705"/>
      <c r="CB9705"/>
      <c r="CG9705" s="65"/>
      <c r="DK9705" s="95"/>
      <c r="DO9705" s="141"/>
      <c r="DZ9705" s="141"/>
      <c r="EA9705" s="141"/>
      <c r="ED9705" s="141"/>
      <c r="EE9705" s="143"/>
    </row>
    <row r="9706" spans="78:135">
      <c r="BZ9706"/>
      <c r="CA9706"/>
      <c r="CB9706"/>
      <c r="CG9706" s="65"/>
      <c r="DK9706" s="95"/>
      <c r="DO9706" s="141"/>
      <c r="DZ9706" s="141"/>
      <c r="EA9706" s="141"/>
      <c r="ED9706" s="141"/>
      <c r="EE9706" s="143"/>
    </row>
    <row r="9707" spans="78:135">
      <c r="BZ9707"/>
      <c r="CA9707"/>
      <c r="CB9707"/>
      <c r="CG9707" s="65"/>
      <c r="DK9707" s="95"/>
      <c r="DO9707" s="141"/>
      <c r="DZ9707" s="141"/>
      <c r="EA9707" s="141"/>
      <c r="ED9707" s="141"/>
      <c r="EE9707" s="143"/>
    </row>
    <row r="9708" spans="78:135">
      <c r="BZ9708"/>
      <c r="CA9708"/>
      <c r="CB9708"/>
      <c r="CG9708" s="65"/>
      <c r="DK9708" s="95"/>
      <c r="DO9708" s="141"/>
      <c r="DZ9708" s="141"/>
      <c r="EA9708" s="141"/>
      <c r="ED9708" s="141"/>
      <c r="EE9708" s="143"/>
    </row>
    <row r="9709" spans="78:135">
      <c r="BZ9709"/>
      <c r="CA9709"/>
      <c r="CB9709"/>
      <c r="CG9709" s="65"/>
      <c r="DK9709" s="95"/>
      <c r="DO9709" s="141"/>
      <c r="DZ9709" s="141"/>
      <c r="EA9709" s="141"/>
      <c r="ED9709" s="141"/>
      <c r="EE9709" s="143"/>
    </row>
    <row r="9710" spans="78:135">
      <c r="BZ9710"/>
      <c r="CA9710"/>
      <c r="CB9710"/>
      <c r="CG9710" s="65"/>
      <c r="DK9710" s="95"/>
      <c r="DO9710" s="141"/>
      <c r="DZ9710" s="141"/>
      <c r="EA9710" s="141"/>
      <c r="ED9710" s="141"/>
      <c r="EE9710" s="143"/>
    </row>
    <row r="9711" spans="78:135">
      <c r="BZ9711"/>
      <c r="CA9711"/>
      <c r="CB9711"/>
      <c r="CG9711" s="65"/>
      <c r="DK9711" s="95"/>
      <c r="DO9711" s="141"/>
      <c r="DZ9711" s="141"/>
      <c r="EA9711" s="141"/>
      <c r="ED9711" s="141"/>
      <c r="EE9711" s="143"/>
    </row>
    <row r="9712" spans="78:135">
      <c r="BZ9712"/>
      <c r="CA9712"/>
      <c r="CB9712"/>
      <c r="CG9712" s="65"/>
      <c r="DK9712" s="95"/>
      <c r="DO9712" s="141"/>
      <c r="DZ9712" s="141"/>
      <c r="EA9712" s="141"/>
      <c r="ED9712" s="141"/>
      <c r="EE9712" s="143"/>
    </row>
    <row r="9713" spans="78:135">
      <c r="BZ9713"/>
      <c r="CA9713"/>
      <c r="CB9713"/>
      <c r="CG9713" s="65"/>
      <c r="DK9713" s="95"/>
      <c r="DO9713" s="141"/>
      <c r="DZ9713" s="141"/>
      <c r="EA9713" s="141"/>
      <c r="ED9713" s="141"/>
      <c r="EE9713" s="143"/>
    </row>
    <row r="9714" spans="78:135">
      <c r="BZ9714"/>
      <c r="CA9714"/>
      <c r="CB9714"/>
      <c r="CG9714" s="65"/>
      <c r="DK9714" s="95"/>
      <c r="DO9714" s="141"/>
      <c r="DZ9714" s="141"/>
      <c r="EA9714" s="141"/>
      <c r="ED9714" s="141"/>
      <c r="EE9714" s="143"/>
    </row>
    <row r="9715" spans="78:135">
      <c r="BZ9715"/>
      <c r="CA9715"/>
      <c r="CB9715"/>
      <c r="CG9715" s="65"/>
      <c r="DK9715" s="95"/>
      <c r="DO9715" s="141"/>
      <c r="DZ9715" s="141"/>
      <c r="EA9715" s="141"/>
      <c r="ED9715" s="141"/>
      <c r="EE9715" s="143"/>
    </row>
    <row r="9716" spans="78:135">
      <c r="BZ9716"/>
      <c r="CA9716"/>
      <c r="CB9716"/>
      <c r="CG9716" s="65"/>
      <c r="DK9716" s="95"/>
      <c r="DO9716" s="141"/>
      <c r="DZ9716" s="141"/>
      <c r="EA9716" s="141"/>
      <c r="ED9716" s="141"/>
      <c r="EE9716" s="143"/>
    </row>
    <row r="9717" spans="78:135">
      <c r="BZ9717"/>
      <c r="CA9717"/>
      <c r="CB9717"/>
      <c r="CG9717" s="65"/>
      <c r="DK9717" s="95"/>
      <c r="DO9717" s="141"/>
      <c r="DZ9717" s="141"/>
      <c r="EA9717" s="141"/>
      <c r="ED9717" s="141"/>
      <c r="EE9717" s="143"/>
    </row>
    <row r="9718" spans="78:135">
      <c r="BZ9718"/>
      <c r="CA9718"/>
      <c r="CB9718"/>
      <c r="CG9718" s="65"/>
      <c r="DK9718" s="95"/>
      <c r="DO9718" s="141"/>
      <c r="DZ9718" s="141"/>
      <c r="EA9718" s="141"/>
      <c r="ED9718" s="141"/>
      <c r="EE9718" s="143"/>
    </row>
    <row r="9719" spans="78:135">
      <c r="BZ9719"/>
      <c r="CA9719"/>
      <c r="CB9719"/>
      <c r="CG9719" s="65"/>
      <c r="DK9719" s="95"/>
      <c r="DO9719" s="141"/>
      <c r="DZ9719" s="141"/>
      <c r="EA9719" s="141"/>
      <c r="ED9719" s="141"/>
      <c r="EE9719" s="143"/>
    </row>
    <row r="9720" spans="78:135">
      <c r="BZ9720"/>
      <c r="CA9720"/>
      <c r="CB9720"/>
      <c r="CG9720" s="65"/>
      <c r="DK9720" s="95"/>
      <c r="DO9720" s="141"/>
      <c r="DZ9720" s="141"/>
      <c r="EA9720" s="141"/>
      <c r="ED9720" s="141"/>
      <c r="EE9720" s="143"/>
    </row>
    <row r="9721" spans="78:135">
      <c r="BZ9721"/>
      <c r="CA9721"/>
      <c r="CB9721"/>
      <c r="CG9721" s="65"/>
      <c r="DK9721" s="95"/>
      <c r="DO9721" s="141"/>
      <c r="DZ9721" s="141"/>
      <c r="EA9721" s="141"/>
      <c r="ED9721" s="141"/>
      <c r="EE9721" s="143"/>
    </row>
    <row r="9722" spans="78:135">
      <c r="BZ9722"/>
      <c r="CA9722"/>
      <c r="CB9722"/>
      <c r="CG9722" s="65"/>
      <c r="DK9722" s="95"/>
      <c r="DO9722" s="141"/>
      <c r="DZ9722" s="141"/>
      <c r="EA9722" s="141"/>
      <c r="ED9722" s="141"/>
      <c r="EE9722" s="143"/>
    </row>
    <row r="9723" spans="78:135">
      <c r="BZ9723"/>
      <c r="CA9723"/>
      <c r="CB9723"/>
      <c r="CG9723" s="65"/>
      <c r="DK9723" s="95"/>
      <c r="DO9723" s="141"/>
      <c r="DZ9723" s="141"/>
      <c r="EA9723" s="141"/>
      <c r="ED9723" s="141"/>
      <c r="EE9723" s="143"/>
    </row>
    <row r="9724" spans="78:135">
      <c r="BZ9724"/>
      <c r="CA9724"/>
      <c r="CB9724"/>
      <c r="CG9724" s="65"/>
      <c r="DK9724" s="95"/>
      <c r="DO9724" s="141"/>
      <c r="DZ9724" s="141"/>
      <c r="EA9724" s="141"/>
      <c r="ED9724" s="141"/>
      <c r="EE9724" s="143"/>
    </row>
    <row r="9725" spans="78:135">
      <c r="BZ9725"/>
      <c r="CA9725"/>
      <c r="CB9725"/>
      <c r="CG9725" s="65"/>
      <c r="DK9725" s="95"/>
      <c r="DO9725" s="141"/>
      <c r="DZ9725" s="141"/>
      <c r="EA9725" s="141"/>
      <c r="ED9725" s="141"/>
      <c r="EE9725" s="143"/>
    </row>
    <row r="9726" spans="78:135">
      <c r="BZ9726"/>
      <c r="CA9726"/>
      <c r="CB9726"/>
      <c r="CG9726" s="65"/>
      <c r="DK9726" s="95"/>
      <c r="DO9726" s="141"/>
      <c r="DZ9726" s="141"/>
      <c r="EA9726" s="141"/>
      <c r="ED9726" s="141"/>
      <c r="EE9726" s="143"/>
    </row>
    <row r="9727" spans="78:135">
      <c r="BZ9727"/>
      <c r="CA9727"/>
      <c r="CB9727"/>
      <c r="CG9727" s="65"/>
      <c r="DK9727" s="95"/>
      <c r="DO9727" s="141"/>
      <c r="DZ9727" s="141"/>
      <c r="EA9727" s="141"/>
      <c r="ED9727" s="141"/>
      <c r="EE9727" s="143"/>
    </row>
    <row r="9728" spans="78:135">
      <c r="BZ9728"/>
      <c r="CA9728"/>
      <c r="CB9728"/>
      <c r="CG9728" s="65"/>
      <c r="DK9728" s="95"/>
      <c r="DO9728" s="141"/>
      <c r="DZ9728" s="141"/>
      <c r="EA9728" s="141"/>
      <c r="ED9728" s="141"/>
      <c r="EE9728" s="143"/>
    </row>
    <row r="9729" spans="78:135">
      <c r="BZ9729"/>
      <c r="CA9729"/>
      <c r="CB9729"/>
      <c r="CG9729" s="65"/>
      <c r="DK9729" s="95"/>
      <c r="DO9729" s="141"/>
      <c r="DZ9729" s="141"/>
      <c r="EA9729" s="141"/>
      <c r="ED9729" s="141"/>
      <c r="EE9729" s="143"/>
    </row>
    <row r="9730" spans="78:135">
      <c r="BZ9730"/>
      <c r="CA9730"/>
      <c r="CB9730"/>
      <c r="CG9730" s="65"/>
      <c r="DK9730" s="95"/>
      <c r="DO9730" s="141"/>
      <c r="DZ9730" s="141"/>
      <c r="EA9730" s="141"/>
      <c r="ED9730" s="141"/>
      <c r="EE9730" s="143"/>
    </row>
    <row r="9731" spans="78:135">
      <c r="BZ9731"/>
      <c r="CA9731"/>
      <c r="CB9731"/>
      <c r="CG9731" s="65"/>
      <c r="DK9731" s="95"/>
      <c r="DO9731" s="141"/>
      <c r="DZ9731" s="141"/>
      <c r="EA9731" s="141"/>
      <c r="ED9731" s="141"/>
      <c r="EE9731" s="143"/>
    </row>
    <row r="9732" spans="78:135">
      <c r="BZ9732"/>
      <c r="CA9732"/>
      <c r="CB9732"/>
      <c r="CG9732" s="65"/>
      <c r="DK9732" s="95"/>
      <c r="DO9732" s="141"/>
      <c r="DZ9732" s="141"/>
      <c r="EA9732" s="141"/>
      <c r="ED9732" s="141"/>
      <c r="EE9732" s="143"/>
    </row>
    <row r="9733" spans="78:135">
      <c r="BZ9733"/>
      <c r="CA9733"/>
      <c r="CB9733"/>
      <c r="CG9733" s="65"/>
      <c r="DK9733" s="95"/>
      <c r="DO9733" s="141"/>
      <c r="DZ9733" s="141"/>
      <c r="EA9733" s="141"/>
      <c r="ED9733" s="141"/>
      <c r="EE9733" s="143"/>
    </row>
    <row r="9734" spans="78:135">
      <c r="BZ9734"/>
      <c r="CA9734"/>
      <c r="CB9734"/>
      <c r="CG9734" s="65"/>
      <c r="DK9734" s="95"/>
      <c r="DO9734" s="141"/>
      <c r="DZ9734" s="141"/>
      <c r="EA9734" s="141"/>
      <c r="ED9734" s="141"/>
      <c r="EE9734" s="143"/>
    </row>
    <row r="9735" spans="78:135">
      <c r="BZ9735"/>
      <c r="CA9735"/>
      <c r="CB9735"/>
      <c r="CG9735" s="65"/>
      <c r="DK9735" s="95"/>
      <c r="DO9735" s="141"/>
      <c r="DZ9735" s="141"/>
      <c r="EA9735" s="141"/>
      <c r="ED9735" s="141"/>
      <c r="EE9735" s="143"/>
    </row>
    <row r="9736" spans="78:135">
      <c r="BZ9736"/>
      <c r="CA9736"/>
      <c r="CB9736"/>
      <c r="CG9736" s="65"/>
      <c r="DK9736" s="95"/>
      <c r="DO9736" s="141"/>
      <c r="DZ9736" s="141"/>
      <c r="EA9736" s="141"/>
      <c r="ED9736" s="141"/>
      <c r="EE9736" s="143"/>
    </row>
    <row r="9737" spans="78:135">
      <c r="BZ9737"/>
      <c r="CA9737"/>
      <c r="CB9737"/>
      <c r="CG9737" s="65"/>
      <c r="DK9737" s="95"/>
      <c r="DO9737" s="141"/>
      <c r="DZ9737" s="141"/>
      <c r="EA9737" s="141"/>
      <c r="ED9737" s="141"/>
      <c r="EE9737" s="143"/>
    </row>
    <row r="9738" spans="78:135">
      <c r="BZ9738"/>
      <c r="CA9738"/>
      <c r="CB9738"/>
      <c r="CG9738" s="65"/>
      <c r="DK9738" s="95"/>
      <c r="DO9738" s="141"/>
      <c r="DZ9738" s="141"/>
      <c r="EA9738" s="141"/>
      <c r="ED9738" s="141"/>
      <c r="EE9738" s="143"/>
    </row>
    <row r="9739" spans="78:135">
      <c r="BZ9739"/>
      <c r="CA9739"/>
      <c r="CB9739"/>
      <c r="CG9739" s="65"/>
      <c r="DK9739" s="95"/>
      <c r="DO9739" s="141"/>
      <c r="DZ9739" s="141"/>
      <c r="EA9739" s="141"/>
      <c r="ED9739" s="141"/>
      <c r="EE9739" s="143"/>
    </row>
    <row r="9740" spans="78:135">
      <c r="BZ9740"/>
      <c r="CA9740"/>
      <c r="CB9740"/>
      <c r="CG9740" s="65"/>
      <c r="DK9740" s="95"/>
      <c r="DO9740" s="141"/>
      <c r="DZ9740" s="141"/>
      <c r="EA9740" s="141"/>
      <c r="ED9740" s="141"/>
      <c r="EE9740" s="143"/>
    </row>
    <row r="9741" spans="78:135">
      <c r="BZ9741"/>
      <c r="CA9741"/>
      <c r="CB9741"/>
      <c r="CG9741" s="65"/>
      <c r="DK9741" s="95"/>
      <c r="DO9741" s="141"/>
      <c r="DZ9741" s="141"/>
      <c r="EA9741" s="141"/>
      <c r="ED9741" s="141"/>
      <c r="EE9741" s="143"/>
    </row>
    <row r="9742" spans="78:135">
      <c r="BZ9742"/>
      <c r="CA9742"/>
      <c r="CB9742"/>
      <c r="CG9742" s="65"/>
      <c r="DK9742" s="95"/>
      <c r="DO9742" s="141"/>
      <c r="DZ9742" s="141"/>
      <c r="EA9742" s="141"/>
      <c r="ED9742" s="141"/>
      <c r="EE9742" s="143"/>
    </row>
    <row r="9743" spans="78:135">
      <c r="BZ9743"/>
      <c r="CA9743"/>
      <c r="CB9743"/>
      <c r="CG9743" s="65"/>
      <c r="DK9743" s="95"/>
      <c r="DO9743" s="141"/>
      <c r="DZ9743" s="141"/>
      <c r="EA9743" s="141"/>
      <c r="ED9743" s="141"/>
      <c r="EE9743" s="143"/>
    </row>
    <row r="9744" spans="78:135">
      <c r="BZ9744"/>
      <c r="CA9744"/>
      <c r="CB9744"/>
      <c r="CG9744" s="65"/>
      <c r="DK9744" s="95"/>
      <c r="DO9744" s="141"/>
      <c r="DZ9744" s="141"/>
      <c r="EA9744" s="141"/>
      <c r="ED9744" s="141"/>
      <c r="EE9744" s="143"/>
    </row>
    <row r="9745" spans="78:135">
      <c r="BZ9745"/>
      <c r="CA9745"/>
      <c r="CB9745"/>
      <c r="CG9745" s="65"/>
      <c r="DK9745" s="95"/>
      <c r="DO9745" s="141"/>
      <c r="DZ9745" s="141"/>
      <c r="EA9745" s="141"/>
      <c r="ED9745" s="141"/>
      <c r="EE9745" s="143"/>
    </row>
    <row r="9746" spans="78:135">
      <c r="BZ9746"/>
      <c r="CA9746"/>
      <c r="CB9746"/>
      <c r="CG9746" s="65"/>
      <c r="DK9746" s="95"/>
      <c r="DO9746" s="141"/>
      <c r="DZ9746" s="141"/>
      <c r="EA9746" s="141"/>
      <c r="ED9746" s="141"/>
      <c r="EE9746" s="143"/>
    </row>
    <row r="9747" spans="78:135">
      <c r="BZ9747"/>
      <c r="CA9747"/>
      <c r="CB9747"/>
      <c r="CG9747" s="65"/>
      <c r="DK9747" s="95"/>
      <c r="DO9747" s="141"/>
      <c r="DZ9747" s="141"/>
      <c r="EA9747" s="141"/>
      <c r="ED9747" s="141"/>
      <c r="EE9747" s="143"/>
    </row>
    <row r="9748" spans="78:135">
      <c r="BZ9748"/>
      <c r="CA9748"/>
      <c r="CB9748"/>
      <c r="CG9748" s="65"/>
      <c r="DK9748" s="95"/>
      <c r="DO9748" s="141"/>
      <c r="DZ9748" s="141"/>
      <c r="EA9748" s="141"/>
      <c r="ED9748" s="141"/>
      <c r="EE9748" s="143"/>
    </row>
    <row r="9749" spans="78:135">
      <c r="BZ9749"/>
      <c r="CA9749"/>
      <c r="CB9749"/>
      <c r="CG9749" s="65"/>
      <c r="DK9749" s="95"/>
      <c r="DO9749" s="141"/>
      <c r="DZ9749" s="141"/>
      <c r="EA9749" s="141"/>
      <c r="ED9749" s="141"/>
      <c r="EE9749" s="143"/>
    </row>
    <row r="9750" spans="78:135">
      <c r="BZ9750"/>
      <c r="CA9750"/>
      <c r="CB9750"/>
      <c r="CG9750" s="65"/>
      <c r="DK9750" s="95"/>
      <c r="DO9750" s="141"/>
      <c r="DZ9750" s="141"/>
      <c r="EA9750" s="141"/>
      <c r="ED9750" s="141"/>
      <c r="EE9750" s="143"/>
    </row>
    <row r="9751" spans="78:135">
      <c r="BZ9751"/>
      <c r="CA9751"/>
      <c r="CB9751"/>
      <c r="CG9751" s="65"/>
      <c r="DK9751" s="95"/>
      <c r="DO9751" s="141"/>
      <c r="DZ9751" s="141"/>
      <c r="EA9751" s="141"/>
      <c r="ED9751" s="141"/>
      <c r="EE9751" s="143"/>
    </row>
    <row r="9752" spans="78:135">
      <c r="BZ9752"/>
      <c r="CA9752"/>
      <c r="CB9752"/>
      <c r="CG9752" s="65"/>
      <c r="DK9752" s="95"/>
      <c r="DO9752" s="141"/>
      <c r="DZ9752" s="141"/>
      <c r="EA9752" s="141"/>
      <c r="ED9752" s="141"/>
      <c r="EE9752" s="143"/>
    </row>
    <row r="9753" spans="78:135">
      <c r="BZ9753"/>
      <c r="CA9753"/>
      <c r="CB9753"/>
      <c r="CG9753" s="65"/>
      <c r="DK9753" s="95"/>
      <c r="DO9753" s="141"/>
      <c r="DZ9753" s="141"/>
      <c r="EA9753" s="141"/>
      <c r="ED9753" s="141"/>
      <c r="EE9753" s="143"/>
    </row>
    <row r="9754" spans="78:135">
      <c r="BZ9754"/>
      <c r="CA9754"/>
      <c r="CB9754"/>
      <c r="CG9754" s="65"/>
      <c r="DK9754" s="95"/>
      <c r="DO9754" s="141"/>
      <c r="DZ9754" s="141"/>
      <c r="EA9754" s="141"/>
      <c r="ED9754" s="141"/>
      <c r="EE9754" s="143"/>
    </row>
    <row r="9755" spans="78:135">
      <c r="BZ9755"/>
      <c r="CA9755"/>
      <c r="CB9755"/>
      <c r="CG9755" s="65"/>
      <c r="DK9755" s="95"/>
      <c r="DO9755" s="141"/>
      <c r="DZ9755" s="141"/>
      <c r="EA9755" s="141"/>
      <c r="ED9755" s="141"/>
      <c r="EE9755" s="143"/>
    </row>
    <row r="9756" spans="78:135">
      <c r="BZ9756"/>
      <c r="CA9756"/>
      <c r="CB9756"/>
      <c r="CG9756" s="65"/>
      <c r="DK9756" s="95"/>
      <c r="DO9756" s="141"/>
      <c r="DZ9756" s="141"/>
      <c r="EA9756" s="141"/>
      <c r="ED9756" s="141"/>
      <c r="EE9756" s="143"/>
    </row>
    <row r="9757" spans="78:135">
      <c r="BZ9757"/>
      <c r="CA9757"/>
      <c r="CB9757"/>
      <c r="CG9757" s="65"/>
      <c r="DK9757" s="95"/>
      <c r="DO9757" s="141"/>
      <c r="DZ9757" s="141"/>
      <c r="EA9757" s="141"/>
      <c r="ED9757" s="141"/>
      <c r="EE9757" s="143"/>
    </row>
    <row r="9758" spans="78:135">
      <c r="BZ9758"/>
      <c r="CA9758"/>
      <c r="CB9758"/>
      <c r="CG9758" s="65"/>
      <c r="DK9758" s="95"/>
      <c r="DO9758" s="141"/>
      <c r="DZ9758" s="141"/>
      <c r="EA9758" s="141"/>
      <c r="ED9758" s="141"/>
      <c r="EE9758" s="143"/>
    </row>
    <row r="9759" spans="78:135">
      <c r="BZ9759"/>
      <c r="CA9759"/>
      <c r="CB9759"/>
      <c r="CG9759" s="65"/>
      <c r="DK9759" s="95"/>
      <c r="DO9759" s="141"/>
      <c r="DZ9759" s="141"/>
      <c r="EA9759" s="141"/>
      <c r="ED9759" s="141"/>
      <c r="EE9759" s="143"/>
    </row>
    <row r="9760" spans="78:135">
      <c r="BZ9760"/>
      <c r="CA9760"/>
      <c r="CB9760"/>
      <c r="CG9760" s="65"/>
      <c r="DK9760" s="95"/>
      <c r="DO9760" s="141"/>
      <c r="DZ9760" s="141"/>
      <c r="EA9760" s="141"/>
      <c r="ED9760" s="141"/>
      <c r="EE9760" s="143"/>
    </row>
    <row r="9761" spans="78:135">
      <c r="BZ9761"/>
      <c r="CA9761"/>
      <c r="CB9761"/>
      <c r="CG9761" s="65"/>
      <c r="DK9761" s="95"/>
      <c r="DO9761" s="141"/>
      <c r="DZ9761" s="141"/>
      <c r="EA9761" s="141"/>
      <c r="ED9761" s="141"/>
      <c r="EE9761" s="143"/>
    </row>
    <row r="9762" spans="78:135">
      <c r="BZ9762"/>
      <c r="CA9762"/>
      <c r="CB9762"/>
      <c r="CG9762" s="65"/>
      <c r="DK9762" s="95"/>
      <c r="DO9762" s="141"/>
      <c r="DZ9762" s="141"/>
      <c r="EA9762" s="141"/>
      <c r="ED9762" s="141"/>
      <c r="EE9762" s="143"/>
    </row>
    <row r="9763" spans="78:135">
      <c r="BZ9763"/>
      <c r="CA9763"/>
      <c r="CB9763"/>
      <c r="CG9763" s="65"/>
      <c r="DK9763" s="95"/>
      <c r="DO9763" s="141"/>
      <c r="DZ9763" s="141"/>
      <c r="EA9763" s="141"/>
      <c r="ED9763" s="141"/>
      <c r="EE9763" s="143"/>
    </row>
    <row r="9764" spans="78:135">
      <c r="BZ9764"/>
      <c r="CA9764"/>
      <c r="CB9764"/>
      <c r="CG9764" s="65"/>
      <c r="DK9764" s="95"/>
      <c r="DO9764" s="141"/>
      <c r="DZ9764" s="141"/>
      <c r="EA9764" s="141"/>
      <c r="ED9764" s="141"/>
      <c r="EE9764" s="143"/>
    </row>
    <row r="9765" spans="78:135">
      <c r="BZ9765"/>
      <c r="CA9765"/>
      <c r="CB9765"/>
      <c r="CG9765" s="65"/>
      <c r="DK9765" s="95"/>
      <c r="DO9765" s="141"/>
      <c r="DZ9765" s="141"/>
      <c r="EA9765" s="141"/>
      <c r="ED9765" s="141"/>
      <c r="EE9765" s="143"/>
    </row>
    <row r="9766" spans="78:135">
      <c r="BZ9766"/>
      <c r="CA9766"/>
      <c r="CB9766"/>
      <c r="CG9766" s="65"/>
      <c r="DK9766" s="95"/>
      <c r="DO9766" s="141"/>
      <c r="DZ9766" s="141"/>
      <c r="EA9766" s="141"/>
      <c r="ED9766" s="141"/>
      <c r="EE9766" s="143"/>
    </row>
    <row r="9767" spans="78:135">
      <c r="BZ9767"/>
      <c r="CA9767"/>
      <c r="CB9767"/>
      <c r="CG9767" s="65"/>
      <c r="DK9767" s="95"/>
      <c r="DO9767" s="141"/>
      <c r="DZ9767" s="141"/>
      <c r="EA9767" s="141"/>
      <c r="ED9767" s="141"/>
      <c r="EE9767" s="143"/>
    </row>
    <row r="9768" spans="78:135">
      <c r="BZ9768"/>
      <c r="CA9768"/>
      <c r="CB9768"/>
      <c r="CG9768" s="65"/>
      <c r="DK9768" s="95"/>
      <c r="DO9768" s="141"/>
      <c r="DZ9768" s="141"/>
      <c r="EA9768" s="141"/>
      <c r="ED9768" s="141"/>
      <c r="EE9768" s="143"/>
    </row>
    <row r="9769" spans="78:135">
      <c r="BZ9769"/>
      <c r="CA9769"/>
      <c r="CB9769"/>
      <c r="CG9769" s="65"/>
      <c r="DK9769" s="95"/>
      <c r="DO9769" s="141"/>
      <c r="DZ9769" s="141"/>
      <c r="EA9769" s="141"/>
      <c r="ED9769" s="141"/>
      <c r="EE9769" s="143"/>
    </row>
    <row r="9770" spans="78:135">
      <c r="BZ9770"/>
      <c r="CA9770"/>
      <c r="CB9770"/>
      <c r="CG9770" s="65"/>
      <c r="DK9770" s="95"/>
      <c r="DO9770" s="141"/>
      <c r="DZ9770" s="141"/>
      <c r="EA9770" s="141"/>
      <c r="ED9770" s="141"/>
      <c r="EE9770" s="143"/>
    </row>
    <row r="9771" spans="78:135">
      <c r="BZ9771"/>
      <c r="CA9771"/>
      <c r="CB9771"/>
      <c r="CG9771" s="65"/>
      <c r="DK9771" s="95"/>
      <c r="DO9771" s="141"/>
      <c r="DZ9771" s="141"/>
      <c r="EA9771" s="141"/>
      <c r="ED9771" s="141"/>
      <c r="EE9771" s="143"/>
    </row>
    <row r="9772" spans="78:135">
      <c r="BZ9772"/>
      <c r="CA9772"/>
      <c r="CB9772"/>
      <c r="CG9772" s="65"/>
      <c r="DK9772" s="95"/>
      <c r="DO9772" s="141"/>
      <c r="DZ9772" s="141"/>
      <c r="EA9772" s="141"/>
      <c r="ED9772" s="141"/>
      <c r="EE9772" s="143"/>
    </row>
    <row r="9773" spans="78:135">
      <c r="BZ9773"/>
      <c r="CA9773"/>
      <c r="CB9773"/>
      <c r="CG9773" s="65"/>
      <c r="DK9773" s="95"/>
      <c r="DO9773" s="141"/>
      <c r="DZ9773" s="141"/>
      <c r="EA9773" s="141"/>
      <c r="ED9773" s="141"/>
      <c r="EE9773" s="143"/>
    </row>
    <row r="9774" spans="78:135">
      <c r="BZ9774"/>
      <c r="CA9774"/>
      <c r="CB9774"/>
      <c r="CG9774" s="65"/>
      <c r="DK9774" s="95"/>
      <c r="DO9774" s="141"/>
      <c r="DZ9774" s="141"/>
      <c r="EA9774" s="141"/>
      <c r="ED9774" s="141"/>
      <c r="EE9774" s="143"/>
    </row>
    <row r="9775" spans="78:135">
      <c r="BZ9775"/>
      <c r="CA9775"/>
      <c r="CB9775"/>
      <c r="CG9775" s="65"/>
      <c r="DK9775" s="95"/>
      <c r="DO9775" s="141"/>
      <c r="DZ9775" s="141"/>
      <c r="EA9775" s="141"/>
      <c r="ED9775" s="141"/>
      <c r="EE9775" s="143"/>
    </row>
    <row r="9776" spans="78:135">
      <c r="BZ9776"/>
      <c r="CA9776"/>
      <c r="CB9776"/>
      <c r="CG9776" s="65"/>
      <c r="DK9776" s="95"/>
      <c r="DO9776" s="141"/>
      <c r="DZ9776" s="141"/>
      <c r="EA9776" s="141"/>
      <c r="ED9776" s="141"/>
      <c r="EE9776" s="143"/>
    </row>
    <row r="9777" spans="78:135">
      <c r="BZ9777"/>
      <c r="CA9777"/>
      <c r="CB9777"/>
      <c r="CG9777" s="65"/>
      <c r="DK9777" s="95"/>
      <c r="DO9777" s="141"/>
      <c r="DZ9777" s="141"/>
      <c r="EA9777" s="141"/>
      <c r="ED9777" s="141"/>
      <c r="EE9777" s="143"/>
    </row>
    <row r="9778" spans="78:135">
      <c r="BZ9778"/>
      <c r="CA9778"/>
      <c r="CB9778"/>
      <c r="CG9778" s="65"/>
      <c r="DK9778" s="95"/>
      <c r="DO9778" s="141"/>
      <c r="DZ9778" s="141"/>
      <c r="EA9778" s="141"/>
      <c r="ED9778" s="141"/>
      <c r="EE9778" s="143"/>
    </row>
    <row r="9779" spans="78:135">
      <c r="BZ9779"/>
      <c r="CA9779"/>
      <c r="CB9779"/>
      <c r="CG9779" s="65"/>
      <c r="DK9779" s="95"/>
      <c r="DO9779" s="141"/>
      <c r="DZ9779" s="141"/>
      <c r="EA9779" s="141"/>
      <c r="ED9779" s="141"/>
      <c r="EE9779" s="143"/>
    </row>
    <row r="9780" spans="78:135">
      <c r="BZ9780"/>
      <c r="CA9780"/>
      <c r="CB9780"/>
      <c r="CG9780" s="65"/>
      <c r="DK9780" s="95"/>
      <c r="DO9780" s="141"/>
      <c r="DZ9780" s="141"/>
      <c r="EA9780" s="141"/>
      <c r="ED9780" s="141"/>
      <c r="EE9780" s="143"/>
    </row>
    <row r="9781" spans="78:135">
      <c r="BZ9781"/>
      <c r="CA9781"/>
      <c r="CB9781"/>
      <c r="CG9781" s="65"/>
      <c r="DK9781" s="95"/>
      <c r="DO9781" s="141"/>
      <c r="DZ9781" s="141"/>
      <c r="EA9781" s="141"/>
      <c r="ED9781" s="141"/>
      <c r="EE9781" s="143"/>
    </row>
    <row r="9782" spans="78:135">
      <c r="BZ9782"/>
      <c r="CA9782"/>
      <c r="CB9782"/>
      <c r="CG9782" s="65"/>
      <c r="DK9782" s="95"/>
      <c r="DO9782" s="141"/>
      <c r="DZ9782" s="141"/>
      <c r="EA9782" s="141"/>
      <c r="ED9782" s="141"/>
      <c r="EE9782" s="143"/>
    </row>
    <row r="9783" spans="78:135">
      <c r="BZ9783"/>
      <c r="CA9783"/>
      <c r="CB9783"/>
      <c r="CG9783" s="65"/>
      <c r="DK9783" s="95"/>
      <c r="DO9783" s="141"/>
      <c r="DZ9783" s="141"/>
      <c r="EA9783" s="141"/>
      <c r="ED9783" s="141"/>
      <c r="EE9783" s="143"/>
    </row>
    <row r="9784" spans="78:135">
      <c r="BZ9784"/>
      <c r="CA9784"/>
      <c r="CB9784"/>
      <c r="CG9784" s="65"/>
      <c r="DK9784" s="95"/>
      <c r="DO9784" s="141"/>
      <c r="DZ9784" s="141"/>
      <c r="EA9784" s="141"/>
      <c r="ED9784" s="141"/>
      <c r="EE9784" s="143"/>
    </row>
    <row r="9785" spans="78:135">
      <c r="BZ9785"/>
      <c r="CA9785"/>
      <c r="CB9785"/>
      <c r="CG9785" s="65"/>
      <c r="DK9785" s="95"/>
      <c r="DO9785" s="141"/>
      <c r="DZ9785" s="141"/>
      <c r="EA9785" s="141"/>
      <c r="ED9785" s="141"/>
      <c r="EE9785" s="143"/>
    </row>
    <row r="9786" spans="78:135">
      <c r="BZ9786"/>
      <c r="CA9786"/>
      <c r="CB9786"/>
      <c r="CG9786" s="65"/>
      <c r="DK9786" s="95"/>
      <c r="DO9786" s="141"/>
      <c r="DZ9786" s="141"/>
      <c r="EA9786" s="141"/>
      <c r="ED9786" s="141"/>
      <c r="EE9786" s="143"/>
    </row>
    <row r="9787" spans="78:135">
      <c r="BZ9787"/>
      <c r="CA9787"/>
      <c r="CB9787"/>
      <c r="CG9787" s="65"/>
      <c r="DK9787" s="95"/>
      <c r="DO9787" s="141"/>
      <c r="DZ9787" s="141"/>
      <c r="EA9787" s="141"/>
      <c r="ED9787" s="141"/>
      <c r="EE9787" s="143"/>
    </row>
    <row r="9788" spans="78:135">
      <c r="BZ9788"/>
      <c r="CA9788"/>
      <c r="CB9788"/>
      <c r="CG9788" s="65"/>
      <c r="DK9788" s="95"/>
      <c r="DO9788" s="141"/>
      <c r="DZ9788" s="141"/>
      <c r="EA9788" s="141"/>
      <c r="ED9788" s="141"/>
      <c r="EE9788" s="143"/>
    </row>
    <row r="9789" spans="78:135">
      <c r="BZ9789"/>
      <c r="CA9789"/>
      <c r="CB9789"/>
      <c r="CG9789" s="65"/>
      <c r="DK9789" s="95"/>
      <c r="DO9789" s="141"/>
      <c r="DZ9789" s="141"/>
      <c r="EA9789" s="141"/>
      <c r="ED9789" s="141"/>
      <c r="EE9789" s="143"/>
    </row>
    <row r="9790" spans="78:135">
      <c r="BZ9790"/>
      <c r="CA9790"/>
      <c r="CB9790"/>
      <c r="CG9790" s="65"/>
      <c r="DK9790" s="95"/>
      <c r="DO9790" s="141"/>
      <c r="DZ9790" s="141"/>
      <c r="EA9790" s="141"/>
      <c r="ED9790" s="141"/>
      <c r="EE9790" s="143"/>
    </row>
    <row r="9791" spans="78:135">
      <c r="BZ9791"/>
      <c r="CA9791"/>
      <c r="CB9791"/>
      <c r="CG9791" s="65"/>
      <c r="DK9791" s="95"/>
      <c r="DO9791" s="141"/>
      <c r="DZ9791" s="141"/>
      <c r="EA9791" s="141"/>
      <c r="ED9791" s="141"/>
      <c r="EE9791" s="143"/>
    </row>
    <row r="9792" spans="78:135">
      <c r="BZ9792"/>
      <c r="CA9792"/>
      <c r="CB9792"/>
      <c r="CG9792" s="65"/>
      <c r="DK9792" s="95"/>
      <c r="DO9792" s="141"/>
      <c r="DZ9792" s="141"/>
      <c r="EA9792" s="141"/>
      <c r="ED9792" s="141"/>
      <c r="EE9792" s="143"/>
    </row>
    <row r="9793" spans="78:135">
      <c r="BZ9793"/>
      <c r="CA9793"/>
      <c r="CB9793"/>
      <c r="CG9793" s="65"/>
      <c r="DK9793" s="95"/>
      <c r="DO9793" s="141"/>
      <c r="DZ9793" s="141"/>
      <c r="EA9793" s="141"/>
      <c r="ED9793" s="141"/>
      <c r="EE9793" s="143"/>
    </row>
    <row r="9794" spans="78:135">
      <c r="BZ9794"/>
      <c r="CA9794"/>
      <c r="CB9794"/>
      <c r="CG9794" s="65"/>
      <c r="DK9794" s="95"/>
      <c r="DO9794" s="141"/>
      <c r="DZ9794" s="141"/>
      <c r="EA9794" s="141"/>
      <c r="ED9794" s="141"/>
      <c r="EE9794" s="143"/>
    </row>
    <row r="9795" spans="78:135">
      <c r="BZ9795"/>
      <c r="CA9795"/>
      <c r="CB9795"/>
      <c r="CG9795" s="65"/>
      <c r="DK9795" s="95"/>
      <c r="DO9795" s="141"/>
      <c r="DZ9795" s="141"/>
      <c r="EA9795" s="141"/>
      <c r="ED9795" s="141"/>
      <c r="EE9795" s="143"/>
    </row>
    <row r="9796" spans="78:135">
      <c r="BZ9796"/>
      <c r="CA9796"/>
      <c r="CB9796"/>
      <c r="CG9796" s="65"/>
      <c r="DK9796" s="95"/>
      <c r="DO9796" s="141"/>
      <c r="DZ9796" s="141"/>
      <c r="EA9796" s="141"/>
      <c r="ED9796" s="141"/>
      <c r="EE9796" s="143"/>
    </row>
    <row r="9797" spans="78:135">
      <c r="BZ9797"/>
      <c r="CA9797"/>
      <c r="CB9797"/>
      <c r="CG9797" s="65"/>
      <c r="DK9797" s="95"/>
      <c r="DO9797" s="141"/>
      <c r="DZ9797" s="141"/>
      <c r="EA9797" s="141"/>
      <c r="ED9797" s="141"/>
      <c r="EE9797" s="143"/>
    </row>
    <row r="9798" spans="78:135">
      <c r="BZ9798"/>
      <c r="CA9798"/>
      <c r="CB9798"/>
      <c r="CG9798" s="65"/>
      <c r="DK9798" s="95"/>
      <c r="DO9798" s="141"/>
      <c r="DZ9798" s="141"/>
      <c r="EA9798" s="141"/>
      <c r="ED9798" s="141"/>
      <c r="EE9798" s="143"/>
    </row>
    <row r="9799" spans="78:135">
      <c r="BZ9799"/>
      <c r="CA9799"/>
      <c r="CB9799"/>
      <c r="CG9799" s="65"/>
      <c r="DK9799" s="95"/>
      <c r="DO9799" s="141"/>
      <c r="DZ9799" s="141"/>
      <c r="EA9799" s="141"/>
      <c r="ED9799" s="141"/>
      <c r="EE9799" s="143"/>
    </row>
    <row r="9800" spans="78:135">
      <c r="BZ9800"/>
      <c r="CA9800"/>
      <c r="CB9800"/>
      <c r="CG9800" s="65"/>
      <c r="DK9800" s="95"/>
      <c r="DO9800" s="141"/>
      <c r="DZ9800" s="141"/>
      <c r="EA9800" s="141"/>
      <c r="ED9800" s="141"/>
      <c r="EE9800" s="143"/>
    </row>
    <row r="9801" spans="78:135">
      <c r="BZ9801"/>
      <c r="CA9801"/>
      <c r="CB9801"/>
      <c r="CG9801" s="65"/>
      <c r="DK9801" s="95"/>
      <c r="DO9801" s="141"/>
      <c r="DZ9801" s="141"/>
      <c r="EA9801" s="141"/>
      <c r="ED9801" s="141"/>
      <c r="EE9801" s="143"/>
    </row>
    <row r="9802" spans="78:135">
      <c r="BZ9802"/>
      <c r="CA9802"/>
      <c r="CB9802"/>
      <c r="CG9802" s="65"/>
      <c r="DK9802" s="95"/>
      <c r="DO9802" s="141"/>
      <c r="DZ9802" s="141"/>
      <c r="EA9802" s="141"/>
      <c r="ED9802" s="141"/>
      <c r="EE9802" s="143"/>
    </row>
    <row r="9803" spans="78:135">
      <c r="BZ9803"/>
      <c r="CA9803"/>
      <c r="CB9803"/>
      <c r="CG9803" s="65"/>
      <c r="DK9803" s="95"/>
      <c r="DO9803" s="141"/>
      <c r="DZ9803" s="141"/>
      <c r="EA9803" s="141"/>
      <c r="ED9803" s="141"/>
      <c r="EE9803" s="143"/>
    </row>
    <row r="9804" spans="78:135">
      <c r="BZ9804"/>
      <c r="CA9804"/>
      <c r="CB9804"/>
      <c r="CG9804" s="65"/>
      <c r="DK9804" s="95"/>
      <c r="DO9804" s="141"/>
      <c r="DZ9804" s="141"/>
      <c r="EA9804" s="141"/>
      <c r="ED9804" s="141"/>
      <c r="EE9804" s="143"/>
    </row>
    <row r="9805" spans="78:135">
      <c r="BZ9805"/>
      <c r="CA9805"/>
      <c r="CB9805"/>
      <c r="CG9805" s="65"/>
      <c r="DK9805" s="95"/>
      <c r="DO9805" s="141"/>
      <c r="DZ9805" s="141"/>
      <c r="EA9805" s="141"/>
      <c r="ED9805" s="141"/>
      <c r="EE9805" s="143"/>
    </row>
    <row r="9806" spans="78:135">
      <c r="BZ9806"/>
      <c r="CA9806"/>
      <c r="CB9806"/>
      <c r="CG9806" s="65"/>
      <c r="DK9806" s="95"/>
      <c r="DO9806" s="141"/>
      <c r="DZ9806" s="141"/>
      <c r="EA9806" s="141"/>
      <c r="ED9806" s="141"/>
      <c r="EE9806" s="143"/>
    </row>
    <row r="9807" spans="78:135">
      <c r="BZ9807"/>
      <c r="CA9807"/>
      <c r="CB9807"/>
      <c r="CG9807" s="65"/>
      <c r="DK9807" s="95"/>
      <c r="DO9807" s="141"/>
      <c r="DZ9807" s="141"/>
      <c r="EA9807" s="141"/>
      <c r="ED9807" s="141"/>
      <c r="EE9807" s="143"/>
    </row>
    <row r="9808" spans="78:135">
      <c r="BZ9808"/>
      <c r="CA9808"/>
      <c r="CB9808"/>
      <c r="CG9808" s="65"/>
      <c r="DK9808" s="95"/>
      <c r="DO9808" s="141"/>
      <c r="DZ9808" s="141"/>
      <c r="EA9808" s="141"/>
      <c r="ED9808" s="141"/>
      <c r="EE9808" s="143"/>
    </row>
    <row r="9809" spans="78:135">
      <c r="BZ9809"/>
      <c r="CA9809"/>
      <c r="CB9809"/>
      <c r="CG9809" s="65"/>
      <c r="DK9809" s="95"/>
      <c r="DO9809" s="141"/>
      <c r="DZ9809" s="141"/>
      <c r="EA9809" s="141"/>
      <c r="ED9809" s="141"/>
      <c r="EE9809" s="143"/>
    </row>
    <row r="9810" spans="78:135">
      <c r="BZ9810"/>
      <c r="CA9810"/>
      <c r="CB9810"/>
      <c r="CG9810" s="65"/>
      <c r="DK9810" s="95"/>
      <c r="DO9810" s="141"/>
      <c r="DZ9810" s="141"/>
      <c r="EA9810" s="141"/>
      <c r="ED9810" s="141"/>
      <c r="EE9810" s="143"/>
    </row>
    <row r="9811" spans="78:135">
      <c r="BZ9811"/>
      <c r="CA9811"/>
      <c r="CB9811"/>
      <c r="CG9811" s="65"/>
      <c r="DK9811" s="95"/>
      <c r="DO9811" s="141"/>
      <c r="DZ9811" s="141"/>
      <c r="EA9811" s="141"/>
      <c r="ED9811" s="141"/>
      <c r="EE9811" s="143"/>
    </row>
    <row r="9812" spans="78:135">
      <c r="BZ9812"/>
      <c r="CA9812"/>
      <c r="CB9812"/>
      <c r="CG9812" s="65"/>
      <c r="DK9812" s="95"/>
      <c r="DO9812" s="141"/>
      <c r="DZ9812" s="141"/>
      <c r="EA9812" s="141"/>
      <c r="ED9812" s="141"/>
      <c r="EE9812" s="143"/>
    </row>
    <row r="9813" spans="78:135">
      <c r="BZ9813"/>
      <c r="CA9813"/>
      <c r="CB9813"/>
      <c r="CG9813" s="65"/>
      <c r="DK9813" s="95"/>
      <c r="DO9813" s="141"/>
      <c r="DZ9813" s="141"/>
      <c r="EA9813" s="141"/>
      <c r="ED9813" s="141"/>
      <c r="EE9813" s="143"/>
    </row>
    <row r="9814" spans="78:135">
      <c r="BZ9814"/>
      <c r="CA9814"/>
      <c r="CB9814"/>
      <c r="CG9814" s="65"/>
      <c r="DK9814" s="95"/>
      <c r="DO9814" s="141"/>
      <c r="DZ9814" s="141"/>
      <c r="EA9814" s="141"/>
      <c r="ED9814" s="141"/>
      <c r="EE9814" s="143"/>
    </row>
    <row r="9815" spans="78:135">
      <c r="BZ9815"/>
      <c r="CA9815"/>
      <c r="CB9815"/>
      <c r="CG9815" s="65"/>
      <c r="DK9815" s="95"/>
      <c r="DO9815" s="141"/>
      <c r="DZ9815" s="141"/>
      <c r="EA9815" s="141"/>
      <c r="ED9815" s="141"/>
      <c r="EE9815" s="143"/>
    </row>
    <row r="9816" spans="78:135">
      <c r="BZ9816"/>
      <c r="CA9816"/>
      <c r="CB9816"/>
      <c r="CG9816" s="65"/>
      <c r="DK9816" s="95"/>
      <c r="DO9816" s="141"/>
      <c r="DZ9816" s="141"/>
      <c r="EA9816" s="141"/>
      <c r="ED9816" s="141"/>
      <c r="EE9816" s="143"/>
    </row>
    <row r="9817" spans="78:135">
      <c r="BZ9817"/>
      <c r="CA9817"/>
      <c r="CB9817"/>
      <c r="CG9817" s="65"/>
      <c r="DK9817" s="95"/>
      <c r="DO9817" s="141"/>
      <c r="DZ9817" s="141"/>
      <c r="EA9817" s="141"/>
      <c r="ED9817" s="141"/>
      <c r="EE9817" s="143"/>
    </row>
    <row r="9818" spans="78:135">
      <c r="BZ9818"/>
      <c r="CA9818"/>
      <c r="CB9818"/>
      <c r="CG9818" s="65"/>
      <c r="DK9818" s="95"/>
      <c r="DO9818" s="141"/>
      <c r="DZ9818" s="141"/>
      <c r="EA9818" s="141"/>
      <c r="ED9818" s="141"/>
      <c r="EE9818" s="143"/>
    </row>
    <row r="9819" spans="78:135">
      <c r="BZ9819"/>
      <c r="CA9819"/>
      <c r="CB9819"/>
      <c r="CG9819" s="65"/>
      <c r="DK9819" s="95"/>
      <c r="DO9819" s="141"/>
      <c r="DZ9819" s="141"/>
      <c r="EA9819" s="141"/>
      <c r="ED9819" s="141"/>
      <c r="EE9819" s="143"/>
    </row>
    <row r="9820" spans="78:135">
      <c r="BZ9820"/>
      <c r="CA9820"/>
      <c r="CB9820"/>
      <c r="CG9820" s="65"/>
      <c r="DK9820" s="95"/>
      <c r="DO9820" s="141"/>
      <c r="DZ9820" s="141"/>
      <c r="EA9820" s="141"/>
      <c r="ED9820" s="141"/>
      <c r="EE9820" s="143"/>
    </row>
    <row r="9821" spans="78:135">
      <c r="BZ9821"/>
      <c r="CA9821"/>
      <c r="CB9821"/>
      <c r="CG9821" s="65"/>
      <c r="DK9821" s="95"/>
      <c r="DO9821" s="141"/>
      <c r="DZ9821" s="141"/>
      <c r="EA9821" s="141"/>
      <c r="ED9821" s="141"/>
      <c r="EE9821" s="143"/>
    </row>
    <row r="9822" spans="78:135">
      <c r="BZ9822"/>
      <c r="CA9822"/>
      <c r="CB9822"/>
      <c r="CG9822" s="65"/>
      <c r="DK9822" s="95"/>
      <c r="DO9822" s="141"/>
      <c r="DZ9822" s="141"/>
      <c r="EA9822" s="141"/>
      <c r="ED9822" s="141"/>
      <c r="EE9822" s="143"/>
    </row>
    <row r="9823" spans="78:135">
      <c r="BZ9823"/>
      <c r="CA9823"/>
      <c r="CB9823"/>
      <c r="CG9823" s="65"/>
      <c r="DK9823" s="95"/>
      <c r="DO9823" s="141"/>
      <c r="DZ9823" s="141"/>
      <c r="EA9823" s="141"/>
      <c r="ED9823" s="141"/>
      <c r="EE9823" s="143"/>
    </row>
    <row r="9824" spans="78:135">
      <c r="BZ9824"/>
      <c r="CA9824"/>
      <c r="CB9824"/>
      <c r="CG9824" s="65"/>
      <c r="DK9824" s="95"/>
      <c r="DO9824" s="141"/>
      <c r="DZ9824" s="141"/>
      <c r="EA9824" s="141"/>
      <c r="ED9824" s="141"/>
      <c r="EE9824" s="143"/>
    </row>
    <row r="9825" spans="78:135">
      <c r="BZ9825"/>
      <c r="CA9825"/>
      <c r="CB9825"/>
      <c r="CG9825" s="65"/>
      <c r="DK9825" s="95"/>
      <c r="DO9825" s="141"/>
      <c r="DZ9825" s="141"/>
      <c r="EA9825" s="141"/>
      <c r="ED9825" s="141"/>
      <c r="EE9825" s="143"/>
    </row>
    <row r="9826" spans="78:135">
      <c r="BZ9826"/>
      <c r="CA9826"/>
      <c r="CB9826"/>
      <c r="CG9826" s="65"/>
      <c r="DK9826" s="95"/>
      <c r="DO9826" s="141"/>
      <c r="DZ9826" s="141"/>
      <c r="EA9826" s="141"/>
      <c r="ED9826" s="141"/>
      <c r="EE9826" s="143"/>
    </row>
    <row r="9827" spans="78:135">
      <c r="BZ9827"/>
      <c r="CA9827"/>
      <c r="CB9827"/>
      <c r="CG9827" s="65"/>
      <c r="DK9827" s="95"/>
      <c r="DO9827" s="141"/>
      <c r="DZ9827" s="141"/>
      <c r="EA9827" s="141"/>
      <c r="ED9827" s="141"/>
      <c r="EE9827" s="143"/>
    </row>
    <row r="9828" spans="78:135">
      <c r="BZ9828"/>
      <c r="CA9828"/>
      <c r="CB9828"/>
      <c r="CG9828" s="65"/>
      <c r="DK9828" s="95"/>
      <c r="DO9828" s="141"/>
      <c r="DZ9828" s="141"/>
      <c r="EA9828" s="141"/>
      <c r="ED9828" s="141"/>
      <c r="EE9828" s="143"/>
    </row>
    <row r="9829" spans="78:135">
      <c r="BZ9829"/>
      <c r="CA9829"/>
      <c r="CB9829"/>
      <c r="CG9829" s="65"/>
      <c r="DK9829" s="95"/>
      <c r="DO9829" s="141"/>
      <c r="DZ9829" s="141"/>
      <c r="EA9829" s="141"/>
      <c r="ED9829" s="141"/>
      <c r="EE9829" s="143"/>
    </row>
    <row r="9830" spans="78:135">
      <c r="BZ9830"/>
      <c r="CA9830"/>
      <c r="CB9830"/>
      <c r="CG9830" s="65"/>
      <c r="DK9830" s="95"/>
      <c r="DO9830" s="141"/>
      <c r="DZ9830" s="141"/>
      <c r="EA9830" s="141"/>
      <c r="ED9830" s="141"/>
      <c r="EE9830" s="143"/>
    </row>
    <row r="9831" spans="78:135">
      <c r="BZ9831"/>
      <c r="CA9831"/>
      <c r="CB9831"/>
      <c r="CG9831" s="65"/>
      <c r="DK9831" s="95"/>
      <c r="DO9831" s="141"/>
      <c r="DZ9831" s="141"/>
      <c r="EA9831" s="141"/>
      <c r="ED9831" s="141"/>
      <c r="EE9831" s="143"/>
    </row>
    <row r="9832" spans="78:135">
      <c r="BZ9832"/>
      <c r="CA9832"/>
      <c r="CB9832"/>
      <c r="CG9832" s="65"/>
      <c r="DK9832" s="95"/>
      <c r="DO9832" s="141"/>
      <c r="DZ9832" s="141"/>
      <c r="EA9832" s="141"/>
      <c r="ED9832" s="141"/>
      <c r="EE9832" s="143"/>
    </row>
    <row r="9833" spans="78:135">
      <c r="BZ9833"/>
      <c r="CA9833"/>
      <c r="CB9833"/>
      <c r="CG9833" s="65"/>
      <c r="DK9833" s="95"/>
      <c r="DO9833" s="141"/>
      <c r="DZ9833" s="141"/>
      <c r="EA9833" s="141"/>
      <c r="ED9833" s="141"/>
      <c r="EE9833" s="143"/>
    </row>
    <row r="9834" spans="78:135">
      <c r="BZ9834"/>
      <c r="CA9834"/>
      <c r="CB9834"/>
      <c r="CG9834" s="65"/>
      <c r="DK9834" s="95"/>
      <c r="DO9834" s="141"/>
      <c r="DZ9834" s="141"/>
      <c r="EA9834" s="141"/>
      <c r="ED9834" s="141"/>
      <c r="EE9834" s="143"/>
    </row>
    <row r="9835" spans="78:135">
      <c r="BZ9835"/>
      <c r="CA9835"/>
      <c r="CB9835"/>
      <c r="CG9835" s="65"/>
      <c r="DK9835" s="95"/>
      <c r="DO9835" s="141"/>
      <c r="DZ9835" s="141"/>
      <c r="EA9835" s="141"/>
      <c r="ED9835" s="141"/>
      <c r="EE9835" s="143"/>
    </row>
    <row r="9836" spans="78:135">
      <c r="BZ9836"/>
      <c r="CA9836"/>
      <c r="CB9836"/>
      <c r="CG9836" s="65"/>
      <c r="DK9836" s="95"/>
      <c r="DO9836" s="141"/>
      <c r="DZ9836" s="141"/>
      <c r="EA9836" s="141"/>
      <c r="ED9836" s="141"/>
      <c r="EE9836" s="143"/>
    </row>
    <row r="9837" spans="78:135">
      <c r="BZ9837"/>
      <c r="CA9837"/>
      <c r="CB9837"/>
      <c r="CG9837" s="65"/>
      <c r="DK9837" s="95"/>
      <c r="DO9837" s="141"/>
      <c r="DZ9837" s="141"/>
      <c r="EA9837" s="141"/>
      <c r="ED9837" s="141"/>
      <c r="EE9837" s="143"/>
    </row>
    <row r="9838" spans="78:135">
      <c r="BZ9838"/>
      <c r="CA9838"/>
      <c r="CB9838"/>
      <c r="CG9838" s="65"/>
      <c r="DK9838" s="95"/>
      <c r="DO9838" s="141"/>
      <c r="DZ9838" s="141"/>
      <c r="EA9838" s="141"/>
      <c r="ED9838" s="141"/>
      <c r="EE9838" s="143"/>
    </row>
    <row r="9839" spans="78:135">
      <c r="BZ9839"/>
      <c r="CA9839"/>
      <c r="CB9839"/>
      <c r="CG9839" s="65"/>
      <c r="DK9839" s="95"/>
      <c r="DO9839" s="141"/>
      <c r="DZ9839" s="141"/>
      <c r="EA9839" s="141"/>
      <c r="ED9839" s="141"/>
      <c r="EE9839" s="143"/>
    </row>
    <row r="9840" spans="78:135">
      <c r="BZ9840"/>
      <c r="CA9840"/>
      <c r="CB9840"/>
      <c r="CG9840" s="65"/>
      <c r="DK9840" s="95"/>
      <c r="DO9840" s="141"/>
      <c r="DZ9840" s="141"/>
      <c r="EA9840" s="141"/>
      <c r="ED9840" s="141"/>
      <c r="EE9840" s="143"/>
    </row>
    <row r="9841" spans="78:135">
      <c r="BZ9841"/>
      <c r="CA9841"/>
      <c r="CB9841"/>
      <c r="CG9841" s="65"/>
      <c r="DK9841" s="95"/>
      <c r="DO9841" s="141"/>
      <c r="DZ9841" s="141"/>
      <c r="EA9841" s="141"/>
      <c r="ED9841" s="141"/>
      <c r="EE9841" s="143"/>
    </row>
    <row r="9842" spans="78:135">
      <c r="BZ9842"/>
      <c r="CA9842"/>
      <c r="CB9842"/>
      <c r="CG9842" s="65"/>
      <c r="DK9842" s="95"/>
      <c r="DO9842" s="141"/>
      <c r="DZ9842" s="141"/>
      <c r="EA9842" s="141"/>
      <c r="ED9842" s="141"/>
      <c r="EE9842" s="143"/>
    </row>
    <row r="9843" spans="78:135">
      <c r="BZ9843"/>
      <c r="CA9843"/>
      <c r="CB9843"/>
      <c r="CG9843" s="65"/>
      <c r="DK9843" s="95"/>
      <c r="DO9843" s="141"/>
      <c r="DZ9843" s="141"/>
      <c r="EA9843" s="141"/>
      <c r="ED9843" s="141"/>
      <c r="EE9843" s="143"/>
    </row>
    <row r="9844" spans="78:135">
      <c r="BZ9844"/>
      <c r="CA9844"/>
      <c r="CB9844"/>
      <c r="CG9844" s="65"/>
      <c r="DK9844" s="95"/>
      <c r="DO9844" s="141"/>
      <c r="DZ9844" s="141"/>
      <c r="EA9844" s="141"/>
      <c r="ED9844" s="141"/>
      <c r="EE9844" s="143"/>
    </row>
    <row r="9845" spans="78:135">
      <c r="BZ9845"/>
      <c r="CA9845"/>
      <c r="CB9845"/>
      <c r="CG9845" s="65"/>
      <c r="DK9845" s="95"/>
      <c r="DO9845" s="141"/>
      <c r="DZ9845" s="141"/>
      <c r="EA9845" s="141"/>
      <c r="ED9845" s="141"/>
      <c r="EE9845" s="143"/>
    </row>
    <row r="9846" spans="78:135">
      <c r="BZ9846"/>
      <c r="CA9846"/>
      <c r="CB9846"/>
      <c r="CG9846" s="65"/>
      <c r="DK9846" s="95"/>
      <c r="DO9846" s="141"/>
      <c r="DZ9846" s="141"/>
      <c r="EA9846" s="141"/>
      <c r="ED9846" s="141"/>
      <c r="EE9846" s="143"/>
    </row>
    <row r="9847" spans="78:135">
      <c r="BZ9847"/>
      <c r="CA9847"/>
      <c r="CB9847"/>
      <c r="CG9847" s="65"/>
      <c r="DK9847" s="95"/>
      <c r="DO9847" s="141"/>
      <c r="DZ9847" s="141"/>
      <c r="EA9847" s="141"/>
      <c r="ED9847" s="141"/>
      <c r="EE9847" s="143"/>
    </row>
    <row r="9848" spans="78:135">
      <c r="BZ9848"/>
      <c r="CA9848"/>
      <c r="CB9848"/>
      <c r="CG9848" s="65"/>
      <c r="DK9848" s="95"/>
      <c r="DO9848" s="141"/>
      <c r="DZ9848" s="141"/>
      <c r="EA9848" s="141"/>
      <c r="ED9848" s="141"/>
      <c r="EE9848" s="143"/>
    </row>
    <row r="9849" spans="78:135">
      <c r="BZ9849"/>
      <c r="CA9849"/>
      <c r="CB9849"/>
      <c r="CG9849" s="65"/>
      <c r="DK9849" s="95"/>
      <c r="DO9849" s="141"/>
      <c r="DZ9849" s="141"/>
      <c r="EA9849" s="141"/>
      <c r="ED9849" s="141"/>
      <c r="EE9849" s="143"/>
    </row>
    <row r="9850" spans="78:135">
      <c r="BZ9850"/>
      <c r="CA9850"/>
      <c r="CB9850"/>
      <c r="CG9850" s="65"/>
      <c r="DK9850" s="95"/>
      <c r="DO9850" s="141"/>
      <c r="DZ9850" s="141"/>
      <c r="EA9850" s="141"/>
      <c r="ED9850" s="141"/>
      <c r="EE9850" s="143"/>
    </row>
    <row r="9851" spans="78:135">
      <c r="BZ9851"/>
      <c r="CA9851"/>
      <c r="CB9851"/>
      <c r="CG9851" s="65"/>
      <c r="DK9851" s="95"/>
      <c r="DO9851" s="141"/>
      <c r="DZ9851" s="141"/>
      <c r="EA9851" s="141"/>
      <c r="ED9851" s="141"/>
      <c r="EE9851" s="143"/>
    </row>
    <row r="9852" spans="78:135">
      <c r="BZ9852"/>
      <c r="CA9852"/>
      <c r="CB9852"/>
      <c r="CG9852" s="65"/>
      <c r="DK9852" s="95"/>
      <c r="DO9852" s="141"/>
      <c r="DZ9852" s="141"/>
      <c r="EA9852" s="141"/>
      <c r="ED9852" s="141"/>
      <c r="EE9852" s="143"/>
    </row>
    <row r="9853" spans="78:135">
      <c r="BZ9853"/>
      <c r="CA9853"/>
      <c r="CB9853"/>
      <c r="CG9853" s="65"/>
      <c r="DK9853" s="95"/>
      <c r="DO9853" s="141"/>
      <c r="DZ9853" s="141"/>
      <c r="EA9853" s="141"/>
      <c r="ED9853" s="141"/>
      <c r="EE9853" s="143"/>
    </row>
    <row r="9854" spans="78:135">
      <c r="BZ9854"/>
      <c r="CA9854"/>
      <c r="CB9854"/>
      <c r="CG9854" s="65"/>
      <c r="DK9854" s="95"/>
      <c r="DO9854" s="141"/>
      <c r="DZ9854" s="141"/>
      <c r="EA9854" s="141"/>
      <c r="ED9854" s="141"/>
      <c r="EE9854" s="143"/>
    </row>
    <row r="9855" spans="78:135">
      <c r="BZ9855"/>
      <c r="CA9855"/>
      <c r="CB9855"/>
      <c r="CG9855" s="65"/>
      <c r="DK9855" s="95"/>
      <c r="DO9855" s="141"/>
      <c r="DZ9855" s="141"/>
      <c r="EA9855" s="141"/>
      <c r="ED9855" s="141"/>
      <c r="EE9855" s="143"/>
    </row>
    <row r="9856" spans="78:135">
      <c r="BZ9856"/>
      <c r="CA9856"/>
      <c r="CB9856"/>
      <c r="CG9856" s="65"/>
      <c r="DK9856" s="95"/>
      <c r="DO9856" s="141"/>
      <c r="DZ9856" s="141"/>
      <c r="EA9856" s="141"/>
      <c r="ED9856" s="141"/>
      <c r="EE9856" s="143"/>
    </row>
    <row r="9857" spans="78:135">
      <c r="BZ9857"/>
      <c r="CA9857"/>
      <c r="CB9857"/>
      <c r="CG9857" s="65"/>
      <c r="DK9857" s="95"/>
      <c r="DO9857" s="141"/>
      <c r="DZ9857" s="141"/>
      <c r="EA9857" s="141"/>
      <c r="ED9857" s="141"/>
      <c r="EE9857" s="143"/>
    </row>
    <row r="9858" spans="78:135">
      <c r="BZ9858"/>
      <c r="CA9858"/>
      <c r="CB9858"/>
      <c r="CG9858" s="65"/>
      <c r="DK9858" s="95"/>
      <c r="DO9858" s="141"/>
      <c r="DZ9858" s="141"/>
      <c r="EA9858" s="141"/>
      <c r="ED9858" s="141"/>
      <c r="EE9858" s="143"/>
    </row>
    <row r="9859" spans="78:135">
      <c r="BZ9859"/>
      <c r="CA9859"/>
      <c r="CB9859"/>
      <c r="CG9859" s="65"/>
      <c r="DK9859" s="95"/>
      <c r="DO9859" s="141"/>
      <c r="DZ9859" s="141"/>
      <c r="EA9859" s="141"/>
      <c r="ED9859" s="141"/>
      <c r="EE9859" s="143"/>
    </row>
    <row r="9860" spans="78:135">
      <c r="BZ9860"/>
      <c r="CA9860"/>
      <c r="CB9860"/>
      <c r="CG9860" s="65"/>
      <c r="DK9860" s="95"/>
      <c r="DO9860" s="141"/>
      <c r="DZ9860" s="141"/>
      <c r="EA9860" s="141"/>
      <c r="ED9860" s="141"/>
      <c r="EE9860" s="143"/>
    </row>
    <row r="9861" spans="78:135">
      <c r="BZ9861"/>
      <c r="CA9861"/>
      <c r="CB9861"/>
      <c r="CG9861" s="65"/>
      <c r="DK9861" s="95"/>
      <c r="DO9861" s="141"/>
      <c r="DZ9861" s="141"/>
      <c r="EA9861" s="141"/>
      <c r="ED9861" s="141"/>
      <c r="EE9861" s="143"/>
    </row>
    <row r="9862" spans="78:135">
      <c r="BZ9862"/>
      <c r="CA9862"/>
      <c r="CB9862"/>
      <c r="CG9862" s="65"/>
      <c r="DK9862" s="95"/>
      <c r="DO9862" s="141"/>
      <c r="DZ9862" s="141"/>
      <c r="EA9862" s="141"/>
      <c r="ED9862" s="141"/>
      <c r="EE9862" s="143"/>
    </row>
    <row r="9863" spans="78:135">
      <c r="BZ9863"/>
      <c r="CA9863"/>
      <c r="CB9863"/>
      <c r="CG9863" s="65"/>
      <c r="DK9863" s="95"/>
      <c r="DO9863" s="141"/>
      <c r="DZ9863" s="141"/>
      <c r="EA9863" s="141"/>
      <c r="ED9863" s="141"/>
      <c r="EE9863" s="143"/>
    </row>
    <row r="9864" spans="78:135">
      <c r="BZ9864"/>
      <c r="CA9864"/>
      <c r="CB9864"/>
      <c r="CG9864" s="65"/>
      <c r="DK9864" s="95"/>
      <c r="DO9864" s="141"/>
      <c r="DZ9864" s="141"/>
      <c r="EA9864" s="141"/>
      <c r="ED9864" s="141"/>
      <c r="EE9864" s="143"/>
    </row>
    <row r="9865" spans="78:135">
      <c r="BZ9865"/>
      <c r="CA9865"/>
      <c r="CB9865"/>
      <c r="CG9865" s="65"/>
      <c r="DK9865" s="95"/>
      <c r="DO9865" s="141"/>
      <c r="DZ9865" s="141"/>
      <c r="EA9865" s="141"/>
      <c r="ED9865" s="141"/>
      <c r="EE9865" s="143"/>
    </row>
    <row r="9866" spans="78:135">
      <c r="BZ9866"/>
      <c r="CA9866"/>
      <c r="CB9866"/>
      <c r="CG9866" s="65"/>
      <c r="DK9866" s="95"/>
      <c r="DO9866" s="141"/>
      <c r="DZ9866" s="141"/>
      <c r="EA9866" s="141"/>
      <c r="ED9866" s="141"/>
      <c r="EE9866" s="143"/>
    </row>
    <row r="9867" spans="78:135">
      <c r="BZ9867"/>
      <c r="CA9867"/>
      <c r="CB9867"/>
      <c r="CG9867" s="65"/>
      <c r="DK9867" s="95"/>
      <c r="DO9867" s="141"/>
      <c r="DZ9867" s="141"/>
      <c r="EA9867" s="141"/>
      <c r="ED9867" s="141"/>
      <c r="EE9867" s="143"/>
    </row>
    <row r="9868" spans="78:135">
      <c r="BZ9868"/>
      <c r="CA9868"/>
      <c r="CB9868"/>
      <c r="CG9868" s="65"/>
      <c r="DK9868" s="95"/>
      <c r="DO9868" s="141"/>
      <c r="DZ9868" s="141"/>
      <c r="EA9868" s="141"/>
      <c r="ED9868" s="141"/>
      <c r="EE9868" s="143"/>
    </row>
    <row r="9869" spans="78:135">
      <c r="BZ9869"/>
      <c r="CA9869"/>
      <c r="CB9869"/>
      <c r="CG9869" s="65"/>
      <c r="DK9869" s="95"/>
      <c r="DO9869" s="141"/>
      <c r="DZ9869" s="141"/>
      <c r="EA9869" s="141"/>
      <c r="ED9869" s="141"/>
      <c r="EE9869" s="143"/>
    </row>
    <row r="9870" spans="78:135">
      <c r="BZ9870"/>
      <c r="CA9870"/>
      <c r="CB9870"/>
      <c r="CG9870" s="65"/>
      <c r="DK9870" s="95"/>
      <c r="DO9870" s="141"/>
      <c r="DZ9870" s="141"/>
      <c r="EA9870" s="141"/>
      <c r="ED9870" s="141"/>
      <c r="EE9870" s="143"/>
    </row>
    <row r="9871" spans="78:135">
      <c r="BZ9871"/>
      <c r="CA9871"/>
      <c r="CB9871"/>
      <c r="CG9871" s="65"/>
      <c r="DK9871" s="95"/>
      <c r="DO9871" s="141"/>
      <c r="DZ9871" s="141"/>
      <c r="EA9871" s="141"/>
      <c r="ED9871" s="141"/>
      <c r="EE9871" s="143"/>
    </row>
    <row r="9872" spans="78:135">
      <c r="BZ9872"/>
      <c r="CA9872"/>
      <c r="CB9872"/>
      <c r="CG9872" s="65"/>
      <c r="DK9872" s="95"/>
      <c r="DO9872" s="141"/>
      <c r="DZ9872" s="141"/>
      <c r="EA9872" s="141"/>
      <c r="ED9872" s="141"/>
      <c r="EE9872" s="143"/>
    </row>
    <row r="9873" spans="78:135">
      <c r="BZ9873"/>
      <c r="CA9873"/>
      <c r="CB9873"/>
      <c r="CG9873" s="65"/>
      <c r="DK9873" s="95"/>
      <c r="DO9873" s="141"/>
      <c r="DZ9873" s="141"/>
      <c r="EA9873" s="141"/>
      <c r="ED9873" s="141"/>
      <c r="EE9873" s="143"/>
    </row>
    <row r="9874" spans="78:135">
      <c r="BZ9874"/>
      <c r="CA9874"/>
      <c r="CB9874"/>
      <c r="CG9874" s="65"/>
      <c r="DK9874" s="95"/>
      <c r="DO9874" s="141"/>
      <c r="DZ9874" s="141"/>
      <c r="EA9874" s="141"/>
      <c r="ED9874" s="141"/>
      <c r="EE9874" s="143"/>
    </row>
    <row r="9875" spans="78:135">
      <c r="BZ9875"/>
      <c r="CA9875"/>
      <c r="CB9875"/>
      <c r="CG9875" s="65"/>
      <c r="DK9875" s="95"/>
      <c r="DO9875" s="141"/>
      <c r="DZ9875" s="141"/>
      <c r="EA9875" s="141"/>
      <c r="ED9875" s="141"/>
      <c r="EE9875" s="143"/>
    </row>
    <row r="9876" spans="78:135">
      <c r="BZ9876"/>
      <c r="CA9876"/>
      <c r="CB9876"/>
      <c r="CG9876" s="65"/>
      <c r="DK9876" s="95"/>
      <c r="DO9876" s="141"/>
      <c r="DZ9876" s="141"/>
      <c r="EA9876" s="141"/>
      <c r="ED9876" s="141"/>
      <c r="EE9876" s="143"/>
    </row>
    <row r="9877" spans="78:135">
      <c r="BZ9877"/>
      <c r="CA9877"/>
      <c r="CB9877"/>
      <c r="CG9877" s="65"/>
      <c r="DK9877" s="95"/>
      <c r="DO9877" s="141"/>
      <c r="DZ9877" s="141"/>
      <c r="EA9877" s="141"/>
      <c r="ED9877" s="141"/>
      <c r="EE9877" s="143"/>
    </row>
    <row r="9878" spans="78:135">
      <c r="BZ9878"/>
      <c r="CA9878"/>
      <c r="CB9878"/>
      <c r="CG9878" s="65"/>
      <c r="DK9878" s="95"/>
      <c r="DO9878" s="141"/>
      <c r="DZ9878" s="141"/>
      <c r="EA9878" s="141"/>
      <c r="ED9878" s="141"/>
      <c r="EE9878" s="143"/>
    </row>
    <row r="9879" spans="78:135">
      <c r="BZ9879"/>
      <c r="CA9879"/>
      <c r="CB9879"/>
      <c r="CG9879" s="65"/>
      <c r="DK9879" s="95"/>
      <c r="DO9879" s="141"/>
      <c r="DZ9879" s="141"/>
      <c r="EA9879" s="141"/>
      <c r="ED9879" s="141"/>
      <c r="EE9879" s="143"/>
    </row>
    <row r="9880" spans="78:135">
      <c r="BZ9880"/>
      <c r="CA9880"/>
      <c r="CB9880"/>
      <c r="CG9880" s="65"/>
      <c r="DK9880" s="95"/>
      <c r="DO9880" s="141"/>
      <c r="DZ9880" s="141"/>
      <c r="EA9880" s="141"/>
      <c r="ED9880" s="141"/>
      <c r="EE9880" s="143"/>
    </row>
    <row r="9881" spans="78:135">
      <c r="BZ9881"/>
      <c r="CA9881"/>
      <c r="CB9881"/>
      <c r="CG9881" s="65"/>
      <c r="DK9881" s="95"/>
      <c r="DO9881" s="141"/>
      <c r="DZ9881" s="141"/>
      <c r="EA9881" s="141"/>
      <c r="ED9881" s="141"/>
      <c r="EE9881" s="143"/>
    </row>
    <row r="9882" spans="78:135">
      <c r="BZ9882"/>
      <c r="CA9882"/>
      <c r="CB9882"/>
      <c r="CG9882" s="65"/>
      <c r="DK9882" s="95"/>
      <c r="DO9882" s="141"/>
      <c r="DZ9882" s="141"/>
      <c r="EA9882" s="141"/>
      <c r="ED9882" s="141"/>
      <c r="EE9882" s="143"/>
    </row>
    <row r="9883" spans="78:135">
      <c r="BZ9883"/>
      <c r="CA9883"/>
      <c r="CB9883"/>
      <c r="CG9883" s="65"/>
      <c r="DK9883" s="95"/>
      <c r="DO9883" s="141"/>
      <c r="DZ9883" s="141"/>
      <c r="EA9883" s="141"/>
      <c r="ED9883" s="141"/>
      <c r="EE9883" s="143"/>
    </row>
    <row r="9884" spans="78:135">
      <c r="BZ9884"/>
      <c r="CA9884"/>
      <c r="CB9884"/>
      <c r="CG9884" s="65"/>
      <c r="DK9884" s="95"/>
      <c r="DO9884" s="141"/>
      <c r="DZ9884" s="141"/>
      <c r="EA9884" s="141"/>
      <c r="ED9884" s="141"/>
      <c r="EE9884" s="143"/>
    </row>
    <row r="9885" spans="78:135">
      <c r="BZ9885"/>
      <c r="CA9885"/>
      <c r="CB9885"/>
      <c r="CG9885" s="65"/>
      <c r="DK9885" s="95"/>
      <c r="DO9885" s="141"/>
      <c r="DZ9885" s="141"/>
      <c r="EA9885" s="141"/>
      <c r="ED9885" s="141"/>
      <c r="EE9885" s="143"/>
    </row>
    <row r="9886" spans="78:135">
      <c r="BZ9886"/>
      <c r="CA9886"/>
      <c r="CB9886"/>
      <c r="CG9886" s="65"/>
      <c r="DK9886" s="95"/>
      <c r="DO9886" s="141"/>
      <c r="DZ9886" s="141"/>
      <c r="EA9886" s="141"/>
      <c r="ED9886" s="141"/>
      <c r="EE9886" s="143"/>
    </row>
    <row r="9887" spans="78:135">
      <c r="BZ9887"/>
      <c r="CA9887"/>
      <c r="CB9887"/>
      <c r="CG9887" s="65"/>
      <c r="DK9887" s="95"/>
      <c r="DO9887" s="141"/>
      <c r="DZ9887" s="141"/>
      <c r="EA9887" s="141"/>
      <c r="ED9887" s="141"/>
      <c r="EE9887" s="143"/>
    </row>
    <row r="9888" spans="78:135">
      <c r="BZ9888"/>
      <c r="CA9888"/>
      <c r="CB9888"/>
      <c r="CG9888" s="65"/>
      <c r="DK9888" s="95"/>
      <c r="DO9888" s="141"/>
      <c r="DZ9888" s="141"/>
      <c r="EA9888" s="141"/>
      <c r="ED9888" s="141"/>
      <c r="EE9888" s="143"/>
    </row>
    <row r="9889" spans="78:135">
      <c r="BZ9889"/>
      <c r="CA9889"/>
      <c r="CB9889"/>
      <c r="CG9889" s="65"/>
      <c r="DK9889" s="95"/>
      <c r="DO9889" s="141"/>
      <c r="DZ9889" s="141"/>
      <c r="EA9889" s="141"/>
      <c r="ED9889" s="141"/>
      <c r="EE9889" s="143"/>
    </row>
    <row r="9890" spans="78:135">
      <c r="BZ9890"/>
      <c r="CA9890"/>
      <c r="CB9890"/>
      <c r="CG9890" s="65"/>
      <c r="DK9890" s="95"/>
      <c r="DO9890" s="141"/>
      <c r="DZ9890" s="141"/>
      <c r="EA9890" s="141"/>
      <c r="ED9890" s="141"/>
      <c r="EE9890" s="143"/>
    </row>
    <row r="9891" spans="78:135">
      <c r="BZ9891"/>
      <c r="CA9891"/>
      <c r="CB9891"/>
      <c r="CG9891" s="65"/>
      <c r="DK9891" s="95"/>
      <c r="DO9891" s="141"/>
      <c r="DZ9891" s="141"/>
      <c r="EA9891" s="141"/>
      <c r="ED9891" s="141"/>
      <c r="EE9891" s="143"/>
    </row>
    <row r="9892" spans="78:135">
      <c r="BZ9892"/>
      <c r="CA9892"/>
      <c r="CB9892"/>
      <c r="CG9892" s="65"/>
      <c r="DK9892" s="95"/>
      <c r="DO9892" s="141"/>
      <c r="DZ9892" s="141"/>
      <c r="EA9892" s="141"/>
      <c r="ED9892" s="141"/>
      <c r="EE9892" s="143"/>
    </row>
    <row r="9893" spans="78:135">
      <c r="BZ9893"/>
      <c r="CA9893"/>
      <c r="CB9893"/>
      <c r="CG9893" s="65"/>
      <c r="DK9893" s="95"/>
      <c r="DO9893" s="141"/>
      <c r="DZ9893" s="141"/>
      <c r="EA9893" s="141"/>
      <c r="ED9893" s="141"/>
      <c r="EE9893" s="143"/>
    </row>
    <row r="9894" spans="78:135">
      <c r="BZ9894"/>
      <c r="CA9894"/>
      <c r="CB9894"/>
      <c r="CG9894" s="65"/>
      <c r="DK9894" s="95"/>
      <c r="DO9894" s="141"/>
      <c r="DZ9894" s="141"/>
      <c r="EA9894" s="141"/>
      <c r="ED9894" s="141"/>
      <c r="EE9894" s="143"/>
    </row>
    <row r="9895" spans="78:135">
      <c r="BZ9895"/>
      <c r="CA9895"/>
      <c r="CB9895"/>
      <c r="CG9895" s="65"/>
      <c r="DK9895" s="95"/>
      <c r="DO9895" s="141"/>
      <c r="DZ9895" s="141"/>
      <c r="EA9895" s="141"/>
      <c r="ED9895" s="141"/>
      <c r="EE9895" s="143"/>
    </row>
    <row r="9896" spans="78:135">
      <c r="BZ9896"/>
      <c r="CA9896"/>
      <c r="CB9896"/>
      <c r="CG9896" s="65"/>
      <c r="DK9896" s="95"/>
      <c r="DO9896" s="141"/>
      <c r="DZ9896" s="141"/>
      <c r="EA9896" s="141"/>
      <c r="ED9896" s="141"/>
      <c r="EE9896" s="143"/>
    </row>
    <row r="9897" spans="78:135">
      <c r="BZ9897"/>
      <c r="CA9897"/>
      <c r="CB9897"/>
      <c r="CG9897" s="65"/>
      <c r="DK9897" s="95"/>
      <c r="DO9897" s="141"/>
      <c r="DZ9897" s="141"/>
      <c r="EA9897" s="141"/>
      <c r="ED9897" s="141"/>
      <c r="EE9897" s="143"/>
    </row>
    <row r="9898" spans="78:135">
      <c r="BZ9898"/>
      <c r="CA9898"/>
      <c r="CB9898"/>
      <c r="CG9898" s="65"/>
      <c r="DK9898" s="95"/>
      <c r="DO9898" s="141"/>
      <c r="DZ9898" s="141"/>
      <c r="EA9898" s="141"/>
      <c r="ED9898" s="141"/>
      <c r="EE9898" s="143"/>
    </row>
    <row r="9899" spans="78:135">
      <c r="BZ9899"/>
      <c r="CA9899"/>
      <c r="CB9899"/>
      <c r="CG9899" s="65"/>
      <c r="DK9899" s="95"/>
      <c r="DO9899" s="141"/>
      <c r="DZ9899" s="141"/>
      <c r="EA9899" s="141"/>
      <c r="ED9899" s="141"/>
      <c r="EE9899" s="143"/>
    </row>
    <row r="9900" spans="78:135">
      <c r="BZ9900"/>
      <c r="CA9900"/>
      <c r="CB9900"/>
      <c r="CG9900" s="65"/>
      <c r="DK9900" s="95"/>
      <c r="DO9900" s="141"/>
      <c r="DZ9900" s="141"/>
      <c r="EA9900" s="141"/>
      <c r="ED9900" s="141"/>
      <c r="EE9900" s="143"/>
    </row>
    <row r="9901" spans="78:135">
      <c r="BZ9901"/>
      <c r="CA9901"/>
      <c r="CB9901"/>
      <c r="CG9901" s="65"/>
      <c r="DK9901" s="95"/>
      <c r="DO9901" s="141"/>
      <c r="DZ9901" s="141"/>
      <c r="EA9901" s="141"/>
      <c r="ED9901" s="141"/>
      <c r="EE9901" s="143"/>
    </row>
    <row r="9902" spans="78:135">
      <c r="BZ9902"/>
      <c r="CA9902"/>
      <c r="CB9902"/>
      <c r="CG9902" s="65"/>
      <c r="DK9902" s="95"/>
      <c r="DO9902" s="141"/>
      <c r="DZ9902" s="141"/>
      <c r="EA9902" s="141"/>
      <c r="ED9902" s="141"/>
      <c r="EE9902" s="143"/>
    </row>
    <row r="9903" spans="78:135">
      <c r="BZ9903"/>
      <c r="CA9903"/>
      <c r="CB9903"/>
      <c r="CG9903" s="65"/>
      <c r="DK9903" s="95"/>
      <c r="DO9903" s="141"/>
      <c r="DZ9903" s="141"/>
      <c r="EA9903" s="141"/>
      <c r="ED9903" s="141"/>
      <c r="EE9903" s="143"/>
    </row>
    <row r="9904" spans="78:135">
      <c r="BZ9904"/>
      <c r="CA9904"/>
      <c r="CB9904"/>
      <c r="CG9904" s="65"/>
      <c r="DK9904" s="95"/>
      <c r="DO9904" s="141"/>
      <c r="DZ9904" s="141"/>
      <c r="EA9904" s="141"/>
      <c r="ED9904" s="141"/>
      <c r="EE9904" s="143"/>
    </row>
    <row r="9905" spans="78:135">
      <c r="BZ9905"/>
      <c r="CA9905"/>
      <c r="CB9905"/>
      <c r="CG9905" s="65"/>
      <c r="DK9905" s="95"/>
      <c r="DO9905" s="141"/>
      <c r="DZ9905" s="141"/>
      <c r="EA9905" s="141"/>
      <c r="ED9905" s="141"/>
      <c r="EE9905" s="143"/>
    </row>
    <row r="9906" spans="78:135">
      <c r="BZ9906"/>
      <c r="CA9906"/>
      <c r="CB9906"/>
      <c r="CG9906" s="65"/>
      <c r="DK9906" s="95"/>
      <c r="DO9906" s="141"/>
      <c r="DZ9906" s="141"/>
      <c r="EA9906" s="141"/>
      <c r="ED9906" s="141"/>
      <c r="EE9906" s="143"/>
    </row>
    <row r="9907" spans="78:135">
      <c r="BZ9907"/>
      <c r="CA9907"/>
      <c r="CB9907"/>
      <c r="CG9907" s="65"/>
      <c r="DK9907" s="95"/>
      <c r="DO9907" s="141"/>
      <c r="DZ9907" s="141"/>
      <c r="EA9907" s="141"/>
      <c r="ED9907" s="141"/>
      <c r="EE9907" s="143"/>
    </row>
    <row r="9908" spans="78:135">
      <c r="BZ9908"/>
      <c r="CA9908"/>
      <c r="CB9908"/>
      <c r="CG9908" s="65"/>
      <c r="DK9908" s="95"/>
      <c r="DO9908" s="141"/>
      <c r="DZ9908" s="141"/>
      <c r="EA9908" s="141"/>
      <c r="ED9908" s="141"/>
      <c r="EE9908" s="143"/>
    </row>
    <row r="9909" spans="78:135">
      <c r="BZ9909"/>
      <c r="CA9909"/>
      <c r="CB9909"/>
      <c r="CG9909" s="65"/>
      <c r="DK9909" s="95"/>
      <c r="DO9909" s="141"/>
      <c r="DZ9909" s="141"/>
      <c r="EA9909" s="141"/>
      <c r="ED9909" s="141"/>
      <c r="EE9909" s="143"/>
    </row>
    <row r="9910" spans="78:135">
      <c r="BZ9910"/>
      <c r="CA9910"/>
      <c r="CB9910"/>
      <c r="CG9910" s="65"/>
      <c r="DK9910" s="95"/>
      <c r="DO9910" s="141"/>
      <c r="DZ9910" s="141"/>
      <c r="EA9910" s="141"/>
      <c r="ED9910" s="141"/>
      <c r="EE9910" s="143"/>
    </row>
    <row r="9911" spans="78:135">
      <c r="BZ9911"/>
      <c r="CA9911"/>
      <c r="CB9911"/>
      <c r="CG9911" s="65"/>
      <c r="DK9911" s="95"/>
      <c r="DO9911" s="141"/>
      <c r="DZ9911" s="141"/>
      <c r="EA9911" s="141"/>
      <c r="ED9911" s="141"/>
      <c r="EE9911" s="143"/>
    </row>
    <row r="9912" spans="78:135">
      <c r="BZ9912"/>
      <c r="CA9912"/>
      <c r="CB9912"/>
      <c r="CG9912" s="65"/>
      <c r="DK9912" s="95"/>
      <c r="DO9912" s="141"/>
      <c r="DZ9912" s="141"/>
      <c r="EA9912" s="141"/>
      <c r="ED9912" s="141"/>
      <c r="EE9912" s="143"/>
    </row>
    <row r="9913" spans="78:135">
      <c r="BZ9913"/>
      <c r="CA9913"/>
      <c r="CB9913"/>
      <c r="CG9913" s="65"/>
      <c r="DK9913" s="95"/>
      <c r="DO9913" s="141"/>
      <c r="DZ9913" s="141"/>
      <c r="EA9913" s="141"/>
      <c r="ED9913" s="141"/>
      <c r="EE9913" s="143"/>
    </row>
    <row r="9914" spans="78:135">
      <c r="BZ9914"/>
      <c r="CA9914"/>
      <c r="CB9914"/>
      <c r="CG9914" s="65"/>
      <c r="DK9914" s="95"/>
      <c r="DO9914" s="141"/>
      <c r="DZ9914" s="141"/>
      <c r="EA9914" s="141"/>
      <c r="ED9914" s="141"/>
      <c r="EE9914" s="143"/>
    </row>
    <row r="9915" spans="78:135">
      <c r="BZ9915"/>
      <c r="CA9915"/>
      <c r="CB9915"/>
      <c r="CG9915" s="65"/>
      <c r="DK9915" s="95"/>
      <c r="DO9915" s="141"/>
      <c r="DZ9915" s="141"/>
      <c r="EA9915" s="141"/>
      <c r="ED9915" s="141"/>
      <c r="EE9915" s="143"/>
    </row>
    <row r="9916" spans="78:135">
      <c r="BZ9916"/>
      <c r="CA9916"/>
      <c r="CB9916"/>
      <c r="CG9916" s="65"/>
      <c r="DK9916" s="95"/>
      <c r="DO9916" s="141"/>
      <c r="DZ9916" s="141"/>
      <c r="EA9916" s="141"/>
      <c r="ED9916" s="141"/>
      <c r="EE9916" s="143"/>
    </row>
    <row r="9917" spans="78:135">
      <c r="BZ9917"/>
      <c r="CA9917"/>
      <c r="CB9917"/>
      <c r="CG9917" s="65"/>
      <c r="DK9917" s="95"/>
      <c r="DO9917" s="141"/>
      <c r="DZ9917" s="141"/>
      <c r="EA9917" s="141"/>
      <c r="ED9917" s="141"/>
      <c r="EE9917" s="143"/>
    </row>
    <row r="9918" spans="78:135">
      <c r="BZ9918"/>
      <c r="CA9918"/>
      <c r="CB9918"/>
      <c r="CG9918" s="65"/>
      <c r="DK9918" s="95"/>
      <c r="DO9918" s="141"/>
      <c r="DZ9918" s="141"/>
      <c r="EA9918" s="141"/>
      <c r="ED9918" s="141"/>
      <c r="EE9918" s="143"/>
    </row>
    <row r="9919" spans="78:135">
      <c r="BZ9919"/>
      <c r="CA9919"/>
      <c r="CB9919"/>
      <c r="CG9919" s="65"/>
      <c r="DK9919" s="95"/>
      <c r="DO9919" s="141"/>
      <c r="DZ9919" s="141"/>
      <c r="EA9919" s="141"/>
      <c r="ED9919" s="141"/>
      <c r="EE9919" s="143"/>
    </row>
    <row r="9920" spans="78:135">
      <c r="BZ9920"/>
      <c r="CA9920"/>
      <c r="CB9920"/>
      <c r="CG9920" s="65"/>
      <c r="DK9920" s="95"/>
      <c r="DO9920" s="141"/>
      <c r="DZ9920" s="141"/>
      <c r="EA9920" s="141"/>
      <c r="ED9920" s="141"/>
      <c r="EE9920" s="143"/>
    </row>
    <row r="9921" spans="78:135">
      <c r="BZ9921"/>
      <c r="CA9921"/>
      <c r="CB9921"/>
      <c r="CG9921" s="65"/>
      <c r="DK9921" s="95"/>
      <c r="DO9921" s="141"/>
      <c r="DZ9921" s="141"/>
      <c r="EA9921" s="141"/>
      <c r="ED9921" s="141"/>
      <c r="EE9921" s="143"/>
    </row>
    <row r="9922" spans="78:135">
      <c r="BZ9922"/>
      <c r="CA9922"/>
      <c r="CB9922"/>
      <c r="CG9922" s="65"/>
      <c r="DK9922" s="95"/>
      <c r="DO9922" s="141"/>
      <c r="DZ9922" s="141"/>
      <c r="EA9922" s="141"/>
      <c r="ED9922" s="141"/>
      <c r="EE9922" s="143"/>
    </row>
    <row r="9923" spans="78:135">
      <c r="BZ9923"/>
      <c r="CA9923"/>
      <c r="CB9923"/>
      <c r="CG9923" s="65"/>
      <c r="DK9923" s="95"/>
      <c r="DO9923" s="141"/>
      <c r="DZ9923" s="141"/>
      <c r="EA9923" s="141"/>
      <c r="ED9923" s="141"/>
      <c r="EE9923" s="143"/>
    </row>
    <row r="9924" spans="78:135">
      <c r="BZ9924"/>
      <c r="CA9924"/>
      <c r="CB9924"/>
      <c r="CG9924" s="65"/>
      <c r="DK9924" s="95"/>
      <c r="DO9924" s="141"/>
      <c r="DZ9924" s="141"/>
      <c r="EA9924" s="141"/>
      <c r="ED9924" s="141"/>
      <c r="EE9924" s="143"/>
    </row>
    <row r="9925" spans="78:135">
      <c r="BZ9925"/>
      <c r="CA9925"/>
      <c r="CB9925"/>
      <c r="CG9925" s="65"/>
      <c r="DK9925" s="95"/>
      <c r="DO9925" s="141"/>
      <c r="DZ9925" s="141"/>
      <c r="EA9925" s="141"/>
      <c r="ED9925" s="141"/>
      <c r="EE9925" s="143"/>
    </row>
    <row r="9926" spans="78:135">
      <c r="BZ9926"/>
      <c r="CA9926"/>
      <c r="CB9926"/>
      <c r="CG9926" s="65"/>
      <c r="DK9926" s="95"/>
      <c r="DO9926" s="141"/>
      <c r="DZ9926" s="141"/>
      <c r="EA9926" s="141"/>
      <c r="ED9926" s="141"/>
      <c r="EE9926" s="143"/>
    </row>
    <row r="9927" spans="78:135">
      <c r="BZ9927"/>
      <c r="CA9927"/>
      <c r="CB9927"/>
      <c r="CG9927" s="65"/>
      <c r="DK9927" s="95"/>
      <c r="DO9927" s="141"/>
      <c r="DZ9927" s="141"/>
      <c r="EA9927" s="141"/>
      <c r="ED9927" s="141"/>
      <c r="EE9927" s="143"/>
    </row>
    <row r="9928" spans="78:135">
      <c r="BZ9928"/>
      <c r="CA9928"/>
      <c r="CB9928"/>
      <c r="CG9928" s="65"/>
      <c r="DK9928" s="95"/>
      <c r="DO9928" s="141"/>
      <c r="DZ9928" s="141"/>
      <c r="EA9928" s="141"/>
      <c r="ED9928" s="141"/>
      <c r="EE9928" s="143"/>
    </row>
    <row r="9929" spans="78:135">
      <c r="BZ9929"/>
      <c r="CA9929"/>
      <c r="CB9929"/>
      <c r="CG9929" s="65"/>
      <c r="DK9929" s="95"/>
      <c r="DO9929" s="141"/>
      <c r="DZ9929" s="141"/>
      <c r="EA9929" s="141"/>
      <c r="ED9929" s="141"/>
      <c r="EE9929" s="143"/>
    </row>
    <row r="9930" spans="78:135">
      <c r="BZ9930"/>
      <c r="CA9930"/>
      <c r="CB9930"/>
      <c r="CG9930" s="65"/>
      <c r="DK9930" s="95"/>
      <c r="DO9930" s="141"/>
      <c r="DZ9930" s="141"/>
      <c r="EA9930" s="141"/>
      <c r="ED9930" s="141"/>
      <c r="EE9930" s="143"/>
    </row>
    <row r="9931" spans="78:135">
      <c r="BZ9931"/>
      <c r="CA9931"/>
      <c r="CB9931"/>
      <c r="CG9931" s="65"/>
      <c r="DK9931" s="95"/>
      <c r="DO9931" s="141"/>
      <c r="DZ9931" s="141"/>
      <c r="EA9931" s="141"/>
      <c r="ED9931" s="141"/>
      <c r="EE9931" s="143"/>
    </row>
    <row r="9932" spans="78:135">
      <c r="BZ9932"/>
      <c r="CA9932"/>
      <c r="CB9932"/>
      <c r="CG9932" s="65"/>
      <c r="DK9932" s="95"/>
      <c r="DO9932" s="141"/>
      <c r="DZ9932" s="141"/>
      <c r="EA9932" s="141"/>
      <c r="ED9932" s="141"/>
      <c r="EE9932" s="143"/>
    </row>
    <row r="9933" spans="78:135">
      <c r="BZ9933"/>
      <c r="CA9933"/>
      <c r="CB9933"/>
      <c r="CG9933" s="65"/>
      <c r="DK9933" s="95"/>
      <c r="DO9933" s="141"/>
      <c r="DZ9933" s="141"/>
      <c r="EA9933" s="141"/>
      <c r="ED9933" s="141"/>
      <c r="EE9933" s="143"/>
    </row>
    <row r="9934" spans="78:135">
      <c r="BZ9934"/>
      <c r="CA9934"/>
      <c r="CB9934"/>
      <c r="CG9934" s="65"/>
      <c r="DK9934" s="95"/>
      <c r="DO9934" s="141"/>
      <c r="DZ9934" s="141"/>
      <c r="EA9934" s="141"/>
      <c r="ED9934" s="141"/>
      <c r="EE9934" s="143"/>
    </row>
    <row r="9935" spans="78:135">
      <c r="BZ9935"/>
      <c r="CA9935"/>
      <c r="CB9935"/>
      <c r="CG9935" s="65"/>
      <c r="DK9935" s="95"/>
      <c r="DO9935" s="141"/>
      <c r="DZ9935" s="141"/>
      <c r="EA9935" s="141"/>
      <c r="ED9935" s="141"/>
      <c r="EE9935" s="143"/>
    </row>
    <row r="9936" spans="78:135">
      <c r="BZ9936"/>
      <c r="CA9936"/>
      <c r="CB9936"/>
      <c r="CG9936" s="65"/>
      <c r="DK9936" s="95"/>
      <c r="DO9936" s="141"/>
      <c r="DZ9936" s="141"/>
      <c r="EA9936" s="141"/>
      <c r="ED9936" s="141"/>
      <c r="EE9936" s="143"/>
    </row>
    <row r="9937" spans="78:135">
      <c r="BZ9937"/>
      <c r="CA9937"/>
      <c r="CB9937"/>
      <c r="CG9937" s="65"/>
      <c r="DK9937" s="95"/>
      <c r="DO9937" s="141"/>
      <c r="DZ9937" s="141"/>
      <c r="EA9937" s="141"/>
      <c r="ED9937" s="141"/>
      <c r="EE9937" s="143"/>
    </row>
    <row r="9938" spans="78:135">
      <c r="BZ9938"/>
      <c r="CA9938"/>
      <c r="CB9938"/>
      <c r="CG9938" s="65"/>
      <c r="DK9938" s="95"/>
      <c r="DO9938" s="141"/>
      <c r="DZ9938" s="141"/>
      <c r="EA9938" s="141"/>
      <c r="ED9938" s="141"/>
      <c r="EE9938" s="143"/>
    </row>
    <row r="9939" spans="78:135">
      <c r="BZ9939"/>
      <c r="CA9939"/>
      <c r="CB9939"/>
      <c r="CG9939" s="65"/>
      <c r="DK9939" s="95"/>
      <c r="DO9939" s="141"/>
      <c r="DZ9939" s="141"/>
      <c r="EA9939" s="141"/>
      <c r="ED9939" s="141"/>
      <c r="EE9939" s="143"/>
    </row>
    <row r="9940" spans="78:135">
      <c r="BZ9940"/>
      <c r="CA9940"/>
      <c r="CB9940"/>
      <c r="CG9940" s="65"/>
      <c r="DK9940" s="95"/>
      <c r="DO9940" s="141"/>
      <c r="DZ9940" s="141"/>
      <c r="EA9940" s="141"/>
      <c r="ED9940" s="141"/>
      <c r="EE9940" s="143"/>
    </row>
    <row r="9941" spans="78:135">
      <c r="BZ9941"/>
      <c r="CA9941"/>
      <c r="CB9941"/>
      <c r="CG9941" s="65"/>
      <c r="DK9941" s="95"/>
      <c r="DO9941" s="141"/>
      <c r="DZ9941" s="141"/>
      <c r="EA9941" s="141"/>
      <c r="ED9941" s="141"/>
      <c r="EE9941" s="143"/>
    </row>
    <row r="9942" spans="78:135">
      <c r="BZ9942"/>
      <c r="CA9942"/>
      <c r="CB9942"/>
      <c r="CG9942" s="65"/>
      <c r="DK9942" s="95"/>
      <c r="DO9942" s="141"/>
      <c r="DZ9942" s="141"/>
      <c r="EA9942" s="141"/>
      <c r="ED9942" s="141"/>
      <c r="EE9942" s="143"/>
    </row>
    <row r="9943" spans="78:135">
      <c r="BZ9943"/>
      <c r="CA9943"/>
      <c r="CB9943"/>
      <c r="CG9943" s="65"/>
      <c r="DK9943" s="95"/>
      <c r="DO9943" s="141"/>
      <c r="DZ9943" s="141"/>
      <c r="EA9943" s="141"/>
      <c r="ED9943" s="141"/>
      <c r="EE9943" s="143"/>
    </row>
    <row r="9944" spans="78:135">
      <c r="BZ9944"/>
      <c r="CA9944"/>
      <c r="CB9944"/>
      <c r="CG9944" s="65"/>
      <c r="DK9944" s="95"/>
      <c r="DO9944" s="141"/>
      <c r="DZ9944" s="141"/>
      <c r="EA9944" s="141"/>
      <c r="ED9944" s="141"/>
      <c r="EE9944" s="143"/>
    </row>
    <row r="9945" spans="78:135">
      <c r="BZ9945"/>
      <c r="CA9945"/>
      <c r="CB9945"/>
      <c r="CG9945" s="65"/>
      <c r="DK9945" s="95"/>
      <c r="DO9945" s="141"/>
      <c r="DZ9945" s="141"/>
      <c r="EA9945" s="141"/>
      <c r="ED9945" s="141"/>
      <c r="EE9945" s="143"/>
    </row>
    <row r="9946" spans="78:135">
      <c r="BZ9946"/>
      <c r="CA9946"/>
      <c r="CB9946"/>
      <c r="CG9946" s="65"/>
      <c r="DK9946" s="95"/>
      <c r="DO9946" s="141"/>
      <c r="DZ9946" s="141"/>
      <c r="EA9946" s="141"/>
      <c r="ED9946" s="141"/>
      <c r="EE9946" s="143"/>
    </row>
    <row r="9947" spans="78:135">
      <c r="BZ9947"/>
      <c r="CA9947"/>
      <c r="CB9947"/>
      <c r="CG9947" s="65"/>
      <c r="DK9947" s="95"/>
      <c r="DO9947" s="141"/>
      <c r="DZ9947" s="141"/>
      <c r="EA9947" s="141"/>
      <c r="ED9947" s="141"/>
      <c r="EE9947" s="143"/>
    </row>
    <row r="9948" spans="78:135">
      <c r="BZ9948"/>
      <c r="CA9948"/>
      <c r="CB9948"/>
      <c r="CG9948" s="65"/>
      <c r="DK9948" s="95"/>
      <c r="DO9948" s="141"/>
      <c r="DZ9948" s="141"/>
      <c r="EA9948" s="141"/>
      <c r="ED9948" s="141"/>
      <c r="EE9948" s="143"/>
    </row>
    <row r="9949" spans="78:135">
      <c r="BZ9949"/>
      <c r="CA9949"/>
      <c r="CB9949"/>
      <c r="CG9949" s="65"/>
      <c r="DK9949" s="95"/>
      <c r="DO9949" s="141"/>
      <c r="DZ9949" s="141"/>
      <c r="EA9949" s="141"/>
      <c r="ED9949" s="141"/>
      <c r="EE9949" s="143"/>
    </row>
    <row r="9950" spans="78:135">
      <c r="BZ9950"/>
      <c r="CA9950"/>
      <c r="CB9950"/>
      <c r="CG9950" s="65"/>
      <c r="DK9950" s="95"/>
      <c r="DO9950" s="141"/>
      <c r="DZ9950" s="141"/>
      <c r="EA9950" s="141"/>
      <c r="ED9950" s="141"/>
      <c r="EE9950" s="143"/>
    </row>
    <row r="9951" spans="78:135">
      <c r="BZ9951"/>
      <c r="CA9951"/>
      <c r="CB9951"/>
      <c r="CG9951" s="65"/>
      <c r="DK9951" s="95"/>
      <c r="DO9951" s="141"/>
      <c r="DZ9951" s="141"/>
      <c r="EA9951" s="141"/>
      <c r="ED9951" s="141"/>
      <c r="EE9951" s="143"/>
    </row>
    <row r="9952" spans="78:135">
      <c r="BZ9952"/>
      <c r="CA9952"/>
      <c r="CB9952"/>
      <c r="CG9952" s="65"/>
      <c r="DK9952" s="95"/>
      <c r="DO9952" s="141"/>
      <c r="DZ9952" s="141"/>
      <c r="EA9952" s="141"/>
      <c r="ED9952" s="141"/>
      <c r="EE9952" s="143"/>
    </row>
    <row r="9953" spans="78:135">
      <c r="BZ9953"/>
      <c r="CA9953"/>
      <c r="CB9953"/>
      <c r="CG9953" s="65"/>
      <c r="DK9953" s="95"/>
      <c r="DO9953" s="141"/>
      <c r="DZ9953" s="141"/>
      <c r="EA9953" s="141"/>
      <c r="ED9953" s="141"/>
      <c r="EE9953" s="143"/>
    </row>
    <row r="9954" spans="78:135">
      <c r="BZ9954"/>
      <c r="CA9954"/>
      <c r="CB9954"/>
      <c r="CG9954" s="65"/>
      <c r="DK9954" s="95"/>
      <c r="DO9954" s="141"/>
      <c r="DZ9954" s="141"/>
      <c r="EA9954" s="141"/>
      <c r="ED9954" s="141"/>
      <c r="EE9954" s="143"/>
    </row>
    <row r="9955" spans="78:135">
      <c r="BZ9955"/>
      <c r="CA9955"/>
      <c r="CB9955"/>
      <c r="CG9955" s="65"/>
      <c r="DK9955" s="95"/>
      <c r="DO9955" s="141"/>
      <c r="DZ9955" s="141"/>
      <c r="EA9955" s="141"/>
      <c r="ED9955" s="141"/>
      <c r="EE9955" s="143"/>
    </row>
    <row r="9956" spans="78:135">
      <c r="BZ9956"/>
      <c r="CA9956"/>
      <c r="CB9956"/>
      <c r="CG9956" s="65"/>
      <c r="DK9956" s="95"/>
      <c r="DO9956" s="141"/>
      <c r="DZ9956" s="141"/>
      <c r="EA9956" s="141"/>
      <c r="ED9956" s="141"/>
      <c r="EE9956" s="143"/>
    </row>
    <row r="9957" spans="78:135">
      <c r="BZ9957"/>
      <c r="CA9957"/>
      <c r="CB9957"/>
      <c r="CG9957" s="65"/>
      <c r="DK9957" s="95"/>
      <c r="DO9957" s="141"/>
      <c r="DZ9957" s="141"/>
      <c r="EA9957" s="141"/>
      <c r="ED9957" s="141"/>
      <c r="EE9957" s="143"/>
    </row>
    <row r="9958" spans="78:135">
      <c r="BZ9958"/>
      <c r="CA9958"/>
      <c r="CB9958"/>
      <c r="CG9958" s="65"/>
      <c r="DK9958" s="95"/>
      <c r="DO9958" s="141"/>
      <c r="DZ9958" s="141"/>
      <c r="EA9958" s="141"/>
      <c r="ED9958" s="141"/>
      <c r="EE9958" s="143"/>
    </row>
    <row r="9959" spans="78:135">
      <c r="BZ9959"/>
      <c r="CA9959"/>
      <c r="CB9959"/>
      <c r="CG9959" s="65"/>
      <c r="DK9959" s="95"/>
      <c r="DO9959" s="141"/>
      <c r="DZ9959" s="141"/>
      <c r="EA9959" s="141"/>
      <c r="ED9959" s="141"/>
      <c r="EE9959" s="143"/>
    </row>
    <row r="9960" spans="78:135">
      <c r="BZ9960"/>
      <c r="CA9960"/>
      <c r="CB9960"/>
      <c r="CG9960" s="65"/>
      <c r="DK9960" s="95"/>
      <c r="DO9960" s="141"/>
      <c r="DZ9960" s="141"/>
      <c r="EA9960" s="141"/>
      <c r="ED9960" s="141"/>
      <c r="EE9960" s="143"/>
    </row>
    <row r="9961" spans="78:135">
      <c r="BZ9961"/>
      <c r="CA9961"/>
      <c r="CB9961"/>
      <c r="CG9961" s="65"/>
      <c r="DK9961" s="95"/>
      <c r="DO9961" s="141"/>
      <c r="DZ9961" s="141"/>
      <c r="EA9961" s="141"/>
      <c r="ED9961" s="141"/>
      <c r="EE9961" s="143"/>
    </row>
    <row r="9962" spans="78:135">
      <c r="BZ9962"/>
      <c r="CA9962"/>
      <c r="CB9962"/>
      <c r="CG9962" s="65"/>
      <c r="DK9962" s="95"/>
      <c r="DO9962" s="141"/>
      <c r="DZ9962" s="141"/>
      <c r="EA9962" s="141"/>
      <c r="ED9962" s="141"/>
      <c r="EE9962" s="143"/>
    </row>
    <row r="9963" spans="78:135">
      <c r="BZ9963"/>
      <c r="CA9963"/>
      <c r="CB9963"/>
      <c r="CG9963" s="65"/>
      <c r="DK9963" s="95"/>
      <c r="DO9963" s="141"/>
      <c r="DZ9963" s="141"/>
      <c r="EA9963" s="141"/>
      <c r="ED9963" s="141"/>
      <c r="EE9963" s="143"/>
    </row>
    <row r="9964" spans="78:135">
      <c r="BZ9964"/>
      <c r="CA9964"/>
      <c r="CB9964"/>
      <c r="CG9964" s="65"/>
      <c r="DK9964" s="95"/>
      <c r="DO9964" s="141"/>
      <c r="DZ9964" s="141"/>
      <c r="EA9964" s="141"/>
      <c r="ED9964" s="141"/>
      <c r="EE9964" s="143"/>
    </row>
    <row r="9965" spans="78:135">
      <c r="BZ9965"/>
      <c r="CA9965"/>
      <c r="CB9965"/>
      <c r="CG9965" s="65"/>
      <c r="DK9965" s="95"/>
      <c r="DO9965" s="141"/>
      <c r="DZ9965" s="141"/>
      <c r="EA9965" s="141"/>
      <c r="ED9965" s="141"/>
      <c r="EE9965" s="143"/>
    </row>
    <row r="9966" spans="78:135">
      <c r="BZ9966"/>
      <c r="CA9966"/>
      <c r="CB9966"/>
      <c r="CG9966" s="65"/>
      <c r="DK9966" s="95"/>
      <c r="DO9966" s="141"/>
      <c r="DZ9966" s="141"/>
      <c r="EA9966" s="141"/>
      <c r="ED9966" s="141"/>
      <c r="EE9966" s="143"/>
    </row>
    <row r="9967" spans="78:135">
      <c r="BZ9967"/>
      <c r="CA9967"/>
      <c r="CB9967"/>
      <c r="CG9967" s="65"/>
      <c r="DK9967" s="95"/>
      <c r="DO9967" s="141"/>
      <c r="DZ9967" s="141"/>
      <c r="EA9967" s="141"/>
      <c r="ED9967" s="141"/>
      <c r="EE9967" s="143"/>
    </row>
    <row r="9968" spans="78:135">
      <c r="BZ9968"/>
      <c r="CA9968"/>
      <c r="CB9968"/>
      <c r="CG9968" s="65"/>
      <c r="DK9968" s="95"/>
      <c r="DO9968" s="141"/>
      <c r="DZ9968" s="141"/>
      <c r="EA9968" s="141"/>
      <c r="ED9968" s="141"/>
      <c r="EE9968" s="143"/>
    </row>
    <row r="9969" spans="78:135">
      <c r="BZ9969"/>
      <c r="CA9969"/>
      <c r="CB9969"/>
      <c r="CG9969" s="65"/>
      <c r="DK9969" s="95"/>
      <c r="DO9969" s="141"/>
      <c r="DZ9969" s="141"/>
      <c r="EA9969" s="141"/>
      <c r="ED9969" s="141"/>
      <c r="EE9969" s="143"/>
    </row>
    <row r="9970" spans="78:135">
      <c r="BZ9970"/>
      <c r="CA9970"/>
      <c r="CB9970"/>
      <c r="CG9970" s="65"/>
      <c r="DK9970" s="95"/>
      <c r="DO9970" s="141"/>
      <c r="DZ9970" s="141"/>
      <c r="EA9970" s="141"/>
      <c r="ED9970" s="141"/>
      <c r="EE9970" s="143"/>
    </row>
    <row r="9971" spans="78:135">
      <c r="BZ9971"/>
      <c r="CA9971"/>
      <c r="CB9971"/>
      <c r="CG9971" s="65"/>
      <c r="DK9971" s="95"/>
      <c r="DO9971" s="141"/>
      <c r="DZ9971" s="141"/>
      <c r="EA9971" s="141"/>
      <c r="ED9971" s="141"/>
      <c r="EE9971" s="143"/>
    </row>
    <row r="9972" spans="78:135">
      <c r="BZ9972"/>
      <c r="CA9972"/>
      <c r="CB9972"/>
      <c r="CG9972" s="65"/>
      <c r="DK9972" s="95"/>
      <c r="DO9972" s="141"/>
      <c r="DZ9972" s="141"/>
      <c r="EA9972" s="141"/>
      <c r="ED9972" s="141"/>
      <c r="EE9972" s="143"/>
    </row>
    <row r="9973" spans="78:135">
      <c r="BZ9973"/>
      <c r="CA9973"/>
      <c r="CB9973"/>
      <c r="CG9973" s="65"/>
      <c r="DK9973" s="95"/>
      <c r="DO9973" s="141"/>
      <c r="DZ9973" s="141"/>
      <c r="EA9973" s="141"/>
      <c r="ED9973" s="141"/>
      <c r="EE9973" s="143"/>
    </row>
    <row r="9974" spans="78:135">
      <c r="BZ9974"/>
      <c r="CA9974"/>
      <c r="CB9974"/>
      <c r="CG9974" s="65"/>
      <c r="DK9974" s="95"/>
      <c r="DO9974" s="141"/>
      <c r="DZ9974" s="141"/>
      <c r="EA9974" s="141"/>
      <c r="ED9974" s="141"/>
      <c r="EE9974" s="143"/>
    </row>
    <row r="9975" spans="78:135">
      <c r="BZ9975"/>
      <c r="CA9975"/>
      <c r="CB9975"/>
      <c r="CG9975" s="65"/>
      <c r="DK9975" s="95"/>
      <c r="DO9975" s="141"/>
      <c r="DZ9975" s="141"/>
      <c r="EA9975" s="141"/>
      <c r="ED9975" s="141"/>
      <c r="EE9975" s="143"/>
    </row>
    <row r="9976" spans="78:135">
      <c r="BZ9976"/>
      <c r="CA9976"/>
      <c r="CB9976"/>
      <c r="CG9976" s="65"/>
      <c r="DK9976" s="95"/>
      <c r="DO9976" s="141"/>
      <c r="DZ9976" s="141"/>
      <c r="EA9976" s="141"/>
      <c r="ED9976" s="141"/>
      <c r="EE9976" s="143"/>
    </row>
    <row r="9977" spans="78:135">
      <c r="BZ9977"/>
      <c r="CA9977"/>
      <c r="CB9977"/>
      <c r="CG9977" s="65"/>
      <c r="DK9977" s="95"/>
      <c r="DO9977" s="141"/>
      <c r="DZ9977" s="141"/>
      <c r="EA9977" s="141"/>
      <c r="ED9977" s="141"/>
      <c r="EE9977" s="143"/>
    </row>
    <row r="9978" spans="78:135">
      <c r="BZ9978"/>
      <c r="CA9978"/>
      <c r="CB9978"/>
      <c r="CG9978" s="65"/>
      <c r="DK9978" s="95"/>
      <c r="DO9978" s="141"/>
      <c r="DZ9978" s="141"/>
      <c r="EA9978" s="141"/>
      <c r="ED9978" s="141"/>
      <c r="EE9978" s="143"/>
    </row>
    <row r="9979" spans="78:135">
      <c r="BZ9979"/>
      <c r="CA9979"/>
      <c r="CB9979"/>
      <c r="CG9979" s="65"/>
      <c r="DK9979" s="95"/>
      <c r="DO9979" s="141"/>
      <c r="DZ9979" s="141"/>
      <c r="EA9979" s="141"/>
      <c r="ED9979" s="141"/>
      <c r="EE9979" s="143"/>
    </row>
    <row r="9980" spans="78:135">
      <c r="BZ9980"/>
      <c r="CA9980"/>
      <c r="CB9980"/>
      <c r="CG9980" s="65"/>
      <c r="DK9980" s="95"/>
      <c r="DO9980" s="141"/>
      <c r="DZ9980" s="141"/>
      <c r="EA9980" s="141"/>
      <c r="ED9980" s="141"/>
      <c r="EE9980" s="143"/>
    </row>
    <row r="9981" spans="78:135">
      <c r="BZ9981"/>
      <c r="CA9981"/>
      <c r="CB9981"/>
      <c r="CG9981" s="65"/>
      <c r="DK9981" s="95"/>
      <c r="DO9981" s="141"/>
      <c r="DZ9981" s="141"/>
      <c r="EA9981" s="141"/>
      <c r="ED9981" s="141"/>
      <c r="EE9981" s="143"/>
    </row>
    <row r="9982" spans="78:135">
      <c r="BZ9982"/>
      <c r="CA9982"/>
      <c r="CB9982"/>
      <c r="CG9982" s="65"/>
      <c r="DK9982" s="95"/>
      <c r="DO9982" s="141"/>
      <c r="DZ9982" s="141"/>
      <c r="EA9982" s="141"/>
      <c r="ED9982" s="141"/>
      <c r="EE9982" s="143"/>
    </row>
    <row r="9983" spans="78:135">
      <c r="BZ9983"/>
      <c r="CA9983"/>
      <c r="CB9983"/>
      <c r="CG9983" s="65"/>
      <c r="DK9983" s="95"/>
      <c r="DO9983" s="141"/>
      <c r="DZ9983" s="141"/>
      <c r="EA9983" s="141"/>
      <c r="ED9983" s="141"/>
      <c r="EE9983" s="143"/>
    </row>
    <row r="9984" spans="78:135">
      <c r="BZ9984"/>
      <c r="CA9984"/>
      <c r="CB9984"/>
      <c r="CG9984" s="65"/>
      <c r="DK9984" s="95"/>
      <c r="DO9984" s="141"/>
      <c r="DZ9984" s="141"/>
      <c r="EA9984" s="141"/>
      <c r="ED9984" s="141"/>
      <c r="EE9984" s="143"/>
    </row>
    <row r="9985" spans="78:135">
      <c r="BZ9985"/>
      <c r="CA9985"/>
      <c r="CB9985"/>
      <c r="CG9985" s="65"/>
      <c r="DK9985" s="95"/>
      <c r="DO9985" s="141"/>
      <c r="DZ9985" s="141"/>
      <c r="EA9985" s="141"/>
      <c r="ED9985" s="141"/>
      <c r="EE9985" s="143"/>
    </row>
    <row r="9986" spans="78:135">
      <c r="BZ9986"/>
      <c r="CA9986"/>
      <c r="CB9986"/>
      <c r="CG9986" s="65"/>
      <c r="DK9986" s="95"/>
      <c r="DO9986" s="141"/>
      <c r="DZ9986" s="141"/>
      <c r="EA9986" s="141"/>
      <c r="ED9986" s="141"/>
      <c r="EE9986" s="143"/>
    </row>
    <row r="9987" spans="78:135">
      <c r="BZ9987"/>
      <c r="CA9987"/>
      <c r="CB9987"/>
      <c r="CG9987" s="65"/>
      <c r="DK9987" s="95"/>
      <c r="DO9987" s="141"/>
      <c r="DZ9987" s="141"/>
      <c r="EA9987" s="141"/>
      <c r="ED9987" s="141"/>
      <c r="EE9987" s="143"/>
    </row>
    <row r="9988" spans="78:135">
      <c r="BZ9988"/>
      <c r="CA9988"/>
      <c r="CB9988"/>
      <c r="CG9988" s="65"/>
      <c r="DK9988" s="95"/>
      <c r="DO9988" s="141"/>
      <c r="DZ9988" s="141"/>
      <c r="EA9988" s="141"/>
      <c r="ED9988" s="141"/>
      <c r="EE9988" s="143"/>
    </row>
    <row r="9989" spans="78:135">
      <c r="BZ9989"/>
      <c r="CA9989"/>
      <c r="CB9989"/>
      <c r="CG9989" s="65"/>
      <c r="DK9989" s="95"/>
      <c r="DO9989" s="141"/>
      <c r="DZ9989" s="141"/>
      <c r="EA9989" s="141"/>
      <c r="ED9989" s="141"/>
      <c r="EE9989" s="143"/>
    </row>
    <row r="9990" spans="78:135">
      <c r="BZ9990"/>
      <c r="CA9990"/>
      <c r="CB9990"/>
      <c r="CG9990" s="65"/>
      <c r="DK9990" s="95"/>
      <c r="DO9990" s="141"/>
      <c r="DZ9990" s="141"/>
      <c r="EA9990" s="141"/>
      <c r="ED9990" s="141"/>
      <c r="EE9990" s="143"/>
    </row>
    <row r="9991" spans="78:135">
      <c r="BZ9991"/>
      <c r="CA9991"/>
      <c r="CB9991"/>
      <c r="CG9991" s="65"/>
      <c r="DK9991" s="95"/>
      <c r="DO9991" s="141"/>
      <c r="DZ9991" s="141"/>
      <c r="EA9991" s="141"/>
      <c r="ED9991" s="141"/>
      <c r="EE9991" s="143"/>
    </row>
    <row r="9992" spans="78:135">
      <c r="BZ9992"/>
      <c r="CA9992"/>
      <c r="CB9992"/>
      <c r="CG9992" s="65"/>
      <c r="DK9992" s="95"/>
      <c r="DO9992" s="141"/>
      <c r="DZ9992" s="141"/>
      <c r="EA9992" s="141"/>
      <c r="ED9992" s="141"/>
      <c r="EE9992" s="143"/>
    </row>
    <row r="9993" spans="78:135">
      <c r="BZ9993"/>
      <c r="CA9993"/>
      <c r="CB9993"/>
      <c r="CG9993" s="65"/>
      <c r="DK9993" s="95"/>
      <c r="DO9993" s="141"/>
      <c r="DZ9993" s="141"/>
      <c r="EA9993" s="141"/>
      <c r="ED9993" s="141"/>
      <c r="EE9993" s="143"/>
    </row>
    <row r="9994" spans="78:135">
      <c r="BZ9994"/>
      <c r="CA9994"/>
      <c r="CB9994"/>
      <c r="CG9994" s="65"/>
      <c r="DK9994" s="95"/>
      <c r="DO9994" s="141"/>
      <c r="DZ9994" s="141"/>
      <c r="EA9994" s="141"/>
      <c r="ED9994" s="141"/>
      <c r="EE9994" s="143"/>
    </row>
    <row r="9995" spans="78:135">
      <c r="BZ9995"/>
      <c r="CA9995"/>
      <c r="CB9995"/>
      <c r="CG9995" s="65"/>
      <c r="DK9995" s="95"/>
      <c r="DO9995" s="141"/>
      <c r="DZ9995" s="141"/>
      <c r="EA9995" s="141"/>
      <c r="ED9995" s="141"/>
      <c r="EE9995" s="143"/>
    </row>
    <row r="9996" spans="78:135">
      <c r="BZ9996"/>
      <c r="CA9996"/>
      <c r="CB9996"/>
      <c r="CG9996"/>
      <c r="DK9996" s="95"/>
      <c r="EA9996" s="141"/>
      <c r="ED9996" s="141"/>
      <c r="EE9996" s="143"/>
    </row>
    <row r="9997" spans="78:135">
      <c r="BZ9997"/>
      <c r="CA9997"/>
      <c r="CB9997"/>
      <c r="CG9997"/>
      <c r="DK9997" s="95"/>
      <c r="EA9997" s="141"/>
      <c r="ED9997" s="141"/>
      <c r="EE9997" s="143"/>
    </row>
    <row r="9998" spans="78:135">
      <c r="BZ9998"/>
      <c r="CA9998"/>
      <c r="CB9998"/>
      <c r="CG9998"/>
      <c r="DK9998" s="95"/>
      <c r="EA9998" s="141"/>
      <c r="ED9998" s="141"/>
      <c r="EE9998" s="143"/>
    </row>
    <row r="9999" spans="78:135">
      <c r="BZ9999"/>
      <c r="CA9999"/>
      <c r="CB9999"/>
      <c r="CG9999"/>
      <c r="DK9999" s="95"/>
      <c r="EA9999" s="141"/>
      <c r="ED9999" s="141"/>
      <c r="EE9999" s="143"/>
    </row>
    <row r="10000" spans="78:135">
      <c r="BZ10000"/>
      <c r="CA10000"/>
      <c r="CB10000"/>
      <c r="CG10000"/>
      <c r="DK10000" s="95"/>
      <c r="EA10000" s="141"/>
      <c r="ED10000" s="141"/>
      <c r="EE10000" s="143"/>
    </row>
    <row r="10001" spans="85:135">
      <c r="CG10001"/>
      <c r="DK10001" s="95"/>
      <c r="EA10001" s="141"/>
      <c r="ED10001" s="141"/>
      <c r="EE10001" s="143"/>
    </row>
    <row r="10002" spans="85:135">
      <c r="CG10002"/>
      <c r="DK10002" s="95"/>
      <c r="EA10002" s="141"/>
      <c r="ED10002" s="141"/>
      <c r="EE10002" s="143"/>
    </row>
    <row r="10003" spans="85:135">
      <c r="CG10003"/>
      <c r="DK10003" s="95"/>
      <c r="EA10003" s="141"/>
      <c r="ED10003" s="141"/>
      <c r="EE10003" s="143"/>
    </row>
    <row r="10004" spans="85:135">
      <c r="CG10004"/>
      <c r="DK10004" s="95"/>
      <c r="EA10004" s="141"/>
      <c r="ED10004" s="141"/>
      <c r="EE10004" s="143"/>
    </row>
    <row r="10005" spans="85:135">
      <c r="CG10005"/>
      <c r="DK10005" s="95"/>
      <c r="EA10005" s="141"/>
      <c r="ED10005" s="141"/>
      <c r="EE10005" s="143"/>
    </row>
    <row r="10006" spans="85:135">
      <c r="CG10006"/>
      <c r="DK10006" s="95"/>
      <c r="EA10006" s="141"/>
      <c r="ED10006" s="141"/>
      <c r="EE10006" s="143"/>
    </row>
    <row r="10007" spans="85:135">
      <c r="CG10007"/>
      <c r="DK10007" s="95"/>
      <c r="EA10007" s="141"/>
      <c r="ED10007" s="141"/>
      <c r="EE10007" s="143"/>
    </row>
    <row r="10008" spans="85:135">
      <c r="CG10008"/>
      <c r="DK10008" s="95"/>
      <c r="EA10008" s="141"/>
      <c r="ED10008" s="141"/>
      <c r="EE10008" s="143"/>
    </row>
    <row r="10009" spans="85:135">
      <c r="CG10009"/>
      <c r="DK10009" s="95"/>
      <c r="EA10009" s="141"/>
      <c r="ED10009" s="141"/>
      <c r="EE10009" s="143"/>
    </row>
    <row r="10010" spans="85:135">
      <c r="CG10010"/>
      <c r="DK10010" s="95"/>
      <c r="EA10010" s="141"/>
      <c r="ED10010" s="141"/>
      <c r="EE10010" s="143"/>
    </row>
    <row r="10011" spans="85:135">
      <c r="CG10011"/>
      <c r="DK10011" s="95"/>
      <c r="EA10011" s="141"/>
      <c r="ED10011" s="141"/>
      <c r="EE10011" s="143"/>
    </row>
    <row r="10012" spans="85:135">
      <c r="CG10012"/>
      <c r="DK10012" s="95"/>
      <c r="EA10012" s="141"/>
      <c r="ED10012" s="141"/>
      <c r="EE10012" s="143"/>
    </row>
    <row r="10013" spans="85:135">
      <c r="CG10013"/>
      <c r="DK10013" s="95"/>
      <c r="EA10013" s="141"/>
      <c r="ED10013" s="141"/>
      <c r="EE10013" s="143"/>
    </row>
    <row r="10014" spans="85:135">
      <c r="CG10014"/>
      <c r="DK10014" s="95"/>
      <c r="EA10014" s="141"/>
      <c r="ED10014" s="141"/>
      <c r="EE10014" s="143"/>
    </row>
    <row r="10015" spans="85:135">
      <c r="CG10015"/>
      <c r="DK10015" s="95"/>
      <c r="EA10015" s="141"/>
      <c r="ED10015" s="141"/>
      <c r="EE10015" s="143"/>
    </row>
    <row r="10016" spans="85:135">
      <c r="CG10016"/>
      <c r="DK10016" s="95"/>
      <c r="EA10016" s="141"/>
      <c r="ED10016" s="141"/>
      <c r="EE10016" s="143"/>
    </row>
    <row r="10017" spans="85:135">
      <c r="CG10017"/>
      <c r="DK10017" s="95"/>
      <c r="EA10017" s="141"/>
      <c r="ED10017" s="141"/>
      <c r="EE10017" s="143"/>
    </row>
    <row r="10018" spans="85:135">
      <c r="CG10018"/>
      <c r="DK10018" s="95"/>
      <c r="EA10018" s="141"/>
      <c r="ED10018" s="141"/>
      <c r="EE10018" s="143"/>
    </row>
    <row r="10019" spans="85:135">
      <c r="CG10019"/>
      <c r="DK10019" s="95"/>
      <c r="EA10019" s="141"/>
      <c r="ED10019" s="141"/>
      <c r="EE10019" s="143"/>
    </row>
    <row r="10020" spans="85:135">
      <c r="CG10020"/>
      <c r="DK10020" s="95"/>
      <c r="EA10020" s="141"/>
      <c r="ED10020" s="141"/>
      <c r="EE10020" s="143"/>
    </row>
    <row r="10021" spans="85:135">
      <c r="CG10021"/>
      <c r="DK10021" s="95"/>
      <c r="EA10021" s="141"/>
      <c r="ED10021" s="141"/>
      <c r="EE10021" s="143"/>
    </row>
    <row r="10022" spans="85:135">
      <c r="CG10022"/>
      <c r="DK10022" s="95"/>
      <c r="EA10022" s="141"/>
      <c r="ED10022" s="141"/>
      <c r="EE10022" s="143"/>
    </row>
    <row r="10023" spans="85:135">
      <c r="CG10023"/>
      <c r="DK10023" s="95"/>
      <c r="EA10023" s="141"/>
      <c r="ED10023" s="141"/>
      <c r="EE10023" s="143"/>
    </row>
    <row r="10024" spans="85:135">
      <c r="CG10024"/>
      <c r="DK10024" s="95"/>
      <c r="EA10024" s="141"/>
      <c r="ED10024" s="141"/>
      <c r="EE10024" s="143"/>
    </row>
    <row r="10025" spans="85:135">
      <c r="CG10025"/>
      <c r="DK10025" s="95"/>
      <c r="EA10025" s="141"/>
      <c r="ED10025" s="141"/>
      <c r="EE10025" s="143"/>
    </row>
    <row r="10026" spans="85:135">
      <c r="CG10026"/>
      <c r="DK10026" s="95"/>
      <c r="EA10026" s="141"/>
      <c r="ED10026" s="141"/>
      <c r="EE10026" s="143"/>
    </row>
    <row r="10027" spans="85:135">
      <c r="CG10027"/>
      <c r="DK10027" s="95"/>
      <c r="EA10027" s="141"/>
      <c r="ED10027" s="141"/>
      <c r="EE10027" s="143"/>
    </row>
    <row r="10028" spans="85:135">
      <c r="CG10028"/>
      <c r="DK10028" s="95"/>
      <c r="EA10028" s="141"/>
      <c r="ED10028" s="141"/>
      <c r="EE10028" s="143"/>
    </row>
    <row r="10029" spans="85:135">
      <c r="CG10029"/>
      <c r="DK10029" s="95"/>
      <c r="EA10029" s="141"/>
      <c r="ED10029" s="141"/>
      <c r="EE10029" s="143"/>
    </row>
    <row r="10030" spans="85:135">
      <c r="CG10030"/>
      <c r="DK10030" s="95"/>
      <c r="EA10030" s="141"/>
      <c r="ED10030" s="141"/>
      <c r="EE10030" s="143"/>
    </row>
    <row r="10031" spans="85:135">
      <c r="CG10031"/>
      <c r="DK10031" s="95"/>
      <c r="EA10031" s="141"/>
      <c r="ED10031" s="141"/>
      <c r="EE10031" s="143"/>
    </row>
    <row r="10032" spans="85:135">
      <c r="CG10032"/>
      <c r="DK10032" s="95"/>
      <c r="EA10032" s="141"/>
      <c r="ED10032" s="141"/>
      <c r="EE10032" s="143"/>
    </row>
    <row r="10033" spans="85:135">
      <c r="CG10033"/>
      <c r="DK10033" s="95"/>
      <c r="EA10033" s="141"/>
      <c r="ED10033" s="141"/>
      <c r="EE10033" s="143"/>
    </row>
    <row r="10034" spans="85:135">
      <c r="CG10034"/>
      <c r="DK10034" s="95"/>
      <c r="EA10034" s="141"/>
      <c r="ED10034" s="141"/>
      <c r="EE10034" s="143"/>
    </row>
    <row r="10035" spans="85:135">
      <c r="CG10035"/>
      <c r="DK10035" s="95"/>
      <c r="EA10035" s="141"/>
      <c r="ED10035" s="141"/>
      <c r="EE10035" s="143"/>
    </row>
    <row r="10036" spans="85:135">
      <c r="CG10036"/>
      <c r="DK10036" s="95"/>
      <c r="EA10036" s="141"/>
      <c r="ED10036" s="141"/>
      <c r="EE10036" s="143"/>
    </row>
    <row r="10037" spans="85:135">
      <c r="CG10037"/>
      <c r="DK10037" s="95"/>
      <c r="EA10037" s="141"/>
      <c r="ED10037" s="141"/>
      <c r="EE10037" s="143"/>
    </row>
    <row r="10038" spans="85:135">
      <c r="CG10038"/>
      <c r="DK10038" s="95"/>
      <c r="EA10038" s="141"/>
      <c r="ED10038" s="141"/>
      <c r="EE10038" s="143"/>
    </row>
    <row r="10039" spans="85:135">
      <c r="CG10039"/>
      <c r="DK10039" s="95"/>
      <c r="EA10039" s="141"/>
      <c r="ED10039" s="141"/>
      <c r="EE10039" s="143"/>
    </row>
    <row r="10040" spans="85:135">
      <c r="CG10040"/>
      <c r="DK10040" s="95"/>
      <c r="EA10040" s="141"/>
      <c r="ED10040" s="141"/>
      <c r="EE10040" s="143"/>
    </row>
    <row r="10041" spans="85:135">
      <c r="CG10041"/>
      <c r="DK10041" s="95"/>
      <c r="EA10041" s="141"/>
      <c r="ED10041" s="141"/>
      <c r="EE10041" s="143"/>
    </row>
    <row r="10042" spans="85:135">
      <c r="CG10042"/>
      <c r="DK10042" s="95"/>
      <c r="EA10042" s="141"/>
      <c r="ED10042" s="141"/>
      <c r="EE10042" s="143"/>
    </row>
    <row r="10043" spans="85:135">
      <c r="CG10043"/>
      <c r="DK10043" s="95"/>
      <c r="EA10043" s="141"/>
      <c r="ED10043" s="141"/>
      <c r="EE10043" s="143"/>
    </row>
    <row r="10044" spans="85:135">
      <c r="CG10044"/>
      <c r="DK10044" s="95"/>
      <c r="EA10044" s="141"/>
      <c r="ED10044" s="141"/>
      <c r="EE10044" s="143"/>
    </row>
    <row r="10045" spans="85:135">
      <c r="CG10045"/>
      <c r="DK10045" s="95"/>
      <c r="EA10045" s="141"/>
      <c r="ED10045" s="141"/>
      <c r="EE10045" s="143"/>
    </row>
    <row r="10046" spans="85:135">
      <c r="CG10046"/>
      <c r="DK10046" s="95"/>
      <c r="EA10046" s="141"/>
      <c r="ED10046" s="141"/>
      <c r="EE10046" s="143"/>
    </row>
    <row r="10047" spans="85:135">
      <c r="CG10047"/>
      <c r="DK10047" s="95"/>
      <c r="EA10047" s="141"/>
      <c r="ED10047" s="141"/>
      <c r="EE10047" s="143"/>
    </row>
    <row r="10048" spans="85:135">
      <c r="CG10048"/>
      <c r="DK10048" s="95"/>
      <c r="EA10048" s="141"/>
      <c r="ED10048" s="141"/>
      <c r="EE10048" s="143"/>
    </row>
    <row r="10049" spans="85:135">
      <c r="CG10049"/>
      <c r="DK10049" s="95"/>
      <c r="EA10049" s="141"/>
      <c r="ED10049" s="141"/>
      <c r="EE10049" s="143"/>
    </row>
    <row r="10050" spans="85:135">
      <c r="CG10050"/>
      <c r="DK10050" s="95"/>
      <c r="EA10050" s="141"/>
      <c r="ED10050" s="141"/>
      <c r="EE10050" s="143"/>
    </row>
    <row r="10051" spans="85:135">
      <c r="CG10051"/>
      <c r="DK10051" s="95"/>
      <c r="EA10051" s="141"/>
      <c r="ED10051" s="141"/>
      <c r="EE10051" s="143"/>
    </row>
    <row r="10052" spans="85:135">
      <c r="CG10052"/>
      <c r="DK10052" s="95"/>
      <c r="EA10052" s="141"/>
      <c r="ED10052" s="141"/>
      <c r="EE10052" s="143"/>
    </row>
    <row r="10053" spans="85:135">
      <c r="CG10053"/>
      <c r="DK10053" s="95"/>
      <c r="EA10053" s="141"/>
      <c r="ED10053" s="141"/>
      <c r="EE10053" s="143"/>
    </row>
    <row r="10054" spans="85:135">
      <c r="CG10054"/>
      <c r="DK10054" s="95"/>
      <c r="EA10054" s="141"/>
      <c r="ED10054" s="141"/>
      <c r="EE10054" s="143"/>
    </row>
    <row r="10055" spans="85:135">
      <c r="CG10055"/>
      <c r="DK10055" s="95"/>
      <c r="EA10055" s="141"/>
      <c r="ED10055" s="141"/>
      <c r="EE10055" s="143"/>
    </row>
    <row r="10056" spans="85:135">
      <c r="CG10056"/>
      <c r="DK10056" s="95"/>
      <c r="EA10056" s="141"/>
      <c r="ED10056" s="141"/>
      <c r="EE10056" s="143"/>
    </row>
    <row r="10057" spans="85:135">
      <c r="CG10057"/>
      <c r="DK10057" s="95"/>
      <c r="EA10057" s="141"/>
      <c r="ED10057" s="141"/>
      <c r="EE10057" s="143"/>
    </row>
    <row r="10058" spans="85:135">
      <c r="CG10058"/>
      <c r="DK10058" s="95"/>
      <c r="EA10058" s="141"/>
      <c r="ED10058" s="141"/>
      <c r="EE10058" s="143"/>
    </row>
    <row r="10059" spans="85:135">
      <c r="CG10059"/>
      <c r="DK10059" s="95"/>
      <c r="EA10059" s="141"/>
      <c r="ED10059" s="141"/>
      <c r="EE10059" s="143"/>
    </row>
    <row r="10060" spans="85:135">
      <c r="CG10060"/>
      <c r="DK10060" s="95"/>
      <c r="EA10060" s="141"/>
      <c r="ED10060" s="141"/>
      <c r="EE10060" s="143"/>
    </row>
    <row r="10061" spans="85:135">
      <c r="CG10061"/>
      <c r="DK10061" s="95"/>
      <c r="EA10061" s="141"/>
      <c r="ED10061" s="141"/>
      <c r="EE10061" s="143"/>
    </row>
    <row r="10062" spans="85:135">
      <c r="CG10062"/>
      <c r="DK10062" s="95"/>
      <c r="EA10062" s="141"/>
      <c r="ED10062" s="141"/>
      <c r="EE10062" s="143"/>
    </row>
    <row r="10063" spans="85:135">
      <c r="CG10063"/>
      <c r="DK10063" s="95"/>
      <c r="EA10063" s="141"/>
      <c r="ED10063" s="141"/>
      <c r="EE10063" s="143"/>
    </row>
    <row r="10064" spans="85:135">
      <c r="CG10064"/>
      <c r="DK10064" s="95"/>
      <c r="EA10064" s="141"/>
      <c r="ED10064" s="141"/>
      <c r="EE10064" s="143"/>
    </row>
    <row r="10065" spans="85:135">
      <c r="CG10065"/>
      <c r="DK10065" s="95"/>
      <c r="EA10065" s="141"/>
      <c r="ED10065" s="141"/>
      <c r="EE10065" s="143"/>
    </row>
    <row r="10066" spans="85:135">
      <c r="CG10066"/>
      <c r="DK10066" s="95"/>
      <c r="EA10066" s="141"/>
      <c r="ED10066" s="141"/>
      <c r="EE10066" s="143"/>
    </row>
    <row r="10067" spans="85:135">
      <c r="CG10067"/>
      <c r="DK10067" s="95"/>
      <c r="EA10067" s="141"/>
      <c r="ED10067" s="141"/>
      <c r="EE10067" s="143"/>
    </row>
    <row r="10068" spans="85:135">
      <c r="CG10068"/>
      <c r="DK10068" s="95"/>
      <c r="EA10068" s="141"/>
      <c r="ED10068" s="141"/>
      <c r="EE10068" s="143"/>
    </row>
    <row r="10069" spans="85:135">
      <c r="CG10069"/>
      <c r="DK10069" s="95"/>
      <c r="EA10069" s="141"/>
      <c r="ED10069" s="141"/>
      <c r="EE10069" s="143"/>
    </row>
    <row r="10070" spans="85:135">
      <c r="CG10070"/>
      <c r="DK10070" s="95"/>
      <c r="EA10070" s="141"/>
      <c r="ED10070" s="141"/>
      <c r="EE10070" s="143"/>
    </row>
    <row r="10071" spans="85:135">
      <c r="CG10071"/>
      <c r="DK10071" s="95"/>
      <c r="EA10071" s="141"/>
      <c r="ED10071" s="141"/>
      <c r="EE10071" s="143"/>
    </row>
    <row r="10072" spans="85:135">
      <c r="CG10072"/>
      <c r="DK10072" s="95"/>
      <c r="EA10072" s="141"/>
      <c r="ED10072" s="141"/>
      <c r="EE10072" s="143"/>
    </row>
    <row r="10073" spans="85:135">
      <c r="CG10073"/>
      <c r="DK10073" s="95"/>
      <c r="EA10073" s="141"/>
      <c r="ED10073" s="141"/>
      <c r="EE10073" s="143"/>
    </row>
    <row r="10074" spans="85:135">
      <c r="CG10074"/>
      <c r="DK10074" s="95"/>
      <c r="EA10074" s="141"/>
      <c r="ED10074" s="141"/>
      <c r="EE10074" s="143"/>
    </row>
    <row r="10075" spans="85:135">
      <c r="CG10075"/>
      <c r="DK10075" s="95"/>
      <c r="EA10075" s="141"/>
      <c r="ED10075" s="141"/>
      <c r="EE10075" s="143"/>
    </row>
    <row r="10076" spans="85:135">
      <c r="CG10076"/>
      <c r="DK10076" s="95"/>
      <c r="EA10076" s="141"/>
      <c r="ED10076" s="141"/>
      <c r="EE10076" s="143"/>
    </row>
    <row r="10077" spans="85:135">
      <c r="CG10077"/>
      <c r="DK10077" s="95"/>
      <c r="EA10077" s="141"/>
      <c r="ED10077" s="141"/>
      <c r="EE10077" s="143"/>
    </row>
    <row r="10078" spans="85:135">
      <c r="CG10078"/>
      <c r="DK10078" s="95"/>
      <c r="EA10078" s="141"/>
      <c r="ED10078" s="141"/>
      <c r="EE10078" s="143"/>
    </row>
    <row r="10079" spans="85:135">
      <c r="CG10079"/>
      <c r="DK10079" s="95"/>
      <c r="EA10079" s="141"/>
      <c r="ED10079" s="141"/>
      <c r="EE10079" s="143"/>
    </row>
    <row r="10080" spans="85:135">
      <c r="CG10080"/>
      <c r="DK10080" s="95"/>
      <c r="EA10080" s="141"/>
      <c r="ED10080" s="141"/>
      <c r="EE10080" s="143"/>
    </row>
    <row r="10081" spans="85:135">
      <c r="CG10081"/>
      <c r="DK10081" s="95"/>
      <c r="EA10081" s="141"/>
      <c r="ED10081" s="141"/>
      <c r="EE10081" s="143"/>
    </row>
    <row r="10082" spans="85:135">
      <c r="CG10082"/>
      <c r="DK10082" s="95"/>
      <c r="EA10082" s="141"/>
      <c r="ED10082" s="141"/>
      <c r="EE10082" s="143"/>
    </row>
    <row r="10083" spans="85:135">
      <c r="CG10083"/>
      <c r="DK10083" s="95"/>
      <c r="EA10083" s="141"/>
      <c r="ED10083" s="141"/>
      <c r="EE10083" s="143"/>
    </row>
    <row r="10084" spans="85:135">
      <c r="CG10084"/>
      <c r="DK10084" s="95"/>
      <c r="EA10084" s="141"/>
      <c r="ED10084" s="141"/>
      <c r="EE10084" s="143"/>
    </row>
    <row r="10085" spans="85:135">
      <c r="CG10085"/>
      <c r="DK10085" s="95"/>
      <c r="EA10085" s="141"/>
      <c r="ED10085" s="141"/>
      <c r="EE10085" s="143"/>
    </row>
    <row r="10086" spans="85:135">
      <c r="CG10086"/>
      <c r="DK10086" s="95"/>
      <c r="EA10086" s="141"/>
      <c r="ED10086" s="141"/>
      <c r="EE10086" s="143"/>
    </row>
    <row r="10087" spans="85:135">
      <c r="CG10087"/>
      <c r="DK10087" s="95"/>
      <c r="EA10087" s="141"/>
      <c r="ED10087" s="141"/>
      <c r="EE10087" s="143"/>
    </row>
    <row r="10088" spans="85:135">
      <c r="CG10088"/>
      <c r="DK10088" s="95"/>
      <c r="EA10088" s="141"/>
      <c r="ED10088" s="141"/>
      <c r="EE10088" s="143"/>
    </row>
    <row r="10089" spans="85:135">
      <c r="CG10089"/>
      <c r="DK10089" s="95"/>
      <c r="EA10089" s="141"/>
      <c r="ED10089" s="141"/>
      <c r="EE10089" s="143"/>
    </row>
    <row r="10090" spans="85:135">
      <c r="CG10090"/>
      <c r="DK10090" s="95"/>
      <c r="EA10090" s="141"/>
      <c r="ED10090" s="141"/>
      <c r="EE10090" s="143"/>
    </row>
    <row r="10091" spans="85:135">
      <c r="CG10091"/>
      <c r="DK10091" s="95"/>
      <c r="EA10091" s="141"/>
      <c r="ED10091" s="141"/>
      <c r="EE10091" s="143"/>
    </row>
    <row r="10092" spans="85:135">
      <c r="CG10092"/>
      <c r="DK10092" s="95"/>
      <c r="EA10092" s="141"/>
      <c r="ED10092" s="141"/>
      <c r="EE10092" s="143"/>
    </row>
    <row r="10093" spans="85:135">
      <c r="CG10093"/>
      <c r="DK10093" s="95"/>
      <c r="EA10093" s="141"/>
      <c r="ED10093" s="141"/>
      <c r="EE10093" s="143"/>
    </row>
    <row r="10094" spans="85:135">
      <c r="CG10094"/>
      <c r="DK10094" s="95"/>
      <c r="EA10094" s="141"/>
      <c r="ED10094" s="141"/>
      <c r="EE10094" s="143"/>
    </row>
    <row r="10095" spans="85:135">
      <c r="CG10095"/>
      <c r="DK10095" s="95"/>
      <c r="EA10095" s="141"/>
      <c r="ED10095" s="141"/>
      <c r="EE10095" s="143"/>
    </row>
    <row r="10096" spans="85:135">
      <c r="CG10096"/>
      <c r="DK10096" s="95"/>
      <c r="EA10096" s="141"/>
      <c r="ED10096" s="141"/>
      <c r="EE10096" s="143"/>
    </row>
    <row r="10097" spans="85:135">
      <c r="CG10097"/>
      <c r="DK10097" s="95"/>
      <c r="EA10097" s="141"/>
      <c r="ED10097" s="141"/>
      <c r="EE10097" s="143"/>
    </row>
    <row r="10098" spans="85:135">
      <c r="CG10098"/>
      <c r="DK10098" s="95"/>
      <c r="EA10098" s="141"/>
      <c r="ED10098" s="141"/>
      <c r="EE10098" s="143"/>
    </row>
    <row r="10099" spans="85:135">
      <c r="CG10099"/>
      <c r="DK10099" s="95"/>
      <c r="EA10099" s="141"/>
      <c r="ED10099" s="141"/>
      <c r="EE10099" s="143"/>
    </row>
    <row r="10100" spans="85:135">
      <c r="CG10100"/>
      <c r="DK10100" s="95"/>
      <c r="EA10100" s="141"/>
      <c r="ED10100" s="141"/>
      <c r="EE10100" s="143"/>
    </row>
    <row r="10101" spans="85:135">
      <c r="CG10101"/>
      <c r="DK10101" s="95"/>
      <c r="EA10101" s="141"/>
      <c r="ED10101" s="141"/>
      <c r="EE10101" s="143"/>
    </row>
    <row r="10102" spans="85:135">
      <c r="CG10102"/>
      <c r="DK10102" s="95"/>
      <c r="EA10102" s="141"/>
      <c r="ED10102" s="141"/>
      <c r="EE10102" s="143"/>
    </row>
    <row r="10103" spans="85:135">
      <c r="CG10103"/>
      <c r="DK10103" s="95"/>
      <c r="EA10103" s="141"/>
      <c r="ED10103" s="141"/>
      <c r="EE10103" s="143"/>
    </row>
    <row r="10104" spans="85:135">
      <c r="CG10104"/>
      <c r="DK10104" s="95"/>
      <c r="EA10104" s="141"/>
      <c r="ED10104" s="141"/>
      <c r="EE10104" s="143"/>
    </row>
    <row r="10105" spans="85:135">
      <c r="CG10105"/>
      <c r="DK10105" s="95"/>
      <c r="EA10105" s="141"/>
      <c r="ED10105" s="141"/>
      <c r="EE10105" s="143"/>
    </row>
    <row r="10106" spans="85:135">
      <c r="CG10106"/>
      <c r="DK10106" s="95"/>
      <c r="EA10106" s="141"/>
      <c r="ED10106" s="141"/>
      <c r="EE10106" s="143"/>
    </row>
    <row r="10107" spans="85:135">
      <c r="CG10107"/>
      <c r="DK10107" s="95"/>
      <c r="EA10107" s="141"/>
      <c r="ED10107" s="141"/>
      <c r="EE10107" s="143"/>
    </row>
    <row r="10108" spans="85:135">
      <c r="CG10108"/>
      <c r="DK10108" s="95"/>
      <c r="EA10108" s="141"/>
      <c r="ED10108" s="141"/>
      <c r="EE10108" s="143"/>
    </row>
    <row r="10109" spans="85:135">
      <c r="CG10109"/>
      <c r="DK10109" s="95"/>
      <c r="EA10109" s="141"/>
      <c r="ED10109" s="141"/>
      <c r="EE10109" s="143"/>
    </row>
    <row r="10110" spans="85:135">
      <c r="CG10110"/>
      <c r="DK10110" s="95"/>
      <c r="EA10110" s="141"/>
      <c r="ED10110" s="141"/>
      <c r="EE10110" s="143"/>
    </row>
    <row r="10111" spans="85:135">
      <c r="CG10111"/>
      <c r="DK10111" s="95"/>
      <c r="EA10111" s="141"/>
      <c r="ED10111" s="141"/>
      <c r="EE10111" s="143"/>
    </row>
    <row r="10112" spans="85:135">
      <c r="CG10112"/>
      <c r="DK10112" s="95"/>
      <c r="EA10112" s="141"/>
      <c r="ED10112" s="141"/>
      <c r="EE10112" s="143"/>
    </row>
    <row r="10113" spans="85:135">
      <c r="CG10113"/>
      <c r="DK10113" s="95"/>
      <c r="EA10113" s="141"/>
      <c r="ED10113" s="141"/>
      <c r="EE10113" s="143"/>
    </row>
    <row r="10114" spans="85:135">
      <c r="CG10114"/>
      <c r="DK10114" s="95"/>
      <c r="EA10114" s="141"/>
      <c r="ED10114" s="141"/>
      <c r="EE10114" s="143"/>
    </row>
    <row r="10115" spans="85:135">
      <c r="CG10115"/>
      <c r="DK10115" s="95"/>
      <c r="EA10115" s="141"/>
      <c r="ED10115" s="141"/>
      <c r="EE10115" s="143"/>
    </row>
    <row r="10116" spans="85:135">
      <c r="CG10116"/>
      <c r="DK10116" s="95"/>
      <c r="EA10116" s="141"/>
      <c r="ED10116" s="141"/>
      <c r="EE10116" s="143"/>
    </row>
    <row r="10117" spans="85:135">
      <c r="CG10117"/>
      <c r="DK10117" s="95"/>
      <c r="EA10117" s="141"/>
      <c r="ED10117" s="141"/>
      <c r="EE10117" s="143"/>
    </row>
    <row r="10118" spans="85:135">
      <c r="CG10118"/>
      <c r="DK10118" s="95"/>
      <c r="EA10118" s="141"/>
      <c r="ED10118" s="141"/>
      <c r="EE10118" s="143"/>
    </row>
    <row r="10119" spans="85:135">
      <c r="CG10119"/>
      <c r="DK10119" s="95"/>
      <c r="EA10119" s="141"/>
      <c r="ED10119" s="141"/>
      <c r="EE10119" s="143"/>
    </row>
    <row r="10120" spans="85:135">
      <c r="CG10120"/>
      <c r="DK10120" s="95"/>
      <c r="EA10120" s="141"/>
      <c r="ED10120" s="141"/>
      <c r="EE10120" s="143"/>
    </row>
    <row r="10121" spans="85:135">
      <c r="CG10121"/>
      <c r="DK10121" s="95"/>
      <c r="EA10121" s="141"/>
      <c r="ED10121" s="141"/>
      <c r="EE10121" s="143"/>
    </row>
    <row r="10122" spans="85:135">
      <c r="CG10122"/>
      <c r="DK10122" s="95"/>
      <c r="EA10122" s="141"/>
      <c r="ED10122" s="141"/>
      <c r="EE10122" s="143"/>
    </row>
    <row r="10123" spans="85:135">
      <c r="CG10123"/>
      <c r="DK10123" s="95"/>
      <c r="EA10123" s="141"/>
      <c r="ED10123" s="141"/>
      <c r="EE10123" s="143"/>
    </row>
    <row r="10124" spans="85:135">
      <c r="CG10124"/>
      <c r="DK10124" s="95"/>
      <c r="EA10124" s="141"/>
      <c r="ED10124" s="141"/>
      <c r="EE10124" s="143"/>
    </row>
    <row r="10125" spans="85:135">
      <c r="CG10125"/>
      <c r="DK10125" s="95"/>
      <c r="EA10125" s="141"/>
      <c r="ED10125" s="141"/>
      <c r="EE10125" s="143"/>
    </row>
    <row r="10126" spans="85:135">
      <c r="CG10126"/>
      <c r="DK10126" s="95"/>
      <c r="EA10126" s="141"/>
      <c r="ED10126" s="141"/>
      <c r="EE10126" s="143"/>
    </row>
    <row r="10127" spans="85:135">
      <c r="CG10127"/>
      <c r="DK10127" s="95"/>
      <c r="EA10127" s="141"/>
      <c r="ED10127" s="141"/>
      <c r="EE10127" s="143"/>
    </row>
    <row r="10128" spans="85:135">
      <c r="CG10128"/>
      <c r="DK10128" s="95"/>
      <c r="EA10128" s="141"/>
      <c r="ED10128" s="141"/>
      <c r="EE10128" s="143"/>
    </row>
    <row r="10129" spans="85:135">
      <c r="CG10129"/>
      <c r="DK10129" s="95"/>
      <c r="EA10129" s="141"/>
      <c r="ED10129" s="141"/>
      <c r="EE10129" s="143"/>
    </row>
    <row r="10130" spans="85:135">
      <c r="CG10130"/>
      <c r="DK10130" s="95"/>
      <c r="EA10130" s="141"/>
      <c r="ED10130" s="141"/>
      <c r="EE10130" s="143"/>
    </row>
    <row r="10131" spans="85:135">
      <c r="CG10131"/>
      <c r="DK10131" s="95"/>
      <c r="EA10131" s="141"/>
      <c r="ED10131" s="141"/>
      <c r="EE10131" s="143"/>
    </row>
    <row r="10132" spans="85:135">
      <c r="CG10132"/>
      <c r="DK10132" s="95"/>
      <c r="EA10132" s="141"/>
      <c r="ED10132" s="141"/>
      <c r="EE10132" s="143"/>
    </row>
    <row r="10133" spans="85:135">
      <c r="CG10133"/>
      <c r="DK10133" s="95"/>
      <c r="EA10133" s="141"/>
      <c r="ED10133" s="141"/>
      <c r="EE10133" s="143"/>
    </row>
    <row r="10134" spans="85:135">
      <c r="CG10134"/>
      <c r="DK10134" s="95"/>
      <c r="EA10134" s="141"/>
      <c r="ED10134" s="141"/>
      <c r="EE10134" s="143"/>
    </row>
    <row r="10135" spans="85:135">
      <c r="CG10135"/>
      <c r="DK10135" s="95"/>
      <c r="EA10135" s="141"/>
      <c r="ED10135" s="141"/>
      <c r="EE10135" s="143"/>
    </row>
    <row r="10136" spans="85:135">
      <c r="CG10136"/>
      <c r="DK10136" s="95"/>
      <c r="EA10136" s="141"/>
      <c r="ED10136" s="141"/>
      <c r="EE10136" s="143"/>
    </row>
    <row r="10137" spans="85:135">
      <c r="CG10137"/>
      <c r="DK10137" s="95"/>
      <c r="EA10137" s="141"/>
      <c r="ED10137" s="141"/>
      <c r="EE10137" s="143"/>
    </row>
    <row r="10138" spans="85:135">
      <c r="CG10138"/>
      <c r="DK10138" s="95"/>
      <c r="EA10138" s="141"/>
      <c r="ED10138" s="141"/>
      <c r="EE10138" s="143"/>
    </row>
    <row r="10139" spans="85:135">
      <c r="CG10139"/>
      <c r="DK10139" s="95"/>
      <c r="EA10139" s="141"/>
      <c r="ED10139" s="141"/>
      <c r="EE10139" s="143"/>
    </row>
    <row r="10140" spans="85:135">
      <c r="CG10140"/>
      <c r="DK10140" s="95"/>
      <c r="EA10140" s="141"/>
      <c r="ED10140" s="141"/>
      <c r="EE10140" s="143"/>
    </row>
    <row r="10141" spans="85:135">
      <c r="CG10141"/>
      <c r="DK10141" s="95"/>
      <c r="EA10141" s="141"/>
      <c r="ED10141" s="141"/>
      <c r="EE10141" s="143"/>
    </row>
    <row r="10142" spans="85:135">
      <c r="CG10142"/>
      <c r="DK10142" s="95"/>
      <c r="EA10142" s="141"/>
      <c r="ED10142" s="141"/>
      <c r="EE10142" s="143"/>
    </row>
    <row r="10143" spans="85:135">
      <c r="CG10143"/>
      <c r="DK10143" s="95"/>
      <c r="EA10143" s="141"/>
      <c r="ED10143" s="141"/>
      <c r="EE10143" s="143"/>
    </row>
    <row r="10144" spans="85:135">
      <c r="CG10144"/>
      <c r="DK10144" s="95"/>
      <c r="EA10144" s="141"/>
      <c r="ED10144" s="141"/>
      <c r="EE10144" s="143"/>
    </row>
    <row r="10145" spans="85:135">
      <c r="CG10145"/>
      <c r="DK10145" s="95"/>
      <c r="EA10145" s="141"/>
      <c r="ED10145" s="141"/>
      <c r="EE10145" s="143"/>
    </row>
    <row r="10146" spans="85:135">
      <c r="CG10146"/>
      <c r="DK10146" s="95"/>
      <c r="EA10146" s="141"/>
      <c r="ED10146" s="141"/>
      <c r="EE10146" s="143"/>
    </row>
    <row r="10147" spans="85:135">
      <c r="CG10147"/>
      <c r="DK10147" s="95"/>
      <c r="EA10147" s="141"/>
      <c r="ED10147" s="141"/>
      <c r="EE10147" s="143"/>
    </row>
    <row r="10148" spans="85:135">
      <c r="CG10148"/>
      <c r="DK10148" s="95"/>
      <c r="EA10148" s="141"/>
      <c r="ED10148" s="141"/>
      <c r="EE10148" s="143"/>
    </row>
    <row r="10149" spans="85:135">
      <c r="CG10149"/>
      <c r="DK10149" s="95"/>
      <c r="EA10149" s="141"/>
      <c r="ED10149" s="141"/>
      <c r="EE10149" s="143"/>
    </row>
    <row r="10150" spans="85:135">
      <c r="CG10150"/>
      <c r="DK10150" s="95"/>
      <c r="EA10150" s="141"/>
      <c r="ED10150" s="141"/>
      <c r="EE10150" s="143"/>
    </row>
    <row r="10151" spans="85:135">
      <c r="CG10151"/>
      <c r="DK10151" s="95"/>
      <c r="EA10151" s="141"/>
      <c r="ED10151" s="141"/>
      <c r="EE10151" s="143"/>
    </row>
    <row r="10152" spans="85:135">
      <c r="CG10152"/>
      <c r="DK10152" s="95"/>
      <c r="EA10152" s="141"/>
      <c r="ED10152" s="141"/>
      <c r="EE10152" s="143"/>
    </row>
    <row r="10153" spans="85:135">
      <c r="CG10153"/>
      <c r="DK10153" s="95"/>
      <c r="EA10153" s="141"/>
      <c r="ED10153" s="141"/>
      <c r="EE10153" s="143"/>
    </row>
    <row r="10154" spans="85:135">
      <c r="CG10154"/>
      <c r="DK10154" s="95"/>
      <c r="EA10154" s="141"/>
      <c r="ED10154" s="141"/>
      <c r="EE10154" s="143"/>
    </row>
    <row r="10155" spans="85:135">
      <c r="CG10155"/>
      <c r="DK10155" s="95"/>
      <c r="EA10155" s="141"/>
      <c r="ED10155" s="141"/>
      <c r="EE10155" s="143"/>
    </row>
    <row r="10156" spans="85:135">
      <c r="CG10156"/>
      <c r="DK10156" s="95"/>
      <c r="EA10156" s="141"/>
      <c r="ED10156" s="141"/>
      <c r="EE10156" s="143"/>
    </row>
    <row r="10157" spans="85:135">
      <c r="CG10157"/>
      <c r="DK10157" s="95"/>
      <c r="EA10157" s="141"/>
      <c r="ED10157" s="141"/>
      <c r="EE10157" s="143"/>
    </row>
    <row r="10158" spans="85:135">
      <c r="CG10158"/>
      <c r="DK10158" s="95"/>
      <c r="EA10158" s="141"/>
      <c r="ED10158" s="141"/>
      <c r="EE10158" s="143"/>
    </row>
    <row r="10159" spans="85:135">
      <c r="CG10159"/>
      <c r="DK10159" s="95"/>
      <c r="EA10159" s="141"/>
      <c r="ED10159" s="141"/>
      <c r="EE10159" s="143"/>
    </row>
    <row r="10160" spans="85:135">
      <c r="CG10160"/>
      <c r="DK10160" s="95"/>
      <c r="EA10160" s="141"/>
      <c r="ED10160" s="141"/>
      <c r="EE10160" s="143"/>
    </row>
    <row r="10161" spans="85:135">
      <c r="CG10161"/>
      <c r="DK10161" s="95"/>
      <c r="EA10161" s="141"/>
      <c r="ED10161" s="141"/>
      <c r="EE10161" s="143"/>
    </row>
    <row r="10162" spans="85:135">
      <c r="CG10162"/>
      <c r="DK10162" s="95"/>
      <c r="EA10162" s="141"/>
      <c r="ED10162" s="141"/>
      <c r="EE10162" s="143"/>
    </row>
    <row r="10163" spans="85:135">
      <c r="CG10163"/>
      <c r="DK10163" s="95"/>
      <c r="EA10163" s="141"/>
      <c r="ED10163" s="141"/>
      <c r="EE10163" s="143"/>
    </row>
    <row r="10164" spans="85:135">
      <c r="CG10164"/>
      <c r="DK10164" s="95"/>
      <c r="EA10164" s="141"/>
      <c r="ED10164" s="141"/>
      <c r="EE10164" s="143"/>
    </row>
    <row r="10165" spans="85:135">
      <c r="CG10165"/>
      <c r="DK10165" s="95"/>
      <c r="EA10165" s="141"/>
      <c r="ED10165" s="141"/>
      <c r="EE10165" s="143"/>
    </row>
    <row r="10166" spans="85:135">
      <c r="CG10166"/>
      <c r="DK10166" s="95"/>
      <c r="EA10166" s="141"/>
      <c r="ED10166" s="141"/>
      <c r="EE10166" s="143"/>
    </row>
    <row r="10167" spans="85:135">
      <c r="CG10167"/>
      <c r="DK10167" s="95"/>
      <c r="EA10167" s="141"/>
      <c r="ED10167" s="141"/>
      <c r="EE10167" s="143"/>
    </row>
    <row r="10168" spans="85:135">
      <c r="CG10168"/>
      <c r="DK10168" s="95"/>
      <c r="EA10168" s="141"/>
      <c r="ED10168" s="141"/>
      <c r="EE10168" s="143"/>
    </row>
    <row r="10169" spans="85:135">
      <c r="CG10169"/>
      <c r="DK10169" s="95"/>
      <c r="EA10169" s="141"/>
      <c r="ED10169" s="141"/>
      <c r="EE10169" s="143"/>
    </row>
    <row r="10170" spans="85:135">
      <c r="CG10170"/>
      <c r="DK10170" s="95"/>
      <c r="EA10170" s="141"/>
      <c r="ED10170" s="141"/>
      <c r="EE10170" s="143"/>
    </row>
    <row r="10171" spans="85:135">
      <c r="CG10171"/>
      <c r="DK10171" s="95"/>
      <c r="EA10171" s="141"/>
      <c r="ED10171" s="141"/>
      <c r="EE10171" s="143"/>
    </row>
    <row r="10172" spans="85:135">
      <c r="CG10172"/>
      <c r="DK10172" s="95"/>
      <c r="EA10172" s="141"/>
      <c r="ED10172" s="141"/>
      <c r="EE10172" s="143"/>
    </row>
    <row r="10173" spans="85:135">
      <c r="CG10173"/>
      <c r="DK10173" s="95"/>
      <c r="EA10173" s="141"/>
      <c r="ED10173" s="141"/>
      <c r="EE10173" s="143"/>
    </row>
    <row r="10174" spans="85:135">
      <c r="CG10174"/>
      <c r="DK10174" s="95"/>
      <c r="EA10174" s="141"/>
      <c r="ED10174" s="141"/>
      <c r="EE10174" s="143"/>
    </row>
    <row r="10175" spans="85:135">
      <c r="CG10175"/>
      <c r="DK10175" s="95"/>
      <c r="EA10175" s="141"/>
      <c r="ED10175" s="141"/>
      <c r="EE10175" s="143"/>
    </row>
    <row r="10176" spans="85:135">
      <c r="CG10176"/>
      <c r="DK10176" s="95"/>
      <c r="EA10176" s="141"/>
      <c r="ED10176" s="141"/>
      <c r="EE10176" s="143"/>
    </row>
    <row r="10177" spans="85:135">
      <c r="CG10177"/>
      <c r="DK10177" s="95"/>
      <c r="EA10177" s="141"/>
      <c r="ED10177" s="141"/>
      <c r="EE10177" s="143"/>
    </row>
    <row r="10178" spans="85:135">
      <c r="CG10178"/>
      <c r="DK10178" s="95"/>
      <c r="EA10178" s="141"/>
      <c r="ED10178" s="141"/>
      <c r="EE10178" s="143"/>
    </row>
    <row r="10179" spans="85:135">
      <c r="CG10179"/>
      <c r="DK10179" s="95"/>
      <c r="EA10179" s="141"/>
      <c r="ED10179" s="141"/>
      <c r="EE10179" s="143"/>
    </row>
    <row r="10180" spans="85:135">
      <c r="CG10180"/>
      <c r="DK10180" s="95"/>
      <c r="EA10180" s="141"/>
      <c r="ED10180" s="141"/>
      <c r="EE10180" s="143"/>
    </row>
    <row r="10181" spans="85:135">
      <c r="CG10181"/>
      <c r="DK10181" s="95"/>
      <c r="EA10181" s="141"/>
      <c r="ED10181" s="141"/>
      <c r="EE10181" s="143"/>
    </row>
    <row r="10182" spans="85:135">
      <c r="CG10182"/>
      <c r="DK10182" s="95"/>
      <c r="EA10182" s="141"/>
      <c r="ED10182" s="141"/>
      <c r="EE10182" s="143"/>
    </row>
    <row r="10183" spans="85:135">
      <c r="CG10183"/>
      <c r="DK10183" s="95"/>
      <c r="EA10183" s="141"/>
      <c r="ED10183" s="141"/>
      <c r="EE10183" s="143"/>
    </row>
    <row r="10184" spans="85:135">
      <c r="CG10184"/>
      <c r="DK10184" s="95"/>
      <c r="EA10184" s="141"/>
      <c r="ED10184" s="141"/>
      <c r="EE10184" s="143"/>
    </row>
    <row r="10185" spans="85:135">
      <c r="CG10185"/>
      <c r="DK10185" s="95"/>
      <c r="EA10185" s="141"/>
      <c r="ED10185" s="141"/>
      <c r="EE10185" s="143"/>
    </row>
    <row r="10186" spans="85:135">
      <c r="CG10186"/>
      <c r="DK10186" s="95"/>
      <c r="EA10186" s="141"/>
      <c r="ED10186" s="141"/>
      <c r="EE10186" s="143"/>
    </row>
    <row r="10187" spans="85:135">
      <c r="CG10187"/>
      <c r="DK10187" s="95"/>
      <c r="EA10187" s="141"/>
      <c r="ED10187" s="141"/>
      <c r="EE10187" s="143"/>
    </row>
    <row r="10188" spans="85:135">
      <c r="CG10188"/>
      <c r="DK10188" s="95"/>
      <c r="EA10188" s="141"/>
      <c r="ED10188" s="141"/>
      <c r="EE10188" s="143"/>
    </row>
    <row r="10189" spans="85:135">
      <c r="CG10189"/>
      <c r="DK10189" s="95"/>
      <c r="EA10189" s="141"/>
      <c r="ED10189" s="141"/>
      <c r="EE10189" s="143"/>
    </row>
    <row r="10190" spans="85:135">
      <c r="CG10190"/>
      <c r="DK10190" s="95"/>
      <c r="EA10190" s="141"/>
      <c r="ED10190" s="141"/>
      <c r="EE10190" s="143"/>
    </row>
    <row r="10191" spans="85:135">
      <c r="CG10191"/>
      <c r="DK10191" s="95"/>
      <c r="EA10191" s="141"/>
      <c r="ED10191" s="141"/>
      <c r="EE10191" s="143"/>
    </row>
    <row r="10192" spans="85:135">
      <c r="CG10192"/>
      <c r="DK10192" s="95"/>
      <c r="EA10192" s="141"/>
      <c r="ED10192" s="141"/>
      <c r="EE10192" s="143"/>
    </row>
    <row r="10193" spans="85:135">
      <c r="CG10193"/>
      <c r="DK10193" s="95"/>
      <c r="EA10193" s="141"/>
      <c r="ED10193" s="141"/>
      <c r="EE10193" s="143"/>
    </row>
    <row r="10194" spans="85:135">
      <c r="CG10194"/>
      <c r="DK10194" s="95"/>
      <c r="EA10194" s="141"/>
      <c r="ED10194" s="141"/>
      <c r="EE10194" s="143"/>
    </row>
    <row r="10195" spans="85:135">
      <c r="CG10195"/>
      <c r="DK10195" s="95"/>
      <c r="EA10195" s="141"/>
      <c r="ED10195" s="141"/>
      <c r="EE10195" s="143"/>
    </row>
    <row r="10196" spans="85:135">
      <c r="CG10196"/>
      <c r="DK10196" s="95"/>
      <c r="EA10196" s="141"/>
      <c r="ED10196" s="141"/>
      <c r="EE10196" s="143"/>
    </row>
    <row r="10197" spans="85:135">
      <c r="CG10197"/>
      <c r="DK10197" s="95"/>
      <c r="EA10197" s="141"/>
      <c r="ED10197" s="141"/>
      <c r="EE10197" s="143"/>
    </row>
    <row r="10198" spans="85:135">
      <c r="CG10198"/>
      <c r="DK10198" s="95"/>
      <c r="EA10198" s="141"/>
      <c r="EE10198" s="143"/>
    </row>
    <row r="10199" spans="85:135">
      <c r="CG10199"/>
      <c r="DK10199" s="95"/>
      <c r="EA10199" s="141"/>
      <c r="EE10199" s="143"/>
    </row>
    <row r="10200" spans="85:135">
      <c r="CG10200"/>
      <c r="DK10200" s="95"/>
      <c r="EA10200" s="141"/>
      <c r="EE10200" s="143"/>
    </row>
    <row r="10201" spans="85:135">
      <c r="CG10201"/>
      <c r="DK10201" s="95"/>
      <c r="EA10201" s="141"/>
      <c r="EE10201" s="143"/>
    </row>
    <row r="10202" spans="85:135">
      <c r="CG10202"/>
      <c r="DK10202" s="95"/>
      <c r="EA10202" s="141"/>
      <c r="EE10202" s="143"/>
    </row>
    <row r="10203" spans="85:135">
      <c r="CG10203"/>
      <c r="DK10203" s="95"/>
      <c r="EA10203" s="141"/>
      <c r="EE10203" s="143"/>
    </row>
    <row r="10204" spans="85:135">
      <c r="CG10204"/>
      <c r="DK10204" s="95"/>
      <c r="EA10204" s="141"/>
      <c r="EE10204" s="143"/>
    </row>
    <row r="10205" spans="85:135">
      <c r="CG10205"/>
      <c r="DK10205" s="95"/>
      <c r="EA10205" s="141"/>
      <c r="EE10205" s="143"/>
    </row>
    <row r="10206" spans="85:135">
      <c r="CG10206"/>
      <c r="DK10206" s="95"/>
      <c r="EA10206" s="141"/>
      <c r="EE10206" s="143"/>
    </row>
    <row r="10207" spans="85:135">
      <c r="CG10207"/>
      <c r="DK10207" s="95"/>
      <c r="EA10207" s="141"/>
      <c r="EE10207" s="143"/>
    </row>
    <row r="10208" spans="85:135">
      <c r="CG10208"/>
      <c r="DK10208" s="95"/>
      <c r="EA10208" s="141"/>
      <c r="EE10208" s="143"/>
    </row>
    <row r="10209" spans="85:135">
      <c r="CG10209"/>
      <c r="DK10209" s="95"/>
      <c r="EA10209" s="141"/>
      <c r="EE10209" s="143"/>
    </row>
    <row r="10210" spans="85:135">
      <c r="CG10210"/>
      <c r="DK10210" s="95"/>
      <c r="EA10210" s="141"/>
      <c r="EE10210" s="143"/>
    </row>
    <row r="10211" spans="85:135">
      <c r="CG10211"/>
      <c r="DK10211" s="95"/>
      <c r="EA10211" s="141"/>
      <c r="EE10211" s="143"/>
    </row>
    <row r="10212" spans="85:135">
      <c r="CG10212"/>
      <c r="DK10212" s="95"/>
      <c r="EA10212" s="141"/>
      <c r="EE10212" s="143"/>
    </row>
    <row r="10213" spans="85:135">
      <c r="CG10213"/>
      <c r="DK10213" s="95"/>
      <c r="EA10213" s="141"/>
      <c r="EE10213" s="143"/>
    </row>
    <row r="10214" spans="85:135">
      <c r="CG10214"/>
      <c r="DK10214" s="95"/>
      <c r="EA10214" s="141"/>
      <c r="EE10214" s="143"/>
    </row>
    <row r="10215" spans="85:135">
      <c r="CG10215"/>
      <c r="DK10215" s="95"/>
      <c r="EA10215" s="141"/>
      <c r="EE10215" s="143"/>
    </row>
    <row r="10216" spans="85:135">
      <c r="CG10216"/>
      <c r="DK10216" s="95"/>
      <c r="EA10216" s="141"/>
      <c r="EE10216" s="143"/>
    </row>
    <row r="10217" spans="85:135">
      <c r="CG10217"/>
      <c r="DK10217" s="95"/>
      <c r="EA10217" s="141"/>
      <c r="EE10217" s="143"/>
    </row>
    <row r="10218" spans="85:135">
      <c r="CG10218"/>
      <c r="DK10218" s="95"/>
      <c r="EA10218" s="141"/>
      <c r="EE10218" s="143"/>
    </row>
    <row r="10219" spans="85:135">
      <c r="CG10219"/>
      <c r="DK10219" s="95"/>
      <c r="EA10219" s="141"/>
      <c r="EE10219" s="143"/>
    </row>
    <row r="10220" spans="85:135">
      <c r="CG10220"/>
      <c r="DK10220" s="95"/>
      <c r="EA10220" s="141"/>
      <c r="EE10220" s="143"/>
    </row>
    <row r="10221" spans="85:135">
      <c r="CG10221"/>
      <c r="DK10221" s="95"/>
      <c r="EA10221" s="141"/>
      <c r="EE10221" s="143"/>
    </row>
    <row r="10222" spans="85:135">
      <c r="CG10222"/>
      <c r="DK10222" s="95"/>
      <c r="EA10222" s="141"/>
      <c r="EE10222" s="143"/>
    </row>
    <row r="10223" spans="85:135">
      <c r="CG10223"/>
      <c r="DK10223" s="95"/>
      <c r="EA10223" s="141"/>
      <c r="EE10223" s="143"/>
    </row>
    <row r="10224" spans="85:135">
      <c r="CG10224"/>
      <c r="DK10224" s="95"/>
      <c r="EA10224" s="141"/>
      <c r="EE10224" s="143"/>
    </row>
    <row r="10225" spans="85:135">
      <c r="CG10225"/>
      <c r="DK10225" s="95"/>
      <c r="EA10225" s="141"/>
      <c r="EE10225" s="143"/>
    </row>
    <row r="10226" spans="85:135">
      <c r="CG10226"/>
      <c r="DK10226" s="95"/>
      <c r="EA10226" s="141"/>
      <c r="EE10226" s="143"/>
    </row>
    <row r="10227" spans="85:135">
      <c r="CG10227"/>
      <c r="DK10227" s="95"/>
      <c r="EA10227" s="141"/>
      <c r="EE10227" s="143"/>
    </row>
    <row r="10228" spans="85:135">
      <c r="CG10228"/>
      <c r="DK10228" s="95"/>
      <c r="EA10228" s="141"/>
      <c r="EE10228" s="143"/>
    </row>
    <row r="10229" spans="85:135">
      <c r="CG10229"/>
      <c r="DK10229" s="95"/>
      <c r="EA10229" s="141"/>
      <c r="EE10229" s="143"/>
    </row>
    <row r="10230" spans="85:135">
      <c r="CG10230"/>
      <c r="DK10230" s="95"/>
      <c r="EA10230" s="141"/>
      <c r="EE10230" s="143"/>
    </row>
    <row r="10231" spans="85:135">
      <c r="CG10231"/>
      <c r="DK10231" s="95"/>
      <c r="EA10231" s="141"/>
      <c r="EE10231" s="143"/>
    </row>
    <row r="10232" spans="85:135">
      <c r="CG10232"/>
      <c r="DK10232" s="95"/>
      <c r="EA10232" s="141"/>
      <c r="EE10232" s="143"/>
    </row>
    <row r="10233" spans="85:135">
      <c r="CG10233"/>
      <c r="DK10233" s="95"/>
      <c r="EA10233" s="141"/>
      <c r="EE10233" s="143"/>
    </row>
    <row r="10234" spans="85:135">
      <c r="CG10234"/>
      <c r="DK10234" s="95"/>
      <c r="EA10234" s="141"/>
      <c r="EE10234" s="143"/>
    </row>
    <row r="10235" spans="85:135">
      <c r="CG10235"/>
      <c r="DK10235" s="95"/>
      <c r="EA10235" s="141"/>
      <c r="EE10235" s="143"/>
    </row>
    <row r="10236" spans="85:135">
      <c r="CG10236"/>
      <c r="DK10236" s="95"/>
      <c r="EA10236" s="141"/>
      <c r="EE10236" s="143"/>
    </row>
    <row r="10237" spans="85:135">
      <c r="CG10237"/>
      <c r="DK10237" s="95"/>
      <c r="EA10237" s="141"/>
      <c r="EE10237" s="143"/>
    </row>
    <row r="10238" spans="85:135">
      <c r="CG10238"/>
      <c r="DK10238" s="95"/>
      <c r="EA10238" s="141"/>
      <c r="EE10238" s="143"/>
    </row>
    <row r="10239" spans="85:135">
      <c r="CG10239"/>
      <c r="DK10239" s="95"/>
      <c r="EA10239" s="141"/>
      <c r="EE10239" s="143"/>
    </row>
    <row r="10240" spans="85:135">
      <c r="CG10240"/>
      <c r="DK10240" s="95"/>
      <c r="EA10240" s="141"/>
      <c r="EE10240" s="143"/>
    </row>
    <row r="10241" spans="85:135">
      <c r="CG10241"/>
      <c r="DK10241" s="95"/>
      <c r="EA10241" s="141"/>
      <c r="EE10241" s="143"/>
    </row>
    <row r="10242" spans="85:135">
      <c r="CG10242"/>
      <c r="DK10242" s="95"/>
      <c r="EA10242" s="141"/>
      <c r="EE10242" s="143"/>
    </row>
    <row r="10243" spans="85:135">
      <c r="CG10243"/>
      <c r="DK10243" s="95"/>
      <c r="EA10243" s="141"/>
      <c r="EE10243" s="143"/>
    </row>
    <row r="10244" spans="85:135">
      <c r="CG10244"/>
      <c r="DK10244" s="95"/>
      <c r="EA10244" s="141"/>
      <c r="EE10244" s="143"/>
    </row>
    <row r="10245" spans="85:135">
      <c r="CG10245"/>
      <c r="DK10245" s="95"/>
      <c r="EA10245" s="141"/>
      <c r="EE10245" s="143"/>
    </row>
    <row r="10246" spans="85:135">
      <c r="CG10246"/>
      <c r="DK10246" s="95"/>
      <c r="EA10246" s="141"/>
      <c r="EE10246" s="143"/>
    </row>
    <row r="10247" spans="85:135">
      <c r="CG10247"/>
      <c r="DK10247" s="95"/>
      <c r="EA10247" s="141"/>
      <c r="EE10247" s="143"/>
    </row>
    <row r="10248" spans="85:135">
      <c r="CG10248"/>
      <c r="DK10248" s="95"/>
      <c r="EA10248" s="141"/>
      <c r="EE10248" s="143"/>
    </row>
    <row r="10249" spans="85:135">
      <c r="CG10249"/>
      <c r="DK10249" s="95"/>
      <c r="EA10249" s="141"/>
      <c r="EE10249" s="143"/>
    </row>
    <row r="10250" spans="85:135">
      <c r="CG10250"/>
      <c r="DK10250" s="95"/>
      <c r="EA10250" s="141"/>
      <c r="EE10250" s="143"/>
    </row>
    <row r="10251" spans="85:135">
      <c r="CG10251"/>
      <c r="DK10251" s="95"/>
      <c r="EA10251" s="141"/>
      <c r="EE10251" s="143"/>
    </row>
    <row r="10252" spans="85:135">
      <c r="CG10252"/>
      <c r="DK10252" s="95"/>
      <c r="EA10252" s="141"/>
      <c r="EE10252" s="143"/>
    </row>
    <row r="10253" spans="85:135">
      <c r="CG10253"/>
      <c r="DK10253" s="95"/>
      <c r="EA10253" s="141"/>
      <c r="EE10253" s="143"/>
    </row>
    <row r="10254" spans="85:135">
      <c r="CG10254"/>
      <c r="DK10254" s="95"/>
      <c r="EA10254" s="141"/>
      <c r="EE10254" s="143"/>
    </row>
    <row r="10255" spans="85:135">
      <c r="CG10255"/>
      <c r="DK10255" s="95"/>
      <c r="EA10255" s="141"/>
      <c r="EE10255" s="143"/>
    </row>
    <row r="10256" spans="85:135">
      <c r="CG10256"/>
      <c r="DK10256" s="95"/>
      <c r="EA10256" s="141"/>
      <c r="EE10256" s="143"/>
    </row>
    <row r="10257" spans="85:135">
      <c r="CG10257"/>
      <c r="DK10257" s="95"/>
      <c r="EA10257" s="141"/>
      <c r="EE10257" s="143"/>
    </row>
    <row r="10258" spans="85:135">
      <c r="CG10258"/>
      <c r="DK10258" s="95"/>
      <c r="EA10258" s="141"/>
      <c r="EE10258" s="143"/>
    </row>
    <row r="10259" spans="85:135">
      <c r="CG10259"/>
      <c r="DK10259" s="95"/>
      <c r="EA10259" s="141"/>
      <c r="EE10259" s="143"/>
    </row>
    <row r="10260" spans="85:135">
      <c r="CG10260"/>
      <c r="DK10260" s="95"/>
      <c r="EA10260" s="141"/>
      <c r="EE10260" s="143"/>
    </row>
    <row r="10261" spans="85:135">
      <c r="CG10261"/>
      <c r="DK10261" s="95"/>
      <c r="EA10261" s="141"/>
      <c r="EE10261" s="143"/>
    </row>
    <row r="10262" spans="85:135">
      <c r="CG10262"/>
      <c r="DK10262" s="95"/>
      <c r="EA10262" s="141"/>
      <c r="EE10262" s="143"/>
    </row>
    <row r="10263" spans="85:135">
      <c r="CG10263"/>
      <c r="DK10263" s="95"/>
      <c r="EA10263" s="141"/>
      <c r="EE10263" s="143"/>
    </row>
    <row r="10264" spans="85:135">
      <c r="CG10264"/>
      <c r="DK10264" s="95"/>
      <c r="EA10264" s="141"/>
      <c r="EE10264" s="143"/>
    </row>
    <row r="10265" spans="85:135">
      <c r="CG10265"/>
      <c r="DK10265" s="95"/>
      <c r="EA10265" s="141"/>
      <c r="EE10265" s="143"/>
    </row>
    <row r="10266" spans="85:135">
      <c r="CG10266"/>
      <c r="DK10266" s="95"/>
      <c r="EA10266" s="141"/>
      <c r="EE10266" s="143"/>
    </row>
    <row r="10267" spans="85:135">
      <c r="CG10267"/>
      <c r="DK10267" s="95"/>
      <c r="EA10267" s="49"/>
      <c r="EE10267" s="143"/>
    </row>
    <row r="10268" spans="85:135">
      <c r="CG10268"/>
      <c r="DK10268" s="95"/>
      <c r="EA10268" s="49"/>
      <c r="EE10268" s="143"/>
    </row>
    <row r="10269" spans="85:135">
      <c r="CG10269"/>
      <c r="DK10269" s="95"/>
      <c r="EE10269" s="143"/>
    </row>
    <row r="10270" spans="85:135">
      <c r="CG10270"/>
      <c r="DK10270" s="95"/>
      <c r="EE10270" s="143"/>
    </row>
    <row r="10271" spans="85:135">
      <c r="CG10271"/>
      <c r="DK10271" s="95"/>
      <c r="EE10271" s="143"/>
    </row>
    <row r="10272" spans="85:135">
      <c r="CG10272"/>
      <c r="DK10272" s="95"/>
      <c r="EE10272" s="143"/>
    </row>
    <row r="10273" spans="85:135">
      <c r="CG10273"/>
      <c r="DK10273" s="95"/>
      <c r="EE10273" s="143"/>
    </row>
    <row r="10274" spans="85:135">
      <c r="CG10274"/>
      <c r="DK10274" s="95"/>
      <c r="EE10274" s="143"/>
    </row>
    <row r="10275" spans="85:135">
      <c r="CG10275"/>
      <c r="DK10275" s="95"/>
      <c r="EE10275" s="143"/>
    </row>
    <row r="10276" spans="85:135">
      <c r="CG10276"/>
      <c r="DK10276" s="95"/>
      <c r="EE10276" s="143"/>
    </row>
    <row r="10277" spans="85:135">
      <c r="CG10277"/>
      <c r="DK10277" s="95"/>
      <c r="EE10277" s="143"/>
    </row>
    <row r="10278" spans="85:135">
      <c r="CG10278"/>
      <c r="DK10278" s="95"/>
      <c r="EE10278" s="143"/>
    </row>
    <row r="10279" spans="85:135">
      <c r="CG10279"/>
      <c r="DK10279" s="95"/>
      <c r="EE10279" s="143"/>
    </row>
    <row r="10280" spans="85:135">
      <c r="CG10280"/>
      <c r="DK10280" s="95"/>
      <c r="EE10280" s="143"/>
    </row>
    <row r="10281" spans="85:135">
      <c r="CG10281"/>
      <c r="DK10281" s="95"/>
      <c r="EE10281" s="143"/>
    </row>
    <row r="10282" spans="85:135">
      <c r="CG10282"/>
      <c r="DK10282" s="95"/>
      <c r="EE10282" s="143"/>
    </row>
    <row r="10283" spans="85:135">
      <c r="CG10283"/>
      <c r="DK10283" s="95"/>
      <c r="EE10283" s="143"/>
    </row>
    <row r="10284" spans="85:135">
      <c r="CG10284"/>
      <c r="DK10284" s="95"/>
      <c r="EE10284" s="143"/>
    </row>
    <row r="10285" spans="85:135">
      <c r="CG10285"/>
      <c r="DK10285" s="95"/>
      <c r="EE10285" s="143"/>
    </row>
    <row r="10286" spans="85:135">
      <c r="CG10286"/>
      <c r="DK10286" s="95"/>
      <c r="EE10286" s="143"/>
    </row>
    <row r="10287" spans="85:135">
      <c r="CG10287"/>
      <c r="DK10287" s="95"/>
      <c r="EE10287" s="143"/>
    </row>
    <row r="10288" spans="85:135">
      <c r="CG10288"/>
      <c r="DK10288" s="95"/>
      <c r="EE10288" s="143"/>
    </row>
    <row r="10289" spans="85:135">
      <c r="CG10289"/>
      <c r="DK10289" s="95"/>
      <c r="EE10289" s="143"/>
    </row>
    <row r="10290" spans="85:135">
      <c r="CG10290"/>
      <c r="DK10290" s="95"/>
      <c r="EE10290" s="143"/>
    </row>
    <row r="10291" spans="85:135">
      <c r="CG10291"/>
      <c r="DK10291" s="95"/>
      <c r="EE10291" s="143"/>
    </row>
    <row r="10292" spans="85:135">
      <c r="CG10292"/>
      <c r="DK10292" s="95"/>
      <c r="EE10292" s="143"/>
    </row>
    <row r="10293" spans="85:135">
      <c r="CG10293"/>
      <c r="DK10293" s="95"/>
      <c r="EE10293" s="143"/>
    </row>
    <row r="10294" spans="85:135">
      <c r="CG10294"/>
      <c r="DK10294" s="95"/>
      <c r="EE10294" s="143"/>
    </row>
    <row r="10295" spans="85:135">
      <c r="CG10295"/>
      <c r="DK10295" s="95"/>
      <c r="EE10295" s="143"/>
    </row>
    <row r="10296" spans="85:135">
      <c r="CG10296"/>
      <c r="DK10296" s="95"/>
      <c r="EE10296" s="143"/>
    </row>
    <row r="10297" spans="85:135">
      <c r="CG10297"/>
      <c r="DK10297" s="95"/>
      <c r="EE10297" s="143"/>
    </row>
    <row r="10298" spans="85:135">
      <c r="CG10298"/>
      <c r="DK10298" s="95"/>
      <c r="EE10298" s="143"/>
    </row>
    <row r="10299" spans="85:135">
      <c r="CG10299"/>
      <c r="DK10299" s="95"/>
      <c r="EE10299" s="143"/>
    </row>
    <row r="10300" spans="85:135">
      <c r="CG10300"/>
      <c r="DK10300" s="95"/>
      <c r="EE10300" s="143"/>
    </row>
    <row r="10301" spans="85:135">
      <c r="CG10301"/>
      <c r="DK10301" s="95"/>
      <c r="EE10301" s="143"/>
    </row>
    <row r="10302" spans="85:135">
      <c r="CG10302"/>
      <c r="DK10302" s="95"/>
      <c r="EE10302" s="143"/>
    </row>
    <row r="10303" spans="85:135">
      <c r="CG10303"/>
      <c r="DK10303" s="95"/>
      <c r="EE10303" s="143"/>
    </row>
    <row r="10304" spans="85:135">
      <c r="CG10304"/>
      <c r="DK10304" s="95"/>
      <c r="EE10304" s="143"/>
    </row>
    <row r="10305" spans="85:135">
      <c r="CG10305"/>
      <c r="DK10305" s="95"/>
      <c r="EE10305" s="143"/>
    </row>
    <row r="10306" spans="85:135">
      <c r="CG10306"/>
      <c r="DK10306" s="95"/>
      <c r="EE10306" s="143"/>
    </row>
    <row r="10307" spans="85:135">
      <c r="CG10307"/>
      <c r="DK10307" s="95"/>
      <c r="EE10307" s="143"/>
    </row>
    <row r="10308" spans="85:135">
      <c r="CG10308"/>
      <c r="DK10308" s="95"/>
      <c r="EE10308" s="143"/>
    </row>
    <row r="10309" spans="85:135">
      <c r="CG10309"/>
      <c r="DK10309" s="95"/>
      <c r="EE10309" s="143"/>
    </row>
    <row r="10310" spans="85:135">
      <c r="CG10310"/>
      <c r="DK10310" s="95"/>
      <c r="EE10310" s="143"/>
    </row>
    <row r="10311" spans="85:135">
      <c r="CG10311"/>
      <c r="DK10311" s="95"/>
      <c r="EE10311" s="143"/>
    </row>
    <row r="10312" spans="85:135">
      <c r="CG10312"/>
      <c r="DK10312" s="95"/>
      <c r="EE10312" s="143"/>
    </row>
    <row r="10313" spans="85:135">
      <c r="CG10313"/>
      <c r="DK10313" s="95"/>
      <c r="EE10313" s="143"/>
    </row>
    <row r="10314" spans="85:135">
      <c r="CG10314"/>
      <c r="DK10314" s="95"/>
      <c r="EE10314" s="143"/>
    </row>
    <row r="10315" spans="85:135">
      <c r="CG10315"/>
      <c r="DK10315" s="95"/>
      <c r="EE10315" s="143"/>
    </row>
    <row r="10316" spans="85:135">
      <c r="CG10316"/>
      <c r="DK10316" s="95"/>
      <c r="EE10316" s="143"/>
    </row>
    <row r="10317" spans="85:135">
      <c r="CG10317"/>
      <c r="DK10317" s="95"/>
      <c r="EE10317" s="143"/>
    </row>
    <row r="10318" spans="85:135">
      <c r="CG10318"/>
      <c r="DK10318" s="95"/>
      <c r="EE10318" s="143"/>
    </row>
    <row r="10319" spans="85:135">
      <c r="CG10319"/>
      <c r="DK10319" s="95"/>
      <c r="EE10319" s="143"/>
    </row>
    <row r="10320" spans="85:135">
      <c r="CG10320"/>
      <c r="DK10320" s="95"/>
      <c r="EE10320" s="143"/>
    </row>
    <row r="10321" spans="85:135">
      <c r="CG10321"/>
      <c r="DK10321" s="95"/>
      <c r="EE10321" s="143"/>
    </row>
    <row r="10322" spans="85:135">
      <c r="CG10322"/>
      <c r="DK10322" s="95"/>
      <c r="EE10322" s="143"/>
    </row>
    <row r="10323" spans="85:135">
      <c r="CG10323"/>
      <c r="DK10323" s="95"/>
      <c r="EE10323" s="143"/>
    </row>
    <row r="10324" spans="85:135">
      <c r="CG10324"/>
      <c r="DK10324" s="95"/>
      <c r="EE10324" s="143"/>
    </row>
    <row r="10325" spans="85:135">
      <c r="CG10325"/>
      <c r="DK10325" s="95"/>
      <c r="EE10325" s="143"/>
    </row>
    <row r="10326" spans="85:135">
      <c r="CG10326"/>
      <c r="DK10326" s="95"/>
      <c r="EE10326" s="143"/>
    </row>
    <row r="10327" spans="85:135">
      <c r="CG10327"/>
      <c r="DK10327" s="95"/>
      <c r="EE10327" s="143"/>
    </row>
    <row r="10328" spans="85:135">
      <c r="CG10328"/>
      <c r="DK10328" s="95"/>
      <c r="EE10328" s="143"/>
    </row>
    <row r="10329" spans="85:135">
      <c r="CG10329"/>
      <c r="DK10329" s="95"/>
      <c r="EE10329" s="143"/>
    </row>
    <row r="10330" spans="85:135">
      <c r="CG10330"/>
      <c r="DK10330" s="95"/>
      <c r="EE10330" s="143"/>
    </row>
    <row r="10331" spans="85:135">
      <c r="CG10331"/>
      <c r="DK10331" s="95"/>
      <c r="EE10331" s="143"/>
    </row>
    <row r="10332" spans="85:135">
      <c r="CG10332"/>
      <c r="DK10332" s="95"/>
      <c r="EE10332" s="143"/>
    </row>
    <row r="10333" spans="85:135">
      <c r="CG10333"/>
      <c r="DK10333" s="95"/>
      <c r="EE10333" s="143"/>
    </row>
    <row r="10334" spans="85:135">
      <c r="CG10334"/>
      <c r="DK10334" s="95"/>
      <c r="EE10334" s="143"/>
    </row>
    <row r="10335" spans="85:135">
      <c r="CG10335"/>
      <c r="DK10335" s="95"/>
      <c r="EE10335" s="143"/>
    </row>
    <row r="10336" spans="85:135">
      <c r="CG10336"/>
      <c r="DK10336" s="95"/>
      <c r="EE10336" s="143"/>
    </row>
    <row r="10337" spans="85:135">
      <c r="CG10337"/>
      <c r="DK10337" s="95"/>
      <c r="EE10337" s="143"/>
    </row>
    <row r="10338" spans="85:135">
      <c r="CG10338"/>
      <c r="DK10338" s="95"/>
      <c r="EE10338" s="143"/>
    </row>
    <row r="10339" spans="85:135">
      <c r="CG10339"/>
      <c r="DK10339" s="95"/>
      <c r="EE10339" s="143"/>
    </row>
    <row r="10340" spans="85:135">
      <c r="CG10340"/>
      <c r="DK10340" s="95"/>
      <c r="EE10340" s="143"/>
    </row>
    <row r="10341" spans="85:135">
      <c r="CG10341"/>
      <c r="DK10341" s="95"/>
      <c r="EE10341" s="143"/>
    </row>
    <row r="10342" spans="85:135">
      <c r="CG10342"/>
      <c r="DK10342" s="95"/>
      <c r="EE10342" s="143"/>
    </row>
    <row r="10343" spans="85:135">
      <c r="CG10343"/>
      <c r="DK10343" s="95"/>
      <c r="EE10343" s="143"/>
    </row>
    <row r="10344" spans="85:135">
      <c r="CG10344"/>
      <c r="DK10344" s="95"/>
      <c r="EE10344" s="143"/>
    </row>
    <row r="10345" spans="85:135">
      <c r="CG10345"/>
      <c r="DK10345" s="95"/>
      <c r="EE10345" s="143"/>
    </row>
    <row r="10346" spans="85:135">
      <c r="CG10346"/>
      <c r="DK10346" s="95"/>
      <c r="EE10346" s="143"/>
    </row>
    <row r="10347" spans="85:135">
      <c r="CG10347"/>
      <c r="DK10347" s="95"/>
      <c r="EE10347" s="143"/>
    </row>
    <row r="10348" spans="85:135">
      <c r="CG10348"/>
      <c r="DK10348" s="95"/>
      <c r="EE10348" s="143"/>
    </row>
    <row r="10349" spans="85:135">
      <c r="CG10349"/>
      <c r="DK10349" s="95"/>
      <c r="EE10349" s="143"/>
    </row>
    <row r="10350" spans="85:135">
      <c r="CG10350"/>
      <c r="DK10350" s="95"/>
      <c r="EE10350" s="143"/>
    </row>
    <row r="10351" spans="85:135">
      <c r="CG10351"/>
      <c r="DK10351" s="95"/>
      <c r="EE10351" s="143"/>
    </row>
    <row r="10352" spans="85:135">
      <c r="CG10352"/>
      <c r="DK10352" s="95"/>
      <c r="EE10352" s="143"/>
    </row>
    <row r="10353" spans="85:135">
      <c r="CG10353"/>
      <c r="DK10353" s="95"/>
      <c r="EE10353" s="143"/>
    </row>
    <row r="10354" spans="85:135">
      <c r="CG10354"/>
      <c r="DK10354" s="95"/>
      <c r="EE10354" s="143"/>
    </row>
    <row r="10355" spans="85:135">
      <c r="CG10355"/>
      <c r="DK10355" s="95"/>
      <c r="EE10355" s="143"/>
    </row>
    <row r="10356" spans="85:135">
      <c r="CG10356"/>
      <c r="DK10356" s="95"/>
      <c r="EE10356" s="143"/>
    </row>
    <row r="10357" spans="85:135">
      <c r="CG10357"/>
      <c r="DK10357" s="95"/>
      <c r="EE10357" s="143"/>
    </row>
    <row r="10358" spans="85:135">
      <c r="CG10358"/>
      <c r="DK10358" s="95"/>
      <c r="EE10358" s="143"/>
    </row>
    <row r="10359" spans="85:135">
      <c r="CG10359"/>
      <c r="DK10359" s="95"/>
      <c r="EE10359" s="143"/>
    </row>
    <row r="10360" spans="85:135">
      <c r="CG10360"/>
      <c r="DK10360" s="95"/>
      <c r="EE10360" s="143"/>
    </row>
    <row r="10361" spans="85:135">
      <c r="CG10361"/>
      <c r="DK10361" s="95"/>
      <c r="EE10361" s="143"/>
    </row>
    <row r="10362" spans="85:135">
      <c r="CG10362"/>
      <c r="DK10362" s="95"/>
      <c r="EE10362" s="143"/>
    </row>
    <row r="10363" spans="85:135">
      <c r="CG10363"/>
      <c r="DK10363" s="95"/>
      <c r="EE10363" s="143"/>
    </row>
    <row r="10364" spans="85:135">
      <c r="CG10364"/>
      <c r="DK10364" s="95"/>
      <c r="EE10364" s="143"/>
    </row>
    <row r="10365" spans="85:135">
      <c r="CG10365"/>
      <c r="DK10365" s="95"/>
      <c r="EE10365" s="143"/>
    </row>
    <row r="10366" spans="85:135">
      <c r="CG10366"/>
      <c r="DK10366" s="95"/>
      <c r="EE10366" s="143"/>
    </row>
    <row r="10367" spans="85:135">
      <c r="CG10367"/>
      <c r="DK10367" s="95"/>
      <c r="EE10367" s="143"/>
    </row>
    <row r="10368" spans="85:135">
      <c r="CG10368"/>
      <c r="DK10368" s="95"/>
      <c r="EE10368" s="143"/>
    </row>
    <row r="10369" spans="85:135">
      <c r="CG10369"/>
      <c r="DK10369" s="95"/>
      <c r="EE10369" s="143"/>
    </row>
    <row r="10370" spans="85:135">
      <c r="CG10370"/>
      <c r="DK10370" s="95"/>
      <c r="EE10370" s="143"/>
    </row>
    <row r="10371" spans="85:135">
      <c r="CG10371"/>
      <c r="DK10371" s="95"/>
      <c r="EE10371" s="143"/>
    </row>
    <row r="10372" spans="85:135">
      <c r="CG10372"/>
      <c r="DK10372" s="95"/>
      <c r="EE10372" s="143"/>
    </row>
    <row r="10373" spans="85:135">
      <c r="CG10373"/>
      <c r="DK10373" s="95"/>
      <c r="EE10373" s="143"/>
    </row>
    <row r="10374" spans="85:135">
      <c r="CG10374"/>
      <c r="DK10374" s="95"/>
      <c r="EE10374" s="143"/>
    </row>
    <row r="10375" spans="85:135">
      <c r="CG10375"/>
      <c r="DK10375" s="95"/>
      <c r="EE10375" s="143"/>
    </row>
    <row r="10376" spans="85:135">
      <c r="CG10376"/>
      <c r="DK10376" s="95"/>
      <c r="EE10376" s="143"/>
    </row>
    <row r="10377" spans="85:135">
      <c r="CG10377"/>
      <c r="DK10377" s="95"/>
      <c r="EE10377" s="143"/>
    </row>
    <row r="10378" spans="85:135">
      <c r="CG10378"/>
      <c r="DK10378" s="95"/>
      <c r="EE10378" s="143"/>
    </row>
    <row r="10379" spans="85:135">
      <c r="CG10379"/>
      <c r="DK10379" s="95"/>
      <c r="EE10379" s="143"/>
    </row>
    <row r="10380" spans="85:135">
      <c r="CG10380"/>
      <c r="DK10380" s="95"/>
      <c r="EE10380" s="143"/>
    </row>
    <row r="10381" spans="85:135">
      <c r="CG10381"/>
      <c r="DK10381" s="95"/>
      <c r="EE10381" s="143"/>
    </row>
    <row r="10382" spans="85:135">
      <c r="CG10382"/>
      <c r="DK10382" s="95"/>
      <c r="EE10382" s="143"/>
    </row>
    <row r="10383" spans="85:135">
      <c r="CG10383"/>
      <c r="DK10383" s="95"/>
      <c r="EE10383" s="143"/>
    </row>
    <row r="10384" spans="85:135">
      <c r="CG10384"/>
      <c r="DK10384" s="95"/>
      <c r="EE10384" s="143"/>
    </row>
    <row r="10385" spans="85:135">
      <c r="CG10385"/>
      <c r="DK10385" s="95"/>
      <c r="EE10385" s="143"/>
    </row>
    <row r="10386" spans="85:135">
      <c r="CG10386"/>
      <c r="DK10386" s="95"/>
      <c r="EE10386" s="143"/>
    </row>
    <row r="10387" spans="85:135">
      <c r="CG10387"/>
      <c r="DK10387" s="95"/>
      <c r="EE10387" s="143"/>
    </row>
    <row r="10388" spans="85:135">
      <c r="CG10388"/>
      <c r="DK10388" s="95"/>
      <c r="EE10388" s="143"/>
    </row>
    <row r="10389" spans="85:135">
      <c r="CG10389"/>
      <c r="DK10389" s="95"/>
      <c r="EE10389" s="143"/>
    </row>
    <row r="10390" spans="85:135">
      <c r="CG10390"/>
      <c r="DK10390" s="95"/>
      <c r="EE10390" s="143"/>
    </row>
    <row r="10391" spans="85:135">
      <c r="CG10391"/>
      <c r="DK10391" s="95"/>
      <c r="EE10391" s="143"/>
    </row>
    <row r="10392" spans="85:135">
      <c r="CG10392"/>
      <c r="DK10392" s="95"/>
      <c r="EE10392" s="143"/>
    </row>
    <row r="10393" spans="85:135">
      <c r="CG10393"/>
      <c r="DK10393" s="95"/>
      <c r="EE10393" s="143"/>
    </row>
    <row r="10394" spans="85:135">
      <c r="CG10394"/>
      <c r="DK10394" s="95"/>
      <c r="EE10394" s="143"/>
    </row>
    <row r="10395" spans="85:135">
      <c r="CG10395"/>
      <c r="DK10395" s="95"/>
      <c r="EE10395" s="143"/>
    </row>
    <row r="10396" spans="85:135">
      <c r="CG10396"/>
      <c r="DK10396" s="95"/>
      <c r="EE10396" s="143"/>
    </row>
    <row r="10397" spans="85:135">
      <c r="CG10397"/>
      <c r="DK10397" s="95"/>
      <c r="EE10397" s="143"/>
    </row>
    <row r="10398" spans="85:135">
      <c r="CG10398"/>
      <c r="DK10398" s="95"/>
      <c r="EE10398" s="143"/>
    </row>
    <row r="10399" spans="85:135">
      <c r="CG10399"/>
      <c r="DK10399" s="95"/>
      <c r="EE10399" s="143"/>
    </row>
    <row r="10400" spans="85:135">
      <c r="CG10400"/>
      <c r="DK10400" s="95"/>
      <c r="EE10400" s="143"/>
    </row>
    <row r="10401" spans="85:135">
      <c r="CG10401"/>
      <c r="DK10401" s="95"/>
      <c r="EE10401" s="143"/>
    </row>
    <row r="10402" spans="85:135">
      <c r="CG10402"/>
      <c r="DK10402" s="95"/>
      <c r="EE10402" s="143"/>
    </row>
    <row r="10403" spans="85:135">
      <c r="CG10403"/>
      <c r="DK10403" s="95"/>
      <c r="EE10403" s="143"/>
    </row>
    <row r="10404" spans="85:135">
      <c r="CG10404"/>
      <c r="DK10404" s="95"/>
      <c r="EE10404" s="143"/>
    </row>
    <row r="10405" spans="85:135">
      <c r="CG10405"/>
      <c r="DK10405" s="95"/>
      <c r="EE10405" s="143"/>
    </row>
    <row r="10406" spans="85:135">
      <c r="CG10406"/>
      <c r="DK10406" s="95"/>
      <c r="EE10406" s="143"/>
    </row>
    <row r="10407" spans="85:135">
      <c r="CG10407"/>
      <c r="DK10407" s="95"/>
      <c r="EE10407" s="143"/>
    </row>
    <row r="10408" spans="85:135">
      <c r="CG10408"/>
      <c r="DK10408" s="95"/>
      <c r="EE10408" s="143"/>
    </row>
    <row r="10409" spans="85:135">
      <c r="CG10409"/>
      <c r="DK10409" s="95"/>
      <c r="EE10409" s="143"/>
    </row>
    <row r="10410" spans="85:135">
      <c r="CG10410"/>
      <c r="DK10410" s="95"/>
      <c r="EE10410" s="143"/>
    </row>
    <row r="10411" spans="85:135">
      <c r="CG10411"/>
      <c r="DK10411" s="95"/>
      <c r="EE10411" s="143"/>
    </row>
    <row r="10412" spans="85:135">
      <c r="CG10412"/>
      <c r="DK10412" s="95"/>
      <c r="EE10412" s="143"/>
    </row>
    <row r="10413" spans="85:135">
      <c r="CG10413"/>
      <c r="DK10413" s="95"/>
      <c r="EE10413" s="143"/>
    </row>
    <row r="10414" spans="85:135">
      <c r="CG10414"/>
      <c r="DK10414" s="95"/>
      <c r="EE10414" s="143"/>
    </row>
    <row r="10415" spans="85:135">
      <c r="CG10415"/>
      <c r="DK10415" s="95"/>
      <c r="EE10415" s="143"/>
    </row>
    <row r="10416" spans="85:135">
      <c r="CG10416"/>
      <c r="DK10416" s="95"/>
      <c r="EE10416" s="143"/>
    </row>
    <row r="10417" spans="85:135">
      <c r="CG10417"/>
      <c r="DK10417" s="95"/>
      <c r="EE10417" s="143"/>
    </row>
    <row r="10418" spans="85:135">
      <c r="CG10418"/>
      <c r="DK10418" s="95"/>
      <c r="EE10418" s="143"/>
    </row>
    <row r="10419" spans="85:135">
      <c r="CG10419"/>
      <c r="DK10419" s="95"/>
      <c r="EE10419" s="143"/>
    </row>
    <row r="10420" spans="85:135">
      <c r="CG10420"/>
      <c r="DK10420" s="95"/>
      <c r="EE10420" s="143"/>
    </row>
    <row r="10421" spans="85:135">
      <c r="CG10421"/>
      <c r="DK10421" s="95"/>
      <c r="EE10421" s="143"/>
    </row>
    <row r="10422" spans="85:135">
      <c r="CG10422"/>
      <c r="DK10422" s="95"/>
      <c r="EE10422" s="143"/>
    </row>
    <row r="10423" spans="85:135">
      <c r="CG10423"/>
      <c r="DK10423" s="95"/>
      <c r="EE10423" s="143"/>
    </row>
    <row r="10424" spans="85:135">
      <c r="CG10424"/>
      <c r="DK10424" s="95"/>
      <c r="EE10424" s="143"/>
    </row>
    <row r="10425" spans="85:135">
      <c r="CG10425"/>
      <c r="DK10425" s="95"/>
      <c r="EE10425" s="143"/>
    </row>
    <row r="10426" spans="85:135">
      <c r="CG10426"/>
      <c r="DK10426" s="95"/>
      <c r="EE10426" s="143"/>
    </row>
    <row r="10427" spans="85:135">
      <c r="CG10427"/>
      <c r="DK10427" s="95"/>
      <c r="EE10427" s="143"/>
    </row>
    <row r="10428" spans="85:135">
      <c r="CG10428"/>
      <c r="DK10428" s="95"/>
      <c r="EE10428" s="143"/>
    </row>
    <row r="10429" spans="85:135">
      <c r="CG10429"/>
      <c r="DK10429" s="95"/>
      <c r="EE10429" s="143"/>
    </row>
    <row r="10430" spans="85:135">
      <c r="CG10430"/>
      <c r="DK10430" s="95"/>
      <c r="EE10430" s="143"/>
    </row>
    <row r="10431" spans="85:135">
      <c r="CG10431"/>
      <c r="DK10431" s="95"/>
      <c r="EE10431" s="143"/>
    </row>
    <row r="10432" spans="85:135">
      <c r="CG10432"/>
      <c r="DK10432" s="95"/>
      <c r="EE10432" s="143"/>
    </row>
    <row r="10433" spans="85:135">
      <c r="CG10433"/>
      <c r="DK10433" s="95"/>
      <c r="EE10433" s="143"/>
    </row>
    <row r="10434" spans="85:135">
      <c r="CG10434"/>
      <c r="DK10434" s="95"/>
      <c r="EE10434" s="143"/>
    </row>
    <row r="10435" spans="85:135">
      <c r="CG10435"/>
      <c r="DK10435" s="95"/>
      <c r="EE10435" s="143"/>
    </row>
    <row r="10436" spans="85:135">
      <c r="CG10436"/>
      <c r="DK10436" s="95"/>
      <c r="EE10436" s="143"/>
    </row>
    <row r="10437" spans="85:135">
      <c r="CG10437"/>
      <c r="DK10437" s="95"/>
      <c r="EE10437" s="143"/>
    </row>
    <row r="10438" spans="85:135">
      <c r="CG10438"/>
      <c r="DK10438" s="95"/>
    </row>
    <row r="10439" spans="85:135">
      <c r="CG10439"/>
      <c r="DK10439" s="95"/>
    </row>
    <row r="10440" spans="85:135">
      <c r="CG10440"/>
      <c r="DK10440" s="95"/>
    </row>
    <row r="10441" spans="85:135">
      <c r="CG10441"/>
      <c r="DK10441" s="95"/>
    </row>
    <row r="10442" spans="85:135">
      <c r="CG10442"/>
      <c r="DK10442" s="95"/>
    </row>
    <row r="10443" spans="85:135">
      <c r="CG10443"/>
      <c r="DK10443" s="95"/>
    </row>
    <row r="10444" spans="85:135">
      <c r="CG10444"/>
      <c r="DK10444" s="95"/>
    </row>
    <row r="10445" spans="85:135">
      <c r="CG10445"/>
      <c r="DK10445" s="95"/>
    </row>
    <row r="10446" spans="85:135">
      <c r="CG10446"/>
      <c r="DK10446" s="95"/>
    </row>
    <row r="10447" spans="85:135">
      <c r="CG10447"/>
      <c r="DK10447" s="95"/>
    </row>
    <row r="10448" spans="85:135">
      <c r="CG10448"/>
      <c r="DK10448" s="95"/>
    </row>
    <row r="10449" spans="85:115">
      <c r="CG10449"/>
      <c r="DK10449" s="95"/>
    </row>
    <row r="10450" spans="85:115">
      <c r="CG10450"/>
      <c r="DK10450" s="95"/>
    </row>
    <row r="10451" spans="85:115">
      <c r="CG10451"/>
      <c r="DK10451" s="95"/>
    </row>
    <row r="10452" spans="85:115">
      <c r="CG10452"/>
      <c r="DK10452" s="95"/>
    </row>
    <row r="10453" spans="85:115">
      <c r="CG10453"/>
      <c r="DK10453" s="95"/>
    </row>
    <row r="10454" spans="85:115">
      <c r="CG10454"/>
      <c r="DK10454" s="95"/>
    </row>
    <row r="10455" spans="85:115">
      <c r="CG10455"/>
      <c r="DK10455" s="95"/>
    </row>
    <row r="10456" spans="85:115">
      <c r="CG10456"/>
      <c r="DK10456" s="95"/>
    </row>
    <row r="10457" spans="85:115">
      <c r="CG10457"/>
      <c r="DK10457" s="95"/>
    </row>
    <row r="10458" spans="85:115">
      <c r="CG10458"/>
      <c r="DK10458" s="95"/>
    </row>
    <row r="10459" spans="85:115">
      <c r="CG10459"/>
      <c r="DK10459" s="95"/>
    </row>
    <row r="10460" spans="85:115">
      <c r="CG10460"/>
      <c r="DK10460" s="95"/>
    </row>
    <row r="10461" spans="85:115">
      <c r="CG10461"/>
      <c r="DK10461" s="95"/>
    </row>
    <row r="10462" spans="85:115">
      <c r="CG10462"/>
      <c r="DK10462" s="95"/>
    </row>
    <row r="10463" spans="85:115">
      <c r="CG10463"/>
      <c r="DK10463" s="95"/>
    </row>
    <row r="10464" spans="85:115">
      <c r="CG10464"/>
      <c r="DK10464" s="95"/>
    </row>
    <row r="10465" spans="85:115">
      <c r="CG10465"/>
      <c r="DK10465" s="95"/>
    </row>
    <row r="10466" spans="85:115">
      <c r="CG10466"/>
      <c r="DK10466" s="95"/>
    </row>
    <row r="10467" spans="85:115">
      <c r="CG10467"/>
      <c r="DK10467" s="95"/>
    </row>
    <row r="10468" spans="85:115">
      <c r="CG10468"/>
      <c r="DK10468" s="95"/>
    </row>
    <row r="10469" spans="85:115">
      <c r="CG10469"/>
      <c r="DK10469" s="95"/>
    </row>
    <row r="10470" spans="85:115">
      <c r="CG10470"/>
      <c r="DK10470" s="95"/>
    </row>
    <row r="10471" spans="85:115">
      <c r="CG10471"/>
      <c r="DK10471" s="95"/>
    </row>
    <row r="10472" spans="85:115">
      <c r="CG10472"/>
      <c r="DK10472" s="95"/>
    </row>
    <row r="10473" spans="85:115">
      <c r="CG10473"/>
      <c r="DK10473" s="95"/>
    </row>
    <row r="10474" spans="85:115">
      <c r="CG10474"/>
      <c r="DK10474" s="95"/>
    </row>
    <row r="10475" spans="85:115">
      <c r="CG10475"/>
      <c r="DK10475" s="95"/>
    </row>
    <row r="10476" spans="85:115">
      <c r="CG10476"/>
      <c r="DK10476" s="95"/>
    </row>
    <row r="10477" spans="85:115">
      <c r="CG10477"/>
      <c r="DK10477" s="95"/>
    </row>
    <row r="10478" spans="85:115">
      <c r="CG10478"/>
      <c r="DK10478" s="95"/>
    </row>
    <row r="10479" spans="85:115">
      <c r="CG10479"/>
      <c r="DK10479" s="95"/>
    </row>
    <row r="10480" spans="85:115">
      <c r="CG10480"/>
      <c r="DK10480" s="95"/>
    </row>
    <row r="10481" spans="85:115">
      <c r="CG10481"/>
      <c r="DK10481" s="95"/>
    </row>
    <row r="10482" spans="85:115">
      <c r="CG10482"/>
      <c r="DK10482" s="95"/>
    </row>
    <row r="10483" spans="85:115">
      <c r="CG10483"/>
      <c r="DK10483" s="95"/>
    </row>
    <row r="10484" spans="85:115">
      <c r="CG10484"/>
      <c r="DK10484" s="95"/>
    </row>
    <row r="10485" spans="85:115">
      <c r="CG10485"/>
      <c r="DK10485" s="95"/>
    </row>
    <row r="10486" spans="85:115">
      <c r="CG10486"/>
      <c r="DK10486" s="95"/>
    </row>
    <row r="10487" spans="85:115">
      <c r="CG10487"/>
      <c r="DK10487" s="95"/>
    </row>
    <row r="10488" spans="85:115">
      <c r="CG10488"/>
      <c r="DK10488" s="95"/>
    </row>
    <row r="10489" spans="85:115">
      <c r="CG10489"/>
      <c r="DK10489" s="95"/>
    </row>
    <row r="10490" spans="85:115">
      <c r="CG10490"/>
      <c r="DK10490" s="95"/>
    </row>
    <row r="10491" spans="85:115">
      <c r="CG10491"/>
      <c r="DK10491" s="95"/>
    </row>
    <row r="10492" spans="85:115">
      <c r="CG10492"/>
      <c r="DK10492" s="95"/>
    </row>
    <row r="10493" spans="85:115">
      <c r="CG10493"/>
      <c r="DK10493" s="95"/>
    </row>
    <row r="10494" spans="85:115">
      <c r="CG10494"/>
      <c r="DK10494" s="95"/>
    </row>
    <row r="10495" spans="85:115">
      <c r="CG10495"/>
      <c r="DK10495" s="95"/>
    </row>
    <row r="10496" spans="85:115">
      <c r="CG10496"/>
      <c r="DK10496" s="95"/>
    </row>
    <row r="10497" spans="85:115">
      <c r="CG10497"/>
      <c r="DK10497" s="95"/>
    </row>
    <row r="10498" spans="85:115">
      <c r="CG10498"/>
      <c r="DK10498" s="95"/>
    </row>
    <row r="10499" spans="85:115">
      <c r="CG10499"/>
      <c r="DK10499" s="95"/>
    </row>
    <row r="10500" spans="85:115">
      <c r="CG10500"/>
      <c r="DK10500" s="95"/>
    </row>
    <row r="10501" spans="85:115">
      <c r="CG10501"/>
      <c r="DK10501" s="95"/>
    </row>
    <row r="10502" spans="85:115">
      <c r="CG10502"/>
      <c r="DK10502" s="95"/>
    </row>
    <row r="10503" spans="85:115">
      <c r="CG10503"/>
      <c r="DK10503" s="95"/>
    </row>
    <row r="10504" spans="85:115">
      <c r="CG10504"/>
      <c r="DK10504" s="95"/>
    </row>
    <row r="10505" spans="85:115">
      <c r="CG10505"/>
      <c r="DK10505" s="95"/>
    </row>
    <row r="10506" spans="85:115">
      <c r="CG10506"/>
      <c r="DK10506" s="95"/>
    </row>
    <row r="10507" spans="85:115">
      <c r="CG10507"/>
      <c r="DK10507" s="95"/>
    </row>
    <row r="10508" spans="85:115">
      <c r="CG10508"/>
      <c r="DK10508" s="95"/>
    </row>
    <row r="10509" spans="85:115">
      <c r="CG10509"/>
      <c r="DK10509" s="95"/>
    </row>
    <row r="10510" spans="85:115">
      <c r="CG10510"/>
      <c r="DK10510" s="95"/>
    </row>
    <row r="10511" spans="85:115">
      <c r="CG10511"/>
      <c r="DK10511" s="95"/>
    </row>
    <row r="10512" spans="85:115">
      <c r="CG10512"/>
      <c r="DK10512" s="95"/>
    </row>
    <row r="10513" spans="85:115">
      <c r="CG10513"/>
      <c r="DK10513" s="95"/>
    </row>
    <row r="10514" spans="85:115">
      <c r="CG10514"/>
      <c r="DK10514" s="95"/>
    </row>
    <row r="10515" spans="85:115">
      <c r="CG10515"/>
      <c r="DK10515" s="95"/>
    </row>
    <row r="10516" spans="85:115">
      <c r="CG10516"/>
      <c r="DK10516" s="95"/>
    </row>
    <row r="10517" spans="85:115">
      <c r="CG10517"/>
      <c r="DK10517" s="95"/>
    </row>
    <row r="10518" spans="85:115">
      <c r="CG10518"/>
      <c r="DK10518" s="95"/>
    </row>
    <row r="10519" spans="85:115">
      <c r="CG10519"/>
      <c r="DK10519" s="95"/>
    </row>
    <row r="10520" spans="85:115">
      <c r="CG10520"/>
      <c r="DK10520" s="95"/>
    </row>
    <row r="10521" spans="85:115">
      <c r="CG10521"/>
      <c r="DK10521" s="95"/>
    </row>
    <row r="10522" spans="85:115">
      <c r="CG10522"/>
      <c r="DK10522" s="95"/>
    </row>
    <row r="10523" spans="85:115">
      <c r="CG10523"/>
      <c r="DK10523" s="95"/>
    </row>
    <row r="10524" spans="85:115">
      <c r="CG10524"/>
      <c r="DK10524" s="95"/>
    </row>
    <row r="10525" spans="85:115">
      <c r="CG10525"/>
      <c r="DK10525" s="95"/>
    </row>
    <row r="10526" spans="85:115">
      <c r="CG10526"/>
      <c r="DK10526" s="95"/>
    </row>
    <row r="10527" spans="85:115">
      <c r="CG10527"/>
      <c r="DK10527" s="95"/>
    </row>
    <row r="10528" spans="85:115">
      <c r="CG10528"/>
      <c r="DK10528" s="95"/>
    </row>
    <row r="10529" spans="85:115">
      <c r="CG10529"/>
      <c r="DK10529" s="95"/>
    </row>
    <row r="10530" spans="85:115">
      <c r="CG10530"/>
      <c r="DK10530" s="95"/>
    </row>
    <row r="10531" spans="85:115">
      <c r="CG10531"/>
      <c r="DK10531" s="95"/>
    </row>
    <row r="10532" spans="85:115">
      <c r="CG10532"/>
      <c r="DK10532" s="95"/>
    </row>
    <row r="10533" spans="85:115">
      <c r="CG10533"/>
      <c r="DK10533" s="95"/>
    </row>
    <row r="10534" spans="85:115">
      <c r="CG10534"/>
      <c r="DK10534" s="95"/>
    </row>
    <row r="10535" spans="85:115">
      <c r="CG10535"/>
      <c r="DK10535" s="95"/>
    </row>
    <row r="10536" spans="85:115">
      <c r="CG10536"/>
      <c r="DK10536" s="95"/>
    </row>
    <row r="10537" spans="85:115">
      <c r="CG10537"/>
      <c r="DK10537" s="95"/>
    </row>
    <row r="10538" spans="85:115">
      <c r="CG10538"/>
      <c r="DK10538" s="95"/>
    </row>
    <row r="10539" spans="85:115">
      <c r="CG10539"/>
      <c r="DK10539" s="95"/>
    </row>
    <row r="10540" spans="85:115">
      <c r="CG10540"/>
      <c r="DK10540" s="95"/>
    </row>
    <row r="10541" spans="85:115">
      <c r="CG10541"/>
      <c r="DK10541" s="95"/>
    </row>
    <row r="10542" spans="85:115">
      <c r="CG10542"/>
      <c r="DK10542" s="95"/>
    </row>
    <row r="10543" spans="85:115">
      <c r="CG10543"/>
      <c r="DK10543" s="95"/>
    </row>
    <row r="10544" spans="85:115">
      <c r="CG10544"/>
      <c r="DK10544" s="95"/>
    </row>
    <row r="10545" spans="85:134">
      <c r="CG10545"/>
      <c r="DK10545" s="95"/>
    </row>
    <row r="10546" spans="85:134">
      <c r="CG10546"/>
      <c r="DK10546" s="95"/>
    </row>
    <row r="10547" spans="85:134">
      <c r="CG10547"/>
      <c r="DK10547" s="95"/>
    </row>
    <row r="10548" spans="85:134">
      <c r="CG10548"/>
      <c r="DK10548" s="95"/>
      <c r="DZ10548" s="140"/>
      <c r="EA10548" s="140"/>
      <c r="EB10548" s="140"/>
      <c r="EC10548" s="140"/>
      <c r="ED10548" s="140"/>
    </row>
    <row r="10549" spans="85:134">
      <c r="CG10549"/>
      <c r="DK10549" s="95"/>
      <c r="DZ10549" s="140"/>
      <c r="EA10549" s="140"/>
      <c r="EB10549" s="140"/>
      <c r="EC10549" s="140"/>
      <c r="ED10549" s="140"/>
    </row>
    <row r="10550" spans="85:134">
      <c r="CG10550"/>
      <c r="DK10550" s="95"/>
      <c r="DZ10550" s="140"/>
      <c r="EA10550" s="140"/>
      <c r="EB10550" s="140"/>
      <c r="EC10550" s="140"/>
      <c r="ED10550" s="140"/>
    </row>
    <row r="10551" spans="85:134">
      <c r="CG10551"/>
      <c r="DK10551" s="95"/>
      <c r="DZ10551" s="140"/>
      <c r="EA10551" s="140"/>
      <c r="EB10551" s="140"/>
      <c r="EC10551" s="140"/>
      <c r="ED10551" s="140"/>
    </row>
    <row r="10552" spans="85:134">
      <c r="CG10552"/>
      <c r="DK10552" s="95"/>
      <c r="DZ10552" s="140"/>
      <c r="EA10552" s="140"/>
      <c r="EB10552" s="140"/>
      <c r="EC10552" s="140"/>
      <c r="ED10552" s="140"/>
    </row>
    <row r="10553" spans="85:134">
      <c r="CG10553"/>
      <c r="DK10553" s="95"/>
      <c r="DZ10553" s="140"/>
      <c r="EA10553" s="140"/>
      <c r="EB10553" s="140"/>
      <c r="EC10553" s="140"/>
      <c r="ED10553" s="140"/>
    </row>
    <row r="10554" spans="85:134">
      <c r="CG10554"/>
      <c r="DK10554" s="95"/>
      <c r="DZ10554" s="140"/>
      <c r="EA10554" s="140"/>
      <c r="EB10554" s="140"/>
      <c r="EC10554" s="140"/>
      <c r="ED10554" s="140"/>
    </row>
    <row r="10555" spans="85:134">
      <c r="CG10555"/>
      <c r="DK10555" s="95"/>
      <c r="DZ10555" s="140"/>
      <c r="EA10555" s="140"/>
      <c r="EB10555" s="140"/>
      <c r="EC10555" s="140"/>
      <c r="ED10555" s="140"/>
    </row>
    <row r="10556" spans="85:134">
      <c r="CG10556"/>
      <c r="DK10556" s="95"/>
      <c r="DZ10556" s="140"/>
      <c r="EA10556" s="140"/>
      <c r="EB10556" s="140"/>
      <c r="EC10556" s="140"/>
      <c r="ED10556" s="140"/>
    </row>
    <row r="10557" spans="85:134">
      <c r="CG10557"/>
      <c r="DK10557" s="95"/>
      <c r="DZ10557" s="140"/>
      <c r="EA10557" s="140"/>
      <c r="EB10557" s="140"/>
      <c r="EC10557" s="140"/>
      <c r="ED10557" s="140"/>
    </row>
    <row r="10558" spans="85:134">
      <c r="CG10558"/>
      <c r="DK10558" s="95"/>
      <c r="DZ10558" s="140"/>
      <c r="EA10558" s="140"/>
      <c r="EB10558" s="140"/>
      <c r="EC10558" s="140"/>
      <c r="ED10558" s="140"/>
    </row>
    <row r="10559" spans="85:134">
      <c r="CG10559"/>
      <c r="DK10559" s="95"/>
      <c r="DZ10559" s="140"/>
      <c r="EA10559" s="140"/>
      <c r="EB10559" s="140"/>
      <c r="EC10559" s="140"/>
      <c r="ED10559" s="140"/>
    </row>
    <row r="10560" spans="85:134">
      <c r="CG10560"/>
      <c r="DK10560" s="95"/>
      <c r="DZ10560" s="140"/>
      <c r="EA10560" s="140"/>
      <c r="EB10560" s="140"/>
      <c r="EC10560" s="140"/>
      <c r="ED10560" s="140"/>
    </row>
    <row r="10561" spans="85:134">
      <c r="CG10561"/>
      <c r="DK10561" s="95"/>
      <c r="DZ10561" s="140"/>
      <c r="EA10561" s="140"/>
      <c r="EB10561" s="140"/>
      <c r="EC10561" s="140"/>
      <c r="ED10561" s="140"/>
    </row>
    <row r="10562" spans="85:134">
      <c r="CG10562"/>
      <c r="DK10562" s="95"/>
      <c r="DZ10562" s="140"/>
      <c r="EA10562" s="140"/>
      <c r="EB10562" s="140"/>
      <c r="EC10562" s="140"/>
      <c r="ED10562" s="140"/>
    </row>
    <row r="10563" spans="85:134">
      <c r="CG10563"/>
      <c r="DK10563" s="95"/>
      <c r="DZ10563" s="140"/>
      <c r="EA10563" s="140"/>
      <c r="EB10563" s="140"/>
      <c r="EC10563" s="140"/>
      <c r="ED10563" s="140"/>
    </row>
    <row r="10564" spans="85:134">
      <c r="CG10564"/>
      <c r="DK10564" s="95"/>
      <c r="DZ10564" s="140"/>
      <c r="EA10564" s="140"/>
      <c r="EB10564" s="140"/>
      <c r="EC10564" s="140"/>
      <c r="ED10564" s="140"/>
    </row>
    <row r="10565" spans="85:134">
      <c r="CG10565"/>
      <c r="DK10565" s="95"/>
      <c r="DZ10565" s="140"/>
      <c r="EA10565" s="140"/>
      <c r="EB10565" s="140"/>
      <c r="EC10565" s="140"/>
      <c r="ED10565" s="140"/>
    </row>
    <row r="10566" spans="85:134">
      <c r="CG10566"/>
      <c r="DK10566" s="95"/>
      <c r="DZ10566" s="140"/>
      <c r="EA10566" s="140"/>
      <c r="EB10566" s="140"/>
      <c r="EC10566" s="140"/>
      <c r="ED10566" s="140"/>
    </row>
    <row r="10567" spans="85:134">
      <c r="CG10567"/>
      <c r="DK10567" s="95"/>
      <c r="DZ10567" s="140"/>
      <c r="EA10567" s="140"/>
      <c r="EB10567" s="140"/>
      <c r="EC10567" s="140"/>
      <c r="ED10567" s="140"/>
    </row>
    <row r="10568" spans="85:134">
      <c r="CG10568"/>
      <c r="DK10568" s="95"/>
      <c r="DZ10568" s="140"/>
      <c r="EA10568" s="140"/>
      <c r="EB10568" s="140"/>
      <c r="EC10568" s="140"/>
      <c r="ED10568" s="140"/>
    </row>
    <row r="10569" spans="85:134">
      <c r="CG10569"/>
      <c r="DK10569" s="95"/>
      <c r="DZ10569" s="140"/>
      <c r="EA10569" s="140"/>
      <c r="EB10569" s="140"/>
      <c r="EC10569" s="140"/>
      <c r="ED10569" s="140"/>
    </row>
    <row r="10570" spans="85:134">
      <c r="CG10570"/>
      <c r="DK10570" s="95"/>
      <c r="DZ10570" s="140"/>
      <c r="EA10570" s="140"/>
      <c r="EB10570" s="140"/>
      <c r="EC10570" s="140"/>
      <c r="ED10570" s="140"/>
    </row>
    <row r="10571" spans="85:134">
      <c r="CG10571"/>
      <c r="DK10571" s="95"/>
      <c r="DZ10571" s="140"/>
      <c r="EA10571" s="140"/>
      <c r="EB10571" s="140"/>
      <c r="EC10571" s="140"/>
      <c r="ED10571" s="140"/>
    </row>
    <row r="10572" spans="85:134">
      <c r="CG10572"/>
      <c r="DK10572" s="95"/>
      <c r="DZ10572" s="140"/>
      <c r="EA10572" s="140"/>
      <c r="EB10572" s="140"/>
      <c r="EC10572" s="140"/>
      <c r="ED10572" s="140"/>
    </row>
    <row r="10573" spans="85:134">
      <c r="CG10573"/>
      <c r="DK10573" s="95"/>
      <c r="DZ10573" s="140"/>
      <c r="EA10573" s="140"/>
      <c r="EB10573" s="140"/>
      <c r="EC10573" s="140"/>
      <c r="ED10573" s="140"/>
    </row>
    <row r="10574" spans="85:134">
      <c r="CG10574"/>
      <c r="DK10574" s="95"/>
      <c r="DZ10574" s="140"/>
      <c r="EA10574" s="140"/>
      <c r="EB10574" s="140"/>
      <c r="EC10574" s="140"/>
      <c r="ED10574" s="140"/>
    </row>
    <row r="10575" spans="85:134">
      <c r="CG10575"/>
      <c r="DK10575" s="95"/>
      <c r="DZ10575" s="140"/>
      <c r="EA10575" s="140"/>
      <c r="EB10575" s="140"/>
      <c r="EC10575" s="140"/>
      <c r="ED10575" s="140"/>
    </row>
    <row r="10576" spans="85:134">
      <c r="CG10576"/>
      <c r="DK10576" s="95"/>
      <c r="DZ10576" s="140"/>
      <c r="EA10576" s="140"/>
      <c r="EB10576" s="140"/>
      <c r="EC10576" s="140"/>
      <c r="ED10576" s="140"/>
    </row>
    <row r="10577" spans="85:134">
      <c r="CG10577"/>
      <c r="DK10577" s="95"/>
      <c r="DZ10577" s="140"/>
      <c r="EA10577" s="140"/>
      <c r="EB10577" s="140"/>
      <c r="EC10577" s="140"/>
      <c r="ED10577" s="140"/>
    </row>
    <row r="10578" spans="85:134">
      <c r="CG10578"/>
      <c r="DK10578" s="95"/>
      <c r="DZ10578" s="140"/>
      <c r="EA10578" s="140"/>
      <c r="EB10578" s="140"/>
      <c r="EC10578" s="140"/>
      <c r="ED10578" s="140"/>
    </row>
    <row r="10579" spans="85:134">
      <c r="CG10579"/>
      <c r="DK10579" s="95"/>
      <c r="DZ10579" s="140"/>
      <c r="EA10579" s="140"/>
      <c r="EB10579" s="140"/>
      <c r="EC10579" s="140"/>
      <c r="ED10579" s="140"/>
    </row>
    <row r="10580" spans="85:134">
      <c r="CG10580"/>
      <c r="DK10580" s="95"/>
      <c r="DZ10580" s="140"/>
      <c r="EA10580" s="140"/>
      <c r="EB10580" s="140"/>
      <c r="EC10580" s="140"/>
      <c r="ED10580" s="140"/>
    </row>
    <row r="10581" spans="85:134">
      <c r="CG10581"/>
      <c r="DK10581" s="95"/>
      <c r="DZ10581" s="140"/>
      <c r="EA10581" s="140"/>
      <c r="EB10581" s="140"/>
      <c r="EC10581" s="140"/>
      <c r="ED10581" s="140"/>
    </row>
    <row r="10582" spans="85:134">
      <c r="CG10582"/>
      <c r="DK10582" s="95"/>
      <c r="DZ10582" s="140"/>
      <c r="EA10582" s="140"/>
      <c r="EB10582" s="140"/>
      <c r="EC10582" s="140"/>
      <c r="ED10582" s="140"/>
    </row>
    <row r="10583" spans="85:134">
      <c r="CG10583"/>
      <c r="DK10583" s="95"/>
      <c r="DZ10583" s="140"/>
      <c r="EA10583" s="140"/>
      <c r="EB10583" s="140"/>
      <c r="EC10583" s="140"/>
      <c r="ED10583" s="140"/>
    </row>
    <row r="10584" spans="85:134">
      <c r="CG10584"/>
      <c r="DK10584" s="95"/>
      <c r="DZ10584" s="140"/>
      <c r="EA10584" s="140"/>
      <c r="EB10584" s="140"/>
      <c r="EC10584" s="140"/>
      <c r="ED10584" s="140"/>
    </row>
    <row r="10585" spans="85:134">
      <c r="CG10585"/>
      <c r="DK10585" s="95"/>
      <c r="DZ10585" s="140"/>
      <c r="EA10585" s="140"/>
      <c r="EB10585" s="140"/>
      <c r="EC10585" s="140"/>
      <c r="ED10585" s="140"/>
    </row>
    <row r="10586" spans="85:134">
      <c r="CG10586"/>
      <c r="DK10586" s="95"/>
      <c r="DZ10586" s="140"/>
      <c r="EA10586" s="140"/>
      <c r="EB10586" s="140"/>
      <c r="EC10586" s="140"/>
      <c r="ED10586" s="140"/>
    </row>
    <row r="10587" spans="85:134">
      <c r="CG10587"/>
      <c r="DK10587" s="95"/>
      <c r="DZ10587" s="140"/>
      <c r="EA10587" s="140"/>
      <c r="EB10587" s="140"/>
      <c r="EC10587" s="140"/>
      <c r="ED10587" s="140"/>
    </row>
    <row r="10588" spans="85:134">
      <c r="CG10588"/>
      <c r="DK10588" s="95"/>
      <c r="DZ10588" s="140"/>
      <c r="EA10588" s="140"/>
      <c r="EB10588" s="140"/>
      <c r="EC10588" s="140"/>
      <c r="ED10588" s="140"/>
    </row>
    <row r="10589" spans="85:134">
      <c r="CG10589"/>
      <c r="DK10589" s="95"/>
      <c r="DZ10589" s="140"/>
      <c r="EA10589" s="140"/>
      <c r="EB10589" s="140"/>
      <c r="EC10589" s="140"/>
      <c r="ED10589" s="140"/>
    </row>
    <row r="10590" spans="85:134">
      <c r="CG10590"/>
      <c r="DK10590" s="95"/>
      <c r="DZ10590" s="140"/>
      <c r="EA10590" s="140"/>
      <c r="EB10590" s="140"/>
      <c r="EC10590" s="140"/>
      <c r="ED10590" s="140"/>
    </row>
    <row r="10591" spans="85:134">
      <c r="CG10591"/>
      <c r="DK10591" s="95"/>
      <c r="DZ10591" s="140"/>
      <c r="EA10591" s="140"/>
      <c r="EB10591" s="140"/>
      <c r="EC10591" s="140"/>
      <c r="ED10591" s="140"/>
    </row>
    <row r="10592" spans="85:134">
      <c r="CG10592"/>
      <c r="DK10592" s="95"/>
      <c r="DZ10592" s="140"/>
      <c r="EA10592" s="140"/>
      <c r="EB10592" s="140"/>
      <c r="EC10592" s="140"/>
      <c r="ED10592" s="140"/>
    </row>
    <row r="10593" spans="85:134">
      <c r="CG10593"/>
      <c r="DK10593" s="95"/>
      <c r="DZ10593" s="140"/>
      <c r="EA10593" s="140"/>
      <c r="EB10593" s="140"/>
      <c r="EC10593" s="140"/>
      <c r="ED10593" s="140"/>
    </row>
    <row r="10594" spans="85:134">
      <c r="CG10594"/>
      <c r="DK10594" s="95"/>
      <c r="DZ10594" s="140"/>
      <c r="EA10594" s="140"/>
      <c r="EB10594" s="140"/>
      <c r="EC10594" s="140"/>
      <c r="ED10594" s="140"/>
    </row>
    <row r="10595" spans="85:134">
      <c r="CG10595"/>
      <c r="DK10595" s="95"/>
      <c r="DZ10595" s="140"/>
      <c r="EA10595" s="140"/>
      <c r="EB10595" s="140"/>
      <c r="EC10595" s="140"/>
      <c r="ED10595" s="140"/>
    </row>
    <row r="10596" spans="85:134">
      <c r="CG10596"/>
      <c r="DK10596" s="95"/>
      <c r="DZ10596" s="140"/>
      <c r="EA10596" s="140"/>
      <c r="EB10596" s="140"/>
      <c r="EC10596" s="140"/>
      <c r="ED10596" s="140"/>
    </row>
    <row r="10597" spans="85:134">
      <c r="CG10597"/>
      <c r="DK10597" s="95"/>
      <c r="DZ10597" s="140"/>
      <c r="EA10597" s="140"/>
      <c r="EB10597" s="140"/>
      <c r="EC10597" s="140"/>
      <c r="ED10597" s="140"/>
    </row>
    <row r="10598" spans="85:134">
      <c r="CG10598"/>
      <c r="DK10598" s="95"/>
      <c r="DZ10598" s="140"/>
      <c r="EA10598" s="140"/>
      <c r="EB10598" s="140"/>
      <c r="EC10598" s="140"/>
      <c r="ED10598" s="140"/>
    </row>
    <row r="10599" spans="85:134">
      <c r="CG10599"/>
      <c r="DK10599" s="95"/>
      <c r="DZ10599" s="140"/>
      <c r="EA10599" s="140"/>
      <c r="EB10599" s="140"/>
      <c r="EC10599" s="140"/>
      <c r="ED10599" s="140"/>
    </row>
    <row r="10600" spans="85:134">
      <c r="CG10600"/>
      <c r="DK10600" s="95"/>
      <c r="DZ10600" s="140"/>
      <c r="EA10600" s="140"/>
      <c r="EB10600" s="140"/>
      <c r="EC10600" s="140"/>
      <c r="ED10600" s="140"/>
    </row>
    <row r="10601" spans="85:134">
      <c r="CG10601"/>
      <c r="DK10601" s="95"/>
      <c r="DZ10601" s="140"/>
      <c r="EA10601" s="140"/>
      <c r="EB10601" s="140"/>
      <c r="EC10601" s="140"/>
      <c r="ED10601" s="140"/>
    </row>
    <row r="10602" spans="85:134">
      <c r="CG10602"/>
      <c r="DK10602" s="95"/>
      <c r="DZ10602" s="140"/>
      <c r="EA10602" s="140"/>
      <c r="EB10602" s="140"/>
      <c r="EC10602" s="140"/>
      <c r="ED10602" s="140"/>
    </row>
    <row r="10603" spans="85:134">
      <c r="CG10603"/>
      <c r="DK10603" s="95"/>
      <c r="DZ10603" s="140"/>
      <c r="EA10603" s="140"/>
      <c r="EB10603" s="140"/>
      <c r="EC10603" s="140"/>
      <c r="ED10603" s="140"/>
    </row>
    <row r="10604" spans="85:134">
      <c r="CG10604"/>
      <c r="DK10604" s="95"/>
      <c r="DZ10604" s="140"/>
      <c r="EA10604" s="140"/>
      <c r="EB10604" s="140"/>
      <c r="EC10604" s="140"/>
      <c r="ED10604" s="140"/>
    </row>
    <row r="10605" spans="85:134">
      <c r="CG10605"/>
      <c r="DK10605" s="95"/>
      <c r="DZ10605" s="140"/>
      <c r="EA10605" s="140"/>
      <c r="EB10605" s="140"/>
      <c r="EC10605" s="140"/>
      <c r="ED10605" s="140"/>
    </row>
    <row r="10606" spans="85:134">
      <c r="CG10606"/>
      <c r="DK10606" s="95"/>
      <c r="DZ10606" s="140"/>
      <c r="EA10606" s="140"/>
      <c r="EB10606" s="140"/>
      <c r="EC10606" s="140"/>
      <c r="ED10606" s="140"/>
    </row>
    <row r="10607" spans="85:134">
      <c r="CG10607"/>
      <c r="DK10607" s="95"/>
      <c r="DZ10607" s="140"/>
      <c r="EA10607" s="140"/>
      <c r="EB10607" s="140"/>
      <c r="EC10607" s="140"/>
      <c r="ED10607" s="140"/>
    </row>
    <row r="10608" spans="85:134">
      <c r="CG10608"/>
      <c r="DK10608" s="95"/>
      <c r="DZ10608" s="140"/>
      <c r="EA10608" s="140"/>
      <c r="EB10608" s="140"/>
      <c r="EC10608" s="140"/>
      <c r="ED10608" s="140"/>
    </row>
    <row r="10609" spans="85:134">
      <c r="CG10609"/>
      <c r="DK10609" s="95"/>
      <c r="DZ10609" s="140"/>
      <c r="EA10609" s="140"/>
      <c r="EB10609" s="140"/>
      <c r="EC10609" s="140"/>
      <c r="ED10609" s="140"/>
    </row>
    <row r="10610" spans="85:134">
      <c r="CG10610"/>
      <c r="DK10610" s="95"/>
      <c r="DZ10610" s="140"/>
      <c r="EA10610" s="140"/>
      <c r="EB10610" s="140"/>
      <c r="EC10610" s="140"/>
      <c r="ED10610" s="140"/>
    </row>
    <row r="10611" spans="85:134">
      <c r="CG10611"/>
      <c r="DK10611" s="95"/>
      <c r="DZ10611" s="140"/>
      <c r="EA10611" s="140"/>
      <c r="EB10611" s="140"/>
      <c r="EC10611" s="140"/>
      <c r="ED10611" s="140"/>
    </row>
    <row r="10612" spans="85:134">
      <c r="CG10612"/>
      <c r="DK10612" s="95"/>
      <c r="DZ10612" s="140"/>
      <c r="EA10612" s="140"/>
      <c r="EB10612" s="140"/>
      <c r="EC10612" s="140"/>
      <c r="ED10612" s="140"/>
    </row>
    <row r="10613" spans="85:134">
      <c r="CG10613"/>
      <c r="DK10613" s="95"/>
      <c r="DZ10613" s="140"/>
      <c r="EA10613" s="140"/>
      <c r="EB10613" s="140"/>
      <c r="EC10613" s="140"/>
      <c r="ED10613" s="140"/>
    </row>
    <row r="10614" spans="85:134">
      <c r="CG10614"/>
      <c r="DK10614" s="95"/>
      <c r="DZ10614" s="140"/>
      <c r="EA10614" s="140"/>
      <c r="EB10614" s="140"/>
      <c r="EC10614" s="140"/>
      <c r="ED10614" s="140"/>
    </row>
    <row r="10615" spans="85:134">
      <c r="CG10615"/>
      <c r="DK10615" s="95"/>
      <c r="DZ10615" s="140"/>
      <c r="EA10615" s="140"/>
      <c r="EB10615" s="140"/>
      <c r="EC10615" s="140"/>
      <c r="ED10615" s="140"/>
    </row>
    <row r="10616" spans="85:134">
      <c r="CG10616"/>
      <c r="DK10616" s="95"/>
      <c r="DZ10616" s="140"/>
      <c r="EA10616" s="140"/>
      <c r="EB10616" s="140"/>
      <c r="EC10616" s="140"/>
      <c r="ED10616" s="140"/>
    </row>
    <row r="10617" spans="85:134">
      <c r="CG10617"/>
      <c r="DK10617" s="95"/>
      <c r="DZ10617" s="140"/>
      <c r="EA10617" s="140"/>
      <c r="EB10617" s="140"/>
      <c r="EC10617" s="140"/>
      <c r="ED10617" s="140"/>
    </row>
    <row r="10618" spans="85:134">
      <c r="CG10618"/>
      <c r="DK10618" s="95"/>
      <c r="DZ10618" s="140"/>
      <c r="EA10618" s="140"/>
      <c r="EB10618" s="140"/>
      <c r="EC10618" s="140"/>
      <c r="ED10618" s="140"/>
    </row>
    <row r="10619" spans="85:134">
      <c r="CG10619"/>
      <c r="DK10619" s="95"/>
      <c r="DZ10619" s="140"/>
      <c r="EA10619" s="140"/>
      <c r="EB10619" s="140"/>
      <c r="EC10619" s="140"/>
      <c r="ED10619" s="140"/>
    </row>
    <row r="10620" spans="85:134">
      <c r="CG10620"/>
      <c r="DK10620" s="95"/>
      <c r="DZ10620" s="140"/>
      <c r="EA10620" s="140"/>
      <c r="EB10620" s="140"/>
      <c r="EC10620" s="140"/>
      <c r="ED10620" s="140"/>
    </row>
    <row r="10621" spans="85:134">
      <c r="CG10621"/>
      <c r="DK10621" s="95"/>
      <c r="DZ10621" s="140"/>
      <c r="EA10621" s="140"/>
      <c r="EB10621" s="140"/>
      <c r="EC10621" s="140"/>
      <c r="ED10621" s="140"/>
    </row>
    <row r="10622" spans="85:134">
      <c r="CG10622"/>
      <c r="DK10622" s="95"/>
      <c r="DZ10622" s="140"/>
      <c r="EA10622" s="140"/>
      <c r="EB10622" s="140"/>
      <c r="EC10622" s="140"/>
      <c r="ED10622" s="140"/>
    </row>
    <row r="10623" spans="85:134">
      <c r="CG10623"/>
      <c r="DK10623" s="95"/>
      <c r="DZ10623" s="140"/>
      <c r="EA10623" s="140"/>
      <c r="EB10623" s="140"/>
      <c r="EC10623" s="140"/>
      <c r="ED10623" s="140"/>
    </row>
    <row r="10624" spans="85:134">
      <c r="CG10624"/>
      <c r="DK10624" s="95"/>
      <c r="DZ10624" s="140"/>
      <c r="EA10624" s="140"/>
      <c r="EB10624" s="140"/>
      <c r="EC10624" s="140"/>
      <c r="ED10624" s="140"/>
    </row>
    <row r="10625" spans="85:134">
      <c r="CG10625"/>
      <c r="DK10625" s="95"/>
      <c r="DZ10625" s="140"/>
      <c r="EA10625" s="140"/>
      <c r="EB10625" s="140"/>
      <c r="EC10625" s="140"/>
      <c r="ED10625" s="140"/>
    </row>
    <row r="10626" spans="85:134">
      <c r="CG10626"/>
      <c r="DK10626" s="95"/>
      <c r="DZ10626" s="140"/>
      <c r="EA10626" s="140"/>
      <c r="EB10626" s="140"/>
      <c r="EC10626" s="140"/>
      <c r="ED10626" s="140"/>
    </row>
    <row r="10627" spans="85:134">
      <c r="CG10627"/>
      <c r="DK10627" s="95"/>
      <c r="DZ10627" s="140"/>
      <c r="EA10627" s="140"/>
      <c r="EB10627" s="140"/>
      <c r="EC10627" s="140"/>
      <c r="ED10627" s="140"/>
    </row>
    <row r="10628" spans="85:134">
      <c r="CG10628"/>
      <c r="DK10628" s="95"/>
      <c r="DZ10628" s="140"/>
      <c r="EA10628" s="140"/>
      <c r="EB10628" s="140"/>
      <c r="EC10628" s="140"/>
      <c r="ED10628" s="140"/>
    </row>
    <row r="10629" spans="85:134">
      <c r="CG10629"/>
      <c r="DK10629" s="95"/>
      <c r="DZ10629" s="140"/>
      <c r="EA10629" s="140"/>
      <c r="EB10629" s="140"/>
      <c r="EC10629" s="140"/>
      <c r="ED10629" s="140"/>
    </row>
    <row r="10630" spans="85:134">
      <c r="CG10630"/>
      <c r="DK10630" s="95"/>
      <c r="DZ10630" s="140"/>
      <c r="EA10630" s="140"/>
      <c r="EB10630" s="140"/>
      <c r="EC10630" s="140"/>
      <c r="ED10630" s="140"/>
    </row>
    <row r="10631" spans="85:134">
      <c r="CG10631"/>
      <c r="DK10631" s="95"/>
      <c r="DZ10631" s="140"/>
      <c r="EA10631" s="140"/>
      <c r="EB10631" s="140"/>
      <c r="EC10631" s="140"/>
      <c r="ED10631" s="140"/>
    </row>
    <row r="10632" spans="85:134">
      <c r="CG10632"/>
      <c r="DK10632" s="95"/>
      <c r="DZ10632" s="140"/>
      <c r="EA10632" s="140"/>
      <c r="EB10632" s="140"/>
      <c r="EC10632" s="140"/>
      <c r="ED10632" s="140"/>
    </row>
    <row r="10633" spans="85:134">
      <c r="CG10633"/>
      <c r="DK10633" s="95"/>
      <c r="DZ10633" s="140"/>
      <c r="EA10633" s="140"/>
      <c r="EB10633" s="140"/>
      <c r="EC10633" s="140"/>
      <c r="ED10633" s="140"/>
    </row>
    <row r="10634" spans="85:134">
      <c r="CG10634"/>
      <c r="DK10634" s="95"/>
      <c r="DZ10634" s="140"/>
      <c r="EA10634" s="140"/>
      <c r="EB10634" s="140"/>
      <c r="EC10634" s="140"/>
      <c r="ED10634" s="140"/>
    </row>
    <row r="10635" spans="85:134">
      <c r="CG10635"/>
      <c r="DK10635" s="95"/>
      <c r="DZ10635" s="140"/>
      <c r="EA10635" s="140"/>
      <c r="EB10635" s="140"/>
      <c r="EC10635" s="140"/>
      <c r="ED10635" s="140"/>
    </row>
    <row r="10636" spans="85:134">
      <c r="CG10636"/>
      <c r="DK10636" s="95"/>
      <c r="DZ10636" s="140"/>
      <c r="EA10636" s="140"/>
      <c r="EB10636" s="140"/>
      <c r="EC10636" s="140"/>
      <c r="ED10636" s="140"/>
    </row>
    <row r="10637" spans="85:134">
      <c r="CG10637"/>
      <c r="DK10637" s="95"/>
      <c r="DZ10637" s="140"/>
      <c r="EA10637" s="140"/>
      <c r="EB10637" s="140"/>
      <c r="EC10637" s="140"/>
      <c r="ED10637" s="140"/>
    </row>
    <row r="10638" spans="85:134">
      <c r="CG10638"/>
      <c r="DK10638" s="95"/>
      <c r="DZ10638" s="140"/>
      <c r="EA10638" s="140"/>
      <c r="EB10638" s="140"/>
      <c r="EC10638" s="140"/>
      <c r="ED10638" s="140"/>
    </row>
    <row r="10639" spans="85:134">
      <c r="CG10639"/>
      <c r="DK10639" s="95"/>
      <c r="DZ10639" s="140"/>
      <c r="EA10639" s="140"/>
      <c r="EB10639" s="140"/>
      <c r="EC10639" s="140"/>
      <c r="ED10639" s="140"/>
    </row>
    <row r="10640" spans="85:134">
      <c r="CG10640"/>
      <c r="DK10640" s="95"/>
      <c r="DZ10640" s="140"/>
      <c r="EA10640" s="140"/>
      <c r="EB10640" s="140"/>
      <c r="EC10640" s="140"/>
      <c r="ED10640" s="140"/>
    </row>
    <row r="10641" spans="85:134">
      <c r="CG10641"/>
      <c r="DK10641" s="95"/>
      <c r="DZ10641" s="140"/>
      <c r="EA10641" s="140"/>
      <c r="EB10641" s="140"/>
      <c r="EC10641" s="140"/>
      <c r="ED10641" s="140"/>
    </row>
    <row r="10642" spans="85:134">
      <c r="CG10642"/>
      <c r="DK10642" s="95"/>
      <c r="DZ10642" s="140"/>
      <c r="EA10642" s="140"/>
      <c r="EB10642" s="140"/>
      <c r="EC10642" s="140"/>
      <c r="ED10642" s="140"/>
    </row>
    <row r="10643" spans="85:134">
      <c r="CG10643"/>
      <c r="DK10643" s="95"/>
      <c r="DZ10643" s="140"/>
      <c r="EA10643" s="140"/>
      <c r="EB10643" s="140"/>
      <c r="EC10643" s="140"/>
      <c r="ED10643" s="140"/>
    </row>
    <row r="10644" spans="85:134">
      <c r="CG10644"/>
      <c r="DK10644" s="95"/>
      <c r="DZ10644" s="140"/>
      <c r="EA10644" s="140"/>
      <c r="EB10644" s="140"/>
      <c r="EC10644" s="140"/>
      <c r="ED10644" s="140"/>
    </row>
    <row r="10645" spans="85:134">
      <c r="CG10645"/>
      <c r="DK10645" s="95"/>
      <c r="DZ10645" s="140"/>
      <c r="EA10645" s="140"/>
      <c r="EB10645" s="140"/>
      <c r="EC10645" s="140"/>
      <c r="ED10645" s="140"/>
    </row>
    <row r="10646" spans="85:134">
      <c r="CG10646"/>
      <c r="DK10646" s="95"/>
      <c r="DZ10646" s="140"/>
      <c r="EA10646" s="140"/>
      <c r="EC10646" s="140"/>
      <c r="ED10646" s="140"/>
    </row>
    <row r="10647" spans="85:134">
      <c r="CG10647"/>
      <c r="DK10647" s="95"/>
      <c r="DZ10647" s="140"/>
      <c r="EA10647" s="140"/>
      <c r="EB10647" s="49"/>
      <c r="EC10647" s="140"/>
      <c r="ED10647" s="140"/>
    </row>
    <row r="10648" spans="85:134">
      <c r="CG10648"/>
      <c r="DK10648" s="95"/>
      <c r="DZ10648" s="140"/>
      <c r="EA10648" s="140"/>
      <c r="EB10648" s="49"/>
      <c r="EC10648" s="140"/>
      <c r="ED10648" s="140"/>
    </row>
    <row r="10649" spans="85:134">
      <c r="CG10649"/>
      <c r="DK10649" s="95"/>
      <c r="DZ10649" s="140"/>
      <c r="EA10649" s="140"/>
      <c r="EB10649" s="49"/>
      <c r="EC10649" s="140"/>
      <c r="ED10649" s="140"/>
    </row>
    <row r="10650" spans="85:134">
      <c r="CG10650"/>
      <c r="DK10650" s="95"/>
      <c r="DZ10650" s="140"/>
      <c r="EA10650" s="140"/>
      <c r="EB10650" s="49"/>
      <c r="EC10650" s="140"/>
      <c r="ED10650" s="140"/>
    </row>
    <row r="10651" spans="85:134">
      <c r="CG10651"/>
      <c r="DK10651" s="95"/>
      <c r="DZ10651" s="140"/>
      <c r="EA10651" s="140"/>
      <c r="EB10651" s="49"/>
      <c r="EC10651" s="140"/>
      <c r="ED10651" s="140"/>
    </row>
    <row r="10652" spans="85:134">
      <c r="CG10652"/>
      <c r="DK10652" s="95"/>
      <c r="DZ10652" s="140"/>
      <c r="EA10652" s="140"/>
      <c r="EB10652" s="49"/>
      <c r="EC10652" s="140"/>
      <c r="ED10652" s="140"/>
    </row>
    <row r="10653" spans="85:134">
      <c r="CG10653"/>
      <c r="DK10653" s="95"/>
      <c r="DZ10653" s="140"/>
      <c r="EA10653" s="140"/>
      <c r="EB10653" s="49"/>
      <c r="EC10653" s="140"/>
      <c r="ED10653" s="140"/>
    </row>
    <row r="10654" spans="85:134">
      <c r="CG10654"/>
      <c r="DK10654" s="95"/>
      <c r="DZ10654" s="140"/>
      <c r="EA10654" s="140"/>
      <c r="EB10654" s="49"/>
      <c r="EC10654" s="140"/>
      <c r="ED10654" s="140"/>
    </row>
    <row r="10655" spans="85:134">
      <c r="CG10655"/>
      <c r="DK10655" s="95"/>
      <c r="DZ10655" s="140"/>
      <c r="EA10655" s="140"/>
      <c r="EB10655" s="49"/>
      <c r="EC10655" s="140"/>
      <c r="ED10655" s="140"/>
    </row>
    <row r="10656" spans="85:134">
      <c r="CG10656"/>
      <c r="DK10656" s="95"/>
      <c r="DZ10656" s="140"/>
      <c r="EA10656" s="140"/>
      <c r="EB10656" s="49"/>
      <c r="EC10656" s="140"/>
      <c r="ED10656" s="140"/>
    </row>
    <row r="10657" spans="85:134">
      <c r="CG10657"/>
      <c r="DK10657" s="95"/>
      <c r="DZ10657" s="140"/>
      <c r="EA10657" s="140"/>
      <c r="EB10657" s="49"/>
      <c r="EC10657" s="140"/>
      <c r="ED10657" s="140"/>
    </row>
    <row r="10658" spans="85:134">
      <c r="CG10658"/>
      <c r="DK10658" s="95"/>
      <c r="DZ10658" s="140"/>
      <c r="EA10658" s="140"/>
      <c r="EB10658" s="49"/>
      <c r="EC10658" s="140"/>
      <c r="ED10658" s="140"/>
    </row>
    <row r="10659" spans="85:134">
      <c r="CG10659"/>
      <c r="DK10659" s="95"/>
      <c r="DZ10659" s="140"/>
      <c r="EA10659" s="140"/>
      <c r="EB10659" s="49"/>
      <c r="EC10659" s="140"/>
      <c r="ED10659" s="140"/>
    </row>
    <row r="10660" spans="85:134">
      <c r="CG10660"/>
      <c r="DK10660" s="95"/>
      <c r="DZ10660" s="140"/>
      <c r="EA10660" s="140"/>
      <c r="EB10660" s="49"/>
      <c r="EC10660" s="140"/>
      <c r="ED10660" s="140"/>
    </row>
    <row r="10661" spans="85:134">
      <c r="CG10661"/>
      <c r="DK10661" s="95"/>
      <c r="DZ10661" s="140"/>
      <c r="EA10661" s="140"/>
      <c r="EB10661" s="49"/>
      <c r="EC10661" s="140"/>
      <c r="ED10661" s="140"/>
    </row>
    <row r="10662" spans="85:134">
      <c r="CG10662"/>
      <c r="DK10662" s="95"/>
      <c r="DZ10662" s="140"/>
      <c r="EA10662" s="140"/>
      <c r="EB10662" s="49"/>
      <c r="EC10662" s="140"/>
      <c r="ED10662" s="140"/>
    </row>
    <row r="10663" spans="85:134">
      <c r="CG10663"/>
      <c r="DK10663" s="95"/>
      <c r="DZ10663" s="140"/>
      <c r="EA10663" s="140"/>
      <c r="EB10663" s="49"/>
      <c r="EC10663" s="140"/>
      <c r="ED10663" s="140"/>
    </row>
    <row r="10664" spans="85:134">
      <c r="CG10664"/>
      <c r="DK10664" s="95"/>
      <c r="DZ10664" s="140"/>
      <c r="EA10664" s="140"/>
      <c r="EB10664" s="49"/>
      <c r="EC10664" s="140"/>
      <c r="ED10664" s="140"/>
    </row>
    <row r="10665" spans="85:134">
      <c r="CG10665"/>
      <c r="DK10665" s="95"/>
      <c r="DZ10665" s="140"/>
      <c r="EA10665" s="140"/>
      <c r="EB10665" s="49"/>
      <c r="EC10665" s="140"/>
      <c r="ED10665" s="140"/>
    </row>
    <row r="10666" spans="85:134">
      <c r="CG10666"/>
      <c r="DK10666" s="95"/>
      <c r="DZ10666" s="140"/>
      <c r="EA10666" s="140"/>
      <c r="EB10666" s="49"/>
      <c r="EC10666" s="140"/>
      <c r="ED10666" s="140"/>
    </row>
    <row r="10667" spans="85:134">
      <c r="CG10667"/>
      <c r="DK10667" s="95"/>
      <c r="DZ10667" s="140"/>
      <c r="EA10667" s="140"/>
      <c r="EB10667" s="49"/>
      <c r="EC10667" s="140"/>
      <c r="ED10667" s="140"/>
    </row>
    <row r="10668" spans="85:134">
      <c r="CG10668"/>
      <c r="DK10668" s="95"/>
      <c r="DZ10668" s="140"/>
      <c r="EA10668" s="140"/>
      <c r="EB10668" s="49"/>
      <c r="EC10668" s="140"/>
      <c r="ED10668" s="140"/>
    </row>
    <row r="10669" spans="85:134">
      <c r="CG10669"/>
      <c r="DK10669" s="95"/>
      <c r="DZ10669" s="140"/>
      <c r="EA10669" s="140"/>
      <c r="EB10669" s="49"/>
      <c r="EC10669" s="140"/>
      <c r="ED10669" s="140"/>
    </row>
    <row r="10670" spans="85:134">
      <c r="CG10670"/>
      <c r="DK10670" s="95"/>
      <c r="DZ10670" s="140"/>
      <c r="EA10670" s="140"/>
      <c r="EB10670" s="49"/>
      <c r="EC10670" s="140"/>
      <c r="ED10670" s="140"/>
    </row>
    <row r="10671" spans="85:134">
      <c r="CG10671"/>
      <c r="DK10671" s="95"/>
      <c r="DZ10671" s="140"/>
      <c r="EA10671" s="140"/>
      <c r="EB10671" s="49"/>
      <c r="EC10671" s="140"/>
      <c r="ED10671" s="140"/>
    </row>
    <row r="10672" spans="85:134">
      <c r="CG10672"/>
      <c r="DK10672" s="95"/>
      <c r="DZ10672" s="140"/>
      <c r="EA10672" s="140"/>
      <c r="EB10672" s="49"/>
      <c r="EC10672" s="140"/>
      <c r="ED10672" s="140"/>
    </row>
    <row r="10673" spans="85:134">
      <c r="CG10673"/>
      <c r="DK10673" s="95"/>
      <c r="DZ10673" s="140"/>
      <c r="EA10673" s="140"/>
      <c r="EB10673" s="49"/>
      <c r="EC10673" s="140"/>
      <c r="ED10673" s="140"/>
    </row>
    <row r="10674" spans="85:134">
      <c r="CG10674"/>
      <c r="DK10674" s="95"/>
      <c r="DZ10674" s="140"/>
      <c r="EA10674" s="49"/>
      <c r="EB10674" s="49"/>
      <c r="EC10674" s="140"/>
      <c r="ED10674" s="140"/>
    </row>
    <row r="10675" spans="85:134">
      <c r="CG10675"/>
      <c r="DK10675" s="95"/>
      <c r="DZ10675" s="140"/>
      <c r="EA10675" s="49"/>
      <c r="EB10675" s="49"/>
      <c r="EC10675" s="140"/>
      <c r="ED10675" s="140"/>
    </row>
    <row r="10676" spans="85:134">
      <c r="CG10676"/>
      <c r="DK10676" s="95"/>
      <c r="DZ10676" s="140"/>
      <c r="EA10676" s="49"/>
      <c r="EB10676" s="49"/>
      <c r="EC10676" s="140"/>
      <c r="ED10676" s="140"/>
    </row>
    <row r="10677" spans="85:134">
      <c r="CG10677"/>
      <c r="DK10677" s="95"/>
      <c r="DZ10677" s="140"/>
      <c r="EA10677" s="49"/>
      <c r="EB10677" s="49"/>
      <c r="EC10677" s="140"/>
      <c r="ED10677" s="140"/>
    </row>
    <row r="10678" spans="85:134">
      <c r="CG10678"/>
      <c r="DK10678" s="95"/>
      <c r="DZ10678" s="140"/>
      <c r="EA10678" s="49"/>
      <c r="EB10678" s="49"/>
      <c r="EC10678" s="140"/>
      <c r="ED10678" s="140"/>
    </row>
    <row r="10679" spans="85:134">
      <c r="CG10679"/>
      <c r="DK10679" s="95"/>
      <c r="DZ10679" s="140"/>
      <c r="EA10679" s="49"/>
      <c r="EB10679" s="49"/>
      <c r="EC10679" s="140"/>
      <c r="ED10679" s="140"/>
    </row>
    <row r="10680" spans="85:134">
      <c r="CG10680"/>
      <c r="DK10680" s="95"/>
      <c r="DZ10680" s="140"/>
      <c r="EA10680" s="49"/>
      <c r="EB10680" s="49"/>
      <c r="EC10680" s="140"/>
      <c r="ED10680" s="140"/>
    </row>
    <row r="10681" spans="85:134">
      <c r="CG10681"/>
      <c r="DK10681" s="95"/>
      <c r="DZ10681" s="140"/>
      <c r="EA10681" s="49"/>
      <c r="EB10681" s="49"/>
      <c r="EC10681" s="140"/>
      <c r="ED10681" s="140"/>
    </row>
    <row r="10682" spans="85:134">
      <c r="CG10682"/>
      <c r="DK10682" s="95"/>
      <c r="DZ10682" s="140"/>
      <c r="EA10682" s="49"/>
      <c r="EB10682" s="49"/>
      <c r="EC10682" s="140"/>
      <c r="ED10682" s="140"/>
    </row>
    <row r="10683" spans="85:134">
      <c r="CG10683"/>
      <c r="DK10683" s="95"/>
      <c r="DZ10683" s="140"/>
      <c r="EA10683" s="49"/>
      <c r="EB10683" s="49"/>
      <c r="EC10683" s="140"/>
      <c r="ED10683" s="140"/>
    </row>
    <row r="10684" spans="85:134">
      <c r="CG10684"/>
      <c r="DK10684" s="95"/>
      <c r="DZ10684" s="140"/>
      <c r="EA10684" s="49"/>
      <c r="EB10684" s="49"/>
      <c r="EC10684" s="140"/>
      <c r="ED10684" s="140"/>
    </row>
    <row r="10685" spans="85:134">
      <c r="CG10685"/>
      <c r="DK10685" s="95"/>
      <c r="DZ10685" s="140"/>
      <c r="EA10685" s="49"/>
      <c r="EB10685" s="49"/>
      <c r="EC10685" s="140"/>
      <c r="ED10685" s="140"/>
    </row>
    <row r="10686" spans="85:134">
      <c r="CG10686"/>
      <c r="DK10686" s="95"/>
      <c r="DZ10686" s="140"/>
      <c r="EA10686" s="49"/>
      <c r="EB10686" s="49"/>
      <c r="EC10686" s="140"/>
      <c r="ED10686" s="140"/>
    </row>
    <row r="10687" spans="85:134">
      <c r="CG10687"/>
      <c r="DK10687" s="95"/>
      <c r="DZ10687" s="140"/>
      <c r="EA10687" s="49"/>
      <c r="EB10687" s="49"/>
      <c r="EC10687" s="140"/>
      <c r="ED10687" s="140"/>
    </row>
    <row r="10688" spans="85:134">
      <c r="CG10688"/>
      <c r="DK10688" s="95"/>
      <c r="DZ10688" s="140"/>
      <c r="EA10688" s="49"/>
      <c r="EB10688" s="49"/>
      <c r="EC10688" s="140"/>
      <c r="ED10688" s="140"/>
    </row>
    <row r="10689" spans="85:134">
      <c r="CG10689"/>
      <c r="DK10689" s="95"/>
      <c r="DZ10689" s="140"/>
      <c r="EA10689" s="49"/>
      <c r="EB10689" s="49"/>
      <c r="EC10689" s="140"/>
      <c r="ED10689" s="140"/>
    </row>
    <row r="10690" spans="85:134">
      <c r="CG10690"/>
      <c r="DK10690" s="95"/>
      <c r="DZ10690" s="140"/>
      <c r="EA10690" s="49"/>
      <c r="EB10690" s="49"/>
      <c r="EC10690" s="140"/>
      <c r="ED10690" s="140"/>
    </row>
    <row r="10691" spans="85:134">
      <c r="CG10691"/>
      <c r="DK10691" s="95"/>
      <c r="DZ10691" s="140"/>
      <c r="EA10691" s="49"/>
      <c r="EB10691" s="49"/>
      <c r="EC10691" s="140"/>
      <c r="ED10691" s="140"/>
    </row>
    <row r="10692" spans="85:134">
      <c r="CG10692"/>
      <c r="DK10692" s="95"/>
      <c r="DZ10692" s="140"/>
      <c r="EA10692" s="49"/>
      <c r="EB10692" s="49"/>
      <c r="EC10692" s="140"/>
      <c r="ED10692" s="140"/>
    </row>
    <row r="10693" spans="85:134">
      <c r="CG10693"/>
      <c r="DK10693" s="95"/>
      <c r="DZ10693" s="140"/>
      <c r="EA10693" s="49"/>
      <c r="EB10693" s="49"/>
      <c r="EC10693" s="140"/>
      <c r="ED10693" s="140"/>
    </row>
    <row r="10694" spans="85:134">
      <c r="CG10694"/>
      <c r="DK10694" s="95"/>
      <c r="DZ10694" s="140"/>
      <c r="EA10694" s="49"/>
      <c r="EB10694" s="49"/>
      <c r="EC10694" s="140"/>
      <c r="ED10694" s="140"/>
    </row>
    <row r="10695" spans="85:134">
      <c r="CG10695"/>
      <c r="DK10695" s="95"/>
      <c r="DZ10695" s="140"/>
      <c r="EA10695" s="49"/>
      <c r="EB10695" s="49"/>
      <c r="EC10695" s="140"/>
      <c r="ED10695" s="140"/>
    </row>
    <row r="10696" spans="85:134">
      <c r="CG10696"/>
      <c r="DK10696" s="95"/>
      <c r="DZ10696" s="140"/>
      <c r="EA10696" s="49"/>
      <c r="EB10696" s="49"/>
      <c r="EC10696" s="140"/>
      <c r="ED10696" s="140"/>
    </row>
    <row r="10697" spans="85:134">
      <c r="CG10697"/>
      <c r="DK10697" s="95"/>
      <c r="DZ10697" s="140"/>
      <c r="EA10697" s="49"/>
      <c r="EB10697" s="49"/>
      <c r="EC10697" s="140"/>
      <c r="ED10697" s="140"/>
    </row>
    <row r="10698" spans="85:134">
      <c r="CG10698"/>
      <c r="DK10698" s="95"/>
      <c r="DZ10698" s="140"/>
      <c r="EA10698" s="49"/>
      <c r="EB10698" s="49"/>
      <c r="EC10698" s="140"/>
      <c r="ED10698" s="140"/>
    </row>
    <row r="10699" spans="85:134">
      <c r="CG10699"/>
      <c r="DK10699" s="95"/>
      <c r="DZ10699" s="140"/>
      <c r="EA10699" s="49"/>
      <c r="EB10699" s="49"/>
      <c r="EC10699" s="140"/>
      <c r="ED10699" s="140"/>
    </row>
    <row r="10700" spans="85:134">
      <c r="CG10700"/>
      <c r="DK10700" s="95"/>
      <c r="DZ10700" s="140"/>
      <c r="EA10700" s="49"/>
      <c r="EB10700" s="49"/>
      <c r="EC10700" s="140"/>
      <c r="ED10700" s="140"/>
    </row>
    <row r="10701" spans="85:134">
      <c r="CG10701"/>
      <c r="DK10701" s="95"/>
      <c r="DZ10701" s="140"/>
      <c r="EA10701" s="49"/>
      <c r="EB10701" s="49"/>
      <c r="EC10701" s="140"/>
      <c r="ED10701" s="140"/>
    </row>
    <row r="10702" spans="85:134">
      <c r="CG10702"/>
      <c r="DK10702" s="95"/>
      <c r="DZ10702" s="140"/>
      <c r="EA10702" s="49"/>
      <c r="EB10702" s="49"/>
      <c r="EC10702" s="140"/>
      <c r="ED10702" s="140"/>
    </row>
    <row r="10703" spans="85:134">
      <c r="CG10703"/>
      <c r="DK10703" s="95"/>
      <c r="DZ10703" s="140"/>
      <c r="EA10703" s="49"/>
      <c r="EB10703" s="49"/>
      <c r="EC10703" s="140"/>
      <c r="ED10703" s="140"/>
    </row>
    <row r="10704" spans="85:134">
      <c r="CG10704"/>
      <c r="DK10704" s="95"/>
      <c r="DZ10704" s="140"/>
      <c r="EA10704" s="49"/>
      <c r="EB10704" s="49"/>
      <c r="EC10704" s="140"/>
      <c r="ED10704" s="140"/>
    </row>
    <row r="10705" spans="85:134">
      <c r="CG10705"/>
      <c r="DK10705" s="95"/>
      <c r="DZ10705" s="140"/>
      <c r="EA10705" s="49"/>
      <c r="EB10705" s="49"/>
      <c r="EC10705" s="140"/>
      <c r="ED10705" s="140"/>
    </row>
    <row r="10706" spans="85:134">
      <c r="CG10706"/>
      <c r="DK10706" s="95"/>
      <c r="DZ10706" s="140"/>
      <c r="EA10706" s="49"/>
      <c r="EB10706" s="49"/>
      <c r="EC10706" s="140"/>
      <c r="ED10706" s="140"/>
    </row>
    <row r="10707" spans="85:134">
      <c r="CG10707"/>
      <c r="DK10707" s="95"/>
      <c r="DZ10707" s="140"/>
      <c r="EA10707" s="49"/>
      <c r="EB10707" s="49"/>
      <c r="EC10707" s="140"/>
      <c r="ED10707" s="140"/>
    </row>
    <row r="10708" spans="85:134">
      <c r="CG10708"/>
      <c r="DK10708" s="95"/>
      <c r="DZ10708" s="140"/>
      <c r="EA10708" s="49"/>
      <c r="EB10708" s="49"/>
      <c r="EC10708" s="140"/>
      <c r="ED10708" s="140"/>
    </row>
    <row r="10709" spans="85:134">
      <c r="CG10709"/>
      <c r="DK10709" s="95"/>
      <c r="DZ10709" s="140"/>
      <c r="EA10709" s="49"/>
      <c r="EB10709" s="49"/>
      <c r="EC10709" s="140"/>
      <c r="ED10709" s="140"/>
    </row>
    <row r="10710" spans="85:134">
      <c r="CG10710"/>
      <c r="DK10710" s="95"/>
      <c r="DZ10710" s="140"/>
      <c r="EA10710" s="49"/>
      <c r="EB10710" s="49"/>
      <c r="EC10710" s="140"/>
      <c r="ED10710" s="140"/>
    </row>
    <row r="10711" spans="85:134">
      <c r="CG10711"/>
      <c r="DK10711" s="95"/>
      <c r="DZ10711" s="140"/>
      <c r="EA10711" s="49"/>
      <c r="EB10711" s="49"/>
      <c r="EC10711" s="140"/>
      <c r="ED10711" s="140"/>
    </row>
    <row r="10712" spans="85:134">
      <c r="CG10712"/>
      <c r="DK10712" s="95"/>
      <c r="DZ10712" s="140"/>
      <c r="EA10712" s="49"/>
      <c r="EB10712" s="49"/>
      <c r="EC10712" s="140"/>
      <c r="ED10712" s="140"/>
    </row>
    <row r="10713" spans="85:134">
      <c r="CG10713"/>
      <c r="DK10713" s="95"/>
      <c r="DZ10713" s="140"/>
      <c r="EA10713" s="49"/>
      <c r="EB10713" s="49"/>
      <c r="EC10713" s="140"/>
      <c r="ED10713" s="140"/>
    </row>
    <row r="10714" spans="85:134">
      <c r="CG10714"/>
      <c r="DK10714" s="95"/>
      <c r="DZ10714" s="140"/>
      <c r="EA10714" s="49"/>
      <c r="EB10714" s="49"/>
      <c r="EC10714" s="140"/>
      <c r="ED10714" s="140"/>
    </row>
    <row r="10715" spans="85:134">
      <c r="CG10715"/>
      <c r="DK10715" s="95"/>
      <c r="DZ10715" s="140"/>
      <c r="EA10715" s="49"/>
      <c r="EB10715" s="49"/>
      <c r="EC10715" s="140"/>
      <c r="ED10715" s="140"/>
    </row>
    <row r="10716" spans="85:134">
      <c r="CG10716"/>
      <c r="DK10716" s="95"/>
      <c r="DZ10716" s="140"/>
      <c r="EA10716" s="49"/>
      <c r="EB10716" s="49"/>
      <c r="EC10716" s="140"/>
      <c r="ED10716" s="140"/>
    </row>
    <row r="10717" spans="85:134">
      <c r="CG10717"/>
      <c r="DK10717" s="95"/>
      <c r="DZ10717" s="140"/>
      <c r="EA10717" s="49"/>
      <c r="EB10717" s="49"/>
      <c r="EC10717" s="140"/>
      <c r="ED10717" s="140"/>
    </row>
    <row r="10718" spans="85:134">
      <c r="CG10718"/>
      <c r="DK10718" s="95"/>
      <c r="DZ10718" s="140"/>
      <c r="EA10718" s="49"/>
      <c r="EB10718" s="49"/>
      <c r="EC10718" s="140"/>
      <c r="ED10718" s="140"/>
    </row>
    <row r="10719" spans="85:134">
      <c r="CG10719"/>
      <c r="DK10719" s="95"/>
      <c r="DZ10719" s="140"/>
      <c r="EA10719" s="49"/>
      <c r="EB10719" s="49"/>
      <c r="EC10719" s="140"/>
      <c r="ED10719" s="140"/>
    </row>
    <row r="10720" spans="85:134">
      <c r="CG10720"/>
      <c r="DK10720" s="95"/>
      <c r="DZ10720" s="140"/>
      <c r="EA10720" s="49"/>
      <c r="EB10720" s="49"/>
      <c r="EC10720" s="140"/>
      <c r="ED10720" s="140"/>
    </row>
    <row r="10721" spans="85:134">
      <c r="CG10721"/>
      <c r="DK10721" s="95"/>
      <c r="DZ10721" s="140"/>
      <c r="EA10721" s="49"/>
      <c r="EB10721" s="49"/>
      <c r="EC10721" s="140"/>
      <c r="ED10721" s="140"/>
    </row>
    <row r="10722" spans="85:134">
      <c r="CG10722"/>
      <c r="DK10722" s="95"/>
      <c r="DZ10722" s="140"/>
      <c r="EA10722" s="49"/>
      <c r="EB10722" s="49"/>
      <c r="EC10722" s="140"/>
      <c r="ED10722" s="140"/>
    </row>
    <row r="10723" spans="85:134">
      <c r="CG10723"/>
      <c r="DK10723" s="95"/>
      <c r="DZ10723" s="140"/>
      <c r="EA10723" s="49"/>
      <c r="EB10723" s="49"/>
      <c r="EC10723" s="140"/>
      <c r="ED10723" s="140"/>
    </row>
    <row r="10724" spans="85:134">
      <c r="CG10724"/>
      <c r="DK10724" s="95"/>
      <c r="DZ10724" s="140"/>
      <c r="EA10724" s="49"/>
      <c r="EB10724" s="49"/>
      <c r="EC10724" s="140"/>
      <c r="ED10724" s="140"/>
    </row>
    <row r="10725" spans="85:134">
      <c r="CG10725"/>
      <c r="DK10725" s="95"/>
      <c r="DZ10725" s="140"/>
      <c r="EA10725" s="49"/>
      <c r="EB10725" s="49"/>
      <c r="EC10725" s="140"/>
      <c r="ED10725" s="140"/>
    </row>
    <row r="10726" spans="85:134">
      <c r="CG10726"/>
      <c r="DK10726" s="95"/>
      <c r="DZ10726" s="140"/>
      <c r="EA10726" s="49"/>
      <c r="EB10726" s="49"/>
      <c r="EC10726" s="140"/>
      <c r="ED10726" s="140"/>
    </row>
    <row r="10727" spans="85:134">
      <c r="CG10727"/>
      <c r="DK10727" s="95"/>
      <c r="DZ10727" s="140"/>
      <c r="EA10727" s="49"/>
      <c r="EB10727" s="49"/>
      <c r="EC10727" s="140"/>
      <c r="ED10727" s="140"/>
    </row>
    <row r="10728" spans="85:134">
      <c r="CG10728"/>
      <c r="DK10728" s="95"/>
      <c r="DZ10728" s="140"/>
      <c r="EA10728" s="49"/>
      <c r="EB10728" s="49"/>
      <c r="EC10728" s="140"/>
      <c r="ED10728" s="140"/>
    </row>
    <row r="10729" spans="85:134">
      <c r="CG10729"/>
      <c r="DK10729" s="95"/>
      <c r="DZ10729" s="140"/>
      <c r="EA10729" s="49"/>
      <c r="EB10729" s="49"/>
      <c r="EC10729" s="140"/>
      <c r="ED10729" s="140"/>
    </row>
    <row r="10730" spans="85:134">
      <c r="CG10730"/>
      <c r="DK10730" s="95"/>
      <c r="DZ10730" s="140"/>
      <c r="EA10730" s="49"/>
      <c r="EB10730" s="49"/>
      <c r="EC10730" s="140"/>
      <c r="ED10730" s="140"/>
    </row>
    <row r="10731" spans="85:134">
      <c r="CG10731"/>
      <c r="DK10731" s="95"/>
      <c r="DZ10731" s="140"/>
      <c r="EA10731" s="49"/>
      <c r="EB10731" s="49"/>
      <c r="EC10731" s="140"/>
      <c r="ED10731" s="140"/>
    </row>
    <row r="10732" spans="85:134">
      <c r="CG10732"/>
      <c r="DK10732" s="95"/>
      <c r="DZ10732" s="140"/>
      <c r="EA10732" s="49"/>
      <c r="EB10732" s="49"/>
      <c r="EC10732" s="140"/>
      <c r="ED10732" s="140"/>
    </row>
    <row r="10733" spans="85:134">
      <c r="CG10733"/>
      <c r="DK10733" s="95"/>
      <c r="DZ10733" s="140"/>
      <c r="EA10733" s="49"/>
      <c r="EB10733" s="49"/>
      <c r="EC10733" s="140"/>
      <c r="ED10733" s="140"/>
    </row>
    <row r="10734" spans="85:134">
      <c r="CG10734"/>
      <c r="DK10734" s="95"/>
      <c r="DZ10734" s="140"/>
      <c r="EA10734" s="49"/>
      <c r="EB10734" s="49"/>
      <c r="EC10734" s="140"/>
      <c r="ED10734" s="140"/>
    </row>
    <row r="10735" spans="85:134">
      <c r="CG10735"/>
      <c r="DK10735" s="95"/>
      <c r="DZ10735" s="140"/>
      <c r="EA10735" s="49"/>
      <c r="EB10735" s="49"/>
      <c r="EC10735" s="140"/>
      <c r="ED10735" s="140"/>
    </row>
    <row r="10736" spans="85:134">
      <c r="CG10736"/>
      <c r="DK10736" s="95"/>
      <c r="DZ10736" s="140"/>
      <c r="EA10736" s="49"/>
      <c r="EB10736" s="49"/>
      <c r="EC10736" s="140"/>
      <c r="ED10736" s="140"/>
    </row>
    <row r="10737" spans="85:134">
      <c r="CG10737"/>
      <c r="DK10737" s="95"/>
      <c r="DZ10737" s="140"/>
      <c r="EA10737" s="49"/>
      <c r="EB10737" s="49"/>
      <c r="EC10737" s="140"/>
      <c r="ED10737" s="140"/>
    </row>
    <row r="10738" spans="85:134">
      <c r="CG10738"/>
      <c r="DK10738" s="95"/>
      <c r="DZ10738" s="140"/>
      <c r="EA10738" s="49"/>
      <c r="EB10738" s="49"/>
      <c r="EC10738" s="140"/>
      <c r="ED10738" s="140"/>
    </row>
    <row r="10739" spans="85:134">
      <c r="CG10739"/>
      <c r="DK10739" s="95"/>
      <c r="DZ10739" s="140"/>
      <c r="EA10739" s="49"/>
      <c r="EB10739" s="49"/>
      <c r="EC10739" s="140"/>
      <c r="ED10739" s="140"/>
    </row>
    <row r="10740" spans="85:134">
      <c r="CG10740"/>
      <c r="DK10740" s="95"/>
      <c r="DZ10740" s="140"/>
      <c r="EA10740" s="49"/>
      <c r="EB10740" s="49"/>
      <c r="EC10740" s="140"/>
      <c r="ED10740" s="140"/>
    </row>
    <row r="10741" spans="85:134">
      <c r="CG10741"/>
      <c r="DK10741" s="95"/>
      <c r="DZ10741" s="140"/>
      <c r="EA10741" s="49"/>
      <c r="EB10741" s="49"/>
      <c r="EC10741" s="140"/>
      <c r="ED10741" s="140"/>
    </row>
    <row r="10742" spans="85:134">
      <c r="CG10742"/>
      <c r="DK10742" s="95"/>
      <c r="DZ10742" s="140"/>
      <c r="EA10742" s="49"/>
      <c r="EB10742" s="49"/>
      <c r="EC10742" s="140"/>
      <c r="ED10742" s="140"/>
    </row>
    <row r="10743" spans="85:134">
      <c r="CG10743"/>
      <c r="DK10743" s="95"/>
      <c r="DZ10743" s="140"/>
      <c r="EA10743" s="49"/>
      <c r="EB10743" s="49"/>
      <c r="EC10743" s="140"/>
      <c r="ED10743" s="140"/>
    </row>
    <row r="10744" spans="85:134">
      <c r="CG10744"/>
      <c r="DK10744" s="95"/>
      <c r="DZ10744" s="140"/>
      <c r="EA10744" s="49"/>
      <c r="EB10744" s="49"/>
      <c r="EC10744" s="140"/>
      <c r="ED10744" s="140"/>
    </row>
    <row r="10745" spans="85:134">
      <c r="CG10745"/>
      <c r="DK10745" s="95"/>
      <c r="DZ10745" s="140"/>
      <c r="EA10745" s="49"/>
      <c r="EC10745" s="140"/>
      <c r="ED10745" s="140"/>
    </row>
    <row r="10746" spans="85:134">
      <c r="CG10746"/>
      <c r="DK10746" s="95"/>
      <c r="DZ10746" s="140"/>
      <c r="EA10746" s="49"/>
      <c r="EC10746" s="140"/>
      <c r="ED10746" s="140"/>
    </row>
    <row r="10747" spans="85:134">
      <c r="CG10747"/>
      <c r="DK10747" s="95"/>
      <c r="DZ10747" s="140"/>
      <c r="EA10747" s="49"/>
      <c r="EC10747" s="140"/>
      <c r="ED10747" s="140"/>
    </row>
    <row r="10748" spans="85:134">
      <c r="CG10748"/>
      <c r="DK10748" s="95"/>
      <c r="DZ10748" s="140"/>
      <c r="EA10748" s="49"/>
      <c r="EC10748" s="140"/>
      <c r="ED10748" s="140"/>
    </row>
    <row r="10749" spans="85:134">
      <c r="CG10749"/>
      <c r="DK10749" s="95"/>
      <c r="DZ10749" s="140"/>
      <c r="EA10749" s="49"/>
      <c r="EC10749" s="140"/>
      <c r="ED10749" s="140"/>
    </row>
    <row r="10750" spans="85:134">
      <c r="CG10750"/>
      <c r="DK10750" s="95"/>
      <c r="DZ10750" s="140"/>
      <c r="EA10750" s="49"/>
      <c r="EC10750" s="140"/>
      <c r="ED10750" s="140"/>
    </row>
    <row r="10751" spans="85:134">
      <c r="CG10751"/>
      <c r="DK10751" s="95"/>
      <c r="DZ10751" s="140"/>
      <c r="EA10751" s="49"/>
      <c r="EC10751" s="140"/>
      <c r="ED10751" s="140"/>
    </row>
    <row r="10752" spans="85:134">
      <c r="CG10752"/>
      <c r="DK10752" s="95"/>
      <c r="DZ10752" s="140"/>
      <c r="EA10752" s="49"/>
      <c r="EC10752" s="140"/>
      <c r="ED10752" s="140"/>
    </row>
    <row r="10753" spans="85:134">
      <c r="CG10753"/>
      <c r="DK10753" s="95"/>
      <c r="DZ10753" s="140"/>
      <c r="EA10753" s="49"/>
      <c r="EC10753" s="140"/>
      <c r="ED10753" s="140"/>
    </row>
    <row r="10754" spans="85:134">
      <c r="CG10754"/>
      <c r="DK10754" s="95"/>
      <c r="DZ10754" s="140"/>
      <c r="EA10754" s="49"/>
      <c r="EC10754" s="140"/>
      <c r="ED10754" s="140"/>
    </row>
    <row r="10755" spans="85:134">
      <c r="CG10755"/>
      <c r="DK10755" s="95"/>
      <c r="DZ10755" s="140"/>
      <c r="EA10755" s="49"/>
      <c r="EC10755" s="140"/>
      <c r="ED10755" s="140"/>
    </row>
    <row r="10756" spans="85:134">
      <c r="CG10756"/>
      <c r="DK10756" s="95"/>
      <c r="DZ10756" s="140"/>
      <c r="EA10756" s="49"/>
      <c r="EC10756" s="140"/>
      <c r="ED10756" s="140"/>
    </row>
    <row r="10757" spans="85:134">
      <c r="CG10757"/>
      <c r="DK10757" s="95"/>
      <c r="DZ10757" s="140"/>
      <c r="EA10757" s="49"/>
      <c r="EC10757" s="140"/>
      <c r="ED10757" s="140"/>
    </row>
    <row r="10758" spans="85:134">
      <c r="CG10758"/>
      <c r="DK10758" s="95"/>
      <c r="DZ10758" s="140"/>
      <c r="EA10758" s="49"/>
      <c r="EC10758" s="140"/>
      <c r="ED10758" s="140"/>
    </row>
    <row r="10759" spans="85:134">
      <c r="CG10759"/>
      <c r="DK10759" s="95"/>
      <c r="DZ10759" s="140"/>
      <c r="EA10759" s="49"/>
      <c r="EC10759" s="140"/>
      <c r="ED10759" s="140"/>
    </row>
    <row r="10760" spans="85:134">
      <c r="CG10760"/>
      <c r="DK10760" s="95"/>
      <c r="DZ10760" s="140"/>
      <c r="EA10760" s="49"/>
      <c r="EC10760" s="140"/>
      <c r="ED10760" s="140"/>
    </row>
    <row r="10761" spans="85:134">
      <c r="CG10761"/>
      <c r="DK10761" s="95"/>
      <c r="DZ10761" s="140"/>
      <c r="EA10761" s="49"/>
      <c r="EC10761" s="140"/>
      <c r="ED10761" s="140"/>
    </row>
    <row r="10762" spans="85:134">
      <c r="CG10762"/>
      <c r="DK10762" s="95"/>
      <c r="DZ10762" s="140"/>
      <c r="EA10762" s="49"/>
      <c r="EC10762" s="140"/>
      <c r="ED10762" s="140"/>
    </row>
    <row r="10763" spans="85:134">
      <c r="CG10763"/>
      <c r="DK10763" s="95"/>
      <c r="DZ10763" s="140"/>
      <c r="EA10763" s="49"/>
      <c r="EC10763" s="140"/>
      <c r="ED10763" s="140"/>
    </row>
    <row r="10764" spans="85:134">
      <c r="CG10764"/>
      <c r="DK10764" s="95"/>
      <c r="DZ10764" s="140"/>
      <c r="EA10764" s="49"/>
      <c r="EC10764" s="140"/>
      <c r="ED10764" s="140"/>
    </row>
    <row r="10765" spans="85:134">
      <c r="CG10765"/>
      <c r="DK10765" s="95"/>
      <c r="DZ10765" s="140"/>
      <c r="EA10765" s="49"/>
      <c r="EC10765" s="140"/>
      <c r="ED10765" s="140"/>
    </row>
    <row r="10766" spans="85:134">
      <c r="CG10766"/>
      <c r="DK10766" s="95"/>
      <c r="DZ10766" s="140"/>
      <c r="EA10766" s="49"/>
      <c r="EC10766" s="140"/>
      <c r="ED10766" s="140"/>
    </row>
    <row r="10767" spans="85:134">
      <c r="CG10767"/>
      <c r="DK10767" s="95"/>
      <c r="DZ10767" s="140"/>
      <c r="EA10767" s="49"/>
      <c r="EC10767" s="140"/>
      <c r="ED10767" s="140"/>
    </row>
    <row r="10768" spans="85:134">
      <c r="CG10768"/>
      <c r="DK10768" s="95"/>
      <c r="DZ10768" s="140"/>
      <c r="EA10768" s="49"/>
      <c r="EC10768" s="140"/>
      <c r="ED10768" s="140"/>
    </row>
    <row r="10769" spans="85:134">
      <c r="CG10769"/>
      <c r="DK10769" s="95"/>
      <c r="DZ10769" s="140"/>
      <c r="EA10769" s="49"/>
      <c r="EC10769" s="140"/>
      <c r="ED10769" s="140"/>
    </row>
    <row r="10770" spans="85:134">
      <c r="CG10770"/>
      <c r="DK10770" s="95"/>
      <c r="DZ10770" s="140"/>
      <c r="EA10770" s="49"/>
      <c r="EC10770" s="140"/>
      <c r="ED10770" s="140"/>
    </row>
    <row r="10771" spans="85:134">
      <c r="CG10771"/>
      <c r="DK10771" s="95"/>
      <c r="DZ10771" s="140"/>
      <c r="EA10771" s="49"/>
      <c r="EC10771" s="140"/>
      <c r="ED10771" s="140"/>
    </row>
    <row r="10772" spans="85:134">
      <c r="CG10772"/>
      <c r="DK10772" s="95"/>
      <c r="DZ10772" s="140"/>
      <c r="EA10772" s="49"/>
      <c r="EC10772" s="140"/>
      <c r="ED10772" s="140"/>
    </row>
    <row r="10773" spans="85:134">
      <c r="CG10773"/>
      <c r="DK10773" s="95"/>
      <c r="DZ10773" s="140"/>
      <c r="EA10773" s="49"/>
      <c r="EC10773" s="140"/>
      <c r="ED10773" s="140"/>
    </row>
    <row r="10774" spans="85:134">
      <c r="CG10774"/>
      <c r="DK10774" s="95"/>
      <c r="DZ10774" s="140"/>
      <c r="EA10774" s="49"/>
      <c r="EC10774" s="140"/>
      <c r="ED10774" s="140"/>
    </row>
    <row r="10775" spans="85:134">
      <c r="CG10775"/>
      <c r="DK10775" s="95"/>
      <c r="DZ10775" s="140"/>
      <c r="EA10775" s="49"/>
      <c r="EC10775" s="140"/>
      <c r="ED10775" s="140"/>
    </row>
    <row r="10776" spans="85:134">
      <c r="CG10776"/>
      <c r="DK10776" s="95"/>
      <c r="DZ10776" s="140"/>
      <c r="EA10776" s="49"/>
      <c r="EC10776" s="140"/>
      <c r="ED10776" s="140"/>
    </row>
    <row r="10777" spans="85:134">
      <c r="CG10777"/>
      <c r="DK10777" s="95"/>
      <c r="DZ10777" s="140"/>
      <c r="EA10777" s="49"/>
      <c r="EC10777" s="140"/>
      <c r="ED10777" s="140"/>
    </row>
    <row r="10778" spans="85:134">
      <c r="CG10778"/>
      <c r="DK10778" s="95"/>
      <c r="DZ10778" s="140"/>
      <c r="EA10778" s="49"/>
      <c r="EC10778" s="140"/>
      <c r="ED10778" s="140"/>
    </row>
    <row r="10779" spans="85:134">
      <c r="CG10779"/>
      <c r="DK10779" s="95"/>
      <c r="DZ10779" s="140"/>
      <c r="EA10779" s="49"/>
      <c r="EC10779" s="140"/>
      <c r="ED10779" s="140"/>
    </row>
    <row r="10780" spans="85:134">
      <c r="CG10780"/>
      <c r="DK10780" s="95"/>
      <c r="DZ10780" s="140"/>
      <c r="EA10780" s="49"/>
      <c r="EC10780" s="140"/>
      <c r="ED10780" s="140"/>
    </row>
    <row r="10781" spans="85:134">
      <c r="CG10781"/>
      <c r="DK10781" s="95"/>
      <c r="DZ10781" s="140"/>
      <c r="EA10781" s="49"/>
      <c r="EC10781" s="140"/>
      <c r="ED10781" s="140"/>
    </row>
    <row r="10782" spans="85:134">
      <c r="CG10782"/>
      <c r="DK10782" s="95"/>
      <c r="DZ10782" s="140"/>
      <c r="EA10782" s="49"/>
      <c r="EC10782" s="140"/>
      <c r="ED10782" s="140"/>
    </row>
    <row r="10783" spans="85:134">
      <c r="CG10783"/>
      <c r="DK10783" s="95"/>
      <c r="DZ10783" s="140"/>
      <c r="EA10783" s="49"/>
      <c r="EC10783" s="140"/>
      <c r="ED10783" s="140"/>
    </row>
    <row r="10784" spans="85:134">
      <c r="CG10784"/>
      <c r="DK10784" s="95"/>
      <c r="DZ10784" s="140"/>
      <c r="EA10784" s="49"/>
      <c r="EC10784" s="140"/>
      <c r="ED10784" s="140"/>
    </row>
    <row r="10785" spans="85:134">
      <c r="CG10785"/>
      <c r="DK10785" s="95"/>
      <c r="DZ10785" s="140"/>
      <c r="EA10785" s="49"/>
      <c r="EC10785" s="140"/>
      <c r="ED10785" s="140"/>
    </row>
    <row r="10786" spans="85:134">
      <c r="CG10786"/>
      <c r="DK10786" s="95"/>
      <c r="DZ10786" s="140"/>
      <c r="EA10786" s="49"/>
      <c r="EC10786" s="140"/>
      <c r="ED10786" s="140"/>
    </row>
    <row r="10787" spans="85:134">
      <c r="CG10787"/>
      <c r="DK10787" s="95"/>
      <c r="DZ10787" s="140"/>
      <c r="EA10787" s="49"/>
      <c r="EC10787" s="140"/>
      <c r="ED10787" s="140"/>
    </row>
    <row r="10788" spans="85:134">
      <c r="CG10788"/>
      <c r="DK10788" s="95"/>
      <c r="DZ10788" s="140"/>
      <c r="EA10788" s="49"/>
      <c r="EC10788" s="140"/>
      <c r="ED10788" s="140"/>
    </row>
    <row r="10789" spans="85:134">
      <c r="CG10789"/>
      <c r="DK10789" s="95"/>
      <c r="DZ10789" s="140"/>
      <c r="EA10789" s="49"/>
      <c r="EC10789" s="140"/>
      <c r="ED10789" s="140"/>
    </row>
    <row r="10790" spans="85:134">
      <c r="CG10790"/>
      <c r="DK10790" s="95"/>
      <c r="DZ10790" s="140"/>
      <c r="EA10790" s="49"/>
      <c r="EC10790" s="140"/>
      <c r="ED10790" s="140"/>
    </row>
    <row r="10791" spans="85:134">
      <c r="CG10791"/>
      <c r="DK10791" s="95"/>
      <c r="DZ10791" s="140"/>
      <c r="EA10791" s="49"/>
      <c r="EC10791" s="140"/>
      <c r="ED10791" s="140"/>
    </row>
    <row r="10792" spans="85:134">
      <c r="CG10792"/>
      <c r="DK10792" s="95"/>
      <c r="DZ10792" s="140"/>
      <c r="EA10792" s="49"/>
      <c r="EC10792" s="140"/>
      <c r="ED10792" s="140"/>
    </row>
    <row r="10793" spans="85:134">
      <c r="CG10793"/>
      <c r="DK10793" s="95"/>
      <c r="DZ10793" s="140"/>
      <c r="EA10793" s="49"/>
      <c r="EC10793" s="140"/>
      <c r="ED10793" s="140"/>
    </row>
    <row r="10794" spans="85:134">
      <c r="CG10794"/>
      <c r="DK10794" s="95"/>
      <c r="DZ10794" s="140"/>
      <c r="EA10794" s="49"/>
      <c r="EC10794" s="140"/>
      <c r="ED10794" s="140"/>
    </row>
    <row r="10795" spans="85:134">
      <c r="CG10795"/>
      <c r="DK10795" s="95"/>
      <c r="DZ10795" s="140"/>
      <c r="EA10795" s="49"/>
      <c r="EC10795" s="140"/>
      <c r="ED10795" s="140"/>
    </row>
    <row r="10796" spans="85:134">
      <c r="CG10796"/>
      <c r="DK10796" s="95"/>
      <c r="DZ10796" s="140"/>
      <c r="EA10796" s="49"/>
      <c r="EC10796" s="140"/>
      <c r="ED10796" s="140"/>
    </row>
    <row r="10797" spans="85:134">
      <c r="CG10797"/>
      <c r="DK10797" s="95"/>
      <c r="DZ10797" s="140"/>
      <c r="EA10797" s="49"/>
      <c r="EC10797" s="140"/>
      <c r="ED10797" s="140"/>
    </row>
    <row r="10798" spans="85:134">
      <c r="CG10798"/>
      <c r="DK10798" s="95"/>
      <c r="DZ10798" s="140"/>
      <c r="EA10798" s="49"/>
      <c r="EC10798" s="140"/>
      <c r="ED10798" s="140"/>
    </row>
    <row r="10799" spans="85:134">
      <c r="CG10799"/>
      <c r="DK10799" s="95"/>
      <c r="DZ10799" s="140"/>
      <c r="EA10799" s="49"/>
      <c r="EC10799" s="140"/>
      <c r="ED10799" s="140"/>
    </row>
    <row r="10800" spans="85:134">
      <c r="CG10800"/>
      <c r="DK10800" s="95"/>
      <c r="DZ10800" s="140"/>
      <c r="EA10800" s="49"/>
      <c r="EC10800" s="140"/>
      <c r="ED10800" s="140"/>
    </row>
    <row r="10801" spans="85:134">
      <c r="CG10801"/>
      <c r="DK10801" s="95"/>
      <c r="DZ10801" s="140"/>
      <c r="EC10801" s="140"/>
      <c r="ED10801" s="140"/>
    </row>
    <row r="10802" spans="85:134">
      <c r="CG10802"/>
      <c r="DK10802" s="95"/>
      <c r="DZ10802" s="140"/>
      <c r="EC10802" s="140"/>
      <c r="ED10802" s="140"/>
    </row>
    <row r="10803" spans="85:134">
      <c r="CG10803"/>
      <c r="DK10803" s="95"/>
      <c r="DZ10803" s="140"/>
      <c r="EC10803" s="140"/>
      <c r="ED10803" s="140"/>
    </row>
    <row r="10804" spans="85:134">
      <c r="CG10804"/>
      <c r="DK10804" s="95"/>
      <c r="DZ10804" s="140"/>
      <c r="EC10804" s="140"/>
      <c r="ED10804" s="140"/>
    </row>
    <row r="10805" spans="85:134">
      <c r="CG10805"/>
      <c r="DK10805" s="95"/>
      <c r="DZ10805" s="140"/>
      <c r="EC10805" s="140"/>
      <c r="ED10805" s="140"/>
    </row>
    <row r="10806" spans="85:134">
      <c r="CG10806"/>
      <c r="DK10806" s="95"/>
      <c r="EC10806" s="140"/>
      <c r="ED10806" s="140"/>
    </row>
    <row r="10807" spans="85:134">
      <c r="CG10807"/>
      <c r="DK10807" s="95"/>
      <c r="DZ10807" s="49"/>
      <c r="EC10807" s="140"/>
      <c r="ED10807" s="140"/>
    </row>
    <row r="10808" spans="85:134">
      <c r="CG10808"/>
      <c r="DK10808" s="95"/>
      <c r="DZ10808" s="49"/>
      <c r="EC10808" s="140"/>
      <c r="ED10808" s="140"/>
    </row>
    <row r="10809" spans="85:134">
      <c r="CG10809"/>
      <c r="DK10809" s="95"/>
      <c r="DZ10809" s="49"/>
      <c r="EC10809" s="140"/>
      <c r="ED10809" s="140"/>
    </row>
    <row r="10810" spans="85:134">
      <c r="CG10810"/>
      <c r="DK10810" s="95"/>
      <c r="DZ10810" s="49"/>
      <c r="EC10810" s="140"/>
      <c r="ED10810" s="140"/>
    </row>
    <row r="10811" spans="85:134">
      <c r="CG10811"/>
      <c r="DK10811" s="95"/>
      <c r="DZ10811" s="49"/>
      <c r="EC10811" s="140"/>
      <c r="ED10811" s="140"/>
    </row>
    <row r="10812" spans="85:134">
      <c r="CG10812"/>
      <c r="DK10812" s="95"/>
      <c r="DZ10812" s="49"/>
      <c r="EC10812" s="140"/>
      <c r="ED10812" s="140"/>
    </row>
    <row r="10813" spans="85:134">
      <c r="CG10813"/>
      <c r="DK10813" s="95"/>
      <c r="DZ10813" s="49"/>
      <c r="EC10813" s="140"/>
      <c r="ED10813" s="140"/>
    </row>
    <row r="10814" spans="85:134">
      <c r="CG10814"/>
      <c r="DK10814" s="95"/>
      <c r="DZ10814" s="49"/>
      <c r="EC10814" s="140"/>
      <c r="ED10814" s="140"/>
    </row>
    <row r="10815" spans="85:134">
      <c r="CG10815"/>
      <c r="DK10815" s="95"/>
      <c r="DZ10815" s="49"/>
      <c r="EC10815" s="140"/>
      <c r="ED10815" s="140"/>
    </row>
    <row r="10816" spans="85:134">
      <c r="CG10816"/>
      <c r="DK10816" s="95"/>
      <c r="DZ10816" s="49"/>
      <c r="EC10816" s="140"/>
      <c r="ED10816" s="140"/>
    </row>
    <row r="10817" spans="85:134">
      <c r="CG10817"/>
      <c r="DK10817" s="95"/>
      <c r="DZ10817" s="49"/>
      <c r="EC10817" s="140"/>
      <c r="ED10817" s="140"/>
    </row>
    <row r="10818" spans="85:134">
      <c r="CG10818"/>
      <c r="DK10818" s="95"/>
      <c r="DZ10818" s="49"/>
      <c r="EC10818" s="140"/>
      <c r="ED10818" s="140"/>
    </row>
    <row r="10819" spans="85:134">
      <c r="CG10819"/>
      <c r="DK10819" s="95"/>
      <c r="DZ10819" s="49"/>
      <c r="EC10819" s="140"/>
      <c r="ED10819" s="140"/>
    </row>
    <row r="10820" spans="85:134">
      <c r="CG10820"/>
      <c r="DK10820" s="95"/>
      <c r="DZ10820" s="49"/>
      <c r="EC10820" s="140"/>
      <c r="ED10820" s="140"/>
    </row>
    <row r="10821" spans="85:134">
      <c r="CG10821"/>
      <c r="DK10821" s="95"/>
      <c r="DZ10821" s="49"/>
      <c r="EC10821" s="140"/>
      <c r="ED10821" s="140"/>
    </row>
    <row r="10822" spans="85:134">
      <c r="CG10822"/>
      <c r="DK10822" s="95"/>
      <c r="DZ10822" s="49"/>
      <c r="EC10822" s="140"/>
      <c r="ED10822" s="140"/>
    </row>
    <row r="10823" spans="85:134">
      <c r="CG10823"/>
      <c r="DK10823" s="95"/>
      <c r="DZ10823" s="49"/>
      <c r="EC10823" s="140"/>
      <c r="ED10823" s="140"/>
    </row>
    <row r="10824" spans="85:134">
      <c r="CG10824"/>
      <c r="DK10824" s="95"/>
      <c r="DZ10824" s="49"/>
      <c r="EC10824" s="140"/>
      <c r="ED10824" s="140"/>
    </row>
    <row r="10825" spans="85:134">
      <c r="CG10825"/>
      <c r="DK10825" s="95"/>
      <c r="DZ10825" s="49"/>
      <c r="EC10825" s="140"/>
      <c r="ED10825" s="140"/>
    </row>
    <row r="10826" spans="85:134">
      <c r="CG10826"/>
      <c r="DK10826" s="95"/>
      <c r="DZ10826" s="49"/>
      <c r="EC10826" s="140"/>
      <c r="ED10826" s="140"/>
    </row>
    <row r="10827" spans="85:134">
      <c r="CG10827"/>
      <c r="DK10827" s="95"/>
      <c r="DZ10827" s="49"/>
      <c r="EC10827" s="140"/>
      <c r="ED10827" s="140"/>
    </row>
    <row r="10828" spans="85:134">
      <c r="CG10828"/>
      <c r="DK10828" s="95"/>
      <c r="DZ10828" s="49"/>
      <c r="EC10828" s="140"/>
      <c r="ED10828" s="140"/>
    </row>
    <row r="10829" spans="85:134">
      <c r="CG10829"/>
      <c r="DK10829" s="95"/>
      <c r="DZ10829" s="49"/>
      <c r="EC10829" s="140"/>
      <c r="ED10829" s="140"/>
    </row>
    <row r="10830" spans="85:134">
      <c r="CG10830"/>
      <c r="DK10830" s="95"/>
      <c r="DZ10830" s="49"/>
      <c r="EC10830" s="140"/>
      <c r="ED10830" s="140"/>
    </row>
    <row r="10831" spans="85:134">
      <c r="CG10831"/>
      <c r="DK10831" s="95"/>
      <c r="DZ10831" s="49"/>
      <c r="EC10831" s="140"/>
      <c r="ED10831" s="140"/>
    </row>
    <row r="10832" spans="85:134">
      <c r="CG10832"/>
      <c r="DK10832" s="95"/>
      <c r="DZ10832" s="49"/>
      <c r="EC10832" s="140"/>
      <c r="ED10832" s="140"/>
    </row>
    <row r="10833" spans="85:134">
      <c r="CG10833"/>
      <c r="DK10833" s="95"/>
      <c r="DZ10833" s="49"/>
      <c r="EC10833" s="140"/>
      <c r="ED10833" s="140"/>
    </row>
    <row r="10834" spans="85:134">
      <c r="CG10834"/>
      <c r="DK10834" s="95"/>
      <c r="DZ10834" s="49"/>
      <c r="EC10834" s="140"/>
      <c r="ED10834" s="140"/>
    </row>
    <row r="10835" spans="85:134">
      <c r="CG10835"/>
      <c r="DK10835" s="95"/>
      <c r="DZ10835" s="49"/>
      <c r="EC10835" s="140"/>
      <c r="ED10835" s="140"/>
    </row>
    <row r="10836" spans="85:134">
      <c r="CG10836"/>
      <c r="DK10836" s="95"/>
      <c r="DZ10836" s="49"/>
      <c r="EC10836" s="140"/>
      <c r="ED10836" s="140"/>
    </row>
    <row r="10837" spans="85:134">
      <c r="CG10837"/>
      <c r="DK10837" s="95"/>
      <c r="DZ10837" s="49"/>
      <c r="EC10837" s="140"/>
      <c r="ED10837" s="140"/>
    </row>
    <row r="10838" spans="85:134">
      <c r="CG10838"/>
      <c r="DK10838" s="95"/>
      <c r="DZ10838" s="49"/>
      <c r="EC10838" s="140"/>
      <c r="ED10838" s="140"/>
    </row>
    <row r="10839" spans="85:134">
      <c r="CG10839"/>
      <c r="DK10839" s="95"/>
      <c r="DZ10839" s="49"/>
      <c r="EC10839" s="140"/>
      <c r="ED10839" s="140"/>
    </row>
    <row r="10840" spans="85:134">
      <c r="CG10840"/>
      <c r="DK10840" s="95"/>
      <c r="DZ10840" s="49"/>
      <c r="EC10840" s="140"/>
      <c r="ED10840" s="140"/>
    </row>
    <row r="10841" spans="85:134">
      <c r="CG10841"/>
      <c r="DK10841" s="95"/>
      <c r="DZ10841" s="49"/>
      <c r="EC10841" s="140"/>
      <c r="ED10841" s="140"/>
    </row>
    <row r="10842" spans="85:134">
      <c r="CG10842"/>
      <c r="DK10842" s="95"/>
      <c r="DZ10842" s="49"/>
      <c r="EC10842" s="140"/>
      <c r="ED10842" s="140"/>
    </row>
    <row r="10843" spans="85:134">
      <c r="CG10843"/>
      <c r="DK10843" s="95"/>
      <c r="DZ10843" s="49"/>
      <c r="EC10843" s="140"/>
      <c r="ED10843" s="140"/>
    </row>
    <row r="10844" spans="85:134">
      <c r="CG10844"/>
      <c r="DK10844" s="95"/>
      <c r="DZ10844" s="49"/>
      <c r="EC10844" s="140"/>
      <c r="ED10844" s="140"/>
    </row>
    <row r="10845" spans="85:134">
      <c r="CG10845"/>
      <c r="DK10845" s="95"/>
      <c r="DZ10845" s="49"/>
      <c r="EC10845" s="140"/>
      <c r="ED10845" s="140"/>
    </row>
    <row r="10846" spans="85:134">
      <c r="CG10846"/>
      <c r="DK10846" s="95"/>
      <c r="DZ10846" s="49"/>
      <c r="EC10846" s="140"/>
      <c r="ED10846" s="140"/>
    </row>
    <row r="10847" spans="85:134">
      <c r="CG10847"/>
      <c r="DK10847" s="95"/>
      <c r="DZ10847" s="49"/>
      <c r="EC10847" s="140"/>
      <c r="ED10847" s="140"/>
    </row>
    <row r="10848" spans="85:134">
      <c r="CG10848"/>
      <c r="DK10848" s="95"/>
      <c r="DZ10848" s="49"/>
      <c r="EC10848" s="140"/>
      <c r="ED10848" s="140"/>
    </row>
    <row r="10849" spans="85:134">
      <c r="CG10849"/>
      <c r="DK10849" s="95"/>
      <c r="DZ10849" s="49"/>
      <c r="EC10849" s="140"/>
      <c r="ED10849" s="140"/>
    </row>
    <row r="10850" spans="85:134">
      <c r="CG10850"/>
      <c r="DK10850" s="95"/>
      <c r="DZ10850" s="49"/>
      <c r="EC10850" s="140"/>
      <c r="ED10850" s="140"/>
    </row>
    <row r="10851" spans="85:134">
      <c r="CG10851"/>
      <c r="DK10851" s="95"/>
      <c r="DZ10851" s="49"/>
      <c r="EC10851" s="140"/>
      <c r="ED10851" s="140"/>
    </row>
    <row r="10852" spans="85:134">
      <c r="CG10852"/>
      <c r="DK10852" s="95"/>
      <c r="DZ10852" s="49"/>
      <c r="EC10852" s="140"/>
      <c r="ED10852" s="140"/>
    </row>
    <row r="10853" spans="85:134">
      <c r="CG10853"/>
      <c r="DK10853" s="95"/>
      <c r="DZ10853" s="49"/>
      <c r="EC10853" s="140"/>
      <c r="ED10853" s="140"/>
    </row>
    <row r="10854" spans="85:134">
      <c r="CG10854"/>
      <c r="DK10854" s="95"/>
      <c r="DZ10854" s="49"/>
      <c r="ED10854" s="140"/>
    </row>
    <row r="10855" spans="85:134">
      <c r="CG10855"/>
      <c r="DK10855" s="95"/>
      <c r="DZ10855" s="49"/>
      <c r="EC10855" s="49"/>
      <c r="ED10855" s="140"/>
    </row>
    <row r="10856" spans="85:134">
      <c r="CG10856"/>
      <c r="DK10856" s="95"/>
      <c r="DZ10856" s="49"/>
      <c r="EC10856" s="49"/>
      <c r="ED10856" s="140"/>
    </row>
    <row r="10857" spans="85:134">
      <c r="CG10857"/>
      <c r="DK10857" s="95"/>
      <c r="DZ10857" s="49"/>
      <c r="EC10857" s="49"/>
      <c r="ED10857" s="140"/>
    </row>
    <row r="10858" spans="85:134">
      <c r="CG10858"/>
      <c r="DK10858" s="95"/>
      <c r="DZ10858" s="49"/>
      <c r="EC10858" s="49"/>
      <c r="ED10858" s="140"/>
    </row>
    <row r="10859" spans="85:134">
      <c r="CG10859"/>
      <c r="DK10859" s="95"/>
      <c r="DZ10859" s="49"/>
      <c r="EC10859" s="49"/>
      <c r="ED10859" s="140"/>
    </row>
    <row r="10860" spans="85:134">
      <c r="CG10860"/>
      <c r="DK10860" s="95"/>
      <c r="DZ10860" s="49"/>
      <c r="EC10860" s="49"/>
      <c r="ED10860" s="140"/>
    </row>
    <row r="10861" spans="85:134">
      <c r="CG10861"/>
      <c r="DK10861" s="95"/>
      <c r="DZ10861" s="49"/>
      <c r="EC10861" s="49"/>
      <c r="ED10861" s="140"/>
    </row>
    <row r="10862" spans="85:134">
      <c r="CG10862"/>
      <c r="DK10862" s="95"/>
      <c r="DZ10862" s="49"/>
      <c r="EC10862" s="49"/>
      <c r="ED10862" s="140"/>
    </row>
    <row r="10863" spans="85:134">
      <c r="CG10863"/>
      <c r="DK10863" s="95"/>
      <c r="DZ10863" s="49"/>
      <c r="EC10863" s="49"/>
      <c r="ED10863" s="140"/>
    </row>
    <row r="10864" spans="85:134">
      <c r="CG10864"/>
      <c r="DK10864" s="95"/>
      <c r="DZ10864" s="49"/>
      <c r="EC10864" s="49"/>
      <c r="ED10864" s="140"/>
    </row>
    <row r="10865" spans="85:134">
      <c r="CG10865"/>
      <c r="DK10865" s="95"/>
      <c r="DZ10865" s="49"/>
      <c r="EC10865" s="49"/>
      <c r="ED10865" s="140"/>
    </row>
    <row r="10866" spans="85:134">
      <c r="CG10866"/>
      <c r="DK10866" s="95"/>
      <c r="DZ10866" s="49"/>
      <c r="EC10866" s="49"/>
      <c r="ED10866" s="140"/>
    </row>
    <row r="10867" spans="85:134">
      <c r="CG10867"/>
      <c r="DK10867" s="95"/>
      <c r="DZ10867" s="49"/>
      <c r="EC10867" s="49"/>
      <c r="ED10867" s="140"/>
    </row>
    <row r="10868" spans="85:134">
      <c r="CG10868"/>
      <c r="DK10868" s="95"/>
      <c r="DZ10868" s="49"/>
      <c r="EC10868" s="49"/>
      <c r="ED10868" s="140"/>
    </row>
    <row r="10869" spans="85:134">
      <c r="CG10869"/>
      <c r="DK10869" s="95"/>
      <c r="DZ10869" s="49"/>
      <c r="EC10869" s="49"/>
      <c r="ED10869" s="140"/>
    </row>
    <row r="10870" spans="85:134">
      <c r="CG10870"/>
      <c r="DK10870" s="95"/>
      <c r="DZ10870" s="49"/>
      <c r="EC10870" s="49"/>
      <c r="ED10870" s="140"/>
    </row>
    <row r="10871" spans="85:134">
      <c r="CG10871"/>
      <c r="DK10871" s="95"/>
      <c r="DZ10871" s="49"/>
      <c r="EC10871" s="49"/>
      <c r="ED10871" s="140"/>
    </row>
    <row r="10872" spans="85:134">
      <c r="CG10872"/>
      <c r="DK10872" s="95"/>
      <c r="DZ10872" s="49"/>
      <c r="EC10872" s="49"/>
      <c r="ED10872" s="140"/>
    </row>
    <row r="10873" spans="85:134">
      <c r="CG10873"/>
      <c r="DK10873" s="95"/>
      <c r="DZ10873" s="49"/>
      <c r="EC10873" s="49"/>
      <c r="ED10873" s="140"/>
    </row>
    <row r="10874" spans="85:134">
      <c r="CG10874"/>
      <c r="DK10874" s="95"/>
      <c r="DZ10874" s="49"/>
      <c r="EC10874" s="49"/>
      <c r="ED10874" s="140"/>
    </row>
    <row r="10875" spans="85:134">
      <c r="CG10875"/>
      <c r="DK10875" s="95"/>
      <c r="DZ10875" s="49"/>
      <c r="EC10875" s="49"/>
      <c r="ED10875" s="140"/>
    </row>
    <row r="10876" spans="85:134">
      <c r="CG10876"/>
      <c r="DK10876" s="95"/>
      <c r="DZ10876" s="49"/>
      <c r="EC10876" s="49"/>
      <c r="ED10876" s="140"/>
    </row>
    <row r="10877" spans="85:134">
      <c r="CG10877"/>
      <c r="DK10877" s="95"/>
      <c r="DZ10877" s="49"/>
      <c r="EC10877" s="49"/>
      <c r="ED10877" s="140"/>
    </row>
    <row r="10878" spans="85:134">
      <c r="CG10878"/>
      <c r="DK10878" s="95"/>
      <c r="DZ10878" s="49"/>
      <c r="EC10878" s="49"/>
      <c r="ED10878" s="140"/>
    </row>
    <row r="10879" spans="85:134">
      <c r="CG10879"/>
      <c r="DK10879" s="95"/>
      <c r="DZ10879" s="49"/>
      <c r="EC10879" s="49"/>
      <c r="ED10879" s="140"/>
    </row>
    <row r="10880" spans="85:134">
      <c r="CG10880"/>
      <c r="DK10880" s="95"/>
      <c r="DZ10880" s="49"/>
      <c r="EC10880" s="49"/>
      <c r="ED10880" s="140"/>
    </row>
    <row r="10881" spans="85:134">
      <c r="CG10881"/>
      <c r="DK10881" s="95"/>
      <c r="DZ10881" s="49"/>
      <c r="EC10881" s="49"/>
      <c r="ED10881" s="140"/>
    </row>
    <row r="10882" spans="85:134">
      <c r="CG10882"/>
      <c r="DK10882" s="95"/>
      <c r="DZ10882" s="49"/>
      <c r="EC10882" s="49"/>
      <c r="ED10882" s="140"/>
    </row>
    <row r="10883" spans="85:134">
      <c r="CG10883"/>
      <c r="DK10883" s="95"/>
      <c r="DZ10883" s="49"/>
      <c r="EC10883" s="49"/>
      <c r="ED10883" s="140"/>
    </row>
    <row r="10884" spans="85:134">
      <c r="CG10884"/>
      <c r="DK10884" s="95"/>
      <c r="DZ10884" s="49"/>
      <c r="EC10884" s="49"/>
      <c r="ED10884" s="140"/>
    </row>
    <row r="10885" spans="85:134">
      <c r="CG10885"/>
      <c r="DK10885" s="95"/>
      <c r="DZ10885" s="49"/>
      <c r="EC10885" s="49"/>
      <c r="ED10885" s="140"/>
    </row>
    <row r="10886" spans="85:134">
      <c r="CG10886"/>
      <c r="DK10886" s="95"/>
      <c r="DZ10886" s="49"/>
      <c r="EC10886" s="49"/>
      <c r="ED10886" s="140"/>
    </row>
    <row r="10887" spans="85:134">
      <c r="CG10887"/>
      <c r="DK10887" s="95"/>
      <c r="DZ10887" s="49"/>
      <c r="EC10887" s="49"/>
      <c r="ED10887" s="140"/>
    </row>
    <row r="10888" spans="85:134">
      <c r="CG10888"/>
      <c r="DK10888" s="95"/>
      <c r="DZ10888" s="49"/>
      <c r="EC10888" s="49"/>
      <c r="ED10888" s="140"/>
    </row>
    <row r="10889" spans="85:134">
      <c r="CG10889"/>
      <c r="DK10889" s="95"/>
      <c r="DZ10889" s="49"/>
      <c r="EC10889" s="49"/>
      <c r="ED10889" s="140"/>
    </row>
    <row r="10890" spans="85:134">
      <c r="CG10890"/>
      <c r="DK10890" s="95"/>
      <c r="DZ10890" s="49"/>
      <c r="EC10890" s="49"/>
      <c r="ED10890" s="140"/>
    </row>
    <row r="10891" spans="85:134">
      <c r="CG10891"/>
      <c r="DK10891" s="95"/>
      <c r="DZ10891" s="49"/>
      <c r="EC10891" s="49"/>
      <c r="ED10891" s="140"/>
    </row>
    <row r="10892" spans="85:134">
      <c r="CG10892"/>
      <c r="DK10892" s="95"/>
      <c r="DZ10892" s="49"/>
      <c r="EC10892" s="49"/>
      <c r="ED10892" s="140"/>
    </row>
    <row r="10893" spans="85:134">
      <c r="CG10893"/>
      <c r="DK10893" s="95"/>
      <c r="DZ10893" s="49"/>
      <c r="EC10893" s="49"/>
      <c r="ED10893" s="140"/>
    </row>
    <row r="10894" spans="85:134">
      <c r="CG10894"/>
      <c r="DK10894" s="95"/>
      <c r="DZ10894" s="49"/>
      <c r="EC10894" s="49"/>
      <c r="ED10894" s="140"/>
    </row>
    <row r="10895" spans="85:134">
      <c r="CG10895"/>
      <c r="DK10895" s="95"/>
      <c r="DZ10895" s="49"/>
      <c r="EC10895" s="49"/>
      <c r="ED10895" s="140"/>
    </row>
    <row r="10896" spans="85:134">
      <c r="CG10896"/>
      <c r="DK10896" s="95"/>
      <c r="DZ10896" s="49"/>
      <c r="EC10896" s="49"/>
      <c r="ED10896" s="140"/>
    </row>
    <row r="10897" spans="85:134">
      <c r="CG10897"/>
      <c r="DK10897" s="95"/>
      <c r="DZ10897" s="49"/>
      <c r="EC10897" s="49"/>
      <c r="ED10897" s="140"/>
    </row>
    <row r="10898" spans="85:134">
      <c r="CG10898"/>
      <c r="DK10898" s="95"/>
      <c r="DZ10898" s="49"/>
      <c r="EC10898" s="49"/>
      <c r="ED10898" s="140"/>
    </row>
    <row r="10899" spans="85:134">
      <c r="CG10899"/>
      <c r="DK10899" s="95"/>
      <c r="DZ10899" s="49"/>
      <c r="EC10899" s="49"/>
      <c r="ED10899" s="140"/>
    </row>
    <row r="10900" spans="85:134">
      <c r="CG10900"/>
      <c r="DK10900" s="95"/>
      <c r="DZ10900" s="49"/>
      <c r="EC10900" s="49"/>
      <c r="ED10900" s="140"/>
    </row>
    <row r="10901" spans="85:134">
      <c r="CG10901"/>
      <c r="DK10901" s="95"/>
      <c r="DZ10901" s="49"/>
      <c r="EC10901" s="49"/>
      <c r="ED10901" s="140"/>
    </row>
    <row r="10902" spans="85:134">
      <c r="CG10902"/>
      <c r="DK10902" s="95"/>
      <c r="DZ10902" s="49"/>
      <c r="EC10902" s="49"/>
      <c r="ED10902" s="140"/>
    </row>
    <row r="10903" spans="85:134">
      <c r="CG10903"/>
      <c r="DK10903" s="95"/>
      <c r="DZ10903" s="49"/>
      <c r="EC10903" s="49"/>
      <c r="ED10903" s="140"/>
    </row>
    <row r="10904" spans="85:134">
      <c r="CG10904"/>
      <c r="DK10904" s="95"/>
      <c r="DZ10904" s="49"/>
      <c r="EC10904" s="49"/>
      <c r="ED10904" s="140"/>
    </row>
    <row r="10905" spans="85:134">
      <c r="CG10905"/>
      <c r="DK10905" s="95"/>
      <c r="DZ10905" s="49"/>
      <c r="EC10905" s="49"/>
      <c r="ED10905" s="140"/>
    </row>
    <row r="10906" spans="85:134">
      <c r="CG10906"/>
      <c r="DK10906" s="95"/>
      <c r="DZ10906" s="49"/>
      <c r="EC10906" s="49"/>
      <c r="ED10906" s="140"/>
    </row>
    <row r="10907" spans="85:134">
      <c r="CG10907"/>
      <c r="DK10907" s="95"/>
      <c r="DZ10907" s="49"/>
      <c r="EC10907" s="49"/>
      <c r="ED10907" s="140"/>
    </row>
    <row r="10908" spans="85:134">
      <c r="CG10908"/>
      <c r="DK10908" s="95"/>
      <c r="DZ10908" s="49"/>
      <c r="EC10908" s="49"/>
      <c r="ED10908" s="140"/>
    </row>
    <row r="10909" spans="85:134">
      <c r="CG10909"/>
      <c r="DK10909" s="95"/>
      <c r="DZ10909" s="49"/>
      <c r="EC10909" s="49"/>
      <c r="ED10909" s="140"/>
    </row>
    <row r="10910" spans="85:134">
      <c r="CG10910"/>
      <c r="DK10910" s="95"/>
      <c r="DZ10910" s="49"/>
      <c r="EC10910" s="49"/>
      <c r="ED10910" s="140"/>
    </row>
    <row r="10911" spans="85:134">
      <c r="CG10911"/>
      <c r="DK10911" s="95"/>
      <c r="DZ10911" s="49"/>
      <c r="EC10911" s="49"/>
      <c r="ED10911" s="140"/>
    </row>
    <row r="10912" spans="85:134">
      <c r="CG10912"/>
      <c r="DK10912" s="95"/>
      <c r="DZ10912" s="49"/>
      <c r="EC10912" s="49"/>
      <c r="ED10912" s="140"/>
    </row>
    <row r="10913" spans="85:134">
      <c r="CG10913"/>
      <c r="DK10913" s="95"/>
      <c r="DZ10913" s="49"/>
      <c r="EC10913" s="49"/>
      <c r="ED10913" s="140"/>
    </row>
    <row r="10914" spans="85:134">
      <c r="CG10914"/>
      <c r="DK10914" s="95"/>
      <c r="DZ10914" s="49"/>
      <c r="EC10914" s="49"/>
      <c r="ED10914" s="140"/>
    </row>
    <row r="10915" spans="85:134">
      <c r="CG10915"/>
      <c r="DK10915" s="95"/>
      <c r="DZ10915" s="49"/>
      <c r="EC10915" s="49"/>
      <c r="ED10915" s="140"/>
    </row>
    <row r="10916" spans="85:134">
      <c r="CG10916"/>
      <c r="DK10916" s="95"/>
      <c r="DZ10916" s="49"/>
      <c r="EC10916" s="49"/>
      <c r="ED10916" s="140"/>
    </row>
    <row r="10917" spans="85:134">
      <c r="CG10917"/>
      <c r="DK10917" s="95"/>
      <c r="DZ10917" s="49"/>
      <c r="EC10917" s="49"/>
      <c r="ED10917" s="140"/>
    </row>
    <row r="10918" spans="85:134">
      <c r="CG10918"/>
      <c r="DK10918" s="95"/>
      <c r="DZ10918" s="49"/>
      <c r="EC10918" s="49"/>
      <c r="ED10918" s="140"/>
    </row>
    <row r="10919" spans="85:134">
      <c r="CG10919"/>
      <c r="DK10919" s="95"/>
      <c r="DZ10919" s="49"/>
      <c r="EC10919" s="49"/>
      <c r="ED10919" s="140"/>
    </row>
    <row r="10920" spans="85:134">
      <c r="CG10920"/>
      <c r="DK10920" s="95"/>
      <c r="DZ10920" s="49"/>
      <c r="EC10920" s="49"/>
      <c r="ED10920" s="140"/>
    </row>
    <row r="10921" spans="85:134">
      <c r="CG10921"/>
      <c r="DK10921" s="95"/>
      <c r="DZ10921" s="49"/>
      <c r="EC10921" s="49"/>
      <c r="ED10921" s="140"/>
    </row>
    <row r="10922" spans="85:134">
      <c r="CG10922"/>
      <c r="DK10922" s="95"/>
      <c r="DZ10922" s="49"/>
      <c r="EC10922" s="49"/>
      <c r="ED10922" s="140"/>
    </row>
    <row r="10923" spans="85:134">
      <c r="CG10923"/>
      <c r="DK10923" s="95"/>
      <c r="DZ10923" s="49"/>
      <c r="EC10923" s="49"/>
      <c r="ED10923" s="140"/>
    </row>
    <row r="10924" spans="85:134">
      <c r="CG10924"/>
      <c r="DK10924" s="95"/>
      <c r="DZ10924" s="49"/>
      <c r="EC10924" s="49"/>
      <c r="ED10924" s="140"/>
    </row>
    <row r="10925" spans="85:134">
      <c r="CG10925"/>
      <c r="DK10925" s="95"/>
      <c r="DZ10925" s="49"/>
      <c r="EC10925" s="49"/>
      <c r="ED10925" s="140"/>
    </row>
    <row r="10926" spans="85:134">
      <c r="CG10926"/>
      <c r="DK10926" s="95"/>
      <c r="DZ10926" s="49"/>
      <c r="EC10926" s="49"/>
      <c r="ED10926" s="140"/>
    </row>
    <row r="10927" spans="85:134">
      <c r="CG10927"/>
      <c r="DK10927" s="95"/>
      <c r="DZ10927" s="49"/>
      <c r="EC10927" s="49"/>
      <c r="ED10927" s="140"/>
    </row>
    <row r="10928" spans="85:134">
      <c r="CG10928"/>
      <c r="DK10928" s="95"/>
      <c r="DZ10928" s="49"/>
      <c r="EC10928" s="49"/>
      <c r="ED10928" s="140"/>
    </row>
    <row r="10929" spans="85:134">
      <c r="CG10929"/>
      <c r="DK10929" s="95"/>
      <c r="DZ10929" s="49"/>
      <c r="EC10929" s="49"/>
      <c r="ED10929" s="140"/>
    </row>
    <row r="10930" spans="85:134">
      <c r="CG10930"/>
      <c r="DK10930" s="95"/>
      <c r="DZ10930" s="49"/>
      <c r="EC10930" s="49"/>
      <c r="ED10930" s="140"/>
    </row>
    <row r="10931" spans="85:134">
      <c r="CG10931"/>
      <c r="DK10931" s="95"/>
      <c r="DZ10931" s="49"/>
      <c r="EC10931" s="49"/>
      <c r="ED10931" s="140"/>
    </row>
    <row r="10932" spans="85:134">
      <c r="CG10932"/>
      <c r="DK10932" s="95"/>
      <c r="DZ10932" s="49"/>
      <c r="EC10932" s="49"/>
      <c r="ED10932" s="140"/>
    </row>
    <row r="10933" spans="85:134">
      <c r="CG10933"/>
      <c r="DK10933" s="95"/>
      <c r="DZ10933" s="49"/>
      <c r="EC10933" s="49"/>
      <c r="ED10933" s="140"/>
    </row>
    <row r="10934" spans="85:134">
      <c r="CG10934"/>
      <c r="DK10934" s="95"/>
      <c r="DZ10934" s="49"/>
      <c r="EC10934" s="49"/>
      <c r="ED10934" s="140"/>
    </row>
    <row r="10935" spans="85:134">
      <c r="CG10935"/>
      <c r="DK10935" s="95"/>
      <c r="DZ10935" s="49"/>
      <c r="EC10935" s="49"/>
      <c r="ED10935" s="140"/>
    </row>
    <row r="10936" spans="85:134">
      <c r="CG10936"/>
      <c r="DK10936" s="95"/>
      <c r="DZ10936" s="49"/>
      <c r="EC10936" s="49"/>
      <c r="ED10936" s="140"/>
    </row>
    <row r="10937" spans="85:134">
      <c r="CG10937"/>
      <c r="DK10937" s="95"/>
      <c r="DZ10937" s="49"/>
      <c r="EC10937" s="49"/>
      <c r="ED10937" s="140"/>
    </row>
    <row r="10938" spans="85:134">
      <c r="CG10938"/>
      <c r="DK10938" s="95"/>
      <c r="DZ10938" s="49"/>
      <c r="EC10938" s="49"/>
      <c r="ED10938" s="140"/>
    </row>
    <row r="10939" spans="85:134">
      <c r="CG10939"/>
      <c r="DK10939" s="95"/>
      <c r="DZ10939" s="49"/>
      <c r="EC10939" s="49"/>
      <c r="ED10939" s="140"/>
    </row>
    <row r="10940" spans="85:134">
      <c r="CG10940"/>
      <c r="DK10940" s="95"/>
      <c r="DZ10940" s="49"/>
      <c r="EC10940" s="49"/>
      <c r="ED10940" s="140"/>
    </row>
    <row r="10941" spans="85:134">
      <c r="CG10941"/>
      <c r="DK10941" s="95"/>
      <c r="DZ10941" s="49"/>
      <c r="EC10941" s="49"/>
      <c r="ED10941" s="140"/>
    </row>
    <row r="10942" spans="85:134">
      <c r="CG10942"/>
      <c r="DK10942" s="95"/>
      <c r="DZ10942" s="49"/>
      <c r="EC10942" s="49"/>
      <c r="ED10942" s="140"/>
    </row>
    <row r="10943" spans="85:134">
      <c r="CG10943"/>
      <c r="DK10943" s="95"/>
      <c r="DZ10943" s="49"/>
      <c r="EC10943" s="49"/>
      <c r="ED10943" s="140"/>
    </row>
    <row r="10944" spans="85:134">
      <c r="CG10944"/>
      <c r="DK10944" s="95"/>
      <c r="DZ10944" s="49"/>
      <c r="EC10944" s="49"/>
      <c r="ED10944" s="140"/>
    </row>
    <row r="10945" spans="85:134">
      <c r="CG10945"/>
      <c r="DK10945" s="95"/>
      <c r="DZ10945" s="49"/>
      <c r="EC10945" s="49"/>
      <c r="ED10945" s="140"/>
    </row>
    <row r="10946" spans="85:134">
      <c r="CG10946"/>
      <c r="DK10946" s="95"/>
      <c r="DZ10946" s="49"/>
      <c r="EC10946" s="49"/>
    </row>
    <row r="10947" spans="85:134">
      <c r="CG10947"/>
      <c r="DK10947" s="95"/>
      <c r="DZ10947" s="49"/>
      <c r="EC10947" s="49"/>
      <c r="ED10947" s="49"/>
    </row>
    <row r="10948" spans="85:134">
      <c r="CG10948"/>
      <c r="DK10948" s="95"/>
      <c r="DZ10948" s="49"/>
      <c r="EC10948" s="49"/>
      <c r="ED10948" s="49"/>
    </row>
    <row r="10949" spans="85:134">
      <c r="CG10949"/>
      <c r="DK10949" s="95"/>
      <c r="DZ10949" s="49"/>
      <c r="EC10949" s="49"/>
      <c r="ED10949" s="49"/>
    </row>
    <row r="10950" spans="85:134">
      <c r="CG10950"/>
      <c r="DK10950" s="95"/>
      <c r="DZ10950" s="49"/>
      <c r="EC10950" s="49"/>
      <c r="ED10950" s="49"/>
    </row>
    <row r="10951" spans="85:134">
      <c r="CG10951"/>
      <c r="DK10951" s="95"/>
      <c r="DZ10951" s="49"/>
      <c r="EC10951" s="49"/>
      <c r="ED10951" s="49"/>
    </row>
    <row r="10952" spans="85:134">
      <c r="CG10952"/>
      <c r="DK10952" s="95"/>
      <c r="DZ10952" s="49"/>
      <c r="EC10952" s="49"/>
      <c r="ED10952" s="49"/>
    </row>
    <row r="10953" spans="85:134">
      <c r="CG10953"/>
      <c r="DK10953" s="95"/>
      <c r="DZ10953" s="49"/>
      <c r="EC10953" s="49"/>
      <c r="ED10953" s="49"/>
    </row>
    <row r="10954" spans="85:134">
      <c r="CG10954"/>
      <c r="DK10954" s="95"/>
      <c r="DZ10954" s="49"/>
      <c r="EC10954" s="49"/>
      <c r="ED10954" s="49"/>
    </row>
    <row r="10955" spans="85:134">
      <c r="CG10955"/>
      <c r="DK10955" s="95"/>
      <c r="DZ10955" s="49"/>
      <c r="EC10955" s="49"/>
      <c r="ED10955" s="49"/>
    </row>
    <row r="10956" spans="85:134">
      <c r="CG10956"/>
      <c r="DK10956" s="95"/>
      <c r="DZ10956" s="49"/>
      <c r="EC10956" s="49"/>
      <c r="ED10956" s="49"/>
    </row>
    <row r="10957" spans="85:134">
      <c r="CG10957"/>
      <c r="DK10957" s="95"/>
      <c r="DZ10957" s="49"/>
      <c r="EC10957" s="49"/>
      <c r="ED10957" s="49"/>
    </row>
    <row r="10958" spans="85:134">
      <c r="CG10958"/>
      <c r="DK10958" s="95"/>
      <c r="DZ10958" s="49"/>
      <c r="EC10958" s="49"/>
      <c r="ED10958" s="49"/>
    </row>
    <row r="10959" spans="85:134">
      <c r="CG10959"/>
      <c r="DK10959" s="95"/>
      <c r="DZ10959" s="49"/>
      <c r="EC10959" s="49"/>
      <c r="ED10959" s="49"/>
    </row>
    <row r="10960" spans="85:134">
      <c r="CG10960"/>
      <c r="DK10960" s="95"/>
      <c r="DZ10960" s="49"/>
      <c r="EC10960" s="49"/>
      <c r="ED10960" s="49"/>
    </row>
    <row r="10961" spans="85:134">
      <c r="CG10961"/>
      <c r="DK10961" s="95"/>
      <c r="DZ10961" s="49"/>
      <c r="EC10961" s="49"/>
      <c r="ED10961" s="49"/>
    </row>
    <row r="10962" spans="85:134">
      <c r="CG10962"/>
      <c r="DK10962" s="95"/>
      <c r="DZ10962" s="49"/>
      <c r="EC10962" s="49"/>
      <c r="ED10962" s="49"/>
    </row>
    <row r="10963" spans="85:134">
      <c r="CG10963"/>
      <c r="DK10963" s="95"/>
      <c r="DZ10963" s="49"/>
      <c r="EC10963" s="49"/>
      <c r="ED10963" s="49"/>
    </row>
    <row r="10964" spans="85:134">
      <c r="CG10964"/>
      <c r="DK10964" s="95"/>
      <c r="DZ10964" s="49"/>
      <c r="EC10964" s="49"/>
      <c r="ED10964" s="49"/>
    </row>
    <row r="10965" spans="85:134">
      <c r="CG10965"/>
      <c r="DK10965" s="95"/>
      <c r="DZ10965" s="49"/>
      <c r="EC10965" s="49"/>
      <c r="ED10965" s="49"/>
    </row>
    <row r="10966" spans="85:134">
      <c r="CG10966"/>
      <c r="DK10966" s="95"/>
      <c r="DZ10966" s="49"/>
      <c r="EC10966" s="49"/>
      <c r="ED10966" s="49"/>
    </row>
    <row r="10967" spans="85:134">
      <c r="CG10967"/>
      <c r="DK10967" s="95"/>
      <c r="DZ10967" s="49"/>
      <c r="EC10967" s="49"/>
      <c r="ED10967" s="49"/>
    </row>
    <row r="10968" spans="85:134">
      <c r="CG10968"/>
      <c r="DK10968" s="95"/>
      <c r="DZ10968" s="49"/>
      <c r="EC10968" s="49"/>
      <c r="ED10968" s="49"/>
    </row>
    <row r="10969" spans="85:134">
      <c r="CG10969"/>
      <c r="DK10969" s="95"/>
      <c r="DZ10969" s="49"/>
      <c r="EC10969" s="49"/>
      <c r="ED10969" s="49"/>
    </row>
    <row r="10970" spans="85:134">
      <c r="CG10970"/>
      <c r="DK10970" s="95"/>
      <c r="DZ10970" s="49"/>
      <c r="EC10970" s="49"/>
      <c r="ED10970" s="49"/>
    </row>
    <row r="10971" spans="85:134">
      <c r="CG10971"/>
      <c r="DK10971" s="95"/>
      <c r="DZ10971" s="49"/>
      <c r="EC10971" s="49"/>
      <c r="ED10971" s="49"/>
    </row>
    <row r="10972" spans="85:134">
      <c r="CG10972"/>
      <c r="DK10972" s="95"/>
      <c r="DZ10972" s="49"/>
      <c r="EC10972" s="49"/>
      <c r="ED10972" s="49"/>
    </row>
    <row r="10973" spans="85:134">
      <c r="CG10973"/>
      <c r="DK10973" s="95"/>
      <c r="DZ10973" s="49"/>
      <c r="EC10973" s="49"/>
      <c r="ED10973" s="49"/>
    </row>
    <row r="10974" spans="85:134">
      <c r="CG10974"/>
      <c r="DK10974" s="95"/>
      <c r="DZ10974" s="49"/>
      <c r="EC10974" s="49"/>
      <c r="ED10974" s="49"/>
    </row>
    <row r="10975" spans="85:134">
      <c r="CG10975"/>
      <c r="DK10975" s="95"/>
      <c r="DZ10975" s="49"/>
      <c r="EC10975" s="49"/>
      <c r="ED10975" s="49"/>
    </row>
    <row r="10976" spans="85:134">
      <c r="CG10976"/>
      <c r="DK10976" s="95"/>
      <c r="DZ10976" s="49"/>
      <c r="EC10976" s="49"/>
      <c r="ED10976" s="49"/>
    </row>
    <row r="10977" spans="85:134">
      <c r="CG10977"/>
      <c r="DK10977" s="95"/>
      <c r="DZ10977" s="49"/>
      <c r="EC10977" s="49"/>
      <c r="ED10977" s="49"/>
    </row>
    <row r="10978" spans="85:134">
      <c r="CG10978"/>
      <c r="DK10978" s="95"/>
      <c r="DZ10978" s="49"/>
      <c r="EC10978" s="49"/>
      <c r="ED10978" s="49"/>
    </row>
    <row r="10979" spans="85:134">
      <c r="CG10979"/>
      <c r="DK10979" s="95"/>
      <c r="DZ10979" s="49"/>
      <c r="EC10979" s="49"/>
      <c r="ED10979" s="49"/>
    </row>
    <row r="10980" spans="85:134">
      <c r="CG10980"/>
      <c r="DK10980" s="95"/>
      <c r="DZ10980" s="49"/>
      <c r="EC10980" s="49"/>
      <c r="ED10980" s="49"/>
    </row>
    <row r="10981" spans="85:134">
      <c r="CG10981"/>
      <c r="DK10981" s="95"/>
      <c r="DZ10981" s="49"/>
      <c r="EC10981" s="49"/>
      <c r="ED10981" s="49"/>
    </row>
    <row r="10982" spans="85:134">
      <c r="CG10982"/>
      <c r="DK10982" s="95"/>
      <c r="DZ10982" s="49"/>
      <c r="EC10982" s="49"/>
      <c r="ED10982" s="49"/>
    </row>
    <row r="10983" spans="85:134">
      <c r="CG10983"/>
      <c r="DK10983" s="95"/>
      <c r="DZ10983" s="49"/>
      <c r="EC10983" s="49"/>
      <c r="ED10983" s="49"/>
    </row>
    <row r="10984" spans="85:134">
      <c r="CG10984"/>
      <c r="DK10984" s="95"/>
      <c r="DZ10984" s="49"/>
      <c r="EC10984" s="49"/>
      <c r="ED10984" s="49"/>
    </row>
    <row r="10985" spans="85:134">
      <c r="CG10985"/>
      <c r="DK10985" s="95"/>
      <c r="DZ10985" s="49"/>
      <c r="EC10985" s="49"/>
      <c r="ED10985" s="49"/>
    </row>
    <row r="10986" spans="85:134">
      <c r="CG10986"/>
      <c r="DK10986" s="95"/>
      <c r="DZ10986" s="49"/>
      <c r="EC10986" s="49"/>
      <c r="ED10986" s="49"/>
    </row>
    <row r="10987" spans="85:134">
      <c r="CG10987"/>
      <c r="DK10987" s="95"/>
      <c r="DZ10987" s="49"/>
      <c r="EC10987" s="49"/>
      <c r="ED10987" s="49"/>
    </row>
    <row r="10988" spans="85:134">
      <c r="CG10988"/>
      <c r="DK10988" s="95"/>
      <c r="DZ10988" s="49"/>
      <c r="EC10988" s="49"/>
      <c r="ED10988" s="49"/>
    </row>
    <row r="10989" spans="85:134">
      <c r="CG10989"/>
      <c r="DK10989" s="95"/>
      <c r="DZ10989" s="49"/>
      <c r="EC10989" s="49"/>
      <c r="ED10989" s="49"/>
    </row>
    <row r="10990" spans="85:134">
      <c r="CG10990"/>
      <c r="DK10990" s="95"/>
      <c r="DZ10990" s="49"/>
      <c r="EC10990" s="49"/>
      <c r="ED10990" s="49"/>
    </row>
    <row r="10991" spans="85:134">
      <c r="CG10991"/>
      <c r="DK10991" s="95"/>
      <c r="DZ10991" s="49"/>
      <c r="EC10991" s="49"/>
      <c r="ED10991" s="49"/>
    </row>
    <row r="10992" spans="85:134">
      <c r="CG10992"/>
      <c r="DK10992" s="95"/>
      <c r="DZ10992" s="49"/>
      <c r="EC10992" s="49"/>
      <c r="ED10992" s="49"/>
    </row>
    <row r="10993" spans="85:134">
      <c r="CG10993"/>
      <c r="DK10993" s="95"/>
      <c r="DZ10993" s="49"/>
      <c r="EC10993" s="49"/>
      <c r="ED10993" s="49"/>
    </row>
    <row r="10994" spans="85:134">
      <c r="CG10994"/>
      <c r="DK10994" s="95"/>
      <c r="DZ10994" s="49"/>
      <c r="EC10994" s="49"/>
      <c r="ED10994" s="49"/>
    </row>
    <row r="10995" spans="85:134">
      <c r="CG10995"/>
      <c r="DK10995" s="95"/>
      <c r="DZ10995" s="49"/>
      <c r="EC10995" s="49"/>
      <c r="ED10995" s="49"/>
    </row>
    <row r="10996" spans="85:134">
      <c r="CG10996"/>
      <c r="DK10996" s="95"/>
      <c r="DZ10996" s="49"/>
      <c r="EC10996" s="49"/>
      <c r="ED10996" s="49"/>
    </row>
    <row r="10997" spans="85:134">
      <c r="CG10997"/>
      <c r="DK10997" s="95"/>
      <c r="DZ10997" s="49"/>
      <c r="EC10997" s="49"/>
      <c r="ED10997" s="49"/>
    </row>
    <row r="10998" spans="85:134">
      <c r="CG10998"/>
      <c r="DK10998" s="95"/>
      <c r="DZ10998" s="49"/>
      <c r="EC10998" s="49"/>
      <c r="ED10998" s="49"/>
    </row>
    <row r="10999" spans="85:134">
      <c r="CG10999"/>
      <c r="DK10999" s="95"/>
      <c r="DZ10999" s="49"/>
      <c r="EC10999" s="49"/>
      <c r="ED10999" s="49"/>
    </row>
    <row r="11000" spans="85:134">
      <c r="CG11000"/>
      <c r="DK11000" s="95"/>
      <c r="DZ11000" s="49"/>
      <c r="EC11000" s="49"/>
      <c r="ED11000" s="49"/>
    </row>
    <row r="11001" spans="85:134">
      <c r="CG11001"/>
      <c r="DK11001" s="95"/>
      <c r="DZ11001" s="49"/>
      <c r="EC11001" s="49"/>
      <c r="ED11001" s="49"/>
    </row>
    <row r="11002" spans="85:134">
      <c r="CG11002"/>
      <c r="DK11002" s="95"/>
      <c r="DZ11002" s="49"/>
      <c r="EC11002" s="49"/>
      <c r="ED11002" s="49"/>
    </row>
    <row r="11003" spans="85:134">
      <c r="CG11003"/>
      <c r="DK11003" s="95"/>
      <c r="DZ11003" s="49"/>
      <c r="EC11003" s="49"/>
      <c r="ED11003" s="49"/>
    </row>
    <row r="11004" spans="85:134">
      <c r="CG11004"/>
      <c r="DK11004" s="95"/>
      <c r="DZ11004" s="49"/>
      <c r="EC11004" s="49"/>
      <c r="ED11004" s="49"/>
    </row>
    <row r="11005" spans="85:134">
      <c r="CG11005"/>
      <c r="DK11005" s="95"/>
      <c r="DZ11005" s="49"/>
      <c r="EC11005" s="49"/>
      <c r="ED11005" s="49"/>
    </row>
    <row r="11006" spans="85:134">
      <c r="CG11006"/>
      <c r="DK11006" s="95"/>
      <c r="DZ11006" s="49"/>
      <c r="EC11006" s="49"/>
      <c r="ED11006" s="49"/>
    </row>
    <row r="11007" spans="85:134">
      <c r="CG11007"/>
      <c r="DK11007" s="95"/>
      <c r="DZ11007" s="49"/>
      <c r="EC11007" s="49"/>
      <c r="ED11007" s="49"/>
    </row>
    <row r="11008" spans="85:134">
      <c r="CG11008"/>
      <c r="DK11008" s="95"/>
      <c r="DZ11008" s="49"/>
      <c r="EC11008" s="49"/>
      <c r="ED11008" s="49"/>
    </row>
    <row r="11009" spans="85:134">
      <c r="CG11009"/>
      <c r="DK11009" s="95"/>
      <c r="DZ11009" s="49"/>
      <c r="EC11009" s="49"/>
      <c r="ED11009" s="49"/>
    </row>
    <row r="11010" spans="85:134">
      <c r="CG11010"/>
      <c r="DK11010" s="95"/>
      <c r="DZ11010" s="49"/>
      <c r="EC11010" s="49"/>
      <c r="ED11010" s="49"/>
    </row>
    <row r="11011" spans="85:134">
      <c r="CG11011"/>
      <c r="DK11011" s="95"/>
      <c r="DZ11011" s="49"/>
      <c r="EC11011" s="49"/>
      <c r="ED11011" s="49"/>
    </row>
    <row r="11012" spans="85:134">
      <c r="CG11012"/>
      <c r="DK11012" s="95"/>
      <c r="DZ11012" s="49"/>
      <c r="EC11012" s="49"/>
      <c r="ED11012" s="49"/>
    </row>
    <row r="11013" spans="85:134">
      <c r="CG11013"/>
      <c r="DK11013" s="95"/>
      <c r="DZ11013" s="49"/>
      <c r="EC11013" s="49"/>
      <c r="ED11013" s="49"/>
    </row>
    <row r="11014" spans="85:134">
      <c r="CG11014"/>
      <c r="DK11014" s="95"/>
      <c r="DZ11014" s="49"/>
      <c r="EC11014" s="49"/>
      <c r="ED11014" s="49"/>
    </row>
    <row r="11015" spans="85:134">
      <c r="CG11015"/>
      <c r="DK11015" s="95"/>
      <c r="DZ11015" s="49"/>
      <c r="EC11015" s="49"/>
      <c r="ED11015" s="49"/>
    </row>
    <row r="11016" spans="85:134">
      <c r="CG11016"/>
      <c r="DK11016" s="95"/>
      <c r="DZ11016" s="49"/>
      <c r="EC11016" s="49"/>
      <c r="ED11016" s="49"/>
    </row>
    <row r="11017" spans="85:134">
      <c r="CG11017"/>
      <c r="DK11017" s="95"/>
      <c r="DZ11017" s="49"/>
      <c r="EC11017" s="49"/>
      <c r="ED11017" s="49"/>
    </row>
    <row r="11018" spans="85:134">
      <c r="CG11018"/>
      <c r="DK11018" s="95"/>
      <c r="DZ11018" s="49"/>
      <c r="EC11018" s="49"/>
      <c r="ED11018" s="49"/>
    </row>
    <row r="11019" spans="85:134">
      <c r="CG11019"/>
      <c r="DK11019" s="95"/>
      <c r="DZ11019" s="49"/>
      <c r="EC11019" s="49"/>
      <c r="ED11019" s="49"/>
    </row>
    <row r="11020" spans="85:134">
      <c r="CG11020"/>
      <c r="DK11020" s="95"/>
      <c r="DZ11020" s="49"/>
      <c r="EC11020" s="49"/>
      <c r="ED11020" s="49"/>
    </row>
    <row r="11021" spans="85:134">
      <c r="CG11021"/>
      <c r="DK11021" s="95"/>
      <c r="DZ11021" s="49"/>
      <c r="EC11021" s="49"/>
      <c r="ED11021" s="49"/>
    </row>
    <row r="11022" spans="85:134">
      <c r="CG11022"/>
      <c r="DK11022" s="95"/>
      <c r="DZ11022" s="49"/>
      <c r="EC11022" s="49"/>
      <c r="ED11022" s="49"/>
    </row>
    <row r="11023" spans="85:134">
      <c r="CG11023"/>
      <c r="DK11023" s="95"/>
      <c r="DZ11023" s="49"/>
      <c r="EC11023" s="49"/>
      <c r="ED11023" s="49"/>
    </row>
    <row r="11024" spans="85:134">
      <c r="CG11024"/>
      <c r="DK11024" s="95"/>
      <c r="DZ11024" s="49"/>
      <c r="EC11024" s="49"/>
      <c r="ED11024" s="49"/>
    </row>
    <row r="11025" spans="85:134">
      <c r="CG11025"/>
      <c r="DK11025" s="95"/>
      <c r="DZ11025" s="49"/>
      <c r="EC11025" s="49"/>
      <c r="ED11025" s="49"/>
    </row>
    <row r="11026" spans="85:134">
      <c r="CG11026"/>
      <c r="DK11026" s="95"/>
      <c r="DZ11026" s="49"/>
      <c r="EC11026" s="49"/>
      <c r="ED11026" s="49"/>
    </row>
    <row r="11027" spans="85:134">
      <c r="CG11027"/>
      <c r="DK11027" s="95"/>
      <c r="DZ11027" s="49"/>
      <c r="EC11027" s="49"/>
      <c r="ED11027" s="49"/>
    </row>
    <row r="11028" spans="85:134">
      <c r="CG11028"/>
      <c r="DK11028" s="95"/>
      <c r="DZ11028" s="49"/>
      <c r="EC11028" s="49"/>
      <c r="ED11028" s="49"/>
    </row>
    <row r="11029" spans="85:134">
      <c r="CG11029"/>
      <c r="DK11029" s="95"/>
      <c r="DZ11029" s="49"/>
      <c r="EC11029" s="49"/>
      <c r="ED11029" s="49"/>
    </row>
    <row r="11030" spans="85:134">
      <c r="CG11030"/>
      <c r="DK11030" s="95"/>
      <c r="DZ11030" s="49"/>
      <c r="EC11030" s="49"/>
      <c r="ED11030" s="49"/>
    </row>
    <row r="11031" spans="85:134">
      <c r="CG11031"/>
      <c r="DK11031" s="95"/>
      <c r="DZ11031" s="49"/>
      <c r="EC11031" s="49"/>
      <c r="ED11031" s="49"/>
    </row>
    <row r="11032" spans="85:134">
      <c r="CG11032"/>
      <c r="DK11032" s="95"/>
      <c r="DZ11032" s="49"/>
      <c r="EC11032" s="49"/>
      <c r="ED11032" s="49"/>
    </row>
    <row r="11033" spans="85:134">
      <c r="CG11033"/>
      <c r="DK11033" s="95"/>
      <c r="DZ11033" s="49"/>
      <c r="EC11033" s="49"/>
      <c r="ED11033" s="49"/>
    </row>
    <row r="11034" spans="85:134">
      <c r="CG11034"/>
      <c r="DK11034" s="95"/>
      <c r="DZ11034" s="49"/>
      <c r="EC11034" s="49"/>
      <c r="ED11034" s="49"/>
    </row>
    <row r="11035" spans="85:134">
      <c r="CG11035"/>
      <c r="DK11035" s="95"/>
      <c r="DZ11035" s="49"/>
      <c r="EC11035" s="49"/>
      <c r="ED11035" s="49"/>
    </row>
    <row r="11036" spans="85:134">
      <c r="CG11036"/>
      <c r="DK11036" s="95"/>
      <c r="DZ11036" s="49"/>
      <c r="EC11036" s="49"/>
      <c r="ED11036" s="49"/>
    </row>
    <row r="11037" spans="85:134">
      <c r="CG11037"/>
      <c r="DK11037" s="95"/>
      <c r="DZ11037" s="49"/>
      <c r="EC11037" s="49"/>
      <c r="ED11037" s="49"/>
    </row>
    <row r="11038" spans="85:134">
      <c r="CG11038"/>
      <c r="DK11038" s="95"/>
      <c r="DZ11038" s="49"/>
      <c r="EC11038" s="49"/>
      <c r="ED11038" s="49"/>
    </row>
    <row r="11039" spans="85:134">
      <c r="CG11039"/>
      <c r="DK11039" s="95"/>
      <c r="DZ11039" s="49"/>
      <c r="EC11039" s="49"/>
      <c r="ED11039" s="49"/>
    </row>
    <row r="11040" spans="85:134">
      <c r="CG11040"/>
      <c r="DK11040" s="95"/>
      <c r="DZ11040" s="49"/>
      <c r="EC11040" s="49"/>
      <c r="ED11040" s="49"/>
    </row>
    <row r="11041" spans="85:134">
      <c r="CG11041"/>
      <c r="DK11041" s="95"/>
      <c r="DZ11041" s="49"/>
      <c r="EC11041" s="49"/>
      <c r="ED11041" s="49"/>
    </row>
    <row r="11042" spans="85:134">
      <c r="CG11042"/>
      <c r="DK11042" s="95"/>
      <c r="DZ11042" s="49"/>
      <c r="EC11042" s="49"/>
      <c r="ED11042" s="49"/>
    </row>
    <row r="11043" spans="85:134">
      <c r="CG11043"/>
      <c r="DK11043" s="95"/>
      <c r="DZ11043" s="49"/>
      <c r="EC11043" s="49"/>
      <c r="ED11043" s="49"/>
    </row>
    <row r="11044" spans="85:134">
      <c r="CG11044"/>
      <c r="DK11044" s="95"/>
      <c r="DZ11044" s="49"/>
      <c r="EC11044" s="49"/>
      <c r="ED11044" s="49"/>
    </row>
    <row r="11045" spans="85:134">
      <c r="CG11045"/>
      <c r="DK11045" s="95"/>
      <c r="DZ11045" s="49"/>
      <c r="EC11045" s="49"/>
      <c r="ED11045" s="49"/>
    </row>
    <row r="11046" spans="85:134">
      <c r="CG11046"/>
      <c r="DK11046" s="95"/>
      <c r="DZ11046" s="49"/>
      <c r="EC11046" s="49"/>
      <c r="ED11046" s="49"/>
    </row>
    <row r="11047" spans="85:134">
      <c r="CG11047"/>
      <c r="DK11047" s="95"/>
      <c r="DZ11047" s="49"/>
      <c r="EC11047" s="49"/>
      <c r="ED11047" s="49"/>
    </row>
    <row r="11048" spans="85:134">
      <c r="CG11048"/>
      <c r="DK11048" s="95"/>
      <c r="DZ11048" s="49"/>
      <c r="EC11048" s="49"/>
      <c r="ED11048" s="49"/>
    </row>
    <row r="11049" spans="85:134">
      <c r="CG11049"/>
      <c r="DK11049" s="95"/>
      <c r="DZ11049" s="49"/>
      <c r="EC11049" s="49"/>
      <c r="ED11049" s="49"/>
    </row>
    <row r="11050" spans="85:134">
      <c r="CG11050"/>
      <c r="DK11050" s="95"/>
      <c r="DZ11050" s="49"/>
      <c r="EC11050" s="49"/>
      <c r="ED11050" s="49"/>
    </row>
    <row r="11051" spans="85:134">
      <c r="CG11051"/>
      <c r="DK11051" s="95"/>
      <c r="DZ11051" s="49"/>
      <c r="EC11051" s="49"/>
      <c r="ED11051" s="49"/>
    </row>
    <row r="11052" spans="85:134">
      <c r="CG11052"/>
      <c r="DK11052" s="95"/>
      <c r="DZ11052" s="49"/>
      <c r="EC11052" s="49"/>
      <c r="ED11052" s="49"/>
    </row>
    <row r="11053" spans="85:134">
      <c r="CG11053"/>
      <c r="DK11053" s="95"/>
      <c r="DZ11053" s="49"/>
      <c r="EC11053" s="49"/>
      <c r="ED11053" s="49"/>
    </row>
    <row r="11054" spans="85:134">
      <c r="CG11054"/>
      <c r="DK11054" s="95"/>
      <c r="DZ11054" s="49"/>
      <c r="EC11054" s="49"/>
      <c r="ED11054" s="49"/>
    </row>
    <row r="11055" spans="85:134">
      <c r="CG11055"/>
      <c r="DK11055" s="95"/>
      <c r="DZ11055" s="49"/>
      <c r="EC11055" s="49"/>
      <c r="ED11055" s="49"/>
    </row>
    <row r="11056" spans="85:134">
      <c r="CG11056"/>
      <c r="DK11056" s="95"/>
      <c r="DZ11056" s="49"/>
      <c r="EC11056" s="49"/>
      <c r="ED11056" s="49"/>
    </row>
    <row r="11057" spans="85:134">
      <c r="CG11057"/>
      <c r="DK11057" s="95"/>
      <c r="DZ11057" s="49"/>
      <c r="EC11057" s="49"/>
      <c r="ED11057" s="49"/>
    </row>
    <row r="11058" spans="85:134">
      <c r="CG11058"/>
      <c r="DK11058" s="95"/>
      <c r="DZ11058" s="49"/>
      <c r="EC11058" s="49"/>
      <c r="ED11058" s="49"/>
    </row>
    <row r="11059" spans="85:134">
      <c r="CG11059"/>
      <c r="DK11059" s="95"/>
      <c r="DZ11059" s="49"/>
      <c r="EC11059" s="49"/>
      <c r="ED11059" s="49"/>
    </row>
    <row r="11060" spans="85:134">
      <c r="CG11060"/>
      <c r="DK11060" s="95"/>
      <c r="DZ11060" s="49"/>
      <c r="EC11060" s="49"/>
      <c r="ED11060" s="49"/>
    </row>
    <row r="11061" spans="85:134">
      <c r="CG11061"/>
      <c r="DK11061" s="95"/>
      <c r="DZ11061" s="49"/>
      <c r="EC11061" s="49"/>
      <c r="ED11061" s="49"/>
    </row>
    <row r="11062" spans="85:134">
      <c r="CG11062"/>
      <c r="DK11062" s="95"/>
      <c r="DZ11062" s="49"/>
      <c r="EC11062" s="49"/>
      <c r="ED11062" s="49"/>
    </row>
    <row r="11063" spans="85:134">
      <c r="CG11063"/>
      <c r="DK11063" s="95"/>
      <c r="DZ11063" s="49"/>
      <c r="EC11063" s="49"/>
      <c r="ED11063" s="49"/>
    </row>
    <row r="11064" spans="85:134">
      <c r="CG11064"/>
      <c r="DK11064" s="95"/>
      <c r="DZ11064" s="49"/>
      <c r="EC11064" s="49"/>
      <c r="ED11064" s="49"/>
    </row>
    <row r="11065" spans="85:134">
      <c r="CG11065"/>
      <c r="DK11065" s="95"/>
      <c r="EC11065" s="49"/>
      <c r="ED11065" s="49"/>
    </row>
    <row r="11066" spans="85:134">
      <c r="CG11066"/>
      <c r="DK11066" s="95"/>
      <c r="EC11066" s="49"/>
      <c r="ED11066" s="49"/>
    </row>
    <row r="11067" spans="85:134">
      <c r="CG11067"/>
      <c r="DK11067" s="95"/>
      <c r="EC11067" s="49"/>
      <c r="ED11067" s="49"/>
    </row>
    <row r="11068" spans="85:134">
      <c r="CG11068"/>
      <c r="DK11068" s="95"/>
      <c r="EC11068" s="49"/>
      <c r="ED11068" s="49"/>
    </row>
    <row r="11069" spans="85:134">
      <c r="CG11069"/>
      <c r="DK11069" s="95"/>
      <c r="EC11069" s="49"/>
      <c r="ED11069" s="49"/>
    </row>
    <row r="11070" spans="85:134">
      <c r="CG11070"/>
      <c r="DK11070" s="95"/>
      <c r="EC11070" s="49"/>
      <c r="ED11070" s="49"/>
    </row>
    <row r="11071" spans="85:134">
      <c r="CG11071"/>
      <c r="DK11071" s="95"/>
      <c r="EC11071" s="49"/>
      <c r="ED11071" s="49"/>
    </row>
    <row r="11072" spans="85:134">
      <c r="CG11072"/>
      <c r="DK11072" s="95"/>
      <c r="EC11072" s="49"/>
      <c r="ED11072" s="49"/>
    </row>
    <row r="11073" spans="85:134">
      <c r="CG11073"/>
      <c r="DK11073" s="95"/>
      <c r="EC11073" s="49"/>
      <c r="ED11073" s="49"/>
    </row>
    <row r="11074" spans="85:134">
      <c r="CG11074"/>
      <c r="DK11074" s="95"/>
      <c r="EC11074" s="49"/>
      <c r="ED11074" s="49"/>
    </row>
    <row r="11075" spans="85:134">
      <c r="CG11075"/>
      <c r="DK11075" s="95"/>
      <c r="EC11075" s="49"/>
      <c r="ED11075" s="49"/>
    </row>
    <row r="11076" spans="85:134">
      <c r="CG11076"/>
      <c r="DK11076" s="95"/>
      <c r="EC11076" s="49"/>
      <c r="ED11076" s="49"/>
    </row>
    <row r="11077" spans="85:134">
      <c r="CG11077"/>
      <c r="DK11077" s="95"/>
      <c r="EC11077" s="49"/>
      <c r="ED11077" s="49"/>
    </row>
    <row r="11078" spans="85:134">
      <c r="CG11078"/>
      <c r="DK11078" s="95"/>
      <c r="EC11078" s="49"/>
      <c r="ED11078" s="49"/>
    </row>
    <row r="11079" spans="85:134">
      <c r="CG11079"/>
      <c r="DK11079" s="95"/>
      <c r="EC11079" s="49"/>
      <c r="ED11079" s="49"/>
    </row>
    <row r="11080" spans="85:134">
      <c r="CG11080"/>
      <c r="DK11080" s="95"/>
      <c r="EC11080" s="49"/>
      <c r="ED11080" s="49"/>
    </row>
    <row r="11081" spans="85:134">
      <c r="CG11081"/>
      <c r="DK11081" s="95"/>
      <c r="EC11081" s="49"/>
      <c r="ED11081" s="49"/>
    </row>
    <row r="11082" spans="85:134">
      <c r="CG11082"/>
      <c r="DK11082" s="95"/>
      <c r="EC11082" s="49"/>
      <c r="ED11082" s="49"/>
    </row>
    <row r="11083" spans="85:134">
      <c r="CG11083"/>
      <c r="DK11083" s="95"/>
      <c r="EC11083" s="49"/>
      <c r="ED11083" s="49"/>
    </row>
    <row r="11084" spans="85:134">
      <c r="CG11084"/>
      <c r="DK11084" s="95"/>
      <c r="EC11084" s="49"/>
      <c r="ED11084" s="49"/>
    </row>
    <row r="11085" spans="85:134">
      <c r="CG11085"/>
      <c r="DK11085" s="95"/>
      <c r="EC11085" s="49"/>
      <c r="ED11085" s="49"/>
    </row>
    <row r="11086" spans="85:134">
      <c r="CG11086"/>
      <c r="DK11086" s="95"/>
      <c r="EC11086" s="49"/>
      <c r="ED11086" s="49"/>
    </row>
    <row r="11087" spans="85:134">
      <c r="CG11087"/>
      <c r="DK11087" s="95"/>
      <c r="EC11087" s="49"/>
      <c r="ED11087" s="49"/>
    </row>
    <row r="11088" spans="85:134">
      <c r="CG11088"/>
      <c r="DK11088" s="95"/>
      <c r="EC11088" s="49"/>
      <c r="ED11088" s="49"/>
    </row>
    <row r="11089" spans="85:134">
      <c r="CG11089"/>
      <c r="DK11089" s="95"/>
      <c r="EC11089" s="49"/>
      <c r="ED11089" s="49"/>
    </row>
    <row r="11090" spans="85:134">
      <c r="CG11090"/>
      <c r="DK11090" s="95"/>
      <c r="EC11090" s="49"/>
      <c r="ED11090" s="49"/>
    </row>
    <row r="11091" spans="85:134">
      <c r="CG11091"/>
      <c r="DK11091" s="95"/>
      <c r="EC11091" s="49"/>
      <c r="ED11091" s="49"/>
    </row>
    <row r="11092" spans="85:134">
      <c r="CG11092"/>
      <c r="DK11092" s="95"/>
      <c r="EC11092" s="49"/>
      <c r="ED11092" s="49"/>
    </row>
    <row r="11093" spans="85:134">
      <c r="CG11093"/>
      <c r="DK11093" s="95"/>
      <c r="EC11093" s="49"/>
      <c r="ED11093" s="49"/>
    </row>
    <row r="11094" spans="85:134">
      <c r="CG11094"/>
      <c r="DK11094" s="95"/>
      <c r="EC11094" s="49"/>
      <c r="ED11094" s="49"/>
    </row>
    <row r="11095" spans="85:134">
      <c r="CG11095"/>
      <c r="DK11095" s="95"/>
      <c r="EC11095" s="49"/>
      <c r="ED11095" s="49"/>
    </row>
    <row r="11096" spans="85:134">
      <c r="CG11096"/>
      <c r="DK11096" s="95"/>
      <c r="EC11096" s="49"/>
      <c r="ED11096" s="49"/>
    </row>
    <row r="11097" spans="85:134">
      <c r="CG11097"/>
      <c r="DK11097" s="95"/>
      <c r="EC11097" s="49"/>
      <c r="ED11097" s="49"/>
    </row>
    <row r="11098" spans="85:134">
      <c r="CG11098"/>
      <c r="DK11098" s="95"/>
      <c r="EC11098" s="49"/>
      <c r="ED11098" s="49"/>
    </row>
    <row r="11099" spans="85:134">
      <c r="CG11099"/>
      <c r="DK11099" s="95"/>
      <c r="EC11099" s="49"/>
      <c r="ED11099" s="49"/>
    </row>
    <row r="11100" spans="85:134">
      <c r="CG11100"/>
      <c r="DK11100" s="95"/>
      <c r="EC11100" s="49"/>
      <c r="ED11100" s="49"/>
    </row>
    <row r="11101" spans="85:134">
      <c r="CG11101"/>
      <c r="DK11101" s="95"/>
      <c r="EC11101" s="49"/>
      <c r="ED11101" s="49"/>
    </row>
    <row r="11102" spans="85:134">
      <c r="CG11102"/>
      <c r="DK11102" s="95"/>
      <c r="EC11102" s="49"/>
      <c r="ED11102" s="49"/>
    </row>
    <row r="11103" spans="85:134">
      <c r="CG11103"/>
      <c r="DK11103" s="95"/>
      <c r="EC11103" s="49"/>
      <c r="ED11103" s="49"/>
    </row>
    <row r="11104" spans="85:134">
      <c r="CG11104"/>
      <c r="DK11104" s="95"/>
      <c r="EC11104" s="49"/>
      <c r="ED11104" s="49"/>
    </row>
    <row r="11105" spans="85:134">
      <c r="CG11105"/>
      <c r="DK11105" s="95"/>
      <c r="EC11105" s="49"/>
      <c r="ED11105" s="49"/>
    </row>
    <row r="11106" spans="85:134">
      <c r="CG11106"/>
      <c r="DK11106" s="95"/>
      <c r="EC11106" s="49"/>
      <c r="ED11106" s="49"/>
    </row>
    <row r="11107" spans="85:134">
      <c r="CG11107"/>
      <c r="DK11107" s="95"/>
      <c r="EC11107" s="49"/>
      <c r="ED11107" s="49"/>
    </row>
    <row r="11108" spans="85:134">
      <c r="CG11108"/>
      <c r="DK11108" s="95"/>
      <c r="EC11108" s="49"/>
      <c r="ED11108" s="49"/>
    </row>
    <row r="11109" spans="85:134">
      <c r="CG11109"/>
      <c r="DK11109" s="95"/>
      <c r="EC11109" s="49"/>
      <c r="ED11109" s="49"/>
    </row>
    <row r="11110" spans="85:134">
      <c r="CG11110"/>
      <c r="DK11110" s="95"/>
      <c r="EC11110" s="49"/>
      <c r="ED11110" s="49"/>
    </row>
    <row r="11111" spans="85:134">
      <c r="CG11111"/>
      <c r="DK11111" s="95"/>
      <c r="EC11111" s="49"/>
      <c r="ED11111" s="49"/>
    </row>
    <row r="11112" spans="85:134">
      <c r="CG11112"/>
      <c r="DK11112" s="95"/>
      <c r="EC11112" s="49"/>
      <c r="ED11112" s="49"/>
    </row>
    <row r="11113" spans="85:134">
      <c r="CG11113"/>
      <c r="DK11113" s="95"/>
      <c r="EC11113" s="49"/>
      <c r="ED11113" s="49"/>
    </row>
    <row r="11114" spans="85:134">
      <c r="CG11114"/>
      <c r="DK11114" s="95"/>
      <c r="EC11114" s="49"/>
      <c r="ED11114" s="49"/>
    </row>
    <row r="11115" spans="85:134">
      <c r="CG11115"/>
      <c r="DK11115" s="95"/>
      <c r="EC11115" s="49"/>
      <c r="ED11115" s="49"/>
    </row>
    <row r="11116" spans="85:134">
      <c r="CG11116"/>
      <c r="DK11116" s="95"/>
      <c r="EC11116" s="49"/>
      <c r="ED11116" s="49"/>
    </row>
    <row r="11117" spans="85:134">
      <c r="CG11117"/>
      <c r="DK11117" s="95"/>
      <c r="EC11117" s="49"/>
      <c r="ED11117" s="49"/>
    </row>
    <row r="11118" spans="85:134">
      <c r="CG11118"/>
      <c r="DK11118" s="95"/>
      <c r="EC11118" s="49"/>
      <c r="ED11118" s="49"/>
    </row>
    <row r="11119" spans="85:134">
      <c r="CG11119"/>
      <c r="DK11119" s="95"/>
      <c r="EC11119" s="49"/>
      <c r="ED11119" s="49"/>
    </row>
    <row r="11120" spans="85:134">
      <c r="CG11120"/>
      <c r="DK11120" s="95"/>
      <c r="EC11120" s="49"/>
      <c r="ED11120" s="49"/>
    </row>
    <row r="11121" spans="85:134">
      <c r="CG11121"/>
      <c r="DK11121" s="95"/>
      <c r="EC11121" s="49"/>
      <c r="ED11121" s="49"/>
    </row>
    <row r="11122" spans="85:134">
      <c r="CG11122"/>
      <c r="DK11122" s="95"/>
      <c r="EC11122" s="49"/>
      <c r="ED11122" s="49"/>
    </row>
    <row r="11123" spans="85:134">
      <c r="CG11123"/>
      <c r="DK11123" s="95"/>
      <c r="EC11123" s="49"/>
      <c r="ED11123" s="49"/>
    </row>
    <row r="11124" spans="85:134">
      <c r="CG11124"/>
      <c r="DK11124" s="95"/>
      <c r="EC11124" s="49"/>
      <c r="ED11124" s="49"/>
    </row>
    <row r="11125" spans="85:134">
      <c r="CG11125"/>
      <c r="DK11125" s="95"/>
      <c r="EC11125" s="49"/>
      <c r="ED11125" s="49"/>
    </row>
    <row r="11126" spans="85:134">
      <c r="CG11126"/>
      <c r="DK11126" s="95"/>
      <c r="EC11126" s="49"/>
      <c r="ED11126" s="49"/>
    </row>
    <row r="11127" spans="85:134">
      <c r="CG11127"/>
      <c r="DK11127" s="95"/>
      <c r="EC11127" s="49"/>
      <c r="ED11127" s="49"/>
    </row>
    <row r="11128" spans="85:134">
      <c r="CG11128"/>
      <c r="DK11128" s="95"/>
      <c r="EC11128" s="49"/>
      <c r="ED11128" s="49"/>
    </row>
    <row r="11129" spans="85:134">
      <c r="CG11129"/>
      <c r="DK11129" s="95"/>
      <c r="EC11129" s="49"/>
      <c r="ED11129" s="49"/>
    </row>
    <row r="11130" spans="85:134">
      <c r="CG11130"/>
      <c r="DK11130" s="95"/>
      <c r="EC11130" s="49"/>
      <c r="ED11130" s="49"/>
    </row>
    <row r="11131" spans="85:134">
      <c r="CG11131"/>
      <c r="DK11131" s="95"/>
      <c r="EC11131" s="49"/>
      <c r="ED11131" s="49"/>
    </row>
    <row r="11132" spans="85:134">
      <c r="CG11132"/>
      <c r="DK11132" s="95"/>
      <c r="EC11132" s="49"/>
      <c r="ED11132" s="49"/>
    </row>
    <row r="11133" spans="85:134">
      <c r="CG11133"/>
      <c r="DK11133" s="95"/>
      <c r="EC11133" s="49"/>
      <c r="ED11133" s="49"/>
    </row>
    <row r="11134" spans="85:134">
      <c r="CG11134"/>
      <c r="DK11134" s="95"/>
      <c r="EC11134" s="49"/>
      <c r="ED11134" s="49"/>
    </row>
    <row r="11135" spans="85:134">
      <c r="CG11135"/>
      <c r="DK11135" s="95"/>
      <c r="EC11135" s="49"/>
      <c r="ED11135" s="49"/>
    </row>
    <row r="11136" spans="85:134">
      <c r="CG11136"/>
      <c r="DK11136" s="95"/>
      <c r="EC11136" s="49"/>
      <c r="ED11136" s="49"/>
    </row>
    <row r="11137" spans="85:134">
      <c r="CG11137"/>
      <c r="DK11137" s="95"/>
      <c r="EC11137" s="49"/>
      <c r="ED11137" s="49"/>
    </row>
    <row r="11138" spans="85:134">
      <c r="CG11138"/>
      <c r="DK11138" s="95"/>
      <c r="EC11138" s="49"/>
      <c r="ED11138" s="49"/>
    </row>
    <row r="11139" spans="85:134">
      <c r="CG11139"/>
      <c r="DK11139" s="95"/>
      <c r="EC11139" s="49"/>
      <c r="ED11139" s="49"/>
    </row>
    <row r="11140" spans="85:134">
      <c r="CG11140"/>
      <c r="DK11140" s="95"/>
      <c r="EC11140" s="49"/>
      <c r="ED11140" s="49"/>
    </row>
    <row r="11141" spans="85:134">
      <c r="CG11141"/>
      <c r="DK11141" s="95"/>
      <c r="EC11141" s="49"/>
      <c r="ED11141" s="49"/>
    </row>
    <row r="11142" spans="85:134">
      <c r="CG11142"/>
      <c r="DK11142" s="95"/>
      <c r="EC11142" s="49"/>
      <c r="ED11142" s="49"/>
    </row>
    <row r="11143" spans="85:134">
      <c r="CG11143"/>
      <c r="DK11143" s="95"/>
      <c r="EC11143" s="49"/>
      <c r="ED11143" s="49"/>
    </row>
    <row r="11144" spans="85:134">
      <c r="CG11144"/>
      <c r="DK11144" s="95"/>
      <c r="EC11144" s="49"/>
      <c r="ED11144" s="49"/>
    </row>
    <row r="11145" spans="85:134">
      <c r="CG11145"/>
      <c r="DK11145" s="95"/>
      <c r="EC11145" s="49"/>
      <c r="ED11145" s="49"/>
    </row>
    <row r="11146" spans="85:134">
      <c r="CG11146"/>
      <c r="DK11146" s="95"/>
      <c r="EC11146" s="49"/>
      <c r="ED11146" s="49"/>
    </row>
    <row r="11147" spans="85:134">
      <c r="CG11147"/>
      <c r="DK11147" s="95"/>
      <c r="EC11147" s="49"/>
      <c r="ED11147" s="49"/>
    </row>
    <row r="11148" spans="85:134">
      <c r="CG11148"/>
      <c r="DK11148" s="95"/>
      <c r="EC11148" s="49"/>
      <c r="ED11148" s="49"/>
    </row>
    <row r="11149" spans="85:134">
      <c r="CG11149"/>
      <c r="DK11149" s="95"/>
      <c r="EC11149" s="49"/>
      <c r="ED11149" s="49"/>
    </row>
    <row r="11150" spans="85:134">
      <c r="CG11150"/>
      <c r="DK11150" s="95"/>
      <c r="EC11150" s="49"/>
      <c r="ED11150" s="49"/>
    </row>
    <row r="11151" spans="85:134">
      <c r="CG11151"/>
      <c r="DK11151" s="95"/>
      <c r="EC11151" s="49"/>
      <c r="ED11151" s="49"/>
    </row>
    <row r="11152" spans="85:134">
      <c r="CG11152"/>
      <c r="DK11152" s="95"/>
      <c r="EC11152" s="49"/>
      <c r="ED11152" s="49"/>
    </row>
    <row r="11153" spans="85:134">
      <c r="CG11153"/>
      <c r="DK11153" s="95"/>
      <c r="EC11153" s="49"/>
      <c r="ED11153" s="49"/>
    </row>
    <row r="11154" spans="85:134">
      <c r="CG11154"/>
      <c r="DK11154" s="95"/>
      <c r="EC11154" s="49"/>
      <c r="ED11154" s="49"/>
    </row>
    <row r="11155" spans="85:134">
      <c r="CG11155"/>
      <c r="DK11155" s="95"/>
      <c r="EC11155" s="49"/>
      <c r="ED11155" s="49"/>
    </row>
    <row r="11156" spans="85:134">
      <c r="CG11156"/>
      <c r="DK11156" s="95"/>
      <c r="EC11156" s="49"/>
      <c r="ED11156" s="49"/>
    </row>
    <row r="11157" spans="85:134">
      <c r="CG11157"/>
      <c r="DK11157" s="95"/>
      <c r="EC11157" s="49"/>
      <c r="ED11157" s="49"/>
    </row>
    <row r="11158" spans="85:134">
      <c r="CG11158"/>
      <c r="DK11158" s="95"/>
      <c r="EC11158" s="49"/>
      <c r="ED11158" s="49"/>
    </row>
    <row r="11159" spans="85:134">
      <c r="CG11159"/>
      <c r="DK11159" s="95"/>
      <c r="EC11159" s="49"/>
      <c r="ED11159" s="49"/>
    </row>
    <row r="11160" spans="85:134">
      <c r="CG11160"/>
      <c r="DK11160" s="95"/>
      <c r="EC11160" s="49"/>
      <c r="ED11160" s="49"/>
    </row>
    <row r="11161" spans="85:134">
      <c r="CG11161"/>
      <c r="DK11161" s="95"/>
      <c r="ED11161" s="49"/>
    </row>
    <row r="11162" spans="85:134">
      <c r="CG11162"/>
      <c r="DK11162" s="95"/>
      <c r="ED11162" s="49"/>
    </row>
    <row r="11163" spans="85:134">
      <c r="CG11163"/>
      <c r="DK11163" s="95"/>
      <c r="ED11163" s="49"/>
    </row>
    <row r="11164" spans="85:134">
      <c r="CG11164"/>
      <c r="DK11164" s="95"/>
      <c r="ED11164" s="49"/>
    </row>
    <row r="11165" spans="85:134">
      <c r="CG11165"/>
      <c r="DK11165" s="95"/>
      <c r="ED11165" s="49"/>
    </row>
    <row r="11166" spans="85:134">
      <c r="CG11166"/>
      <c r="DK11166" s="95"/>
      <c r="ED11166" s="49"/>
    </row>
    <row r="11167" spans="85:134">
      <c r="CG11167"/>
      <c r="DK11167" s="95"/>
      <c r="ED11167" s="49"/>
    </row>
    <row r="11168" spans="85:134">
      <c r="CG11168"/>
      <c r="DK11168" s="95"/>
      <c r="ED11168" s="49"/>
    </row>
    <row r="11169" spans="85:134">
      <c r="CG11169"/>
      <c r="DK11169" s="95"/>
      <c r="ED11169" s="49"/>
    </row>
    <row r="11170" spans="85:134">
      <c r="CG11170"/>
      <c r="DK11170" s="95"/>
      <c r="ED11170" s="49"/>
    </row>
    <row r="11171" spans="85:134">
      <c r="CG11171"/>
      <c r="DK11171" s="95"/>
      <c r="ED11171" s="49"/>
    </row>
    <row r="11172" spans="85:134">
      <c r="CG11172"/>
      <c r="DK11172" s="95"/>
      <c r="ED11172" s="49"/>
    </row>
    <row r="11173" spans="85:134">
      <c r="CG11173"/>
      <c r="DK11173" s="95"/>
      <c r="ED11173" s="49"/>
    </row>
    <row r="11174" spans="85:134">
      <c r="CG11174"/>
      <c r="DK11174" s="95"/>
      <c r="ED11174" s="49"/>
    </row>
    <row r="11175" spans="85:134">
      <c r="CG11175"/>
      <c r="DK11175" s="95"/>
      <c r="ED11175" s="49"/>
    </row>
    <row r="11176" spans="85:134">
      <c r="CG11176"/>
      <c r="DK11176" s="95"/>
      <c r="ED11176" s="49"/>
    </row>
    <row r="11177" spans="85:134">
      <c r="CG11177"/>
      <c r="DK11177" s="95"/>
      <c r="ED11177" s="49"/>
    </row>
    <row r="11178" spans="85:134">
      <c r="CG11178"/>
      <c r="DK11178" s="95"/>
      <c r="ED11178" s="49"/>
    </row>
    <row r="11179" spans="85:134">
      <c r="CG11179"/>
      <c r="DK11179" s="95"/>
      <c r="ED11179" s="49"/>
    </row>
    <row r="11180" spans="85:134">
      <c r="CG11180"/>
      <c r="DK11180" s="95"/>
      <c r="ED11180" s="49"/>
    </row>
    <row r="11181" spans="85:134">
      <c r="CG11181"/>
      <c r="DK11181" s="95"/>
      <c r="ED11181" s="49"/>
    </row>
    <row r="11182" spans="85:134">
      <c r="CG11182"/>
      <c r="DK11182" s="95"/>
      <c r="ED11182" s="49"/>
    </row>
    <row r="11183" spans="85:134">
      <c r="CG11183"/>
      <c r="DK11183" s="95"/>
      <c r="ED11183" s="49"/>
    </row>
    <row r="11184" spans="85:134">
      <c r="CG11184"/>
      <c r="DK11184" s="95"/>
      <c r="ED11184" s="49"/>
    </row>
    <row r="11185" spans="85:134">
      <c r="CG11185"/>
      <c r="DK11185" s="95"/>
      <c r="ED11185" s="49"/>
    </row>
    <row r="11186" spans="85:134">
      <c r="CG11186"/>
      <c r="DK11186" s="95"/>
      <c r="ED11186" s="49"/>
    </row>
    <row r="11187" spans="85:134">
      <c r="CG11187"/>
      <c r="DK11187" s="95"/>
      <c r="ED11187" s="49"/>
    </row>
    <row r="11188" spans="85:134">
      <c r="CG11188"/>
      <c r="DK11188" s="95"/>
      <c r="ED11188" s="49"/>
    </row>
    <row r="11189" spans="85:134">
      <c r="CG11189"/>
      <c r="DK11189" s="95"/>
      <c r="ED11189" s="49"/>
    </row>
    <row r="11190" spans="85:134">
      <c r="CG11190"/>
      <c r="DK11190" s="95"/>
      <c r="ED11190" s="49"/>
    </row>
    <row r="11191" spans="85:134">
      <c r="CG11191"/>
      <c r="DK11191" s="95"/>
      <c r="ED11191" s="49"/>
    </row>
    <row r="11192" spans="85:134">
      <c r="CG11192"/>
      <c r="DK11192" s="95"/>
      <c r="ED11192" s="49"/>
    </row>
    <row r="11193" spans="85:134">
      <c r="CG11193"/>
      <c r="DK11193" s="95"/>
      <c r="ED11193" s="49"/>
    </row>
    <row r="11194" spans="85:134">
      <c r="CG11194"/>
      <c r="DK11194" s="95"/>
      <c r="ED11194" s="49"/>
    </row>
    <row r="11195" spans="85:134">
      <c r="CG11195"/>
      <c r="DK11195" s="95"/>
      <c r="ED11195" s="49"/>
    </row>
    <row r="11196" spans="85:134">
      <c r="CG11196"/>
      <c r="DK11196" s="95"/>
      <c r="ED11196" s="49"/>
    </row>
    <row r="11197" spans="85:134">
      <c r="CG11197"/>
      <c r="DK11197" s="95"/>
      <c r="ED11197" s="49"/>
    </row>
    <row r="11198" spans="85:134">
      <c r="CG11198"/>
      <c r="DK11198" s="95"/>
      <c r="ED11198" s="49"/>
    </row>
    <row r="11199" spans="85:134">
      <c r="CG11199"/>
      <c r="DK11199" s="95"/>
      <c r="ED11199" s="49"/>
    </row>
    <row r="11200" spans="85:134">
      <c r="CG11200"/>
      <c r="DK11200" s="95"/>
      <c r="ED11200" s="49"/>
    </row>
    <row r="11201" spans="85:134">
      <c r="CG11201"/>
      <c r="DK11201" s="95"/>
      <c r="ED11201" s="49"/>
    </row>
    <row r="11202" spans="85:134">
      <c r="CG11202"/>
      <c r="DK11202" s="95"/>
      <c r="ED11202" s="49"/>
    </row>
    <row r="11203" spans="85:134">
      <c r="CG11203"/>
      <c r="DK11203" s="95"/>
      <c r="ED11203" s="49"/>
    </row>
    <row r="11204" spans="85:134">
      <c r="CG11204"/>
      <c r="DK11204" s="95"/>
      <c r="ED11204" s="49"/>
    </row>
    <row r="11205" spans="85:134">
      <c r="CG11205"/>
      <c r="DK11205" s="95"/>
      <c r="ED11205" s="49"/>
    </row>
    <row r="11206" spans="85:134">
      <c r="CG11206"/>
      <c r="DK11206" s="95"/>
      <c r="ED11206" s="49"/>
    </row>
    <row r="11207" spans="85:134">
      <c r="CG11207"/>
      <c r="DK11207" s="95"/>
      <c r="ED11207" s="49"/>
    </row>
    <row r="11208" spans="85:134">
      <c r="CG11208"/>
      <c r="DK11208" s="95"/>
      <c r="ED11208" s="49"/>
    </row>
    <row r="11209" spans="85:134">
      <c r="CG11209"/>
      <c r="DK11209" s="95"/>
      <c r="ED11209" s="49"/>
    </row>
    <row r="11210" spans="85:134">
      <c r="CG11210"/>
      <c r="DK11210" s="95"/>
      <c r="ED11210" s="49"/>
    </row>
    <row r="11211" spans="85:134">
      <c r="CG11211"/>
      <c r="DK11211" s="95"/>
      <c r="ED11211" s="49"/>
    </row>
    <row r="11212" spans="85:134">
      <c r="CG11212"/>
      <c r="DK11212" s="95"/>
      <c r="ED11212" s="49"/>
    </row>
    <row r="11213" spans="85:134">
      <c r="CG11213"/>
      <c r="DK11213" s="95"/>
      <c r="ED11213" s="49"/>
    </row>
    <row r="11214" spans="85:134">
      <c r="CG11214"/>
      <c r="DK11214" s="95"/>
      <c r="ED11214" s="49"/>
    </row>
    <row r="11215" spans="85:134">
      <c r="CG11215"/>
      <c r="DK11215" s="95"/>
      <c r="ED11215" s="49"/>
    </row>
    <row r="11216" spans="85:134">
      <c r="CG11216"/>
      <c r="DK11216" s="95"/>
      <c r="ED11216" s="49"/>
    </row>
    <row r="11217" spans="85:134">
      <c r="CG11217"/>
      <c r="DK11217" s="95"/>
      <c r="ED11217" s="49"/>
    </row>
    <row r="11218" spans="85:134">
      <c r="CG11218"/>
      <c r="DK11218" s="95"/>
      <c r="ED11218" s="49"/>
    </row>
    <row r="11219" spans="85:134">
      <c r="CG11219"/>
      <c r="DK11219" s="95"/>
      <c r="ED11219" s="49"/>
    </row>
    <row r="11220" spans="85:134">
      <c r="CG11220"/>
      <c r="DK11220" s="95"/>
      <c r="ED11220" s="49"/>
    </row>
    <row r="11221" spans="85:134">
      <c r="CG11221"/>
      <c r="DK11221" s="95"/>
      <c r="ED11221" s="49"/>
    </row>
    <row r="11222" spans="85:134">
      <c r="CG11222"/>
      <c r="DK11222" s="95"/>
      <c r="ED11222" s="49"/>
    </row>
    <row r="11223" spans="85:134">
      <c r="CG11223"/>
      <c r="DK11223" s="95"/>
      <c r="ED11223" s="49"/>
    </row>
    <row r="11224" spans="85:134">
      <c r="CG11224"/>
      <c r="DK11224" s="95"/>
      <c r="ED11224" s="49"/>
    </row>
    <row r="11225" spans="85:134">
      <c r="CG11225"/>
      <c r="DK11225" s="95"/>
      <c r="ED11225" s="49"/>
    </row>
    <row r="11226" spans="85:134">
      <c r="CG11226"/>
      <c r="DK11226" s="95"/>
      <c r="ED11226" s="49"/>
    </row>
    <row r="11227" spans="85:134">
      <c r="CG11227"/>
      <c r="DK11227" s="95"/>
      <c r="ED11227" s="49"/>
    </row>
    <row r="11228" spans="85:134">
      <c r="CG11228"/>
      <c r="DK11228" s="95"/>
      <c r="ED11228" s="49"/>
    </row>
    <row r="11229" spans="85:134">
      <c r="CG11229"/>
      <c r="DK11229" s="95"/>
      <c r="ED11229" s="49"/>
    </row>
    <row r="11230" spans="85:134">
      <c r="CG11230"/>
      <c r="DK11230" s="95"/>
      <c r="ED11230" s="49"/>
    </row>
    <row r="11231" spans="85:134">
      <c r="CG11231"/>
      <c r="DK11231" s="95"/>
      <c r="ED11231" s="49"/>
    </row>
    <row r="11232" spans="85:134">
      <c r="CG11232"/>
      <c r="DK11232" s="95"/>
      <c r="ED11232" s="49"/>
    </row>
    <row r="11233" spans="85:134">
      <c r="CG11233"/>
      <c r="DK11233" s="95"/>
      <c r="ED11233" s="49"/>
    </row>
    <row r="11234" spans="85:134">
      <c r="CG11234"/>
      <c r="DK11234" s="95"/>
      <c r="ED11234" s="49"/>
    </row>
    <row r="11235" spans="85:134">
      <c r="CG11235"/>
      <c r="DK11235" s="95"/>
      <c r="ED11235" s="49"/>
    </row>
    <row r="11236" spans="85:134">
      <c r="CG11236"/>
      <c r="DK11236" s="95"/>
      <c r="ED11236" s="49"/>
    </row>
    <row r="11237" spans="85:134">
      <c r="CG11237"/>
      <c r="DK11237" s="95"/>
      <c r="ED11237" s="49"/>
    </row>
    <row r="11238" spans="85:134">
      <c r="CG11238"/>
      <c r="DK11238" s="95"/>
      <c r="ED11238" s="49"/>
    </row>
    <row r="11239" spans="85:134">
      <c r="CG11239"/>
      <c r="DK11239" s="95"/>
      <c r="ED11239" s="49"/>
    </row>
    <row r="11240" spans="85:134">
      <c r="CG11240"/>
      <c r="DK11240" s="95"/>
      <c r="ED11240" s="49"/>
    </row>
    <row r="11241" spans="85:134">
      <c r="CG11241"/>
      <c r="DK11241" s="95"/>
      <c r="ED11241" s="49"/>
    </row>
    <row r="11242" spans="85:134">
      <c r="CG11242"/>
      <c r="DK11242" s="95"/>
      <c r="ED11242" s="49"/>
    </row>
    <row r="11243" spans="85:134">
      <c r="CG11243"/>
      <c r="DK11243" s="95"/>
      <c r="ED11243" s="49"/>
    </row>
    <row r="11244" spans="85:134">
      <c r="CG11244"/>
      <c r="DK11244" s="95"/>
      <c r="ED11244" s="49"/>
    </row>
    <row r="11245" spans="85:134">
      <c r="CG11245"/>
      <c r="DK11245" s="95"/>
      <c r="ED11245" s="49"/>
    </row>
    <row r="11246" spans="85:134">
      <c r="CG11246"/>
      <c r="DK11246" s="95"/>
      <c r="ED11246" s="49"/>
    </row>
    <row r="11247" spans="85:134">
      <c r="CG11247"/>
      <c r="DK11247" s="95"/>
      <c r="ED11247" s="49"/>
    </row>
    <row r="11248" spans="85:134">
      <c r="CG11248"/>
      <c r="DK11248" s="95"/>
      <c r="ED11248" s="49"/>
    </row>
    <row r="11249" spans="85:134">
      <c r="CG11249"/>
      <c r="DK11249" s="95"/>
      <c r="ED11249" s="49"/>
    </row>
    <row r="11250" spans="85:134">
      <c r="CG11250"/>
      <c r="DK11250" s="95"/>
      <c r="ED11250" s="49"/>
    </row>
    <row r="11251" spans="85:134">
      <c r="CG11251"/>
      <c r="DK11251" s="95"/>
      <c r="ED11251" s="49"/>
    </row>
    <row r="11252" spans="85:134">
      <c r="CG11252"/>
      <c r="DK11252" s="95"/>
      <c r="ED11252" s="49"/>
    </row>
    <row r="11253" spans="85:134">
      <c r="CG11253"/>
      <c r="DK11253" s="95"/>
      <c r="ED11253" s="49"/>
    </row>
    <row r="11254" spans="85:134">
      <c r="CG11254"/>
      <c r="DK11254" s="95"/>
      <c r="ED11254" s="49"/>
    </row>
    <row r="11255" spans="85:134">
      <c r="CG11255"/>
      <c r="DK11255" s="95"/>
      <c r="ED11255" s="49"/>
    </row>
    <row r="11256" spans="85:134">
      <c r="CG11256"/>
      <c r="DK11256" s="95"/>
      <c r="ED11256" s="49"/>
    </row>
    <row r="11257" spans="85:134">
      <c r="CG11257"/>
      <c r="DK11257" s="95"/>
      <c r="ED11257" s="49"/>
    </row>
    <row r="11258" spans="85:134">
      <c r="CG11258"/>
      <c r="DK11258" s="95"/>
      <c r="ED11258" s="49"/>
    </row>
    <row r="11259" spans="85:134">
      <c r="CG11259"/>
      <c r="DK11259" s="95"/>
      <c r="ED11259" s="49"/>
    </row>
    <row r="11260" spans="85:134">
      <c r="CG11260"/>
      <c r="DK11260" s="95"/>
      <c r="ED11260" s="49"/>
    </row>
    <row r="11261" spans="85:134">
      <c r="CG11261"/>
      <c r="DK11261" s="95"/>
      <c r="ED11261" s="49"/>
    </row>
    <row r="11262" spans="85:134">
      <c r="CG11262"/>
      <c r="DK11262" s="95"/>
      <c r="ED11262" s="49"/>
    </row>
    <row r="11263" spans="85:134">
      <c r="CG11263"/>
      <c r="DK11263" s="95"/>
      <c r="ED11263" s="49"/>
    </row>
    <row r="11264" spans="85:134">
      <c r="CG11264"/>
      <c r="DK11264" s="95"/>
      <c r="ED11264" s="49"/>
    </row>
    <row r="11265" spans="85:134">
      <c r="CG11265"/>
      <c r="DK11265" s="95"/>
      <c r="ED11265" s="49"/>
    </row>
    <row r="11266" spans="85:134">
      <c r="CG11266"/>
      <c r="DK11266" s="95"/>
      <c r="ED11266" s="49"/>
    </row>
    <row r="11267" spans="85:134">
      <c r="CG11267"/>
      <c r="DK11267" s="95"/>
      <c r="ED11267" s="49"/>
    </row>
    <row r="11268" spans="85:134">
      <c r="CG11268"/>
      <c r="DK11268" s="95"/>
      <c r="ED11268" s="49"/>
    </row>
    <row r="11269" spans="85:134">
      <c r="CG11269"/>
      <c r="DK11269" s="95"/>
      <c r="ED11269" s="49"/>
    </row>
    <row r="11270" spans="85:134">
      <c r="CG11270"/>
      <c r="DK11270" s="95"/>
      <c r="ED11270" s="49"/>
    </row>
    <row r="11271" spans="85:134">
      <c r="CG11271"/>
      <c r="DK11271" s="95"/>
      <c r="ED11271" s="49"/>
    </row>
    <row r="11272" spans="85:134">
      <c r="CG11272"/>
      <c r="DK11272" s="95"/>
      <c r="ED11272" s="49"/>
    </row>
    <row r="11273" spans="85:134">
      <c r="CG11273"/>
      <c r="DK11273" s="95"/>
      <c r="ED11273" s="49"/>
    </row>
    <row r="11274" spans="85:134">
      <c r="CG11274"/>
      <c r="DK11274" s="95"/>
      <c r="ED11274" s="49"/>
    </row>
    <row r="11275" spans="85:134">
      <c r="CG11275"/>
      <c r="DK11275" s="95"/>
      <c r="ED11275" s="49"/>
    </row>
    <row r="11276" spans="85:134">
      <c r="CG11276"/>
      <c r="DK11276" s="95"/>
      <c r="ED11276" s="49"/>
    </row>
    <row r="11277" spans="85:134">
      <c r="CG11277"/>
      <c r="DK11277" s="95"/>
      <c r="ED11277" s="49"/>
    </row>
    <row r="11278" spans="85:134">
      <c r="CG11278"/>
      <c r="DK11278" s="95"/>
      <c r="ED11278" s="49"/>
    </row>
    <row r="11279" spans="85:134">
      <c r="CG11279"/>
      <c r="DK11279" s="95"/>
      <c r="ED11279" s="49"/>
    </row>
    <row r="11280" spans="85:134">
      <c r="CG11280"/>
      <c r="DK11280" s="95"/>
      <c r="ED11280" s="49"/>
    </row>
    <row r="11281" spans="85:134">
      <c r="CG11281"/>
      <c r="DK11281" s="95"/>
      <c r="ED11281" s="49"/>
    </row>
    <row r="11282" spans="85:134">
      <c r="CG11282"/>
      <c r="DK11282" s="95"/>
      <c r="ED11282" s="49"/>
    </row>
    <row r="11283" spans="85:134">
      <c r="CG11283"/>
      <c r="DK11283" s="95"/>
      <c r="ED11283" s="49"/>
    </row>
    <row r="11284" spans="85:134">
      <c r="CG11284"/>
      <c r="DK11284" s="95"/>
      <c r="ED11284" s="49"/>
    </row>
    <row r="11285" spans="85:134">
      <c r="CG11285"/>
      <c r="DK11285" s="95"/>
      <c r="ED11285" s="49"/>
    </row>
    <row r="11286" spans="85:134">
      <c r="CG11286"/>
      <c r="DK11286" s="95"/>
      <c r="ED11286" s="49"/>
    </row>
    <row r="11287" spans="85:134">
      <c r="CG11287"/>
      <c r="DK11287" s="95"/>
      <c r="ED11287" s="49"/>
    </row>
    <row r="11288" spans="85:134">
      <c r="CG11288"/>
      <c r="DK11288" s="95"/>
      <c r="ED11288" s="49"/>
    </row>
    <row r="11289" spans="85:134">
      <c r="CG11289"/>
      <c r="DK11289" s="95"/>
      <c r="ED11289" s="49"/>
    </row>
    <row r="11290" spans="85:134">
      <c r="CG11290"/>
      <c r="DK11290" s="95"/>
      <c r="ED11290" s="49"/>
    </row>
    <row r="11291" spans="85:134">
      <c r="CG11291"/>
      <c r="DK11291" s="95"/>
      <c r="ED11291" s="49"/>
    </row>
    <row r="11292" spans="85:134">
      <c r="CG11292"/>
      <c r="DK11292" s="95"/>
      <c r="ED11292" s="49"/>
    </row>
    <row r="11293" spans="85:134">
      <c r="CG11293"/>
      <c r="DK11293" s="95"/>
      <c r="ED11293" s="49"/>
    </row>
    <row r="11294" spans="85:134">
      <c r="CG11294"/>
      <c r="DK11294" s="95"/>
      <c r="ED11294" s="49"/>
    </row>
    <row r="11295" spans="85:134">
      <c r="CG11295"/>
      <c r="DK11295" s="95"/>
      <c r="ED11295" s="49"/>
    </row>
    <row r="11296" spans="85:134">
      <c r="CG11296"/>
      <c r="DK11296" s="95"/>
      <c r="ED11296" s="49"/>
    </row>
    <row r="11297" spans="85:134">
      <c r="CG11297"/>
      <c r="DK11297" s="95"/>
      <c r="ED11297" s="49"/>
    </row>
    <row r="11298" spans="85:134">
      <c r="CG11298"/>
      <c r="DK11298" s="95"/>
      <c r="ED11298" s="49"/>
    </row>
    <row r="11299" spans="85:134">
      <c r="CG11299"/>
      <c r="DK11299" s="95"/>
      <c r="ED11299" s="49"/>
    </row>
    <row r="11300" spans="85:134">
      <c r="CG11300"/>
      <c r="DK11300" s="95"/>
      <c r="ED11300" s="49"/>
    </row>
    <row r="11301" spans="85:134">
      <c r="CG11301"/>
      <c r="DK11301" s="95"/>
      <c r="ED11301" s="49"/>
    </row>
    <row r="11302" spans="85:134">
      <c r="CG11302"/>
      <c r="DK11302" s="95"/>
      <c r="ED11302" s="49"/>
    </row>
    <row r="11303" spans="85:134">
      <c r="CG11303"/>
      <c r="DK11303" s="95"/>
      <c r="ED11303" s="49"/>
    </row>
    <row r="11304" spans="85:134">
      <c r="CG11304"/>
      <c r="DK11304" s="95"/>
      <c r="ED11304" s="49"/>
    </row>
    <row r="11305" spans="85:134">
      <c r="CG11305"/>
      <c r="DK11305" s="95"/>
      <c r="ED11305" s="49"/>
    </row>
    <row r="11306" spans="85:134">
      <c r="CG11306"/>
      <c r="DK11306" s="95"/>
      <c r="ED11306" s="49"/>
    </row>
    <row r="11307" spans="85:134">
      <c r="CG11307"/>
      <c r="DK11307" s="95"/>
      <c r="ED11307" s="49"/>
    </row>
    <row r="11308" spans="85:134">
      <c r="CG11308"/>
      <c r="DK11308" s="95"/>
      <c r="ED11308" s="49"/>
    </row>
    <row r="11309" spans="85:134">
      <c r="CG11309"/>
      <c r="DK11309" s="95"/>
      <c r="ED11309" s="49"/>
    </row>
    <row r="11310" spans="85:134">
      <c r="CG11310"/>
      <c r="DK11310" s="95"/>
      <c r="ED11310" s="49"/>
    </row>
    <row r="11311" spans="85:134">
      <c r="CG11311"/>
      <c r="DK11311" s="95"/>
      <c r="ED11311" s="49"/>
    </row>
    <row r="11312" spans="85:134">
      <c r="CG11312"/>
      <c r="DK11312" s="95"/>
      <c r="ED11312" s="49"/>
    </row>
    <row r="11313" spans="85:134">
      <c r="CG11313"/>
      <c r="DK11313" s="95"/>
      <c r="ED11313" s="49"/>
    </row>
    <row r="11314" spans="85:134">
      <c r="CG11314"/>
      <c r="DK11314" s="95"/>
      <c r="ED11314" s="49"/>
    </row>
    <row r="11315" spans="85:134">
      <c r="CG11315"/>
      <c r="DK11315" s="95"/>
      <c r="ED11315" s="49"/>
    </row>
    <row r="11316" spans="85:134">
      <c r="CG11316"/>
      <c r="DK11316" s="95"/>
      <c r="ED11316" s="49"/>
    </row>
    <row r="11317" spans="85:134">
      <c r="CG11317"/>
      <c r="DK11317" s="95"/>
      <c r="ED11317" s="49"/>
    </row>
    <row r="11318" spans="85:134">
      <c r="CG11318"/>
      <c r="DK11318" s="95"/>
      <c r="ED11318" s="49"/>
    </row>
    <row r="11319" spans="85:134">
      <c r="CG11319"/>
      <c r="DK11319" s="95"/>
      <c r="ED11319" s="49"/>
    </row>
    <row r="11320" spans="85:134">
      <c r="CG11320"/>
      <c r="DK11320" s="95"/>
      <c r="ED11320" s="49"/>
    </row>
    <row r="11321" spans="85:134">
      <c r="CG11321"/>
      <c r="DK11321" s="95"/>
      <c r="ED11321" s="49"/>
    </row>
    <row r="11322" spans="85:134">
      <c r="CG11322"/>
      <c r="DK11322" s="95"/>
      <c r="ED11322" s="49"/>
    </row>
    <row r="11323" spans="85:134">
      <c r="CG11323"/>
      <c r="DK11323" s="95"/>
      <c r="ED11323" s="49"/>
    </row>
    <row r="11324" spans="85:134">
      <c r="CG11324"/>
      <c r="DK11324" s="95"/>
      <c r="ED11324" s="49"/>
    </row>
    <row r="11325" spans="85:134">
      <c r="CG11325"/>
      <c r="DK11325" s="95"/>
      <c r="ED11325" s="49"/>
    </row>
    <row r="11326" spans="85:134">
      <c r="CG11326"/>
      <c r="DK11326" s="95"/>
      <c r="ED11326" s="49"/>
    </row>
    <row r="11327" spans="85:134">
      <c r="CG11327"/>
      <c r="DK11327" s="95"/>
      <c r="ED11327" s="49"/>
    </row>
    <row r="11328" spans="85:134">
      <c r="CG11328"/>
      <c r="DK11328" s="95"/>
      <c r="ED11328" s="49"/>
    </row>
    <row r="11329" spans="85:134">
      <c r="CG11329"/>
      <c r="DK11329" s="95"/>
      <c r="ED11329" s="49"/>
    </row>
    <row r="11330" spans="85:134">
      <c r="CG11330"/>
      <c r="DK11330" s="95"/>
      <c r="ED11330" s="49"/>
    </row>
    <row r="11331" spans="85:134">
      <c r="CG11331"/>
      <c r="DK11331" s="95"/>
      <c r="ED11331" s="49"/>
    </row>
    <row r="11332" spans="85:134">
      <c r="CG11332"/>
      <c r="DK11332" s="95"/>
      <c r="ED11332" s="49"/>
    </row>
    <row r="11333" spans="85:134">
      <c r="CG11333"/>
      <c r="DK11333" s="95"/>
      <c r="ED11333" s="49"/>
    </row>
    <row r="11334" spans="85:134">
      <c r="CG11334"/>
      <c r="DK11334" s="95"/>
      <c r="ED11334" s="49"/>
    </row>
    <row r="11335" spans="85:134">
      <c r="CG11335"/>
      <c r="DK11335" s="95"/>
      <c r="ED11335" s="49"/>
    </row>
    <row r="11336" spans="85:134">
      <c r="CG11336"/>
      <c r="DK11336" s="95"/>
      <c r="ED11336" s="49"/>
    </row>
    <row r="11337" spans="85:134">
      <c r="CG11337"/>
      <c r="DK11337" s="95"/>
      <c r="ED11337" s="49"/>
    </row>
    <row r="11338" spans="85:134">
      <c r="CG11338"/>
      <c r="DK11338" s="95"/>
      <c r="ED11338" s="49"/>
    </row>
    <row r="11339" spans="85:134">
      <c r="CG11339"/>
      <c r="DK11339" s="95"/>
      <c r="ED11339" s="49"/>
    </row>
    <row r="11340" spans="85:134">
      <c r="CG11340"/>
      <c r="DK11340" s="95"/>
      <c r="ED11340" s="49"/>
    </row>
    <row r="11341" spans="85:134">
      <c r="CG11341"/>
      <c r="DK11341" s="95"/>
      <c r="ED11341" s="49"/>
    </row>
    <row r="11342" spans="85:134">
      <c r="CG11342"/>
      <c r="DK11342" s="95"/>
      <c r="ED11342" s="49"/>
    </row>
    <row r="11343" spans="85:134">
      <c r="CG11343"/>
      <c r="DK11343" s="95"/>
      <c r="ED11343" s="49"/>
    </row>
    <row r="11344" spans="85:134">
      <c r="CG11344"/>
      <c r="DK11344" s="95"/>
      <c r="ED11344" s="49"/>
    </row>
    <row r="11345" spans="85:115">
      <c r="CG11345"/>
      <c r="DK11345" s="95"/>
    </row>
    <row r="11346" spans="85:115">
      <c r="CG11346"/>
      <c r="DK11346" s="95"/>
    </row>
    <row r="11347" spans="85:115">
      <c r="CG11347"/>
      <c r="DK11347" s="95"/>
    </row>
    <row r="11348" spans="85:115">
      <c r="CG11348"/>
      <c r="DK11348" s="95"/>
    </row>
    <row r="11349" spans="85:115">
      <c r="CG11349"/>
      <c r="DK11349" s="95"/>
    </row>
    <row r="11350" spans="85:115">
      <c r="CG11350"/>
      <c r="DK11350" s="95"/>
    </row>
    <row r="11351" spans="85:115">
      <c r="CG11351"/>
      <c r="DK11351" s="95"/>
    </row>
    <row r="11352" spans="85:115">
      <c r="CG11352"/>
      <c r="DK11352" s="95"/>
    </row>
    <row r="11353" spans="85:115">
      <c r="CG11353"/>
      <c r="DK11353" s="95"/>
    </row>
    <row r="11354" spans="85:115">
      <c r="CG11354"/>
      <c r="DK11354" s="95"/>
    </row>
    <row r="11355" spans="85:115">
      <c r="CG11355"/>
      <c r="DK11355" s="95"/>
    </row>
    <row r="11356" spans="85:115">
      <c r="CG11356"/>
      <c r="DK11356" s="95"/>
    </row>
    <row r="11357" spans="85:115">
      <c r="CG11357"/>
      <c r="DK11357" s="95"/>
    </row>
    <row r="11358" spans="85:115">
      <c r="CG11358"/>
      <c r="DK11358" s="95"/>
    </row>
    <row r="11359" spans="85:115">
      <c r="CG11359"/>
      <c r="DK11359" s="95"/>
    </row>
    <row r="11360" spans="85:115">
      <c r="CG11360"/>
      <c r="DK11360" s="95"/>
    </row>
    <row r="11361" spans="85:115">
      <c r="CG11361"/>
      <c r="DK11361" s="95"/>
    </row>
    <row r="11362" spans="85:115">
      <c r="CG11362"/>
      <c r="DK11362" s="95"/>
    </row>
    <row r="11363" spans="85:115">
      <c r="CG11363"/>
      <c r="DK11363" s="95"/>
    </row>
    <row r="11364" spans="85:115">
      <c r="CG11364"/>
      <c r="DK11364" s="95"/>
    </row>
    <row r="11365" spans="85:115">
      <c r="CG11365"/>
      <c r="DK11365" s="95"/>
    </row>
    <row r="11366" spans="85:115">
      <c r="CG11366"/>
      <c r="DK11366" s="95"/>
    </row>
    <row r="11367" spans="85:115">
      <c r="CG11367"/>
      <c r="DK11367" s="95"/>
    </row>
    <row r="11368" spans="85:115">
      <c r="CG11368"/>
      <c r="DK11368" s="95"/>
    </row>
    <row r="11369" spans="85:115">
      <c r="CG11369"/>
      <c r="DK11369" s="95"/>
    </row>
    <row r="11370" spans="85:115">
      <c r="CG11370"/>
      <c r="DK11370" s="95"/>
    </row>
    <row r="11371" spans="85:115">
      <c r="CG11371"/>
      <c r="DK11371" s="95"/>
    </row>
    <row r="11372" spans="85:115">
      <c r="CG11372"/>
      <c r="DK11372" s="95"/>
    </row>
    <row r="11373" spans="85:115">
      <c r="CG11373"/>
      <c r="DK11373" s="95"/>
    </row>
    <row r="11374" spans="85:115">
      <c r="CG11374"/>
      <c r="DK11374" s="95"/>
    </row>
    <row r="11375" spans="85:115">
      <c r="CG11375"/>
      <c r="DK11375" s="95"/>
    </row>
    <row r="11376" spans="85:115">
      <c r="CG11376"/>
      <c r="DK11376" s="95"/>
    </row>
    <row r="11377" spans="85:115">
      <c r="CG11377"/>
      <c r="DK11377" s="95"/>
    </row>
    <row r="11378" spans="85:115">
      <c r="CG11378"/>
      <c r="DK11378" s="95"/>
    </row>
    <row r="11379" spans="85:115">
      <c r="CG11379"/>
      <c r="DK11379" s="95"/>
    </row>
    <row r="11380" spans="85:115">
      <c r="CG11380"/>
      <c r="DK11380" s="95"/>
    </row>
    <row r="11381" spans="85:115">
      <c r="CG11381"/>
      <c r="DK11381" s="95"/>
    </row>
    <row r="11382" spans="85:115">
      <c r="CG11382"/>
      <c r="DK11382" s="95"/>
    </row>
    <row r="11383" spans="85:115">
      <c r="CG11383"/>
      <c r="DK11383" s="95"/>
    </row>
    <row r="11384" spans="85:115">
      <c r="CG11384"/>
      <c r="DK11384" s="95"/>
    </row>
    <row r="11385" spans="85:115">
      <c r="CG11385"/>
      <c r="DK11385" s="95"/>
    </row>
    <row r="11386" spans="85:115">
      <c r="CG11386"/>
      <c r="DK11386" s="95"/>
    </row>
    <row r="11387" spans="85:115">
      <c r="CG11387"/>
      <c r="DK11387" s="95"/>
    </row>
    <row r="11388" spans="85:115">
      <c r="CG11388"/>
      <c r="DK11388" s="95"/>
    </row>
    <row r="11389" spans="85:115">
      <c r="CG11389"/>
      <c r="DK11389" s="95"/>
    </row>
    <row r="11390" spans="85:115">
      <c r="CG11390"/>
      <c r="DK11390" s="95"/>
    </row>
    <row r="11391" spans="85:115">
      <c r="CG11391"/>
      <c r="DK11391" s="95"/>
    </row>
    <row r="11392" spans="85:115">
      <c r="CG11392"/>
      <c r="DK11392" s="95"/>
    </row>
    <row r="11393" spans="85:115">
      <c r="CG11393"/>
      <c r="DK11393" s="95"/>
    </row>
    <row r="11394" spans="85:115">
      <c r="CG11394"/>
      <c r="DK11394" s="95"/>
    </row>
    <row r="11395" spans="85:115">
      <c r="CG11395"/>
      <c r="DK11395" s="95"/>
    </row>
    <row r="11396" spans="85:115">
      <c r="CG11396"/>
      <c r="DK11396" s="95"/>
    </row>
    <row r="11397" spans="85:115">
      <c r="CG11397"/>
      <c r="DK11397" s="95"/>
    </row>
    <row r="11398" spans="85:115">
      <c r="CG11398"/>
      <c r="DK11398" s="95"/>
    </row>
    <row r="11399" spans="85:115">
      <c r="CG11399"/>
      <c r="DK11399" s="95"/>
    </row>
    <row r="11400" spans="85:115">
      <c r="CG11400"/>
      <c r="DK11400" s="95"/>
    </row>
    <row r="11401" spans="85:115">
      <c r="CG11401"/>
      <c r="DK11401" s="95"/>
    </row>
    <row r="11402" spans="85:115">
      <c r="CG11402"/>
      <c r="DK11402" s="95"/>
    </row>
    <row r="11403" spans="85:115">
      <c r="CG11403"/>
      <c r="DK11403" s="95"/>
    </row>
    <row r="11404" spans="85:115">
      <c r="CG11404"/>
      <c r="DK11404" s="95"/>
    </row>
    <row r="11405" spans="85:115">
      <c r="CG11405"/>
      <c r="DK11405" s="95"/>
    </row>
    <row r="11406" spans="85:115">
      <c r="CG11406"/>
      <c r="DK11406" s="95"/>
    </row>
    <row r="11407" spans="85:115">
      <c r="CG11407"/>
      <c r="DK11407" s="95"/>
    </row>
    <row r="11408" spans="85:115">
      <c r="CG11408"/>
      <c r="DK11408" s="95"/>
    </row>
    <row r="11409" spans="85:115">
      <c r="CG11409"/>
      <c r="DK11409" s="95"/>
    </row>
    <row r="11410" spans="85:115">
      <c r="CG11410"/>
      <c r="DK11410" s="95"/>
    </row>
    <row r="11411" spans="85:115">
      <c r="CG11411"/>
      <c r="DK11411" s="95"/>
    </row>
    <row r="11412" spans="85:115">
      <c r="CG11412"/>
      <c r="DK11412" s="95"/>
    </row>
    <row r="11413" spans="85:115">
      <c r="CG11413"/>
      <c r="DK11413" s="95"/>
    </row>
    <row r="11414" spans="85:115">
      <c r="CG11414"/>
      <c r="DK11414" s="95"/>
    </row>
    <row r="11415" spans="85:115">
      <c r="CG11415"/>
      <c r="DK11415" s="95"/>
    </row>
    <row r="11416" spans="85:115">
      <c r="CG11416"/>
      <c r="DK11416" s="95"/>
    </row>
    <row r="11417" spans="85:115">
      <c r="CG11417"/>
      <c r="DK11417" s="95"/>
    </row>
    <row r="11418" spans="85:115">
      <c r="CG11418"/>
      <c r="DK11418" s="95"/>
    </row>
    <row r="11419" spans="85:115">
      <c r="CG11419"/>
      <c r="DK11419" s="95"/>
    </row>
    <row r="11420" spans="85:115">
      <c r="CG11420"/>
      <c r="DK11420" s="95"/>
    </row>
    <row r="11421" spans="85:115">
      <c r="CG11421"/>
      <c r="DK11421" s="95"/>
    </row>
    <row r="11422" spans="85:115">
      <c r="CG11422"/>
      <c r="DK11422" s="95"/>
    </row>
    <row r="11423" spans="85:115">
      <c r="CG11423"/>
      <c r="DK11423" s="95"/>
    </row>
    <row r="11424" spans="85:115">
      <c r="CG11424"/>
      <c r="DK11424" s="95"/>
    </row>
    <row r="11425" spans="85:115">
      <c r="CG11425"/>
      <c r="DK11425" s="95"/>
    </row>
    <row r="11426" spans="85:115">
      <c r="CG11426"/>
      <c r="DK11426" s="95"/>
    </row>
    <row r="11427" spans="85:115">
      <c r="CG11427"/>
      <c r="DK11427" s="95"/>
    </row>
    <row r="11428" spans="85:115">
      <c r="CG11428"/>
      <c r="DK11428" s="95"/>
    </row>
    <row r="11429" spans="85:115">
      <c r="CG11429"/>
      <c r="DK11429" s="95"/>
    </row>
    <row r="11430" spans="85:115">
      <c r="CG11430"/>
      <c r="DK11430" s="95"/>
    </row>
    <row r="11431" spans="85:115">
      <c r="CG11431"/>
      <c r="DK11431" s="95"/>
    </row>
    <row r="11432" spans="85:115">
      <c r="CG11432"/>
      <c r="DK11432" s="95"/>
    </row>
    <row r="11433" spans="85:115">
      <c r="CG11433"/>
      <c r="DK11433" s="95"/>
    </row>
    <row r="11434" spans="85:115">
      <c r="CG11434"/>
      <c r="DK11434" s="95"/>
    </row>
    <row r="11435" spans="85:115">
      <c r="CG11435"/>
      <c r="DK11435" s="95"/>
    </row>
    <row r="11436" spans="85:115">
      <c r="CG11436"/>
      <c r="DK11436" s="95"/>
    </row>
    <row r="11437" spans="85:115">
      <c r="CG11437"/>
      <c r="DK11437" s="95"/>
    </row>
    <row r="11438" spans="85:115">
      <c r="CG11438"/>
      <c r="DK11438" s="95"/>
    </row>
    <row r="11439" spans="85:115">
      <c r="CG11439"/>
      <c r="DK11439" s="95"/>
    </row>
    <row r="11440" spans="85:115">
      <c r="CG11440"/>
      <c r="DK11440" s="95"/>
    </row>
    <row r="11441" spans="85:115">
      <c r="CG11441"/>
      <c r="DK11441" s="95"/>
    </row>
    <row r="11442" spans="85:115">
      <c r="CG11442"/>
      <c r="DK11442" s="95"/>
    </row>
    <row r="11443" spans="85:115">
      <c r="CG11443"/>
      <c r="DK11443" s="95"/>
    </row>
    <row r="11444" spans="85:115">
      <c r="CG11444"/>
      <c r="DK11444" s="95"/>
    </row>
    <row r="11445" spans="85:115">
      <c r="CG11445"/>
      <c r="DK11445" s="95"/>
    </row>
    <row r="11446" spans="85:115">
      <c r="CG11446"/>
      <c r="DK11446" s="95"/>
    </row>
    <row r="11447" spans="85:115">
      <c r="CG11447"/>
      <c r="DK11447" s="95"/>
    </row>
    <row r="11448" spans="85:115">
      <c r="CG11448"/>
      <c r="DK11448" s="95"/>
    </row>
    <row r="11449" spans="85:115">
      <c r="CG11449"/>
      <c r="DK11449" s="95"/>
    </row>
    <row r="11450" spans="85:115">
      <c r="CG11450"/>
      <c r="DK11450" s="95"/>
    </row>
    <row r="11451" spans="85:115">
      <c r="CG11451"/>
      <c r="DK11451" s="95"/>
    </row>
    <row r="11452" spans="85:115">
      <c r="CG11452"/>
      <c r="DK11452" s="95"/>
    </row>
    <row r="11453" spans="85:115">
      <c r="CG11453"/>
      <c r="DK11453" s="95"/>
    </row>
    <row r="11454" spans="85:115">
      <c r="CG11454"/>
      <c r="DK11454" s="95"/>
    </row>
    <row r="11455" spans="85:115">
      <c r="CG11455"/>
      <c r="DK11455" s="95"/>
    </row>
    <row r="11456" spans="85:115">
      <c r="CG11456"/>
      <c r="DK11456" s="95"/>
    </row>
    <row r="11457" spans="85:115">
      <c r="CG11457"/>
      <c r="DK11457" s="95"/>
    </row>
    <row r="11458" spans="85:115">
      <c r="CG11458"/>
      <c r="DK11458" s="95"/>
    </row>
    <row r="11459" spans="85:115">
      <c r="CG11459"/>
      <c r="DK11459" s="95"/>
    </row>
    <row r="11460" spans="85:115">
      <c r="CG11460"/>
      <c r="DK11460" s="95"/>
    </row>
    <row r="11461" spans="85:115">
      <c r="CG11461"/>
      <c r="DK11461" s="95"/>
    </row>
    <row r="11462" spans="85:115">
      <c r="CG11462"/>
      <c r="DK11462" s="95"/>
    </row>
    <row r="11463" spans="85:115">
      <c r="CG11463"/>
      <c r="DK11463" s="95"/>
    </row>
    <row r="11464" spans="85:115">
      <c r="CG11464"/>
      <c r="DK11464" s="95"/>
    </row>
    <row r="11465" spans="85:115">
      <c r="CG11465"/>
      <c r="DK11465" s="95"/>
    </row>
    <row r="11466" spans="85:115">
      <c r="CG11466"/>
      <c r="DK11466" s="95"/>
    </row>
    <row r="11467" spans="85:115">
      <c r="CG11467"/>
      <c r="DK11467" s="95"/>
    </row>
    <row r="11468" spans="85:115">
      <c r="CG11468"/>
      <c r="DK11468" s="95"/>
    </row>
    <row r="11469" spans="85:115">
      <c r="CG11469"/>
      <c r="DK11469" s="95"/>
    </row>
    <row r="11470" spans="85:115">
      <c r="CG11470"/>
      <c r="DK11470" s="95"/>
    </row>
    <row r="11471" spans="85:115">
      <c r="CG11471"/>
      <c r="DK11471" s="95"/>
    </row>
    <row r="11472" spans="85:115">
      <c r="CG11472"/>
      <c r="DK11472" s="95"/>
    </row>
    <row r="11473" spans="85:115">
      <c r="CG11473"/>
      <c r="DK11473" s="95"/>
    </row>
    <row r="11474" spans="85:115">
      <c r="CG11474"/>
      <c r="DK11474" s="95"/>
    </row>
    <row r="11475" spans="85:115">
      <c r="CG11475"/>
      <c r="DK11475" s="95"/>
    </row>
    <row r="11476" spans="85:115">
      <c r="CG11476"/>
      <c r="DK11476" s="95"/>
    </row>
    <row r="11477" spans="85:115">
      <c r="CG11477"/>
      <c r="DK11477" s="95"/>
    </row>
    <row r="11478" spans="85:115">
      <c r="CG11478"/>
      <c r="DK11478" s="95"/>
    </row>
    <row r="11479" spans="85:115">
      <c r="CG11479"/>
      <c r="DK11479" s="95"/>
    </row>
    <row r="11480" spans="85:115">
      <c r="CG11480"/>
      <c r="DK11480" s="95"/>
    </row>
    <row r="11481" spans="85:115">
      <c r="CG11481"/>
      <c r="DK11481" s="95"/>
    </row>
    <row r="11482" spans="85:115">
      <c r="CG11482"/>
      <c r="DK11482" s="95"/>
    </row>
    <row r="11483" spans="85:115">
      <c r="CG11483"/>
      <c r="DK11483" s="95"/>
    </row>
    <row r="11484" spans="85:115">
      <c r="CG11484"/>
      <c r="DK11484" s="95"/>
    </row>
    <row r="11485" spans="85:115">
      <c r="CG11485"/>
      <c r="DK11485" s="95"/>
    </row>
    <row r="11486" spans="85:115">
      <c r="CG11486"/>
      <c r="DK11486" s="95"/>
    </row>
    <row r="11487" spans="85:115">
      <c r="CG11487"/>
      <c r="DK11487" s="95"/>
    </row>
    <row r="11488" spans="85:115">
      <c r="CG11488"/>
      <c r="DK11488" s="95"/>
    </row>
    <row r="11489" spans="85:115">
      <c r="CG11489"/>
      <c r="DK11489" s="95"/>
    </row>
    <row r="11490" spans="85:115">
      <c r="CG11490"/>
      <c r="DK11490" s="95"/>
    </row>
    <row r="11491" spans="85:115">
      <c r="CG11491"/>
      <c r="DK11491" s="95"/>
    </row>
    <row r="11492" spans="85:115">
      <c r="CG11492"/>
      <c r="DK11492" s="95"/>
    </row>
    <row r="11493" spans="85:115">
      <c r="CG11493"/>
      <c r="DK11493" s="95"/>
    </row>
    <row r="11494" spans="85:115">
      <c r="CG11494"/>
      <c r="DK11494" s="95"/>
    </row>
    <row r="11495" spans="85:115">
      <c r="CG11495"/>
      <c r="DK11495" s="95"/>
    </row>
    <row r="11496" spans="85:115">
      <c r="CG11496"/>
      <c r="DK11496" s="95"/>
    </row>
    <row r="11497" spans="85:115">
      <c r="CG11497"/>
      <c r="DK11497" s="95"/>
    </row>
    <row r="11498" spans="85:115">
      <c r="CG11498"/>
      <c r="DK11498" s="95"/>
    </row>
    <row r="11499" spans="85:115">
      <c r="CG11499"/>
      <c r="DK11499" s="95"/>
    </row>
    <row r="11500" spans="85:115">
      <c r="CG11500"/>
      <c r="DK11500" s="95"/>
    </row>
    <row r="11501" spans="85:115">
      <c r="CG11501"/>
      <c r="DK11501" s="95"/>
    </row>
    <row r="11502" spans="85:115">
      <c r="CG11502"/>
      <c r="DK11502" s="95"/>
    </row>
    <row r="11503" spans="85:115">
      <c r="CG11503"/>
      <c r="DK11503" s="95"/>
    </row>
    <row r="11504" spans="85:115">
      <c r="CG11504"/>
      <c r="DK11504" s="95"/>
    </row>
    <row r="11505" spans="85:115">
      <c r="CG11505"/>
      <c r="DK11505" s="95"/>
    </row>
    <row r="11506" spans="85:115">
      <c r="CG11506"/>
      <c r="DK11506" s="95"/>
    </row>
    <row r="11507" spans="85:115">
      <c r="CG11507"/>
      <c r="DK11507" s="95"/>
    </row>
    <row r="11508" spans="85:115">
      <c r="CG11508"/>
      <c r="DK11508" s="95"/>
    </row>
    <row r="11509" spans="85:115">
      <c r="CG11509"/>
      <c r="DK11509" s="95"/>
    </row>
    <row r="11510" spans="85:115">
      <c r="CG11510"/>
      <c r="DK11510" s="95"/>
    </row>
    <row r="11511" spans="85:115">
      <c r="CG11511"/>
      <c r="DK11511" s="95"/>
    </row>
    <row r="11512" spans="85:115">
      <c r="CG11512"/>
      <c r="DK11512" s="95"/>
    </row>
    <row r="11513" spans="85:115">
      <c r="CG11513"/>
      <c r="DK11513" s="95"/>
    </row>
    <row r="11514" spans="85:115">
      <c r="CG11514"/>
      <c r="DK11514" s="95"/>
    </row>
    <row r="11515" spans="85:115">
      <c r="CG11515"/>
      <c r="DK11515" s="95"/>
    </row>
    <row r="11516" spans="85:115">
      <c r="CG11516"/>
      <c r="DK11516" s="95"/>
    </row>
    <row r="11517" spans="85:115">
      <c r="CG11517"/>
      <c r="DK11517" s="95"/>
    </row>
    <row r="11518" spans="85:115">
      <c r="CG11518"/>
      <c r="DK11518" s="95"/>
    </row>
    <row r="11519" spans="85:115">
      <c r="CG11519"/>
      <c r="DK11519" s="95"/>
    </row>
    <row r="11520" spans="85:115">
      <c r="CG11520"/>
      <c r="DK11520" s="95"/>
    </row>
    <row r="11521" spans="85:115">
      <c r="CG11521"/>
      <c r="DK11521" s="95"/>
    </row>
    <row r="11522" spans="85:115">
      <c r="CG11522"/>
      <c r="DK11522" s="95"/>
    </row>
    <row r="11523" spans="85:115">
      <c r="CG11523"/>
      <c r="DK11523" s="95"/>
    </row>
    <row r="11524" spans="85:115">
      <c r="CG11524"/>
      <c r="DK11524" s="95"/>
    </row>
    <row r="11525" spans="85:115">
      <c r="CG11525"/>
      <c r="DK11525" s="95"/>
    </row>
    <row r="11526" spans="85:115">
      <c r="CG11526"/>
      <c r="DK11526" s="95"/>
    </row>
    <row r="11527" spans="85:115">
      <c r="CG11527"/>
      <c r="DK11527" s="95"/>
    </row>
    <row r="11528" spans="85:115">
      <c r="CG11528"/>
      <c r="DK11528" s="95"/>
    </row>
    <row r="11529" spans="85:115">
      <c r="CG11529"/>
      <c r="DK11529" s="95"/>
    </row>
    <row r="11530" spans="85:115">
      <c r="CG11530"/>
      <c r="DK11530" s="95"/>
    </row>
    <row r="11531" spans="85:115">
      <c r="CG11531"/>
      <c r="DK11531" s="95"/>
    </row>
    <row r="11532" spans="85:115">
      <c r="CG11532"/>
      <c r="DK11532" s="95"/>
    </row>
    <row r="11533" spans="85:115">
      <c r="CG11533"/>
      <c r="DK11533" s="95"/>
    </row>
    <row r="11534" spans="85:115">
      <c r="CG11534"/>
      <c r="DK11534" s="95"/>
    </row>
    <row r="11535" spans="85:115">
      <c r="CG11535"/>
      <c r="DK11535" s="95"/>
    </row>
    <row r="11536" spans="85:115">
      <c r="CG11536"/>
      <c r="DK11536" s="95"/>
    </row>
    <row r="11537" spans="85:115">
      <c r="CG11537"/>
      <c r="DK11537" s="95"/>
    </row>
    <row r="11538" spans="85:115">
      <c r="CG11538"/>
      <c r="DK11538" s="95"/>
    </row>
    <row r="11539" spans="85:115">
      <c r="CG11539"/>
      <c r="DK11539" s="95"/>
    </row>
    <row r="11540" spans="85:115">
      <c r="CG11540"/>
      <c r="DK11540" s="95"/>
    </row>
    <row r="11541" spans="85:115">
      <c r="CG11541"/>
      <c r="DK11541" s="95"/>
    </row>
    <row r="11542" spans="85:115">
      <c r="CG11542"/>
      <c r="DK11542" s="95"/>
    </row>
    <row r="11543" spans="85:115">
      <c r="CG11543"/>
      <c r="DK11543" s="95"/>
    </row>
    <row r="11544" spans="85:115">
      <c r="CG11544"/>
      <c r="DK11544" s="95"/>
    </row>
    <row r="11545" spans="85:115">
      <c r="CG11545"/>
      <c r="DK11545" s="95"/>
    </row>
    <row r="11546" spans="85:115">
      <c r="CG11546"/>
      <c r="DK11546" s="95"/>
    </row>
    <row r="11547" spans="85:115">
      <c r="CG11547"/>
      <c r="DK11547" s="95"/>
    </row>
    <row r="11548" spans="85:115">
      <c r="CG11548"/>
      <c r="DK11548" s="95"/>
    </row>
    <row r="11549" spans="85:115">
      <c r="CG11549"/>
      <c r="DK11549" s="95"/>
    </row>
    <row r="11550" spans="85:115">
      <c r="CG11550"/>
      <c r="DK11550" s="95"/>
    </row>
    <row r="11551" spans="85:115">
      <c r="CG11551"/>
      <c r="DK11551" s="95"/>
    </row>
    <row r="11552" spans="85:115">
      <c r="CG11552"/>
      <c r="DK11552" s="95"/>
    </row>
    <row r="11553" spans="85:115">
      <c r="CG11553"/>
      <c r="DK11553" s="95"/>
    </row>
    <row r="11554" spans="85:115">
      <c r="CG11554"/>
      <c r="DK11554" s="95"/>
    </row>
    <row r="11555" spans="85:115">
      <c r="CG11555"/>
      <c r="DK11555" s="95"/>
    </row>
    <row r="11556" spans="85:115">
      <c r="CG11556"/>
      <c r="DK11556" s="95"/>
    </row>
    <row r="11557" spans="85:115">
      <c r="CG11557"/>
      <c r="DK11557" s="95"/>
    </row>
    <row r="11558" spans="85:115">
      <c r="CG11558"/>
      <c r="DK11558" s="95"/>
    </row>
    <row r="11559" spans="85:115">
      <c r="CG11559"/>
      <c r="DK11559" s="95"/>
    </row>
    <row r="11560" spans="85:115">
      <c r="CG11560"/>
      <c r="DK11560" s="95"/>
    </row>
    <row r="11561" spans="85:115">
      <c r="CG11561"/>
      <c r="DK11561" s="95"/>
    </row>
    <row r="11562" spans="85:115">
      <c r="CG11562"/>
      <c r="DK11562" s="95"/>
    </row>
    <row r="11563" spans="85:115">
      <c r="CG11563"/>
      <c r="DK11563" s="95"/>
    </row>
    <row r="11564" spans="85:115">
      <c r="CG11564"/>
      <c r="DK11564" s="95"/>
    </row>
    <row r="11565" spans="85:115">
      <c r="CG11565"/>
      <c r="DK11565" s="95"/>
    </row>
    <row r="11566" spans="85:115">
      <c r="CG11566"/>
      <c r="DK11566" s="95"/>
    </row>
    <row r="11567" spans="85:115">
      <c r="CG11567"/>
      <c r="DK11567" s="95"/>
    </row>
    <row r="11568" spans="85:115">
      <c r="CG11568"/>
      <c r="DK11568" s="95"/>
    </row>
    <row r="11569" spans="85:115">
      <c r="CG11569"/>
      <c r="DK11569" s="95"/>
    </row>
    <row r="11570" spans="85:115">
      <c r="CG11570"/>
      <c r="DK11570" s="95"/>
    </row>
    <row r="11571" spans="85:115">
      <c r="CG11571"/>
      <c r="DK11571" s="95"/>
    </row>
    <row r="11572" spans="85:115">
      <c r="CG11572"/>
      <c r="DK11572" s="95"/>
    </row>
    <row r="11573" spans="85:115">
      <c r="CG11573"/>
      <c r="DK11573" s="95"/>
    </row>
    <row r="11574" spans="85:115">
      <c r="CG11574"/>
      <c r="DK11574" s="95"/>
    </row>
    <row r="11575" spans="85:115">
      <c r="CG11575"/>
      <c r="DK11575" s="95"/>
    </row>
    <row r="11576" spans="85:115">
      <c r="CG11576"/>
      <c r="DK11576" s="95"/>
    </row>
    <row r="11577" spans="85:115">
      <c r="CG11577"/>
      <c r="DK11577" s="95"/>
    </row>
    <row r="11578" spans="85:115">
      <c r="CG11578"/>
      <c r="DK11578" s="95"/>
    </row>
    <row r="11579" spans="85:115">
      <c r="CG11579"/>
      <c r="DK11579" s="95"/>
    </row>
    <row r="11580" spans="85:115">
      <c r="CG11580"/>
      <c r="DK11580" s="95"/>
    </row>
    <row r="11581" spans="85:115">
      <c r="CG11581"/>
      <c r="DK11581" s="95"/>
    </row>
    <row r="11582" spans="85:115">
      <c r="CG11582"/>
      <c r="DK11582" s="95"/>
    </row>
    <row r="11583" spans="85:115">
      <c r="CG11583"/>
      <c r="DK11583" s="95"/>
    </row>
    <row r="11584" spans="85:115">
      <c r="CG11584"/>
      <c r="DK11584" s="95"/>
    </row>
    <row r="11585" spans="85:115">
      <c r="CG11585"/>
      <c r="DK11585" s="95"/>
    </row>
    <row r="11586" spans="85:115">
      <c r="CG11586"/>
      <c r="DK11586" s="95"/>
    </row>
    <row r="11587" spans="85:115">
      <c r="CG11587"/>
      <c r="DK11587" s="95"/>
    </row>
    <row r="11588" spans="85:115">
      <c r="CG11588"/>
      <c r="DK11588" s="95"/>
    </row>
    <row r="11589" spans="85:115">
      <c r="CG11589"/>
      <c r="DK11589" s="95"/>
    </row>
    <row r="11590" spans="85:115">
      <c r="CG11590"/>
      <c r="DK11590" s="95"/>
    </row>
    <row r="11591" spans="85:115">
      <c r="CG11591"/>
      <c r="DK11591" s="95"/>
    </row>
    <row r="11592" spans="85:115">
      <c r="CG11592"/>
      <c r="DK11592" s="95"/>
    </row>
    <row r="11593" spans="85:115">
      <c r="CG11593"/>
      <c r="DK11593" s="95"/>
    </row>
    <row r="11594" spans="85:115">
      <c r="CG11594"/>
      <c r="DK11594" s="95"/>
    </row>
    <row r="11595" spans="85:115">
      <c r="CG11595"/>
      <c r="DK11595" s="95"/>
    </row>
    <row r="11596" spans="85:115">
      <c r="CG11596"/>
      <c r="DK11596" s="95"/>
    </row>
    <row r="11597" spans="85:115">
      <c r="CG11597"/>
      <c r="DK11597" s="95"/>
    </row>
    <row r="11598" spans="85:115">
      <c r="CG11598"/>
      <c r="DK11598" s="95"/>
    </row>
    <row r="11599" spans="85:115">
      <c r="CG11599"/>
      <c r="DK11599" s="95"/>
    </row>
    <row r="11600" spans="85:115">
      <c r="CG11600"/>
      <c r="DK11600" s="95"/>
    </row>
    <row r="11601" spans="85:115">
      <c r="CG11601"/>
      <c r="DK11601" s="95"/>
    </row>
    <row r="11602" spans="85:115">
      <c r="CG11602"/>
      <c r="DK11602" s="95"/>
    </row>
    <row r="11603" spans="85:115">
      <c r="CG11603"/>
      <c r="DK11603" s="95"/>
    </row>
    <row r="11604" spans="85:115">
      <c r="CG11604"/>
      <c r="DK11604" s="95"/>
    </row>
    <row r="11605" spans="85:115">
      <c r="CG11605"/>
      <c r="DK11605" s="95"/>
    </row>
    <row r="11606" spans="85:115">
      <c r="CG11606"/>
      <c r="DK11606" s="95"/>
    </row>
    <row r="11607" spans="85:115">
      <c r="CG11607"/>
      <c r="DK11607" s="95"/>
    </row>
    <row r="11608" spans="85:115">
      <c r="CG11608"/>
      <c r="DK11608" s="95"/>
    </row>
    <row r="11609" spans="85:115">
      <c r="CG11609"/>
      <c r="DK11609" s="95"/>
    </row>
    <row r="11610" spans="85:115">
      <c r="CG11610"/>
      <c r="DK11610" s="95"/>
    </row>
    <row r="11611" spans="85:115">
      <c r="CG11611"/>
      <c r="DK11611" s="95"/>
    </row>
    <row r="11612" spans="85:115">
      <c r="CG11612"/>
      <c r="DK11612" s="95"/>
    </row>
    <row r="11613" spans="85:115">
      <c r="CG11613"/>
      <c r="DK11613" s="95"/>
    </row>
    <row r="11614" spans="85:115">
      <c r="CG11614"/>
      <c r="DK11614" s="95"/>
    </row>
    <row r="11615" spans="85:115">
      <c r="CG11615"/>
      <c r="DK11615" s="95"/>
    </row>
    <row r="11616" spans="85:115">
      <c r="CG11616"/>
      <c r="DK11616" s="95"/>
    </row>
    <row r="11617" spans="85:115">
      <c r="CG11617"/>
      <c r="DK11617" s="95"/>
    </row>
    <row r="11618" spans="85:115">
      <c r="CG11618"/>
      <c r="DK11618" s="95"/>
    </row>
    <row r="11619" spans="85:115">
      <c r="CG11619"/>
      <c r="DK11619" s="95"/>
    </row>
    <row r="11620" spans="85:115">
      <c r="CG11620"/>
      <c r="DK11620" s="95"/>
    </row>
    <row r="11621" spans="85:115">
      <c r="CG11621"/>
      <c r="DK11621" s="95"/>
    </row>
    <row r="11622" spans="85:115">
      <c r="CG11622"/>
      <c r="DK11622" s="95"/>
    </row>
    <row r="11623" spans="85:115">
      <c r="CG11623"/>
      <c r="DK11623" s="95"/>
    </row>
    <row r="11624" spans="85:115">
      <c r="CG11624"/>
      <c r="DK11624" s="95"/>
    </row>
    <row r="11625" spans="85:115">
      <c r="CG11625"/>
      <c r="DK11625" s="95"/>
    </row>
    <row r="11626" spans="85:115">
      <c r="CG11626"/>
      <c r="DK11626" s="95"/>
    </row>
    <row r="11627" spans="85:115">
      <c r="CG11627"/>
      <c r="DK11627" s="95"/>
    </row>
    <row r="11628" spans="85:115">
      <c r="CG11628"/>
      <c r="DK11628" s="95"/>
    </row>
    <row r="11629" spans="85:115">
      <c r="CG11629"/>
      <c r="DK11629" s="95"/>
    </row>
    <row r="11630" spans="85:115">
      <c r="CG11630"/>
      <c r="DK11630" s="95"/>
    </row>
    <row r="11631" spans="85:115">
      <c r="CG11631"/>
      <c r="DK11631" s="95"/>
    </row>
    <row r="11632" spans="85:115">
      <c r="CG11632"/>
      <c r="DK11632" s="95"/>
    </row>
    <row r="11633" spans="85:115">
      <c r="CG11633"/>
      <c r="DK11633" s="95"/>
    </row>
    <row r="11634" spans="85:115">
      <c r="CG11634"/>
      <c r="DK11634" s="95"/>
    </row>
    <row r="11635" spans="85:115">
      <c r="CG11635"/>
      <c r="DK11635" s="95"/>
    </row>
    <row r="11636" spans="85:115">
      <c r="CG11636"/>
      <c r="DK11636" s="95"/>
    </row>
    <row r="11637" spans="85:115">
      <c r="CG11637"/>
      <c r="DK11637" s="95"/>
    </row>
    <row r="11638" spans="85:115">
      <c r="CG11638"/>
      <c r="DK11638" s="95"/>
    </row>
    <row r="11639" spans="85:115">
      <c r="CG11639"/>
      <c r="DK11639" s="95"/>
    </row>
    <row r="11640" spans="85:115">
      <c r="CG11640"/>
      <c r="DK11640" s="95"/>
    </row>
    <row r="11641" spans="85:115">
      <c r="CG11641"/>
      <c r="DK11641" s="95"/>
    </row>
    <row r="11642" spans="85:115">
      <c r="CG11642"/>
      <c r="DK11642" s="95"/>
    </row>
    <row r="11643" spans="85:115">
      <c r="CG11643"/>
      <c r="DK11643" s="95"/>
    </row>
    <row r="11644" spans="85:115">
      <c r="CG11644"/>
      <c r="DK11644" s="95"/>
    </row>
    <row r="11645" spans="85:115">
      <c r="CG11645"/>
      <c r="DK11645" s="95"/>
    </row>
    <row r="11646" spans="85:115">
      <c r="CG11646"/>
      <c r="DK11646" s="95"/>
    </row>
    <row r="11647" spans="85:115">
      <c r="CG11647"/>
      <c r="DK11647" s="95"/>
    </row>
    <row r="11648" spans="85:115">
      <c r="CG11648"/>
      <c r="DK11648" s="95"/>
    </row>
    <row r="11649" spans="85:115">
      <c r="CG11649"/>
      <c r="DK11649" s="95"/>
    </row>
    <row r="11650" spans="85:115">
      <c r="CG11650"/>
      <c r="DK11650" s="95"/>
    </row>
    <row r="11651" spans="85:115">
      <c r="CG11651"/>
      <c r="DK11651" s="95"/>
    </row>
    <row r="11652" spans="85:115">
      <c r="CG11652"/>
      <c r="DK11652" s="95"/>
    </row>
    <row r="11653" spans="85:115">
      <c r="CG11653"/>
      <c r="DK11653" s="95"/>
    </row>
    <row r="11654" spans="85:115">
      <c r="CG11654"/>
      <c r="DK11654" s="95"/>
    </row>
    <row r="11655" spans="85:115">
      <c r="CG11655"/>
      <c r="DK11655" s="95"/>
    </row>
    <row r="11656" spans="85:115">
      <c r="CG11656"/>
      <c r="DK11656" s="95"/>
    </row>
    <row r="11657" spans="85:115">
      <c r="CG11657"/>
      <c r="DK11657" s="95"/>
    </row>
    <row r="11658" spans="85:115">
      <c r="CG11658"/>
      <c r="DK11658" s="95"/>
    </row>
    <row r="11659" spans="85:115">
      <c r="CG11659"/>
      <c r="DK11659" s="95"/>
    </row>
    <row r="11660" spans="85:115">
      <c r="CG11660"/>
      <c r="DK11660" s="95"/>
    </row>
    <row r="11661" spans="85:115">
      <c r="CG11661"/>
      <c r="DK11661" s="95"/>
    </row>
    <row r="11662" spans="85:115">
      <c r="CG11662"/>
      <c r="DK11662" s="95"/>
    </row>
    <row r="11663" spans="85:115">
      <c r="CG11663"/>
      <c r="DK11663" s="95"/>
    </row>
    <row r="11664" spans="85:115">
      <c r="CG11664"/>
      <c r="DK11664" s="95"/>
    </row>
    <row r="11665" spans="85:115">
      <c r="CG11665"/>
      <c r="DK11665" s="95"/>
    </row>
    <row r="11666" spans="85:115">
      <c r="CG11666"/>
      <c r="DK11666" s="95"/>
    </row>
    <row r="11667" spans="85:115">
      <c r="CG11667"/>
      <c r="DK11667" s="95"/>
    </row>
    <row r="11668" spans="85:115">
      <c r="CG11668"/>
      <c r="DK11668" s="95"/>
    </row>
    <row r="11669" spans="85:115">
      <c r="CG11669"/>
      <c r="DK11669" s="95"/>
    </row>
    <row r="11670" spans="85:115">
      <c r="CG11670"/>
      <c r="DK11670" s="95"/>
    </row>
    <row r="11671" spans="85:115">
      <c r="CG11671"/>
      <c r="DK11671" s="95"/>
    </row>
    <row r="11672" spans="85:115">
      <c r="CG11672"/>
      <c r="DK11672" s="95"/>
    </row>
    <row r="11673" spans="85:115">
      <c r="CG11673"/>
      <c r="DK11673" s="95"/>
    </row>
    <row r="11674" spans="85:115">
      <c r="CG11674"/>
      <c r="DK11674" s="95"/>
    </row>
    <row r="11675" spans="85:115">
      <c r="CG11675"/>
      <c r="DK11675" s="95"/>
    </row>
    <row r="11676" spans="85:115">
      <c r="CG11676"/>
      <c r="DK11676" s="95"/>
    </row>
    <row r="11677" spans="85:115">
      <c r="CG11677"/>
      <c r="DK11677" s="95"/>
    </row>
    <row r="11678" spans="85:115">
      <c r="CG11678"/>
      <c r="DK11678" s="95"/>
    </row>
    <row r="11679" spans="85:115">
      <c r="CG11679"/>
      <c r="DK11679" s="95"/>
    </row>
    <row r="11680" spans="85:115">
      <c r="CG11680"/>
      <c r="DK11680" s="95"/>
    </row>
    <row r="11681" spans="85:115">
      <c r="CG11681"/>
      <c r="DK11681" s="95"/>
    </row>
    <row r="11682" spans="85:115">
      <c r="CG11682"/>
      <c r="DK11682" s="95"/>
    </row>
    <row r="11683" spans="85:115">
      <c r="CG11683"/>
      <c r="DK11683" s="95"/>
    </row>
    <row r="11684" spans="85:115">
      <c r="CG11684"/>
      <c r="DK11684" s="95"/>
    </row>
    <row r="11685" spans="85:115">
      <c r="CG11685"/>
      <c r="DK11685" s="95"/>
    </row>
    <row r="11686" spans="85:115">
      <c r="CG11686"/>
      <c r="DK11686" s="95"/>
    </row>
    <row r="11687" spans="85:115">
      <c r="CG11687"/>
      <c r="DK11687" s="95"/>
    </row>
    <row r="11688" spans="85:115">
      <c r="CG11688"/>
      <c r="DK11688" s="95"/>
    </row>
    <row r="11689" spans="85:115">
      <c r="CG11689"/>
      <c r="DK11689" s="95"/>
    </row>
    <row r="11690" spans="85:115">
      <c r="CG11690"/>
      <c r="DK11690" s="95"/>
    </row>
    <row r="11691" spans="85:115">
      <c r="CG11691"/>
      <c r="DK11691" s="95"/>
    </row>
    <row r="11692" spans="85:115">
      <c r="CG11692"/>
      <c r="DK11692" s="95"/>
    </row>
    <row r="11693" spans="85:115">
      <c r="CG11693"/>
      <c r="DK11693" s="95"/>
    </row>
    <row r="11694" spans="85:115">
      <c r="CG11694"/>
      <c r="DK11694" s="95"/>
    </row>
    <row r="11695" spans="85:115">
      <c r="CG11695"/>
      <c r="DK11695" s="95"/>
    </row>
    <row r="11696" spans="85:115">
      <c r="CG11696"/>
      <c r="DK11696" s="95"/>
    </row>
    <row r="11697" spans="85:115">
      <c r="CG11697"/>
      <c r="DK11697" s="95"/>
    </row>
    <row r="11698" spans="85:115">
      <c r="CG11698"/>
      <c r="DK11698" s="95"/>
    </row>
    <row r="11699" spans="85:115">
      <c r="CG11699"/>
      <c r="DK11699" s="95"/>
    </row>
    <row r="11700" spans="85:115">
      <c r="CG11700"/>
      <c r="DK11700" s="95"/>
    </row>
    <row r="11701" spans="85:115">
      <c r="CG11701"/>
      <c r="DK11701" s="95"/>
    </row>
    <row r="11702" spans="85:115">
      <c r="CG11702"/>
      <c r="DK11702" s="95"/>
    </row>
    <row r="11703" spans="85:115">
      <c r="CG11703"/>
      <c r="DK11703" s="95"/>
    </row>
    <row r="11704" spans="85:115">
      <c r="CG11704"/>
      <c r="DK11704" s="95"/>
    </row>
    <row r="11705" spans="85:115">
      <c r="CG11705"/>
      <c r="DK11705" s="95"/>
    </row>
    <row r="11706" spans="85:115">
      <c r="CG11706"/>
      <c r="DK11706" s="95"/>
    </row>
    <row r="11707" spans="85:115">
      <c r="CG11707"/>
      <c r="DK11707" s="95"/>
    </row>
    <row r="11708" spans="85:115">
      <c r="CG11708"/>
      <c r="DK11708" s="95"/>
    </row>
    <row r="11709" spans="85:115">
      <c r="CG11709"/>
      <c r="DK11709" s="95"/>
    </row>
    <row r="11710" spans="85:115">
      <c r="CG11710"/>
      <c r="DK11710" s="95"/>
    </row>
    <row r="11711" spans="85:115">
      <c r="CG11711"/>
      <c r="DK11711" s="95"/>
    </row>
    <row r="11712" spans="85:115">
      <c r="CG11712"/>
      <c r="DK11712" s="95"/>
    </row>
    <row r="11713" spans="85:115">
      <c r="CG11713"/>
      <c r="DK11713" s="95"/>
    </row>
    <row r="11714" spans="85:115">
      <c r="CG11714"/>
      <c r="DK11714" s="95"/>
    </row>
    <row r="11715" spans="85:115">
      <c r="CG11715"/>
      <c r="DK11715" s="95"/>
    </row>
    <row r="11716" spans="85:115">
      <c r="CG11716"/>
      <c r="DK11716" s="95"/>
    </row>
    <row r="11717" spans="85:115">
      <c r="CG11717"/>
      <c r="DK11717" s="95"/>
    </row>
    <row r="11718" spans="85:115">
      <c r="CG11718"/>
      <c r="DK11718" s="95"/>
    </row>
    <row r="11719" spans="85:115">
      <c r="CG11719"/>
      <c r="DK11719" s="95"/>
    </row>
    <row r="11720" spans="85:115">
      <c r="CG11720"/>
      <c r="DK11720" s="95"/>
    </row>
    <row r="11721" spans="85:115">
      <c r="CG11721"/>
      <c r="DK11721" s="95"/>
    </row>
    <row r="11722" spans="85:115">
      <c r="CG11722"/>
      <c r="DK11722" s="95"/>
    </row>
    <row r="11723" spans="85:115">
      <c r="CG11723"/>
      <c r="DK11723" s="95"/>
    </row>
    <row r="11724" spans="85:115">
      <c r="CG11724"/>
      <c r="DK11724" s="95"/>
    </row>
    <row r="11725" spans="85:115">
      <c r="CG11725"/>
      <c r="DK11725" s="95"/>
    </row>
    <row r="11726" spans="85:115">
      <c r="CG11726"/>
      <c r="DK11726" s="95"/>
    </row>
    <row r="11727" spans="85:115">
      <c r="CG11727"/>
      <c r="DK11727" s="95"/>
    </row>
    <row r="11728" spans="85:115">
      <c r="CG11728"/>
      <c r="DK11728" s="95"/>
    </row>
    <row r="11729" spans="85:115">
      <c r="CG11729"/>
      <c r="DK11729" s="95"/>
    </row>
    <row r="11730" spans="85:115">
      <c r="CG11730"/>
      <c r="DK11730" s="95"/>
    </row>
    <row r="11731" spans="85:115">
      <c r="CG11731"/>
      <c r="DK11731" s="95"/>
    </row>
    <row r="11732" spans="85:115">
      <c r="CG11732"/>
      <c r="DK11732" s="95"/>
    </row>
    <row r="11733" spans="85:115">
      <c r="CG11733"/>
      <c r="DK11733" s="95"/>
    </row>
    <row r="11734" spans="85:115">
      <c r="CG11734"/>
      <c r="DK11734" s="95"/>
    </row>
    <row r="11735" spans="85:115">
      <c r="CG11735"/>
      <c r="DK11735" s="95"/>
    </row>
    <row r="11736" spans="85:115">
      <c r="CG11736"/>
      <c r="DK11736" s="95"/>
    </row>
    <row r="11737" spans="85:115">
      <c r="CG11737"/>
      <c r="DK11737" s="95"/>
    </row>
    <row r="11738" spans="85:115">
      <c r="CG11738"/>
      <c r="DK11738" s="95"/>
    </row>
    <row r="11739" spans="85:115">
      <c r="CG11739"/>
      <c r="DK11739" s="95"/>
    </row>
    <row r="11740" spans="85:115">
      <c r="CG11740"/>
      <c r="DK11740" s="95"/>
    </row>
    <row r="11741" spans="85:115">
      <c r="CG11741"/>
      <c r="DK11741" s="95"/>
    </row>
    <row r="11742" spans="85:115">
      <c r="CG11742"/>
      <c r="DK11742" s="95"/>
    </row>
    <row r="11743" spans="85:115">
      <c r="CG11743"/>
      <c r="DK11743" s="95"/>
    </row>
    <row r="11744" spans="85:115">
      <c r="CG11744"/>
      <c r="DK11744" s="95"/>
    </row>
    <row r="11745" spans="85:115">
      <c r="CG11745"/>
      <c r="DK11745" s="95"/>
    </row>
    <row r="11746" spans="85:115">
      <c r="CG11746"/>
      <c r="DK11746" s="95"/>
    </row>
    <row r="11747" spans="85:115">
      <c r="CG11747"/>
      <c r="DK11747" s="95"/>
    </row>
    <row r="11748" spans="85:115">
      <c r="CG11748"/>
      <c r="DK11748" s="95"/>
    </row>
    <row r="11749" spans="85:115">
      <c r="CG11749"/>
      <c r="DK11749" s="95"/>
    </row>
    <row r="11750" spans="85:115">
      <c r="CG11750"/>
      <c r="DK11750" s="95"/>
    </row>
    <row r="11751" spans="85:115">
      <c r="CG11751"/>
      <c r="DK11751" s="95"/>
    </row>
    <row r="11752" spans="85:115">
      <c r="CG11752"/>
      <c r="DK11752" s="95"/>
    </row>
    <row r="11753" spans="85:115">
      <c r="CG11753"/>
      <c r="DK11753" s="95"/>
    </row>
    <row r="11754" spans="85:115">
      <c r="CG11754"/>
      <c r="DK11754" s="95"/>
    </row>
    <row r="11755" spans="85:115">
      <c r="CG11755"/>
      <c r="DK11755" s="95"/>
    </row>
    <row r="11756" spans="85:115">
      <c r="CG11756"/>
      <c r="DK11756" s="95"/>
    </row>
    <row r="11757" spans="85:115">
      <c r="CG11757"/>
      <c r="DK11757" s="95"/>
    </row>
    <row r="11758" spans="85:115">
      <c r="CG11758"/>
      <c r="DK11758" s="95"/>
    </row>
    <row r="11759" spans="85:115">
      <c r="CG11759"/>
      <c r="DK11759" s="95"/>
    </row>
    <row r="11760" spans="85:115">
      <c r="CG11760"/>
      <c r="DK11760" s="95"/>
    </row>
    <row r="11761" spans="85:115">
      <c r="CG11761"/>
      <c r="DK11761" s="95"/>
    </row>
    <row r="11762" spans="85:115">
      <c r="CG11762"/>
      <c r="DK11762" s="95"/>
    </row>
    <row r="11763" spans="85:115">
      <c r="CG11763"/>
      <c r="DK11763" s="95"/>
    </row>
    <row r="11764" spans="85:115">
      <c r="CG11764"/>
      <c r="DK11764" s="95"/>
    </row>
    <row r="11765" spans="85:115">
      <c r="CG11765"/>
      <c r="DK11765" s="95"/>
    </row>
    <row r="11766" spans="85:115">
      <c r="CG11766"/>
      <c r="DK11766" s="95"/>
    </row>
    <row r="11767" spans="85:115">
      <c r="CG11767"/>
      <c r="DK11767" s="95"/>
    </row>
    <row r="11768" spans="85:115">
      <c r="CG11768"/>
      <c r="DK11768" s="95"/>
    </row>
    <row r="11769" spans="85:115">
      <c r="CG11769"/>
      <c r="DK11769" s="95"/>
    </row>
    <row r="11770" spans="85:115">
      <c r="CG11770"/>
      <c r="DK11770" s="95"/>
    </row>
    <row r="11771" spans="85:115">
      <c r="CG11771"/>
      <c r="DK11771" s="95"/>
    </row>
    <row r="11772" spans="85:115">
      <c r="CG11772"/>
      <c r="DK11772" s="95"/>
    </row>
    <row r="11773" spans="85:115">
      <c r="CG11773"/>
      <c r="DK11773" s="95"/>
    </row>
    <row r="11774" spans="85:115">
      <c r="CG11774"/>
      <c r="DK11774" s="95"/>
    </row>
    <row r="11775" spans="85:115">
      <c r="CG11775"/>
      <c r="DK11775" s="95"/>
    </row>
    <row r="11776" spans="85:115">
      <c r="CG11776"/>
      <c r="DK11776" s="95"/>
    </row>
    <row r="11777" spans="85:115">
      <c r="CG11777"/>
      <c r="DK11777" s="95"/>
    </row>
    <row r="11778" spans="85:115">
      <c r="CG11778"/>
      <c r="DK11778" s="95"/>
    </row>
    <row r="11779" spans="85:115">
      <c r="CG11779"/>
      <c r="DK11779" s="95"/>
    </row>
    <row r="11780" spans="85:115">
      <c r="CG11780"/>
      <c r="DK11780" s="95"/>
    </row>
    <row r="11781" spans="85:115">
      <c r="CG11781"/>
      <c r="DK11781" s="95"/>
    </row>
    <row r="11782" spans="85:115">
      <c r="CG11782"/>
      <c r="DK11782" s="95"/>
    </row>
    <row r="11783" spans="85:115">
      <c r="CG11783"/>
      <c r="DK11783" s="95"/>
    </row>
    <row r="11784" spans="85:115">
      <c r="CG11784"/>
      <c r="DK11784" s="95"/>
    </row>
    <row r="11785" spans="85:115">
      <c r="CG11785"/>
      <c r="DK11785" s="95"/>
    </row>
    <row r="11786" spans="85:115">
      <c r="CG11786"/>
      <c r="DK11786" s="95"/>
    </row>
    <row r="11787" spans="85:115">
      <c r="CG11787"/>
      <c r="DK11787" s="95"/>
    </row>
    <row r="11788" spans="85:115">
      <c r="CG11788"/>
      <c r="DK11788" s="95"/>
    </row>
    <row r="11789" spans="85:115">
      <c r="CG11789"/>
      <c r="DK11789" s="95"/>
    </row>
    <row r="11790" spans="85:115">
      <c r="CG11790"/>
      <c r="DK11790" s="95"/>
    </row>
    <row r="11791" spans="85:115">
      <c r="CG11791"/>
      <c r="DK11791" s="95"/>
    </row>
    <row r="11792" spans="85:115">
      <c r="CG11792"/>
      <c r="DK11792" s="95"/>
    </row>
    <row r="11793" spans="85:115">
      <c r="CG11793"/>
      <c r="DK11793" s="95"/>
    </row>
    <row r="11794" spans="85:115">
      <c r="CG11794"/>
      <c r="DK11794" s="95"/>
    </row>
    <row r="11795" spans="85:115">
      <c r="CG11795"/>
      <c r="DK11795" s="95"/>
    </row>
    <row r="11796" spans="85:115">
      <c r="CG11796"/>
      <c r="DK11796" s="95"/>
    </row>
    <row r="11797" spans="85:115">
      <c r="CG11797"/>
      <c r="DK11797" s="95"/>
    </row>
    <row r="11798" spans="85:115">
      <c r="CG11798"/>
      <c r="DK11798" s="95"/>
    </row>
    <row r="11799" spans="85:115">
      <c r="CG11799"/>
      <c r="DK11799" s="95"/>
    </row>
    <row r="11800" spans="85:115">
      <c r="CG11800"/>
      <c r="DK11800" s="95"/>
    </row>
    <row r="11801" spans="85:115">
      <c r="CG11801"/>
      <c r="DK11801" s="95"/>
    </row>
    <row r="11802" spans="85:115">
      <c r="CG11802"/>
      <c r="DK11802" s="95"/>
    </row>
    <row r="11803" spans="85:115">
      <c r="CG11803"/>
      <c r="DK11803" s="95"/>
    </row>
    <row r="11804" spans="85:115">
      <c r="CG11804"/>
      <c r="DK11804" s="95"/>
    </row>
    <row r="11805" spans="85:115">
      <c r="CG11805"/>
      <c r="DK11805" s="95"/>
    </row>
    <row r="11806" spans="85:115">
      <c r="CG11806"/>
      <c r="DK11806" s="95"/>
    </row>
    <row r="11807" spans="85:115">
      <c r="CG11807"/>
      <c r="DK11807" s="95"/>
    </row>
    <row r="11808" spans="85:115">
      <c r="CG11808"/>
      <c r="DK11808" s="95"/>
    </row>
    <row r="11809" spans="85:115">
      <c r="CG11809"/>
      <c r="DK11809" s="95"/>
    </row>
    <row r="11810" spans="85:115">
      <c r="CG11810"/>
      <c r="DK11810" s="95"/>
    </row>
    <row r="11811" spans="85:115">
      <c r="CG11811"/>
      <c r="DK11811" s="95"/>
    </row>
    <row r="11812" spans="85:115">
      <c r="CG11812"/>
      <c r="DK11812" s="95"/>
    </row>
    <row r="11813" spans="85:115">
      <c r="CG11813"/>
      <c r="DK11813" s="95"/>
    </row>
    <row r="11814" spans="85:115">
      <c r="CG11814"/>
      <c r="DK11814" s="95"/>
    </row>
    <row r="11815" spans="85:115">
      <c r="CG11815"/>
      <c r="DK11815" s="95"/>
    </row>
    <row r="11816" spans="85:115">
      <c r="CG11816"/>
      <c r="DK11816" s="95"/>
    </row>
    <row r="11817" spans="85:115">
      <c r="CG11817"/>
      <c r="DK11817" s="95"/>
    </row>
    <row r="11818" spans="85:115">
      <c r="CG11818"/>
      <c r="DK11818" s="95"/>
    </row>
    <row r="11819" spans="85:115">
      <c r="CG11819"/>
      <c r="DK11819" s="95"/>
    </row>
    <row r="11820" spans="85:115">
      <c r="CG11820"/>
      <c r="DK11820" s="95"/>
    </row>
    <row r="11821" spans="85:115">
      <c r="CG11821"/>
      <c r="DK11821" s="95"/>
    </row>
    <row r="11822" spans="85:115">
      <c r="CG11822"/>
      <c r="DK11822" s="95"/>
    </row>
    <row r="11823" spans="85:115">
      <c r="CG11823"/>
      <c r="DK11823" s="95"/>
    </row>
    <row r="11824" spans="85:115">
      <c r="CG11824"/>
      <c r="DK11824" s="95"/>
    </row>
    <row r="11825" spans="85:115">
      <c r="CG11825"/>
      <c r="DK11825" s="95"/>
    </row>
    <row r="11826" spans="85:115">
      <c r="CG11826"/>
      <c r="DK11826" s="95"/>
    </row>
    <row r="11827" spans="85:115">
      <c r="CG11827"/>
      <c r="DK11827" s="95"/>
    </row>
    <row r="11828" spans="85:115">
      <c r="CG11828"/>
      <c r="DK11828" s="95"/>
    </row>
    <row r="11829" spans="85:115">
      <c r="CG11829"/>
      <c r="DK11829" s="95"/>
    </row>
    <row r="11830" spans="85:115">
      <c r="CG11830"/>
      <c r="DK11830" s="95"/>
    </row>
    <row r="11831" spans="85:115">
      <c r="CG11831"/>
      <c r="DK11831" s="95"/>
    </row>
    <row r="11832" spans="85:115">
      <c r="CG11832"/>
      <c r="DK11832" s="95"/>
    </row>
    <row r="11833" spans="85:115">
      <c r="CG11833"/>
      <c r="DK11833" s="95"/>
    </row>
    <row r="11834" spans="85:115">
      <c r="CG11834"/>
      <c r="DK11834" s="95"/>
    </row>
    <row r="11835" spans="85:115">
      <c r="CG11835"/>
      <c r="DK11835" s="95"/>
    </row>
    <row r="11836" spans="85:115">
      <c r="CG11836"/>
      <c r="DK11836" s="95"/>
    </row>
    <row r="11837" spans="85:115">
      <c r="CG11837"/>
      <c r="DK11837" s="95"/>
    </row>
    <row r="11838" spans="85:115">
      <c r="CG11838"/>
      <c r="DK11838" s="95"/>
    </row>
    <row r="11839" spans="85:115">
      <c r="CG11839"/>
      <c r="DK11839" s="95"/>
    </row>
    <row r="11840" spans="85:115">
      <c r="CG11840"/>
      <c r="DK11840" s="95"/>
    </row>
    <row r="11841" spans="85:115">
      <c r="CG11841"/>
      <c r="DK11841" s="95"/>
    </row>
    <row r="11842" spans="85:115">
      <c r="CG11842"/>
      <c r="DK11842" s="95"/>
    </row>
    <row r="11843" spans="85:115">
      <c r="CG11843"/>
      <c r="DK11843" s="95"/>
    </row>
    <row r="11844" spans="85:115">
      <c r="CG11844"/>
      <c r="DK11844" s="95"/>
    </row>
    <row r="11845" spans="85:115">
      <c r="CG11845"/>
      <c r="DK11845" s="95"/>
    </row>
    <row r="11846" spans="85:115">
      <c r="CG11846"/>
      <c r="DK11846" s="95"/>
    </row>
    <row r="11847" spans="85:115">
      <c r="CG11847"/>
      <c r="DK11847" s="95"/>
    </row>
    <row r="11848" spans="85:115">
      <c r="CG11848"/>
      <c r="DK11848" s="95"/>
    </row>
    <row r="11849" spans="85:115">
      <c r="CG11849"/>
      <c r="DK11849" s="95"/>
    </row>
    <row r="11850" spans="85:115">
      <c r="CG11850"/>
      <c r="DK11850" s="95"/>
    </row>
    <row r="11851" spans="85:115">
      <c r="CG11851"/>
      <c r="DK11851" s="95"/>
    </row>
    <row r="11852" spans="85:115">
      <c r="CG11852"/>
      <c r="DK11852" s="95"/>
    </row>
    <row r="11853" spans="85:115">
      <c r="CG11853"/>
      <c r="DK11853" s="95"/>
    </row>
    <row r="11854" spans="85:115">
      <c r="CG11854"/>
      <c r="DK11854" s="95"/>
    </row>
    <row r="11855" spans="85:115">
      <c r="CG11855"/>
      <c r="DK11855" s="95"/>
    </row>
    <row r="11856" spans="85:115">
      <c r="CG11856"/>
      <c r="DK11856" s="95"/>
    </row>
    <row r="11857" spans="85:115">
      <c r="CG11857"/>
      <c r="DK11857" s="95"/>
    </row>
    <row r="11858" spans="85:115">
      <c r="CG11858"/>
      <c r="DK11858" s="95"/>
    </row>
    <row r="11859" spans="85:115">
      <c r="CG11859"/>
      <c r="DK11859" s="95"/>
    </row>
    <row r="11860" spans="85:115">
      <c r="CG11860"/>
      <c r="DK11860" s="95"/>
    </row>
    <row r="11861" spans="85:115">
      <c r="CG11861"/>
      <c r="DK11861" s="95"/>
    </row>
    <row r="11862" spans="85:115">
      <c r="CG11862"/>
      <c r="DK11862" s="95"/>
    </row>
    <row r="11863" spans="85:115">
      <c r="CG11863"/>
      <c r="DK11863" s="95"/>
    </row>
    <row r="11864" spans="85:115">
      <c r="CG11864"/>
      <c r="DK11864" s="95"/>
    </row>
    <row r="11865" spans="85:115">
      <c r="CG11865"/>
      <c r="DK11865" s="95"/>
    </row>
    <row r="11866" spans="85:115">
      <c r="CG11866"/>
      <c r="DK11866" s="95"/>
    </row>
    <row r="11867" spans="85:115">
      <c r="CG11867"/>
      <c r="DK11867" s="95"/>
    </row>
    <row r="11868" spans="85:115">
      <c r="CG11868"/>
      <c r="DK11868" s="95"/>
    </row>
    <row r="11869" spans="85:115">
      <c r="CG11869"/>
      <c r="DK11869" s="95"/>
    </row>
    <row r="11870" spans="85:115">
      <c r="CG11870"/>
      <c r="DK11870" s="95"/>
    </row>
    <row r="11871" spans="85:115">
      <c r="CG11871"/>
      <c r="DK11871" s="95"/>
    </row>
    <row r="11872" spans="85:115">
      <c r="CG11872"/>
      <c r="DK11872" s="95"/>
    </row>
    <row r="11873" spans="85:115">
      <c r="CG11873"/>
      <c r="DK11873" s="95"/>
    </row>
    <row r="11874" spans="85:115">
      <c r="CG11874"/>
      <c r="DK11874" s="95"/>
    </row>
    <row r="11875" spans="85:115">
      <c r="CG11875"/>
      <c r="DK11875" s="95"/>
    </row>
    <row r="11876" spans="85:115">
      <c r="CG11876"/>
      <c r="DK11876" s="95"/>
    </row>
    <row r="11877" spans="85:115">
      <c r="CG11877"/>
      <c r="DK11877" s="95"/>
    </row>
    <row r="11878" spans="85:115">
      <c r="CG11878"/>
      <c r="DK11878" s="95"/>
    </row>
    <row r="11879" spans="85:115">
      <c r="CG11879"/>
      <c r="DK11879" s="95"/>
    </row>
    <row r="11880" spans="85:115">
      <c r="CG11880"/>
      <c r="DK11880" s="95"/>
    </row>
    <row r="11881" spans="85:115">
      <c r="CG11881"/>
      <c r="DK11881" s="95"/>
    </row>
    <row r="11882" spans="85:115">
      <c r="CG11882"/>
      <c r="DK11882" s="95"/>
    </row>
    <row r="11883" spans="85:115">
      <c r="CG11883"/>
      <c r="DK11883" s="95"/>
    </row>
    <row r="11884" spans="85:115">
      <c r="CG11884"/>
      <c r="DK11884" s="95"/>
    </row>
    <row r="11885" spans="85:115">
      <c r="CG11885"/>
      <c r="DK11885" s="95"/>
    </row>
    <row r="11886" spans="85:115">
      <c r="CG11886"/>
      <c r="DK11886" s="95"/>
    </row>
    <row r="11887" spans="85:115">
      <c r="CG11887"/>
      <c r="DK11887" s="95"/>
    </row>
    <row r="11888" spans="85:115">
      <c r="CG11888"/>
      <c r="DK11888" s="95"/>
    </row>
    <row r="11889" spans="85:115">
      <c r="CG11889"/>
      <c r="DK11889" s="95"/>
    </row>
    <row r="11890" spans="85:115">
      <c r="CG11890"/>
      <c r="DK11890" s="95"/>
    </row>
    <row r="11891" spans="85:115">
      <c r="CG11891"/>
      <c r="DK11891" s="95"/>
    </row>
    <row r="11892" spans="85:115">
      <c r="CG11892"/>
      <c r="DK11892" s="95"/>
    </row>
    <row r="11893" spans="85:115">
      <c r="CG11893"/>
      <c r="DK11893" s="95"/>
    </row>
    <row r="11894" spans="85:115">
      <c r="CG11894"/>
      <c r="DK11894" s="95"/>
    </row>
    <row r="11895" spans="85:115">
      <c r="CG11895"/>
      <c r="DK11895" s="95"/>
    </row>
    <row r="11896" spans="85:115">
      <c r="CG11896"/>
      <c r="DK11896" s="95"/>
    </row>
    <row r="11897" spans="85:115">
      <c r="CG11897"/>
      <c r="DK11897" s="95"/>
    </row>
    <row r="11898" spans="85:115">
      <c r="CG11898"/>
      <c r="DK11898" s="95"/>
    </row>
    <row r="11899" spans="85:115">
      <c r="CG11899"/>
      <c r="DK11899" s="95"/>
    </row>
    <row r="11900" spans="85:115">
      <c r="CG11900"/>
      <c r="DK11900" s="95"/>
    </row>
    <row r="11901" spans="85:115">
      <c r="CG11901"/>
      <c r="DK11901" s="95"/>
    </row>
    <row r="11902" spans="85:115">
      <c r="CG11902"/>
      <c r="DK11902" s="95"/>
    </row>
    <row r="11903" spans="85:115">
      <c r="CG11903"/>
      <c r="DK11903" s="95"/>
    </row>
    <row r="11904" spans="85:115">
      <c r="CG11904"/>
      <c r="DK11904" s="95"/>
    </row>
    <row r="11905" spans="85:115">
      <c r="CG11905"/>
      <c r="DK11905" s="95"/>
    </row>
    <row r="11906" spans="85:115">
      <c r="CG11906"/>
      <c r="DK11906" s="95"/>
    </row>
    <row r="11907" spans="85:115">
      <c r="CG11907"/>
      <c r="DK11907" s="95"/>
    </row>
    <row r="11908" spans="85:115">
      <c r="CG11908"/>
      <c r="DK11908" s="95"/>
    </row>
    <row r="11909" spans="85:115">
      <c r="CG11909"/>
      <c r="DK11909" s="95"/>
    </row>
    <row r="11910" spans="85:115">
      <c r="CG11910"/>
      <c r="DK11910" s="95"/>
    </row>
    <row r="11911" spans="85:115">
      <c r="CG11911"/>
      <c r="DK11911" s="95"/>
    </row>
    <row r="11912" spans="85:115">
      <c r="CG11912"/>
      <c r="DK11912" s="95"/>
    </row>
    <row r="11913" spans="85:115">
      <c r="CG11913"/>
      <c r="DK11913" s="95"/>
    </row>
    <row r="11914" spans="85:115">
      <c r="CG11914"/>
      <c r="DK11914" s="95"/>
    </row>
    <row r="11915" spans="85:115">
      <c r="CG11915"/>
      <c r="DK11915" s="95"/>
    </row>
    <row r="11916" spans="85:115">
      <c r="CG11916"/>
      <c r="DK11916" s="95"/>
    </row>
    <row r="11917" spans="85:115">
      <c r="CG11917"/>
      <c r="DK11917" s="95"/>
    </row>
    <row r="11918" spans="85:115">
      <c r="CG11918"/>
      <c r="DK11918" s="95"/>
    </row>
    <row r="11919" spans="85:115">
      <c r="CG11919"/>
      <c r="DK11919" s="95"/>
    </row>
    <row r="11920" spans="85:115">
      <c r="CG11920"/>
      <c r="DK11920" s="95"/>
    </row>
    <row r="11921" spans="85:115">
      <c r="CG11921"/>
      <c r="DK11921" s="95"/>
    </row>
    <row r="11922" spans="85:115">
      <c r="CG11922"/>
      <c r="DK11922" s="95"/>
    </row>
    <row r="11923" spans="85:115">
      <c r="CG11923"/>
      <c r="DK11923" s="95"/>
    </row>
    <row r="11924" spans="85:115">
      <c r="CG11924"/>
      <c r="DK11924" s="95"/>
    </row>
    <row r="11925" spans="85:115">
      <c r="CG11925"/>
      <c r="DK11925" s="95"/>
    </row>
    <row r="11926" spans="85:115">
      <c r="CG11926"/>
      <c r="DK11926" s="95"/>
    </row>
    <row r="11927" spans="85:115">
      <c r="CG11927"/>
      <c r="DK11927" s="95"/>
    </row>
    <row r="11928" spans="85:115">
      <c r="CG11928"/>
      <c r="DK11928" s="95"/>
    </row>
    <row r="11929" spans="85:115">
      <c r="CG11929"/>
      <c r="DK11929" s="95"/>
    </row>
    <row r="11930" spans="85:115">
      <c r="CG11930"/>
      <c r="DK11930" s="95"/>
    </row>
    <row r="11931" spans="85:115">
      <c r="CG11931"/>
      <c r="DK11931" s="95"/>
    </row>
    <row r="11932" spans="85:115">
      <c r="CG11932"/>
      <c r="DK11932" s="95"/>
    </row>
    <row r="11933" spans="85:115">
      <c r="CG11933"/>
      <c r="DK11933" s="95"/>
    </row>
    <row r="11934" spans="85:115">
      <c r="CG11934"/>
      <c r="DK11934" s="95"/>
    </row>
    <row r="11935" spans="85:115">
      <c r="CG11935"/>
      <c r="DK11935" s="95"/>
    </row>
    <row r="11936" spans="85:115">
      <c r="CG11936"/>
      <c r="DK11936" s="95"/>
    </row>
    <row r="11937" spans="85:115">
      <c r="CG11937"/>
      <c r="DK11937" s="95"/>
    </row>
    <row r="11938" spans="85:115">
      <c r="CG11938"/>
      <c r="DK11938" s="95"/>
    </row>
    <row r="11939" spans="85:115">
      <c r="CG11939"/>
      <c r="DK11939" s="95"/>
    </row>
    <row r="11940" spans="85:115">
      <c r="CG11940"/>
      <c r="DK11940" s="95"/>
    </row>
    <row r="11941" spans="85:115">
      <c r="CG11941"/>
      <c r="DK11941" s="95"/>
    </row>
    <row r="11942" spans="85:115">
      <c r="CG11942"/>
      <c r="DK11942" s="95"/>
    </row>
    <row r="11943" spans="85:115">
      <c r="CG11943"/>
      <c r="DK11943" s="95"/>
    </row>
    <row r="11944" spans="85:115">
      <c r="CG11944"/>
      <c r="DK11944" s="95"/>
    </row>
    <row r="11945" spans="85:115">
      <c r="CG11945"/>
      <c r="DK11945" s="95"/>
    </row>
    <row r="11946" spans="85:115">
      <c r="CG11946"/>
      <c r="DK11946" s="95"/>
    </row>
    <row r="11947" spans="85:115">
      <c r="CG11947"/>
      <c r="DK11947" s="95"/>
    </row>
    <row r="11948" spans="85:115">
      <c r="CG11948"/>
      <c r="DK11948" s="95"/>
    </row>
    <row r="11949" spans="85:115">
      <c r="CG11949"/>
      <c r="DK11949" s="95"/>
    </row>
    <row r="11950" spans="85:115">
      <c r="CG11950"/>
      <c r="DK11950" s="95"/>
    </row>
    <row r="11951" spans="85:115">
      <c r="CG11951"/>
      <c r="DK11951" s="95"/>
    </row>
    <row r="11952" spans="85:115">
      <c r="CG11952"/>
      <c r="DK11952" s="95"/>
    </row>
    <row r="11953" spans="85:115">
      <c r="CG11953"/>
      <c r="DK11953" s="95"/>
    </row>
    <row r="11954" spans="85:115">
      <c r="CG11954"/>
      <c r="DK11954" s="95"/>
    </row>
    <row r="11955" spans="85:115">
      <c r="CG11955"/>
      <c r="DK11955" s="95"/>
    </row>
    <row r="11956" spans="85:115">
      <c r="CG11956"/>
      <c r="DK11956" s="95"/>
    </row>
    <row r="11957" spans="85:115">
      <c r="CG11957"/>
      <c r="DK11957" s="95"/>
    </row>
    <row r="11958" spans="85:115">
      <c r="CG11958"/>
      <c r="DK11958" s="95"/>
    </row>
    <row r="11959" spans="85:115">
      <c r="CG11959"/>
      <c r="DK11959" s="95"/>
    </row>
    <row r="11960" spans="85:115">
      <c r="CG11960"/>
      <c r="DK11960" s="95"/>
    </row>
    <row r="11961" spans="85:115">
      <c r="CG11961"/>
      <c r="DK11961" s="95"/>
    </row>
    <row r="11962" spans="85:115">
      <c r="CG11962"/>
      <c r="DK11962" s="95"/>
    </row>
    <row r="11963" spans="85:115">
      <c r="CG11963"/>
      <c r="DK11963" s="95"/>
    </row>
    <row r="11964" spans="85:115">
      <c r="CG11964"/>
      <c r="DK11964" s="95"/>
    </row>
    <row r="11965" spans="85:115">
      <c r="CG11965"/>
      <c r="DK11965" s="95"/>
    </row>
    <row r="11966" spans="85:115">
      <c r="CG11966"/>
      <c r="DK11966" s="95"/>
    </row>
    <row r="11967" spans="85:115">
      <c r="CG11967"/>
      <c r="DK11967" s="95"/>
    </row>
    <row r="11968" spans="85:115">
      <c r="CG11968"/>
      <c r="DK11968" s="95"/>
    </row>
    <row r="11969" spans="85:115">
      <c r="CG11969"/>
      <c r="DK11969" s="95"/>
    </row>
    <row r="11970" spans="85:115">
      <c r="CG11970"/>
      <c r="DK11970" s="95"/>
    </row>
    <row r="11971" spans="85:115">
      <c r="CG11971"/>
      <c r="DK11971" s="95"/>
    </row>
    <row r="11972" spans="85:115">
      <c r="CG11972"/>
      <c r="DK11972" s="95"/>
    </row>
    <row r="11973" spans="85:115">
      <c r="CG11973"/>
      <c r="DK11973" s="95"/>
    </row>
    <row r="11974" spans="85:115">
      <c r="CG11974"/>
      <c r="DK11974" s="95"/>
    </row>
    <row r="11975" spans="85:115">
      <c r="CG11975"/>
      <c r="DK11975" s="95"/>
    </row>
    <row r="11976" spans="85:115">
      <c r="CG11976"/>
      <c r="DK11976" s="95"/>
    </row>
    <row r="11977" spans="85:115">
      <c r="CG11977"/>
      <c r="DK11977" s="95"/>
    </row>
    <row r="11978" spans="85:115">
      <c r="CG11978"/>
      <c r="DK11978" s="95"/>
    </row>
    <row r="11979" spans="85:115">
      <c r="CG11979"/>
      <c r="DK11979" s="95"/>
    </row>
    <row r="11980" spans="85:115">
      <c r="CG11980"/>
      <c r="DK11980" s="95"/>
    </row>
    <row r="11981" spans="85:115">
      <c r="CG11981"/>
      <c r="DK11981" s="95"/>
    </row>
    <row r="11982" spans="85:115">
      <c r="CG11982"/>
      <c r="DK11982" s="95"/>
    </row>
    <row r="11983" spans="85:115">
      <c r="CG11983"/>
      <c r="DK11983" s="95"/>
    </row>
    <row r="11984" spans="85:115">
      <c r="CG11984"/>
      <c r="DK11984" s="95"/>
    </row>
    <row r="11985" spans="85:115">
      <c r="CG11985"/>
      <c r="DK11985" s="95"/>
    </row>
    <row r="11986" spans="85:115">
      <c r="CG11986"/>
      <c r="DK11986" s="95"/>
    </row>
    <row r="11987" spans="85:115">
      <c r="CG11987"/>
      <c r="DK11987" s="95"/>
    </row>
    <row r="11988" spans="85:115">
      <c r="CG11988"/>
      <c r="DK11988" s="95"/>
    </row>
    <row r="11989" spans="85:115">
      <c r="CG11989"/>
      <c r="DK11989" s="95"/>
    </row>
    <row r="11990" spans="85:115">
      <c r="CG11990"/>
      <c r="DK11990" s="95"/>
    </row>
    <row r="11991" spans="85:115">
      <c r="CG11991"/>
      <c r="DK11991" s="95"/>
    </row>
    <row r="11992" spans="85:115">
      <c r="CG11992"/>
      <c r="DK11992" s="95"/>
    </row>
    <row r="11993" spans="85:115">
      <c r="CG11993"/>
      <c r="DK11993" s="95"/>
    </row>
    <row r="11994" spans="85:115">
      <c r="CG11994"/>
      <c r="DK11994" s="95"/>
    </row>
    <row r="11995" spans="85:115">
      <c r="CG11995"/>
      <c r="DK11995" s="95"/>
    </row>
    <row r="11996" spans="85:115">
      <c r="CG11996"/>
      <c r="DK11996" s="95"/>
    </row>
    <row r="11997" spans="85:115">
      <c r="CG11997"/>
      <c r="DK11997" s="95"/>
    </row>
    <row r="11998" spans="85:115">
      <c r="CG11998"/>
      <c r="DK11998" s="95"/>
    </row>
    <row r="11999" spans="85:115">
      <c r="CG11999"/>
      <c r="DK11999" s="95"/>
    </row>
    <row r="12000" spans="85:115">
      <c r="CG12000"/>
      <c r="DK12000" s="95"/>
    </row>
    <row r="12001" spans="85:115">
      <c r="CG12001"/>
      <c r="DK12001" s="95"/>
    </row>
    <row r="12002" spans="85:115">
      <c r="CG12002"/>
      <c r="DK12002" s="95"/>
    </row>
    <row r="12003" spans="85:115">
      <c r="CG12003"/>
      <c r="DK12003" s="95"/>
    </row>
    <row r="12004" spans="85:115">
      <c r="CG12004"/>
      <c r="DK12004" s="95"/>
    </row>
    <row r="12005" spans="85:115">
      <c r="CG12005"/>
      <c r="DK12005" s="95"/>
    </row>
    <row r="12006" spans="85:115">
      <c r="CG12006"/>
      <c r="DK12006" s="95"/>
    </row>
    <row r="12007" spans="85:115">
      <c r="CG12007"/>
      <c r="DK12007" s="95"/>
    </row>
    <row r="12008" spans="85:115">
      <c r="CG12008"/>
      <c r="DK12008" s="95"/>
    </row>
    <row r="12009" spans="85:115">
      <c r="CG12009"/>
      <c r="DK12009" s="95"/>
    </row>
    <row r="12010" spans="85:115">
      <c r="CG12010"/>
      <c r="DK12010" s="95"/>
    </row>
    <row r="12011" spans="85:115">
      <c r="CG12011"/>
      <c r="DK12011" s="95"/>
    </row>
    <row r="12012" spans="85:115">
      <c r="CG12012"/>
      <c r="DK12012" s="95"/>
    </row>
    <row r="12013" spans="85:115">
      <c r="CG12013"/>
      <c r="DK12013" s="95"/>
    </row>
    <row r="12014" spans="85:115">
      <c r="CG12014"/>
      <c r="DK12014" s="95"/>
    </row>
    <row r="12015" spans="85:115">
      <c r="CG12015"/>
      <c r="DK12015" s="95"/>
    </row>
    <row r="12016" spans="85:115">
      <c r="CG12016"/>
      <c r="DK12016" s="95"/>
    </row>
    <row r="12017" spans="85:115">
      <c r="CG12017"/>
      <c r="DK12017" s="95"/>
    </row>
    <row r="12018" spans="85:115">
      <c r="CG12018"/>
      <c r="DK12018" s="95"/>
    </row>
    <row r="12019" spans="85:115">
      <c r="CG12019"/>
      <c r="DK12019" s="95"/>
    </row>
    <row r="12020" spans="85:115">
      <c r="CG12020"/>
      <c r="DK12020" s="95"/>
    </row>
    <row r="12021" spans="85:115">
      <c r="CG12021"/>
      <c r="DK12021" s="95"/>
    </row>
    <row r="12022" spans="85:115">
      <c r="CG12022"/>
      <c r="DK12022" s="95"/>
    </row>
    <row r="12023" spans="85:115">
      <c r="CG12023"/>
      <c r="DK12023" s="95"/>
    </row>
    <row r="12024" spans="85:115">
      <c r="CG12024"/>
      <c r="DK12024" s="95"/>
    </row>
    <row r="12025" spans="85:115">
      <c r="CG12025"/>
      <c r="DK12025" s="95"/>
    </row>
    <row r="12026" spans="85:115">
      <c r="CG12026"/>
      <c r="DK12026" s="95"/>
    </row>
    <row r="12027" spans="85:115">
      <c r="CG12027"/>
      <c r="DK12027" s="95"/>
    </row>
    <row r="12028" spans="85:115">
      <c r="CG12028"/>
      <c r="DK12028" s="95"/>
    </row>
    <row r="12029" spans="85:115">
      <c r="CG12029"/>
      <c r="DK12029" s="95"/>
    </row>
    <row r="12030" spans="85:115">
      <c r="CG12030"/>
      <c r="DK12030" s="95"/>
    </row>
    <row r="12031" spans="85:115">
      <c r="CG12031"/>
      <c r="DK12031" s="95"/>
    </row>
    <row r="12032" spans="85:115">
      <c r="CG12032"/>
      <c r="DK12032" s="95"/>
    </row>
    <row r="12033" spans="85:115">
      <c r="CG12033"/>
      <c r="DK12033" s="95"/>
    </row>
    <row r="12034" spans="85:115">
      <c r="CG12034"/>
      <c r="DK12034" s="95"/>
    </row>
    <row r="12035" spans="85:115">
      <c r="CG12035"/>
      <c r="DK12035" s="95"/>
    </row>
    <row r="12036" spans="85:115">
      <c r="CG12036"/>
      <c r="DK12036" s="95"/>
    </row>
    <row r="12037" spans="85:115">
      <c r="CG12037"/>
      <c r="DK12037" s="95"/>
    </row>
    <row r="12038" spans="85:115">
      <c r="CG12038"/>
      <c r="DK12038" s="95"/>
    </row>
    <row r="12039" spans="85:115">
      <c r="CG12039"/>
      <c r="DK12039" s="95"/>
    </row>
    <row r="12040" spans="85:115">
      <c r="CG12040"/>
      <c r="DK12040" s="95"/>
    </row>
    <row r="12041" spans="85:115">
      <c r="CG12041"/>
      <c r="DK12041" s="95"/>
    </row>
    <row r="12042" spans="85:115">
      <c r="CG12042"/>
      <c r="DK12042" s="95"/>
    </row>
    <row r="12043" spans="85:115">
      <c r="CG12043"/>
      <c r="DK12043" s="95"/>
    </row>
    <row r="12044" spans="85:115">
      <c r="CG12044"/>
      <c r="DK12044" s="95"/>
    </row>
    <row r="12045" spans="85:115">
      <c r="DK12045" s="95"/>
    </row>
    <row r="12046" spans="85:115">
      <c r="DK12046" s="95"/>
    </row>
    <row r="12047" spans="85:115">
      <c r="DK12047" s="95"/>
    </row>
    <row r="12048" spans="85:115">
      <c r="DK12048" s="95"/>
    </row>
    <row r="12049" spans="115:115">
      <c r="DK12049" s="95"/>
    </row>
    <row r="12050" spans="115:115">
      <c r="DK12050" s="95"/>
    </row>
    <row r="12051" spans="115:115">
      <c r="DK12051" s="95"/>
    </row>
    <row r="12052" spans="115:115">
      <c r="DK12052" s="95"/>
    </row>
    <row r="12053" spans="115:115">
      <c r="DK12053" s="95"/>
    </row>
    <row r="12054" spans="115:115">
      <c r="DK12054" s="95"/>
    </row>
    <row r="12055" spans="115:115">
      <c r="DK12055" s="95"/>
    </row>
    <row r="12056" spans="115:115">
      <c r="DK12056" s="95"/>
    </row>
    <row r="12057" spans="115:115">
      <c r="DK12057" s="95"/>
    </row>
    <row r="12058" spans="115:115">
      <c r="DK12058" s="95"/>
    </row>
    <row r="12059" spans="115:115">
      <c r="DK12059" s="95"/>
    </row>
    <row r="12060" spans="115:115">
      <c r="DK12060" s="95"/>
    </row>
    <row r="12061" spans="115:115">
      <c r="DK12061" s="95"/>
    </row>
    <row r="12062" spans="115:115">
      <c r="DK12062" s="95"/>
    </row>
    <row r="12063" spans="115:115">
      <c r="DK12063" s="95"/>
    </row>
    <row r="12064" spans="115:115">
      <c r="DK12064" s="95"/>
    </row>
    <row r="12065" spans="115:115">
      <c r="DK12065" s="95"/>
    </row>
    <row r="12066" spans="115:115">
      <c r="DK12066" s="95"/>
    </row>
    <row r="12067" spans="115:115">
      <c r="DK12067" s="95"/>
    </row>
    <row r="12068" spans="115:115">
      <c r="DK12068" s="95"/>
    </row>
    <row r="12069" spans="115:115">
      <c r="DK12069" s="95"/>
    </row>
    <row r="12070" spans="115:115">
      <c r="DK12070" s="95"/>
    </row>
    <row r="12071" spans="115:115">
      <c r="DK12071" s="95"/>
    </row>
    <row r="12072" spans="115:115">
      <c r="DK12072" s="95"/>
    </row>
    <row r="12073" spans="115:115">
      <c r="DK12073" s="95"/>
    </row>
    <row r="12074" spans="115:115">
      <c r="DK12074" s="95"/>
    </row>
    <row r="12075" spans="115:115">
      <c r="DK12075" s="95"/>
    </row>
    <row r="12076" spans="115:115">
      <c r="DK12076" s="95"/>
    </row>
    <row r="12077" spans="115:115">
      <c r="DK12077" s="95"/>
    </row>
    <row r="12078" spans="115:115">
      <c r="DK12078" s="95"/>
    </row>
    <row r="12079" spans="115:115">
      <c r="DK12079" s="95"/>
    </row>
    <row r="12080" spans="115:115">
      <c r="DK12080" s="95"/>
    </row>
    <row r="12081" spans="115:115">
      <c r="DK12081" s="95"/>
    </row>
    <row r="12082" spans="115:115">
      <c r="DK12082" s="95"/>
    </row>
    <row r="12083" spans="115:115">
      <c r="DK12083" s="95"/>
    </row>
    <row r="12084" spans="115:115">
      <c r="DK12084" s="95"/>
    </row>
    <row r="12085" spans="115:115">
      <c r="DK12085" s="95"/>
    </row>
    <row r="12086" spans="115:115">
      <c r="DK12086" s="95"/>
    </row>
    <row r="12087" spans="115:115">
      <c r="DK12087" s="95"/>
    </row>
    <row r="12088" spans="115:115">
      <c r="DK12088" s="95"/>
    </row>
    <row r="12089" spans="115:115">
      <c r="DK12089" s="95"/>
    </row>
    <row r="12090" spans="115:115">
      <c r="DK12090" s="95"/>
    </row>
    <row r="12091" spans="115:115">
      <c r="DK12091" s="95"/>
    </row>
    <row r="12092" spans="115:115">
      <c r="DK12092" s="95"/>
    </row>
    <row r="12093" spans="115:115">
      <c r="DK12093" s="95"/>
    </row>
    <row r="12094" spans="115:115">
      <c r="DK12094" s="95"/>
    </row>
    <row r="12095" spans="115:115">
      <c r="DK12095" s="95"/>
    </row>
    <row r="12096" spans="115:115">
      <c r="DK12096" s="95"/>
    </row>
    <row r="12097" spans="115:115">
      <c r="DK12097" s="95"/>
    </row>
    <row r="12098" spans="115:115">
      <c r="DK12098" s="95"/>
    </row>
    <row r="12099" spans="115:115">
      <c r="DK12099" s="95"/>
    </row>
    <row r="12100" spans="115:115">
      <c r="DK12100" s="95"/>
    </row>
    <row r="12101" spans="115:115">
      <c r="DK12101" s="95"/>
    </row>
    <row r="12102" spans="115:115">
      <c r="DK12102" s="95"/>
    </row>
    <row r="12103" spans="115:115">
      <c r="DK12103" s="95"/>
    </row>
    <row r="12104" spans="115:115">
      <c r="DK12104" s="95"/>
    </row>
    <row r="12105" spans="115:115">
      <c r="DK12105" s="95"/>
    </row>
    <row r="12106" spans="115:115">
      <c r="DK12106" s="95"/>
    </row>
    <row r="12107" spans="115:115">
      <c r="DK12107" s="95"/>
    </row>
    <row r="12108" spans="115:115">
      <c r="DK12108" s="95"/>
    </row>
    <row r="12109" spans="115:115">
      <c r="DK12109" s="95"/>
    </row>
    <row r="12110" spans="115:115">
      <c r="DK12110" s="95"/>
    </row>
    <row r="12111" spans="115:115">
      <c r="DK12111" s="95"/>
    </row>
    <row r="12112" spans="115:115">
      <c r="DK12112" s="95"/>
    </row>
    <row r="12113" spans="115:115">
      <c r="DK12113" s="95"/>
    </row>
    <row r="12114" spans="115:115">
      <c r="DK12114" s="95"/>
    </row>
    <row r="12115" spans="115:115">
      <c r="DK12115" s="95"/>
    </row>
    <row r="12116" spans="115:115">
      <c r="DK12116" s="95"/>
    </row>
    <row r="12117" spans="115:115">
      <c r="DK12117" s="95"/>
    </row>
    <row r="12118" spans="115:115">
      <c r="DK12118" s="95"/>
    </row>
    <row r="12119" spans="115:115">
      <c r="DK12119" s="95"/>
    </row>
    <row r="12120" spans="115:115">
      <c r="DK12120" s="95"/>
    </row>
    <row r="12121" spans="115:115">
      <c r="DK12121" s="95"/>
    </row>
    <row r="12122" spans="115:115">
      <c r="DK12122" s="95"/>
    </row>
    <row r="12123" spans="115:115">
      <c r="DK12123" s="95"/>
    </row>
    <row r="12124" spans="115:115">
      <c r="DK12124" s="95"/>
    </row>
    <row r="12125" spans="115:115">
      <c r="DK12125" s="95"/>
    </row>
    <row r="12126" spans="115:115">
      <c r="DK12126" s="95"/>
    </row>
    <row r="12127" spans="115:115">
      <c r="DK12127" s="95"/>
    </row>
    <row r="12128" spans="115:115">
      <c r="DK12128" s="95"/>
    </row>
    <row r="12129" spans="115:115">
      <c r="DK12129" s="95"/>
    </row>
    <row r="12130" spans="115:115">
      <c r="DK12130" s="95"/>
    </row>
    <row r="12131" spans="115:115">
      <c r="DK12131" s="95"/>
    </row>
    <row r="12132" spans="115:115">
      <c r="DK12132" s="95"/>
    </row>
    <row r="12133" spans="115:115">
      <c r="DK12133" s="95"/>
    </row>
    <row r="12134" spans="115:115">
      <c r="DK12134" s="95"/>
    </row>
    <row r="12135" spans="115:115">
      <c r="DK12135" s="95"/>
    </row>
    <row r="12136" spans="115:115">
      <c r="DK12136" s="95"/>
    </row>
    <row r="12137" spans="115:115">
      <c r="DK12137" s="95"/>
    </row>
    <row r="12138" spans="115:115">
      <c r="DK12138" s="95"/>
    </row>
    <row r="12139" spans="115:115">
      <c r="DK12139" s="95"/>
    </row>
    <row r="12140" spans="115:115">
      <c r="DK12140" s="95"/>
    </row>
    <row r="12141" spans="115:115">
      <c r="DK12141" s="95"/>
    </row>
    <row r="12142" spans="115:115">
      <c r="DK12142" s="95"/>
    </row>
    <row r="12143" spans="115:115">
      <c r="DK12143" s="95"/>
    </row>
    <row r="12144" spans="115:115">
      <c r="DK12144" s="95"/>
    </row>
    <row r="12145" spans="115:115">
      <c r="DK12145" s="95"/>
    </row>
    <row r="12146" spans="115:115">
      <c r="DK12146" s="95"/>
    </row>
    <row r="12147" spans="115:115">
      <c r="DK12147" s="95"/>
    </row>
    <row r="12148" spans="115:115">
      <c r="DK12148" s="95"/>
    </row>
    <row r="12149" spans="115:115">
      <c r="DK12149" s="95"/>
    </row>
    <row r="12150" spans="115:115">
      <c r="DK12150" s="95"/>
    </row>
    <row r="12151" spans="115:115">
      <c r="DK12151" s="95"/>
    </row>
    <row r="12152" spans="115:115">
      <c r="DK12152" s="95"/>
    </row>
    <row r="12153" spans="115:115">
      <c r="DK12153" s="95"/>
    </row>
    <row r="12154" spans="115:115">
      <c r="DK12154" s="95"/>
    </row>
    <row r="12155" spans="115:115">
      <c r="DK12155" s="95"/>
    </row>
    <row r="12156" spans="115:115">
      <c r="DK12156" s="95"/>
    </row>
    <row r="12157" spans="115:115">
      <c r="DK12157" s="95"/>
    </row>
    <row r="12158" spans="115:115">
      <c r="DK12158" s="95"/>
    </row>
    <row r="12159" spans="115:115">
      <c r="DK12159" s="95"/>
    </row>
    <row r="12160" spans="115:115">
      <c r="DK12160" s="95"/>
    </row>
    <row r="12161" spans="115:115">
      <c r="DK12161" s="95"/>
    </row>
    <row r="12162" spans="115:115">
      <c r="DK12162" s="95"/>
    </row>
    <row r="12163" spans="115:115">
      <c r="DK12163" s="95"/>
    </row>
    <row r="12164" spans="115:115">
      <c r="DK12164" s="95"/>
    </row>
    <row r="12165" spans="115:115">
      <c r="DK12165" s="95"/>
    </row>
    <row r="12166" spans="115:115">
      <c r="DK12166" s="95"/>
    </row>
    <row r="12167" spans="115:115">
      <c r="DK12167" s="95"/>
    </row>
    <row r="12168" spans="115:115">
      <c r="DK12168" s="95"/>
    </row>
    <row r="12169" spans="115:115">
      <c r="DK12169" s="95"/>
    </row>
    <row r="12170" spans="115:115">
      <c r="DK12170" s="95"/>
    </row>
    <row r="12171" spans="115:115">
      <c r="DK12171" s="95"/>
    </row>
    <row r="12172" spans="115:115">
      <c r="DK12172" s="95"/>
    </row>
    <row r="12173" spans="115:115">
      <c r="DK12173" s="95"/>
    </row>
    <row r="12174" spans="115:115">
      <c r="DK12174" s="95"/>
    </row>
    <row r="12175" spans="115:115">
      <c r="DK12175" s="95"/>
    </row>
    <row r="12176" spans="115:115">
      <c r="DK12176" s="95"/>
    </row>
    <row r="12177" spans="115:115">
      <c r="DK12177" s="95"/>
    </row>
    <row r="12178" spans="115:115">
      <c r="DK12178" s="95"/>
    </row>
    <row r="12179" spans="115:115">
      <c r="DK12179" s="95"/>
    </row>
    <row r="12180" spans="115:115">
      <c r="DK12180" s="95"/>
    </row>
    <row r="12181" spans="115:115">
      <c r="DK12181" s="95"/>
    </row>
    <row r="12182" spans="115:115">
      <c r="DK12182" s="95"/>
    </row>
    <row r="12183" spans="115:115">
      <c r="DK12183" s="95"/>
    </row>
    <row r="12184" spans="115:115">
      <c r="DK12184" s="95"/>
    </row>
    <row r="12185" spans="115:115">
      <c r="DK12185" s="95"/>
    </row>
    <row r="12186" spans="115:115">
      <c r="DK12186" s="95"/>
    </row>
    <row r="12187" spans="115:115">
      <c r="DK12187" s="95"/>
    </row>
    <row r="12188" spans="115:115">
      <c r="DK12188" s="95"/>
    </row>
    <row r="12189" spans="115:115">
      <c r="DK12189" s="95"/>
    </row>
    <row r="12190" spans="115:115">
      <c r="DK12190" s="95"/>
    </row>
    <row r="12191" spans="115:115">
      <c r="DK12191" s="95"/>
    </row>
    <row r="12192" spans="115:115">
      <c r="DK12192" s="95"/>
    </row>
    <row r="12193" spans="115:115">
      <c r="DK12193" s="95"/>
    </row>
    <row r="12194" spans="115:115">
      <c r="DK12194" s="95"/>
    </row>
    <row r="12195" spans="115:115">
      <c r="DK12195" s="95"/>
    </row>
    <row r="12196" spans="115:115">
      <c r="DK12196" s="95"/>
    </row>
    <row r="12197" spans="115:115">
      <c r="DK12197" s="95"/>
    </row>
    <row r="12198" spans="115:115">
      <c r="DK12198" s="95"/>
    </row>
    <row r="12199" spans="115:115">
      <c r="DK12199" s="95"/>
    </row>
    <row r="12200" spans="115:115">
      <c r="DK12200" s="95"/>
    </row>
    <row r="12201" spans="115:115">
      <c r="DK12201" s="95"/>
    </row>
    <row r="12202" spans="115:115">
      <c r="DK12202" s="95"/>
    </row>
    <row r="12203" spans="115:115">
      <c r="DK12203" s="95"/>
    </row>
    <row r="12204" spans="115:115">
      <c r="DK12204" s="95"/>
    </row>
    <row r="12205" spans="115:115">
      <c r="DK12205" s="95"/>
    </row>
    <row r="12206" spans="115:115">
      <c r="DK12206" s="95"/>
    </row>
    <row r="12207" spans="115:115">
      <c r="DK12207" s="95"/>
    </row>
    <row r="12208" spans="115:115">
      <c r="DK12208" s="95"/>
    </row>
    <row r="12209" spans="115:115">
      <c r="DK12209" s="95"/>
    </row>
    <row r="12210" spans="115:115">
      <c r="DK12210" s="95"/>
    </row>
    <row r="12211" spans="115:115">
      <c r="DK12211" s="95"/>
    </row>
    <row r="12212" spans="115:115">
      <c r="DK12212" s="95"/>
    </row>
    <row r="12213" spans="115:115">
      <c r="DK12213" s="95"/>
    </row>
    <row r="12214" spans="115:115">
      <c r="DK12214" s="95"/>
    </row>
    <row r="12215" spans="115:115">
      <c r="DK12215" s="95"/>
    </row>
    <row r="12216" spans="115:115">
      <c r="DK12216" s="95"/>
    </row>
    <row r="12217" spans="115:115">
      <c r="DK12217" s="95"/>
    </row>
    <row r="12218" spans="115:115">
      <c r="DK12218" s="95"/>
    </row>
    <row r="12219" spans="115:115">
      <c r="DK12219" s="95"/>
    </row>
    <row r="12220" spans="115:115">
      <c r="DK12220" s="95"/>
    </row>
    <row r="12221" spans="115:115">
      <c r="DK12221" s="95"/>
    </row>
    <row r="12222" spans="115:115">
      <c r="DK12222" s="95"/>
    </row>
    <row r="12223" spans="115:115">
      <c r="DK12223" s="95"/>
    </row>
    <row r="12224" spans="115:115">
      <c r="DK12224" s="95"/>
    </row>
    <row r="12225" spans="115:115">
      <c r="DK12225" s="95"/>
    </row>
    <row r="12226" spans="115:115">
      <c r="DK12226" s="95"/>
    </row>
    <row r="12227" spans="115:115">
      <c r="DK12227" s="95"/>
    </row>
    <row r="12228" spans="115:115">
      <c r="DK12228" s="95"/>
    </row>
    <row r="12229" spans="115:115">
      <c r="DK12229" s="95"/>
    </row>
    <row r="12230" spans="115:115">
      <c r="DK12230" s="95"/>
    </row>
    <row r="12231" spans="115:115">
      <c r="DK12231" s="95"/>
    </row>
    <row r="12232" spans="115:115">
      <c r="DK12232" s="95"/>
    </row>
    <row r="12233" spans="115:115">
      <c r="DK12233" s="95"/>
    </row>
    <row r="12234" spans="115:115">
      <c r="DK12234" s="95"/>
    </row>
    <row r="12235" spans="115:115">
      <c r="DK12235" s="95"/>
    </row>
    <row r="12236" spans="115:115">
      <c r="DK12236" s="95"/>
    </row>
    <row r="12237" spans="115:115">
      <c r="DK12237" s="95"/>
    </row>
    <row r="12238" spans="115:115">
      <c r="DK12238" s="95"/>
    </row>
    <row r="12239" spans="115:115">
      <c r="DK12239" s="95"/>
    </row>
    <row r="12240" spans="115:115">
      <c r="DK12240" s="95"/>
    </row>
    <row r="12241" spans="115:115">
      <c r="DK12241" s="95"/>
    </row>
    <row r="12242" spans="115:115">
      <c r="DK12242" s="95"/>
    </row>
    <row r="12243" spans="115:115">
      <c r="DK12243" s="95"/>
    </row>
    <row r="12244" spans="115:115">
      <c r="DK12244" s="95"/>
    </row>
    <row r="12245" spans="115:115">
      <c r="DK12245" s="95"/>
    </row>
    <row r="12246" spans="115:115">
      <c r="DK12246" s="95"/>
    </row>
    <row r="12247" spans="115:115">
      <c r="DK12247" s="95"/>
    </row>
    <row r="12248" spans="115:115">
      <c r="DK12248" s="95"/>
    </row>
    <row r="12249" spans="115:115">
      <c r="DK12249" s="95"/>
    </row>
    <row r="12250" spans="115:115">
      <c r="DK12250" s="95"/>
    </row>
    <row r="12251" spans="115:115">
      <c r="DK12251" s="95"/>
    </row>
    <row r="12252" spans="115:115">
      <c r="DK12252" s="95"/>
    </row>
    <row r="12253" spans="115:115">
      <c r="DK12253" s="95"/>
    </row>
    <row r="12254" spans="115:115">
      <c r="DK12254" s="95"/>
    </row>
    <row r="12255" spans="115:115">
      <c r="DK12255" s="95"/>
    </row>
    <row r="12256" spans="115:115">
      <c r="DK12256" s="95"/>
    </row>
    <row r="12257" spans="115:115">
      <c r="DK12257" s="95"/>
    </row>
    <row r="12258" spans="115:115">
      <c r="DK12258" s="95"/>
    </row>
    <row r="12259" spans="115:115">
      <c r="DK12259" s="95"/>
    </row>
    <row r="12260" spans="115:115">
      <c r="DK12260" s="95"/>
    </row>
    <row r="12261" spans="115:115">
      <c r="DK12261" s="95"/>
    </row>
    <row r="12262" spans="115:115">
      <c r="DK12262" s="95"/>
    </row>
    <row r="12263" spans="115:115">
      <c r="DK12263" s="95"/>
    </row>
    <row r="12264" spans="115:115">
      <c r="DK12264" s="95"/>
    </row>
    <row r="12265" spans="115:115">
      <c r="DK12265" s="95"/>
    </row>
    <row r="12266" spans="115:115">
      <c r="DK12266" s="95"/>
    </row>
    <row r="12267" spans="115:115">
      <c r="DK12267" s="95"/>
    </row>
    <row r="12268" spans="115:115">
      <c r="DK12268" s="95"/>
    </row>
    <row r="12269" spans="115:115">
      <c r="DK12269" s="95"/>
    </row>
    <row r="12270" spans="115:115">
      <c r="DK12270" s="95"/>
    </row>
    <row r="12271" spans="115:115">
      <c r="DK12271" s="95"/>
    </row>
    <row r="12272" spans="115:115">
      <c r="DK12272" s="95"/>
    </row>
    <row r="12273" spans="115:115">
      <c r="DK12273" s="95"/>
    </row>
    <row r="12274" spans="115:115">
      <c r="DK12274" s="95"/>
    </row>
    <row r="12275" spans="115:115">
      <c r="DK12275" s="95"/>
    </row>
    <row r="12276" spans="115:115">
      <c r="DK12276" s="95"/>
    </row>
    <row r="12277" spans="115:115">
      <c r="DK12277" s="95"/>
    </row>
    <row r="12278" spans="115:115">
      <c r="DK12278" s="95"/>
    </row>
    <row r="12279" spans="115:115">
      <c r="DK12279" s="95"/>
    </row>
    <row r="12280" spans="115:115">
      <c r="DK12280" s="95"/>
    </row>
    <row r="12281" spans="115:115">
      <c r="DK12281" s="95"/>
    </row>
    <row r="12282" spans="115:115">
      <c r="DK12282" s="95"/>
    </row>
    <row r="12283" spans="115:115">
      <c r="DK12283" s="95"/>
    </row>
    <row r="12284" spans="115:115">
      <c r="DK12284" s="95"/>
    </row>
    <row r="12285" spans="115:115">
      <c r="DK12285" s="95"/>
    </row>
    <row r="12286" spans="115:115">
      <c r="DK12286" s="95"/>
    </row>
    <row r="12287" spans="115:115">
      <c r="DK12287" s="95"/>
    </row>
    <row r="12288" spans="115:115">
      <c r="DK12288" s="95"/>
    </row>
    <row r="12289" spans="115:115">
      <c r="DK12289" s="95"/>
    </row>
    <row r="12290" spans="115:115">
      <c r="DK12290" s="95"/>
    </row>
    <row r="12291" spans="115:115">
      <c r="DK12291" s="95"/>
    </row>
    <row r="12292" spans="115:115">
      <c r="DK12292" s="95"/>
    </row>
    <row r="12293" spans="115:115">
      <c r="DK12293" s="95"/>
    </row>
    <row r="12294" spans="115:115">
      <c r="DK12294" s="95"/>
    </row>
    <row r="12295" spans="115:115">
      <c r="DK12295" s="95"/>
    </row>
    <row r="12296" spans="115:115">
      <c r="DK12296" s="95"/>
    </row>
    <row r="12297" spans="115:115">
      <c r="DK12297" s="95"/>
    </row>
    <row r="12298" spans="115:115">
      <c r="DK12298" s="95"/>
    </row>
    <row r="12299" spans="115:115">
      <c r="DK12299" s="95"/>
    </row>
    <row r="12300" spans="115:115">
      <c r="DK12300" s="95"/>
    </row>
    <row r="12301" spans="115:115">
      <c r="DK12301" s="95"/>
    </row>
    <row r="12302" spans="115:115">
      <c r="DK12302" s="95"/>
    </row>
    <row r="12303" spans="115:115">
      <c r="DK12303" s="95"/>
    </row>
    <row r="12304" spans="115:115">
      <c r="DK12304" s="95"/>
    </row>
    <row r="12305" spans="115:115">
      <c r="DK12305" s="95"/>
    </row>
    <row r="12306" spans="115:115">
      <c r="DK12306" s="95"/>
    </row>
    <row r="12307" spans="115:115">
      <c r="DK12307" s="95"/>
    </row>
    <row r="12308" spans="115:115">
      <c r="DK12308" s="95"/>
    </row>
    <row r="12309" spans="115:115">
      <c r="DK12309" s="95"/>
    </row>
    <row r="12310" spans="115:115">
      <c r="DK12310" s="95"/>
    </row>
    <row r="12311" spans="115:115">
      <c r="DK12311" s="95"/>
    </row>
    <row r="12312" spans="115:115">
      <c r="DK12312" s="95"/>
    </row>
    <row r="12313" spans="115:115">
      <c r="DK12313" s="95"/>
    </row>
    <row r="12314" spans="115:115">
      <c r="DK12314" s="95"/>
    </row>
    <row r="12315" spans="115:115">
      <c r="DK12315" s="95"/>
    </row>
    <row r="12316" spans="115:115">
      <c r="DK12316" s="95"/>
    </row>
    <row r="12317" spans="115:115">
      <c r="DK12317" s="95"/>
    </row>
    <row r="12318" spans="115:115">
      <c r="DK12318" s="95"/>
    </row>
    <row r="12319" spans="115:115">
      <c r="DK12319" s="95"/>
    </row>
    <row r="12320" spans="115:115">
      <c r="DK12320" s="95"/>
    </row>
    <row r="12321" spans="115:115">
      <c r="DK12321" s="95"/>
    </row>
    <row r="12322" spans="115:115">
      <c r="DK12322" s="95"/>
    </row>
    <row r="12323" spans="115:115">
      <c r="DK12323" s="95"/>
    </row>
    <row r="12324" spans="115:115">
      <c r="DK12324" s="95"/>
    </row>
    <row r="12325" spans="115:115">
      <c r="DK12325" s="95"/>
    </row>
    <row r="12326" spans="115:115">
      <c r="DK12326" s="95"/>
    </row>
    <row r="12327" spans="115:115">
      <c r="DK12327" s="95"/>
    </row>
    <row r="12328" spans="115:115">
      <c r="DK12328" s="95"/>
    </row>
    <row r="12329" spans="115:115">
      <c r="DK12329" s="95"/>
    </row>
    <row r="12330" spans="115:115">
      <c r="DK12330" s="95"/>
    </row>
    <row r="12331" spans="115:115">
      <c r="DK12331" s="95"/>
    </row>
    <row r="12332" spans="115:115">
      <c r="DK12332" s="95"/>
    </row>
    <row r="12333" spans="115:115">
      <c r="DK12333" s="95"/>
    </row>
    <row r="12334" spans="115:115">
      <c r="DK12334" s="95"/>
    </row>
    <row r="12335" spans="115:115">
      <c r="DK12335" s="95"/>
    </row>
    <row r="12336" spans="115:115">
      <c r="DK12336" s="95"/>
    </row>
    <row r="12337" spans="115:115">
      <c r="DK12337" s="95"/>
    </row>
    <row r="12338" spans="115:115">
      <c r="DK12338" s="95"/>
    </row>
    <row r="12339" spans="115:115">
      <c r="DK12339" s="95"/>
    </row>
    <row r="12340" spans="115:115">
      <c r="DK12340" s="95"/>
    </row>
    <row r="12341" spans="115:115">
      <c r="DK12341" s="95"/>
    </row>
    <row r="12342" spans="115:115">
      <c r="DK12342" s="95"/>
    </row>
    <row r="12343" spans="115:115">
      <c r="DK12343" s="95"/>
    </row>
    <row r="12344" spans="115:115">
      <c r="DK12344" s="95"/>
    </row>
    <row r="12345" spans="115:115">
      <c r="DK12345" s="95"/>
    </row>
    <row r="12346" spans="115:115">
      <c r="DK12346" s="95"/>
    </row>
    <row r="12347" spans="115:115">
      <c r="DK12347" s="95"/>
    </row>
    <row r="12348" spans="115:115">
      <c r="DK12348" s="95"/>
    </row>
    <row r="12349" spans="115:115">
      <c r="DK12349" s="95"/>
    </row>
    <row r="12350" spans="115:115">
      <c r="DK12350" s="95"/>
    </row>
    <row r="12351" spans="115:115">
      <c r="DK12351" s="95"/>
    </row>
    <row r="12352" spans="115:115">
      <c r="DK12352" s="95"/>
    </row>
    <row r="12353" spans="115:115">
      <c r="DK12353" s="95"/>
    </row>
    <row r="12354" spans="115:115">
      <c r="DK12354" s="95"/>
    </row>
    <row r="12355" spans="115:115">
      <c r="DK12355" s="95"/>
    </row>
    <row r="12356" spans="115:115">
      <c r="DK12356" s="95"/>
    </row>
    <row r="12357" spans="115:115">
      <c r="DK12357" s="95"/>
    </row>
    <row r="12358" spans="115:115">
      <c r="DK12358" s="95"/>
    </row>
    <row r="12359" spans="115:115">
      <c r="DK12359" s="95"/>
    </row>
    <row r="12360" spans="115:115">
      <c r="DK12360" s="95"/>
    </row>
    <row r="12361" spans="115:115">
      <c r="DK12361" s="95"/>
    </row>
    <row r="12362" spans="115:115">
      <c r="DK12362" s="95"/>
    </row>
    <row r="12363" spans="115:115">
      <c r="DK12363" s="95"/>
    </row>
    <row r="12364" spans="115:115">
      <c r="DK12364" s="95"/>
    </row>
    <row r="12365" spans="115:115">
      <c r="DK12365" s="95"/>
    </row>
    <row r="12366" spans="115:115">
      <c r="DK12366" s="95"/>
    </row>
    <row r="12367" spans="115:115">
      <c r="DK12367" s="95"/>
    </row>
    <row r="12368" spans="115:115">
      <c r="DK12368" s="95"/>
    </row>
    <row r="12369" spans="115:115">
      <c r="DK12369" s="95"/>
    </row>
    <row r="12370" spans="115:115">
      <c r="DK12370" s="95"/>
    </row>
    <row r="12371" spans="115:115">
      <c r="DK12371" s="95"/>
    </row>
    <row r="12372" spans="115:115">
      <c r="DK12372" s="95"/>
    </row>
    <row r="12373" spans="115:115">
      <c r="DK12373" s="95"/>
    </row>
    <row r="12374" spans="115:115">
      <c r="DK12374" s="95"/>
    </row>
    <row r="12375" spans="115:115">
      <c r="DK12375" s="95"/>
    </row>
    <row r="12376" spans="115:115">
      <c r="DK12376" s="95"/>
    </row>
    <row r="12377" spans="115:115">
      <c r="DK12377" s="95"/>
    </row>
    <row r="12378" spans="115:115">
      <c r="DK12378" s="95"/>
    </row>
    <row r="12379" spans="115:115">
      <c r="DK12379" s="95"/>
    </row>
    <row r="12380" spans="115:115">
      <c r="DK12380" s="95"/>
    </row>
    <row r="12381" spans="115:115">
      <c r="DK12381" s="95"/>
    </row>
    <row r="12382" spans="115:115">
      <c r="DK12382" s="95"/>
    </row>
    <row r="12383" spans="115:115">
      <c r="DK12383" s="95"/>
    </row>
    <row r="12384" spans="115:115">
      <c r="DK12384" s="95"/>
    </row>
    <row r="12385" spans="115:115">
      <c r="DK12385" s="95"/>
    </row>
    <row r="12386" spans="115:115">
      <c r="DK12386" s="95"/>
    </row>
    <row r="12387" spans="115:115">
      <c r="DK12387" s="95"/>
    </row>
    <row r="12388" spans="115:115">
      <c r="DK12388" s="95"/>
    </row>
    <row r="12389" spans="115:115">
      <c r="DK12389" s="95"/>
    </row>
    <row r="12390" spans="115:115">
      <c r="DK12390" s="95"/>
    </row>
    <row r="12391" spans="115:115">
      <c r="DK12391" s="95"/>
    </row>
    <row r="12392" spans="115:115">
      <c r="DK12392" s="95"/>
    </row>
    <row r="12393" spans="115:115">
      <c r="DK12393" s="95"/>
    </row>
    <row r="12394" spans="115:115">
      <c r="DK12394" s="95"/>
    </row>
    <row r="12395" spans="115:115">
      <c r="DK12395" s="95"/>
    </row>
    <row r="12396" spans="115:115">
      <c r="DK12396" s="95"/>
    </row>
    <row r="12397" spans="115:115">
      <c r="DK12397" s="95"/>
    </row>
    <row r="12398" spans="115:115">
      <c r="DK12398" s="95"/>
    </row>
    <row r="12399" spans="115:115">
      <c r="DK12399" s="95"/>
    </row>
    <row r="12400" spans="115:115">
      <c r="DK12400" s="95"/>
    </row>
    <row r="12401" spans="115:115">
      <c r="DK12401" s="95"/>
    </row>
    <row r="12402" spans="115:115">
      <c r="DK12402" s="95"/>
    </row>
    <row r="12403" spans="115:115">
      <c r="DK12403" s="95"/>
    </row>
    <row r="12404" spans="115:115">
      <c r="DK12404" s="95"/>
    </row>
    <row r="12405" spans="115:115">
      <c r="DK12405" s="95"/>
    </row>
    <row r="12406" spans="115:115">
      <c r="DK12406" s="95"/>
    </row>
    <row r="12407" spans="115:115">
      <c r="DK12407" s="95"/>
    </row>
    <row r="12408" spans="115:115">
      <c r="DK12408" s="95"/>
    </row>
    <row r="12409" spans="115:115">
      <c r="DK12409" s="95"/>
    </row>
    <row r="12410" spans="115:115">
      <c r="DK12410" s="95"/>
    </row>
    <row r="12411" spans="115:115">
      <c r="DK12411" s="95"/>
    </row>
    <row r="12412" spans="115:115">
      <c r="DK12412" s="95"/>
    </row>
    <row r="12413" spans="115:115">
      <c r="DK12413" s="95"/>
    </row>
    <row r="12414" spans="115:115">
      <c r="DK12414" s="95"/>
    </row>
    <row r="12415" spans="115:115">
      <c r="DK12415" s="95"/>
    </row>
    <row r="12416" spans="115:115">
      <c r="DK12416" s="95"/>
    </row>
    <row r="12417" spans="115:115">
      <c r="DK12417" s="95"/>
    </row>
    <row r="12418" spans="115:115">
      <c r="DK12418" s="95"/>
    </row>
    <row r="12419" spans="115:115">
      <c r="DK12419" s="95"/>
    </row>
    <row r="12420" spans="115:115">
      <c r="DK12420" s="95"/>
    </row>
    <row r="12421" spans="115:115">
      <c r="DK12421" s="95"/>
    </row>
    <row r="12422" spans="115:115">
      <c r="DK12422" s="95"/>
    </row>
    <row r="12423" spans="115:115">
      <c r="DK12423" s="95"/>
    </row>
    <row r="12424" spans="115:115">
      <c r="DK12424" s="95"/>
    </row>
    <row r="12425" spans="115:115">
      <c r="DK12425" s="95"/>
    </row>
    <row r="12426" spans="115:115">
      <c r="DK12426" s="95"/>
    </row>
    <row r="12427" spans="115:115">
      <c r="DK12427" s="95"/>
    </row>
    <row r="12428" spans="115:115">
      <c r="DK12428" s="95"/>
    </row>
    <row r="12429" spans="115:115">
      <c r="DK12429" s="95"/>
    </row>
    <row r="12430" spans="115:115">
      <c r="DK12430" s="95"/>
    </row>
    <row r="12431" spans="115:115">
      <c r="DK12431" s="95"/>
    </row>
    <row r="12432" spans="115:115">
      <c r="DK12432" s="95"/>
    </row>
    <row r="12433" spans="115:115">
      <c r="DK12433" s="95"/>
    </row>
    <row r="12434" spans="115:115">
      <c r="DK12434" s="95"/>
    </row>
    <row r="12435" spans="115:115">
      <c r="DK12435" s="95"/>
    </row>
    <row r="12436" spans="115:115">
      <c r="DK12436" s="95"/>
    </row>
    <row r="12437" spans="115:115">
      <c r="DK12437" s="95"/>
    </row>
    <row r="12438" spans="115:115">
      <c r="DK12438" s="95"/>
    </row>
    <row r="12439" spans="115:115">
      <c r="DK12439" s="95"/>
    </row>
    <row r="12440" spans="115:115">
      <c r="DK12440" s="95"/>
    </row>
    <row r="12441" spans="115:115">
      <c r="DK12441" s="95"/>
    </row>
    <row r="12442" spans="115:115">
      <c r="DK12442" s="95"/>
    </row>
    <row r="12443" spans="115:115">
      <c r="DK12443" s="95"/>
    </row>
    <row r="12444" spans="115:115">
      <c r="DK12444" s="95"/>
    </row>
    <row r="12445" spans="115:115">
      <c r="DK12445" s="95"/>
    </row>
    <row r="12446" spans="115:115">
      <c r="DK12446" s="95"/>
    </row>
    <row r="12447" spans="115:115">
      <c r="DK12447" s="95"/>
    </row>
    <row r="12448" spans="115:115">
      <c r="DK12448" s="95"/>
    </row>
    <row r="12449" spans="115:115">
      <c r="DK12449" s="95"/>
    </row>
    <row r="12450" spans="115:115">
      <c r="DK12450" s="95"/>
    </row>
    <row r="12451" spans="115:115">
      <c r="DK12451" s="95"/>
    </row>
    <row r="12452" spans="115:115">
      <c r="DK12452" s="95"/>
    </row>
    <row r="12453" spans="115:115">
      <c r="DK12453" s="95"/>
    </row>
    <row r="12454" spans="115:115">
      <c r="DK12454" s="95"/>
    </row>
    <row r="12455" spans="115:115">
      <c r="DK12455" s="95"/>
    </row>
    <row r="12456" spans="115:115">
      <c r="DK12456" s="95"/>
    </row>
    <row r="12457" spans="115:115">
      <c r="DK12457" s="95"/>
    </row>
    <row r="12458" spans="115:115">
      <c r="DK12458" s="95"/>
    </row>
    <row r="12459" spans="115:115">
      <c r="DK12459" s="95"/>
    </row>
    <row r="12460" spans="115:115">
      <c r="DK12460" s="95"/>
    </row>
    <row r="12461" spans="115:115">
      <c r="DK12461" s="95"/>
    </row>
    <row r="12462" spans="115:115">
      <c r="DK12462" s="95"/>
    </row>
    <row r="12463" spans="115:115">
      <c r="DK12463" s="95"/>
    </row>
    <row r="12464" spans="115:115">
      <c r="DK12464" s="95"/>
    </row>
    <row r="12465" spans="115:115">
      <c r="DK12465" s="95"/>
    </row>
    <row r="12466" spans="115:115">
      <c r="DK12466" s="95"/>
    </row>
    <row r="12467" spans="115:115">
      <c r="DK12467" s="95"/>
    </row>
    <row r="12468" spans="115:115">
      <c r="DK12468" s="95"/>
    </row>
    <row r="12469" spans="115:115">
      <c r="DK12469" s="95"/>
    </row>
    <row r="12470" spans="115:115">
      <c r="DK12470" s="95"/>
    </row>
    <row r="12471" spans="115:115">
      <c r="DK12471" s="95"/>
    </row>
    <row r="12472" spans="115:115">
      <c r="DK12472" s="95"/>
    </row>
    <row r="12473" spans="115:115">
      <c r="DK12473" s="95"/>
    </row>
    <row r="12474" spans="115:115">
      <c r="DK12474" s="95"/>
    </row>
    <row r="12475" spans="115:115">
      <c r="DK12475" s="95"/>
    </row>
    <row r="12476" spans="115:115">
      <c r="DK12476" s="95"/>
    </row>
    <row r="12477" spans="115:115">
      <c r="DK12477" s="95"/>
    </row>
    <row r="12478" spans="115:115">
      <c r="DK12478" s="95"/>
    </row>
    <row r="12479" spans="115:115">
      <c r="DK12479" s="95"/>
    </row>
    <row r="12480" spans="115:115">
      <c r="DK12480" s="95"/>
    </row>
    <row r="12481" spans="115:115">
      <c r="DK12481" s="95"/>
    </row>
    <row r="12482" spans="115:115">
      <c r="DK12482" s="95"/>
    </row>
    <row r="12483" spans="115:115">
      <c r="DK12483" s="95"/>
    </row>
    <row r="12484" spans="115:115">
      <c r="DK12484" s="95"/>
    </row>
    <row r="12485" spans="115:115">
      <c r="DK12485" s="95"/>
    </row>
    <row r="12486" spans="115:115">
      <c r="DK12486" s="95"/>
    </row>
    <row r="12487" spans="115:115">
      <c r="DK12487" s="95"/>
    </row>
    <row r="12488" spans="115:115">
      <c r="DK12488" s="95"/>
    </row>
    <row r="12489" spans="115:115">
      <c r="DK12489" s="95"/>
    </row>
    <row r="12490" spans="115:115">
      <c r="DK12490" s="95"/>
    </row>
    <row r="12491" spans="115:115">
      <c r="DK12491" s="95"/>
    </row>
    <row r="12492" spans="115:115">
      <c r="DK12492" s="95"/>
    </row>
    <row r="12493" spans="115:115">
      <c r="DK12493" s="95"/>
    </row>
    <row r="12494" spans="115:115">
      <c r="DK12494" s="95"/>
    </row>
    <row r="12495" spans="115:115">
      <c r="DK12495" s="95"/>
    </row>
    <row r="12496" spans="115:115">
      <c r="DK12496" s="95"/>
    </row>
    <row r="12497" spans="115:115">
      <c r="DK12497" s="95"/>
    </row>
    <row r="12498" spans="115:115">
      <c r="DK12498" s="95"/>
    </row>
    <row r="12499" spans="115:115">
      <c r="DK12499" s="95"/>
    </row>
    <row r="12500" spans="115:115">
      <c r="DK12500" s="95"/>
    </row>
    <row r="12501" spans="115:115">
      <c r="DK12501" s="95"/>
    </row>
    <row r="12502" spans="115:115">
      <c r="DK12502" s="95"/>
    </row>
    <row r="12503" spans="115:115">
      <c r="DK12503" s="95"/>
    </row>
    <row r="12504" spans="115:115">
      <c r="DK12504" s="95"/>
    </row>
    <row r="12505" spans="115:115">
      <c r="DK12505" s="95"/>
    </row>
    <row r="12506" spans="115:115">
      <c r="DK12506" s="95"/>
    </row>
    <row r="12507" spans="115:115">
      <c r="DK12507" s="95"/>
    </row>
    <row r="12508" spans="115:115">
      <c r="DK12508" s="95"/>
    </row>
    <row r="12509" spans="115:115">
      <c r="DK12509" s="95"/>
    </row>
    <row r="12510" spans="115:115">
      <c r="DK12510" s="95"/>
    </row>
    <row r="12511" spans="115:115">
      <c r="DK12511" s="95"/>
    </row>
    <row r="12512" spans="115:115">
      <c r="DK12512" s="95"/>
    </row>
    <row r="12513" spans="115:115">
      <c r="DK12513" s="95"/>
    </row>
    <row r="12514" spans="115:115">
      <c r="DK12514" s="95"/>
    </row>
    <row r="12515" spans="115:115">
      <c r="DK12515" s="95"/>
    </row>
    <row r="12516" spans="115:115">
      <c r="DK12516" s="95"/>
    </row>
    <row r="12517" spans="115:115">
      <c r="DK12517" s="95"/>
    </row>
    <row r="12518" spans="115:115">
      <c r="DK12518" s="95"/>
    </row>
    <row r="12519" spans="115:115">
      <c r="DK12519" s="95"/>
    </row>
    <row r="12520" spans="115:115">
      <c r="DK12520" s="95"/>
    </row>
    <row r="12521" spans="115:115">
      <c r="DK12521" s="95"/>
    </row>
    <row r="12522" spans="115:115">
      <c r="DK12522" s="95"/>
    </row>
    <row r="12523" spans="115:115">
      <c r="DK12523" s="95"/>
    </row>
    <row r="12524" spans="115:115">
      <c r="DK12524" s="95"/>
    </row>
    <row r="12525" spans="115:115">
      <c r="DK12525" s="95"/>
    </row>
    <row r="12526" spans="115:115">
      <c r="DK12526" s="95"/>
    </row>
    <row r="12527" spans="115:115">
      <c r="DK12527" s="95"/>
    </row>
    <row r="12528" spans="115:115">
      <c r="DK12528" s="95"/>
    </row>
    <row r="12529" spans="115:115">
      <c r="DK12529" s="95"/>
    </row>
    <row r="12530" spans="115:115">
      <c r="DK12530" s="95"/>
    </row>
    <row r="12531" spans="115:115">
      <c r="DK12531" s="95"/>
    </row>
    <row r="12532" spans="115:115">
      <c r="DK12532" s="95"/>
    </row>
    <row r="12533" spans="115:115">
      <c r="DK12533" s="95"/>
    </row>
    <row r="12534" spans="115:115">
      <c r="DK12534" s="95"/>
    </row>
    <row r="12535" spans="115:115">
      <c r="DK12535" s="95"/>
    </row>
    <row r="12536" spans="115:115">
      <c r="DK12536" s="95"/>
    </row>
    <row r="12537" spans="115:115">
      <c r="DK12537" s="95"/>
    </row>
    <row r="12538" spans="115:115">
      <c r="DK12538" s="95"/>
    </row>
    <row r="12539" spans="115:115">
      <c r="DK12539" s="95"/>
    </row>
    <row r="12540" spans="115:115">
      <c r="DK12540" s="95"/>
    </row>
    <row r="12541" spans="115:115">
      <c r="DK12541" s="95"/>
    </row>
    <row r="12542" spans="115:115">
      <c r="DK12542" s="95"/>
    </row>
    <row r="12543" spans="115:115">
      <c r="DK12543" s="95"/>
    </row>
    <row r="12544" spans="115:115">
      <c r="DK12544" s="95"/>
    </row>
    <row r="12545" spans="115:115">
      <c r="DK12545" s="95"/>
    </row>
    <row r="12546" spans="115:115">
      <c r="DK12546" s="95"/>
    </row>
    <row r="12547" spans="115:115">
      <c r="DK12547" s="95"/>
    </row>
    <row r="12548" spans="115:115">
      <c r="DK12548" s="95"/>
    </row>
    <row r="12549" spans="115:115">
      <c r="DK12549" s="95"/>
    </row>
    <row r="12550" spans="115:115">
      <c r="DK12550" s="95"/>
    </row>
    <row r="12551" spans="115:115">
      <c r="DK12551" s="95"/>
    </row>
    <row r="12552" spans="115:115">
      <c r="DK12552" s="95"/>
    </row>
    <row r="12553" spans="115:115">
      <c r="DK12553" s="95"/>
    </row>
    <row r="12554" spans="115:115">
      <c r="DK12554" s="95"/>
    </row>
    <row r="12555" spans="115:115">
      <c r="DK12555" s="95"/>
    </row>
    <row r="12556" spans="115:115">
      <c r="DK12556" s="95"/>
    </row>
    <row r="12557" spans="115:115">
      <c r="DK12557" s="95"/>
    </row>
    <row r="12558" spans="115:115">
      <c r="DK12558" s="95"/>
    </row>
    <row r="12559" spans="115:115">
      <c r="DK12559" s="95"/>
    </row>
    <row r="12560" spans="115:115">
      <c r="DK12560" s="95"/>
    </row>
    <row r="12561" spans="115:115">
      <c r="DK12561" s="95"/>
    </row>
    <row r="12562" spans="115:115">
      <c r="DK12562" s="95"/>
    </row>
    <row r="12563" spans="115:115">
      <c r="DK12563" s="95"/>
    </row>
    <row r="12564" spans="115:115">
      <c r="DK12564" s="95"/>
    </row>
    <row r="12565" spans="115:115">
      <c r="DK12565" s="95"/>
    </row>
    <row r="12566" spans="115:115">
      <c r="DK12566" s="95"/>
    </row>
    <row r="12567" spans="115:115">
      <c r="DK12567" s="95"/>
    </row>
    <row r="12568" spans="115:115">
      <c r="DK12568" s="95"/>
    </row>
    <row r="12569" spans="115:115">
      <c r="DK12569" s="95"/>
    </row>
    <row r="12570" spans="115:115">
      <c r="DK12570" s="95"/>
    </row>
    <row r="12571" spans="115:115">
      <c r="DK12571" s="95"/>
    </row>
    <row r="12572" spans="115:115">
      <c r="DK12572" s="95"/>
    </row>
    <row r="12573" spans="115:115">
      <c r="DK12573" s="95"/>
    </row>
    <row r="12574" spans="115:115">
      <c r="DK12574" s="95"/>
    </row>
    <row r="12575" spans="115:115">
      <c r="DK12575" s="95"/>
    </row>
    <row r="12576" spans="115:115">
      <c r="DK12576" s="95"/>
    </row>
    <row r="12577" spans="115:115">
      <c r="DK12577" s="95"/>
    </row>
    <row r="12578" spans="115:115">
      <c r="DK12578" s="95"/>
    </row>
    <row r="12579" spans="115:115">
      <c r="DK12579" s="95"/>
    </row>
    <row r="12580" spans="115:115">
      <c r="DK12580" s="95"/>
    </row>
    <row r="12581" spans="115:115">
      <c r="DK12581" s="95"/>
    </row>
    <row r="12582" spans="115:115">
      <c r="DK12582" s="95"/>
    </row>
    <row r="12583" spans="115:115">
      <c r="DK12583" s="95"/>
    </row>
    <row r="12584" spans="115:115">
      <c r="DK12584" s="95"/>
    </row>
    <row r="12585" spans="115:115">
      <c r="DK12585" s="95"/>
    </row>
    <row r="12586" spans="115:115">
      <c r="DK12586" s="95"/>
    </row>
    <row r="12587" spans="115:115">
      <c r="DK12587" s="95"/>
    </row>
    <row r="12588" spans="115:115">
      <c r="DK12588" s="95"/>
    </row>
    <row r="12589" spans="115:115">
      <c r="DK12589" s="95"/>
    </row>
    <row r="12590" spans="115:115">
      <c r="DK12590" s="95"/>
    </row>
    <row r="12591" spans="115:115">
      <c r="DK12591" s="95"/>
    </row>
    <row r="12592" spans="115:115">
      <c r="DK12592" s="95"/>
    </row>
    <row r="12593" spans="115:115">
      <c r="DK12593" s="95"/>
    </row>
    <row r="12594" spans="115:115">
      <c r="DK12594" s="95"/>
    </row>
    <row r="12595" spans="115:115">
      <c r="DK12595" s="95"/>
    </row>
    <row r="12596" spans="115:115">
      <c r="DK12596" s="95"/>
    </row>
    <row r="12597" spans="115:115">
      <c r="DK12597" s="95"/>
    </row>
    <row r="12598" spans="115:115">
      <c r="DK12598" s="95"/>
    </row>
    <row r="12599" spans="115:115">
      <c r="DK12599" s="95"/>
    </row>
    <row r="12600" spans="115:115">
      <c r="DK12600" s="95"/>
    </row>
    <row r="12601" spans="115:115">
      <c r="DK12601" s="95"/>
    </row>
    <row r="12602" spans="115:115">
      <c r="DK12602" s="95"/>
    </row>
    <row r="12603" spans="115:115">
      <c r="DK12603" s="95"/>
    </row>
    <row r="12604" spans="115:115">
      <c r="DK12604" s="95"/>
    </row>
    <row r="12605" spans="115:115">
      <c r="DK12605" s="95"/>
    </row>
    <row r="12606" spans="115:115">
      <c r="DK12606" s="95"/>
    </row>
    <row r="12607" spans="115:115">
      <c r="DK12607" s="95"/>
    </row>
    <row r="12608" spans="115:115">
      <c r="DK12608" s="95"/>
    </row>
    <row r="12609" spans="115:115">
      <c r="DK12609" s="95"/>
    </row>
    <row r="12610" spans="115:115">
      <c r="DK12610" s="95"/>
    </row>
    <row r="12611" spans="115:115">
      <c r="DK12611" s="95"/>
    </row>
    <row r="12612" spans="115:115">
      <c r="DK12612" s="95"/>
    </row>
    <row r="12613" spans="115:115">
      <c r="DK12613" s="95"/>
    </row>
    <row r="12614" spans="115:115">
      <c r="DK12614" s="95"/>
    </row>
    <row r="12615" spans="115:115">
      <c r="DK12615" s="95"/>
    </row>
    <row r="12616" spans="115:115">
      <c r="DK12616" s="95"/>
    </row>
    <row r="12617" spans="115:115">
      <c r="DK12617" s="95"/>
    </row>
    <row r="12618" spans="115:115">
      <c r="DK12618" s="95"/>
    </row>
    <row r="12619" spans="115:115">
      <c r="DK12619" s="95"/>
    </row>
    <row r="12620" spans="115:115">
      <c r="DK12620" s="95"/>
    </row>
    <row r="12621" spans="115:115">
      <c r="DK12621" s="95"/>
    </row>
    <row r="12622" spans="115:115">
      <c r="DK12622" s="95"/>
    </row>
    <row r="12623" spans="115:115">
      <c r="DK12623" s="95"/>
    </row>
    <row r="12624" spans="115:115">
      <c r="DK12624" s="95"/>
    </row>
    <row r="12625" spans="115:115">
      <c r="DK12625" s="95"/>
    </row>
    <row r="12626" spans="115:115">
      <c r="DK12626" s="95"/>
    </row>
    <row r="12627" spans="115:115">
      <c r="DK12627" s="95"/>
    </row>
    <row r="12628" spans="115:115">
      <c r="DK12628" s="95"/>
    </row>
    <row r="12629" spans="115:115">
      <c r="DK12629" s="95"/>
    </row>
    <row r="12630" spans="115:115">
      <c r="DK12630" s="95"/>
    </row>
    <row r="12631" spans="115:115">
      <c r="DK12631" s="95"/>
    </row>
    <row r="12632" spans="115:115">
      <c r="DK12632" s="95"/>
    </row>
    <row r="12633" spans="115:115">
      <c r="DK12633" s="95"/>
    </row>
    <row r="12634" spans="115:115">
      <c r="DK12634" s="95"/>
    </row>
    <row r="12635" spans="115:115">
      <c r="DK12635" s="95"/>
    </row>
    <row r="12636" spans="115:115">
      <c r="DK12636" s="95"/>
    </row>
    <row r="12637" spans="115:115">
      <c r="DK12637" s="95"/>
    </row>
    <row r="12638" spans="115:115">
      <c r="DK12638" s="95"/>
    </row>
    <row r="12639" spans="115:115">
      <c r="DK12639" s="95"/>
    </row>
    <row r="12640" spans="115:115">
      <c r="DK12640" s="95"/>
    </row>
    <row r="12641" spans="115:115">
      <c r="DK12641" s="95"/>
    </row>
    <row r="12642" spans="115:115">
      <c r="DK12642" s="95"/>
    </row>
    <row r="12643" spans="115:115">
      <c r="DK12643" s="95"/>
    </row>
    <row r="12644" spans="115:115">
      <c r="DK12644" s="95"/>
    </row>
    <row r="12645" spans="115:115">
      <c r="DK12645" s="95"/>
    </row>
    <row r="12646" spans="115:115">
      <c r="DK12646" s="95"/>
    </row>
    <row r="12647" spans="115:115">
      <c r="DK12647" s="95"/>
    </row>
    <row r="12648" spans="115:115">
      <c r="DK12648" s="95"/>
    </row>
    <row r="12649" spans="115:115">
      <c r="DK12649" s="95"/>
    </row>
    <row r="12650" spans="115:115">
      <c r="DK12650" s="95"/>
    </row>
    <row r="12651" spans="115:115">
      <c r="DK12651" s="95"/>
    </row>
    <row r="12652" spans="115:115">
      <c r="DK12652" s="95"/>
    </row>
    <row r="12653" spans="115:115">
      <c r="DK12653" s="95"/>
    </row>
    <row r="12654" spans="115:115">
      <c r="DK12654" s="95"/>
    </row>
    <row r="12655" spans="115:115">
      <c r="DK12655" s="95"/>
    </row>
    <row r="12656" spans="115:115">
      <c r="DK12656" s="95"/>
    </row>
    <row r="12657" spans="115:115">
      <c r="DK12657" s="95"/>
    </row>
    <row r="12658" spans="115:115">
      <c r="DK12658" s="95"/>
    </row>
    <row r="12659" spans="115:115">
      <c r="DK12659" s="95"/>
    </row>
    <row r="12660" spans="115:115">
      <c r="DK12660" s="95"/>
    </row>
    <row r="12661" spans="115:115">
      <c r="DK12661" s="95"/>
    </row>
    <row r="12662" spans="115:115">
      <c r="DK12662" s="95"/>
    </row>
    <row r="12663" spans="115:115">
      <c r="DK12663" s="95"/>
    </row>
    <row r="12664" spans="115:115">
      <c r="DK12664" s="95"/>
    </row>
    <row r="12665" spans="115:115">
      <c r="DK12665" s="95"/>
    </row>
    <row r="12666" spans="115:115">
      <c r="DK12666" s="95"/>
    </row>
    <row r="12667" spans="115:115">
      <c r="DK12667" s="95"/>
    </row>
    <row r="12668" spans="115:115">
      <c r="DK12668" s="95"/>
    </row>
    <row r="12669" spans="115:115">
      <c r="DK12669" s="95"/>
    </row>
    <row r="12670" spans="115:115">
      <c r="DK12670" s="95"/>
    </row>
    <row r="12671" spans="115:115">
      <c r="DK12671" s="95"/>
    </row>
    <row r="12672" spans="115:115">
      <c r="DK12672" s="95"/>
    </row>
    <row r="12673" spans="115:115">
      <c r="DK12673" s="95"/>
    </row>
    <row r="12674" spans="115:115">
      <c r="DK12674" s="95"/>
    </row>
    <row r="12675" spans="115:115">
      <c r="DK12675" s="95"/>
    </row>
    <row r="12676" spans="115:115">
      <c r="DK12676" s="95"/>
    </row>
    <row r="12677" spans="115:115">
      <c r="DK12677" s="95"/>
    </row>
    <row r="12678" spans="115:115">
      <c r="DK12678" s="95"/>
    </row>
    <row r="12679" spans="115:115">
      <c r="DK12679" s="95"/>
    </row>
    <row r="12680" spans="115:115">
      <c r="DK12680" s="95"/>
    </row>
    <row r="12681" spans="115:115">
      <c r="DK12681" s="95"/>
    </row>
    <row r="12682" spans="115:115">
      <c r="DK12682" s="95"/>
    </row>
    <row r="12683" spans="115:115">
      <c r="DK12683" s="95"/>
    </row>
    <row r="12684" spans="115:115">
      <c r="DK12684" s="95"/>
    </row>
    <row r="12685" spans="115:115">
      <c r="DK12685" s="95"/>
    </row>
    <row r="12686" spans="115:115">
      <c r="DK12686" s="95"/>
    </row>
    <row r="12687" spans="115:115">
      <c r="DK12687" s="95"/>
    </row>
    <row r="12688" spans="115:115">
      <c r="DK12688" s="95"/>
    </row>
    <row r="12689" spans="115:115">
      <c r="DK12689" s="95"/>
    </row>
    <row r="12690" spans="115:115">
      <c r="DK12690" s="95"/>
    </row>
    <row r="12691" spans="115:115">
      <c r="DK12691" s="95"/>
    </row>
    <row r="12692" spans="115:115">
      <c r="DK12692" s="95"/>
    </row>
    <row r="12693" spans="115:115">
      <c r="DK12693" s="95"/>
    </row>
    <row r="12694" spans="115:115">
      <c r="DK12694" s="95"/>
    </row>
    <row r="12695" spans="115:115">
      <c r="DK12695" s="95"/>
    </row>
    <row r="12696" spans="115:115">
      <c r="DK12696" s="95"/>
    </row>
    <row r="12697" spans="115:115">
      <c r="DK12697" s="95"/>
    </row>
    <row r="12698" spans="115:115">
      <c r="DK12698" s="95"/>
    </row>
    <row r="12699" spans="115:115">
      <c r="DK12699" s="95"/>
    </row>
    <row r="12700" spans="115:115">
      <c r="DK12700" s="95"/>
    </row>
    <row r="12701" spans="115:115">
      <c r="DK12701" s="95"/>
    </row>
    <row r="12702" spans="115:115">
      <c r="DK12702" s="95"/>
    </row>
    <row r="12703" spans="115:115">
      <c r="DK12703" s="95"/>
    </row>
    <row r="12704" spans="115:115">
      <c r="DK12704" s="95"/>
    </row>
    <row r="12705" spans="115:115">
      <c r="DK12705" s="95"/>
    </row>
    <row r="12706" spans="115:115">
      <c r="DK12706" s="95"/>
    </row>
    <row r="12707" spans="115:115">
      <c r="DK12707" s="95"/>
    </row>
    <row r="12708" spans="115:115">
      <c r="DK12708" s="95"/>
    </row>
    <row r="12709" spans="115:115">
      <c r="DK12709" s="95"/>
    </row>
    <row r="12710" spans="115:115">
      <c r="DK12710" s="95"/>
    </row>
    <row r="12711" spans="115:115">
      <c r="DK12711" s="95"/>
    </row>
    <row r="12712" spans="115:115">
      <c r="DK12712" s="95"/>
    </row>
    <row r="12713" spans="115:115">
      <c r="DK12713" s="95"/>
    </row>
    <row r="12714" spans="115:115">
      <c r="DK12714" s="95"/>
    </row>
    <row r="12715" spans="115:115">
      <c r="DK12715" s="95"/>
    </row>
    <row r="12716" spans="115:115">
      <c r="DK12716" s="95"/>
    </row>
    <row r="12717" spans="115:115">
      <c r="DK12717" s="95"/>
    </row>
    <row r="12718" spans="115:115">
      <c r="DK12718" s="95"/>
    </row>
    <row r="12719" spans="115:115">
      <c r="DK12719" s="95"/>
    </row>
    <row r="12720" spans="115:115">
      <c r="DK12720" s="95"/>
    </row>
    <row r="12721" spans="115:115">
      <c r="DK12721" s="95"/>
    </row>
    <row r="12722" spans="115:115">
      <c r="DK12722" s="95"/>
    </row>
    <row r="12723" spans="115:115">
      <c r="DK12723" s="95"/>
    </row>
    <row r="12724" spans="115:115">
      <c r="DK12724" s="95"/>
    </row>
    <row r="12725" spans="115:115">
      <c r="DK12725" s="95"/>
    </row>
    <row r="12726" spans="115:115">
      <c r="DK12726" s="95"/>
    </row>
    <row r="12727" spans="115:115">
      <c r="DK12727" s="95"/>
    </row>
    <row r="12728" spans="115:115">
      <c r="DK12728" s="95"/>
    </row>
    <row r="12729" spans="115:115">
      <c r="DK12729" s="95"/>
    </row>
    <row r="12730" spans="115:115">
      <c r="DK12730" s="95"/>
    </row>
    <row r="12731" spans="115:115">
      <c r="DK12731" s="95"/>
    </row>
    <row r="12732" spans="115:115">
      <c r="DK12732" s="95"/>
    </row>
    <row r="12733" spans="115:115">
      <c r="DK12733" s="95"/>
    </row>
    <row r="12734" spans="115:115">
      <c r="DK12734" s="95"/>
    </row>
    <row r="12735" spans="115:115">
      <c r="DK12735" s="95"/>
    </row>
    <row r="12736" spans="115:115">
      <c r="DK12736" s="95"/>
    </row>
    <row r="12737" spans="115:115">
      <c r="DK12737" s="95"/>
    </row>
    <row r="12738" spans="115:115">
      <c r="DK12738" s="95"/>
    </row>
    <row r="12739" spans="115:115">
      <c r="DK12739" s="95"/>
    </row>
    <row r="12740" spans="115:115">
      <c r="DK12740" s="95"/>
    </row>
    <row r="12741" spans="115:115">
      <c r="DK12741" s="95"/>
    </row>
    <row r="12742" spans="115:115">
      <c r="DK12742" s="95"/>
    </row>
    <row r="12743" spans="115:115">
      <c r="DK12743" s="95"/>
    </row>
    <row r="12744" spans="115:115">
      <c r="DK12744" s="95"/>
    </row>
    <row r="12745" spans="115:115">
      <c r="DK12745" s="95"/>
    </row>
    <row r="12746" spans="115:115">
      <c r="DK12746" s="95"/>
    </row>
    <row r="12747" spans="115:115">
      <c r="DK12747" s="95"/>
    </row>
    <row r="12748" spans="115:115">
      <c r="DK12748" s="95"/>
    </row>
    <row r="12749" spans="115:115">
      <c r="DK12749" s="95"/>
    </row>
    <row r="12750" spans="115:115">
      <c r="DK12750" s="95"/>
    </row>
    <row r="12751" spans="115:115">
      <c r="DK12751" s="95"/>
    </row>
    <row r="12752" spans="115:115">
      <c r="DK12752" s="95"/>
    </row>
    <row r="12753" spans="115:115">
      <c r="DK12753" s="95"/>
    </row>
    <row r="12754" spans="115:115">
      <c r="DK12754" s="95"/>
    </row>
    <row r="12755" spans="115:115">
      <c r="DK12755" s="95"/>
    </row>
    <row r="12756" spans="115:115">
      <c r="DK12756" s="95"/>
    </row>
    <row r="12757" spans="115:115">
      <c r="DK12757" s="95"/>
    </row>
    <row r="12758" spans="115:115">
      <c r="DK12758" s="95"/>
    </row>
    <row r="12759" spans="115:115">
      <c r="DK12759" s="95"/>
    </row>
    <row r="12760" spans="115:115">
      <c r="DK12760" s="95"/>
    </row>
    <row r="12761" spans="115:115">
      <c r="DK12761" s="95"/>
    </row>
    <row r="12762" spans="115:115">
      <c r="DK12762" s="95"/>
    </row>
    <row r="12763" spans="115:115">
      <c r="DK12763" s="95"/>
    </row>
    <row r="12764" spans="115:115">
      <c r="DK12764" s="95"/>
    </row>
    <row r="12765" spans="115:115">
      <c r="DK12765" s="95"/>
    </row>
    <row r="12766" spans="115:115">
      <c r="DK12766" s="95"/>
    </row>
    <row r="12767" spans="115:115">
      <c r="DK12767" s="95"/>
    </row>
    <row r="12768" spans="115:115">
      <c r="DK12768" s="95"/>
    </row>
    <row r="12769" spans="115:115">
      <c r="DK12769" s="95"/>
    </row>
    <row r="12770" spans="115:115">
      <c r="DK12770" s="95"/>
    </row>
    <row r="12771" spans="115:115">
      <c r="DK12771" s="95"/>
    </row>
    <row r="12772" spans="115:115">
      <c r="DK12772" s="95"/>
    </row>
    <row r="12773" spans="115:115">
      <c r="DK12773" s="95"/>
    </row>
    <row r="12774" spans="115:115">
      <c r="DK12774" s="95"/>
    </row>
    <row r="12775" spans="115:115">
      <c r="DK12775" s="95"/>
    </row>
    <row r="12776" spans="115:115">
      <c r="DK12776" s="95"/>
    </row>
    <row r="12777" spans="115:115">
      <c r="DK12777" s="95"/>
    </row>
    <row r="12778" spans="115:115">
      <c r="DK12778" s="95"/>
    </row>
    <row r="12779" spans="115:115">
      <c r="DK12779" s="95"/>
    </row>
    <row r="12780" spans="115:115">
      <c r="DK12780" s="95"/>
    </row>
    <row r="12781" spans="115:115">
      <c r="DK12781" s="95"/>
    </row>
    <row r="12782" spans="115:115">
      <c r="DK12782" s="95"/>
    </row>
    <row r="12783" spans="115:115">
      <c r="DK12783" s="95"/>
    </row>
    <row r="12784" spans="115:115">
      <c r="DK12784" s="95"/>
    </row>
    <row r="12785" spans="115:115">
      <c r="DK12785" s="95"/>
    </row>
    <row r="12786" spans="115:115">
      <c r="DK12786" s="95"/>
    </row>
    <row r="12787" spans="115:115">
      <c r="DK12787" s="95"/>
    </row>
    <row r="12788" spans="115:115">
      <c r="DK12788" s="95"/>
    </row>
    <row r="12789" spans="115:115">
      <c r="DK12789" s="95"/>
    </row>
    <row r="12790" spans="115:115">
      <c r="DK12790" s="95"/>
    </row>
    <row r="12791" spans="115:115">
      <c r="DK12791" s="95"/>
    </row>
    <row r="12792" spans="115:115">
      <c r="DK12792" s="95"/>
    </row>
    <row r="12793" spans="115:115">
      <c r="DK12793" s="95"/>
    </row>
    <row r="12794" spans="115:115">
      <c r="DK12794" s="95"/>
    </row>
    <row r="12795" spans="115:115">
      <c r="DK12795" s="95"/>
    </row>
    <row r="12796" spans="115:115">
      <c r="DK12796" s="95"/>
    </row>
    <row r="12797" spans="115:115">
      <c r="DK12797" s="95"/>
    </row>
    <row r="12798" spans="115:115">
      <c r="DK12798" s="95"/>
    </row>
    <row r="12799" spans="115:115">
      <c r="DK12799" s="95"/>
    </row>
    <row r="12800" spans="115:115">
      <c r="DK12800" s="95"/>
    </row>
    <row r="12801" spans="115:115">
      <c r="DK12801" s="95"/>
    </row>
    <row r="12802" spans="115:115">
      <c r="DK12802" s="95"/>
    </row>
    <row r="12803" spans="115:115">
      <c r="DK12803" s="95"/>
    </row>
    <row r="12804" spans="115:115">
      <c r="DK12804" s="95"/>
    </row>
    <row r="12805" spans="115:115">
      <c r="DK12805" s="95"/>
    </row>
    <row r="12806" spans="115:115">
      <c r="DK12806" s="95"/>
    </row>
    <row r="12807" spans="115:115">
      <c r="DK12807" s="95"/>
    </row>
    <row r="12808" spans="115:115">
      <c r="DK12808" s="95"/>
    </row>
    <row r="12809" spans="115:115">
      <c r="DK12809" s="95"/>
    </row>
    <row r="12810" spans="115:115">
      <c r="DK12810" s="95"/>
    </row>
    <row r="12811" spans="115:115">
      <c r="DK12811" s="95"/>
    </row>
    <row r="12812" spans="115:115">
      <c r="DK12812" s="95"/>
    </row>
    <row r="12813" spans="115:115">
      <c r="DK12813" s="95"/>
    </row>
    <row r="12814" spans="115:115">
      <c r="DK12814" s="95"/>
    </row>
    <row r="12815" spans="115:115">
      <c r="DK12815" s="95"/>
    </row>
    <row r="12816" spans="115:115">
      <c r="DK12816" s="95"/>
    </row>
    <row r="12817" spans="115:115">
      <c r="DK12817" s="95"/>
    </row>
    <row r="12818" spans="115:115">
      <c r="DK12818" s="95"/>
    </row>
    <row r="12819" spans="115:115">
      <c r="DK12819" s="95"/>
    </row>
    <row r="12820" spans="115:115">
      <c r="DK12820" s="95"/>
    </row>
    <row r="12821" spans="115:115">
      <c r="DK12821" s="95"/>
    </row>
    <row r="12822" spans="115:115">
      <c r="DK12822" s="95"/>
    </row>
    <row r="12823" spans="115:115">
      <c r="DK12823" s="95"/>
    </row>
    <row r="12824" spans="115:115">
      <c r="DK12824" s="95"/>
    </row>
    <row r="12825" spans="115:115">
      <c r="DK12825" s="95"/>
    </row>
    <row r="12826" spans="115:115">
      <c r="DK12826" s="95"/>
    </row>
    <row r="12827" spans="115:115">
      <c r="DK12827" s="95"/>
    </row>
    <row r="12828" spans="115:115">
      <c r="DK12828" s="95"/>
    </row>
    <row r="12829" spans="115:115">
      <c r="DK12829" s="95"/>
    </row>
    <row r="12830" spans="115:115">
      <c r="DK12830" s="95"/>
    </row>
    <row r="12831" spans="115:115">
      <c r="DK12831" s="95"/>
    </row>
    <row r="12832" spans="115:115">
      <c r="DK12832" s="95"/>
    </row>
    <row r="12833" spans="115:115">
      <c r="DK12833" s="95"/>
    </row>
    <row r="12834" spans="115:115">
      <c r="DK12834" s="95"/>
    </row>
    <row r="12835" spans="115:115">
      <c r="DK12835" s="95"/>
    </row>
    <row r="12836" spans="115:115">
      <c r="DK12836" s="95"/>
    </row>
    <row r="12837" spans="115:115">
      <c r="DK12837" s="95"/>
    </row>
    <row r="12838" spans="115:115">
      <c r="DK12838" s="95"/>
    </row>
    <row r="12839" spans="115:115">
      <c r="DK12839" s="95"/>
    </row>
    <row r="12840" spans="115:115">
      <c r="DK12840" s="95"/>
    </row>
    <row r="12841" spans="115:115">
      <c r="DK12841" s="95"/>
    </row>
    <row r="12842" spans="115:115">
      <c r="DK12842" s="95"/>
    </row>
    <row r="12843" spans="115:115">
      <c r="DK12843" s="95"/>
    </row>
    <row r="12844" spans="115:115">
      <c r="DK12844" s="95"/>
    </row>
    <row r="12845" spans="115:115">
      <c r="DK12845" s="95"/>
    </row>
    <row r="12846" spans="115:115">
      <c r="DK12846" s="95"/>
    </row>
    <row r="12847" spans="115:115">
      <c r="DK12847" s="95"/>
    </row>
    <row r="12848" spans="115:115">
      <c r="DK12848" s="95"/>
    </row>
    <row r="12849" spans="115:115">
      <c r="DK12849" s="95"/>
    </row>
    <row r="12850" spans="115:115">
      <c r="DK12850" s="95"/>
    </row>
    <row r="12851" spans="115:115">
      <c r="DK12851" s="95"/>
    </row>
    <row r="12852" spans="115:115">
      <c r="DK12852" s="95"/>
    </row>
    <row r="12853" spans="115:115">
      <c r="DK12853" s="95"/>
    </row>
    <row r="12854" spans="115:115">
      <c r="DK12854" s="95"/>
    </row>
    <row r="12855" spans="115:115">
      <c r="DK12855" s="95"/>
    </row>
    <row r="12856" spans="115:115">
      <c r="DK12856" s="95"/>
    </row>
    <row r="12857" spans="115:115">
      <c r="DK12857" s="95"/>
    </row>
    <row r="12858" spans="115:115">
      <c r="DK12858" s="95"/>
    </row>
    <row r="12859" spans="115:115">
      <c r="DK12859" s="95"/>
    </row>
    <row r="12860" spans="115:115">
      <c r="DK12860" s="95"/>
    </row>
    <row r="12861" spans="115:115">
      <c r="DK12861" s="95"/>
    </row>
    <row r="12862" spans="115:115">
      <c r="DK12862" s="95"/>
    </row>
    <row r="12863" spans="115:115">
      <c r="DK12863" s="95"/>
    </row>
    <row r="12864" spans="115:115">
      <c r="DK12864" s="95"/>
    </row>
    <row r="12865" spans="115:115">
      <c r="DK12865" s="95"/>
    </row>
    <row r="12866" spans="115:115">
      <c r="DK12866" s="95"/>
    </row>
    <row r="12867" spans="115:115">
      <c r="DK12867" s="95"/>
    </row>
    <row r="12868" spans="115:115">
      <c r="DK12868" s="95"/>
    </row>
    <row r="12869" spans="115:115">
      <c r="DK12869" s="95"/>
    </row>
    <row r="12870" spans="115:115">
      <c r="DK12870" s="95"/>
    </row>
    <row r="12871" spans="115:115">
      <c r="DK12871" s="95"/>
    </row>
    <row r="12872" spans="115:115">
      <c r="DK12872" s="95"/>
    </row>
    <row r="12873" spans="115:115">
      <c r="DK12873" s="95"/>
    </row>
    <row r="12874" spans="115:115">
      <c r="DK12874" s="95"/>
    </row>
    <row r="12875" spans="115:115">
      <c r="DK12875" s="95"/>
    </row>
    <row r="12876" spans="115:115">
      <c r="DK12876" s="95"/>
    </row>
    <row r="12877" spans="115:115">
      <c r="DK12877" s="95"/>
    </row>
    <row r="12878" spans="115:115">
      <c r="DK12878" s="95"/>
    </row>
    <row r="12879" spans="115:115">
      <c r="DK12879" s="95"/>
    </row>
    <row r="12880" spans="115:115">
      <c r="DK12880" s="95"/>
    </row>
    <row r="12881" spans="115:115">
      <c r="DK12881" s="95"/>
    </row>
    <row r="12882" spans="115:115">
      <c r="DK12882" s="95"/>
    </row>
    <row r="12883" spans="115:115">
      <c r="DK12883" s="95"/>
    </row>
    <row r="12884" spans="115:115">
      <c r="DK12884" s="95"/>
    </row>
    <row r="12885" spans="115:115">
      <c r="DK12885" s="95"/>
    </row>
    <row r="12886" spans="115:115">
      <c r="DK12886" s="95"/>
    </row>
    <row r="12887" spans="115:115">
      <c r="DK12887" s="95"/>
    </row>
    <row r="12888" spans="115:115">
      <c r="DK12888" s="95"/>
    </row>
    <row r="12889" spans="115:115">
      <c r="DK12889" s="95"/>
    </row>
    <row r="12890" spans="115:115">
      <c r="DK12890" s="95"/>
    </row>
    <row r="12891" spans="115:115">
      <c r="DK12891" s="95"/>
    </row>
    <row r="12892" spans="115:115">
      <c r="DK12892" s="95"/>
    </row>
    <row r="12893" spans="115:115">
      <c r="DK12893" s="95"/>
    </row>
    <row r="12894" spans="115:115">
      <c r="DK12894" s="95"/>
    </row>
    <row r="12895" spans="115:115">
      <c r="DK12895" s="95"/>
    </row>
    <row r="12896" spans="115:115">
      <c r="DK12896" s="95"/>
    </row>
    <row r="12897" spans="115:115">
      <c r="DK12897" s="95"/>
    </row>
    <row r="12898" spans="115:115">
      <c r="DK12898" s="95"/>
    </row>
    <row r="12899" spans="115:115">
      <c r="DK12899" s="95"/>
    </row>
    <row r="12900" spans="115:115">
      <c r="DK12900" s="95"/>
    </row>
    <row r="12901" spans="115:115">
      <c r="DK12901" s="95"/>
    </row>
    <row r="12902" spans="115:115">
      <c r="DK12902" s="95"/>
    </row>
    <row r="12903" spans="115:115">
      <c r="DK12903" s="95"/>
    </row>
    <row r="12904" spans="115:115">
      <c r="DK12904" s="95"/>
    </row>
    <row r="12905" spans="115:115">
      <c r="DK12905" s="95"/>
    </row>
    <row r="12906" spans="115:115">
      <c r="DK12906" s="95"/>
    </row>
    <row r="12907" spans="115:115">
      <c r="DK12907" s="95"/>
    </row>
    <row r="12908" spans="115:115">
      <c r="DK12908" s="95"/>
    </row>
    <row r="12909" spans="115:115">
      <c r="DK12909" s="95"/>
    </row>
    <row r="12910" spans="115:115">
      <c r="DK12910" s="95"/>
    </row>
    <row r="12911" spans="115:115">
      <c r="DK12911" s="95"/>
    </row>
    <row r="12912" spans="115:115">
      <c r="DK12912" s="95"/>
    </row>
    <row r="12913" spans="115:115">
      <c r="DK12913" s="95"/>
    </row>
    <row r="12914" spans="115:115">
      <c r="DK12914" s="95"/>
    </row>
    <row r="12915" spans="115:115">
      <c r="DK12915" s="95"/>
    </row>
    <row r="12916" spans="115:115">
      <c r="DK12916" s="95"/>
    </row>
    <row r="12917" spans="115:115">
      <c r="DK12917" s="95"/>
    </row>
    <row r="12918" spans="115:115">
      <c r="DK12918" s="95"/>
    </row>
    <row r="12919" spans="115:115">
      <c r="DK12919" s="95"/>
    </row>
    <row r="12920" spans="115:115">
      <c r="DK12920" s="95"/>
    </row>
    <row r="12921" spans="115:115">
      <c r="DK12921" s="95"/>
    </row>
    <row r="12922" spans="115:115">
      <c r="DK12922" s="95"/>
    </row>
    <row r="12923" spans="115:115">
      <c r="DK12923" s="95"/>
    </row>
    <row r="12924" spans="115:115">
      <c r="DK12924" s="95"/>
    </row>
    <row r="12925" spans="115:115">
      <c r="DK12925" s="95"/>
    </row>
    <row r="12926" spans="115:115">
      <c r="DK12926" s="95"/>
    </row>
    <row r="12927" spans="115:115">
      <c r="DK12927" s="95"/>
    </row>
    <row r="12928" spans="115:115">
      <c r="DK12928" s="95"/>
    </row>
    <row r="12929" spans="115:115">
      <c r="DK12929" s="95"/>
    </row>
    <row r="12930" spans="115:115">
      <c r="DK12930" s="95"/>
    </row>
    <row r="12931" spans="115:115">
      <c r="DK12931" s="95"/>
    </row>
    <row r="12932" spans="115:115">
      <c r="DK12932" s="95"/>
    </row>
    <row r="12933" spans="115:115">
      <c r="DK12933" s="95"/>
    </row>
    <row r="12934" spans="115:115">
      <c r="DK12934" s="95"/>
    </row>
    <row r="12935" spans="115:115">
      <c r="DK12935" s="95"/>
    </row>
    <row r="12936" spans="115:115">
      <c r="DK12936" s="95"/>
    </row>
    <row r="12937" spans="115:115">
      <c r="DK12937" s="95"/>
    </row>
    <row r="12938" spans="115:115">
      <c r="DK12938" s="95"/>
    </row>
    <row r="12939" spans="115:115">
      <c r="DK12939" s="95"/>
    </row>
    <row r="12940" spans="115:115">
      <c r="DK12940" s="95"/>
    </row>
    <row r="12941" spans="115:115">
      <c r="DK12941" s="95"/>
    </row>
    <row r="12942" spans="115:115">
      <c r="DK12942" s="95"/>
    </row>
    <row r="12943" spans="115:115">
      <c r="DK12943" s="95"/>
    </row>
    <row r="12944" spans="115:115">
      <c r="DK12944" s="95"/>
    </row>
    <row r="12945" spans="115:115">
      <c r="DK12945" s="95"/>
    </row>
    <row r="12946" spans="115:115">
      <c r="DK12946" s="95"/>
    </row>
    <row r="12947" spans="115:115">
      <c r="DK12947" s="95"/>
    </row>
    <row r="12948" spans="115:115">
      <c r="DK12948" s="95"/>
    </row>
    <row r="12949" spans="115:115">
      <c r="DK12949" s="95"/>
    </row>
    <row r="12950" spans="115:115">
      <c r="DK12950" s="95"/>
    </row>
    <row r="12951" spans="115:115">
      <c r="DK12951" s="95"/>
    </row>
    <row r="12952" spans="115:115">
      <c r="DK12952" s="95"/>
    </row>
    <row r="12953" spans="115:115">
      <c r="DK12953" s="95"/>
    </row>
    <row r="12954" spans="115:115">
      <c r="DK12954" s="95"/>
    </row>
    <row r="12955" spans="115:115">
      <c r="DK12955" s="95"/>
    </row>
    <row r="12956" spans="115:115">
      <c r="DK12956" s="95"/>
    </row>
    <row r="12957" spans="115:115">
      <c r="DK12957" s="95"/>
    </row>
    <row r="12958" spans="115:115">
      <c r="DK12958" s="95"/>
    </row>
    <row r="12959" spans="115:115">
      <c r="DK12959" s="95"/>
    </row>
    <row r="12960" spans="115:115">
      <c r="DK12960" s="95"/>
    </row>
    <row r="12961" spans="115:115">
      <c r="DK12961" s="95"/>
    </row>
    <row r="12962" spans="115:115">
      <c r="DK12962" s="95"/>
    </row>
    <row r="12963" spans="115:115">
      <c r="DK12963" s="95"/>
    </row>
    <row r="12964" spans="115:115">
      <c r="DK12964" s="95"/>
    </row>
    <row r="12965" spans="115:115">
      <c r="DK12965" s="95"/>
    </row>
    <row r="12966" spans="115:115">
      <c r="DK12966" s="95"/>
    </row>
    <row r="12967" spans="115:115">
      <c r="DK12967" s="95"/>
    </row>
    <row r="12968" spans="115:115">
      <c r="DK12968" s="95"/>
    </row>
    <row r="12969" spans="115:115">
      <c r="DK12969" s="95"/>
    </row>
    <row r="12970" spans="115:115">
      <c r="DK12970" s="95"/>
    </row>
    <row r="12971" spans="115:115">
      <c r="DK12971" s="95"/>
    </row>
    <row r="12972" spans="115:115">
      <c r="DK12972" s="95"/>
    </row>
    <row r="12973" spans="115:115">
      <c r="DK12973" s="95"/>
    </row>
    <row r="12974" spans="115:115">
      <c r="DK12974" s="95"/>
    </row>
    <row r="12975" spans="115:115">
      <c r="DK12975" s="95"/>
    </row>
    <row r="12976" spans="115:115">
      <c r="DK12976" s="95"/>
    </row>
    <row r="12977" spans="115:115">
      <c r="DK12977" s="95"/>
    </row>
    <row r="12978" spans="115:115">
      <c r="DK12978" s="95"/>
    </row>
    <row r="12979" spans="115:115">
      <c r="DK12979" s="95"/>
    </row>
    <row r="12980" spans="115:115">
      <c r="DK12980" s="95"/>
    </row>
    <row r="12981" spans="115:115">
      <c r="DK12981" s="95"/>
    </row>
    <row r="12982" spans="115:115">
      <c r="DK12982" s="95"/>
    </row>
    <row r="12983" spans="115:115">
      <c r="DK12983" s="95"/>
    </row>
    <row r="12984" spans="115:115">
      <c r="DK12984" s="95"/>
    </row>
    <row r="12985" spans="115:115">
      <c r="DK12985" s="95"/>
    </row>
    <row r="12986" spans="115:115">
      <c r="DK12986" s="95"/>
    </row>
    <row r="12987" spans="115:115">
      <c r="DK12987" s="95"/>
    </row>
    <row r="12988" spans="115:115">
      <c r="DK12988" s="95"/>
    </row>
    <row r="12989" spans="115:115">
      <c r="DK12989" s="95"/>
    </row>
    <row r="12990" spans="115:115">
      <c r="DK12990" s="95"/>
    </row>
    <row r="12991" spans="115:115">
      <c r="DK12991" s="95"/>
    </row>
    <row r="12992" spans="115:115">
      <c r="DK12992" s="95"/>
    </row>
    <row r="12993" spans="115:115">
      <c r="DK12993" s="95"/>
    </row>
    <row r="12994" spans="115:115">
      <c r="DK12994" s="95"/>
    </row>
    <row r="12995" spans="115:115">
      <c r="DK12995" s="95"/>
    </row>
    <row r="12996" spans="115:115">
      <c r="DK12996" s="95"/>
    </row>
    <row r="12997" spans="115:115">
      <c r="DK12997" s="95"/>
    </row>
    <row r="12998" spans="115:115">
      <c r="DK12998" s="95"/>
    </row>
    <row r="12999" spans="115:115">
      <c r="DK12999" s="95"/>
    </row>
    <row r="13000" spans="115:115">
      <c r="DK13000" s="95"/>
    </row>
    <row r="13001" spans="115:115">
      <c r="DK13001" s="95"/>
    </row>
    <row r="13002" spans="115:115">
      <c r="DK13002" s="95"/>
    </row>
    <row r="13003" spans="115:115">
      <c r="DK13003" s="95"/>
    </row>
    <row r="13004" spans="115:115">
      <c r="DK13004" s="95"/>
    </row>
    <row r="13005" spans="115:115">
      <c r="DK13005" s="95"/>
    </row>
    <row r="13006" spans="115:115">
      <c r="DK13006" s="95"/>
    </row>
    <row r="13007" spans="115:115">
      <c r="DK13007" s="95"/>
    </row>
    <row r="13008" spans="115:115">
      <c r="DK13008" s="95"/>
    </row>
    <row r="13009" spans="115:115">
      <c r="DK13009" s="95"/>
    </row>
    <row r="13010" spans="115:115">
      <c r="DK13010" s="95"/>
    </row>
    <row r="13011" spans="115:115">
      <c r="DK13011" s="95"/>
    </row>
    <row r="13012" spans="115:115">
      <c r="DK13012" s="95"/>
    </row>
    <row r="13013" spans="115:115">
      <c r="DK13013" s="95"/>
    </row>
    <row r="13014" spans="115:115">
      <c r="DK13014" s="95"/>
    </row>
    <row r="13015" spans="115:115">
      <c r="DK13015" s="95"/>
    </row>
    <row r="13016" spans="115:115">
      <c r="DK13016" s="95"/>
    </row>
    <row r="13017" spans="115:115">
      <c r="DK13017" s="95"/>
    </row>
    <row r="13018" spans="115:115">
      <c r="DK13018" s="95"/>
    </row>
    <row r="13019" spans="115:115">
      <c r="DK13019" s="95"/>
    </row>
    <row r="13020" spans="115:115">
      <c r="DK13020" s="95"/>
    </row>
    <row r="13021" spans="115:115">
      <c r="DK13021" s="95"/>
    </row>
    <row r="13022" spans="115:115">
      <c r="DK13022" s="95"/>
    </row>
    <row r="13023" spans="115:115">
      <c r="DK13023" s="95"/>
    </row>
    <row r="13024" spans="115:115">
      <c r="DK13024" s="95"/>
    </row>
    <row r="13025" spans="115:115">
      <c r="DK13025" s="95"/>
    </row>
    <row r="13026" spans="115:115">
      <c r="DK13026" s="95"/>
    </row>
    <row r="13027" spans="115:115">
      <c r="DK13027" s="95"/>
    </row>
    <row r="13028" spans="115:115">
      <c r="DK13028" s="95"/>
    </row>
    <row r="13029" spans="115:115">
      <c r="DK13029" s="95"/>
    </row>
    <row r="13030" spans="115:115">
      <c r="DK13030" s="95"/>
    </row>
    <row r="13031" spans="115:115">
      <c r="DK13031" s="95"/>
    </row>
    <row r="13032" spans="115:115">
      <c r="DK13032" s="95"/>
    </row>
    <row r="13033" spans="115:115">
      <c r="DK13033" s="95"/>
    </row>
    <row r="13034" spans="115:115">
      <c r="DK13034" s="95"/>
    </row>
    <row r="13035" spans="115:115">
      <c r="DK13035" s="95"/>
    </row>
    <row r="13036" spans="115:115">
      <c r="DK13036" s="95"/>
    </row>
    <row r="13037" spans="115:115">
      <c r="DK13037" s="95"/>
    </row>
    <row r="13038" spans="115:115">
      <c r="DK13038" s="95"/>
    </row>
    <row r="13039" spans="115:115">
      <c r="DK13039" s="95"/>
    </row>
    <row r="13040" spans="115:115">
      <c r="DK13040" s="95"/>
    </row>
    <row r="13041" spans="115:115">
      <c r="DK13041" s="95"/>
    </row>
    <row r="13042" spans="115:115">
      <c r="DK13042" s="95"/>
    </row>
    <row r="13043" spans="115:115">
      <c r="DK13043" s="95"/>
    </row>
    <row r="13044" spans="115:115">
      <c r="DK13044" s="95"/>
    </row>
    <row r="13045" spans="115:115">
      <c r="DK13045" s="95"/>
    </row>
    <row r="13046" spans="115:115">
      <c r="DK13046" s="95"/>
    </row>
    <row r="13047" spans="115:115">
      <c r="DK13047" s="95"/>
    </row>
    <row r="13048" spans="115:115">
      <c r="DK13048" s="95"/>
    </row>
    <row r="13049" spans="115:115">
      <c r="DK13049" s="95"/>
    </row>
    <row r="13050" spans="115:115">
      <c r="DK13050" s="95"/>
    </row>
    <row r="13051" spans="115:115">
      <c r="DK13051" s="95"/>
    </row>
    <row r="13052" spans="115:115">
      <c r="DK13052" s="95"/>
    </row>
    <row r="13053" spans="115:115">
      <c r="DK13053" s="95"/>
    </row>
    <row r="13054" spans="115:115">
      <c r="DK13054" s="95"/>
    </row>
    <row r="13055" spans="115:115">
      <c r="DK13055" s="95"/>
    </row>
    <row r="13056" spans="115:115">
      <c r="DK13056" s="95"/>
    </row>
    <row r="13057" spans="115:115">
      <c r="DK13057" s="95"/>
    </row>
    <row r="13058" spans="115:115">
      <c r="DK13058" s="95"/>
    </row>
    <row r="13059" spans="115:115">
      <c r="DK13059" s="95"/>
    </row>
    <row r="13060" spans="115:115">
      <c r="DK13060" s="95"/>
    </row>
    <row r="13061" spans="115:115">
      <c r="DK13061" s="95"/>
    </row>
    <row r="13062" spans="115:115">
      <c r="DK13062" s="95"/>
    </row>
    <row r="13063" spans="115:115">
      <c r="DK13063" s="95"/>
    </row>
    <row r="13064" spans="115:115">
      <c r="DK13064" s="95"/>
    </row>
    <row r="13065" spans="115:115">
      <c r="DK13065" s="95"/>
    </row>
    <row r="13066" spans="115:115">
      <c r="DK13066" s="95"/>
    </row>
    <row r="13067" spans="115:115">
      <c r="DK13067" s="95"/>
    </row>
    <row r="13068" spans="115:115">
      <c r="DK13068" s="95"/>
    </row>
    <row r="13069" spans="115:115">
      <c r="DK13069" s="95"/>
    </row>
    <row r="13070" spans="115:115">
      <c r="DK13070" s="95"/>
    </row>
    <row r="13071" spans="115:115">
      <c r="DK13071" s="95"/>
    </row>
    <row r="13072" spans="115:115">
      <c r="DK13072" s="95"/>
    </row>
    <row r="13073" spans="115:115">
      <c r="DK13073" s="95"/>
    </row>
    <row r="13074" spans="115:115">
      <c r="DK13074" s="95"/>
    </row>
    <row r="13075" spans="115:115">
      <c r="DK13075" s="95"/>
    </row>
    <row r="13076" spans="115:115">
      <c r="DK13076" s="95"/>
    </row>
    <row r="13077" spans="115:115">
      <c r="DK13077" s="95"/>
    </row>
    <row r="13078" spans="115:115">
      <c r="DK13078" s="95"/>
    </row>
    <row r="13079" spans="115:115">
      <c r="DK13079" s="95"/>
    </row>
    <row r="13080" spans="115:115">
      <c r="DK13080" s="95"/>
    </row>
    <row r="13081" spans="115:115">
      <c r="DK13081" s="95"/>
    </row>
    <row r="13082" spans="115:115">
      <c r="DK13082" s="95"/>
    </row>
    <row r="13083" spans="115:115">
      <c r="DK13083" s="95"/>
    </row>
    <row r="13084" spans="115:115">
      <c r="DK13084" s="95"/>
    </row>
    <row r="13085" spans="115:115">
      <c r="DK13085" s="95"/>
    </row>
    <row r="13086" spans="115:115">
      <c r="DK13086" s="95"/>
    </row>
    <row r="13087" spans="115:115">
      <c r="DK13087" s="95"/>
    </row>
    <row r="13088" spans="115:115">
      <c r="DK13088" s="95"/>
    </row>
    <row r="13089" spans="115:115">
      <c r="DK13089" s="95"/>
    </row>
    <row r="13090" spans="115:115">
      <c r="DK13090" s="95"/>
    </row>
    <row r="13091" spans="115:115">
      <c r="DK13091" s="95"/>
    </row>
    <row r="13092" spans="115:115">
      <c r="DK13092" s="95"/>
    </row>
    <row r="13093" spans="115:115">
      <c r="DK13093" s="95"/>
    </row>
    <row r="13094" spans="115:115">
      <c r="DK13094" s="95"/>
    </row>
    <row r="13095" spans="115:115">
      <c r="DK13095" s="95"/>
    </row>
    <row r="13096" spans="115:115">
      <c r="DK13096" s="95"/>
    </row>
    <row r="13097" spans="115:115">
      <c r="DK13097" s="95"/>
    </row>
    <row r="13098" spans="115:115">
      <c r="DK13098" s="95"/>
    </row>
    <row r="13099" spans="115:115">
      <c r="DK13099" s="95"/>
    </row>
    <row r="13100" spans="115:115">
      <c r="DK13100" s="95"/>
    </row>
    <row r="13101" spans="115:115">
      <c r="DK13101" s="95"/>
    </row>
    <row r="13102" spans="115:115">
      <c r="DK13102" s="95"/>
    </row>
    <row r="13103" spans="115:115">
      <c r="DK13103" s="95"/>
    </row>
    <row r="13104" spans="115:115">
      <c r="DK13104" s="95"/>
    </row>
    <row r="13105" spans="115:115">
      <c r="DK13105" s="95"/>
    </row>
    <row r="13106" spans="115:115">
      <c r="DK13106" s="95"/>
    </row>
    <row r="13107" spans="115:115">
      <c r="DK13107" s="95"/>
    </row>
    <row r="13108" spans="115:115">
      <c r="DK13108" s="95"/>
    </row>
    <row r="13109" spans="115:115">
      <c r="DK13109" s="95"/>
    </row>
    <row r="13110" spans="115:115">
      <c r="DK13110" s="95"/>
    </row>
    <row r="13111" spans="115:115">
      <c r="DK13111" s="95"/>
    </row>
    <row r="13112" spans="115:115">
      <c r="DK13112" s="95"/>
    </row>
    <row r="13113" spans="115:115">
      <c r="DK13113" s="95"/>
    </row>
    <row r="13114" spans="115:115">
      <c r="DK13114" s="95"/>
    </row>
    <row r="13115" spans="115:115">
      <c r="DK13115" s="95"/>
    </row>
    <row r="13116" spans="115:115">
      <c r="DK13116" s="95"/>
    </row>
    <row r="13117" spans="115:115">
      <c r="DK13117" s="95"/>
    </row>
    <row r="13118" spans="115:115">
      <c r="DK13118" s="95"/>
    </row>
    <row r="13119" spans="115:115">
      <c r="DK13119" s="95"/>
    </row>
    <row r="13120" spans="115:115">
      <c r="DK13120" s="95"/>
    </row>
    <row r="13121" spans="115:115">
      <c r="DK13121" s="95"/>
    </row>
    <row r="13122" spans="115:115">
      <c r="DK13122" s="95"/>
    </row>
    <row r="13123" spans="115:115">
      <c r="DK13123" s="95"/>
    </row>
    <row r="13124" spans="115:115">
      <c r="DK13124" s="95"/>
    </row>
    <row r="13125" spans="115:115">
      <c r="DK13125" s="95"/>
    </row>
    <row r="13126" spans="115:115">
      <c r="DK13126" s="95"/>
    </row>
    <row r="13127" spans="115:115">
      <c r="DK13127" s="95"/>
    </row>
    <row r="13128" spans="115:115">
      <c r="DK13128" s="95"/>
    </row>
    <row r="13129" spans="115:115">
      <c r="DK13129" s="95"/>
    </row>
    <row r="13130" spans="115:115">
      <c r="DK13130" s="95"/>
    </row>
    <row r="13131" spans="115:115">
      <c r="DK13131" s="95"/>
    </row>
    <row r="13132" spans="115:115">
      <c r="DK13132" s="95"/>
    </row>
    <row r="13133" spans="115:115">
      <c r="DK13133" s="95"/>
    </row>
    <row r="13134" spans="115:115">
      <c r="DK13134" s="95"/>
    </row>
    <row r="13135" spans="115:115">
      <c r="DK13135" s="95"/>
    </row>
    <row r="13136" spans="115:115">
      <c r="DK13136" s="95"/>
    </row>
    <row r="13137" spans="115:115">
      <c r="DK13137" s="95"/>
    </row>
    <row r="13138" spans="115:115">
      <c r="DK13138" s="95"/>
    </row>
    <row r="13139" spans="115:115">
      <c r="DK13139" s="95"/>
    </row>
    <row r="13140" spans="115:115">
      <c r="DK13140" s="95"/>
    </row>
    <row r="13141" spans="115:115">
      <c r="DK13141" s="95"/>
    </row>
    <row r="13142" spans="115:115">
      <c r="DK13142" s="95"/>
    </row>
    <row r="13143" spans="115:115">
      <c r="DK13143" s="95"/>
    </row>
    <row r="13144" spans="115:115">
      <c r="DK13144" s="95"/>
    </row>
    <row r="13145" spans="115:115">
      <c r="DK13145" s="95"/>
    </row>
    <row r="13146" spans="115:115">
      <c r="DK13146" s="95"/>
    </row>
    <row r="13147" spans="115:115">
      <c r="DK13147" s="95"/>
    </row>
    <row r="13148" spans="115:115">
      <c r="DK13148" s="95"/>
    </row>
    <row r="13149" spans="115:115">
      <c r="DK13149" s="95"/>
    </row>
    <row r="13150" spans="115:115">
      <c r="DK13150" s="95"/>
    </row>
    <row r="13151" spans="115:115">
      <c r="DK13151" s="95"/>
    </row>
    <row r="13152" spans="115:115">
      <c r="DK13152" s="95"/>
    </row>
    <row r="13153" spans="115:115">
      <c r="DK13153" s="95"/>
    </row>
    <row r="13154" spans="115:115">
      <c r="DK13154" s="95"/>
    </row>
    <row r="13155" spans="115:115">
      <c r="DK13155" s="95"/>
    </row>
    <row r="13156" spans="115:115">
      <c r="DK13156" s="95"/>
    </row>
    <row r="13157" spans="115:115">
      <c r="DK13157" s="95"/>
    </row>
    <row r="13158" spans="115:115">
      <c r="DK13158" s="95"/>
    </row>
    <row r="13159" spans="115:115">
      <c r="DK13159" s="95"/>
    </row>
    <row r="13160" spans="115:115">
      <c r="DK13160" s="95"/>
    </row>
    <row r="13161" spans="115:115">
      <c r="DK13161" s="95"/>
    </row>
    <row r="13162" spans="115:115">
      <c r="DK13162" s="95"/>
    </row>
    <row r="13163" spans="115:115">
      <c r="DK13163" s="95"/>
    </row>
    <row r="13164" spans="115:115">
      <c r="DK13164" s="95"/>
    </row>
    <row r="13165" spans="115:115">
      <c r="DK13165" s="95"/>
    </row>
    <row r="13166" spans="115:115">
      <c r="DK13166" s="95"/>
    </row>
    <row r="13167" spans="115:115">
      <c r="DK13167" s="95"/>
    </row>
    <row r="13168" spans="115:115">
      <c r="DK13168" s="95"/>
    </row>
    <row r="13169" spans="115:115">
      <c r="DK13169" s="95"/>
    </row>
    <row r="13170" spans="115:115">
      <c r="DK13170" s="95"/>
    </row>
    <row r="13171" spans="115:115">
      <c r="DK13171" s="95"/>
    </row>
    <row r="13172" spans="115:115">
      <c r="DK13172" s="95"/>
    </row>
    <row r="13173" spans="115:115">
      <c r="DK13173" s="95"/>
    </row>
    <row r="13174" spans="115:115">
      <c r="DK13174" s="95"/>
    </row>
    <row r="13175" spans="115:115">
      <c r="DK13175" s="95"/>
    </row>
    <row r="13176" spans="115:115">
      <c r="DK13176" s="95"/>
    </row>
    <row r="13177" spans="115:115">
      <c r="DK13177" s="95"/>
    </row>
    <row r="13178" spans="115:115">
      <c r="DK13178" s="95"/>
    </row>
    <row r="13179" spans="115:115">
      <c r="DK13179" s="95"/>
    </row>
    <row r="13180" spans="115:115">
      <c r="DK13180" s="95"/>
    </row>
    <row r="13181" spans="115:115">
      <c r="DK13181" s="95"/>
    </row>
    <row r="13182" spans="115:115">
      <c r="DK13182" s="95"/>
    </row>
    <row r="13183" spans="115:115">
      <c r="DK13183" s="95"/>
    </row>
    <row r="13184" spans="115:115">
      <c r="DK13184" s="95"/>
    </row>
    <row r="13185" spans="115:115">
      <c r="DK13185" s="95"/>
    </row>
    <row r="13186" spans="115:115">
      <c r="DK13186" s="95"/>
    </row>
    <row r="13187" spans="115:115">
      <c r="DK13187" s="95"/>
    </row>
    <row r="13188" spans="115:115">
      <c r="DK13188" s="95"/>
    </row>
    <row r="13189" spans="115:115">
      <c r="DK13189" s="95"/>
    </row>
    <row r="13190" spans="115:115">
      <c r="DK13190" s="95"/>
    </row>
    <row r="13191" spans="115:115">
      <c r="DK13191" s="95"/>
    </row>
    <row r="13192" spans="115:115">
      <c r="DK13192" s="95"/>
    </row>
    <row r="13193" spans="115:115">
      <c r="DK13193" s="95"/>
    </row>
    <row r="13194" spans="115:115">
      <c r="DK13194" s="95"/>
    </row>
    <row r="13195" spans="115:115">
      <c r="DK13195" s="95"/>
    </row>
    <row r="13196" spans="115:115">
      <c r="DK13196" s="95"/>
    </row>
    <row r="13197" spans="115:115">
      <c r="DK13197" s="95"/>
    </row>
    <row r="13198" spans="115:115">
      <c r="DK13198" s="95"/>
    </row>
    <row r="13199" spans="115:115">
      <c r="DK13199" s="95"/>
    </row>
    <row r="13200" spans="115:115">
      <c r="DK13200" s="95"/>
    </row>
    <row r="13201" spans="115:115">
      <c r="DK13201" s="95"/>
    </row>
    <row r="13202" spans="115:115">
      <c r="DK13202" s="95"/>
    </row>
    <row r="13203" spans="115:115">
      <c r="DK13203" s="95"/>
    </row>
    <row r="13204" spans="115:115">
      <c r="DK13204" s="95"/>
    </row>
    <row r="13205" spans="115:115">
      <c r="DK13205" s="95"/>
    </row>
    <row r="13206" spans="115:115">
      <c r="DK13206" s="95"/>
    </row>
    <row r="13207" spans="115:115">
      <c r="DK13207" s="95"/>
    </row>
    <row r="13208" spans="115:115">
      <c r="DK13208" s="95"/>
    </row>
    <row r="13209" spans="115:115">
      <c r="DK13209" s="95"/>
    </row>
    <row r="13210" spans="115:115">
      <c r="DK13210" s="95"/>
    </row>
    <row r="13211" spans="115:115">
      <c r="DK13211" s="95"/>
    </row>
    <row r="13212" spans="115:115">
      <c r="DK13212" s="95"/>
    </row>
    <row r="13213" spans="115:115">
      <c r="DK13213" s="95"/>
    </row>
    <row r="13214" spans="115:115">
      <c r="DK13214" s="95"/>
    </row>
    <row r="13215" spans="115:115">
      <c r="DK13215" s="95"/>
    </row>
    <row r="13216" spans="115:115">
      <c r="DK13216" s="95"/>
    </row>
    <row r="13217" spans="115:115">
      <c r="DK13217" s="95"/>
    </row>
    <row r="13218" spans="115:115">
      <c r="DK13218" s="95"/>
    </row>
    <row r="13219" spans="115:115">
      <c r="DK13219" s="95"/>
    </row>
    <row r="13220" spans="115:115">
      <c r="DK13220" s="95"/>
    </row>
    <row r="13221" spans="115:115">
      <c r="DK13221" s="95"/>
    </row>
    <row r="13222" spans="115:115">
      <c r="DK13222" s="95"/>
    </row>
    <row r="13223" spans="115:115">
      <c r="DK13223" s="95"/>
    </row>
    <row r="13224" spans="115:115">
      <c r="DK13224" s="95"/>
    </row>
    <row r="13225" spans="115:115">
      <c r="DK13225" s="95"/>
    </row>
    <row r="13226" spans="115:115">
      <c r="DK13226" s="95"/>
    </row>
    <row r="13227" spans="115:115">
      <c r="DK13227" s="95"/>
    </row>
    <row r="13228" spans="115:115">
      <c r="DK13228" s="95"/>
    </row>
    <row r="13229" spans="115:115">
      <c r="DK13229" s="95"/>
    </row>
    <row r="13230" spans="115:115">
      <c r="DK13230" s="95"/>
    </row>
    <row r="13231" spans="115:115">
      <c r="DK13231" s="95"/>
    </row>
    <row r="13232" spans="115:115">
      <c r="DK13232" s="95"/>
    </row>
    <row r="13233" spans="115:115">
      <c r="DK13233" s="95"/>
    </row>
    <row r="13234" spans="115:115">
      <c r="DK13234" s="95"/>
    </row>
    <row r="13235" spans="115:115">
      <c r="DK13235" s="95"/>
    </row>
    <row r="13236" spans="115:115">
      <c r="DK13236" s="95"/>
    </row>
    <row r="13237" spans="115:115">
      <c r="DK13237" s="95"/>
    </row>
    <row r="13238" spans="115:115">
      <c r="DK13238" s="95"/>
    </row>
    <row r="13239" spans="115:115">
      <c r="DK13239" s="95"/>
    </row>
    <row r="13240" spans="115:115">
      <c r="DK13240" s="95"/>
    </row>
    <row r="13241" spans="115:115">
      <c r="DK13241" s="95"/>
    </row>
    <row r="13242" spans="115:115">
      <c r="DK13242" s="95"/>
    </row>
    <row r="13243" spans="115:115">
      <c r="DK13243" s="95"/>
    </row>
    <row r="13244" spans="115:115">
      <c r="DK13244" s="95"/>
    </row>
    <row r="13245" spans="115:115">
      <c r="DK13245" s="95"/>
    </row>
    <row r="13246" spans="115:115">
      <c r="DK13246" s="95"/>
    </row>
    <row r="13247" spans="115:115">
      <c r="DK13247" s="95"/>
    </row>
    <row r="13248" spans="115:115">
      <c r="DK13248" s="95"/>
    </row>
    <row r="13249" spans="115:115">
      <c r="DK13249" s="95"/>
    </row>
    <row r="13250" spans="115:115">
      <c r="DK13250" s="95"/>
    </row>
    <row r="13251" spans="115:115">
      <c r="DK13251" s="95"/>
    </row>
    <row r="13252" spans="115:115">
      <c r="DK13252" s="95"/>
    </row>
    <row r="13253" spans="115:115">
      <c r="DK13253" s="95"/>
    </row>
    <row r="13254" spans="115:115">
      <c r="DK13254" s="95"/>
    </row>
    <row r="13255" spans="115:115">
      <c r="DK13255" s="95"/>
    </row>
    <row r="13256" spans="115:115">
      <c r="DK13256" s="95"/>
    </row>
    <row r="13257" spans="115:115">
      <c r="DK13257" s="95"/>
    </row>
    <row r="13258" spans="115:115">
      <c r="DK13258" s="95"/>
    </row>
    <row r="13259" spans="115:115">
      <c r="DK13259" s="95"/>
    </row>
    <row r="13260" spans="115:115">
      <c r="DK13260" s="95"/>
    </row>
    <row r="13261" spans="115:115">
      <c r="DK13261" s="95"/>
    </row>
    <row r="13262" spans="115:115">
      <c r="DK13262" s="95"/>
    </row>
    <row r="13263" spans="115:115">
      <c r="DK13263" s="95"/>
    </row>
    <row r="13264" spans="115:115">
      <c r="DK13264" s="95"/>
    </row>
    <row r="13265" spans="115:115">
      <c r="DK13265" s="95"/>
    </row>
    <row r="13266" spans="115:115">
      <c r="DK13266" s="95"/>
    </row>
    <row r="13267" spans="115:115">
      <c r="DK13267" s="95"/>
    </row>
    <row r="13268" spans="115:115">
      <c r="DK13268" s="95"/>
    </row>
    <row r="13269" spans="115:115">
      <c r="DK13269" s="95"/>
    </row>
    <row r="13270" spans="115:115">
      <c r="DK13270" s="95"/>
    </row>
    <row r="13271" spans="115:115">
      <c r="DK13271" s="95"/>
    </row>
    <row r="13272" spans="115:115">
      <c r="DK13272" s="95"/>
    </row>
    <row r="13273" spans="115:115">
      <c r="DK13273" s="95"/>
    </row>
    <row r="13274" spans="115:115">
      <c r="DK13274" s="95"/>
    </row>
    <row r="13275" spans="115:115">
      <c r="DK13275" s="95"/>
    </row>
    <row r="13276" spans="115:115">
      <c r="DK13276" s="95"/>
    </row>
    <row r="13277" spans="115:115">
      <c r="DK13277" s="95"/>
    </row>
    <row r="13278" spans="115:115">
      <c r="DK13278" s="95"/>
    </row>
    <row r="13279" spans="115:115">
      <c r="DK13279" s="95"/>
    </row>
    <row r="13280" spans="115:115">
      <c r="DK13280" s="95"/>
    </row>
    <row r="13281" spans="115:115">
      <c r="DK13281" s="95"/>
    </row>
    <row r="13282" spans="115:115">
      <c r="DK13282" s="95"/>
    </row>
    <row r="13283" spans="115:115">
      <c r="DK13283" s="95"/>
    </row>
    <row r="13284" spans="115:115">
      <c r="DK13284" s="95"/>
    </row>
    <row r="13285" spans="115:115">
      <c r="DK13285" s="95"/>
    </row>
    <row r="13286" spans="115:115">
      <c r="DK13286" s="95"/>
    </row>
    <row r="13287" spans="115:115">
      <c r="DK13287" s="95"/>
    </row>
    <row r="13288" spans="115:115">
      <c r="DK13288" s="95"/>
    </row>
    <row r="13289" spans="115:115">
      <c r="DK13289" s="95"/>
    </row>
    <row r="13290" spans="115:115">
      <c r="DK13290" s="95"/>
    </row>
    <row r="13291" spans="115:115">
      <c r="DK13291" s="95"/>
    </row>
    <row r="13292" spans="115:115">
      <c r="DK13292" s="95"/>
    </row>
    <row r="13293" spans="115:115">
      <c r="DK13293" s="95"/>
    </row>
    <row r="13294" spans="115:115">
      <c r="DK13294" s="95"/>
    </row>
    <row r="13295" spans="115:115">
      <c r="DK13295" s="95"/>
    </row>
    <row r="13296" spans="115:115">
      <c r="DK13296" s="95"/>
    </row>
    <row r="13297" spans="115:115">
      <c r="DK13297" s="95"/>
    </row>
    <row r="13298" spans="115:115">
      <c r="DK13298" s="95"/>
    </row>
    <row r="13299" spans="115:115">
      <c r="DK13299" s="95"/>
    </row>
    <row r="13300" spans="115:115">
      <c r="DK13300" s="95"/>
    </row>
    <row r="13301" spans="115:115">
      <c r="DK13301" s="95"/>
    </row>
    <row r="13302" spans="115:115">
      <c r="DK13302" s="95"/>
    </row>
    <row r="13303" spans="115:115">
      <c r="DK13303" s="95"/>
    </row>
    <row r="13304" spans="115:115">
      <c r="DK13304" s="95"/>
    </row>
    <row r="13305" spans="115:115">
      <c r="DK13305" s="95"/>
    </row>
    <row r="13306" spans="115:115">
      <c r="DK13306" s="95"/>
    </row>
    <row r="13307" spans="115:115">
      <c r="DK13307" s="95"/>
    </row>
    <row r="13308" spans="115:115">
      <c r="DK13308" s="95"/>
    </row>
    <row r="13309" spans="115:115">
      <c r="DK13309" s="95"/>
    </row>
    <row r="13310" spans="115:115">
      <c r="DK13310" s="95"/>
    </row>
    <row r="13311" spans="115:115">
      <c r="DK13311" s="95"/>
    </row>
    <row r="13312" spans="115:115">
      <c r="DK13312" s="95"/>
    </row>
    <row r="13313" spans="115:115">
      <c r="DK13313" s="95"/>
    </row>
    <row r="13314" spans="115:115">
      <c r="DK13314" s="95"/>
    </row>
    <row r="13315" spans="115:115">
      <c r="DK13315" s="95"/>
    </row>
    <row r="13316" spans="115:115">
      <c r="DK13316" s="95"/>
    </row>
    <row r="13317" spans="115:115">
      <c r="DK13317" s="95"/>
    </row>
    <row r="13318" spans="115:115">
      <c r="DK13318" s="95"/>
    </row>
    <row r="13319" spans="115:115">
      <c r="DK13319" s="95"/>
    </row>
    <row r="13320" spans="115:115">
      <c r="DK13320" s="95"/>
    </row>
    <row r="13321" spans="115:115">
      <c r="DK13321" s="95"/>
    </row>
    <row r="13322" spans="115:115">
      <c r="DK13322" s="95"/>
    </row>
    <row r="13323" spans="115:115">
      <c r="DK13323" s="95"/>
    </row>
    <row r="13324" spans="115:115">
      <c r="DK13324" s="95"/>
    </row>
    <row r="13325" spans="115:115">
      <c r="DK13325" s="95"/>
    </row>
    <row r="13326" spans="115:115">
      <c r="DK13326" s="95"/>
    </row>
    <row r="13327" spans="115:115">
      <c r="DK13327" s="95"/>
    </row>
    <row r="13328" spans="115:115">
      <c r="DK13328" s="95"/>
    </row>
    <row r="13329" spans="115:115">
      <c r="DK13329" s="95"/>
    </row>
    <row r="13330" spans="115:115">
      <c r="DK13330" s="95"/>
    </row>
    <row r="13331" spans="115:115">
      <c r="DK13331" s="95"/>
    </row>
    <row r="13332" spans="115:115">
      <c r="DK13332" s="95"/>
    </row>
    <row r="13333" spans="115:115">
      <c r="DK13333" s="95"/>
    </row>
    <row r="13334" spans="115:115">
      <c r="DK13334" s="95"/>
    </row>
    <row r="13335" spans="115:115">
      <c r="DK13335" s="95"/>
    </row>
    <row r="13336" spans="115:115">
      <c r="DK13336" s="95"/>
    </row>
    <row r="13337" spans="115:115">
      <c r="DK13337" s="95"/>
    </row>
    <row r="13338" spans="115:115">
      <c r="DK13338" s="95"/>
    </row>
    <row r="13339" spans="115:115">
      <c r="DK13339" s="95"/>
    </row>
    <row r="13340" spans="115:115">
      <c r="DK13340" s="95"/>
    </row>
    <row r="13341" spans="115:115">
      <c r="DK13341" s="95"/>
    </row>
    <row r="13342" spans="115:115">
      <c r="DK13342" s="95"/>
    </row>
    <row r="13343" spans="115:115">
      <c r="DK13343" s="95"/>
    </row>
    <row r="13344" spans="115:115">
      <c r="DK13344" s="95"/>
    </row>
    <row r="13345" spans="115:115">
      <c r="DK13345" s="95"/>
    </row>
    <row r="13346" spans="115:115">
      <c r="DK13346" s="95"/>
    </row>
    <row r="13347" spans="115:115">
      <c r="DK13347" s="95"/>
    </row>
    <row r="13348" spans="115:115">
      <c r="DK13348" s="95"/>
    </row>
    <row r="13349" spans="115:115">
      <c r="DK13349" s="95"/>
    </row>
    <row r="13350" spans="115:115">
      <c r="DK13350" s="95"/>
    </row>
    <row r="13351" spans="115:115">
      <c r="DK13351" s="95"/>
    </row>
    <row r="13352" spans="115:115">
      <c r="DK13352" s="95"/>
    </row>
    <row r="13353" spans="115:115">
      <c r="DK13353" s="95"/>
    </row>
    <row r="13354" spans="115:115">
      <c r="DK13354" s="95"/>
    </row>
    <row r="13355" spans="115:115">
      <c r="DK13355" s="95"/>
    </row>
    <row r="13356" spans="115:115">
      <c r="DK13356" s="95"/>
    </row>
    <row r="13357" spans="115:115">
      <c r="DK13357" s="95"/>
    </row>
    <row r="13358" spans="115:115">
      <c r="DK13358" s="95"/>
    </row>
    <row r="13359" spans="115:115">
      <c r="DK13359" s="95"/>
    </row>
    <row r="13360" spans="115:115">
      <c r="DK13360" s="95"/>
    </row>
    <row r="13361" spans="115:115">
      <c r="DK13361" s="95"/>
    </row>
    <row r="13362" spans="115:115">
      <c r="DK13362" s="95"/>
    </row>
    <row r="13363" spans="115:115">
      <c r="DK13363" s="95"/>
    </row>
    <row r="13364" spans="115:115">
      <c r="DK13364" s="95"/>
    </row>
    <row r="13365" spans="115:115">
      <c r="DK13365" s="95"/>
    </row>
    <row r="13366" spans="115:115">
      <c r="DK13366" s="95"/>
    </row>
    <row r="13367" spans="115:115">
      <c r="DK13367" s="95"/>
    </row>
    <row r="13368" spans="115:115">
      <c r="DK13368" s="95"/>
    </row>
    <row r="13369" spans="115:115">
      <c r="DK13369" s="95"/>
    </row>
    <row r="13370" spans="115:115">
      <c r="DK13370" s="95"/>
    </row>
    <row r="13371" spans="115:115">
      <c r="DK13371" s="95"/>
    </row>
    <row r="13372" spans="115:115">
      <c r="DK13372" s="95"/>
    </row>
    <row r="13373" spans="115:115">
      <c r="DK13373" s="95"/>
    </row>
    <row r="13374" spans="115:115">
      <c r="DK13374" s="95"/>
    </row>
    <row r="13375" spans="115:115">
      <c r="DK13375" s="95"/>
    </row>
    <row r="13376" spans="115:115">
      <c r="DK13376" s="95"/>
    </row>
    <row r="13377" spans="115:115">
      <c r="DK13377" s="95"/>
    </row>
    <row r="13378" spans="115:115">
      <c r="DK13378" s="95"/>
    </row>
    <row r="13379" spans="115:115">
      <c r="DK13379" s="95"/>
    </row>
    <row r="13380" spans="115:115">
      <c r="DK13380" s="95"/>
    </row>
    <row r="13381" spans="115:115">
      <c r="DK13381" s="95"/>
    </row>
    <row r="13382" spans="115:115">
      <c r="DK13382" s="95"/>
    </row>
    <row r="13383" spans="115:115">
      <c r="DK13383" s="95"/>
    </row>
    <row r="13384" spans="115:115">
      <c r="DK13384" s="95"/>
    </row>
    <row r="13385" spans="115:115">
      <c r="DK13385" s="95"/>
    </row>
    <row r="13386" spans="115:115">
      <c r="DK13386" s="95"/>
    </row>
    <row r="13387" spans="115:115">
      <c r="DK13387" s="95"/>
    </row>
    <row r="13388" spans="115:115">
      <c r="DK13388" s="95"/>
    </row>
    <row r="13389" spans="115:115">
      <c r="DK13389" s="95"/>
    </row>
    <row r="13390" spans="115:115">
      <c r="DK13390" s="95"/>
    </row>
    <row r="13391" spans="115:115">
      <c r="DK13391" s="95"/>
    </row>
    <row r="13392" spans="115:115">
      <c r="DK13392" s="95"/>
    </row>
    <row r="13393" spans="115:115">
      <c r="DK13393" s="95"/>
    </row>
    <row r="13394" spans="115:115">
      <c r="DK13394" s="95"/>
    </row>
    <row r="13395" spans="115:115">
      <c r="DK13395" s="95"/>
    </row>
    <row r="13396" spans="115:115">
      <c r="DK13396" s="95"/>
    </row>
    <row r="13397" spans="115:115">
      <c r="DK13397" s="95"/>
    </row>
    <row r="13398" spans="115:115">
      <c r="DK13398" s="95"/>
    </row>
    <row r="13399" spans="115:115">
      <c r="DK13399" s="95"/>
    </row>
    <row r="13400" spans="115:115">
      <c r="DK13400" s="95"/>
    </row>
    <row r="13401" spans="115:115">
      <c r="DK13401" s="95"/>
    </row>
    <row r="13402" spans="115:115">
      <c r="DK13402" s="95"/>
    </row>
    <row r="13403" spans="115:115">
      <c r="DK13403" s="95"/>
    </row>
    <row r="13404" spans="115:115">
      <c r="DK13404" s="95"/>
    </row>
    <row r="13405" spans="115:115">
      <c r="DK13405" s="95"/>
    </row>
    <row r="13406" spans="115:115">
      <c r="DK13406" s="95"/>
    </row>
    <row r="13407" spans="115:115">
      <c r="DK13407" s="95"/>
    </row>
    <row r="13408" spans="115:115">
      <c r="DK13408" s="95"/>
    </row>
    <row r="13409" spans="115:115">
      <c r="DK13409" s="95"/>
    </row>
    <row r="13410" spans="115:115">
      <c r="DK13410" s="95"/>
    </row>
    <row r="13411" spans="115:115">
      <c r="DK13411" s="95"/>
    </row>
    <row r="13412" spans="115:115">
      <c r="DK13412" s="95"/>
    </row>
    <row r="13413" spans="115:115">
      <c r="DK13413" s="95"/>
    </row>
    <row r="13414" spans="115:115">
      <c r="DK13414" s="95"/>
    </row>
    <row r="13415" spans="115:115">
      <c r="DK13415" s="95"/>
    </row>
    <row r="13416" spans="115:115">
      <c r="DK13416" s="95"/>
    </row>
    <row r="13417" spans="115:115">
      <c r="DK13417" s="95"/>
    </row>
    <row r="13418" spans="115:115">
      <c r="DK13418" s="95"/>
    </row>
    <row r="13419" spans="115:115">
      <c r="DK13419" s="95"/>
    </row>
    <row r="13420" spans="115:115">
      <c r="DK13420" s="95"/>
    </row>
    <row r="13421" spans="115:115">
      <c r="DK13421" s="95"/>
    </row>
    <row r="13422" spans="115:115">
      <c r="DK13422" s="95"/>
    </row>
    <row r="13423" spans="115:115">
      <c r="DK13423" s="95"/>
    </row>
    <row r="13424" spans="115:115">
      <c r="DK13424" s="95"/>
    </row>
    <row r="13425" spans="115:115">
      <c r="DK13425" s="95"/>
    </row>
    <row r="13426" spans="115:115">
      <c r="DK13426" s="95"/>
    </row>
    <row r="13427" spans="115:115">
      <c r="DK13427" s="95"/>
    </row>
    <row r="13428" spans="115:115">
      <c r="DK13428" s="95"/>
    </row>
    <row r="13429" spans="115:115">
      <c r="DK13429" s="95"/>
    </row>
    <row r="13430" spans="115:115">
      <c r="DK13430" s="95"/>
    </row>
    <row r="13431" spans="115:115">
      <c r="DK13431" s="95"/>
    </row>
    <row r="13432" spans="115:115">
      <c r="DK13432" s="95"/>
    </row>
    <row r="13433" spans="115:115">
      <c r="DK13433" s="95"/>
    </row>
    <row r="13434" spans="115:115">
      <c r="DK13434" s="95"/>
    </row>
    <row r="13435" spans="115:115">
      <c r="DK13435" s="95"/>
    </row>
    <row r="13436" spans="115:115">
      <c r="DK13436" s="95"/>
    </row>
    <row r="13437" spans="115:115">
      <c r="DK13437" s="95"/>
    </row>
    <row r="13438" spans="115:115">
      <c r="DK13438" s="95"/>
    </row>
    <row r="13439" spans="115:115">
      <c r="DK13439" s="95"/>
    </row>
    <row r="13440" spans="115:115">
      <c r="DK13440" s="95"/>
    </row>
    <row r="13441" spans="115:115">
      <c r="DK13441" s="95"/>
    </row>
    <row r="13442" spans="115:115">
      <c r="DK13442" s="95"/>
    </row>
    <row r="13443" spans="115:115">
      <c r="DK13443" s="95"/>
    </row>
    <row r="13444" spans="115:115">
      <c r="DK13444" s="95"/>
    </row>
    <row r="13445" spans="115:115">
      <c r="DK13445" s="95"/>
    </row>
    <row r="13446" spans="115:115">
      <c r="DK13446" s="95"/>
    </row>
    <row r="13447" spans="115:115">
      <c r="DK13447" s="95"/>
    </row>
    <row r="13448" spans="115:115">
      <c r="DK13448" s="95"/>
    </row>
    <row r="13449" spans="115:115">
      <c r="DK13449" s="95"/>
    </row>
    <row r="13450" spans="115:115">
      <c r="DK13450" s="95"/>
    </row>
    <row r="13451" spans="115:115">
      <c r="DK13451" s="95"/>
    </row>
    <row r="13452" spans="115:115">
      <c r="DK13452" s="95"/>
    </row>
    <row r="13453" spans="115:115">
      <c r="DK13453" s="95"/>
    </row>
    <row r="13454" spans="115:115">
      <c r="DK13454" s="95"/>
    </row>
    <row r="13455" spans="115:115">
      <c r="DK13455" s="95"/>
    </row>
    <row r="13456" spans="115:115">
      <c r="DK13456" s="95"/>
    </row>
    <row r="13457" spans="115:115">
      <c r="DK13457" s="95"/>
    </row>
    <row r="13458" spans="115:115">
      <c r="DK13458" s="95"/>
    </row>
    <row r="13459" spans="115:115">
      <c r="DK13459" s="95"/>
    </row>
    <row r="13460" spans="115:115">
      <c r="DK13460" s="95"/>
    </row>
    <row r="13461" spans="115:115">
      <c r="DK13461" s="95"/>
    </row>
    <row r="13462" spans="115:115">
      <c r="DK13462" s="95"/>
    </row>
    <row r="13463" spans="115:115">
      <c r="DK13463" s="95"/>
    </row>
    <row r="13464" spans="115:115">
      <c r="DK13464" s="95"/>
    </row>
    <row r="13465" spans="115:115">
      <c r="DK13465" s="95"/>
    </row>
    <row r="13466" spans="115:115">
      <c r="DK13466" s="95"/>
    </row>
    <row r="13467" spans="115:115">
      <c r="DK13467" s="95"/>
    </row>
    <row r="13468" spans="115:115">
      <c r="DK13468" s="95"/>
    </row>
    <row r="13469" spans="115:115">
      <c r="DK13469" s="95"/>
    </row>
    <row r="13470" spans="115:115">
      <c r="DK13470" s="95"/>
    </row>
    <row r="13471" spans="115:115">
      <c r="DK13471" s="95"/>
    </row>
    <row r="13472" spans="115:115">
      <c r="DK13472" s="95"/>
    </row>
    <row r="13473" spans="115:115">
      <c r="DK13473" s="95"/>
    </row>
    <row r="13474" spans="115:115">
      <c r="DK13474" s="95"/>
    </row>
    <row r="13475" spans="115:115">
      <c r="DK13475" s="95"/>
    </row>
    <row r="13476" spans="115:115">
      <c r="DK13476" s="95"/>
    </row>
    <row r="13477" spans="115:115">
      <c r="DK13477" s="95"/>
    </row>
    <row r="13478" spans="115:115">
      <c r="DK13478" s="95"/>
    </row>
    <row r="13479" spans="115:115">
      <c r="DK13479" s="95"/>
    </row>
    <row r="13480" spans="115:115">
      <c r="DK13480" s="95"/>
    </row>
    <row r="13481" spans="115:115">
      <c r="DK13481" s="95"/>
    </row>
    <row r="13482" spans="115:115">
      <c r="DK13482" s="95"/>
    </row>
    <row r="13483" spans="115:115">
      <c r="DK13483" s="95"/>
    </row>
    <row r="13484" spans="115:115">
      <c r="DK13484" s="95"/>
    </row>
    <row r="13485" spans="115:115">
      <c r="DK13485" s="95"/>
    </row>
    <row r="13486" spans="115:115">
      <c r="DK13486" s="95"/>
    </row>
    <row r="13487" spans="115:115">
      <c r="DK13487" s="95"/>
    </row>
    <row r="13488" spans="115:115">
      <c r="DK13488" s="95"/>
    </row>
    <row r="13489" spans="115:115">
      <c r="DK13489" s="95"/>
    </row>
    <row r="13490" spans="115:115">
      <c r="DK13490" s="95"/>
    </row>
    <row r="13491" spans="115:115">
      <c r="DK13491" s="95"/>
    </row>
    <row r="13492" spans="115:115">
      <c r="DK13492" s="95"/>
    </row>
    <row r="13493" spans="115:115">
      <c r="DK13493" s="95"/>
    </row>
    <row r="13494" spans="115:115">
      <c r="DK13494" s="95"/>
    </row>
    <row r="13495" spans="115:115">
      <c r="DK13495" s="95"/>
    </row>
    <row r="13496" spans="115:115">
      <c r="DK13496" s="95"/>
    </row>
    <row r="13497" spans="115:115">
      <c r="DK13497" s="95"/>
    </row>
    <row r="13498" spans="115:115">
      <c r="DK13498" s="95"/>
    </row>
    <row r="13499" spans="115:115">
      <c r="DK13499" s="95"/>
    </row>
    <row r="13500" spans="115:115">
      <c r="DK13500" s="95"/>
    </row>
    <row r="13501" spans="115:115">
      <c r="DK13501" s="95"/>
    </row>
    <row r="13502" spans="115:115">
      <c r="DK13502" s="95"/>
    </row>
    <row r="13503" spans="115:115">
      <c r="DK13503" s="95"/>
    </row>
    <row r="13504" spans="115:115">
      <c r="DK13504" s="95"/>
    </row>
    <row r="13505" spans="115:115">
      <c r="DK13505" s="95"/>
    </row>
    <row r="13506" spans="115:115">
      <c r="DK13506" s="95"/>
    </row>
    <row r="13507" spans="115:115">
      <c r="DK13507" s="95"/>
    </row>
    <row r="13508" spans="115:115">
      <c r="DK13508" s="95"/>
    </row>
    <row r="13509" spans="115:115">
      <c r="DK13509" s="95"/>
    </row>
    <row r="13510" spans="115:115">
      <c r="DK13510" s="95"/>
    </row>
    <row r="13511" spans="115:115">
      <c r="DK13511" s="95"/>
    </row>
    <row r="13512" spans="115:115">
      <c r="DK13512" s="95"/>
    </row>
    <row r="13513" spans="115:115">
      <c r="DK13513" s="95"/>
    </row>
    <row r="13514" spans="115:115">
      <c r="DK13514" s="95"/>
    </row>
    <row r="13515" spans="115:115">
      <c r="DK13515" s="95"/>
    </row>
    <row r="13516" spans="115:115">
      <c r="DK13516" s="95"/>
    </row>
    <row r="13517" spans="115:115">
      <c r="DK13517" s="95"/>
    </row>
    <row r="13518" spans="115:115">
      <c r="DK13518" s="95"/>
    </row>
    <row r="13519" spans="115:115">
      <c r="DK13519" s="95"/>
    </row>
    <row r="13520" spans="115:115">
      <c r="DK13520" s="95"/>
    </row>
    <row r="13521" spans="115:115">
      <c r="DK13521" s="95"/>
    </row>
    <row r="13522" spans="115:115">
      <c r="DK13522" s="95"/>
    </row>
    <row r="13523" spans="115:115">
      <c r="DK13523" s="95"/>
    </row>
    <row r="13524" spans="115:115">
      <c r="DK13524" s="95"/>
    </row>
    <row r="13525" spans="115:115">
      <c r="DK13525" s="95"/>
    </row>
    <row r="13526" spans="115:115">
      <c r="DK13526" s="95"/>
    </row>
    <row r="13527" spans="115:115">
      <c r="DK13527" s="95"/>
    </row>
    <row r="13528" spans="115:115">
      <c r="DK13528" s="95"/>
    </row>
    <row r="13529" spans="115:115">
      <c r="DK13529" s="95"/>
    </row>
    <row r="13530" spans="115:115">
      <c r="DK13530" s="95"/>
    </row>
    <row r="13531" spans="115:115">
      <c r="DK13531" s="95"/>
    </row>
    <row r="13532" spans="115:115">
      <c r="DK13532" s="95"/>
    </row>
    <row r="13533" spans="115:115">
      <c r="DK13533" s="95"/>
    </row>
    <row r="13534" spans="115:115">
      <c r="DK13534" s="95"/>
    </row>
    <row r="13535" spans="115:115">
      <c r="DK13535" s="95"/>
    </row>
    <row r="13536" spans="115:115">
      <c r="DK13536" s="95"/>
    </row>
    <row r="13537" spans="115:115">
      <c r="DK13537" s="95"/>
    </row>
    <row r="13538" spans="115:115">
      <c r="DK13538" s="95"/>
    </row>
    <row r="13539" spans="115:115">
      <c r="DK13539" s="95"/>
    </row>
    <row r="13540" spans="115:115">
      <c r="DK13540" s="95"/>
    </row>
    <row r="13541" spans="115:115">
      <c r="DK13541" s="95"/>
    </row>
    <row r="13542" spans="115:115">
      <c r="DK13542" s="95"/>
    </row>
    <row r="13543" spans="115:115">
      <c r="DK13543" s="95"/>
    </row>
    <row r="13544" spans="115:115">
      <c r="DK13544" s="95"/>
    </row>
    <row r="13545" spans="115:115">
      <c r="DK13545" s="95"/>
    </row>
    <row r="13546" spans="115:115">
      <c r="DK13546" s="95"/>
    </row>
    <row r="13547" spans="115:115">
      <c r="DK13547" s="95"/>
    </row>
    <row r="13548" spans="115:115">
      <c r="DK13548" s="95"/>
    </row>
    <row r="13549" spans="115:115">
      <c r="DK13549" s="95"/>
    </row>
    <row r="13550" spans="115:115">
      <c r="DK13550" s="95"/>
    </row>
    <row r="13551" spans="115:115">
      <c r="DK13551" s="95"/>
    </row>
    <row r="13552" spans="115:115">
      <c r="DK13552" s="95"/>
    </row>
    <row r="13553" spans="115:115">
      <c r="DK13553" s="95"/>
    </row>
    <row r="13554" spans="115:115">
      <c r="DK13554" s="95"/>
    </row>
    <row r="13555" spans="115:115">
      <c r="DK13555" s="95"/>
    </row>
    <row r="13556" spans="115:115">
      <c r="DK13556" s="95"/>
    </row>
    <row r="13557" spans="115:115">
      <c r="DK13557" s="95"/>
    </row>
    <row r="13558" spans="115:115">
      <c r="DK13558" s="95"/>
    </row>
    <row r="13559" spans="115:115">
      <c r="DK13559" s="95"/>
    </row>
    <row r="13560" spans="115:115">
      <c r="DK13560" s="95"/>
    </row>
    <row r="13561" spans="115:115">
      <c r="DK13561" s="95"/>
    </row>
    <row r="13562" spans="115:115">
      <c r="DK13562" s="95"/>
    </row>
    <row r="13563" spans="115:115">
      <c r="DK13563" s="95"/>
    </row>
    <row r="13564" spans="115:115">
      <c r="DK13564" s="95"/>
    </row>
    <row r="13565" spans="115:115">
      <c r="DK13565" s="95"/>
    </row>
    <row r="13566" spans="115:115">
      <c r="DK13566" s="95"/>
    </row>
    <row r="13567" spans="115:115">
      <c r="DK13567" s="95"/>
    </row>
    <row r="13568" spans="115:115">
      <c r="DK13568" s="95"/>
    </row>
    <row r="13569" spans="115:115">
      <c r="DK13569" s="95"/>
    </row>
    <row r="13570" spans="115:115">
      <c r="DK13570" s="95"/>
    </row>
    <row r="13571" spans="115:115">
      <c r="DK13571" s="95"/>
    </row>
    <row r="13572" spans="115:115">
      <c r="DK13572" s="95"/>
    </row>
    <row r="13573" spans="115:115">
      <c r="DK13573" s="95"/>
    </row>
    <row r="13574" spans="115:115">
      <c r="DK13574" s="95"/>
    </row>
    <row r="13575" spans="115:115">
      <c r="DK13575" s="95"/>
    </row>
    <row r="13576" spans="115:115">
      <c r="DK13576" s="95"/>
    </row>
    <row r="13577" spans="115:115">
      <c r="DK13577" s="95"/>
    </row>
    <row r="13578" spans="115:115">
      <c r="DK13578" s="95"/>
    </row>
    <row r="13579" spans="115:115">
      <c r="DK13579" s="95"/>
    </row>
    <row r="13580" spans="115:115">
      <c r="DK13580" s="95"/>
    </row>
    <row r="13581" spans="115:115">
      <c r="DK13581" s="95"/>
    </row>
    <row r="13582" spans="115:115">
      <c r="DK13582" s="95"/>
    </row>
    <row r="13583" spans="115:115">
      <c r="DK13583" s="95"/>
    </row>
    <row r="13584" spans="115:115">
      <c r="DK13584" s="95"/>
    </row>
    <row r="13585" spans="115:115">
      <c r="DK13585" s="95"/>
    </row>
    <row r="13586" spans="115:115">
      <c r="DK13586" s="95"/>
    </row>
    <row r="13587" spans="115:115">
      <c r="DK13587" s="95"/>
    </row>
    <row r="13588" spans="115:115">
      <c r="DK13588" s="95"/>
    </row>
    <row r="13589" spans="115:115">
      <c r="DK13589" s="95"/>
    </row>
    <row r="13590" spans="115:115">
      <c r="DK13590" s="95"/>
    </row>
    <row r="13591" spans="115:115">
      <c r="DK13591" s="95"/>
    </row>
    <row r="13592" spans="115:115">
      <c r="DK13592" s="95"/>
    </row>
    <row r="13593" spans="115:115">
      <c r="DK13593" s="95"/>
    </row>
    <row r="13594" spans="115:115">
      <c r="DK13594" s="95"/>
    </row>
    <row r="13595" spans="115:115">
      <c r="DK13595" s="95"/>
    </row>
    <row r="13596" spans="115:115">
      <c r="DK13596" s="95"/>
    </row>
    <row r="13597" spans="115:115">
      <c r="DK13597" s="95"/>
    </row>
    <row r="13598" spans="115:115">
      <c r="DK13598" s="95"/>
    </row>
    <row r="13599" spans="115:115">
      <c r="DK13599" s="95"/>
    </row>
    <row r="13600" spans="115:115">
      <c r="DK13600" s="95"/>
    </row>
    <row r="13601" spans="115:115">
      <c r="DK13601" s="95"/>
    </row>
    <row r="13602" spans="115:115">
      <c r="DK13602" s="95"/>
    </row>
    <row r="13603" spans="115:115">
      <c r="DK13603" s="95"/>
    </row>
    <row r="13604" spans="115:115">
      <c r="DK13604" s="95"/>
    </row>
    <row r="13605" spans="115:115">
      <c r="DK13605" s="95"/>
    </row>
    <row r="13606" spans="115:115">
      <c r="DK13606" s="95"/>
    </row>
    <row r="13607" spans="115:115">
      <c r="DK13607" s="95"/>
    </row>
    <row r="13608" spans="115:115">
      <c r="DK13608" s="95"/>
    </row>
    <row r="13609" spans="115:115">
      <c r="DK13609" s="95"/>
    </row>
    <row r="13610" spans="115:115">
      <c r="DK13610" s="95"/>
    </row>
    <row r="13611" spans="115:115">
      <c r="DK13611" s="95"/>
    </row>
    <row r="13612" spans="115:115">
      <c r="DK13612" s="95"/>
    </row>
    <row r="13613" spans="115:115">
      <c r="DK13613" s="95"/>
    </row>
    <row r="13614" spans="115:115">
      <c r="DK13614" s="95"/>
    </row>
    <row r="13615" spans="115:115">
      <c r="DK13615" s="95"/>
    </row>
    <row r="13616" spans="115:115">
      <c r="DK13616" s="95"/>
    </row>
    <row r="13617" spans="115:115">
      <c r="DK13617" s="95"/>
    </row>
    <row r="13618" spans="115:115">
      <c r="DK13618" s="95"/>
    </row>
    <row r="13619" spans="115:115">
      <c r="DK13619" s="95"/>
    </row>
    <row r="13620" spans="115:115">
      <c r="DK13620" s="95"/>
    </row>
    <row r="13621" spans="115:115">
      <c r="DK13621" s="95"/>
    </row>
    <row r="13622" spans="115:115">
      <c r="DK13622" s="95"/>
    </row>
    <row r="13623" spans="115:115">
      <c r="DK13623" s="95"/>
    </row>
    <row r="13624" spans="115:115">
      <c r="DK13624" s="95"/>
    </row>
    <row r="13625" spans="115:115">
      <c r="DK13625" s="95"/>
    </row>
    <row r="13626" spans="115:115">
      <c r="DK13626" s="95"/>
    </row>
    <row r="13627" spans="115:115">
      <c r="DK13627" s="95"/>
    </row>
    <row r="13628" spans="115:115">
      <c r="DK13628" s="95"/>
    </row>
    <row r="13629" spans="115:115">
      <c r="DK13629" s="95"/>
    </row>
    <row r="13630" spans="115:115">
      <c r="DK13630" s="95"/>
    </row>
    <row r="13631" spans="115:115">
      <c r="DK13631" s="95"/>
    </row>
    <row r="13632" spans="115:115">
      <c r="DK13632" s="95"/>
    </row>
    <row r="13633" spans="115:115">
      <c r="DK13633" s="95"/>
    </row>
    <row r="13634" spans="115:115">
      <c r="DK13634" s="95"/>
    </row>
    <row r="13635" spans="115:115">
      <c r="DK13635" s="95"/>
    </row>
    <row r="13636" spans="115:115">
      <c r="DK13636" s="95"/>
    </row>
    <row r="13637" spans="115:115">
      <c r="DK13637" s="95"/>
    </row>
    <row r="13638" spans="115:115">
      <c r="DK13638" s="95"/>
    </row>
    <row r="13639" spans="115:115">
      <c r="DK13639" s="95"/>
    </row>
    <row r="13640" spans="115:115">
      <c r="DK13640" s="95"/>
    </row>
    <row r="13641" spans="115:115">
      <c r="DK13641" s="95"/>
    </row>
    <row r="13642" spans="115:115">
      <c r="DK13642" s="95"/>
    </row>
    <row r="13643" spans="115:115">
      <c r="DK13643" s="95"/>
    </row>
    <row r="13644" spans="115:115">
      <c r="DK13644" s="95"/>
    </row>
    <row r="13645" spans="115:115">
      <c r="DK13645" s="95"/>
    </row>
    <row r="13646" spans="115:115">
      <c r="DK13646" s="95"/>
    </row>
    <row r="13647" spans="115:115">
      <c r="DK13647" s="95"/>
    </row>
    <row r="13648" spans="115:115">
      <c r="DK13648" s="95"/>
    </row>
    <row r="13649" spans="115:115">
      <c r="DK13649" s="95"/>
    </row>
    <row r="13650" spans="115:115">
      <c r="DK13650" s="95"/>
    </row>
    <row r="13651" spans="115:115">
      <c r="DK13651" s="95"/>
    </row>
    <row r="13652" spans="115:115">
      <c r="DK13652" s="95"/>
    </row>
    <row r="13653" spans="115:115">
      <c r="DK13653" s="95"/>
    </row>
    <row r="13654" spans="115:115">
      <c r="DK13654" s="95"/>
    </row>
    <row r="13655" spans="115:115">
      <c r="DK13655" s="95"/>
    </row>
    <row r="13656" spans="115:115">
      <c r="DK13656" s="95"/>
    </row>
    <row r="13657" spans="115:115">
      <c r="DK13657" s="95"/>
    </row>
    <row r="13658" spans="115:115">
      <c r="DK13658" s="95"/>
    </row>
    <row r="13659" spans="115:115">
      <c r="DK13659" s="95"/>
    </row>
    <row r="13660" spans="115:115">
      <c r="DK13660" s="95"/>
    </row>
    <row r="13661" spans="115:115">
      <c r="DK13661" s="95"/>
    </row>
    <row r="13662" spans="115:115">
      <c r="DK13662" s="95"/>
    </row>
    <row r="13663" spans="115:115">
      <c r="DK13663" s="95"/>
    </row>
    <row r="13664" spans="115:115">
      <c r="DK13664" s="95"/>
    </row>
    <row r="13665" spans="115:115">
      <c r="DK13665" s="95"/>
    </row>
    <row r="13666" spans="115:115">
      <c r="DK13666" s="95"/>
    </row>
    <row r="13667" spans="115:115">
      <c r="DK13667" s="95"/>
    </row>
    <row r="13668" spans="115:115">
      <c r="DK13668" s="95"/>
    </row>
    <row r="13669" spans="115:115">
      <c r="DK13669" s="95"/>
    </row>
    <row r="13670" spans="115:115">
      <c r="DK13670" s="95"/>
    </row>
    <row r="13671" spans="115:115">
      <c r="DK13671" s="95"/>
    </row>
    <row r="13672" spans="115:115">
      <c r="DK13672" s="95"/>
    </row>
    <row r="13673" spans="115:115">
      <c r="DK13673" s="95"/>
    </row>
    <row r="13674" spans="115:115">
      <c r="DK13674" s="95"/>
    </row>
    <row r="13675" spans="115:115">
      <c r="DK13675" s="95"/>
    </row>
    <row r="13676" spans="115:115">
      <c r="DK13676" s="95"/>
    </row>
    <row r="13677" spans="115:115">
      <c r="DK13677" s="95"/>
    </row>
    <row r="13678" spans="115:115">
      <c r="DK13678" s="95"/>
    </row>
    <row r="13679" spans="115:115">
      <c r="DK13679" s="95"/>
    </row>
    <row r="13680" spans="115:115">
      <c r="DK13680" s="95"/>
    </row>
    <row r="13681" spans="115:115">
      <c r="DK13681" s="95"/>
    </row>
    <row r="13682" spans="115:115">
      <c r="DK13682" s="95"/>
    </row>
    <row r="13683" spans="115:115">
      <c r="DK13683" s="95"/>
    </row>
    <row r="13684" spans="115:115">
      <c r="DK13684" s="95"/>
    </row>
    <row r="13685" spans="115:115">
      <c r="DK13685" s="95"/>
    </row>
    <row r="13686" spans="115:115">
      <c r="DK13686" s="95"/>
    </row>
    <row r="13687" spans="115:115">
      <c r="DK13687" s="95"/>
    </row>
    <row r="13688" spans="115:115">
      <c r="DK13688" s="95"/>
    </row>
    <row r="13689" spans="115:115">
      <c r="DK13689" s="95"/>
    </row>
    <row r="13690" spans="115:115">
      <c r="DK13690" s="95"/>
    </row>
    <row r="13691" spans="115:115">
      <c r="DK13691" s="95"/>
    </row>
    <row r="13692" spans="115:115">
      <c r="DK13692" s="95"/>
    </row>
    <row r="13693" spans="115:115">
      <c r="DK13693" s="95"/>
    </row>
    <row r="13694" spans="115:115">
      <c r="DK13694" s="95"/>
    </row>
    <row r="13695" spans="115:115">
      <c r="DK13695" s="95"/>
    </row>
    <row r="13696" spans="115:115">
      <c r="DK13696" s="95"/>
    </row>
    <row r="13697" spans="115:115">
      <c r="DK13697" s="95"/>
    </row>
    <row r="13698" spans="115:115">
      <c r="DK13698" s="95"/>
    </row>
    <row r="13699" spans="115:115">
      <c r="DK13699" s="95"/>
    </row>
    <row r="13700" spans="115:115">
      <c r="DK13700" s="95"/>
    </row>
    <row r="13701" spans="115:115">
      <c r="DK13701" s="95"/>
    </row>
    <row r="13702" spans="115:115">
      <c r="DK13702" s="95"/>
    </row>
    <row r="13703" spans="115:115">
      <c r="DK13703" s="95"/>
    </row>
    <row r="13704" spans="115:115">
      <c r="DK13704" s="95"/>
    </row>
    <row r="13705" spans="115:115">
      <c r="DK13705" s="95"/>
    </row>
    <row r="13706" spans="115:115">
      <c r="DK13706" s="95"/>
    </row>
    <row r="13707" spans="115:115">
      <c r="DK13707" s="95"/>
    </row>
    <row r="13708" spans="115:115">
      <c r="DK13708" s="95"/>
    </row>
    <row r="13709" spans="115:115">
      <c r="DK13709" s="95"/>
    </row>
    <row r="13710" spans="115:115">
      <c r="DK13710" s="95"/>
    </row>
    <row r="13711" spans="115:115">
      <c r="DK13711" s="95"/>
    </row>
    <row r="13712" spans="115:115">
      <c r="DK13712" s="95"/>
    </row>
    <row r="13713" spans="115:115">
      <c r="DK13713" s="95"/>
    </row>
    <row r="13714" spans="115:115">
      <c r="DK13714" s="95"/>
    </row>
    <row r="13715" spans="115:115">
      <c r="DK13715" s="95"/>
    </row>
    <row r="13716" spans="115:115">
      <c r="DK13716" s="95"/>
    </row>
    <row r="13717" spans="115:115">
      <c r="DK13717" s="95"/>
    </row>
    <row r="13718" spans="115:115">
      <c r="DK13718" s="95"/>
    </row>
    <row r="13719" spans="115:115">
      <c r="DK13719" s="95"/>
    </row>
    <row r="13720" spans="115:115">
      <c r="DK13720" s="95"/>
    </row>
    <row r="13721" spans="115:115">
      <c r="DK13721" s="95"/>
    </row>
    <row r="13722" spans="115:115">
      <c r="DK13722" s="95"/>
    </row>
    <row r="13723" spans="115:115">
      <c r="DK13723" s="95"/>
    </row>
    <row r="13724" spans="115:115">
      <c r="DK13724" s="95"/>
    </row>
    <row r="13725" spans="115:115">
      <c r="DK13725" s="95"/>
    </row>
    <row r="13726" spans="115:115">
      <c r="DK13726" s="95"/>
    </row>
    <row r="13727" spans="115:115">
      <c r="DK13727" s="95"/>
    </row>
    <row r="13728" spans="115:115">
      <c r="DK13728" s="95"/>
    </row>
    <row r="13729" spans="115:115">
      <c r="DK13729" s="95"/>
    </row>
    <row r="13730" spans="115:115">
      <c r="DK13730" s="95"/>
    </row>
    <row r="13731" spans="115:115">
      <c r="DK13731" s="95"/>
    </row>
    <row r="13732" spans="115:115">
      <c r="DK13732" s="95"/>
    </row>
    <row r="13733" spans="115:115">
      <c r="DK13733" s="95"/>
    </row>
    <row r="13734" spans="115:115">
      <c r="DK13734" s="95"/>
    </row>
    <row r="13735" spans="115:115">
      <c r="DK13735" s="95"/>
    </row>
    <row r="13736" spans="115:115">
      <c r="DK13736" s="95"/>
    </row>
    <row r="13737" spans="115:115">
      <c r="DK13737" s="95"/>
    </row>
    <row r="13738" spans="115:115">
      <c r="DK13738" s="95"/>
    </row>
    <row r="13739" spans="115:115">
      <c r="DK13739" s="95"/>
    </row>
    <row r="13740" spans="115:115">
      <c r="DK13740" s="95"/>
    </row>
    <row r="13741" spans="115:115">
      <c r="DK13741" s="95"/>
    </row>
    <row r="13742" spans="115:115">
      <c r="DK13742" s="95"/>
    </row>
    <row r="13743" spans="115:115">
      <c r="DK13743" s="95"/>
    </row>
    <row r="13744" spans="115:115">
      <c r="DK13744" s="95"/>
    </row>
    <row r="13745" spans="115:115">
      <c r="DK13745" s="95"/>
    </row>
    <row r="13746" spans="115:115">
      <c r="DK13746" s="95"/>
    </row>
    <row r="13747" spans="115:115">
      <c r="DK13747" s="95"/>
    </row>
    <row r="13748" spans="115:115">
      <c r="DK13748" s="95"/>
    </row>
    <row r="13749" spans="115:115">
      <c r="DK13749" s="95"/>
    </row>
    <row r="13750" spans="115:115">
      <c r="DK13750" s="95"/>
    </row>
    <row r="13751" spans="115:115">
      <c r="DK13751" s="95"/>
    </row>
    <row r="13752" spans="115:115">
      <c r="DK13752" s="95"/>
    </row>
    <row r="13753" spans="115:115">
      <c r="DK13753" s="95"/>
    </row>
    <row r="13754" spans="115:115">
      <c r="DK13754" s="95"/>
    </row>
    <row r="13755" spans="115:115">
      <c r="DK13755" s="95"/>
    </row>
    <row r="13756" spans="115:115">
      <c r="DK13756" s="95"/>
    </row>
    <row r="13757" spans="115:115">
      <c r="DK13757" s="95"/>
    </row>
    <row r="13758" spans="115:115">
      <c r="DK13758" s="95"/>
    </row>
    <row r="13759" spans="115:115">
      <c r="DK13759" s="95"/>
    </row>
    <row r="13760" spans="115:115">
      <c r="DK13760" s="95"/>
    </row>
    <row r="13761" spans="115:115">
      <c r="DK13761" s="95"/>
    </row>
    <row r="13762" spans="115:115">
      <c r="DK13762" s="95"/>
    </row>
    <row r="13763" spans="115:115">
      <c r="DK13763" s="95"/>
    </row>
    <row r="13764" spans="115:115">
      <c r="DK13764" s="95"/>
    </row>
    <row r="13765" spans="115:115">
      <c r="DK13765" s="95"/>
    </row>
    <row r="13766" spans="115:115">
      <c r="DK13766" s="95"/>
    </row>
    <row r="13767" spans="115:115">
      <c r="DK13767" s="95"/>
    </row>
    <row r="13768" spans="115:115">
      <c r="DK13768" s="95"/>
    </row>
    <row r="13769" spans="115:115">
      <c r="DK13769" s="95"/>
    </row>
    <row r="13770" spans="115:115">
      <c r="DK13770" s="95"/>
    </row>
    <row r="13771" spans="115:115">
      <c r="DK13771" s="95"/>
    </row>
    <row r="13772" spans="115:115">
      <c r="DK13772" s="95"/>
    </row>
    <row r="13773" spans="115:115">
      <c r="DK13773" s="95"/>
    </row>
    <row r="13774" spans="115:115">
      <c r="DK13774" s="95"/>
    </row>
    <row r="13775" spans="115:115">
      <c r="DK13775" s="95"/>
    </row>
    <row r="13776" spans="115:115">
      <c r="DK13776" s="95"/>
    </row>
    <row r="13777" spans="115:115">
      <c r="DK13777" s="95"/>
    </row>
    <row r="13778" spans="115:115">
      <c r="DK13778" s="95"/>
    </row>
    <row r="13779" spans="115:115">
      <c r="DK13779" s="95"/>
    </row>
    <row r="13780" spans="115:115">
      <c r="DK13780" s="95"/>
    </row>
    <row r="13781" spans="115:115">
      <c r="DK13781" s="95"/>
    </row>
    <row r="13782" spans="115:115">
      <c r="DK13782" s="95"/>
    </row>
    <row r="13783" spans="115:115">
      <c r="DK13783" s="95"/>
    </row>
    <row r="13784" spans="115:115">
      <c r="DK13784" s="95"/>
    </row>
    <row r="13785" spans="115:115">
      <c r="DK13785" s="95"/>
    </row>
    <row r="13786" spans="115:115">
      <c r="DK13786" s="95"/>
    </row>
    <row r="13787" spans="115:115">
      <c r="DK13787" s="95"/>
    </row>
    <row r="13788" spans="115:115">
      <c r="DK13788" s="95"/>
    </row>
    <row r="13789" spans="115:115">
      <c r="DK13789" s="95"/>
    </row>
    <row r="13790" spans="115:115">
      <c r="DK13790" s="95"/>
    </row>
    <row r="13791" spans="115:115">
      <c r="DK13791" s="95"/>
    </row>
    <row r="13792" spans="115:115">
      <c r="DK13792" s="95"/>
    </row>
    <row r="13793" spans="115:115">
      <c r="DK13793" s="95"/>
    </row>
    <row r="13794" spans="115:115">
      <c r="DK13794" s="95"/>
    </row>
    <row r="13795" spans="115:115">
      <c r="DK13795" s="95"/>
    </row>
    <row r="13796" spans="115:115">
      <c r="DK13796" s="95"/>
    </row>
    <row r="13797" spans="115:115">
      <c r="DK13797" s="95"/>
    </row>
    <row r="13798" spans="115:115">
      <c r="DK13798" s="95"/>
    </row>
    <row r="13799" spans="115:115">
      <c r="DK13799" s="95"/>
    </row>
    <row r="13800" spans="115:115">
      <c r="DK13800" s="95"/>
    </row>
    <row r="13801" spans="115:115">
      <c r="DK13801" s="95"/>
    </row>
    <row r="13802" spans="115:115">
      <c r="DK13802" s="95"/>
    </row>
    <row r="13803" spans="115:115">
      <c r="DK13803" s="95"/>
    </row>
    <row r="13804" spans="115:115">
      <c r="DK13804" s="95"/>
    </row>
    <row r="13805" spans="115:115">
      <c r="DK13805" s="95"/>
    </row>
    <row r="13806" spans="115:115">
      <c r="DK13806" s="95"/>
    </row>
    <row r="13807" spans="115:115">
      <c r="DK13807" s="95"/>
    </row>
    <row r="13808" spans="115:115">
      <c r="DK13808" s="95"/>
    </row>
    <row r="13809" spans="115:115">
      <c r="DK13809" s="95"/>
    </row>
    <row r="13810" spans="115:115">
      <c r="DK13810" s="95"/>
    </row>
    <row r="13811" spans="115:115">
      <c r="DK13811" s="95"/>
    </row>
    <row r="13812" spans="115:115">
      <c r="DK13812" s="95"/>
    </row>
    <row r="13813" spans="115:115">
      <c r="DK13813" s="95"/>
    </row>
    <row r="13814" spans="115:115">
      <c r="DK13814" s="95"/>
    </row>
    <row r="13815" spans="115:115">
      <c r="DK13815" s="95"/>
    </row>
    <row r="13816" spans="115:115">
      <c r="DK13816" s="95"/>
    </row>
    <row r="13817" spans="115:115">
      <c r="DK13817" s="95"/>
    </row>
    <row r="13818" spans="115:115">
      <c r="DK13818" s="95"/>
    </row>
    <row r="13819" spans="115:115">
      <c r="DK13819" s="95"/>
    </row>
    <row r="13820" spans="115:115">
      <c r="DK13820" s="95"/>
    </row>
    <row r="13821" spans="115:115">
      <c r="DK13821" s="95"/>
    </row>
    <row r="13822" spans="115:115">
      <c r="DK13822" s="95"/>
    </row>
    <row r="13823" spans="115:115">
      <c r="DK13823" s="95"/>
    </row>
    <row r="13824" spans="115:115">
      <c r="DK13824" s="95"/>
    </row>
    <row r="13825" spans="115:115">
      <c r="DK13825" s="95"/>
    </row>
    <row r="13826" spans="115:115">
      <c r="DK13826" s="95"/>
    </row>
    <row r="13827" spans="115:115">
      <c r="DK13827" s="95"/>
    </row>
    <row r="13828" spans="115:115">
      <c r="DK13828" s="95"/>
    </row>
    <row r="13829" spans="115:115">
      <c r="DK13829" s="95"/>
    </row>
    <row r="13830" spans="115:115">
      <c r="DK13830" s="95"/>
    </row>
    <row r="13831" spans="115:115">
      <c r="DK13831" s="95"/>
    </row>
    <row r="13832" spans="115:115">
      <c r="DK13832" s="95"/>
    </row>
    <row r="13833" spans="115:115">
      <c r="DK13833" s="95"/>
    </row>
    <row r="13834" spans="115:115">
      <c r="DK13834" s="95"/>
    </row>
    <row r="13835" spans="115:115">
      <c r="DK13835" s="95"/>
    </row>
    <row r="13836" spans="115:115">
      <c r="DK13836" s="95"/>
    </row>
    <row r="13837" spans="115:115">
      <c r="DK13837" s="95"/>
    </row>
    <row r="13838" spans="115:115">
      <c r="DK13838" s="95"/>
    </row>
    <row r="13839" spans="115:115">
      <c r="DK13839" s="95"/>
    </row>
    <row r="13840" spans="115:115">
      <c r="DK13840" s="95"/>
    </row>
    <row r="13841" spans="115:115">
      <c r="DK13841" s="95"/>
    </row>
    <row r="13842" spans="115:115">
      <c r="DK13842" s="95"/>
    </row>
    <row r="13843" spans="115:115">
      <c r="DK13843" s="95"/>
    </row>
    <row r="13844" spans="115:115">
      <c r="DK13844" s="95"/>
    </row>
    <row r="13845" spans="115:115">
      <c r="DK13845" s="95"/>
    </row>
    <row r="13846" spans="115:115">
      <c r="DK13846" s="95"/>
    </row>
    <row r="13847" spans="115:115">
      <c r="DK13847" s="95"/>
    </row>
    <row r="13848" spans="115:115">
      <c r="DK13848" s="95"/>
    </row>
    <row r="13849" spans="115:115">
      <c r="DK13849" s="95"/>
    </row>
    <row r="13850" spans="115:115">
      <c r="DK13850" s="95"/>
    </row>
    <row r="13851" spans="115:115">
      <c r="DK13851" s="95"/>
    </row>
    <row r="13852" spans="115:115">
      <c r="DK13852" s="95"/>
    </row>
    <row r="13853" spans="115:115">
      <c r="DK13853" s="95"/>
    </row>
    <row r="13854" spans="115:115">
      <c r="DK13854" s="95"/>
    </row>
    <row r="13855" spans="115:115">
      <c r="DK13855" s="95"/>
    </row>
    <row r="13856" spans="115:115">
      <c r="DK13856" s="95"/>
    </row>
    <row r="13857" spans="115:115">
      <c r="DK13857" s="95"/>
    </row>
    <row r="13858" spans="115:115">
      <c r="DK13858" s="95"/>
    </row>
    <row r="13859" spans="115:115">
      <c r="DK13859" s="95"/>
    </row>
    <row r="13860" spans="115:115">
      <c r="DK13860" s="95"/>
    </row>
    <row r="13861" spans="115:115">
      <c r="DK13861" s="95"/>
    </row>
    <row r="13862" spans="115:115">
      <c r="DK13862" s="95"/>
    </row>
    <row r="13863" spans="115:115">
      <c r="DK13863" s="95"/>
    </row>
    <row r="13864" spans="115:115">
      <c r="DK13864" s="95"/>
    </row>
    <row r="13865" spans="115:115">
      <c r="DK13865" s="95"/>
    </row>
    <row r="13866" spans="115:115">
      <c r="DK13866" s="95"/>
    </row>
    <row r="13867" spans="115:115">
      <c r="DK13867" s="95"/>
    </row>
    <row r="13868" spans="115:115">
      <c r="DK13868" s="95"/>
    </row>
    <row r="13869" spans="115:115">
      <c r="DK13869" s="95"/>
    </row>
    <row r="13870" spans="115:115">
      <c r="DK13870" s="95"/>
    </row>
    <row r="13871" spans="115:115">
      <c r="DK13871" s="95"/>
    </row>
    <row r="13872" spans="115:115">
      <c r="DK13872" s="95"/>
    </row>
    <row r="13873" spans="115:115">
      <c r="DK13873" s="95"/>
    </row>
    <row r="13874" spans="115:115">
      <c r="DK13874" s="95"/>
    </row>
    <row r="13875" spans="115:115">
      <c r="DK13875" s="95"/>
    </row>
    <row r="13876" spans="115:115">
      <c r="DK13876" s="95"/>
    </row>
    <row r="13877" spans="115:115">
      <c r="DK13877" s="95"/>
    </row>
    <row r="13878" spans="115:115">
      <c r="DK13878" s="95"/>
    </row>
    <row r="13879" spans="115:115">
      <c r="DK13879" s="95"/>
    </row>
    <row r="13880" spans="115:115">
      <c r="DK13880" s="95"/>
    </row>
    <row r="13881" spans="115:115">
      <c r="DK13881" s="95"/>
    </row>
    <row r="13882" spans="115:115">
      <c r="DK13882" s="95"/>
    </row>
    <row r="13883" spans="115:115">
      <c r="DK13883" s="95"/>
    </row>
    <row r="13884" spans="115:115">
      <c r="DK13884" s="95"/>
    </row>
    <row r="13885" spans="115:115">
      <c r="DK13885" s="95"/>
    </row>
    <row r="13886" spans="115:115">
      <c r="DK13886" s="95"/>
    </row>
    <row r="13887" spans="115:115">
      <c r="DK13887" s="95"/>
    </row>
    <row r="13888" spans="115:115">
      <c r="DK13888" s="95"/>
    </row>
    <row r="13889" spans="115:115">
      <c r="DK13889" s="95"/>
    </row>
    <row r="13890" spans="115:115">
      <c r="DK13890" s="95"/>
    </row>
    <row r="13891" spans="115:115">
      <c r="DK13891" s="95"/>
    </row>
    <row r="13892" spans="115:115">
      <c r="DK13892" s="95"/>
    </row>
    <row r="13893" spans="115:115">
      <c r="DK13893" s="95"/>
    </row>
    <row r="13894" spans="115:115">
      <c r="DK13894" s="95"/>
    </row>
    <row r="13895" spans="115:115">
      <c r="DK13895" s="95"/>
    </row>
    <row r="13896" spans="115:115">
      <c r="DK13896" s="95"/>
    </row>
    <row r="13897" spans="115:115">
      <c r="DK13897" s="95"/>
    </row>
    <row r="13898" spans="115:115">
      <c r="DK13898" s="95"/>
    </row>
    <row r="13899" spans="115:115">
      <c r="DK13899" s="95"/>
    </row>
    <row r="13900" spans="115:115">
      <c r="DK13900" s="95"/>
    </row>
    <row r="13901" spans="115:115">
      <c r="DK13901" s="95"/>
    </row>
    <row r="13902" spans="115:115">
      <c r="DK13902" s="95"/>
    </row>
    <row r="13903" spans="115:115">
      <c r="DK13903" s="95"/>
    </row>
    <row r="13904" spans="115:115">
      <c r="DK13904" s="95"/>
    </row>
    <row r="13905" spans="115:115">
      <c r="DK13905" s="95"/>
    </row>
    <row r="13906" spans="115:115">
      <c r="DK13906" s="95"/>
    </row>
    <row r="13907" spans="115:115">
      <c r="DK13907" s="95"/>
    </row>
    <row r="13908" spans="115:115">
      <c r="DK13908" s="95"/>
    </row>
    <row r="13909" spans="115:115">
      <c r="DK13909" s="95"/>
    </row>
    <row r="13910" spans="115:115">
      <c r="DK13910" s="95"/>
    </row>
    <row r="13911" spans="115:115">
      <c r="DK13911" s="95"/>
    </row>
    <row r="13912" spans="115:115">
      <c r="DK13912" s="95"/>
    </row>
    <row r="13913" spans="115:115">
      <c r="DK13913" s="95"/>
    </row>
    <row r="13914" spans="115:115">
      <c r="DK13914" s="95"/>
    </row>
    <row r="13915" spans="115:115">
      <c r="DK13915" s="95"/>
    </row>
    <row r="13916" spans="115:115">
      <c r="DK13916" s="95"/>
    </row>
    <row r="13917" spans="115:115">
      <c r="DK13917" s="95"/>
    </row>
    <row r="13918" spans="115:115">
      <c r="DK13918" s="95"/>
    </row>
    <row r="13919" spans="115:115">
      <c r="DK13919" s="95"/>
    </row>
    <row r="13920" spans="115:115">
      <c r="DK13920" s="95"/>
    </row>
    <row r="13921" spans="115:115">
      <c r="DK13921" s="95"/>
    </row>
    <row r="13922" spans="115:115">
      <c r="DK13922" s="95"/>
    </row>
    <row r="13923" spans="115:115">
      <c r="DK13923" s="95"/>
    </row>
    <row r="13924" spans="115:115">
      <c r="DK13924" s="95"/>
    </row>
    <row r="13925" spans="115:115">
      <c r="DK13925" s="95"/>
    </row>
    <row r="13926" spans="115:115">
      <c r="DK13926" s="95"/>
    </row>
    <row r="13927" spans="115:115">
      <c r="DK13927" s="95"/>
    </row>
    <row r="13928" spans="115:115">
      <c r="DK13928" s="95"/>
    </row>
    <row r="13929" spans="115:115">
      <c r="DK13929" s="95"/>
    </row>
    <row r="13930" spans="115:115">
      <c r="DK13930" s="95"/>
    </row>
    <row r="13931" spans="115:115">
      <c r="DK13931" s="95"/>
    </row>
    <row r="13932" spans="115:115">
      <c r="DK13932" s="95"/>
    </row>
    <row r="13933" spans="115:115">
      <c r="DK13933" s="95"/>
    </row>
    <row r="13934" spans="115:115">
      <c r="DK13934" s="95"/>
    </row>
    <row r="13935" spans="115:115">
      <c r="DK13935" s="95"/>
    </row>
    <row r="13936" spans="115:115">
      <c r="DK13936" s="95"/>
    </row>
    <row r="13937" spans="115:115">
      <c r="DK13937" s="95"/>
    </row>
    <row r="13938" spans="115:115">
      <c r="DK13938" s="95"/>
    </row>
    <row r="13939" spans="115:115">
      <c r="DK13939" s="95"/>
    </row>
    <row r="13940" spans="115:115">
      <c r="DK13940" s="95"/>
    </row>
    <row r="13941" spans="115:115">
      <c r="DK13941" s="95"/>
    </row>
    <row r="13942" spans="115:115">
      <c r="DK13942" s="95"/>
    </row>
    <row r="13943" spans="115:115">
      <c r="DK13943" s="95"/>
    </row>
    <row r="13944" spans="115:115">
      <c r="DK13944" s="95"/>
    </row>
    <row r="13945" spans="115:115">
      <c r="DK13945" s="95"/>
    </row>
    <row r="13946" spans="115:115">
      <c r="DK13946" s="95"/>
    </row>
    <row r="13947" spans="115:115">
      <c r="DK13947" s="95"/>
    </row>
    <row r="13948" spans="115:115">
      <c r="DK13948" s="95"/>
    </row>
    <row r="13949" spans="115:115">
      <c r="DK13949" s="95"/>
    </row>
    <row r="13950" spans="115:115">
      <c r="DK13950" s="95"/>
    </row>
    <row r="13951" spans="115:115">
      <c r="DK13951" s="95"/>
    </row>
    <row r="13952" spans="115:115">
      <c r="DK13952" s="95"/>
    </row>
    <row r="13953" spans="115:115">
      <c r="DK13953" s="95"/>
    </row>
    <row r="13954" spans="115:115">
      <c r="DK13954" s="95"/>
    </row>
    <row r="13955" spans="115:115">
      <c r="DK13955" s="95"/>
    </row>
    <row r="13956" spans="115:115">
      <c r="DK13956" s="95"/>
    </row>
    <row r="13957" spans="115:115">
      <c r="DK13957" s="95"/>
    </row>
    <row r="13958" spans="115:115">
      <c r="DK13958" s="95"/>
    </row>
    <row r="13959" spans="115:115">
      <c r="DK13959" s="95"/>
    </row>
    <row r="13960" spans="115:115">
      <c r="DK13960" s="95"/>
    </row>
    <row r="13961" spans="115:115">
      <c r="DK13961" s="95"/>
    </row>
    <row r="13962" spans="115:115">
      <c r="DK13962" s="95"/>
    </row>
    <row r="13963" spans="115:115">
      <c r="DK13963" s="95"/>
    </row>
    <row r="13964" spans="115:115">
      <c r="DK13964" s="95"/>
    </row>
    <row r="13965" spans="115:115">
      <c r="DK13965" s="95"/>
    </row>
    <row r="13966" spans="115:115">
      <c r="DK13966" s="95"/>
    </row>
    <row r="13967" spans="115:115">
      <c r="DK13967" s="95"/>
    </row>
    <row r="13968" spans="115:115">
      <c r="DK13968" s="95"/>
    </row>
    <row r="13969" spans="115:115">
      <c r="DK13969" s="95"/>
    </row>
    <row r="13970" spans="115:115">
      <c r="DK13970" s="95"/>
    </row>
    <row r="13971" spans="115:115">
      <c r="DK13971" s="95"/>
    </row>
    <row r="13972" spans="115:115">
      <c r="DK13972" s="95"/>
    </row>
    <row r="13973" spans="115:115">
      <c r="DK13973" s="95"/>
    </row>
    <row r="13974" spans="115:115">
      <c r="DK13974" s="95"/>
    </row>
    <row r="13975" spans="115:115">
      <c r="DK13975" s="95"/>
    </row>
    <row r="13976" spans="115:115">
      <c r="DK13976" s="95"/>
    </row>
    <row r="13977" spans="115:115">
      <c r="DK13977" s="95"/>
    </row>
    <row r="13978" spans="115:115">
      <c r="DK13978" s="95"/>
    </row>
    <row r="13979" spans="115:115">
      <c r="DK13979" s="95"/>
    </row>
    <row r="13980" spans="115:115">
      <c r="DK13980" s="95"/>
    </row>
    <row r="13981" spans="115:115">
      <c r="DK13981" s="95"/>
    </row>
    <row r="13982" spans="115:115">
      <c r="DK13982" s="95"/>
    </row>
    <row r="13983" spans="115:115">
      <c r="DK13983" s="95"/>
    </row>
    <row r="13984" spans="115:115">
      <c r="DK13984" s="95"/>
    </row>
    <row r="13985" spans="115:115">
      <c r="DK13985" s="95"/>
    </row>
    <row r="13986" spans="115:115">
      <c r="DK13986" s="95"/>
    </row>
    <row r="13987" spans="115:115">
      <c r="DK13987" s="95"/>
    </row>
    <row r="13988" spans="115:115">
      <c r="DK13988" s="95"/>
    </row>
    <row r="13989" spans="115:115">
      <c r="DK13989" s="95"/>
    </row>
    <row r="13990" spans="115:115">
      <c r="DK13990" s="95"/>
    </row>
    <row r="13991" spans="115:115">
      <c r="DK13991" s="95"/>
    </row>
    <row r="13992" spans="115:115">
      <c r="DK13992" s="95"/>
    </row>
    <row r="13993" spans="115:115">
      <c r="DK13993" s="95"/>
    </row>
    <row r="13994" spans="115:115">
      <c r="DK13994" s="95"/>
    </row>
    <row r="13995" spans="115:115">
      <c r="DK13995" s="95"/>
    </row>
    <row r="13996" spans="115:115">
      <c r="DK13996" s="95"/>
    </row>
    <row r="13997" spans="115:115">
      <c r="DK13997" s="95"/>
    </row>
    <row r="13998" spans="115:115">
      <c r="DK13998" s="95"/>
    </row>
    <row r="13999" spans="115:115">
      <c r="DK13999" s="95"/>
    </row>
    <row r="14000" spans="115:115">
      <c r="DK14000" s="95"/>
    </row>
    <row r="14001" spans="115:115">
      <c r="DK14001" s="95"/>
    </row>
    <row r="14002" spans="115:115">
      <c r="DK14002" s="95"/>
    </row>
    <row r="14003" spans="115:115">
      <c r="DK14003" s="95"/>
    </row>
    <row r="14004" spans="115:115">
      <c r="DK14004" s="95"/>
    </row>
    <row r="14005" spans="115:115">
      <c r="DK14005" s="95"/>
    </row>
    <row r="14006" spans="115:115">
      <c r="DK14006" s="95"/>
    </row>
    <row r="14007" spans="115:115">
      <c r="DK14007" s="95"/>
    </row>
    <row r="14008" spans="115:115">
      <c r="DK14008" s="95"/>
    </row>
    <row r="14009" spans="115:115">
      <c r="DK14009" s="95"/>
    </row>
    <row r="14010" spans="115:115">
      <c r="DK14010" s="95"/>
    </row>
    <row r="14011" spans="115:115">
      <c r="DK14011" s="95"/>
    </row>
    <row r="14012" spans="115:115">
      <c r="DK14012" s="95"/>
    </row>
    <row r="14013" spans="115:115">
      <c r="DK14013" s="95"/>
    </row>
    <row r="14014" spans="115:115">
      <c r="DK14014" s="95"/>
    </row>
    <row r="14015" spans="115:115">
      <c r="DK14015" s="95"/>
    </row>
    <row r="14016" spans="115:115">
      <c r="DK14016" s="95"/>
    </row>
    <row r="14017" spans="115:115">
      <c r="DK14017" s="95"/>
    </row>
    <row r="14018" spans="115:115">
      <c r="DK14018" s="95"/>
    </row>
    <row r="14019" spans="115:115">
      <c r="DK14019" s="95"/>
    </row>
    <row r="14020" spans="115:115">
      <c r="DK14020" s="95"/>
    </row>
    <row r="14021" spans="115:115">
      <c r="DK14021" s="95"/>
    </row>
    <row r="14022" spans="115:115">
      <c r="DK14022" s="95"/>
    </row>
    <row r="14023" spans="115:115">
      <c r="DK14023" s="95"/>
    </row>
    <row r="14024" spans="115:115">
      <c r="DK14024" s="95"/>
    </row>
    <row r="14025" spans="115:115">
      <c r="DK14025" s="95"/>
    </row>
    <row r="14026" spans="115:115">
      <c r="DK14026" s="95"/>
    </row>
    <row r="14027" spans="115:115">
      <c r="DK14027" s="95"/>
    </row>
    <row r="14028" spans="115:115">
      <c r="DK14028" s="95"/>
    </row>
    <row r="14029" spans="115:115">
      <c r="DK14029" s="95"/>
    </row>
    <row r="14030" spans="115:115">
      <c r="DK14030" s="95"/>
    </row>
    <row r="14031" spans="115:115">
      <c r="DK14031" s="95"/>
    </row>
    <row r="14032" spans="115:115">
      <c r="DK14032" s="95"/>
    </row>
    <row r="14033" spans="115:115">
      <c r="DK14033" s="95"/>
    </row>
    <row r="14034" spans="115:115">
      <c r="DK14034" s="95"/>
    </row>
    <row r="14035" spans="115:115">
      <c r="DK14035" s="95"/>
    </row>
    <row r="14036" spans="115:115">
      <c r="DK14036" s="95"/>
    </row>
    <row r="14037" spans="115:115">
      <c r="DK14037" s="95"/>
    </row>
    <row r="14038" spans="115:115">
      <c r="DK14038" s="95"/>
    </row>
    <row r="14039" spans="115:115">
      <c r="DK14039" s="95"/>
    </row>
    <row r="14040" spans="115:115">
      <c r="DK14040" s="95"/>
    </row>
    <row r="14041" spans="115:115">
      <c r="DK14041" s="95"/>
    </row>
    <row r="14042" spans="115:115">
      <c r="DK14042" s="95"/>
    </row>
    <row r="14043" spans="115:115">
      <c r="DK14043" s="95"/>
    </row>
    <row r="14044" spans="115:115">
      <c r="DK14044" s="95"/>
    </row>
    <row r="14045" spans="115:115">
      <c r="DK14045" s="95"/>
    </row>
    <row r="14046" spans="115:115">
      <c r="DK14046" s="95"/>
    </row>
    <row r="14047" spans="115:115">
      <c r="DK14047" s="95"/>
    </row>
    <row r="14048" spans="115:115">
      <c r="DK14048" s="95"/>
    </row>
    <row r="14049" spans="115:115">
      <c r="DK14049" s="95"/>
    </row>
    <row r="14050" spans="115:115">
      <c r="DK14050" s="95"/>
    </row>
    <row r="14051" spans="115:115">
      <c r="DK14051" s="95"/>
    </row>
    <row r="14052" spans="115:115">
      <c r="DK14052" s="95"/>
    </row>
    <row r="14053" spans="115:115">
      <c r="DK14053" s="95"/>
    </row>
    <row r="14054" spans="115:115">
      <c r="DK14054" s="95"/>
    </row>
    <row r="14055" spans="115:115">
      <c r="DK14055" s="95"/>
    </row>
    <row r="14056" spans="115:115">
      <c r="DK14056" s="95"/>
    </row>
    <row r="14057" spans="115:115">
      <c r="DK14057" s="95"/>
    </row>
    <row r="14058" spans="115:115">
      <c r="DK14058" s="95"/>
    </row>
    <row r="14059" spans="115:115">
      <c r="DK14059" s="95"/>
    </row>
    <row r="14060" spans="115:115">
      <c r="DK14060" s="95"/>
    </row>
    <row r="14061" spans="115:115">
      <c r="DK14061" s="95"/>
    </row>
    <row r="14062" spans="115:115">
      <c r="DK14062" s="95"/>
    </row>
    <row r="14063" spans="115:115">
      <c r="DK14063" s="95"/>
    </row>
    <row r="14064" spans="115:115">
      <c r="DK14064" s="95"/>
    </row>
    <row r="14065" spans="115:115">
      <c r="DK14065" s="95"/>
    </row>
    <row r="14066" spans="115:115">
      <c r="DK14066" s="95"/>
    </row>
    <row r="14067" spans="115:115">
      <c r="DK14067" s="95"/>
    </row>
    <row r="14068" spans="115:115">
      <c r="DK14068" s="95"/>
    </row>
    <row r="14069" spans="115:115">
      <c r="DK14069" s="95"/>
    </row>
    <row r="14070" spans="115:115">
      <c r="DK14070" s="95"/>
    </row>
    <row r="14071" spans="115:115">
      <c r="DK14071" s="95"/>
    </row>
    <row r="14072" spans="115:115">
      <c r="DK14072" s="95"/>
    </row>
    <row r="14073" spans="115:115">
      <c r="DK14073" s="95"/>
    </row>
    <row r="14074" spans="115:115">
      <c r="DK14074" s="95"/>
    </row>
    <row r="14075" spans="115:115">
      <c r="DK14075" s="95"/>
    </row>
    <row r="14076" spans="115:115">
      <c r="DK14076" s="95"/>
    </row>
    <row r="14077" spans="115:115">
      <c r="DK14077" s="95"/>
    </row>
    <row r="14078" spans="115:115">
      <c r="DK14078" s="95"/>
    </row>
    <row r="14079" spans="115:115">
      <c r="DK14079" s="95"/>
    </row>
    <row r="14080" spans="115:115">
      <c r="DK14080" s="95"/>
    </row>
    <row r="14081" spans="115:115">
      <c r="DK14081" s="95"/>
    </row>
    <row r="14082" spans="115:115">
      <c r="DK14082" s="95"/>
    </row>
    <row r="14083" spans="115:115">
      <c r="DK14083" s="95"/>
    </row>
    <row r="14084" spans="115:115">
      <c r="DK14084" s="95"/>
    </row>
    <row r="14085" spans="115:115">
      <c r="DK14085" s="95"/>
    </row>
    <row r="14086" spans="115:115">
      <c r="DK14086" s="95"/>
    </row>
    <row r="14087" spans="115:115">
      <c r="DK14087" s="95"/>
    </row>
    <row r="14088" spans="115:115">
      <c r="DK14088" s="95"/>
    </row>
    <row r="14089" spans="115:115">
      <c r="DK14089" s="95"/>
    </row>
    <row r="14090" spans="115:115">
      <c r="DK14090" s="95"/>
    </row>
    <row r="14091" spans="115:115">
      <c r="DK14091" s="95"/>
    </row>
    <row r="14092" spans="115:115">
      <c r="DK14092" s="95"/>
    </row>
    <row r="14093" spans="115:115">
      <c r="DK14093" s="95"/>
    </row>
    <row r="14094" spans="115:115">
      <c r="DK14094" s="95"/>
    </row>
    <row r="14095" spans="115:115">
      <c r="DK14095" s="95"/>
    </row>
    <row r="14096" spans="115:115">
      <c r="DK14096" s="95"/>
    </row>
    <row r="14097" spans="115:115">
      <c r="DK14097" s="95"/>
    </row>
    <row r="14098" spans="115:115">
      <c r="DK14098" s="95"/>
    </row>
    <row r="14099" spans="115:115">
      <c r="DK14099" s="95"/>
    </row>
    <row r="14100" spans="115:115">
      <c r="DK14100" s="95"/>
    </row>
    <row r="14101" spans="115:115">
      <c r="DK14101" s="95"/>
    </row>
    <row r="14102" spans="115:115">
      <c r="DK14102" s="95"/>
    </row>
    <row r="14103" spans="115:115">
      <c r="DK14103" s="95"/>
    </row>
    <row r="14104" spans="115:115">
      <c r="DK14104" s="95"/>
    </row>
    <row r="14105" spans="115:115">
      <c r="DK14105" s="95"/>
    </row>
    <row r="14106" spans="115:115">
      <c r="DK14106" s="95"/>
    </row>
    <row r="14107" spans="115:115">
      <c r="DK14107" s="95"/>
    </row>
    <row r="14108" spans="115:115">
      <c r="DK14108" s="95"/>
    </row>
    <row r="14109" spans="115:115">
      <c r="DK14109" s="95"/>
    </row>
    <row r="14110" spans="115:115">
      <c r="DK14110" s="95"/>
    </row>
    <row r="14111" spans="115:115">
      <c r="DK14111" s="95"/>
    </row>
    <row r="14112" spans="115:115">
      <c r="DK14112" s="95"/>
    </row>
    <row r="14113" spans="115:115">
      <c r="DK14113" s="95"/>
    </row>
    <row r="14114" spans="115:115">
      <c r="DK14114" s="95"/>
    </row>
    <row r="14115" spans="115:115">
      <c r="DK14115" s="95"/>
    </row>
    <row r="14116" spans="115:115">
      <c r="DK14116" s="95"/>
    </row>
    <row r="14117" spans="115:115">
      <c r="DK14117" s="95"/>
    </row>
    <row r="14118" spans="115:115">
      <c r="DK14118" s="95"/>
    </row>
    <row r="14119" spans="115:115">
      <c r="DK14119" s="95"/>
    </row>
    <row r="14120" spans="115:115">
      <c r="DK14120" s="95"/>
    </row>
    <row r="14121" spans="115:115">
      <c r="DK14121" s="95"/>
    </row>
    <row r="14122" spans="115:115">
      <c r="DK14122" s="95"/>
    </row>
    <row r="14123" spans="115:115">
      <c r="DK14123" s="95"/>
    </row>
    <row r="14124" spans="115:115">
      <c r="DK14124" s="95"/>
    </row>
    <row r="14125" spans="115:115">
      <c r="DK14125" s="95"/>
    </row>
    <row r="14126" spans="115:115">
      <c r="DK14126" s="95"/>
    </row>
    <row r="14127" spans="115:115">
      <c r="DK14127" s="95"/>
    </row>
    <row r="14128" spans="115:115">
      <c r="DK14128" s="95"/>
    </row>
    <row r="14129" spans="115:115">
      <c r="DK14129" s="95"/>
    </row>
    <row r="14130" spans="115:115">
      <c r="DK14130" s="95"/>
    </row>
    <row r="14131" spans="115:115">
      <c r="DK14131" s="95"/>
    </row>
    <row r="14132" spans="115:115">
      <c r="DK14132" s="95"/>
    </row>
    <row r="14133" spans="115:115">
      <c r="DK14133" s="95"/>
    </row>
    <row r="14134" spans="115:115">
      <c r="DK14134" s="95"/>
    </row>
    <row r="14135" spans="115:115">
      <c r="DK14135" s="95"/>
    </row>
    <row r="14136" spans="115:115">
      <c r="DK14136" s="95"/>
    </row>
    <row r="14137" spans="115:115">
      <c r="DK14137" s="95"/>
    </row>
    <row r="14138" spans="115:115">
      <c r="DK14138" s="95"/>
    </row>
    <row r="14139" spans="115:115">
      <c r="DK14139" s="95"/>
    </row>
    <row r="14140" spans="115:115">
      <c r="DK14140" s="95"/>
    </row>
    <row r="14141" spans="115:115">
      <c r="DK14141" s="95"/>
    </row>
    <row r="14142" spans="115:115">
      <c r="DK14142" s="95"/>
    </row>
    <row r="14143" spans="115:115">
      <c r="DK14143" s="95"/>
    </row>
    <row r="14144" spans="115:115">
      <c r="DK14144" s="95"/>
    </row>
    <row r="14145" spans="115:115">
      <c r="DK14145" s="95"/>
    </row>
    <row r="14146" spans="115:115">
      <c r="DK14146" s="95"/>
    </row>
    <row r="14147" spans="115:115">
      <c r="DK14147" s="95"/>
    </row>
    <row r="14148" spans="115:115">
      <c r="DK14148" s="95"/>
    </row>
    <row r="14149" spans="115:115">
      <c r="DK14149" s="95"/>
    </row>
    <row r="14150" spans="115:115">
      <c r="DK14150" s="95"/>
    </row>
    <row r="14151" spans="115:115">
      <c r="DK14151" s="95"/>
    </row>
    <row r="14152" spans="115:115">
      <c r="DK14152" s="95"/>
    </row>
    <row r="14153" spans="115:115">
      <c r="DK14153" s="95"/>
    </row>
    <row r="14154" spans="115:115">
      <c r="DK14154" s="95"/>
    </row>
    <row r="14155" spans="115:115">
      <c r="DK14155" s="95"/>
    </row>
    <row r="14156" spans="115:115">
      <c r="DK14156" s="95"/>
    </row>
    <row r="14157" spans="115:115">
      <c r="DK14157" s="95"/>
    </row>
    <row r="14158" spans="115:115">
      <c r="DK14158" s="95"/>
    </row>
    <row r="14159" spans="115:115">
      <c r="DK14159" s="95"/>
    </row>
    <row r="14160" spans="115:115">
      <c r="DK14160" s="95"/>
    </row>
    <row r="14161" spans="115:115">
      <c r="DK14161" s="95"/>
    </row>
    <row r="14162" spans="115:115">
      <c r="DK14162" s="95"/>
    </row>
    <row r="14163" spans="115:115">
      <c r="DK14163" s="95"/>
    </row>
    <row r="14164" spans="115:115">
      <c r="DK14164" s="95"/>
    </row>
    <row r="14165" spans="115:115">
      <c r="DK14165" s="95"/>
    </row>
    <row r="14166" spans="115:115">
      <c r="DK14166" s="95"/>
    </row>
    <row r="14167" spans="115:115">
      <c r="DK14167" s="95"/>
    </row>
    <row r="14168" spans="115:115">
      <c r="DK14168" s="95"/>
    </row>
    <row r="14169" spans="115:115">
      <c r="DK14169" s="95"/>
    </row>
    <row r="14170" spans="115:115">
      <c r="DK14170" s="95"/>
    </row>
    <row r="14171" spans="115:115">
      <c r="DK14171" s="95"/>
    </row>
    <row r="14172" spans="115:115">
      <c r="DK14172" s="95"/>
    </row>
    <row r="14173" spans="115:115">
      <c r="DK14173" s="95"/>
    </row>
    <row r="14174" spans="115:115">
      <c r="DK14174" s="95"/>
    </row>
    <row r="14175" spans="115:115">
      <c r="DK14175" s="95"/>
    </row>
    <row r="14176" spans="115:115">
      <c r="DK14176" s="95"/>
    </row>
    <row r="14177" spans="115:115">
      <c r="DK14177" s="95"/>
    </row>
    <row r="14178" spans="115:115">
      <c r="DK14178" s="95"/>
    </row>
    <row r="14179" spans="115:115">
      <c r="DK14179" s="95"/>
    </row>
    <row r="14180" spans="115:115">
      <c r="DK14180" s="95"/>
    </row>
    <row r="14181" spans="115:115">
      <c r="DK14181" s="95"/>
    </row>
    <row r="14182" spans="115:115">
      <c r="DK14182" s="95"/>
    </row>
    <row r="14183" spans="115:115">
      <c r="DK14183" s="95"/>
    </row>
    <row r="14184" spans="115:115">
      <c r="DK14184" s="95"/>
    </row>
    <row r="14185" spans="115:115">
      <c r="DK14185" s="95"/>
    </row>
    <row r="14186" spans="115:115">
      <c r="DK14186" s="95"/>
    </row>
    <row r="14187" spans="115:115">
      <c r="DK14187" s="95"/>
    </row>
    <row r="14188" spans="115:115">
      <c r="DK14188" s="95"/>
    </row>
    <row r="14189" spans="115:115">
      <c r="DK14189" s="95"/>
    </row>
    <row r="14190" spans="115:115">
      <c r="DK14190" s="95"/>
    </row>
    <row r="14191" spans="115:115">
      <c r="DK14191" s="95"/>
    </row>
    <row r="14192" spans="115:115">
      <c r="DK14192" s="95"/>
    </row>
    <row r="14193" spans="115:115">
      <c r="DK14193" s="95"/>
    </row>
    <row r="14194" spans="115:115">
      <c r="DK14194" s="95"/>
    </row>
    <row r="14195" spans="115:115">
      <c r="DK14195" s="95"/>
    </row>
    <row r="14196" spans="115:115">
      <c r="DK14196" s="95"/>
    </row>
    <row r="14197" spans="115:115">
      <c r="DK14197" s="95"/>
    </row>
    <row r="14198" spans="115:115">
      <c r="DK14198" s="95"/>
    </row>
    <row r="14199" spans="115:115">
      <c r="DK14199" s="95"/>
    </row>
    <row r="14200" spans="115:115">
      <c r="DK14200" s="95"/>
    </row>
    <row r="14201" spans="115:115">
      <c r="DK14201" s="95"/>
    </row>
    <row r="14202" spans="115:115">
      <c r="DK14202" s="95"/>
    </row>
    <row r="14203" spans="115:115">
      <c r="DK14203" s="95"/>
    </row>
    <row r="14204" spans="115:115">
      <c r="DK14204" s="95"/>
    </row>
    <row r="14205" spans="115:115">
      <c r="DK14205" s="95"/>
    </row>
    <row r="14206" spans="115:115">
      <c r="DK14206" s="95"/>
    </row>
    <row r="14207" spans="115:115">
      <c r="DK14207" s="95"/>
    </row>
    <row r="14208" spans="115:115">
      <c r="DK14208" s="95"/>
    </row>
    <row r="14209" spans="115:115">
      <c r="DK14209" s="95"/>
    </row>
    <row r="14210" spans="115:115">
      <c r="DK14210" s="95"/>
    </row>
    <row r="14211" spans="115:115">
      <c r="DK14211" s="95"/>
    </row>
    <row r="14212" spans="115:115">
      <c r="DK14212" s="95"/>
    </row>
    <row r="14213" spans="115:115">
      <c r="DK14213" s="95"/>
    </row>
    <row r="14214" spans="115:115">
      <c r="DK14214" s="95"/>
    </row>
    <row r="14215" spans="115:115">
      <c r="DK14215" s="95"/>
    </row>
    <row r="14216" spans="115:115">
      <c r="DK14216" s="95"/>
    </row>
    <row r="14217" spans="115:115">
      <c r="DK14217" s="95"/>
    </row>
    <row r="14218" spans="115:115">
      <c r="DK14218" s="95"/>
    </row>
    <row r="14219" spans="115:115">
      <c r="DK14219" s="95"/>
    </row>
    <row r="14220" spans="115:115">
      <c r="DK14220" s="95"/>
    </row>
    <row r="14221" spans="115:115">
      <c r="DK14221" s="95"/>
    </row>
    <row r="14222" spans="115:115">
      <c r="DK14222" s="95"/>
    </row>
    <row r="14223" spans="115:115">
      <c r="DK14223" s="95"/>
    </row>
    <row r="14224" spans="115:115">
      <c r="DK14224" s="95"/>
    </row>
    <row r="14225" spans="115:115">
      <c r="DK14225" s="95"/>
    </row>
    <row r="14226" spans="115:115">
      <c r="DK14226" s="95"/>
    </row>
    <row r="14227" spans="115:115">
      <c r="DK14227" s="95"/>
    </row>
    <row r="14228" spans="115:115">
      <c r="DK14228" s="95"/>
    </row>
    <row r="14229" spans="115:115">
      <c r="DK14229" s="95"/>
    </row>
    <row r="14230" spans="115:115">
      <c r="DK14230" s="95"/>
    </row>
    <row r="14231" spans="115:115">
      <c r="DK14231" s="95"/>
    </row>
    <row r="14232" spans="115:115">
      <c r="DK14232" s="95"/>
    </row>
    <row r="14233" spans="115:115">
      <c r="DK14233" s="95"/>
    </row>
    <row r="14234" spans="115:115">
      <c r="DK14234" s="95"/>
    </row>
    <row r="14235" spans="115:115">
      <c r="DK14235" s="95"/>
    </row>
    <row r="14236" spans="115:115">
      <c r="DK14236" s="95"/>
    </row>
    <row r="14237" spans="115:115">
      <c r="DK14237" s="95"/>
    </row>
    <row r="14238" spans="115:115">
      <c r="DK14238" s="95"/>
    </row>
    <row r="14239" spans="115:115">
      <c r="DK14239" s="95"/>
    </row>
    <row r="14240" spans="115:115">
      <c r="DK14240" s="95"/>
    </row>
    <row r="14241" spans="115:115">
      <c r="DK14241" s="95"/>
    </row>
    <row r="14242" spans="115:115">
      <c r="DK14242" s="95"/>
    </row>
    <row r="14243" spans="115:115">
      <c r="DK14243" s="95"/>
    </row>
    <row r="14244" spans="115:115">
      <c r="DK14244" s="95"/>
    </row>
    <row r="14245" spans="115:115">
      <c r="DK14245" s="95"/>
    </row>
    <row r="14246" spans="115:115">
      <c r="DK14246" s="95"/>
    </row>
    <row r="14247" spans="115:115">
      <c r="DK14247" s="95"/>
    </row>
    <row r="14248" spans="115:115">
      <c r="DK14248" s="95"/>
    </row>
    <row r="14249" spans="115:115">
      <c r="DK14249" s="95"/>
    </row>
    <row r="14250" spans="115:115">
      <c r="DK14250" s="95"/>
    </row>
    <row r="14251" spans="115:115">
      <c r="DK14251" s="95"/>
    </row>
    <row r="14252" spans="115:115">
      <c r="DK14252" s="95"/>
    </row>
    <row r="14253" spans="115:115">
      <c r="DK14253" s="95"/>
    </row>
    <row r="14254" spans="115:115">
      <c r="DK14254" s="95"/>
    </row>
    <row r="14255" spans="115:115">
      <c r="DK14255" s="95"/>
    </row>
    <row r="14256" spans="115:115">
      <c r="DK14256" s="95"/>
    </row>
    <row r="14257" spans="115:115">
      <c r="DK14257" s="95"/>
    </row>
    <row r="14258" spans="115:115">
      <c r="DK14258" s="95"/>
    </row>
    <row r="14259" spans="115:115">
      <c r="DK14259" s="95"/>
    </row>
    <row r="14260" spans="115:115">
      <c r="DK14260" s="95"/>
    </row>
    <row r="14261" spans="115:115">
      <c r="DK14261" s="95"/>
    </row>
    <row r="14262" spans="115:115">
      <c r="DK14262" s="95"/>
    </row>
    <row r="14263" spans="115:115">
      <c r="DK14263" s="95"/>
    </row>
    <row r="14264" spans="115:115">
      <c r="DK14264" s="95"/>
    </row>
    <row r="14265" spans="115:115">
      <c r="DK14265" s="95"/>
    </row>
    <row r="14266" spans="115:115">
      <c r="DK14266" s="95"/>
    </row>
    <row r="14267" spans="115:115">
      <c r="DK14267" s="95"/>
    </row>
    <row r="14268" spans="115:115">
      <c r="DK14268" s="95"/>
    </row>
    <row r="14269" spans="115:115">
      <c r="DK14269" s="95"/>
    </row>
    <row r="14270" spans="115:115">
      <c r="DK14270" s="95"/>
    </row>
    <row r="14271" spans="115:115">
      <c r="DK14271" s="95"/>
    </row>
    <row r="14272" spans="115:115">
      <c r="DK14272" s="95"/>
    </row>
    <row r="14273" spans="115:115">
      <c r="DK14273" s="95"/>
    </row>
    <row r="14274" spans="115:115">
      <c r="DK14274" s="95"/>
    </row>
    <row r="14275" spans="115:115">
      <c r="DK14275" s="95"/>
    </row>
    <row r="14276" spans="115:115">
      <c r="DK14276" s="95"/>
    </row>
    <row r="14277" spans="115:115">
      <c r="DK14277" s="95"/>
    </row>
    <row r="14278" spans="115:115">
      <c r="DK14278" s="95"/>
    </row>
    <row r="14279" spans="115:115">
      <c r="DK14279" s="95"/>
    </row>
    <row r="14280" spans="115:115">
      <c r="DK14280" s="95"/>
    </row>
    <row r="14281" spans="115:115">
      <c r="DK14281" s="95"/>
    </row>
    <row r="14282" spans="115:115">
      <c r="DK14282" s="95"/>
    </row>
    <row r="14283" spans="115:115">
      <c r="DK14283" s="95"/>
    </row>
    <row r="14284" spans="115:115">
      <c r="DK14284" s="95"/>
    </row>
    <row r="14285" spans="115:115">
      <c r="DK14285" s="95"/>
    </row>
    <row r="14286" spans="115:115">
      <c r="DK14286" s="95"/>
    </row>
    <row r="14287" spans="115:115">
      <c r="DK14287" s="95"/>
    </row>
    <row r="14288" spans="115:115">
      <c r="DK14288" s="95"/>
    </row>
    <row r="14289" spans="115:115">
      <c r="DK14289" s="95"/>
    </row>
    <row r="14290" spans="115:115">
      <c r="DK14290" s="95"/>
    </row>
    <row r="14291" spans="115:115">
      <c r="DK14291" s="95"/>
    </row>
    <row r="14292" spans="115:115">
      <c r="DK14292" s="95"/>
    </row>
    <row r="14293" spans="115:115">
      <c r="DK14293" s="95"/>
    </row>
    <row r="14294" spans="115:115">
      <c r="DK14294" s="95"/>
    </row>
    <row r="14295" spans="115:115">
      <c r="DK14295" s="95"/>
    </row>
    <row r="14296" spans="115:115">
      <c r="DK14296" s="95"/>
    </row>
    <row r="14297" spans="115:115">
      <c r="DK14297" s="95"/>
    </row>
    <row r="14298" spans="115:115">
      <c r="DK14298" s="95"/>
    </row>
    <row r="14299" spans="115:115">
      <c r="DK14299" s="95"/>
    </row>
    <row r="14300" spans="115:115">
      <c r="DK14300" s="95"/>
    </row>
    <row r="14301" spans="115:115">
      <c r="DK14301" s="95"/>
    </row>
    <row r="14302" spans="115:115">
      <c r="DK14302" s="95"/>
    </row>
    <row r="14303" spans="115:115">
      <c r="DK14303" s="95"/>
    </row>
    <row r="14304" spans="115:115">
      <c r="DK14304" s="95"/>
    </row>
    <row r="14305" spans="115:115">
      <c r="DK14305" s="95"/>
    </row>
    <row r="14306" spans="115:115">
      <c r="DK14306" s="95"/>
    </row>
    <row r="14307" spans="115:115">
      <c r="DK14307" s="95"/>
    </row>
    <row r="14308" spans="115:115">
      <c r="DK14308" s="95"/>
    </row>
    <row r="14309" spans="115:115">
      <c r="DK14309" s="95"/>
    </row>
    <row r="14310" spans="115:115">
      <c r="DK14310" s="95"/>
    </row>
    <row r="14311" spans="115:115">
      <c r="DK14311" s="95"/>
    </row>
    <row r="14312" spans="115:115">
      <c r="DK14312" s="95"/>
    </row>
    <row r="14313" spans="115:115">
      <c r="DK14313" s="95"/>
    </row>
    <row r="14314" spans="115:115">
      <c r="DK14314" s="95"/>
    </row>
    <row r="14315" spans="115:115">
      <c r="DK14315" s="95"/>
    </row>
    <row r="14316" spans="115:115">
      <c r="DK14316" s="95"/>
    </row>
    <row r="14317" spans="115:115">
      <c r="DK14317" s="95"/>
    </row>
    <row r="14318" spans="115:115">
      <c r="DK14318" s="95"/>
    </row>
    <row r="14319" spans="115:115">
      <c r="DK14319" s="95"/>
    </row>
    <row r="14320" spans="115:115">
      <c r="DK14320" s="95"/>
    </row>
    <row r="14321" spans="115:115">
      <c r="DK14321" s="95"/>
    </row>
    <row r="14322" spans="115:115">
      <c r="DK14322" s="95"/>
    </row>
    <row r="14323" spans="115:115">
      <c r="DK14323" s="95"/>
    </row>
    <row r="14324" spans="115:115">
      <c r="DK14324" s="95"/>
    </row>
    <row r="14325" spans="115:115">
      <c r="DK14325" s="95"/>
    </row>
    <row r="14326" spans="115:115">
      <c r="DK14326" s="95"/>
    </row>
    <row r="14327" spans="115:115">
      <c r="DK14327" s="95"/>
    </row>
    <row r="14328" spans="115:115">
      <c r="DK14328" s="95"/>
    </row>
    <row r="14329" spans="115:115">
      <c r="DK14329" s="95"/>
    </row>
    <row r="14330" spans="115:115">
      <c r="DK14330" s="95"/>
    </row>
    <row r="14331" spans="115:115">
      <c r="DK14331" s="95"/>
    </row>
    <row r="14332" spans="115:115">
      <c r="DK14332" s="95"/>
    </row>
    <row r="14333" spans="115:115">
      <c r="DK14333" s="95"/>
    </row>
    <row r="14334" spans="115:115">
      <c r="DK14334" s="95"/>
    </row>
    <row r="14335" spans="115:115">
      <c r="DK14335" s="95"/>
    </row>
    <row r="14336" spans="115:115">
      <c r="DK14336" s="95"/>
    </row>
    <row r="14337" spans="115:115">
      <c r="DK14337" s="95"/>
    </row>
    <row r="14338" spans="115:115">
      <c r="DK14338" s="95"/>
    </row>
    <row r="14339" spans="115:115">
      <c r="DK14339" s="95"/>
    </row>
    <row r="14340" spans="115:115">
      <c r="DK14340" s="95"/>
    </row>
    <row r="14341" spans="115:115">
      <c r="DK14341" s="95"/>
    </row>
    <row r="14342" spans="115:115">
      <c r="DK14342" s="95"/>
    </row>
    <row r="14343" spans="115:115">
      <c r="DK14343" s="95"/>
    </row>
    <row r="14344" spans="115:115">
      <c r="DK14344" s="95"/>
    </row>
    <row r="14345" spans="115:115">
      <c r="DK14345" s="95"/>
    </row>
    <row r="14346" spans="115:115">
      <c r="DK14346" s="95"/>
    </row>
    <row r="14347" spans="115:115">
      <c r="DK14347" s="95"/>
    </row>
    <row r="14348" spans="115:115">
      <c r="DK14348" s="95"/>
    </row>
    <row r="14349" spans="115:115">
      <c r="DK14349" s="95"/>
    </row>
    <row r="14350" spans="115:115">
      <c r="DK14350" s="95"/>
    </row>
    <row r="14351" spans="115:115">
      <c r="DK14351" s="95"/>
    </row>
    <row r="14352" spans="115:115">
      <c r="DK14352" s="95"/>
    </row>
    <row r="14353" spans="115:115">
      <c r="DK14353" s="95"/>
    </row>
    <row r="14354" spans="115:115">
      <c r="DK14354" s="95"/>
    </row>
    <row r="14355" spans="115:115">
      <c r="DK14355" s="95"/>
    </row>
    <row r="14356" spans="115:115">
      <c r="DK14356" s="95"/>
    </row>
    <row r="14357" spans="115:115">
      <c r="DK14357" s="95"/>
    </row>
    <row r="14358" spans="115:115">
      <c r="DK14358" s="95"/>
    </row>
    <row r="14359" spans="115:115">
      <c r="DK14359" s="95"/>
    </row>
    <row r="14360" spans="115:115">
      <c r="DK14360" s="95"/>
    </row>
    <row r="14361" spans="115:115">
      <c r="DK14361" s="95"/>
    </row>
    <row r="14362" spans="115:115">
      <c r="DK14362" s="95"/>
    </row>
    <row r="14363" spans="115:115">
      <c r="DK14363" s="95"/>
    </row>
    <row r="14364" spans="115:115">
      <c r="DK14364" s="95"/>
    </row>
    <row r="14365" spans="115:115">
      <c r="DK14365" s="95"/>
    </row>
    <row r="14366" spans="115:115">
      <c r="DK14366" s="95"/>
    </row>
    <row r="14367" spans="115:115">
      <c r="DK14367" s="95"/>
    </row>
    <row r="14368" spans="115:115">
      <c r="DK14368" s="95"/>
    </row>
    <row r="14369" spans="115:115">
      <c r="DK14369" s="95"/>
    </row>
    <row r="14370" spans="115:115">
      <c r="DK14370" s="95"/>
    </row>
    <row r="14371" spans="115:115">
      <c r="DK14371" s="95"/>
    </row>
    <row r="14372" spans="115:115">
      <c r="DK14372" s="95"/>
    </row>
    <row r="14373" spans="115:115">
      <c r="DK14373" s="95"/>
    </row>
    <row r="14374" spans="115:115">
      <c r="DK14374" s="95"/>
    </row>
    <row r="14375" spans="115:115">
      <c r="DK14375" s="95"/>
    </row>
    <row r="14376" spans="115:115">
      <c r="DK14376" s="95"/>
    </row>
    <row r="14377" spans="115:115">
      <c r="DK14377" s="95"/>
    </row>
    <row r="14378" spans="115:115">
      <c r="DK14378" s="95"/>
    </row>
    <row r="14379" spans="115:115">
      <c r="DK14379" s="95"/>
    </row>
    <row r="14380" spans="115:115">
      <c r="DK14380" s="95"/>
    </row>
    <row r="14381" spans="115:115">
      <c r="DK14381" s="95"/>
    </row>
    <row r="14382" spans="115:115">
      <c r="DK14382" s="95"/>
    </row>
    <row r="14383" spans="115:115">
      <c r="DK14383" s="95"/>
    </row>
    <row r="14384" spans="115:115">
      <c r="DK14384" s="95"/>
    </row>
    <row r="14385" spans="115:115">
      <c r="DK14385" s="95"/>
    </row>
    <row r="14386" spans="115:115">
      <c r="DK14386" s="95"/>
    </row>
    <row r="14387" spans="115:115">
      <c r="DK14387" s="95"/>
    </row>
    <row r="14388" spans="115:115">
      <c r="DK14388" s="95"/>
    </row>
    <row r="14389" spans="115:115">
      <c r="DK14389" s="95"/>
    </row>
    <row r="14390" spans="115:115">
      <c r="DK14390" s="95"/>
    </row>
    <row r="14391" spans="115:115">
      <c r="DK14391" s="95"/>
    </row>
    <row r="14392" spans="115:115">
      <c r="DK14392" s="95"/>
    </row>
    <row r="14393" spans="115:115">
      <c r="DK14393" s="95"/>
    </row>
    <row r="14394" spans="115:115">
      <c r="DK14394" s="95"/>
    </row>
    <row r="14395" spans="115:115">
      <c r="DK14395" s="95"/>
    </row>
    <row r="14396" spans="115:115">
      <c r="DK14396" s="95"/>
    </row>
    <row r="14397" spans="115:115">
      <c r="DK14397" s="95"/>
    </row>
    <row r="14398" spans="115:115">
      <c r="DK14398" s="95"/>
    </row>
    <row r="14399" spans="115:115">
      <c r="DK14399" s="95"/>
    </row>
    <row r="14400" spans="115:115">
      <c r="DK14400" s="95"/>
    </row>
    <row r="14401" spans="115:115">
      <c r="DK14401" s="95"/>
    </row>
    <row r="14402" spans="115:115">
      <c r="DK14402" s="95"/>
    </row>
    <row r="14403" spans="115:115">
      <c r="DK14403" s="95"/>
    </row>
    <row r="14404" spans="115:115">
      <c r="DK14404" s="95"/>
    </row>
    <row r="14405" spans="115:115">
      <c r="DK14405" s="95"/>
    </row>
    <row r="14406" spans="115:115">
      <c r="DK14406" s="95"/>
    </row>
    <row r="14407" spans="115:115">
      <c r="DK14407" s="95"/>
    </row>
    <row r="14408" spans="115:115">
      <c r="DK14408" s="95"/>
    </row>
    <row r="14409" spans="115:115">
      <c r="DK14409" s="95"/>
    </row>
    <row r="14410" spans="115:115">
      <c r="DK14410" s="95"/>
    </row>
    <row r="14411" spans="115:115">
      <c r="DK14411" s="95"/>
    </row>
    <row r="14412" spans="115:115">
      <c r="DK14412" s="95"/>
    </row>
    <row r="14413" spans="115:115">
      <c r="DK14413" s="95"/>
    </row>
    <row r="14414" spans="115:115">
      <c r="DK14414" s="95"/>
    </row>
    <row r="14415" spans="115:115">
      <c r="DK14415" s="95"/>
    </row>
    <row r="14416" spans="115:115">
      <c r="DK14416" s="95"/>
    </row>
    <row r="14417" spans="115:115">
      <c r="DK14417" s="95"/>
    </row>
    <row r="14418" spans="115:115">
      <c r="DK14418" s="95"/>
    </row>
    <row r="14419" spans="115:115">
      <c r="DK14419" s="95"/>
    </row>
    <row r="14420" spans="115:115">
      <c r="DK14420" s="95"/>
    </row>
    <row r="14421" spans="115:115">
      <c r="DK14421" s="95"/>
    </row>
    <row r="14422" spans="115:115">
      <c r="DK14422" s="95"/>
    </row>
    <row r="14423" spans="115:115">
      <c r="DK14423" s="95"/>
    </row>
    <row r="14424" spans="115:115">
      <c r="DK14424" s="95"/>
    </row>
    <row r="14425" spans="115:115">
      <c r="DK14425" s="95"/>
    </row>
    <row r="14426" spans="115:115">
      <c r="DK14426" s="95"/>
    </row>
    <row r="14427" spans="115:115">
      <c r="DK14427" s="95"/>
    </row>
    <row r="14428" spans="115:115">
      <c r="DK14428" s="95"/>
    </row>
    <row r="14429" spans="115:115">
      <c r="DK14429" s="95"/>
    </row>
    <row r="14430" spans="115:115">
      <c r="DK14430" s="95"/>
    </row>
    <row r="14431" spans="115:115">
      <c r="DK14431" s="95"/>
    </row>
    <row r="14432" spans="115:115">
      <c r="DK14432" s="95"/>
    </row>
    <row r="14433" spans="115:115">
      <c r="DK14433" s="95"/>
    </row>
    <row r="14434" spans="115:115">
      <c r="DK14434" s="95"/>
    </row>
    <row r="14435" spans="115:115">
      <c r="DK14435" s="95"/>
    </row>
    <row r="14436" spans="115:115">
      <c r="DK14436" s="95"/>
    </row>
    <row r="14437" spans="115:115">
      <c r="DK14437" s="95"/>
    </row>
    <row r="14438" spans="115:115">
      <c r="DK14438" s="95"/>
    </row>
    <row r="14439" spans="115:115">
      <c r="DK14439" s="95"/>
    </row>
    <row r="14440" spans="115:115">
      <c r="DK14440" s="95"/>
    </row>
    <row r="14441" spans="115:115">
      <c r="DK14441" s="95"/>
    </row>
    <row r="14442" spans="115:115">
      <c r="DK14442" s="95"/>
    </row>
    <row r="14443" spans="115:115">
      <c r="DK14443" s="95"/>
    </row>
    <row r="14444" spans="115:115">
      <c r="DK14444" s="95"/>
    </row>
    <row r="14445" spans="115:115">
      <c r="DK14445" s="95"/>
    </row>
    <row r="14446" spans="115:115">
      <c r="DK14446" s="95"/>
    </row>
    <row r="14447" spans="115:115">
      <c r="DK14447" s="95"/>
    </row>
    <row r="14448" spans="115:115">
      <c r="DK14448" s="95"/>
    </row>
    <row r="14449" spans="115:115">
      <c r="DK14449" s="95"/>
    </row>
    <row r="14450" spans="115:115">
      <c r="DK14450" s="95"/>
    </row>
    <row r="14451" spans="115:115">
      <c r="DK14451" s="95"/>
    </row>
    <row r="14452" spans="115:115">
      <c r="DK14452" s="95"/>
    </row>
    <row r="14453" spans="115:115">
      <c r="DK14453" s="95"/>
    </row>
    <row r="14454" spans="115:115">
      <c r="DK14454" s="95"/>
    </row>
    <row r="14455" spans="115:115">
      <c r="DK14455" s="95"/>
    </row>
    <row r="14456" spans="115:115">
      <c r="DK14456" s="95"/>
    </row>
    <row r="14457" spans="115:115">
      <c r="DK14457" s="95"/>
    </row>
    <row r="14458" spans="115:115">
      <c r="DK14458" s="95"/>
    </row>
    <row r="14459" spans="115:115">
      <c r="DK14459" s="95"/>
    </row>
    <row r="14460" spans="115:115">
      <c r="DK14460" s="95"/>
    </row>
    <row r="14461" spans="115:115">
      <c r="DK14461" s="95"/>
    </row>
    <row r="14462" spans="115:115">
      <c r="DK14462" s="95"/>
    </row>
    <row r="14463" spans="115:115">
      <c r="DK14463" s="95"/>
    </row>
    <row r="14464" spans="115:115">
      <c r="DK14464" s="95"/>
    </row>
    <row r="14465" spans="115:115">
      <c r="DK14465" s="95"/>
    </row>
    <row r="14466" spans="115:115">
      <c r="DK14466" s="95"/>
    </row>
    <row r="14467" spans="115:115">
      <c r="DK14467" s="95"/>
    </row>
    <row r="14468" spans="115:115">
      <c r="DK14468" s="95"/>
    </row>
    <row r="14469" spans="115:115">
      <c r="DK14469" s="95"/>
    </row>
    <row r="14470" spans="115:115">
      <c r="DK14470" s="95"/>
    </row>
    <row r="14471" spans="115:115">
      <c r="DK14471" s="95"/>
    </row>
    <row r="14472" spans="115:115">
      <c r="DK14472" s="95"/>
    </row>
    <row r="14473" spans="115:115">
      <c r="DK14473" s="95"/>
    </row>
    <row r="14474" spans="115:115">
      <c r="DK14474" s="95"/>
    </row>
    <row r="14475" spans="115:115">
      <c r="DK14475" s="95"/>
    </row>
    <row r="14476" spans="115:115">
      <c r="DK14476" s="95"/>
    </row>
    <row r="14477" spans="115:115">
      <c r="DK14477" s="95"/>
    </row>
    <row r="14478" spans="115:115">
      <c r="DK14478" s="95"/>
    </row>
    <row r="14479" spans="115:115">
      <c r="DK14479" s="95"/>
    </row>
    <row r="14480" spans="115:115">
      <c r="DK14480" s="95"/>
    </row>
    <row r="14481" spans="115:115">
      <c r="DK14481" s="95"/>
    </row>
    <row r="14482" spans="115:115">
      <c r="DK14482" s="95"/>
    </row>
    <row r="14483" spans="115:115">
      <c r="DK14483" s="95"/>
    </row>
    <row r="14484" spans="115:115">
      <c r="DK14484" s="95"/>
    </row>
    <row r="14485" spans="115:115">
      <c r="DK14485" s="95"/>
    </row>
    <row r="14486" spans="115:115">
      <c r="DK14486" s="95"/>
    </row>
    <row r="14487" spans="115:115">
      <c r="DK14487" s="95"/>
    </row>
    <row r="14488" spans="115:115">
      <c r="DK14488" s="95"/>
    </row>
    <row r="14489" spans="115:115">
      <c r="DK14489" s="95"/>
    </row>
    <row r="14490" spans="115:115">
      <c r="DK14490" s="95"/>
    </row>
    <row r="14491" spans="115:115">
      <c r="DK14491" s="95"/>
    </row>
    <row r="14492" spans="115:115">
      <c r="DK14492" s="95"/>
    </row>
    <row r="14493" spans="115:115">
      <c r="DK14493" s="95"/>
    </row>
    <row r="14494" spans="115:115">
      <c r="DK14494" s="95"/>
    </row>
    <row r="14495" spans="115:115">
      <c r="DK14495" s="95"/>
    </row>
    <row r="14496" spans="115:115">
      <c r="DK14496" s="95"/>
    </row>
    <row r="14497" spans="115:115">
      <c r="DK14497" s="95"/>
    </row>
    <row r="14498" spans="115:115">
      <c r="DK14498" s="95"/>
    </row>
    <row r="14499" spans="115:115">
      <c r="DK14499" s="95"/>
    </row>
    <row r="14500" spans="115:115">
      <c r="DK14500" s="95"/>
    </row>
    <row r="14501" spans="115:115">
      <c r="DK14501" s="95"/>
    </row>
    <row r="14502" spans="115:115">
      <c r="DK14502" s="95"/>
    </row>
    <row r="14503" spans="115:115">
      <c r="DK14503" s="95"/>
    </row>
    <row r="14504" spans="115:115">
      <c r="DK14504" s="95"/>
    </row>
    <row r="14505" spans="115:115">
      <c r="DK14505" s="95"/>
    </row>
    <row r="14506" spans="115:115">
      <c r="DK14506" s="95"/>
    </row>
    <row r="14507" spans="115:115">
      <c r="DK14507" s="95"/>
    </row>
    <row r="14508" spans="115:115">
      <c r="DK14508" s="95"/>
    </row>
    <row r="14509" spans="115:115">
      <c r="DK14509" s="95"/>
    </row>
    <row r="14510" spans="115:115">
      <c r="DK14510" s="95"/>
    </row>
    <row r="14511" spans="115:115">
      <c r="DK14511" s="95"/>
    </row>
    <row r="14512" spans="115:115">
      <c r="DK14512" s="95"/>
    </row>
    <row r="14513" spans="115:115">
      <c r="DK14513" s="95"/>
    </row>
    <row r="14514" spans="115:115">
      <c r="DK14514" s="95"/>
    </row>
    <row r="14515" spans="115:115">
      <c r="DK14515" s="95"/>
    </row>
    <row r="14516" spans="115:115">
      <c r="DK14516" s="95"/>
    </row>
    <row r="14517" spans="115:115">
      <c r="DK14517" s="95"/>
    </row>
    <row r="14518" spans="115:115">
      <c r="DK14518" s="95"/>
    </row>
    <row r="14519" spans="115:115">
      <c r="DK14519" s="95"/>
    </row>
    <row r="14520" spans="115:115">
      <c r="DK14520" s="95"/>
    </row>
    <row r="14521" spans="115:115">
      <c r="DK14521" s="95"/>
    </row>
    <row r="14522" spans="115:115">
      <c r="DK14522" s="95"/>
    </row>
    <row r="14523" spans="115:115">
      <c r="DK14523" s="95"/>
    </row>
    <row r="14524" spans="115:115">
      <c r="DK14524" s="95"/>
    </row>
    <row r="14525" spans="115:115">
      <c r="DK14525" s="95"/>
    </row>
    <row r="14526" spans="115:115">
      <c r="DK14526" s="95"/>
    </row>
    <row r="14527" spans="115:115">
      <c r="DK14527" s="95"/>
    </row>
    <row r="14528" spans="115:115">
      <c r="DK14528" s="95"/>
    </row>
    <row r="14529" spans="115:115">
      <c r="DK14529" s="95"/>
    </row>
    <row r="14530" spans="115:115">
      <c r="DK14530" s="95"/>
    </row>
    <row r="14531" spans="115:115">
      <c r="DK14531" s="95"/>
    </row>
    <row r="14532" spans="115:115">
      <c r="DK14532" s="95"/>
    </row>
    <row r="14533" spans="115:115">
      <c r="DK14533" s="95"/>
    </row>
    <row r="14534" spans="115:115">
      <c r="DK14534" s="95"/>
    </row>
    <row r="14535" spans="115:115">
      <c r="DK14535" s="95"/>
    </row>
    <row r="14536" spans="115:115">
      <c r="DK14536" s="95"/>
    </row>
    <row r="14537" spans="115:115">
      <c r="DK14537" s="95"/>
    </row>
    <row r="14538" spans="115:115">
      <c r="DK14538" s="95"/>
    </row>
    <row r="14539" spans="115:115">
      <c r="DK14539" s="95"/>
    </row>
    <row r="14540" spans="115:115">
      <c r="DK14540" s="95"/>
    </row>
    <row r="14541" spans="115:115">
      <c r="DK14541" s="95"/>
    </row>
    <row r="14542" spans="115:115">
      <c r="DK14542" s="95"/>
    </row>
    <row r="14543" spans="115:115">
      <c r="DK14543" s="95"/>
    </row>
    <row r="14544" spans="115:115">
      <c r="DK14544" s="95"/>
    </row>
    <row r="14545" spans="115:115">
      <c r="DK14545" s="95"/>
    </row>
    <row r="14546" spans="115:115">
      <c r="DK14546" s="95"/>
    </row>
    <row r="14547" spans="115:115">
      <c r="DK14547" s="95"/>
    </row>
    <row r="14548" spans="115:115">
      <c r="DK14548" s="95"/>
    </row>
    <row r="14549" spans="115:115">
      <c r="DK14549" s="95"/>
    </row>
    <row r="14550" spans="115:115">
      <c r="DK14550" s="95"/>
    </row>
    <row r="14551" spans="115:115">
      <c r="DK14551" s="95"/>
    </row>
    <row r="14552" spans="115:115">
      <c r="DK14552" s="95"/>
    </row>
    <row r="14553" spans="115:115">
      <c r="DK14553" s="95"/>
    </row>
    <row r="14554" spans="115:115">
      <c r="DK14554" s="95"/>
    </row>
    <row r="14555" spans="115:115">
      <c r="DK14555" s="95"/>
    </row>
    <row r="14556" spans="115:115">
      <c r="DK14556" s="95"/>
    </row>
    <row r="14557" spans="115:115">
      <c r="DK14557" s="95"/>
    </row>
    <row r="14558" spans="115:115">
      <c r="DK14558" s="95"/>
    </row>
    <row r="14559" spans="115:115">
      <c r="DK14559" s="95"/>
    </row>
    <row r="14560" spans="115:115">
      <c r="DK14560" s="95"/>
    </row>
    <row r="14561" spans="115:115">
      <c r="DK14561" s="95"/>
    </row>
    <row r="14562" spans="115:115">
      <c r="DK14562" s="95"/>
    </row>
    <row r="14563" spans="115:115">
      <c r="DK14563" s="95"/>
    </row>
    <row r="14564" spans="115:115">
      <c r="DK14564" s="95"/>
    </row>
    <row r="14565" spans="115:115">
      <c r="DK14565" s="95"/>
    </row>
    <row r="14566" spans="115:115">
      <c r="DK14566" s="95"/>
    </row>
    <row r="14567" spans="115:115">
      <c r="DK14567" s="95"/>
    </row>
    <row r="14568" spans="115:115">
      <c r="DK14568" s="95"/>
    </row>
    <row r="14569" spans="115:115">
      <c r="DK14569" s="95"/>
    </row>
    <row r="14570" spans="115:115">
      <c r="DK14570" s="95"/>
    </row>
    <row r="14571" spans="115:115">
      <c r="DK14571" s="95"/>
    </row>
    <row r="14572" spans="115:115">
      <c r="DK14572" s="95"/>
    </row>
    <row r="14573" spans="115:115">
      <c r="DK14573" s="95"/>
    </row>
    <row r="14574" spans="115:115">
      <c r="DK14574" s="95"/>
    </row>
    <row r="14575" spans="115:115">
      <c r="DK14575" s="95"/>
    </row>
    <row r="14576" spans="115:115">
      <c r="DK14576" s="95"/>
    </row>
    <row r="14577" spans="115:115">
      <c r="DK14577" s="95"/>
    </row>
    <row r="14578" spans="115:115">
      <c r="DK14578" s="95"/>
    </row>
    <row r="14579" spans="115:115">
      <c r="DK14579" s="95"/>
    </row>
    <row r="14580" spans="115:115">
      <c r="DK14580" s="95"/>
    </row>
    <row r="14581" spans="115:115">
      <c r="DK14581" s="95"/>
    </row>
    <row r="14582" spans="115:115">
      <c r="DK14582" s="95"/>
    </row>
    <row r="14583" spans="115:115">
      <c r="DK14583" s="95"/>
    </row>
    <row r="14584" spans="115:115">
      <c r="DK14584" s="95"/>
    </row>
    <row r="14585" spans="115:115">
      <c r="DK14585" s="95"/>
    </row>
    <row r="14586" spans="115:115">
      <c r="DK14586" s="95"/>
    </row>
    <row r="14587" spans="115:115">
      <c r="DK14587" s="95"/>
    </row>
    <row r="14588" spans="115:115">
      <c r="DK14588" s="95"/>
    </row>
    <row r="14589" spans="115:115">
      <c r="DK14589" s="95"/>
    </row>
    <row r="14590" spans="115:115">
      <c r="DK14590" s="95"/>
    </row>
    <row r="14591" spans="115:115">
      <c r="DK14591" s="95"/>
    </row>
    <row r="14592" spans="115:115">
      <c r="DK14592" s="95"/>
    </row>
    <row r="14593" spans="115:115">
      <c r="DK14593" s="95"/>
    </row>
    <row r="14594" spans="115:115">
      <c r="DK14594" s="95"/>
    </row>
    <row r="14595" spans="115:115">
      <c r="DK14595" s="95"/>
    </row>
    <row r="14596" spans="115:115">
      <c r="DK14596" s="95"/>
    </row>
    <row r="14597" spans="115:115">
      <c r="DK14597" s="95"/>
    </row>
    <row r="14598" spans="115:115">
      <c r="DK14598" s="95"/>
    </row>
    <row r="14599" spans="115:115">
      <c r="DK14599" s="95"/>
    </row>
    <row r="14600" spans="115:115">
      <c r="DK14600" s="95"/>
    </row>
    <row r="14601" spans="115:115">
      <c r="DK14601" s="95"/>
    </row>
    <row r="14602" spans="115:115">
      <c r="DK14602" s="95"/>
    </row>
    <row r="14603" spans="115:115">
      <c r="DK14603" s="95"/>
    </row>
    <row r="14604" spans="115:115">
      <c r="DK14604" s="95"/>
    </row>
    <row r="14605" spans="115:115">
      <c r="DK14605" s="95"/>
    </row>
    <row r="14606" spans="115:115">
      <c r="DK14606" s="95"/>
    </row>
    <row r="14607" spans="115:115">
      <c r="DK14607" s="95"/>
    </row>
    <row r="14608" spans="115:115">
      <c r="DK14608" s="95"/>
    </row>
    <row r="14609" spans="115:115">
      <c r="DK14609" s="95"/>
    </row>
    <row r="14610" spans="115:115">
      <c r="DK14610" s="95"/>
    </row>
    <row r="14611" spans="115:115">
      <c r="DK14611" s="95"/>
    </row>
    <row r="14612" spans="115:115">
      <c r="DK14612" s="95"/>
    </row>
    <row r="14613" spans="115:115">
      <c r="DK14613" s="95"/>
    </row>
    <row r="14614" spans="115:115">
      <c r="DK14614" s="95"/>
    </row>
    <row r="14615" spans="115:115">
      <c r="DK14615" s="95"/>
    </row>
    <row r="14616" spans="115:115">
      <c r="DK14616" s="95"/>
    </row>
    <row r="14617" spans="115:115">
      <c r="DK14617" s="95"/>
    </row>
    <row r="14618" spans="115:115">
      <c r="DK14618" s="95"/>
    </row>
    <row r="14619" spans="115:115">
      <c r="DK14619" s="95"/>
    </row>
    <row r="14620" spans="115:115">
      <c r="DK14620" s="95"/>
    </row>
    <row r="14621" spans="115:115">
      <c r="DK14621" s="95"/>
    </row>
    <row r="14622" spans="115:115">
      <c r="DK14622" s="95"/>
    </row>
    <row r="14623" spans="115:115">
      <c r="DK14623" s="95"/>
    </row>
    <row r="14624" spans="115:115">
      <c r="DK14624" s="95"/>
    </row>
    <row r="14625" spans="115:115">
      <c r="DK14625" s="95"/>
    </row>
    <row r="14626" spans="115:115">
      <c r="DK14626" s="95"/>
    </row>
    <row r="14627" spans="115:115">
      <c r="DK14627" s="95"/>
    </row>
    <row r="14628" spans="115:115">
      <c r="DK14628" s="95"/>
    </row>
    <row r="14629" spans="115:115">
      <c r="DK14629" s="95"/>
    </row>
    <row r="14630" spans="115:115">
      <c r="DK14630" s="95"/>
    </row>
    <row r="14631" spans="115:115">
      <c r="DK14631" s="95"/>
    </row>
    <row r="14632" spans="115:115">
      <c r="DK14632" s="95"/>
    </row>
    <row r="14633" spans="115:115">
      <c r="DK14633" s="95"/>
    </row>
    <row r="14634" spans="115:115">
      <c r="DK14634" s="95"/>
    </row>
    <row r="14635" spans="115:115">
      <c r="DK14635" s="95"/>
    </row>
    <row r="14636" spans="115:115">
      <c r="DK14636" s="95"/>
    </row>
    <row r="14637" spans="115:115">
      <c r="DK14637" s="95"/>
    </row>
    <row r="14638" spans="115:115">
      <c r="DK14638" s="95"/>
    </row>
    <row r="14639" spans="115:115">
      <c r="DK14639" s="95"/>
    </row>
    <row r="14640" spans="115:115">
      <c r="DK14640" s="95"/>
    </row>
    <row r="14641" spans="115:115">
      <c r="DK14641" s="95"/>
    </row>
    <row r="14642" spans="115:115">
      <c r="DK14642" s="95"/>
    </row>
    <row r="14643" spans="115:115">
      <c r="DK14643" s="95"/>
    </row>
    <row r="14644" spans="115:115">
      <c r="DK14644" s="95"/>
    </row>
    <row r="14645" spans="115:115">
      <c r="DK14645" s="95"/>
    </row>
    <row r="14646" spans="115:115">
      <c r="DK14646" s="95"/>
    </row>
    <row r="14647" spans="115:115">
      <c r="DK14647" s="95"/>
    </row>
    <row r="14648" spans="115:115">
      <c r="DK14648" s="95"/>
    </row>
    <row r="14649" spans="115:115">
      <c r="DK14649" s="95"/>
    </row>
    <row r="14650" spans="115:115">
      <c r="DK14650" s="95"/>
    </row>
    <row r="14651" spans="115:115">
      <c r="DK14651" s="95"/>
    </row>
    <row r="14652" spans="115:115">
      <c r="DK14652" s="95"/>
    </row>
    <row r="14653" spans="115:115">
      <c r="DK14653" s="95"/>
    </row>
    <row r="14654" spans="115:115">
      <c r="DK14654" s="95"/>
    </row>
    <row r="14655" spans="115:115">
      <c r="DK14655" s="95"/>
    </row>
    <row r="14656" spans="115:115">
      <c r="DK14656" s="95"/>
    </row>
    <row r="14657" spans="115:115">
      <c r="DK14657" s="95"/>
    </row>
    <row r="14658" spans="115:115">
      <c r="DK14658" s="95"/>
    </row>
    <row r="14659" spans="115:115">
      <c r="DK14659" s="95"/>
    </row>
    <row r="14660" spans="115:115">
      <c r="DK14660" s="95"/>
    </row>
    <row r="14661" spans="115:115">
      <c r="DK14661" s="95"/>
    </row>
    <row r="14662" spans="115:115">
      <c r="DK14662" s="95"/>
    </row>
    <row r="14663" spans="115:115">
      <c r="DK14663" s="95"/>
    </row>
    <row r="14664" spans="115:115">
      <c r="DK14664" s="95"/>
    </row>
    <row r="14665" spans="115:115">
      <c r="DK14665" s="95"/>
    </row>
    <row r="14666" spans="115:115">
      <c r="DK14666" s="95"/>
    </row>
    <row r="14667" spans="115:115">
      <c r="DK14667" s="95"/>
    </row>
    <row r="14668" spans="115:115">
      <c r="DK14668" s="95"/>
    </row>
    <row r="14669" spans="115:115">
      <c r="DK14669" s="95"/>
    </row>
    <row r="14670" spans="115:115">
      <c r="DK14670" s="95"/>
    </row>
    <row r="14671" spans="115:115">
      <c r="DK14671" s="95"/>
    </row>
    <row r="14672" spans="115:115">
      <c r="DK14672" s="95"/>
    </row>
    <row r="14673" spans="115:115">
      <c r="DK14673" s="95"/>
    </row>
    <row r="14674" spans="115:115">
      <c r="DK14674" s="95"/>
    </row>
    <row r="14675" spans="115:115">
      <c r="DK14675" s="95"/>
    </row>
    <row r="14676" spans="115:115">
      <c r="DK14676" s="95"/>
    </row>
    <row r="14677" spans="115:115">
      <c r="DK14677" s="95"/>
    </row>
    <row r="14678" spans="115:115">
      <c r="DK14678" s="95"/>
    </row>
    <row r="14679" spans="115:115">
      <c r="DK14679" s="95"/>
    </row>
    <row r="14680" spans="115:115">
      <c r="DK14680" s="95"/>
    </row>
    <row r="14681" spans="115:115">
      <c r="DK14681" s="95"/>
    </row>
    <row r="14682" spans="115:115">
      <c r="DK14682" s="95"/>
    </row>
    <row r="14683" spans="115:115">
      <c r="DK14683" s="95"/>
    </row>
    <row r="14684" spans="115:115">
      <c r="DK14684" s="95"/>
    </row>
    <row r="14685" spans="115:115">
      <c r="DK14685" s="95"/>
    </row>
    <row r="14686" spans="115:115">
      <c r="DK14686" s="95"/>
    </row>
    <row r="14687" spans="115:115">
      <c r="DK14687" s="95"/>
    </row>
    <row r="14688" spans="115:115">
      <c r="DK14688" s="95"/>
    </row>
    <row r="14689" spans="115:115">
      <c r="DK14689" s="95"/>
    </row>
    <row r="14690" spans="115:115">
      <c r="DK14690" s="95"/>
    </row>
    <row r="14691" spans="115:115">
      <c r="DK14691" s="95"/>
    </row>
    <row r="14692" spans="115:115">
      <c r="DK14692" s="95"/>
    </row>
    <row r="14693" spans="115:115">
      <c r="DK14693" s="95"/>
    </row>
    <row r="14694" spans="115:115">
      <c r="DK14694" s="95"/>
    </row>
    <row r="14695" spans="115:115">
      <c r="DK14695" s="95"/>
    </row>
    <row r="14696" spans="115:115">
      <c r="DK14696" s="95"/>
    </row>
    <row r="14697" spans="115:115">
      <c r="DK14697" s="95"/>
    </row>
    <row r="14698" spans="115:115">
      <c r="DK14698" s="95"/>
    </row>
    <row r="14699" spans="115:115">
      <c r="DK14699" s="95"/>
    </row>
    <row r="14700" spans="115:115">
      <c r="DK14700" s="95"/>
    </row>
    <row r="14701" spans="115:115">
      <c r="DK14701" s="95"/>
    </row>
    <row r="14702" spans="115:115">
      <c r="DK14702" s="95"/>
    </row>
    <row r="14703" spans="115:115">
      <c r="DK14703" s="95"/>
    </row>
    <row r="14704" spans="115:115">
      <c r="DK14704" s="95"/>
    </row>
    <row r="14705" spans="115:115">
      <c r="DK14705" s="95"/>
    </row>
    <row r="14706" spans="115:115">
      <c r="DK14706" s="95"/>
    </row>
    <row r="14707" spans="115:115">
      <c r="DK14707" s="95"/>
    </row>
    <row r="14708" spans="115:115">
      <c r="DK14708" s="95"/>
    </row>
    <row r="14709" spans="115:115">
      <c r="DK14709" s="95"/>
    </row>
    <row r="14710" spans="115:115">
      <c r="DK14710" s="95"/>
    </row>
    <row r="14711" spans="115:115">
      <c r="DK14711" s="95"/>
    </row>
    <row r="14712" spans="115:115">
      <c r="DK14712" s="95"/>
    </row>
    <row r="14713" spans="115:115">
      <c r="DK14713" s="95"/>
    </row>
    <row r="14714" spans="115:115">
      <c r="DK14714" s="95"/>
    </row>
    <row r="14715" spans="115:115">
      <c r="DK14715" s="95"/>
    </row>
    <row r="14716" spans="115:115">
      <c r="DK14716" s="95"/>
    </row>
    <row r="14717" spans="115:115">
      <c r="DK14717" s="95"/>
    </row>
    <row r="14718" spans="115:115">
      <c r="DK14718" s="95"/>
    </row>
    <row r="14719" spans="115:115">
      <c r="DK14719" s="95"/>
    </row>
    <row r="14720" spans="115:115">
      <c r="DK14720" s="95"/>
    </row>
    <row r="14721" spans="115:115">
      <c r="DK14721" s="95"/>
    </row>
    <row r="14722" spans="115:115">
      <c r="DK14722" s="95"/>
    </row>
    <row r="14723" spans="115:115">
      <c r="DK14723" s="95"/>
    </row>
    <row r="14724" spans="115:115">
      <c r="DK14724" s="95"/>
    </row>
    <row r="14725" spans="115:115">
      <c r="DK14725" s="95"/>
    </row>
    <row r="14726" spans="115:115">
      <c r="DK14726" s="95"/>
    </row>
    <row r="14727" spans="115:115">
      <c r="DK14727" s="95"/>
    </row>
    <row r="14728" spans="115:115">
      <c r="DK14728" s="95"/>
    </row>
    <row r="14729" spans="115:115">
      <c r="DK14729" s="95"/>
    </row>
    <row r="14730" spans="115:115">
      <c r="DK14730" s="95"/>
    </row>
    <row r="14731" spans="115:115">
      <c r="DK14731" s="95"/>
    </row>
    <row r="14732" spans="115:115">
      <c r="DK14732" s="95"/>
    </row>
    <row r="14733" spans="115:115">
      <c r="DK14733" s="95"/>
    </row>
    <row r="14734" spans="115:115">
      <c r="DK14734" s="95"/>
    </row>
    <row r="14735" spans="115:115">
      <c r="DK14735" s="95"/>
    </row>
    <row r="14736" spans="115:115">
      <c r="DK14736" s="95"/>
    </row>
    <row r="14737" spans="115:115">
      <c r="DK14737" s="95"/>
    </row>
    <row r="14738" spans="115:115">
      <c r="DK14738" s="95"/>
    </row>
    <row r="14739" spans="115:115">
      <c r="DK14739" s="95"/>
    </row>
    <row r="14740" spans="115:115">
      <c r="DK14740" s="95"/>
    </row>
    <row r="14741" spans="115:115">
      <c r="DK14741" s="95"/>
    </row>
    <row r="14742" spans="115:115">
      <c r="DK14742" s="95"/>
    </row>
    <row r="14743" spans="115:115">
      <c r="DK14743" s="95"/>
    </row>
    <row r="14744" spans="115:115">
      <c r="DK14744" s="95"/>
    </row>
    <row r="14745" spans="115:115">
      <c r="DK14745" s="95"/>
    </row>
    <row r="14746" spans="115:115">
      <c r="DK14746" s="95"/>
    </row>
    <row r="14747" spans="115:115">
      <c r="DK14747" s="95"/>
    </row>
    <row r="14748" spans="115:115">
      <c r="DK14748" s="95"/>
    </row>
    <row r="14749" spans="115:115">
      <c r="DK14749" s="95"/>
    </row>
    <row r="14750" spans="115:115">
      <c r="DK14750" s="95"/>
    </row>
    <row r="14751" spans="115:115">
      <c r="DK14751" s="95"/>
    </row>
    <row r="14752" spans="115:115">
      <c r="DK14752" s="95"/>
    </row>
    <row r="14753" spans="115:115">
      <c r="DK14753" s="95"/>
    </row>
    <row r="14754" spans="115:115">
      <c r="DK14754" s="95"/>
    </row>
    <row r="14755" spans="115:115">
      <c r="DK14755" s="95"/>
    </row>
    <row r="14756" spans="115:115">
      <c r="DK14756" s="95"/>
    </row>
    <row r="14757" spans="115:115">
      <c r="DK14757" s="95"/>
    </row>
    <row r="14758" spans="115:115">
      <c r="DK14758" s="95"/>
    </row>
    <row r="14759" spans="115:115">
      <c r="DK14759" s="95"/>
    </row>
    <row r="14760" spans="115:115">
      <c r="DK14760" s="95"/>
    </row>
    <row r="14761" spans="115:115">
      <c r="DK14761" s="95"/>
    </row>
    <row r="14762" spans="115:115">
      <c r="DK14762" s="95"/>
    </row>
    <row r="14763" spans="115:115">
      <c r="DK14763" s="95"/>
    </row>
    <row r="14764" spans="115:115">
      <c r="DK14764" s="95"/>
    </row>
    <row r="14765" spans="115:115">
      <c r="DK14765" s="95"/>
    </row>
    <row r="14766" spans="115:115">
      <c r="DK14766" s="95"/>
    </row>
    <row r="14767" spans="115:115">
      <c r="DK14767" s="95"/>
    </row>
    <row r="14768" spans="115:115">
      <c r="DK14768" s="95"/>
    </row>
    <row r="14769" spans="115:115">
      <c r="DK14769" s="95"/>
    </row>
    <row r="14770" spans="115:115">
      <c r="DK14770" s="95"/>
    </row>
    <row r="14771" spans="115:115">
      <c r="DK14771" s="95"/>
    </row>
    <row r="14772" spans="115:115">
      <c r="DK14772" s="95"/>
    </row>
    <row r="14773" spans="115:115">
      <c r="DK14773" s="95"/>
    </row>
    <row r="14774" spans="115:115">
      <c r="DK14774" s="95"/>
    </row>
    <row r="14775" spans="115:115">
      <c r="DK14775" s="95"/>
    </row>
    <row r="14776" spans="115:115">
      <c r="DK14776" s="95"/>
    </row>
    <row r="14777" spans="115:115">
      <c r="DK14777" s="95"/>
    </row>
    <row r="14778" spans="115:115">
      <c r="DK14778" s="95"/>
    </row>
    <row r="14779" spans="115:115">
      <c r="DK14779" s="95"/>
    </row>
    <row r="14780" spans="115:115">
      <c r="DK14780" s="95"/>
    </row>
    <row r="14781" spans="115:115">
      <c r="DK14781" s="95"/>
    </row>
    <row r="14782" spans="115:115">
      <c r="DK14782" s="95"/>
    </row>
    <row r="14783" spans="115:115">
      <c r="DK14783" s="95"/>
    </row>
    <row r="14784" spans="115:115">
      <c r="DK14784" s="95"/>
    </row>
    <row r="14785" spans="115:115">
      <c r="DK14785" s="95"/>
    </row>
    <row r="14786" spans="115:115">
      <c r="DK14786" s="95"/>
    </row>
    <row r="14787" spans="115:115">
      <c r="DK14787" s="95"/>
    </row>
    <row r="14788" spans="115:115">
      <c r="DK14788" s="95"/>
    </row>
    <row r="14789" spans="115:115">
      <c r="DK14789" s="95"/>
    </row>
    <row r="14790" spans="115:115">
      <c r="DK14790" s="95"/>
    </row>
    <row r="14791" spans="115:115">
      <c r="DK14791" s="95"/>
    </row>
    <row r="14792" spans="115:115">
      <c r="DK14792" s="95"/>
    </row>
    <row r="14793" spans="115:115">
      <c r="DK14793" s="95"/>
    </row>
    <row r="14794" spans="115:115">
      <c r="DK14794" s="95"/>
    </row>
    <row r="14795" spans="115:115">
      <c r="DK14795" s="95"/>
    </row>
    <row r="14796" spans="115:115">
      <c r="DK14796" s="95"/>
    </row>
    <row r="14797" spans="115:115">
      <c r="DK14797" s="95"/>
    </row>
    <row r="14798" spans="115:115">
      <c r="DK14798" s="95"/>
    </row>
    <row r="14799" spans="115:115">
      <c r="DK14799" s="95"/>
    </row>
    <row r="14800" spans="115:115">
      <c r="DK14800" s="95"/>
    </row>
    <row r="14801" spans="115:115">
      <c r="DK14801" s="95"/>
    </row>
    <row r="14802" spans="115:115">
      <c r="DK14802" s="95"/>
    </row>
    <row r="14803" spans="115:115">
      <c r="DK14803" s="95"/>
    </row>
    <row r="14804" spans="115:115">
      <c r="DK14804" s="95"/>
    </row>
    <row r="14805" spans="115:115">
      <c r="DK14805" s="95"/>
    </row>
    <row r="14806" spans="115:115">
      <c r="DK14806" s="95"/>
    </row>
    <row r="14807" spans="115:115">
      <c r="DK14807" s="95"/>
    </row>
    <row r="14808" spans="115:115">
      <c r="DK14808" s="95"/>
    </row>
    <row r="14809" spans="115:115">
      <c r="DK14809" s="95"/>
    </row>
    <row r="14810" spans="115:115">
      <c r="DK14810" s="95"/>
    </row>
    <row r="14811" spans="115:115">
      <c r="DK14811" s="95"/>
    </row>
    <row r="14812" spans="115:115">
      <c r="DK14812" s="95"/>
    </row>
    <row r="14813" spans="115:115">
      <c r="DK14813" s="95"/>
    </row>
    <row r="14814" spans="115:115">
      <c r="DK14814" s="95"/>
    </row>
    <row r="14815" spans="115:115">
      <c r="DK14815" s="95"/>
    </row>
    <row r="14816" spans="115:115">
      <c r="DK14816" s="95"/>
    </row>
    <row r="14817" spans="115:115">
      <c r="DK14817" s="95"/>
    </row>
    <row r="14818" spans="115:115">
      <c r="DK14818" s="95"/>
    </row>
    <row r="14819" spans="115:115">
      <c r="DK14819" s="95"/>
    </row>
    <row r="14820" spans="115:115">
      <c r="DK14820" s="95"/>
    </row>
    <row r="14821" spans="115:115">
      <c r="DK14821" s="95"/>
    </row>
    <row r="14822" spans="115:115">
      <c r="DK14822" s="95"/>
    </row>
    <row r="14823" spans="115:115">
      <c r="DK14823" s="95"/>
    </row>
    <row r="14824" spans="115:115">
      <c r="DK14824" s="95"/>
    </row>
    <row r="14825" spans="115:115">
      <c r="DK14825" s="95"/>
    </row>
    <row r="14826" spans="115:115">
      <c r="DK14826" s="95"/>
    </row>
    <row r="14827" spans="115:115">
      <c r="DK14827" s="95"/>
    </row>
    <row r="14828" spans="115:115">
      <c r="DK14828" s="95"/>
    </row>
    <row r="14829" spans="115:115">
      <c r="DK14829" s="95"/>
    </row>
    <row r="14830" spans="115:115">
      <c r="DK14830" s="95"/>
    </row>
    <row r="14831" spans="115:115">
      <c r="DK14831" s="95"/>
    </row>
    <row r="14832" spans="115:115">
      <c r="DK14832" s="95"/>
    </row>
    <row r="14833" spans="115:115">
      <c r="DK14833" s="95"/>
    </row>
    <row r="14834" spans="115:115">
      <c r="DK14834" s="95"/>
    </row>
    <row r="14835" spans="115:115">
      <c r="DK14835" s="95"/>
    </row>
    <row r="14836" spans="115:115">
      <c r="DK14836" s="95"/>
    </row>
    <row r="14837" spans="115:115">
      <c r="DK14837" s="95"/>
    </row>
    <row r="14838" spans="115:115">
      <c r="DK14838" s="95"/>
    </row>
    <row r="14839" spans="115:115">
      <c r="DK14839" s="95"/>
    </row>
    <row r="14840" spans="115:115">
      <c r="DK14840" s="95"/>
    </row>
    <row r="14841" spans="115:115">
      <c r="DK14841" s="95"/>
    </row>
    <row r="14842" spans="115:115">
      <c r="DK14842" s="95"/>
    </row>
    <row r="14843" spans="115:115">
      <c r="DK14843" s="95"/>
    </row>
    <row r="14844" spans="115:115">
      <c r="DK14844" s="95"/>
    </row>
    <row r="14845" spans="115:115">
      <c r="DK14845" s="95"/>
    </row>
    <row r="14846" spans="115:115">
      <c r="DK14846" s="95"/>
    </row>
    <row r="14847" spans="115:115">
      <c r="DK14847" s="95"/>
    </row>
    <row r="14848" spans="115:115">
      <c r="DK14848" s="95"/>
    </row>
    <row r="14849" spans="115:115">
      <c r="DK14849" s="95"/>
    </row>
    <row r="14850" spans="115:115">
      <c r="DK14850" s="95"/>
    </row>
    <row r="14851" spans="115:115">
      <c r="DK14851" s="95"/>
    </row>
    <row r="14852" spans="115:115">
      <c r="DK14852" s="95"/>
    </row>
    <row r="14853" spans="115:115">
      <c r="DK14853" s="95"/>
    </row>
    <row r="14854" spans="115:115">
      <c r="DK14854" s="95"/>
    </row>
    <row r="14855" spans="115:115">
      <c r="DK14855" s="95"/>
    </row>
    <row r="14856" spans="115:115">
      <c r="DK14856" s="95"/>
    </row>
    <row r="14857" spans="115:115">
      <c r="DK14857" s="95"/>
    </row>
    <row r="14858" spans="115:115">
      <c r="DK14858" s="95"/>
    </row>
    <row r="14859" spans="115:115">
      <c r="DK14859" s="95"/>
    </row>
    <row r="14860" spans="115:115">
      <c r="DK14860" s="95"/>
    </row>
    <row r="14861" spans="115:115">
      <c r="DK14861" s="95"/>
    </row>
    <row r="14862" spans="115:115">
      <c r="DK14862" s="95"/>
    </row>
    <row r="14863" spans="115:115">
      <c r="DK14863" s="95"/>
    </row>
    <row r="14864" spans="115:115">
      <c r="DK14864" s="95"/>
    </row>
    <row r="14865" spans="115:115">
      <c r="DK14865" s="95"/>
    </row>
    <row r="14866" spans="115:115">
      <c r="DK14866" s="95"/>
    </row>
    <row r="14867" spans="115:115">
      <c r="DK14867" s="95"/>
    </row>
    <row r="14868" spans="115:115">
      <c r="DK14868" s="95"/>
    </row>
    <row r="14869" spans="115:115">
      <c r="DK14869" s="95"/>
    </row>
    <row r="14870" spans="115:115">
      <c r="DK14870" s="95"/>
    </row>
    <row r="14871" spans="115:115">
      <c r="DK14871" s="95"/>
    </row>
    <row r="14872" spans="115:115">
      <c r="DK14872" s="95"/>
    </row>
    <row r="14873" spans="115:115">
      <c r="DK14873" s="95"/>
    </row>
    <row r="14874" spans="115:115">
      <c r="DK14874" s="95"/>
    </row>
    <row r="14875" spans="115:115">
      <c r="DK14875" s="95"/>
    </row>
    <row r="14876" spans="115:115">
      <c r="DK14876" s="95"/>
    </row>
    <row r="14877" spans="115:115">
      <c r="DK14877" s="95"/>
    </row>
    <row r="14878" spans="115:115">
      <c r="DK14878" s="95"/>
    </row>
    <row r="14879" spans="115:115">
      <c r="DK14879" s="95"/>
    </row>
    <row r="14880" spans="115:115">
      <c r="DK14880" s="95"/>
    </row>
    <row r="14881" spans="115:115">
      <c r="DK14881" s="95"/>
    </row>
    <row r="14882" spans="115:115">
      <c r="DK14882" s="95"/>
    </row>
    <row r="14883" spans="115:115">
      <c r="DK14883" s="95"/>
    </row>
    <row r="14884" spans="115:115">
      <c r="DK14884" s="95"/>
    </row>
    <row r="14885" spans="115:115">
      <c r="DK14885" s="95"/>
    </row>
    <row r="14886" spans="115:115">
      <c r="DK14886" s="95"/>
    </row>
    <row r="14887" spans="115:115">
      <c r="DK14887" s="95"/>
    </row>
    <row r="14888" spans="115:115">
      <c r="DK14888" s="95"/>
    </row>
    <row r="14889" spans="115:115">
      <c r="DK14889" s="95"/>
    </row>
    <row r="14890" spans="115:115">
      <c r="DK14890" s="95"/>
    </row>
    <row r="14891" spans="115:115">
      <c r="DK14891" s="95"/>
    </row>
    <row r="14892" spans="115:115">
      <c r="DK14892" s="95"/>
    </row>
    <row r="14893" spans="115:115">
      <c r="DK14893" s="95"/>
    </row>
    <row r="14894" spans="115:115">
      <c r="DK14894" s="95"/>
    </row>
    <row r="14895" spans="115:115">
      <c r="DK14895" s="95"/>
    </row>
    <row r="14896" spans="115:115">
      <c r="DK14896" s="95"/>
    </row>
    <row r="14897" spans="115:115">
      <c r="DK14897" s="95"/>
    </row>
    <row r="14898" spans="115:115">
      <c r="DK14898" s="95"/>
    </row>
    <row r="14899" spans="115:115">
      <c r="DK14899" s="95"/>
    </row>
    <row r="14900" spans="115:115">
      <c r="DK14900" s="95"/>
    </row>
    <row r="14901" spans="115:115">
      <c r="DK14901" s="95"/>
    </row>
    <row r="14902" spans="115:115">
      <c r="DK14902" s="95"/>
    </row>
    <row r="14903" spans="115:115">
      <c r="DK14903" s="95"/>
    </row>
    <row r="14904" spans="115:115">
      <c r="DK14904" s="95"/>
    </row>
    <row r="14905" spans="115:115">
      <c r="DK14905" s="95"/>
    </row>
    <row r="14906" spans="115:115">
      <c r="DK14906" s="95"/>
    </row>
    <row r="14907" spans="115:115">
      <c r="DK14907" s="95"/>
    </row>
    <row r="14908" spans="115:115">
      <c r="DK14908" s="95"/>
    </row>
    <row r="14909" spans="115:115">
      <c r="DK14909" s="95"/>
    </row>
    <row r="14910" spans="115:115">
      <c r="DK14910" s="95"/>
    </row>
    <row r="14911" spans="115:115">
      <c r="DK14911" s="95"/>
    </row>
    <row r="14912" spans="115:115">
      <c r="DK14912" s="95"/>
    </row>
    <row r="14913" spans="115:115">
      <c r="DK14913" s="95"/>
    </row>
    <row r="14914" spans="115:115">
      <c r="DK14914" s="95"/>
    </row>
    <row r="14915" spans="115:115">
      <c r="DK14915" s="95"/>
    </row>
    <row r="14916" spans="115:115">
      <c r="DK14916" s="95"/>
    </row>
    <row r="14917" spans="115:115">
      <c r="DK14917" s="95"/>
    </row>
    <row r="14918" spans="115:115">
      <c r="DK14918" s="95"/>
    </row>
    <row r="14919" spans="115:115">
      <c r="DK14919" s="95"/>
    </row>
    <row r="14920" spans="115:115">
      <c r="DK14920" s="95"/>
    </row>
    <row r="14921" spans="115:115">
      <c r="DK14921" s="95"/>
    </row>
    <row r="14922" spans="115:115">
      <c r="DK14922" s="95"/>
    </row>
    <row r="14923" spans="115:115">
      <c r="DK14923" s="95"/>
    </row>
    <row r="14924" spans="115:115">
      <c r="DK14924" s="95"/>
    </row>
    <row r="14925" spans="115:115">
      <c r="DK14925" s="95"/>
    </row>
    <row r="14926" spans="115:115">
      <c r="DK14926" s="95"/>
    </row>
    <row r="14927" spans="115:115">
      <c r="DK14927" s="95"/>
    </row>
    <row r="14928" spans="115:115">
      <c r="DK14928" s="95"/>
    </row>
    <row r="14929" spans="115:115">
      <c r="DK14929" s="95"/>
    </row>
    <row r="14930" spans="115:115">
      <c r="DK14930" s="95"/>
    </row>
    <row r="14931" spans="115:115">
      <c r="DK14931" s="95"/>
    </row>
    <row r="14932" spans="115:115">
      <c r="DK14932" s="95"/>
    </row>
    <row r="14933" spans="115:115">
      <c r="DK14933" s="95"/>
    </row>
    <row r="14934" spans="115:115">
      <c r="DK14934" s="95"/>
    </row>
    <row r="14935" spans="115:115">
      <c r="DK14935" s="95"/>
    </row>
    <row r="14936" spans="115:115">
      <c r="DK14936" s="95"/>
    </row>
    <row r="14937" spans="115:115">
      <c r="DK14937" s="95"/>
    </row>
    <row r="14938" spans="115:115">
      <c r="DK14938" s="95"/>
    </row>
    <row r="14939" spans="115:115">
      <c r="DK14939" s="95"/>
    </row>
    <row r="14940" spans="115:115">
      <c r="DK14940" s="95"/>
    </row>
    <row r="14941" spans="115:115">
      <c r="DK14941" s="95"/>
    </row>
    <row r="14942" spans="115:115">
      <c r="DK14942" s="95"/>
    </row>
    <row r="14943" spans="115:115">
      <c r="DK14943" s="95"/>
    </row>
    <row r="14944" spans="115:115">
      <c r="DK14944" s="95"/>
    </row>
    <row r="14945" spans="115:115">
      <c r="DK14945" s="95"/>
    </row>
    <row r="14946" spans="115:115">
      <c r="DK14946" s="95"/>
    </row>
    <row r="14947" spans="115:115">
      <c r="DK14947" s="95"/>
    </row>
    <row r="14948" spans="115:115">
      <c r="DK14948" s="95"/>
    </row>
    <row r="14949" spans="115:115">
      <c r="DK14949" s="95"/>
    </row>
    <row r="14950" spans="115:115">
      <c r="DK14950" s="95"/>
    </row>
    <row r="14951" spans="115:115">
      <c r="DK14951" s="95"/>
    </row>
    <row r="14952" spans="115:115">
      <c r="DK14952" s="95"/>
    </row>
    <row r="14953" spans="115:115">
      <c r="DK14953" s="95"/>
    </row>
    <row r="14954" spans="115:115">
      <c r="DK14954" s="95"/>
    </row>
    <row r="14955" spans="115:115">
      <c r="DK14955" s="95"/>
    </row>
    <row r="14956" spans="115:115">
      <c r="DK14956" s="95"/>
    </row>
    <row r="14957" spans="115:115">
      <c r="DK14957" s="95"/>
    </row>
    <row r="14958" spans="115:115">
      <c r="DK14958" s="95"/>
    </row>
    <row r="14959" spans="115:115">
      <c r="DK14959" s="95"/>
    </row>
    <row r="14960" spans="115:115">
      <c r="DK14960" s="95"/>
    </row>
    <row r="14961" spans="115:115">
      <c r="DK14961" s="95"/>
    </row>
    <row r="14962" spans="115:115">
      <c r="DK14962" s="95"/>
    </row>
    <row r="14963" spans="115:115">
      <c r="DK14963" s="95"/>
    </row>
    <row r="14964" spans="115:115">
      <c r="DK14964" s="95"/>
    </row>
    <row r="14965" spans="115:115">
      <c r="DK14965" s="95"/>
    </row>
    <row r="14966" spans="115:115">
      <c r="DK14966" s="95"/>
    </row>
    <row r="14967" spans="115:115">
      <c r="DK14967" s="95"/>
    </row>
    <row r="14968" spans="115:115">
      <c r="DK14968" s="95"/>
    </row>
    <row r="14969" spans="115:115">
      <c r="DK14969" s="95"/>
    </row>
    <row r="14970" spans="115:115">
      <c r="DK14970" s="95"/>
    </row>
    <row r="14971" spans="115:115">
      <c r="DK14971" s="95"/>
    </row>
    <row r="14972" spans="115:115">
      <c r="DK14972" s="95"/>
    </row>
    <row r="14973" spans="115:115">
      <c r="DK14973" s="95"/>
    </row>
    <row r="14974" spans="115:115">
      <c r="DK14974" s="95"/>
    </row>
    <row r="14975" spans="115:115">
      <c r="DK14975" s="95"/>
    </row>
    <row r="14976" spans="115:115">
      <c r="DK14976" s="95"/>
    </row>
    <row r="14977" spans="115:115">
      <c r="DK14977" s="95"/>
    </row>
    <row r="14978" spans="115:115">
      <c r="DK14978" s="95"/>
    </row>
    <row r="14979" spans="115:115">
      <c r="DK14979" s="95"/>
    </row>
    <row r="14980" spans="115:115">
      <c r="DK14980" s="95"/>
    </row>
    <row r="14981" spans="115:115">
      <c r="DK14981" s="95"/>
    </row>
    <row r="14982" spans="115:115">
      <c r="DK14982" s="95"/>
    </row>
    <row r="14983" spans="115:115">
      <c r="DK14983" s="95"/>
    </row>
    <row r="14984" spans="115:115">
      <c r="DK14984" s="95"/>
    </row>
    <row r="14985" spans="115:115">
      <c r="DK14985" s="95"/>
    </row>
    <row r="14986" spans="115:115">
      <c r="DK14986" s="95"/>
    </row>
    <row r="14987" spans="115:115">
      <c r="DK14987" s="95"/>
    </row>
    <row r="14988" spans="115:115">
      <c r="DK14988" s="95"/>
    </row>
    <row r="14989" spans="115:115">
      <c r="DK14989" s="95"/>
    </row>
    <row r="14990" spans="115:115">
      <c r="DK14990" s="95"/>
    </row>
    <row r="14991" spans="115:115">
      <c r="DK14991" s="95"/>
    </row>
    <row r="14992" spans="115:115">
      <c r="DK14992" s="95"/>
    </row>
    <row r="14993" spans="115:115">
      <c r="DK14993" s="95"/>
    </row>
    <row r="14994" spans="115:115">
      <c r="DK14994" s="95"/>
    </row>
    <row r="14995" spans="115:115">
      <c r="DK14995" s="95"/>
    </row>
    <row r="14996" spans="115:115">
      <c r="DK14996" s="95"/>
    </row>
    <row r="14997" spans="115:115">
      <c r="DK14997" s="95"/>
    </row>
    <row r="14998" spans="115:115">
      <c r="DK14998" s="95"/>
    </row>
    <row r="14999" spans="115:115">
      <c r="DK14999" s="95"/>
    </row>
    <row r="15000" spans="115:115">
      <c r="DK15000" s="95"/>
    </row>
    <row r="15001" spans="115:115">
      <c r="DK15001" s="95"/>
    </row>
    <row r="15002" spans="115:115">
      <c r="DK15002" s="95"/>
    </row>
    <row r="15003" spans="115:115">
      <c r="DK15003" s="95"/>
    </row>
    <row r="15004" spans="115:115">
      <c r="DK15004" s="95"/>
    </row>
    <row r="15005" spans="115:115">
      <c r="DK15005" s="95"/>
    </row>
    <row r="15006" spans="115:115">
      <c r="DK15006" s="95"/>
    </row>
    <row r="15007" spans="115:115">
      <c r="DK15007" s="95"/>
    </row>
    <row r="15008" spans="115:115">
      <c r="DK15008" s="95"/>
    </row>
    <row r="15009" spans="115:115">
      <c r="DK15009" s="95"/>
    </row>
    <row r="15010" spans="115:115">
      <c r="DK15010" s="95"/>
    </row>
    <row r="15011" spans="115:115">
      <c r="DK15011" s="95"/>
    </row>
    <row r="15012" spans="115:115">
      <c r="DK15012" s="95"/>
    </row>
    <row r="15013" spans="115:115">
      <c r="DK15013" s="95"/>
    </row>
    <row r="15014" spans="115:115">
      <c r="DK15014" s="95"/>
    </row>
    <row r="15015" spans="115:115">
      <c r="DK15015" s="95"/>
    </row>
    <row r="15016" spans="115:115">
      <c r="DK15016" s="95"/>
    </row>
    <row r="15017" spans="115:115">
      <c r="DK15017" s="95"/>
    </row>
    <row r="15018" spans="115:115">
      <c r="DK15018" s="95"/>
    </row>
    <row r="15019" spans="115:115">
      <c r="DK15019" s="95"/>
    </row>
    <row r="15020" spans="115:115">
      <c r="DK15020" s="95"/>
    </row>
    <row r="15021" spans="115:115">
      <c r="DK15021" s="95"/>
    </row>
    <row r="15022" spans="115:115">
      <c r="DK15022" s="95"/>
    </row>
    <row r="15023" spans="115:115">
      <c r="DK15023" s="95"/>
    </row>
    <row r="15024" spans="115:115">
      <c r="DK15024" s="95"/>
    </row>
    <row r="15025" spans="115:115">
      <c r="DK15025" s="95"/>
    </row>
    <row r="15026" spans="115:115">
      <c r="DK15026" s="95"/>
    </row>
    <row r="15027" spans="115:115">
      <c r="DK15027" s="95"/>
    </row>
    <row r="15028" spans="115:115">
      <c r="DK15028" s="95"/>
    </row>
    <row r="15029" spans="115:115">
      <c r="DK15029" s="95"/>
    </row>
    <row r="15030" spans="115:115">
      <c r="DK15030" s="95"/>
    </row>
    <row r="15031" spans="115:115">
      <c r="DK15031" s="95"/>
    </row>
    <row r="15032" spans="115:115">
      <c r="DK15032" s="95"/>
    </row>
    <row r="15033" spans="115:115">
      <c r="DK15033" s="95"/>
    </row>
    <row r="15034" spans="115:115">
      <c r="DK15034" s="95"/>
    </row>
    <row r="15035" spans="115:115">
      <c r="DK15035" s="95"/>
    </row>
    <row r="15036" spans="115:115">
      <c r="DK15036" s="95"/>
    </row>
    <row r="15037" spans="115:115">
      <c r="DK15037" s="95"/>
    </row>
    <row r="15038" spans="115:115">
      <c r="DK15038" s="95"/>
    </row>
    <row r="15039" spans="115:115">
      <c r="DK15039" s="95"/>
    </row>
    <row r="15040" spans="115:115">
      <c r="DK15040" s="95"/>
    </row>
    <row r="15041" spans="115:115">
      <c r="DK15041" s="95"/>
    </row>
    <row r="15042" spans="115:115">
      <c r="DK15042" s="95"/>
    </row>
    <row r="15043" spans="115:115">
      <c r="DK15043" s="95"/>
    </row>
    <row r="15044" spans="115:115">
      <c r="DK15044" s="95"/>
    </row>
    <row r="15045" spans="115:115">
      <c r="DK15045" s="95"/>
    </row>
    <row r="15046" spans="115:115">
      <c r="DK15046" s="95"/>
    </row>
    <row r="15047" spans="115:115">
      <c r="DK15047" s="95"/>
    </row>
    <row r="15048" spans="115:115">
      <c r="DK15048" s="95"/>
    </row>
    <row r="15049" spans="115:115">
      <c r="DK15049" s="95"/>
    </row>
    <row r="15050" spans="115:115">
      <c r="DK15050" s="95"/>
    </row>
    <row r="15051" spans="115:115">
      <c r="DK15051" s="95"/>
    </row>
    <row r="15052" spans="115:115">
      <c r="DK15052" s="95"/>
    </row>
    <row r="15053" spans="115:115">
      <c r="DK15053" s="95"/>
    </row>
    <row r="15054" spans="115:115">
      <c r="DK15054" s="95"/>
    </row>
    <row r="15055" spans="115:115">
      <c r="DK15055" s="95"/>
    </row>
    <row r="15056" spans="115:115">
      <c r="DK15056" s="95"/>
    </row>
    <row r="15057" spans="115:115">
      <c r="DK15057" s="95"/>
    </row>
    <row r="15058" spans="115:115">
      <c r="DK15058" s="95"/>
    </row>
    <row r="15059" spans="115:115">
      <c r="DK15059" s="95"/>
    </row>
    <row r="15060" spans="115:115">
      <c r="DK15060" s="95"/>
    </row>
    <row r="15061" spans="115:115">
      <c r="DK15061" s="95"/>
    </row>
    <row r="15062" spans="115:115">
      <c r="DK15062" s="95"/>
    </row>
    <row r="15063" spans="115:115">
      <c r="DK15063" s="95"/>
    </row>
    <row r="15064" spans="115:115">
      <c r="DK15064" s="95"/>
    </row>
    <row r="15065" spans="115:115">
      <c r="DK15065" s="95"/>
    </row>
    <row r="15066" spans="115:115">
      <c r="DK15066" s="95"/>
    </row>
    <row r="15067" spans="115:115">
      <c r="DK15067" s="95"/>
    </row>
    <row r="15068" spans="115:115">
      <c r="DK15068" s="95"/>
    </row>
    <row r="15069" spans="115:115">
      <c r="DK15069" s="95"/>
    </row>
    <row r="15070" spans="115:115">
      <c r="DK15070" s="95"/>
    </row>
    <row r="15071" spans="115:115">
      <c r="DK15071" s="95"/>
    </row>
    <row r="15072" spans="115:115">
      <c r="DK15072" s="95"/>
    </row>
    <row r="15073" spans="115:115">
      <c r="DK15073" s="95"/>
    </row>
    <row r="15074" spans="115:115">
      <c r="DK15074" s="95"/>
    </row>
    <row r="15075" spans="115:115">
      <c r="DK15075" s="95"/>
    </row>
    <row r="15076" spans="115:115">
      <c r="DK15076" s="95"/>
    </row>
    <row r="15077" spans="115:115">
      <c r="DK15077" s="95"/>
    </row>
    <row r="15078" spans="115:115">
      <c r="DK15078" s="95"/>
    </row>
    <row r="15079" spans="115:115">
      <c r="DK15079" s="95"/>
    </row>
    <row r="15080" spans="115:115">
      <c r="DK15080" s="95"/>
    </row>
    <row r="15081" spans="115:115">
      <c r="DK15081" s="95"/>
    </row>
    <row r="15082" spans="115:115">
      <c r="DK15082" s="95"/>
    </row>
    <row r="15083" spans="115:115">
      <c r="DK15083" s="95"/>
    </row>
    <row r="15084" spans="115:115">
      <c r="DK15084" s="95"/>
    </row>
    <row r="15085" spans="115:115">
      <c r="DK15085" s="95"/>
    </row>
    <row r="15086" spans="115:115">
      <c r="DK15086" s="95"/>
    </row>
    <row r="15087" spans="115:115">
      <c r="DK15087" s="95"/>
    </row>
    <row r="15088" spans="115:115">
      <c r="DK15088" s="95"/>
    </row>
    <row r="15089" spans="115:115">
      <c r="DK15089" s="95"/>
    </row>
    <row r="15090" spans="115:115">
      <c r="DK15090" s="95"/>
    </row>
    <row r="15091" spans="115:115">
      <c r="DK15091" s="95"/>
    </row>
    <row r="15092" spans="115:115">
      <c r="DK15092" s="95"/>
    </row>
    <row r="15093" spans="115:115">
      <c r="DK15093" s="95"/>
    </row>
    <row r="15094" spans="115:115">
      <c r="DK15094" s="95"/>
    </row>
    <row r="15095" spans="115:115">
      <c r="DK15095" s="95"/>
    </row>
    <row r="15096" spans="115:115">
      <c r="DK15096" s="95"/>
    </row>
    <row r="15097" spans="115:115">
      <c r="DK15097" s="95"/>
    </row>
    <row r="15098" spans="115:115">
      <c r="DK15098" s="95"/>
    </row>
    <row r="15099" spans="115:115">
      <c r="DK15099" s="95"/>
    </row>
    <row r="15100" spans="115:115">
      <c r="DK15100" s="95"/>
    </row>
    <row r="15101" spans="115:115">
      <c r="DK15101" s="95"/>
    </row>
    <row r="15102" spans="115:115">
      <c r="DK15102" s="95"/>
    </row>
    <row r="15103" spans="115:115">
      <c r="DK15103" s="95"/>
    </row>
    <row r="15104" spans="115:115">
      <c r="DK15104" s="95"/>
    </row>
    <row r="15105" spans="115:115">
      <c r="DK15105" s="95"/>
    </row>
    <row r="15106" spans="115:115">
      <c r="DK15106" s="95"/>
    </row>
    <row r="15107" spans="115:115">
      <c r="DK15107" s="95"/>
    </row>
    <row r="15108" spans="115:115">
      <c r="DK15108" s="95"/>
    </row>
    <row r="15109" spans="115:115">
      <c r="DK15109" s="95"/>
    </row>
    <row r="15110" spans="115:115">
      <c r="DK15110" s="95"/>
    </row>
    <row r="15111" spans="115:115">
      <c r="DK15111" s="95"/>
    </row>
    <row r="15112" spans="115:115">
      <c r="DK15112" s="95"/>
    </row>
    <row r="15113" spans="115:115">
      <c r="DK15113" s="95"/>
    </row>
    <row r="15114" spans="115:115">
      <c r="DK15114" s="95"/>
    </row>
    <row r="15115" spans="115:115">
      <c r="DK15115" s="95"/>
    </row>
    <row r="15116" spans="115:115">
      <c r="DK15116" s="95"/>
    </row>
    <row r="15117" spans="115:115">
      <c r="DK15117" s="95"/>
    </row>
    <row r="15118" spans="115:115">
      <c r="DK15118" s="95"/>
    </row>
    <row r="15119" spans="115:115">
      <c r="DK15119" s="95"/>
    </row>
    <row r="15120" spans="115:115">
      <c r="DK15120" s="95"/>
    </row>
    <row r="15121" spans="115:115">
      <c r="DK15121" s="95"/>
    </row>
    <row r="15122" spans="115:115">
      <c r="DK15122" s="95"/>
    </row>
    <row r="15123" spans="115:115">
      <c r="DK15123" s="95"/>
    </row>
    <row r="15124" spans="115:115">
      <c r="DK15124" s="95"/>
    </row>
    <row r="15125" spans="115:115">
      <c r="DK15125" s="95"/>
    </row>
    <row r="15126" spans="115:115">
      <c r="DK15126" s="95"/>
    </row>
    <row r="15127" spans="115:115">
      <c r="DK15127" s="95"/>
    </row>
    <row r="15128" spans="115:115">
      <c r="DK15128" s="95"/>
    </row>
    <row r="15129" spans="115:115">
      <c r="DK15129" s="95"/>
    </row>
    <row r="15130" spans="115:115">
      <c r="DK15130" s="95"/>
    </row>
    <row r="15131" spans="115:115">
      <c r="DK15131" s="95"/>
    </row>
    <row r="15132" spans="115:115">
      <c r="DK15132" s="95"/>
    </row>
    <row r="15133" spans="115:115">
      <c r="DK15133" s="95"/>
    </row>
    <row r="15134" spans="115:115">
      <c r="DK15134" s="95"/>
    </row>
    <row r="15135" spans="115:115">
      <c r="DK15135" s="95"/>
    </row>
    <row r="15136" spans="115:115">
      <c r="DK15136" s="95"/>
    </row>
    <row r="15137" spans="115:115">
      <c r="DK15137" s="95"/>
    </row>
    <row r="15138" spans="115:115">
      <c r="DK15138" s="95"/>
    </row>
    <row r="15139" spans="115:115">
      <c r="DK15139" s="95"/>
    </row>
    <row r="15140" spans="115:115">
      <c r="DK15140" s="95"/>
    </row>
    <row r="15141" spans="115:115">
      <c r="DK15141" s="95"/>
    </row>
    <row r="15142" spans="115:115">
      <c r="DK15142" s="95"/>
    </row>
    <row r="15143" spans="115:115">
      <c r="DK15143" s="95"/>
    </row>
    <row r="15144" spans="115:115">
      <c r="DK15144" s="95"/>
    </row>
    <row r="15145" spans="115:115">
      <c r="DK15145" s="95"/>
    </row>
    <row r="15146" spans="115:115">
      <c r="DK15146" s="95"/>
    </row>
    <row r="15147" spans="115:115">
      <c r="DK15147" s="95"/>
    </row>
    <row r="15148" spans="115:115">
      <c r="DK15148" s="95"/>
    </row>
    <row r="15149" spans="115:115">
      <c r="DK15149" s="95"/>
    </row>
    <row r="15150" spans="115:115">
      <c r="DK15150" s="95"/>
    </row>
    <row r="15151" spans="115:115">
      <c r="DK15151" s="95"/>
    </row>
    <row r="15152" spans="115:115">
      <c r="DK15152" s="95"/>
    </row>
    <row r="15153" spans="115:115">
      <c r="DK15153" s="95"/>
    </row>
    <row r="15154" spans="115:115">
      <c r="DK15154" s="95"/>
    </row>
    <row r="15155" spans="115:115">
      <c r="DK15155" s="95"/>
    </row>
    <row r="15156" spans="115:115">
      <c r="DK15156" s="95"/>
    </row>
    <row r="15157" spans="115:115">
      <c r="DK15157" s="95"/>
    </row>
    <row r="15158" spans="115:115">
      <c r="DK15158" s="95"/>
    </row>
    <row r="15159" spans="115:115">
      <c r="DK15159" s="95"/>
    </row>
    <row r="15160" spans="115:115">
      <c r="DK15160" s="95"/>
    </row>
    <row r="15161" spans="115:115">
      <c r="DK15161" s="95"/>
    </row>
    <row r="15162" spans="115:115">
      <c r="DK15162" s="95"/>
    </row>
    <row r="15163" spans="115:115">
      <c r="DK15163" s="95"/>
    </row>
    <row r="15164" spans="115:115">
      <c r="DK15164" s="95"/>
    </row>
    <row r="15165" spans="115:115">
      <c r="DK15165" s="95"/>
    </row>
    <row r="15166" spans="115:115">
      <c r="DK15166" s="95"/>
    </row>
    <row r="15167" spans="115:115">
      <c r="DK15167" s="95"/>
    </row>
    <row r="15168" spans="115:115">
      <c r="DK15168" s="95"/>
    </row>
    <row r="15169" spans="115:115">
      <c r="DK15169" s="95"/>
    </row>
    <row r="15170" spans="115:115">
      <c r="DK15170" s="95"/>
    </row>
    <row r="15171" spans="115:115">
      <c r="DK15171" s="95"/>
    </row>
    <row r="15172" spans="115:115">
      <c r="DK15172" s="95"/>
    </row>
    <row r="15173" spans="115:115">
      <c r="DK15173" s="95"/>
    </row>
    <row r="15174" spans="115:115">
      <c r="DK15174" s="95"/>
    </row>
    <row r="15175" spans="115:115">
      <c r="DK15175" s="95"/>
    </row>
    <row r="15176" spans="115:115">
      <c r="DK15176" s="95"/>
    </row>
    <row r="15177" spans="115:115">
      <c r="DK15177" s="95"/>
    </row>
    <row r="15178" spans="115:115">
      <c r="DK15178" s="95"/>
    </row>
    <row r="15179" spans="115:115">
      <c r="DK15179" s="95"/>
    </row>
    <row r="15180" spans="115:115">
      <c r="DK15180" s="95"/>
    </row>
    <row r="15181" spans="115:115">
      <c r="DK15181" s="95"/>
    </row>
    <row r="15182" spans="115:115">
      <c r="DK15182" s="95"/>
    </row>
    <row r="15183" spans="115:115">
      <c r="DK15183" s="95"/>
    </row>
    <row r="15184" spans="115:115">
      <c r="DK15184" s="95"/>
    </row>
    <row r="15185" spans="115:115">
      <c r="DK15185" s="95"/>
    </row>
    <row r="15186" spans="115:115">
      <c r="DK15186" s="95"/>
    </row>
    <row r="15187" spans="115:115">
      <c r="DK15187" s="95"/>
    </row>
    <row r="15188" spans="115:115">
      <c r="DK15188" s="95"/>
    </row>
    <row r="15189" spans="115:115">
      <c r="DK15189" s="95"/>
    </row>
    <row r="15190" spans="115:115">
      <c r="DK15190" s="95"/>
    </row>
    <row r="15191" spans="115:115">
      <c r="DK15191" s="95"/>
    </row>
    <row r="15192" spans="115:115">
      <c r="DK15192" s="95"/>
    </row>
    <row r="15193" spans="115:115">
      <c r="DK15193" s="95"/>
    </row>
    <row r="15194" spans="115:115">
      <c r="DK15194" s="95"/>
    </row>
    <row r="15195" spans="115:115">
      <c r="DK15195" s="95"/>
    </row>
    <row r="15196" spans="115:115">
      <c r="DK15196" s="95"/>
    </row>
    <row r="15197" spans="115:115">
      <c r="DK15197" s="95"/>
    </row>
    <row r="15198" spans="115:115">
      <c r="DK15198" s="95"/>
    </row>
    <row r="15199" spans="115:115">
      <c r="DK15199" s="95"/>
    </row>
    <row r="15200" spans="115:115">
      <c r="DK15200" s="95"/>
    </row>
    <row r="15201" spans="115:115">
      <c r="DK15201" s="95"/>
    </row>
    <row r="15202" spans="115:115">
      <c r="DK15202" s="95"/>
    </row>
    <row r="15203" spans="115:115">
      <c r="DK15203" s="95"/>
    </row>
    <row r="15204" spans="115:115">
      <c r="DK15204" s="95"/>
    </row>
    <row r="15205" spans="115:115">
      <c r="DK15205" s="95"/>
    </row>
    <row r="15206" spans="115:115">
      <c r="DK15206" s="95"/>
    </row>
    <row r="15207" spans="115:115">
      <c r="DK15207" s="95"/>
    </row>
    <row r="15208" spans="115:115">
      <c r="DK15208" s="95"/>
    </row>
    <row r="15209" spans="115:115">
      <c r="DK15209" s="95"/>
    </row>
    <row r="15210" spans="115:115">
      <c r="DK15210" s="95"/>
    </row>
    <row r="15211" spans="115:115">
      <c r="DK15211" s="95"/>
    </row>
    <row r="15212" spans="115:115">
      <c r="DK15212" s="95"/>
    </row>
    <row r="15213" spans="115:115">
      <c r="DK15213" s="95"/>
    </row>
    <row r="15214" spans="115:115">
      <c r="DK15214" s="95"/>
    </row>
    <row r="15215" spans="115:115">
      <c r="DK15215" s="95"/>
    </row>
    <row r="15216" spans="115:115">
      <c r="DK15216" s="95"/>
    </row>
    <row r="15217" spans="115:115">
      <c r="DK15217" s="95"/>
    </row>
    <row r="15218" spans="115:115">
      <c r="DK15218" s="95"/>
    </row>
    <row r="15219" spans="115:115">
      <c r="DK15219" s="95"/>
    </row>
    <row r="15220" spans="115:115">
      <c r="DK15220" s="95"/>
    </row>
    <row r="15221" spans="115:115">
      <c r="DK15221" s="95"/>
    </row>
    <row r="15222" spans="115:115">
      <c r="DK15222" s="95"/>
    </row>
    <row r="15223" spans="115:115">
      <c r="DK15223" s="95"/>
    </row>
    <row r="15224" spans="115:115">
      <c r="DK15224" s="95"/>
    </row>
    <row r="15225" spans="115:115">
      <c r="DK15225" s="95"/>
    </row>
    <row r="15226" spans="115:115">
      <c r="DK15226" s="95"/>
    </row>
    <row r="15227" spans="115:115">
      <c r="DK15227" s="95"/>
    </row>
    <row r="15228" spans="115:115">
      <c r="DK15228" s="95"/>
    </row>
    <row r="15229" spans="115:115">
      <c r="DK15229" s="95"/>
    </row>
    <row r="15230" spans="115:115">
      <c r="DK15230" s="95"/>
    </row>
    <row r="15231" spans="115:115">
      <c r="DK15231" s="95"/>
    </row>
    <row r="15232" spans="115:115">
      <c r="DK15232" s="95"/>
    </row>
    <row r="15233" spans="115:115">
      <c r="DK15233" s="95"/>
    </row>
    <row r="15234" spans="115:115">
      <c r="DK15234" s="95"/>
    </row>
    <row r="15235" spans="115:115">
      <c r="DK15235" s="95"/>
    </row>
    <row r="15236" spans="115:115">
      <c r="DK15236" s="95"/>
    </row>
    <row r="15237" spans="115:115">
      <c r="DK15237" s="95"/>
    </row>
    <row r="15238" spans="115:115">
      <c r="DK15238" s="95"/>
    </row>
    <row r="15239" spans="115:115">
      <c r="DK15239" s="95"/>
    </row>
    <row r="15240" spans="115:115">
      <c r="DK15240" s="95"/>
    </row>
    <row r="15241" spans="115:115">
      <c r="DK15241" s="95"/>
    </row>
    <row r="15242" spans="115:115">
      <c r="DK15242" s="95"/>
    </row>
    <row r="15243" spans="115:115">
      <c r="DK15243" s="95"/>
    </row>
    <row r="15244" spans="115:115">
      <c r="DK15244" s="95"/>
    </row>
    <row r="15245" spans="115:115">
      <c r="DK15245" s="95"/>
    </row>
    <row r="15246" spans="115:115">
      <c r="DK15246" s="95"/>
    </row>
    <row r="15247" spans="115:115">
      <c r="DK15247" s="95"/>
    </row>
    <row r="15248" spans="115:115">
      <c r="DK15248" s="95"/>
    </row>
    <row r="15249" spans="115:115">
      <c r="DK15249" s="95"/>
    </row>
    <row r="15250" spans="115:115">
      <c r="DK15250" s="95"/>
    </row>
    <row r="15251" spans="115:115">
      <c r="DK15251" s="95"/>
    </row>
    <row r="15252" spans="115:115">
      <c r="DK15252" s="95"/>
    </row>
    <row r="15253" spans="115:115">
      <c r="DK15253" s="95"/>
    </row>
    <row r="15254" spans="115:115">
      <c r="DK15254" s="95"/>
    </row>
    <row r="15255" spans="115:115">
      <c r="DK15255" s="95"/>
    </row>
    <row r="15256" spans="115:115">
      <c r="DK15256" s="95"/>
    </row>
    <row r="15257" spans="115:115">
      <c r="DK15257" s="95"/>
    </row>
    <row r="15258" spans="115:115">
      <c r="DK15258" s="95"/>
    </row>
    <row r="15259" spans="115:115">
      <c r="DK15259" s="95"/>
    </row>
    <row r="15260" spans="115:115">
      <c r="DK15260" s="95"/>
    </row>
    <row r="15261" spans="115:115">
      <c r="DK15261" s="95"/>
    </row>
    <row r="15262" spans="115:115">
      <c r="DK15262" s="95"/>
    </row>
    <row r="15263" spans="115:115">
      <c r="DK15263" s="95"/>
    </row>
    <row r="15264" spans="115:115">
      <c r="DK15264" s="95"/>
    </row>
    <row r="15265" spans="115:115">
      <c r="DK15265" s="95"/>
    </row>
    <row r="15266" spans="115:115">
      <c r="DK15266" s="95"/>
    </row>
    <row r="15267" spans="115:115">
      <c r="DK15267" s="95"/>
    </row>
    <row r="15268" spans="115:115">
      <c r="DK15268" s="95"/>
    </row>
    <row r="15269" spans="115:115">
      <c r="DK15269" s="95"/>
    </row>
    <row r="15270" spans="115:115">
      <c r="DK15270" s="95"/>
    </row>
    <row r="15271" spans="115:115">
      <c r="DK15271" s="95"/>
    </row>
    <row r="15272" spans="115:115">
      <c r="DK15272" s="95"/>
    </row>
    <row r="15273" spans="115:115">
      <c r="DK15273" s="95"/>
    </row>
    <row r="15274" spans="115:115">
      <c r="DK15274" s="95"/>
    </row>
    <row r="15275" spans="115:115">
      <c r="DK15275" s="95"/>
    </row>
    <row r="15276" spans="115:115">
      <c r="DK15276" s="95"/>
    </row>
    <row r="15277" spans="115:115">
      <c r="DK15277" s="95"/>
    </row>
    <row r="15278" spans="115:115">
      <c r="DK15278" s="95"/>
    </row>
    <row r="15279" spans="115:115">
      <c r="DK15279" s="95"/>
    </row>
    <row r="15280" spans="115:115">
      <c r="DK15280" s="95"/>
    </row>
    <row r="15281" spans="115:115">
      <c r="DK15281" s="95"/>
    </row>
    <row r="15282" spans="115:115">
      <c r="DK15282" s="95"/>
    </row>
    <row r="15283" spans="115:115">
      <c r="DK15283" s="95"/>
    </row>
    <row r="15284" spans="115:115">
      <c r="DK15284" s="95"/>
    </row>
    <row r="15285" spans="115:115">
      <c r="DK15285" s="95"/>
    </row>
    <row r="15286" spans="115:115">
      <c r="DK15286" s="95"/>
    </row>
    <row r="15287" spans="115:115">
      <c r="DK15287" s="95"/>
    </row>
    <row r="15288" spans="115:115">
      <c r="DK15288" s="95"/>
    </row>
    <row r="15289" spans="115:115">
      <c r="DK15289" s="95"/>
    </row>
    <row r="15290" spans="115:115">
      <c r="DK15290" s="95"/>
    </row>
    <row r="15291" spans="115:115">
      <c r="DK15291" s="95"/>
    </row>
    <row r="15292" spans="115:115">
      <c r="DK15292" s="95"/>
    </row>
    <row r="15293" spans="115:115">
      <c r="DK15293" s="95"/>
    </row>
    <row r="15294" spans="115:115">
      <c r="DK15294" s="95"/>
    </row>
    <row r="15295" spans="115:115">
      <c r="DK15295" s="95"/>
    </row>
    <row r="15296" spans="115:115">
      <c r="DK15296" s="95"/>
    </row>
    <row r="15297" spans="115:115">
      <c r="DK15297" s="95"/>
    </row>
    <row r="15298" spans="115:115">
      <c r="DK15298" s="95"/>
    </row>
    <row r="15299" spans="115:115">
      <c r="DK15299" s="95"/>
    </row>
    <row r="15300" spans="115:115">
      <c r="DK15300" s="95"/>
    </row>
    <row r="15301" spans="115:115">
      <c r="DK15301" s="95"/>
    </row>
    <row r="15302" spans="115:115">
      <c r="DK15302" s="95"/>
    </row>
    <row r="15303" spans="115:115">
      <c r="DK15303" s="95"/>
    </row>
    <row r="15304" spans="115:115">
      <c r="DK15304" s="95"/>
    </row>
    <row r="15305" spans="115:115">
      <c r="DK15305" s="95"/>
    </row>
    <row r="15306" spans="115:115">
      <c r="DK15306" s="95"/>
    </row>
    <row r="15307" spans="115:115">
      <c r="DK15307" s="95"/>
    </row>
    <row r="15308" spans="115:115">
      <c r="DK15308" s="95"/>
    </row>
    <row r="15309" spans="115:115">
      <c r="DK15309" s="95"/>
    </row>
    <row r="15310" spans="115:115">
      <c r="DK15310" s="95"/>
    </row>
    <row r="15311" spans="115:115">
      <c r="DK15311" s="95"/>
    </row>
    <row r="15312" spans="115:115">
      <c r="DK15312" s="95"/>
    </row>
    <row r="15313" spans="115:115">
      <c r="DK15313" s="95"/>
    </row>
    <row r="15314" spans="115:115">
      <c r="DK15314" s="95"/>
    </row>
    <row r="15315" spans="115:115">
      <c r="DK15315" s="95"/>
    </row>
    <row r="15316" spans="115:115">
      <c r="DK15316" s="95"/>
    </row>
    <row r="15317" spans="115:115">
      <c r="DK15317" s="95"/>
    </row>
    <row r="15318" spans="115:115">
      <c r="DK15318" s="95"/>
    </row>
    <row r="15319" spans="115:115">
      <c r="DK15319" s="95"/>
    </row>
    <row r="15320" spans="115:115">
      <c r="DK15320" s="95"/>
    </row>
    <row r="15321" spans="115:115">
      <c r="DK15321" s="95"/>
    </row>
    <row r="15322" spans="115:115">
      <c r="DK15322" s="95"/>
    </row>
    <row r="15323" spans="115:115">
      <c r="DK15323" s="95"/>
    </row>
    <row r="15324" spans="115:115">
      <c r="DK15324" s="95"/>
    </row>
    <row r="15325" spans="115:115">
      <c r="DK15325" s="95"/>
    </row>
    <row r="15326" spans="115:115">
      <c r="DK15326" s="95"/>
    </row>
    <row r="15327" spans="115:115">
      <c r="DK15327" s="95"/>
    </row>
    <row r="15328" spans="115:115">
      <c r="DK15328" s="95"/>
    </row>
    <row r="15329" spans="115:115">
      <c r="DK15329" s="95"/>
    </row>
    <row r="15330" spans="115:115">
      <c r="DK15330" s="95"/>
    </row>
    <row r="15331" spans="115:115">
      <c r="DK15331" s="95"/>
    </row>
    <row r="15332" spans="115:115">
      <c r="DK15332" s="95"/>
    </row>
    <row r="15333" spans="115:115">
      <c r="DK15333" s="95"/>
    </row>
    <row r="15334" spans="115:115">
      <c r="DK15334" s="95"/>
    </row>
    <row r="15335" spans="115:115">
      <c r="DK15335" s="95"/>
    </row>
    <row r="15336" spans="115:115">
      <c r="DK15336" s="95"/>
    </row>
    <row r="15337" spans="115:115">
      <c r="DK15337" s="95"/>
    </row>
    <row r="15338" spans="115:115">
      <c r="DK15338" s="95"/>
    </row>
    <row r="15339" spans="115:115">
      <c r="DK15339" s="95"/>
    </row>
    <row r="15340" spans="115:115">
      <c r="DK15340" s="95"/>
    </row>
    <row r="15341" spans="115:115">
      <c r="DK15341" s="95"/>
    </row>
    <row r="15342" spans="115:115">
      <c r="DK15342" s="95"/>
    </row>
    <row r="15343" spans="115:115">
      <c r="DK15343" s="95"/>
    </row>
    <row r="15344" spans="115:115">
      <c r="DK15344" s="95"/>
    </row>
    <row r="15345" spans="115:115">
      <c r="DK15345" s="95"/>
    </row>
    <row r="15346" spans="115:115">
      <c r="DK15346" s="95"/>
    </row>
    <row r="15347" spans="115:115">
      <c r="DK15347" s="95"/>
    </row>
    <row r="15348" spans="115:115">
      <c r="DK15348" s="95"/>
    </row>
    <row r="15349" spans="115:115">
      <c r="DK15349" s="95"/>
    </row>
    <row r="15350" spans="115:115">
      <c r="DK15350" s="95"/>
    </row>
    <row r="15351" spans="115:115">
      <c r="DK15351" s="95"/>
    </row>
    <row r="15352" spans="115:115">
      <c r="DK15352" s="95"/>
    </row>
    <row r="15353" spans="115:115">
      <c r="DK15353" s="95"/>
    </row>
    <row r="15354" spans="115:115">
      <c r="DK15354" s="95"/>
    </row>
    <row r="15355" spans="115:115">
      <c r="DK15355" s="95"/>
    </row>
    <row r="15356" spans="115:115">
      <c r="DK15356" s="95"/>
    </row>
    <row r="15357" spans="115:115">
      <c r="DK15357" s="95"/>
    </row>
    <row r="15358" spans="115:115">
      <c r="DK15358" s="95"/>
    </row>
    <row r="15359" spans="115:115">
      <c r="DK15359" s="95"/>
    </row>
    <row r="15360" spans="115:115">
      <c r="DK15360" s="95"/>
    </row>
    <row r="15361" spans="115:115">
      <c r="DK15361" s="95"/>
    </row>
    <row r="15362" spans="115:115">
      <c r="DK15362" s="95"/>
    </row>
    <row r="15363" spans="115:115">
      <c r="DK15363" s="95"/>
    </row>
    <row r="15364" spans="115:115">
      <c r="DK15364" s="95"/>
    </row>
    <row r="15365" spans="115:115">
      <c r="DK15365" s="95"/>
    </row>
    <row r="15366" spans="115:115">
      <c r="DK15366" s="95"/>
    </row>
    <row r="15367" spans="115:115">
      <c r="DK15367" s="95"/>
    </row>
    <row r="15368" spans="115:115">
      <c r="DK15368" s="95"/>
    </row>
    <row r="15369" spans="115:115">
      <c r="DK15369" s="95"/>
    </row>
    <row r="15370" spans="115:115">
      <c r="DK15370" s="95"/>
    </row>
    <row r="15371" spans="115:115">
      <c r="DK15371" s="95"/>
    </row>
    <row r="15372" spans="115:115">
      <c r="DK15372" s="95"/>
    </row>
    <row r="15373" spans="115:115">
      <c r="DK15373" s="95"/>
    </row>
    <row r="15374" spans="115:115">
      <c r="DK15374" s="95"/>
    </row>
    <row r="15375" spans="115:115">
      <c r="DK15375" s="95"/>
    </row>
    <row r="15376" spans="115:115">
      <c r="DK15376" s="95"/>
    </row>
    <row r="15377" spans="115:115">
      <c r="DK15377" s="95"/>
    </row>
    <row r="15378" spans="115:115">
      <c r="DK15378" s="95"/>
    </row>
    <row r="15379" spans="115:115">
      <c r="DK15379" s="95"/>
    </row>
    <row r="15380" spans="115:115">
      <c r="DK15380" s="95"/>
    </row>
    <row r="15381" spans="115:115">
      <c r="DK15381" s="95"/>
    </row>
    <row r="15382" spans="115:115">
      <c r="DK15382" s="95"/>
    </row>
    <row r="15383" spans="115:115">
      <c r="DK15383" s="95"/>
    </row>
    <row r="15384" spans="115:115">
      <c r="DK15384" s="95"/>
    </row>
    <row r="15385" spans="115:115">
      <c r="DK15385" s="95"/>
    </row>
    <row r="15386" spans="115:115">
      <c r="DK15386" s="95"/>
    </row>
    <row r="15387" spans="115:115">
      <c r="DK15387" s="95"/>
    </row>
    <row r="15388" spans="115:115">
      <c r="DK15388" s="95"/>
    </row>
    <row r="15389" spans="115:115">
      <c r="DK15389" s="95"/>
    </row>
    <row r="15390" spans="115:115">
      <c r="DK15390" s="95"/>
    </row>
    <row r="15391" spans="115:115">
      <c r="DK15391" s="95"/>
    </row>
    <row r="15392" spans="115:115">
      <c r="DK15392" s="95"/>
    </row>
    <row r="15393" spans="115:115">
      <c r="DK15393" s="95"/>
    </row>
    <row r="15394" spans="115:115">
      <c r="DK15394" s="95"/>
    </row>
    <row r="15395" spans="115:115">
      <c r="DK15395" s="95"/>
    </row>
    <row r="15396" spans="115:115">
      <c r="DK15396" s="95"/>
    </row>
    <row r="15397" spans="115:115">
      <c r="DK15397" s="95"/>
    </row>
    <row r="15398" spans="115:115">
      <c r="DK15398" s="95"/>
    </row>
    <row r="15399" spans="115:115">
      <c r="DK15399" s="95"/>
    </row>
    <row r="15400" spans="115:115">
      <c r="DK15400" s="95"/>
    </row>
    <row r="15401" spans="115:115">
      <c r="DK15401" s="95"/>
    </row>
    <row r="15402" spans="115:115">
      <c r="DK15402" s="95"/>
    </row>
    <row r="15403" spans="115:115">
      <c r="DK15403" s="95"/>
    </row>
    <row r="15404" spans="115:115">
      <c r="DK15404" s="95"/>
    </row>
    <row r="15405" spans="115:115">
      <c r="DK15405" s="95"/>
    </row>
    <row r="15406" spans="115:115">
      <c r="DK15406" s="95"/>
    </row>
    <row r="15407" spans="115:115">
      <c r="DK15407" s="95"/>
    </row>
    <row r="15408" spans="115:115">
      <c r="DK15408" s="95"/>
    </row>
    <row r="15409" spans="115:115">
      <c r="DK15409" s="95"/>
    </row>
    <row r="15410" spans="115:115">
      <c r="DK15410" s="95"/>
    </row>
    <row r="15411" spans="115:115">
      <c r="DK15411" s="95"/>
    </row>
    <row r="15412" spans="115:115">
      <c r="DK15412" s="95"/>
    </row>
    <row r="15413" spans="115:115">
      <c r="DK15413" s="95"/>
    </row>
    <row r="15414" spans="115:115">
      <c r="DK15414" s="95"/>
    </row>
    <row r="15415" spans="115:115">
      <c r="DK15415" s="95"/>
    </row>
    <row r="15416" spans="115:115">
      <c r="DK15416" s="95"/>
    </row>
    <row r="15417" spans="115:115">
      <c r="DK15417" s="95"/>
    </row>
    <row r="15418" spans="115:115">
      <c r="DK15418" s="95"/>
    </row>
    <row r="15419" spans="115:115">
      <c r="DK15419" s="95"/>
    </row>
    <row r="15420" spans="115:115">
      <c r="DK15420" s="95"/>
    </row>
    <row r="15421" spans="115:115">
      <c r="DK15421" s="95"/>
    </row>
    <row r="15422" spans="115:115">
      <c r="DK15422" s="95"/>
    </row>
    <row r="15423" spans="115:115">
      <c r="DK15423" s="95"/>
    </row>
    <row r="15424" spans="115:115">
      <c r="DK15424" s="95"/>
    </row>
    <row r="15425" spans="115:115">
      <c r="DK15425" s="95"/>
    </row>
    <row r="15426" spans="115:115">
      <c r="DK15426" s="95"/>
    </row>
    <row r="15427" spans="115:115">
      <c r="DK15427" s="95"/>
    </row>
    <row r="15428" spans="115:115">
      <c r="DK15428" s="95"/>
    </row>
    <row r="15429" spans="115:115">
      <c r="DK15429" s="95"/>
    </row>
    <row r="15430" spans="115:115">
      <c r="DK15430" s="95"/>
    </row>
    <row r="15431" spans="115:115">
      <c r="DK15431" s="95"/>
    </row>
    <row r="15432" spans="115:115">
      <c r="DK15432" s="95"/>
    </row>
    <row r="15433" spans="115:115">
      <c r="DK15433" s="95"/>
    </row>
    <row r="15434" spans="115:115">
      <c r="DK15434" s="95"/>
    </row>
    <row r="15435" spans="115:115">
      <c r="DK15435" s="95"/>
    </row>
    <row r="15436" spans="115:115">
      <c r="DK15436" s="95"/>
    </row>
    <row r="15437" spans="115:115">
      <c r="DK15437" s="95"/>
    </row>
    <row r="15438" spans="115:115">
      <c r="DK15438" s="95"/>
    </row>
    <row r="15439" spans="115:115">
      <c r="DK15439" s="95"/>
    </row>
    <row r="15440" spans="115:115">
      <c r="DK15440" s="95"/>
    </row>
    <row r="15441" spans="115:115">
      <c r="DK15441" s="95"/>
    </row>
    <row r="15442" spans="115:115">
      <c r="DK15442" s="95"/>
    </row>
    <row r="15443" spans="115:115">
      <c r="DK15443" s="95"/>
    </row>
    <row r="15444" spans="115:115">
      <c r="DK15444" s="95"/>
    </row>
    <row r="15445" spans="115:115">
      <c r="DK15445" s="95"/>
    </row>
    <row r="15446" spans="115:115">
      <c r="DK15446" s="95"/>
    </row>
    <row r="15447" spans="115:115">
      <c r="DK15447" s="95"/>
    </row>
    <row r="15448" spans="115:115">
      <c r="DK15448" s="95"/>
    </row>
    <row r="15449" spans="115:115">
      <c r="DK15449" s="95"/>
    </row>
    <row r="15450" spans="115:115">
      <c r="DK15450" s="95"/>
    </row>
    <row r="15451" spans="115:115">
      <c r="DK15451" s="95"/>
    </row>
    <row r="15452" spans="115:115">
      <c r="DK15452" s="95"/>
    </row>
    <row r="15453" spans="115:115">
      <c r="DK15453" s="95"/>
    </row>
    <row r="15454" spans="115:115">
      <c r="DK15454" s="95"/>
    </row>
    <row r="15455" spans="115:115">
      <c r="DK15455" s="95"/>
    </row>
    <row r="15456" spans="115:115">
      <c r="DK15456" s="95"/>
    </row>
    <row r="15457" spans="115:115">
      <c r="DK15457" s="95"/>
    </row>
    <row r="15458" spans="115:115">
      <c r="DK15458" s="95"/>
    </row>
    <row r="15459" spans="115:115">
      <c r="DK15459" s="95"/>
    </row>
    <row r="15460" spans="115:115">
      <c r="DK15460" s="95"/>
    </row>
    <row r="15461" spans="115:115">
      <c r="DK15461" s="95"/>
    </row>
    <row r="15462" spans="115:115">
      <c r="DK15462" s="95"/>
    </row>
    <row r="15463" spans="115:115">
      <c r="DK15463" s="95"/>
    </row>
    <row r="15464" spans="115:115">
      <c r="DK15464" s="95"/>
    </row>
    <row r="15465" spans="115:115">
      <c r="DK15465" s="95"/>
    </row>
    <row r="15466" spans="115:115">
      <c r="DK15466" s="95"/>
    </row>
    <row r="15467" spans="115:115">
      <c r="DK15467" s="95"/>
    </row>
    <row r="15468" spans="115:115">
      <c r="DK15468" s="95"/>
    </row>
    <row r="15469" spans="115:115">
      <c r="DK15469" s="95"/>
    </row>
    <row r="15470" spans="115:115">
      <c r="DK15470" s="95"/>
    </row>
    <row r="15471" spans="115:115">
      <c r="DK15471" s="95"/>
    </row>
    <row r="15472" spans="115:115">
      <c r="DK15472" s="95"/>
    </row>
    <row r="15473" spans="115:115">
      <c r="DK15473" s="95"/>
    </row>
    <row r="15474" spans="115:115">
      <c r="DK15474" s="95"/>
    </row>
    <row r="15475" spans="115:115">
      <c r="DK15475" s="95"/>
    </row>
    <row r="15476" spans="115:115">
      <c r="DK15476" s="95"/>
    </row>
    <row r="15477" spans="115:115">
      <c r="DK15477" s="95"/>
    </row>
    <row r="15478" spans="115:115">
      <c r="DK15478" s="95"/>
    </row>
    <row r="15479" spans="115:115">
      <c r="DK15479" s="95"/>
    </row>
    <row r="15480" spans="115:115">
      <c r="DK15480" s="95"/>
    </row>
    <row r="15481" spans="115:115">
      <c r="DK15481" s="95"/>
    </row>
    <row r="15482" spans="115:115">
      <c r="DK15482" s="95"/>
    </row>
    <row r="15483" spans="115:115">
      <c r="DK15483" s="95"/>
    </row>
    <row r="15484" spans="115:115">
      <c r="DK15484" s="95"/>
    </row>
    <row r="15485" spans="115:115">
      <c r="DK15485" s="95"/>
    </row>
    <row r="15486" spans="115:115">
      <c r="DK15486" s="95"/>
    </row>
    <row r="15487" spans="115:115">
      <c r="DK15487" s="95"/>
    </row>
    <row r="15488" spans="115:115">
      <c r="DK15488" s="95"/>
    </row>
    <row r="15489" spans="115:115">
      <c r="DK15489" s="95"/>
    </row>
    <row r="15490" spans="115:115">
      <c r="DK15490" s="95"/>
    </row>
    <row r="15491" spans="115:115">
      <c r="DK15491" s="95"/>
    </row>
    <row r="15492" spans="115:115">
      <c r="DK15492" s="95"/>
    </row>
    <row r="15493" spans="115:115">
      <c r="DK15493" s="95"/>
    </row>
    <row r="15494" spans="115:115">
      <c r="DK15494" s="95"/>
    </row>
    <row r="15495" spans="115:115">
      <c r="DK15495" s="95"/>
    </row>
    <row r="15496" spans="115:115">
      <c r="DK15496" s="95"/>
    </row>
    <row r="15497" spans="115:115">
      <c r="DK15497" s="95"/>
    </row>
    <row r="15498" spans="115:115">
      <c r="DK15498" s="95"/>
    </row>
    <row r="15499" spans="115:115">
      <c r="DK15499" s="95"/>
    </row>
    <row r="15500" spans="115:115">
      <c r="DK15500" s="95"/>
    </row>
    <row r="15501" spans="115:115">
      <c r="DK15501" s="95"/>
    </row>
    <row r="15502" spans="115:115">
      <c r="DK15502" s="95"/>
    </row>
    <row r="15503" spans="115:115">
      <c r="DK15503" s="95"/>
    </row>
    <row r="15504" spans="115:115">
      <c r="DK15504" s="95"/>
    </row>
    <row r="15505" spans="115:115">
      <c r="DK15505" s="95"/>
    </row>
    <row r="15506" spans="115:115">
      <c r="DK15506" s="95"/>
    </row>
    <row r="15507" spans="115:115">
      <c r="DK15507" s="95"/>
    </row>
    <row r="15508" spans="115:115">
      <c r="DK15508" s="95"/>
    </row>
    <row r="15509" spans="115:115">
      <c r="DK15509" s="95"/>
    </row>
    <row r="15510" spans="115:115">
      <c r="DK15510" s="95"/>
    </row>
    <row r="15511" spans="115:115">
      <c r="DK15511" s="95"/>
    </row>
    <row r="15512" spans="115:115">
      <c r="DK15512" s="95"/>
    </row>
    <row r="15513" spans="115:115">
      <c r="DK15513" s="95"/>
    </row>
    <row r="15514" spans="115:115">
      <c r="DK15514" s="95"/>
    </row>
    <row r="15515" spans="115:115">
      <c r="DK15515" s="95"/>
    </row>
    <row r="15516" spans="115:115">
      <c r="DK15516" s="95"/>
    </row>
    <row r="15517" spans="115:115">
      <c r="DK15517" s="95"/>
    </row>
    <row r="15518" spans="115:115">
      <c r="DK15518" s="95"/>
    </row>
    <row r="15519" spans="115:115">
      <c r="DK15519" s="95"/>
    </row>
    <row r="15520" spans="115:115">
      <c r="DK15520" s="95"/>
    </row>
    <row r="15521" spans="115:115">
      <c r="DK15521" s="95"/>
    </row>
    <row r="15522" spans="115:115">
      <c r="DK15522" s="95"/>
    </row>
    <row r="15523" spans="115:115">
      <c r="DK15523" s="95"/>
    </row>
    <row r="15524" spans="115:115">
      <c r="DK15524" s="95"/>
    </row>
    <row r="15525" spans="115:115">
      <c r="DK15525" s="95"/>
    </row>
    <row r="15526" spans="115:115">
      <c r="DK15526" s="95"/>
    </row>
    <row r="15527" spans="115:115">
      <c r="DK15527" s="95"/>
    </row>
    <row r="15528" spans="115:115">
      <c r="DK15528" s="95"/>
    </row>
    <row r="15529" spans="115:115">
      <c r="DK15529" s="95"/>
    </row>
    <row r="15530" spans="115:115">
      <c r="DK15530" s="95"/>
    </row>
    <row r="15531" spans="115:115">
      <c r="DK15531" s="95"/>
    </row>
    <row r="15532" spans="115:115">
      <c r="DK15532" s="95"/>
    </row>
    <row r="15533" spans="115:115">
      <c r="DK15533" s="95"/>
    </row>
    <row r="15534" spans="115:115">
      <c r="DK15534" s="95"/>
    </row>
    <row r="15535" spans="115:115">
      <c r="DK15535" s="95"/>
    </row>
    <row r="15536" spans="115:115">
      <c r="DK15536" s="95"/>
    </row>
    <row r="15537" spans="115:115">
      <c r="DK15537" s="95"/>
    </row>
    <row r="15538" spans="115:115">
      <c r="DK15538" s="95"/>
    </row>
    <row r="15539" spans="115:115">
      <c r="DK15539" s="95"/>
    </row>
    <row r="15540" spans="115:115">
      <c r="DK15540" s="95"/>
    </row>
    <row r="15541" spans="115:115">
      <c r="DK15541" s="95"/>
    </row>
    <row r="15542" spans="115:115">
      <c r="DK15542" s="95"/>
    </row>
    <row r="15543" spans="115:115">
      <c r="DK15543" s="95"/>
    </row>
    <row r="15544" spans="115:115">
      <c r="DK15544" s="95"/>
    </row>
    <row r="15545" spans="115:115">
      <c r="DK15545" s="95"/>
    </row>
    <row r="15546" spans="115:115">
      <c r="DK15546" s="95"/>
    </row>
    <row r="15547" spans="115:115">
      <c r="DK15547" s="95"/>
    </row>
    <row r="15548" spans="115:115">
      <c r="DK15548" s="95"/>
    </row>
    <row r="15549" spans="115:115">
      <c r="DK15549" s="95"/>
    </row>
    <row r="15550" spans="115:115">
      <c r="DK15550" s="95"/>
    </row>
    <row r="15551" spans="115:115">
      <c r="DK15551" s="95"/>
    </row>
    <row r="15552" spans="115:115">
      <c r="DK15552" s="95"/>
    </row>
    <row r="15553" spans="115:115">
      <c r="DK15553" s="95"/>
    </row>
    <row r="15554" spans="115:115">
      <c r="DK15554" s="95"/>
    </row>
    <row r="15555" spans="115:115">
      <c r="DK15555" s="95"/>
    </row>
    <row r="15556" spans="115:115">
      <c r="DK15556" s="95"/>
    </row>
    <row r="15557" spans="115:115">
      <c r="DK15557" s="95"/>
    </row>
    <row r="15558" spans="115:115">
      <c r="DK15558" s="95"/>
    </row>
    <row r="15559" spans="115:115">
      <c r="DK15559" s="95"/>
    </row>
    <row r="15560" spans="115:115">
      <c r="DK15560" s="95"/>
    </row>
    <row r="15561" spans="115:115">
      <c r="DK15561" s="95"/>
    </row>
    <row r="15562" spans="115:115">
      <c r="DK15562" s="95"/>
    </row>
    <row r="15563" spans="115:115">
      <c r="DK15563" s="95"/>
    </row>
    <row r="15564" spans="115:115">
      <c r="DK15564" s="95"/>
    </row>
    <row r="15565" spans="115:115">
      <c r="DK15565" s="95"/>
    </row>
    <row r="15566" spans="115:115">
      <c r="DK15566" s="95"/>
    </row>
    <row r="15567" spans="115:115">
      <c r="DK15567" s="95"/>
    </row>
    <row r="15568" spans="115:115">
      <c r="DK15568" s="95"/>
    </row>
    <row r="15569" spans="115:115">
      <c r="DK15569" s="95"/>
    </row>
    <row r="15570" spans="115:115">
      <c r="DK15570" s="95"/>
    </row>
    <row r="15571" spans="115:115">
      <c r="DK15571" s="95"/>
    </row>
    <row r="15572" spans="115:115">
      <c r="DK15572" s="95"/>
    </row>
    <row r="15573" spans="115:115">
      <c r="DK15573" s="95"/>
    </row>
    <row r="15574" spans="115:115">
      <c r="DK15574" s="95"/>
    </row>
    <row r="15575" spans="115:115">
      <c r="DK15575" s="95"/>
    </row>
    <row r="15576" spans="115:115">
      <c r="DK15576" s="95"/>
    </row>
    <row r="15577" spans="115:115">
      <c r="DK15577" s="95"/>
    </row>
    <row r="15578" spans="115:115">
      <c r="DK15578" s="95"/>
    </row>
    <row r="15579" spans="115:115">
      <c r="DK15579" s="95"/>
    </row>
    <row r="15580" spans="115:115">
      <c r="DK15580" s="95"/>
    </row>
    <row r="15581" spans="115:115">
      <c r="DK15581" s="95"/>
    </row>
    <row r="15582" spans="115:115">
      <c r="DK15582" s="95"/>
    </row>
    <row r="15583" spans="115:115">
      <c r="DK15583" s="95"/>
    </row>
    <row r="15584" spans="115:115">
      <c r="DK15584" s="95"/>
    </row>
    <row r="15585" spans="115:115">
      <c r="DK15585" s="95"/>
    </row>
    <row r="15586" spans="115:115">
      <c r="DK15586" s="95"/>
    </row>
    <row r="15587" spans="115:115">
      <c r="DK15587" s="95"/>
    </row>
    <row r="15588" spans="115:115">
      <c r="DK15588" s="95"/>
    </row>
    <row r="15589" spans="115:115">
      <c r="DK15589" s="95"/>
    </row>
    <row r="15590" spans="115:115">
      <c r="DK15590" s="95"/>
    </row>
    <row r="15591" spans="115:115">
      <c r="DK15591" s="95"/>
    </row>
    <row r="15592" spans="115:115">
      <c r="DK15592" s="95"/>
    </row>
    <row r="15593" spans="115:115">
      <c r="DK15593" s="95"/>
    </row>
    <row r="15594" spans="115:115">
      <c r="DK15594" s="95"/>
    </row>
    <row r="15595" spans="115:115">
      <c r="DK15595" s="95"/>
    </row>
    <row r="15596" spans="115:115">
      <c r="DK15596" s="95"/>
    </row>
    <row r="15597" spans="115:115">
      <c r="DK15597" s="95"/>
    </row>
    <row r="15598" spans="115:115">
      <c r="DK15598" s="95"/>
    </row>
    <row r="15599" spans="115:115">
      <c r="DK15599" s="95"/>
    </row>
    <row r="15600" spans="115:115">
      <c r="DK15600" s="95"/>
    </row>
    <row r="15601" spans="115:115">
      <c r="DK15601" s="95"/>
    </row>
    <row r="15602" spans="115:115">
      <c r="DK15602" s="95"/>
    </row>
    <row r="15603" spans="115:115">
      <c r="DK15603" s="95"/>
    </row>
    <row r="15604" spans="115:115">
      <c r="DK15604" s="95"/>
    </row>
    <row r="15605" spans="115:115">
      <c r="DK15605" s="95"/>
    </row>
    <row r="15606" spans="115:115">
      <c r="DK15606" s="95"/>
    </row>
    <row r="15607" spans="115:115">
      <c r="DK15607" s="95"/>
    </row>
    <row r="15608" spans="115:115">
      <c r="DK15608" s="95"/>
    </row>
    <row r="15609" spans="115:115">
      <c r="DK15609" s="95"/>
    </row>
    <row r="15610" spans="115:115">
      <c r="DK15610" s="95"/>
    </row>
    <row r="15611" spans="115:115">
      <c r="DK15611" s="95"/>
    </row>
    <row r="15612" spans="115:115">
      <c r="DK15612" s="95"/>
    </row>
    <row r="15613" spans="115:115">
      <c r="DK15613" s="95"/>
    </row>
    <row r="15614" spans="115:115">
      <c r="DK15614" s="95"/>
    </row>
    <row r="15615" spans="115:115">
      <c r="DK15615" s="95"/>
    </row>
    <row r="15616" spans="115:115">
      <c r="DK15616" s="95"/>
    </row>
    <row r="15617" spans="115:115">
      <c r="DK15617" s="95"/>
    </row>
    <row r="15618" spans="115:115">
      <c r="DK15618" s="95"/>
    </row>
    <row r="15619" spans="115:115">
      <c r="DK15619" s="95"/>
    </row>
    <row r="15620" spans="115:115">
      <c r="DK15620" s="95"/>
    </row>
    <row r="15621" spans="115:115">
      <c r="DK15621" s="95"/>
    </row>
    <row r="15622" spans="115:115">
      <c r="DK15622" s="95"/>
    </row>
    <row r="15623" spans="115:115">
      <c r="DK15623" s="95"/>
    </row>
    <row r="15624" spans="115:115">
      <c r="DK15624" s="95"/>
    </row>
    <row r="15625" spans="115:115">
      <c r="DK15625" s="95"/>
    </row>
    <row r="15626" spans="115:115">
      <c r="DK15626" s="95"/>
    </row>
    <row r="15627" spans="115:115">
      <c r="DK15627" s="95"/>
    </row>
    <row r="15628" spans="115:115">
      <c r="DK15628" s="95"/>
    </row>
    <row r="15629" spans="115:115">
      <c r="DK15629" s="95"/>
    </row>
    <row r="15630" spans="115:115">
      <c r="DK15630" s="95"/>
    </row>
    <row r="15631" spans="115:115">
      <c r="DK15631" s="95"/>
    </row>
    <row r="15632" spans="115:115">
      <c r="DK15632" s="95"/>
    </row>
    <row r="15633" spans="115:115">
      <c r="DK15633" s="95"/>
    </row>
    <row r="15634" spans="115:115">
      <c r="DK15634" s="95"/>
    </row>
    <row r="15635" spans="115:115">
      <c r="DK15635" s="95"/>
    </row>
    <row r="15636" spans="115:115">
      <c r="DK15636" s="95"/>
    </row>
    <row r="15637" spans="115:115">
      <c r="DK15637" s="95"/>
    </row>
    <row r="15638" spans="115:115">
      <c r="DK15638" s="95"/>
    </row>
    <row r="15639" spans="115:115">
      <c r="DK15639" s="95"/>
    </row>
    <row r="15640" spans="115:115">
      <c r="DK15640" s="95"/>
    </row>
    <row r="15641" spans="115:115">
      <c r="DK15641" s="95"/>
    </row>
    <row r="15642" spans="115:115">
      <c r="DK15642" s="95"/>
    </row>
    <row r="15643" spans="115:115">
      <c r="DK15643" s="95"/>
    </row>
    <row r="15644" spans="115:115">
      <c r="DK15644" s="95"/>
    </row>
    <row r="15645" spans="115:115">
      <c r="DK15645" s="95"/>
    </row>
    <row r="15646" spans="115:115">
      <c r="DK15646" s="95"/>
    </row>
    <row r="15647" spans="115:115">
      <c r="DK15647" s="95"/>
    </row>
    <row r="15648" spans="115:115">
      <c r="DK15648" s="95"/>
    </row>
    <row r="15649" spans="115:115">
      <c r="DK15649" s="95"/>
    </row>
    <row r="15650" spans="115:115">
      <c r="DK15650" s="95"/>
    </row>
    <row r="15651" spans="115:115">
      <c r="DK15651" s="95"/>
    </row>
    <row r="15652" spans="115:115">
      <c r="DK15652" s="95"/>
    </row>
    <row r="15653" spans="115:115">
      <c r="DK15653" s="95"/>
    </row>
    <row r="15654" spans="115:115">
      <c r="DK15654" s="95"/>
    </row>
    <row r="15655" spans="115:115">
      <c r="DK15655" s="95"/>
    </row>
    <row r="15656" spans="115:115">
      <c r="DK15656" s="95"/>
    </row>
    <row r="15657" spans="115:115">
      <c r="DK15657" s="95"/>
    </row>
    <row r="15658" spans="115:115">
      <c r="DK15658" s="95"/>
    </row>
    <row r="15659" spans="115:115">
      <c r="DK15659" s="95"/>
    </row>
    <row r="15660" spans="115:115">
      <c r="DK15660" s="95"/>
    </row>
    <row r="15661" spans="115:115">
      <c r="DK15661" s="95"/>
    </row>
    <row r="15662" spans="115:115">
      <c r="DK15662" s="95"/>
    </row>
    <row r="15663" spans="115:115">
      <c r="DK15663" s="95"/>
    </row>
    <row r="15664" spans="115:115">
      <c r="DK15664" s="95"/>
    </row>
    <row r="15665" spans="115:115">
      <c r="DK15665" s="95"/>
    </row>
    <row r="15666" spans="115:115">
      <c r="DK15666" s="95"/>
    </row>
    <row r="15667" spans="115:115">
      <c r="DK15667" s="95"/>
    </row>
    <row r="15668" spans="115:115">
      <c r="DK15668" s="95"/>
    </row>
    <row r="15669" spans="115:115">
      <c r="DK15669" s="95"/>
    </row>
    <row r="15670" spans="115:115">
      <c r="DK15670" s="95"/>
    </row>
    <row r="15671" spans="115:115">
      <c r="DK15671" s="95"/>
    </row>
    <row r="15672" spans="115:115">
      <c r="DK15672" s="95"/>
    </row>
    <row r="15673" spans="115:115">
      <c r="DK15673" s="95"/>
    </row>
    <row r="15674" spans="115:115">
      <c r="DK15674" s="95"/>
    </row>
    <row r="15675" spans="115:115">
      <c r="DK15675" s="95"/>
    </row>
    <row r="15676" spans="115:115">
      <c r="DK15676" s="95"/>
    </row>
    <row r="15677" spans="115:115">
      <c r="DK15677" s="95"/>
    </row>
    <row r="15678" spans="115:115">
      <c r="DK15678" s="95"/>
    </row>
    <row r="15679" spans="115:115">
      <c r="DK15679" s="95"/>
    </row>
    <row r="15680" spans="115:115">
      <c r="DK15680" s="95"/>
    </row>
    <row r="15681" spans="115:115">
      <c r="DK15681" s="95"/>
    </row>
    <row r="15682" spans="115:115">
      <c r="DK15682" s="95"/>
    </row>
    <row r="15683" spans="115:115">
      <c r="DK15683" s="95"/>
    </row>
    <row r="15684" spans="115:115">
      <c r="DK15684" s="95"/>
    </row>
    <row r="15685" spans="115:115">
      <c r="DK15685" s="95"/>
    </row>
    <row r="15686" spans="115:115">
      <c r="DK15686" s="95"/>
    </row>
    <row r="15687" spans="115:115">
      <c r="DK15687" s="95"/>
    </row>
    <row r="15688" spans="115:115">
      <c r="DK15688" s="95"/>
    </row>
    <row r="15689" spans="115:115">
      <c r="DK15689" s="95"/>
    </row>
    <row r="15690" spans="115:115">
      <c r="DK15690" s="95"/>
    </row>
    <row r="15691" spans="115:115">
      <c r="DK15691" s="95"/>
    </row>
    <row r="15692" spans="115:115">
      <c r="DK15692" s="95"/>
    </row>
    <row r="15693" spans="115:115">
      <c r="DK15693" s="95"/>
    </row>
    <row r="15694" spans="115:115">
      <c r="DK15694" s="95"/>
    </row>
    <row r="15695" spans="115:115">
      <c r="DK15695" s="95"/>
    </row>
    <row r="15696" spans="115:115">
      <c r="DK15696" s="95"/>
    </row>
    <row r="15697" spans="115:115">
      <c r="DK15697" s="95"/>
    </row>
    <row r="15698" spans="115:115">
      <c r="DK15698" s="95"/>
    </row>
    <row r="15699" spans="115:115">
      <c r="DK15699" s="95"/>
    </row>
    <row r="15700" spans="115:115">
      <c r="DK15700" s="95"/>
    </row>
    <row r="15701" spans="115:115">
      <c r="DK15701" s="95"/>
    </row>
    <row r="15702" spans="115:115">
      <c r="DK15702" s="95"/>
    </row>
    <row r="15703" spans="115:115">
      <c r="DK15703" s="95"/>
    </row>
    <row r="15704" spans="115:115">
      <c r="DK15704" s="95"/>
    </row>
    <row r="15705" spans="115:115">
      <c r="DK15705" s="95"/>
    </row>
    <row r="15706" spans="115:115">
      <c r="DK15706" s="95"/>
    </row>
    <row r="15707" spans="115:115">
      <c r="DK15707" s="95"/>
    </row>
    <row r="15708" spans="115:115">
      <c r="DK15708" s="95"/>
    </row>
    <row r="15709" spans="115:115">
      <c r="DK15709" s="95"/>
    </row>
    <row r="15710" spans="115:115">
      <c r="DK15710" s="95"/>
    </row>
    <row r="15711" spans="115:115">
      <c r="DK15711" s="95"/>
    </row>
    <row r="15712" spans="115:115">
      <c r="DK15712" s="95"/>
    </row>
    <row r="15713" spans="115:115">
      <c r="DK15713" s="95"/>
    </row>
    <row r="15714" spans="115:115">
      <c r="DK15714" s="95"/>
    </row>
    <row r="15715" spans="115:115">
      <c r="DK15715" s="95"/>
    </row>
    <row r="15716" spans="115:115">
      <c r="DK15716" s="95"/>
    </row>
    <row r="15717" spans="115:115">
      <c r="DK15717" s="95"/>
    </row>
    <row r="15718" spans="115:115">
      <c r="DK15718" s="95"/>
    </row>
    <row r="15719" spans="115:115">
      <c r="DK15719" s="95"/>
    </row>
    <row r="15720" spans="115:115">
      <c r="DK15720" s="95"/>
    </row>
    <row r="15721" spans="115:115">
      <c r="DK15721" s="95"/>
    </row>
    <row r="15722" spans="115:115">
      <c r="DK15722" s="95"/>
    </row>
    <row r="15723" spans="115:115">
      <c r="DK15723" s="95"/>
    </row>
    <row r="15724" spans="115:115">
      <c r="DK15724" s="95"/>
    </row>
    <row r="15725" spans="115:115">
      <c r="DK15725" s="95"/>
    </row>
    <row r="15726" spans="115:115">
      <c r="DK15726" s="95"/>
    </row>
    <row r="15727" spans="115:115">
      <c r="DK15727" s="95"/>
    </row>
    <row r="15728" spans="115:115">
      <c r="DK15728" s="95"/>
    </row>
    <row r="15729" spans="115:115">
      <c r="DK15729" s="95"/>
    </row>
    <row r="15730" spans="115:115">
      <c r="DK15730" s="95"/>
    </row>
    <row r="15731" spans="115:115">
      <c r="DK15731" s="95"/>
    </row>
    <row r="15732" spans="115:115">
      <c r="DK15732" s="95"/>
    </row>
    <row r="15733" spans="115:115">
      <c r="DK15733" s="95"/>
    </row>
    <row r="15734" spans="115:115">
      <c r="DK15734" s="95"/>
    </row>
    <row r="15735" spans="115:115">
      <c r="DK15735" s="95"/>
    </row>
    <row r="15736" spans="115:115">
      <c r="DK15736" s="95"/>
    </row>
    <row r="15737" spans="115:115">
      <c r="DK15737" s="95"/>
    </row>
    <row r="15738" spans="115:115">
      <c r="DK15738" s="95"/>
    </row>
    <row r="15739" spans="115:115">
      <c r="DK15739" s="95"/>
    </row>
    <row r="15740" spans="115:115">
      <c r="DK15740" s="95"/>
    </row>
    <row r="15741" spans="115:115">
      <c r="DK15741" s="95"/>
    </row>
    <row r="15742" spans="115:115">
      <c r="DK15742" s="95"/>
    </row>
    <row r="15743" spans="115:115">
      <c r="DK15743" s="95"/>
    </row>
    <row r="15744" spans="115:115">
      <c r="DK15744" s="95"/>
    </row>
    <row r="15745" spans="115:115">
      <c r="DK15745" s="95"/>
    </row>
    <row r="15746" spans="115:115">
      <c r="DK15746" s="95"/>
    </row>
    <row r="15747" spans="115:115">
      <c r="DK15747" s="95"/>
    </row>
    <row r="15748" spans="115:115">
      <c r="DK15748" s="95"/>
    </row>
    <row r="15749" spans="115:115">
      <c r="DK15749" s="95"/>
    </row>
    <row r="15750" spans="115:115">
      <c r="DK15750" s="95"/>
    </row>
    <row r="15751" spans="115:115">
      <c r="DK15751" s="95"/>
    </row>
    <row r="15752" spans="115:115">
      <c r="DK15752" s="95"/>
    </row>
    <row r="15753" spans="115:115">
      <c r="DK15753" s="95"/>
    </row>
    <row r="15754" spans="115:115">
      <c r="DK15754" s="95"/>
    </row>
    <row r="15755" spans="115:115">
      <c r="DK15755" s="95"/>
    </row>
    <row r="15756" spans="115:115">
      <c r="DK15756" s="95"/>
    </row>
    <row r="15757" spans="115:115">
      <c r="DK15757" s="95"/>
    </row>
    <row r="15758" spans="115:115">
      <c r="DK15758" s="95"/>
    </row>
    <row r="15759" spans="115:115">
      <c r="DK15759" s="95"/>
    </row>
    <row r="15760" spans="115:115">
      <c r="DK15760" s="95"/>
    </row>
    <row r="15761" spans="115:115">
      <c r="DK15761" s="95"/>
    </row>
    <row r="15762" spans="115:115">
      <c r="DK15762" s="95"/>
    </row>
    <row r="15763" spans="115:115">
      <c r="DK15763" s="95"/>
    </row>
    <row r="15764" spans="115:115">
      <c r="DK15764" s="95"/>
    </row>
    <row r="15765" spans="115:115">
      <c r="DK15765" s="95"/>
    </row>
    <row r="15766" spans="115:115">
      <c r="DK15766" s="95"/>
    </row>
    <row r="15767" spans="115:115">
      <c r="DK15767" s="95"/>
    </row>
    <row r="15768" spans="115:115">
      <c r="DK15768" s="95"/>
    </row>
    <row r="15769" spans="115:115">
      <c r="DK15769" s="95"/>
    </row>
    <row r="15770" spans="115:115">
      <c r="DK15770" s="95"/>
    </row>
    <row r="15771" spans="115:115">
      <c r="DK15771" s="95"/>
    </row>
    <row r="15772" spans="115:115">
      <c r="DK15772" s="95"/>
    </row>
    <row r="15773" spans="115:115">
      <c r="DK15773" s="95"/>
    </row>
    <row r="15774" spans="115:115">
      <c r="DK15774" s="95"/>
    </row>
    <row r="15775" spans="115:115">
      <c r="DK15775" s="95"/>
    </row>
    <row r="15776" spans="115:115">
      <c r="DK15776" s="95"/>
    </row>
    <row r="15777" spans="115:115">
      <c r="DK15777" s="95"/>
    </row>
    <row r="15778" spans="115:115">
      <c r="DK15778" s="95"/>
    </row>
    <row r="15779" spans="115:115">
      <c r="DK15779" s="95"/>
    </row>
    <row r="15780" spans="115:115">
      <c r="DK15780" s="95"/>
    </row>
    <row r="15781" spans="115:115">
      <c r="DK15781" s="95"/>
    </row>
    <row r="15782" spans="115:115">
      <c r="DK15782" s="95"/>
    </row>
    <row r="15783" spans="115:115">
      <c r="DK15783" s="95"/>
    </row>
    <row r="15784" spans="115:115">
      <c r="DK15784" s="95"/>
    </row>
    <row r="15785" spans="115:115">
      <c r="DK15785" s="95"/>
    </row>
    <row r="15786" spans="115:115">
      <c r="DK15786" s="95"/>
    </row>
    <row r="15787" spans="115:115">
      <c r="DK15787" s="95"/>
    </row>
    <row r="15788" spans="115:115">
      <c r="DK15788" s="95"/>
    </row>
    <row r="15789" spans="115:115">
      <c r="DK15789" s="95"/>
    </row>
    <row r="15790" spans="115:115">
      <c r="DK15790" s="95"/>
    </row>
    <row r="15791" spans="115:115">
      <c r="DK15791" s="95"/>
    </row>
    <row r="15792" spans="115:115">
      <c r="DK15792" s="95"/>
    </row>
    <row r="15793" spans="115:115">
      <c r="DK15793" s="95"/>
    </row>
    <row r="15794" spans="115:115">
      <c r="DK15794" s="95"/>
    </row>
    <row r="15795" spans="115:115">
      <c r="DK15795" s="95"/>
    </row>
    <row r="15796" spans="115:115">
      <c r="DK15796" s="95"/>
    </row>
    <row r="15797" spans="115:115">
      <c r="DK15797" s="95"/>
    </row>
    <row r="15798" spans="115:115">
      <c r="DK15798" s="95"/>
    </row>
    <row r="15799" spans="115:115">
      <c r="DK15799" s="95"/>
    </row>
    <row r="15800" spans="115:115">
      <c r="DK15800" s="95"/>
    </row>
    <row r="15801" spans="115:115">
      <c r="DK15801" s="95"/>
    </row>
    <row r="15802" spans="115:115">
      <c r="DK15802" s="95"/>
    </row>
    <row r="15803" spans="115:115">
      <c r="DK15803" s="95"/>
    </row>
    <row r="15804" spans="115:115">
      <c r="DK15804" s="95"/>
    </row>
    <row r="15805" spans="115:115">
      <c r="DK15805" s="95"/>
    </row>
    <row r="15806" spans="115:115">
      <c r="DK15806" s="95"/>
    </row>
    <row r="15807" spans="115:115">
      <c r="DK15807" s="95"/>
    </row>
    <row r="15808" spans="115:115">
      <c r="DK15808" s="95"/>
    </row>
    <row r="15809" spans="115:115">
      <c r="DK15809" s="95"/>
    </row>
    <row r="15810" spans="115:115">
      <c r="DK15810" s="95"/>
    </row>
    <row r="15811" spans="115:115">
      <c r="DK15811" s="95"/>
    </row>
    <row r="15812" spans="115:115">
      <c r="DK15812" s="95"/>
    </row>
    <row r="15813" spans="115:115">
      <c r="DK15813" s="95"/>
    </row>
    <row r="15814" spans="115:115">
      <c r="DK15814" s="95"/>
    </row>
    <row r="15815" spans="115:115">
      <c r="DK15815" s="95"/>
    </row>
    <row r="15816" spans="115:115">
      <c r="DK15816" s="95"/>
    </row>
    <row r="15817" spans="115:115">
      <c r="DK15817" s="95"/>
    </row>
    <row r="15818" spans="115:115">
      <c r="DK15818" s="95"/>
    </row>
    <row r="15819" spans="115:115">
      <c r="DK15819" s="95"/>
    </row>
    <row r="15820" spans="115:115">
      <c r="DK15820" s="95"/>
    </row>
    <row r="15821" spans="115:115">
      <c r="DK15821" s="95"/>
    </row>
    <row r="15822" spans="115:115">
      <c r="DK15822" s="95"/>
    </row>
    <row r="15823" spans="115:115">
      <c r="DK15823" s="95"/>
    </row>
    <row r="15824" spans="115:115">
      <c r="DK15824" s="95"/>
    </row>
    <row r="15825" spans="115:115">
      <c r="DK15825" s="95"/>
    </row>
    <row r="15826" spans="115:115">
      <c r="DK15826" s="95"/>
    </row>
    <row r="15827" spans="115:115">
      <c r="DK15827" s="95"/>
    </row>
    <row r="15828" spans="115:115">
      <c r="DK15828" s="95"/>
    </row>
    <row r="15829" spans="115:115">
      <c r="DK15829" s="95"/>
    </row>
    <row r="15830" spans="115:115">
      <c r="DK15830" s="95"/>
    </row>
    <row r="15831" spans="115:115">
      <c r="DK15831" s="95"/>
    </row>
    <row r="15832" spans="115:115">
      <c r="DK15832" s="95"/>
    </row>
    <row r="15833" spans="115:115">
      <c r="DK15833" s="95"/>
    </row>
    <row r="15834" spans="115:115">
      <c r="DK15834" s="95"/>
    </row>
    <row r="15835" spans="115:115">
      <c r="DK15835" s="95"/>
    </row>
    <row r="15836" spans="115:115">
      <c r="DK15836" s="95"/>
    </row>
    <row r="15837" spans="115:115">
      <c r="DK15837" s="95"/>
    </row>
    <row r="15838" spans="115:115">
      <c r="DK15838" s="95"/>
    </row>
    <row r="15839" spans="115:115">
      <c r="DK15839" s="95"/>
    </row>
    <row r="15840" spans="115:115">
      <c r="DK15840" s="95"/>
    </row>
    <row r="15841" spans="115:115">
      <c r="DK15841" s="95"/>
    </row>
    <row r="15842" spans="115:115">
      <c r="DK15842" s="95"/>
    </row>
    <row r="15843" spans="115:115">
      <c r="DK15843" s="95"/>
    </row>
    <row r="15844" spans="115:115">
      <c r="DK15844" s="95"/>
    </row>
    <row r="15845" spans="115:115">
      <c r="DK15845" s="95"/>
    </row>
    <row r="15846" spans="115:115">
      <c r="DK15846" s="95"/>
    </row>
    <row r="15847" spans="115:115">
      <c r="DK15847" s="95"/>
    </row>
    <row r="15848" spans="115:115">
      <c r="DK15848" s="95"/>
    </row>
    <row r="15849" spans="115:115">
      <c r="DK15849" s="95"/>
    </row>
    <row r="15850" spans="115:115">
      <c r="DK15850" s="95"/>
    </row>
    <row r="15851" spans="115:115">
      <c r="DK15851" s="95"/>
    </row>
    <row r="15852" spans="115:115">
      <c r="DK15852" s="95"/>
    </row>
    <row r="15853" spans="115:115">
      <c r="DK15853" s="95"/>
    </row>
    <row r="15854" spans="115:115">
      <c r="DK15854" s="95"/>
    </row>
    <row r="15855" spans="115:115">
      <c r="DK15855" s="95"/>
    </row>
    <row r="15856" spans="115:115">
      <c r="DK15856" s="95"/>
    </row>
    <row r="15857" spans="115:115">
      <c r="DK15857" s="95"/>
    </row>
    <row r="15858" spans="115:115">
      <c r="DK15858" s="95"/>
    </row>
    <row r="15859" spans="115:115">
      <c r="DK15859" s="95"/>
    </row>
    <row r="15860" spans="115:115">
      <c r="DK15860" s="95"/>
    </row>
    <row r="15861" spans="115:115">
      <c r="DK15861" s="95"/>
    </row>
    <row r="15862" spans="115:115">
      <c r="DK15862" s="95"/>
    </row>
    <row r="15863" spans="115:115">
      <c r="DK15863" s="95"/>
    </row>
    <row r="15864" spans="115:115">
      <c r="DK15864" s="95"/>
    </row>
    <row r="15865" spans="115:115">
      <c r="DK15865" s="95"/>
    </row>
    <row r="15866" spans="115:115">
      <c r="DK15866" s="95"/>
    </row>
    <row r="15867" spans="115:115">
      <c r="DK15867" s="95"/>
    </row>
    <row r="15868" spans="115:115">
      <c r="DK15868" s="95"/>
    </row>
    <row r="15869" spans="115:115">
      <c r="DK15869" s="95"/>
    </row>
    <row r="15870" spans="115:115">
      <c r="DK15870" s="95"/>
    </row>
    <row r="15871" spans="115:115">
      <c r="DK15871" s="95"/>
    </row>
    <row r="15872" spans="115:115">
      <c r="DK15872" s="95"/>
    </row>
    <row r="15873" spans="115:115">
      <c r="DK15873" s="95"/>
    </row>
    <row r="15874" spans="115:115">
      <c r="DK15874" s="95"/>
    </row>
    <row r="15875" spans="115:115">
      <c r="DK15875" s="95"/>
    </row>
    <row r="15876" spans="115:115">
      <c r="DK15876" s="95"/>
    </row>
    <row r="15877" spans="115:115">
      <c r="DK15877" s="95"/>
    </row>
    <row r="15878" spans="115:115">
      <c r="DK15878" s="95"/>
    </row>
    <row r="15879" spans="115:115">
      <c r="DK15879" s="95"/>
    </row>
    <row r="15880" spans="115:115">
      <c r="DK15880" s="95"/>
    </row>
    <row r="15881" spans="115:115">
      <c r="DK15881" s="95"/>
    </row>
    <row r="15882" spans="115:115">
      <c r="DK15882" s="95"/>
    </row>
    <row r="15883" spans="115:115">
      <c r="DK15883" s="95"/>
    </row>
    <row r="15884" spans="115:115">
      <c r="DK15884" s="95"/>
    </row>
    <row r="15885" spans="115:115">
      <c r="DK15885" s="95"/>
    </row>
    <row r="15886" spans="115:115">
      <c r="DK15886" s="95"/>
    </row>
    <row r="15887" spans="115:115">
      <c r="DK15887" s="95"/>
    </row>
    <row r="15888" spans="115:115">
      <c r="DK15888" s="95"/>
    </row>
    <row r="15889" spans="115:115">
      <c r="DK15889" s="95"/>
    </row>
    <row r="15890" spans="115:115">
      <c r="DK15890" s="95"/>
    </row>
    <row r="15891" spans="115:115">
      <c r="DK15891" s="95"/>
    </row>
    <row r="15892" spans="115:115">
      <c r="DK15892" s="95"/>
    </row>
    <row r="15893" spans="115:115">
      <c r="DK15893" s="95"/>
    </row>
    <row r="15894" spans="115:115">
      <c r="DK15894" s="95"/>
    </row>
    <row r="15895" spans="115:115">
      <c r="DK15895" s="95"/>
    </row>
    <row r="15896" spans="115:115">
      <c r="DK15896" s="95"/>
    </row>
    <row r="15897" spans="115:115">
      <c r="DK15897" s="95"/>
    </row>
    <row r="15898" spans="115:115">
      <c r="DK15898" s="95"/>
    </row>
    <row r="15899" spans="115:115">
      <c r="DK15899" s="95"/>
    </row>
    <row r="15900" spans="115:115">
      <c r="DK15900" s="95"/>
    </row>
    <row r="15901" spans="115:115">
      <c r="DK15901" s="95"/>
    </row>
    <row r="15902" spans="115:115">
      <c r="DK15902" s="95"/>
    </row>
    <row r="15903" spans="115:115">
      <c r="DK15903" s="95"/>
    </row>
    <row r="15904" spans="115:115">
      <c r="DK15904" s="95"/>
    </row>
    <row r="15905" spans="115:115">
      <c r="DK15905" s="95"/>
    </row>
    <row r="15906" spans="115:115">
      <c r="DK15906" s="95"/>
    </row>
    <row r="15907" spans="115:115">
      <c r="DK15907" s="95"/>
    </row>
    <row r="15908" spans="115:115">
      <c r="DK15908" s="95"/>
    </row>
    <row r="15909" spans="115:115">
      <c r="DK15909" s="95"/>
    </row>
    <row r="15910" spans="115:115">
      <c r="DK15910" s="95"/>
    </row>
    <row r="15911" spans="115:115">
      <c r="DK15911" s="95"/>
    </row>
    <row r="15912" spans="115:115">
      <c r="DK15912" s="95"/>
    </row>
    <row r="15913" spans="115:115">
      <c r="DK15913" s="95"/>
    </row>
    <row r="15914" spans="115:115">
      <c r="DK15914" s="95"/>
    </row>
    <row r="15915" spans="115:115">
      <c r="DK15915" s="95"/>
    </row>
    <row r="15916" spans="115:115">
      <c r="DK15916" s="95"/>
    </row>
    <row r="15917" spans="115:115">
      <c r="DK15917" s="95"/>
    </row>
    <row r="15918" spans="115:115">
      <c r="DK15918" s="95"/>
    </row>
    <row r="15919" spans="115:115">
      <c r="DK15919" s="95"/>
    </row>
    <row r="15920" spans="115:115">
      <c r="DK15920" s="95"/>
    </row>
    <row r="15921" spans="115:115">
      <c r="DK15921" s="95"/>
    </row>
    <row r="15922" spans="115:115">
      <c r="DK15922" s="95"/>
    </row>
    <row r="15923" spans="115:115">
      <c r="DK15923" s="95"/>
    </row>
    <row r="15924" spans="115:115">
      <c r="DK15924" s="95"/>
    </row>
    <row r="15925" spans="115:115">
      <c r="DK15925" s="95"/>
    </row>
    <row r="15926" spans="115:115">
      <c r="DK15926" s="95"/>
    </row>
    <row r="15927" spans="115:115">
      <c r="DK15927" s="95"/>
    </row>
    <row r="15928" spans="115:115">
      <c r="DK15928" s="95"/>
    </row>
    <row r="15929" spans="115:115">
      <c r="DK15929" s="95"/>
    </row>
    <row r="15930" spans="115:115">
      <c r="DK15930" s="95"/>
    </row>
    <row r="15931" spans="115:115">
      <c r="DK15931" s="95"/>
    </row>
    <row r="15932" spans="115:115">
      <c r="DK15932" s="95"/>
    </row>
    <row r="15933" spans="115:115">
      <c r="DK15933" s="95"/>
    </row>
    <row r="15934" spans="115:115">
      <c r="DK15934" s="95"/>
    </row>
    <row r="15935" spans="115:115">
      <c r="DK15935" s="95"/>
    </row>
    <row r="15936" spans="115:115">
      <c r="DK15936" s="95"/>
    </row>
    <row r="15937" spans="115:115">
      <c r="DK15937" s="95"/>
    </row>
    <row r="15938" spans="115:115">
      <c r="DK15938" s="95"/>
    </row>
    <row r="15939" spans="115:115">
      <c r="DK15939" s="95"/>
    </row>
    <row r="15940" spans="115:115">
      <c r="DK15940" s="95"/>
    </row>
    <row r="15941" spans="115:115">
      <c r="DK15941" s="95"/>
    </row>
    <row r="15942" spans="115:115">
      <c r="DK15942" s="95"/>
    </row>
    <row r="15943" spans="115:115">
      <c r="DK15943" s="95"/>
    </row>
    <row r="15944" spans="115:115">
      <c r="DK15944" s="95"/>
    </row>
    <row r="15945" spans="115:115">
      <c r="DK15945" s="95"/>
    </row>
    <row r="15946" spans="115:115">
      <c r="DK15946" s="95"/>
    </row>
    <row r="15947" spans="115:115">
      <c r="DK15947" s="95"/>
    </row>
    <row r="15948" spans="115:115">
      <c r="DK15948" s="95"/>
    </row>
    <row r="15949" spans="115:115">
      <c r="DK15949" s="95"/>
    </row>
    <row r="15950" spans="115:115">
      <c r="DK15950" s="95"/>
    </row>
    <row r="15951" spans="115:115">
      <c r="DK15951" s="95"/>
    </row>
    <row r="15952" spans="115:115">
      <c r="DK15952" s="95"/>
    </row>
    <row r="15953" spans="115:115">
      <c r="DK15953" s="95"/>
    </row>
    <row r="15954" spans="115:115">
      <c r="DK15954" s="95"/>
    </row>
    <row r="15955" spans="115:115">
      <c r="DK15955" s="95"/>
    </row>
    <row r="15956" spans="115:115">
      <c r="DK15956" s="95"/>
    </row>
    <row r="15957" spans="115:115">
      <c r="DK15957" s="95"/>
    </row>
    <row r="15958" spans="115:115">
      <c r="DK15958" s="95"/>
    </row>
    <row r="15959" spans="115:115">
      <c r="DK15959" s="95"/>
    </row>
    <row r="15960" spans="115:115">
      <c r="DK15960" s="95"/>
    </row>
    <row r="15961" spans="115:115">
      <c r="DK15961" s="95"/>
    </row>
    <row r="15962" spans="115:115">
      <c r="DK15962" s="95"/>
    </row>
    <row r="15963" spans="115:115">
      <c r="DK15963" s="95"/>
    </row>
    <row r="15964" spans="115:115">
      <c r="DK15964" s="95"/>
    </row>
    <row r="15965" spans="115:115">
      <c r="DK15965" s="95"/>
    </row>
    <row r="15966" spans="115:115">
      <c r="DK15966" s="95"/>
    </row>
    <row r="15967" spans="115:115">
      <c r="DK15967" s="95"/>
    </row>
    <row r="15968" spans="115:115">
      <c r="DK15968" s="95"/>
    </row>
    <row r="15969" spans="115:115">
      <c r="DK15969" s="95"/>
    </row>
    <row r="15970" spans="115:115">
      <c r="DK15970" s="95"/>
    </row>
    <row r="15971" spans="115:115">
      <c r="DK15971" s="95"/>
    </row>
    <row r="15972" spans="115:115">
      <c r="DK15972" s="95"/>
    </row>
    <row r="15973" spans="115:115">
      <c r="DK15973" s="95"/>
    </row>
    <row r="15974" spans="115:115">
      <c r="DK15974" s="95"/>
    </row>
    <row r="15975" spans="115:115">
      <c r="DK15975" s="95"/>
    </row>
    <row r="15976" spans="115:115">
      <c r="DK15976" s="95"/>
    </row>
    <row r="15977" spans="115:115">
      <c r="DK15977" s="95"/>
    </row>
    <row r="15978" spans="115:115">
      <c r="DK15978" s="95"/>
    </row>
    <row r="15979" spans="115:115">
      <c r="DK15979" s="95"/>
    </row>
    <row r="15980" spans="115:115">
      <c r="DK15980" s="95"/>
    </row>
    <row r="15981" spans="115:115">
      <c r="DK15981" s="95"/>
    </row>
    <row r="15982" spans="115:115">
      <c r="DK15982" s="95"/>
    </row>
    <row r="15983" spans="115:115">
      <c r="DK15983" s="95"/>
    </row>
    <row r="15984" spans="115:115">
      <c r="DK15984" s="95"/>
    </row>
    <row r="15985" spans="115:115">
      <c r="DK15985" s="95"/>
    </row>
    <row r="15986" spans="115:115">
      <c r="DK15986" s="95"/>
    </row>
    <row r="15987" spans="115:115">
      <c r="DK15987" s="95"/>
    </row>
    <row r="15988" spans="115:115">
      <c r="DK15988" s="95"/>
    </row>
    <row r="15989" spans="115:115">
      <c r="DK15989" s="95"/>
    </row>
    <row r="15990" spans="115:115">
      <c r="DK15990" s="95"/>
    </row>
    <row r="15991" spans="115:115">
      <c r="DK15991" s="95"/>
    </row>
    <row r="15992" spans="115:115">
      <c r="DK15992" s="95"/>
    </row>
    <row r="15993" spans="115:115">
      <c r="DK15993" s="95"/>
    </row>
    <row r="15994" spans="115:115">
      <c r="DK15994" s="95"/>
    </row>
    <row r="15995" spans="115:115">
      <c r="DK15995" s="95"/>
    </row>
    <row r="15996" spans="115:115">
      <c r="DK15996" s="95"/>
    </row>
    <row r="15997" spans="115:115">
      <c r="DK15997" s="95"/>
    </row>
    <row r="15998" spans="115:115">
      <c r="DK15998" s="95"/>
    </row>
    <row r="15999" spans="115:115">
      <c r="DK15999" s="95"/>
    </row>
    <row r="16000" spans="115:115">
      <c r="DK16000" s="95"/>
    </row>
    <row r="16001" spans="115:115">
      <c r="DK16001" s="95"/>
    </row>
    <row r="16002" spans="115:115">
      <c r="DK16002" s="95"/>
    </row>
    <row r="16003" spans="115:115">
      <c r="DK16003" s="95"/>
    </row>
    <row r="16004" spans="115:115">
      <c r="DK16004" s="95"/>
    </row>
    <row r="16005" spans="115:115">
      <c r="DK16005" s="95"/>
    </row>
    <row r="16006" spans="115:115">
      <c r="DK16006" s="95"/>
    </row>
    <row r="16007" spans="115:115">
      <c r="DK16007" s="95"/>
    </row>
    <row r="16008" spans="115:115">
      <c r="DK16008" s="95"/>
    </row>
    <row r="16009" spans="115:115">
      <c r="DK16009" s="95"/>
    </row>
    <row r="16010" spans="115:115">
      <c r="DK16010" s="95"/>
    </row>
    <row r="16011" spans="115:115">
      <c r="DK16011" s="95"/>
    </row>
    <row r="16012" spans="115:115">
      <c r="DK16012" s="95"/>
    </row>
    <row r="16013" spans="115:115">
      <c r="DK16013" s="95"/>
    </row>
    <row r="16014" spans="115:115">
      <c r="DK16014" s="95"/>
    </row>
    <row r="16015" spans="115:115">
      <c r="DK16015" s="95"/>
    </row>
    <row r="16016" spans="115:115">
      <c r="DK16016" s="95"/>
    </row>
    <row r="16017" spans="115:115">
      <c r="DK16017" s="95"/>
    </row>
    <row r="16018" spans="115:115">
      <c r="DK16018" s="95"/>
    </row>
    <row r="16019" spans="115:115">
      <c r="DK16019" s="95"/>
    </row>
    <row r="16020" spans="115:115">
      <c r="DK16020" s="95"/>
    </row>
    <row r="16021" spans="115:115">
      <c r="DK16021" s="95"/>
    </row>
    <row r="16022" spans="115:115">
      <c r="DK16022" s="95"/>
    </row>
    <row r="16023" spans="115:115">
      <c r="DK16023" s="95"/>
    </row>
    <row r="16024" spans="115:115">
      <c r="DK16024" s="95"/>
    </row>
    <row r="16025" spans="115:115">
      <c r="DK16025" s="95"/>
    </row>
    <row r="16026" spans="115:115">
      <c r="DK16026" s="95"/>
    </row>
    <row r="16027" spans="115:115">
      <c r="DK16027" s="95"/>
    </row>
    <row r="16028" spans="115:115">
      <c r="DK16028" s="95"/>
    </row>
    <row r="16029" spans="115:115">
      <c r="DK16029" s="95"/>
    </row>
    <row r="16030" spans="115:115">
      <c r="DK16030" s="95"/>
    </row>
    <row r="16031" spans="115:115">
      <c r="DK16031" s="95"/>
    </row>
    <row r="16032" spans="115:115">
      <c r="DK16032" s="95"/>
    </row>
    <row r="16033" spans="115:115">
      <c r="DK16033" s="95"/>
    </row>
    <row r="16034" spans="115:115">
      <c r="DK16034" s="95"/>
    </row>
    <row r="16035" spans="115:115">
      <c r="DK16035" s="95"/>
    </row>
    <row r="16036" spans="115:115">
      <c r="DK16036" s="95"/>
    </row>
    <row r="16037" spans="115:115">
      <c r="DK16037" s="95"/>
    </row>
    <row r="16038" spans="115:115">
      <c r="DK16038" s="95"/>
    </row>
    <row r="16039" spans="115:115">
      <c r="DK16039" s="95"/>
    </row>
    <row r="16040" spans="115:115">
      <c r="DK16040" s="95"/>
    </row>
    <row r="16041" spans="115:115">
      <c r="DK16041" s="95"/>
    </row>
    <row r="16042" spans="115:115">
      <c r="DK16042" s="95"/>
    </row>
    <row r="16043" spans="115:115">
      <c r="DK16043" s="95"/>
    </row>
    <row r="16044" spans="115:115">
      <c r="DK16044" s="95"/>
    </row>
    <row r="16045" spans="115:115">
      <c r="DK16045" s="95"/>
    </row>
    <row r="16046" spans="115:115">
      <c r="DK16046" s="95"/>
    </row>
    <row r="16047" spans="115:115">
      <c r="DK16047" s="95"/>
    </row>
    <row r="16048" spans="115:115">
      <c r="DK16048" s="95"/>
    </row>
    <row r="16049" spans="115:115">
      <c r="DK16049" s="95"/>
    </row>
    <row r="16050" spans="115:115">
      <c r="DK16050" s="95"/>
    </row>
    <row r="16051" spans="115:115">
      <c r="DK16051" s="95"/>
    </row>
    <row r="16052" spans="115:115">
      <c r="DK16052" s="95"/>
    </row>
    <row r="16053" spans="115:115">
      <c r="DK16053" s="95"/>
    </row>
    <row r="16054" spans="115:115">
      <c r="DK16054" s="95"/>
    </row>
    <row r="16055" spans="115:115">
      <c r="DK16055" s="95"/>
    </row>
    <row r="16056" spans="115:115">
      <c r="DK16056" s="95"/>
    </row>
    <row r="16057" spans="115:115">
      <c r="DK16057" s="95"/>
    </row>
    <row r="16058" spans="115:115">
      <c r="DK16058" s="95"/>
    </row>
    <row r="16059" spans="115:115">
      <c r="DK16059" s="95"/>
    </row>
    <row r="16060" spans="115:115">
      <c r="DK16060" s="95"/>
    </row>
    <row r="16061" spans="115:115">
      <c r="DK16061" s="95"/>
    </row>
    <row r="16062" spans="115:115">
      <c r="DK16062" s="95"/>
    </row>
    <row r="16063" spans="115:115">
      <c r="DK16063" s="95"/>
    </row>
    <row r="16064" spans="115:115">
      <c r="DK16064" s="95"/>
    </row>
    <row r="16065" spans="115:115">
      <c r="DK16065" s="95"/>
    </row>
    <row r="16066" spans="115:115">
      <c r="DK16066" s="95"/>
    </row>
    <row r="16067" spans="115:115">
      <c r="DK16067" s="95"/>
    </row>
    <row r="16068" spans="115:115">
      <c r="DK16068" s="95"/>
    </row>
    <row r="16069" spans="115:115">
      <c r="DK16069" s="95"/>
    </row>
    <row r="16070" spans="115:115">
      <c r="DK16070" s="95"/>
    </row>
    <row r="16071" spans="115:115">
      <c r="DK16071" s="95"/>
    </row>
    <row r="16072" spans="115:115">
      <c r="DK16072" s="95"/>
    </row>
    <row r="16073" spans="115:115">
      <c r="DK16073" s="95"/>
    </row>
    <row r="16074" spans="115:115">
      <c r="DK16074" s="95"/>
    </row>
    <row r="16075" spans="115:115">
      <c r="DK16075" s="95"/>
    </row>
    <row r="16076" spans="115:115">
      <c r="DK16076" s="95"/>
    </row>
    <row r="16077" spans="115:115">
      <c r="DK16077" s="95"/>
    </row>
    <row r="16078" spans="115:115">
      <c r="DK16078" s="95"/>
    </row>
    <row r="16079" spans="115:115">
      <c r="DK16079" s="95"/>
    </row>
    <row r="16080" spans="115:115">
      <c r="DK16080" s="95"/>
    </row>
    <row r="16081" spans="115:115">
      <c r="DK16081" s="95"/>
    </row>
    <row r="16082" spans="115:115">
      <c r="DK16082" s="95"/>
    </row>
    <row r="16083" spans="115:115">
      <c r="DK16083" s="95"/>
    </row>
    <row r="16084" spans="115:115">
      <c r="DK16084" s="95"/>
    </row>
    <row r="16085" spans="115:115">
      <c r="DK16085" s="95"/>
    </row>
    <row r="16086" spans="115:115">
      <c r="DK16086" s="95"/>
    </row>
    <row r="16087" spans="115:115">
      <c r="DK16087" s="95"/>
    </row>
    <row r="16088" spans="115:115">
      <c r="DK16088" s="95"/>
    </row>
    <row r="16089" spans="115:115">
      <c r="DK16089" s="95"/>
    </row>
    <row r="16090" spans="115:115">
      <c r="DK16090" s="95"/>
    </row>
    <row r="16091" spans="115:115">
      <c r="DK16091" s="95"/>
    </row>
    <row r="16092" spans="115:115">
      <c r="DK16092" s="95"/>
    </row>
    <row r="16093" spans="115:115">
      <c r="DK16093" s="95"/>
    </row>
    <row r="16094" spans="115:115">
      <c r="DK16094" s="95"/>
    </row>
    <row r="16095" spans="115:115">
      <c r="DK16095" s="95"/>
    </row>
    <row r="16096" spans="115:115">
      <c r="DK16096" s="95"/>
    </row>
    <row r="16097" spans="115:115">
      <c r="DK16097" s="95"/>
    </row>
    <row r="16098" spans="115:115">
      <c r="DK16098" s="95"/>
    </row>
    <row r="16099" spans="115:115">
      <c r="DK16099" s="95"/>
    </row>
    <row r="16100" spans="115:115">
      <c r="DK16100" s="95"/>
    </row>
    <row r="16101" spans="115:115">
      <c r="DK16101" s="95"/>
    </row>
    <row r="16102" spans="115:115">
      <c r="DK16102" s="95"/>
    </row>
    <row r="16103" spans="115:115">
      <c r="DK16103" s="95"/>
    </row>
    <row r="16104" spans="115:115">
      <c r="DK16104" s="95"/>
    </row>
    <row r="16105" spans="115:115">
      <c r="DK16105" s="95"/>
    </row>
    <row r="16106" spans="115:115">
      <c r="DK16106" s="95"/>
    </row>
    <row r="16107" spans="115:115">
      <c r="DK16107" s="95"/>
    </row>
    <row r="16108" spans="115:115">
      <c r="DK16108" s="95"/>
    </row>
    <row r="16109" spans="115:115">
      <c r="DK16109" s="95"/>
    </row>
    <row r="16110" spans="115:115">
      <c r="DK16110" s="95"/>
    </row>
    <row r="16111" spans="115:115">
      <c r="DK16111" s="95"/>
    </row>
    <row r="16112" spans="115:115">
      <c r="DK16112" s="95"/>
    </row>
    <row r="16113" spans="115:115">
      <c r="DK16113" s="95"/>
    </row>
    <row r="16114" spans="115:115">
      <c r="DK16114" s="95"/>
    </row>
    <row r="16115" spans="115:115">
      <c r="DK16115" s="95"/>
    </row>
    <row r="16116" spans="115:115">
      <c r="DK16116" s="95"/>
    </row>
    <row r="16117" spans="115:115">
      <c r="DK16117" s="95"/>
    </row>
    <row r="16118" spans="115:115">
      <c r="DK16118" s="95"/>
    </row>
    <row r="16119" spans="115:115">
      <c r="DK16119" s="95"/>
    </row>
    <row r="16120" spans="115:115">
      <c r="DK16120" s="95"/>
    </row>
    <row r="16121" spans="115:115">
      <c r="DK16121" s="95"/>
    </row>
    <row r="16122" spans="115:115">
      <c r="DK16122" s="95"/>
    </row>
    <row r="16123" spans="115:115">
      <c r="DK16123" s="95"/>
    </row>
    <row r="16124" spans="115:115">
      <c r="DK16124" s="95"/>
    </row>
    <row r="16125" spans="115:115">
      <c r="DK16125" s="95"/>
    </row>
    <row r="16126" spans="115:115">
      <c r="DK16126" s="95"/>
    </row>
    <row r="16127" spans="115:115">
      <c r="DK16127" s="95"/>
    </row>
    <row r="16128" spans="115:115">
      <c r="DK16128" s="95"/>
    </row>
    <row r="16129" spans="115:115">
      <c r="DK16129" s="95"/>
    </row>
    <row r="16130" spans="115:115">
      <c r="DK16130" s="95"/>
    </row>
    <row r="16131" spans="115:115">
      <c r="DK16131" s="95"/>
    </row>
    <row r="16132" spans="115:115">
      <c r="DK16132" s="95"/>
    </row>
    <row r="16133" spans="115:115">
      <c r="DK16133" s="95"/>
    </row>
    <row r="16134" spans="115:115">
      <c r="DK16134" s="95"/>
    </row>
    <row r="16135" spans="115:115">
      <c r="DK16135" s="95"/>
    </row>
    <row r="16136" spans="115:115">
      <c r="DK16136" s="95"/>
    </row>
    <row r="16137" spans="115:115">
      <c r="DK16137" s="95"/>
    </row>
    <row r="16138" spans="115:115">
      <c r="DK16138" s="95"/>
    </row>
    <row r="16139" spans="115:115">
      <c r="DK16139" s="95"/>
    </row>
    <row r="16140" spans="115:115">
      <c r="DK16140" s="95"/>
    </row>
    <row r="16141" spans="115:115">
      <c r="DK16141" s="95"/>
    </row>
    <row r="16142" spans="115:115">
      <c r="DK16142" s="95"/>
    </row>
    <row r="16143" spans="115:115">
      <c r="DK16143" s="95"/>
    </row>
    <row r="16144" spans="115:115">
      <c r="DK16144" s="95"/>
    </row>
    <row r="16145" spans="115:115">
      <c r="DK16145" s="95"/>
    </row>
    <row r="16146" spans="115:115">
      <c r="DK16146" s="95"/>
    </row>
    <row r="16147" spans="115:115">
      <c r="DK16147" s="95"/>
    </row>
    <row r="16148" spans="115:115">
      <c r="DK16148" s="95"/>
    </row>
    <row r="16149" spans="115:115">
      <c r="DK16149" s="95"/>
    </row>
    <row r="16150" spans="115:115">
      <c r="DK16150" s="95"/>
    </row>
    <row r="16151" spans="115:115">
      <c r="DK16151" s="95"/>
    </row>
    <row r="16152" spans="115:115">
      <c r="DK16152" s="95"/>
    </row>
    <row r="16153" spans="115:115">
      <c r="DK16153" s="95"/>
    </row>
    <row r="16154" spans="115:115">
      <c r="DK16154" s="95"/>
    </row>
    <row r="16155" spans="115:115">
      <c r="DK16155" s="95"/>
    </row>
    <row r="16156" spans="115:115">
      <c r="DK16156" s="95"/>
    </row>
    <row r="16157" spans="115:115">
      <c r="DK16157" s="95"/>
    </row>
    <row r="16158" spans="115:115">
      <c r="DK16158" s="95"/>
    </row>
    <row r="16159" spans="115:115">
      <c r="DK16159" s="95"/>
    </row>
    <row r="16160" spans="115:115">
      <c r="DK16160" s="95"/>
    </row>
    <row r="16161" spans="115:115">
      <c r="DK16161" s="95"/>
    </row>
    <row r="16162" spans="115:115">
      <c r="DK16162" s="95"/>
    </row>
    <row r="16163" spans="115:115">
      <c r="DK16163" s="95"/>
    </row>
    <row r="16164" spans="115:115">
      <c r="DK16164" s="95"/>
    </row>
    <row r="16165" spans="115:115">
      <c r="DK16165" s="95"/>
    </row>
    <row r="16166" spans="115:115">
      <c r="DK16166" s="95"/>
    </row>
    <row r="16167" spans="115:115">
      <c r="DK16167" s="95"/>
    </row>
    <row r="16168" spans="115:115">
      <c r="DK16168" s="95"/>
    </row>
    <row r="16169" spans="115:115">
      <c r="DK16169" s="95"/>
    </row>
    <row r="16170" spans="115:115">
      <c r="DK16170" s="95"/>
    </row>
    <row r="16171" spans="115:115">
      <c r="DK16171" s="95"/>
    </row>
    <row r="16172" spans="115:115">
      <c r="DK16172" s="95"/>
    </row>
    <row r="16173" spans="115:115">
      <c r="DK16173" s="95"/>
    </row>
    <row r="16174" spans="115:115">
      <c r="DK16174" s="95"/>
    </row>
    <row r="16175" spans="115:115">
      <c r="DK16175" s="95"/>
    </row>
    <row r="16176" spans="115:115">
      <c r="DK16176" s="95"/>
    </row>
    <row r="16177" spans="115:115">
      <c r="DK16177" s="95"/>
    </row>
    <row r="16178" spans="115:115">
      <c r="DK16178" s="95"/>
    </row>
    <row r="16179" spans="115:115">
      <c r="DK16179" s="95"/>
    </row>
    <row r="16180" spans="115:115">
      <c r="DK16180" s="95"/>
    </row>
    <row r="16181" spans="115:115">
      <c r="DK16181" s="95"/>
    </row>
    <row r="16182" spans="115:115">
      <c r="DK16182" s="95"/>
    </row>
    <row r="16183" spans="115:115">
      <c r="DK16183" s="95"/>
    </row>
    <row r="16184" spans="115:115">
      <c r="DK16184" s="95"/>
    </row>
    <row r="16185" spans="115:115">
      <c r="DK16185" s="95"/>
    </row>
    <row r="16186" spans="115:115">
      <c r="DK16186" s="95"/>
    </row>
    <row r="16187" spans="115:115">
      <c r="DK16187" s="95"/>
    </row>
    <row r="16188" spans="115:115">
      <c r="DK16188" s="95"/>
    </row>
    <row r="16189" spans="115:115">
      <c r="DK16189" s="95"/>
    </row>
    <row r="16190" spans="115:115">
      <c r="DK16190" s="95"/>
    </row>
    <row r="16191" spans="115:115">
      <c r="DK16191" s="95"/>
    </row>
    <row r="16192" spans="115:115">
      <c r="DK16192" s="95"/>
    </row>
    <row r="16193" spans="115:115">
      <c r="DK16193" s="95"/>
    </row>
    <row r="16194" spans="115:115">
      <c r="DK16194" s="95"/>
    </row>
    <row r="16195" spans="115:115">
      <c r="DK16195" s="95"/>
    </row>
    <row r="16196" spans="115:115">
      <c r="DK16196" s="95"/>
    </row>
    <row r="16197" spans="115:115">
      <c r="DK16197" s="95"/>
    </row>
    <row r="16198" spans="115:115">
      <c r="DK16198" s="95"/>
    </row>
    <row r="16199" spans="115:115">
      <c r="DK16199" s="95"/>
    </row>
    <row r="16200" spans="115:115">
      <c r="DK16200" s="95"/>
    </row>
    <row r="16201" spans="115:115">
      <c r="DK16201" s="95"/>
    </row>
    <row r="16202" spans="115:115">
      <c r="DK16202" s="95"/>
    </row>
    <row r="16203" spans="115:115">
      <c r="DK16203" s="95"/>
    </row>
    <row r="16204" spans="115:115">
      <c r="DK16204" s="95"/>
    </row>
    <row r="16205" spans="115:115">
      <c r="DK16205" s="95"/>
    </row>
    <row r="16206" spans="115:115">
      <c r="DK16206" s="95"/>
    </row>
    <row r="16207" spans="115:115">
      <c r="DK16207" s="95"/>
    </row>
    <row r="16208" spans="115:115">
      <c r="DK16208" s="95"/>
    </row>
    <row r="16209" spans="115:115">
      <c r="DK16209" s="95"/>
    </row>
    <row r="16210" spans="115:115">
      <c r="DK16210" s="95"/>
    </row>
    <row r="16211" spans="115:115">
      <c r="DK16211" s="95"/>
    </row>
    <row r="16212" spans="115:115">
      <c r="DK16212" s="95"/>
    </row>
    <row r="16213" spans="115:115">
      <c r="DK16213" s="95"/>
    </row>
    <row r="16214" spans="115:115">
      <c r="DK16214" s="95"/>
    </row>
    <row r="16215" spans="115:115">
      <c r="DK16215" s="95"/>
    </row>
    <row r="16216" spans="115:115">
      <c r="DK16216" s="95"/>
    </row>
    <row r="16217" spans="115:115">
      <c r="DK16217" s="95"/>
    </row>
    <row r="16218" spans="115:115">
      <c r="DK16218" s="95"/>
    </row>
    <row r="16219" spans="115:115">
      <c r="DK16219" s="95"/>
    </row>
    <row r="16220" spans="115:115">
      <c r="DK16220" s="95"/>
    </row>
    <row r="16221" spans="115:115">
      <c r="DK16221" s="95"/>
    </row>
    <row r="16222" spans="115:115">
      <c r="DK16222" s="95"/>
    </row>
    <row r="16223" spans="115:115">
      <c r="DK16223" s="95"/>
    </row>
    <row r="16224" spans="115:115">
      <c r="DK16224" s="95"/>
    </row>
    <row r="16225" spans="115:115">
      <c r="DK16225" s="95"/>
    </row>
    <row r="16226" spans="115:115">
      <c r="DK16226" s="95"/>
    </row>
    <row r="16227" spans="115:115">
      <c r="DK16227" s="95"/>
    </row>
    <row r="16228" spans="115:115">
      <c r="DK16228" s="95"/>
    </row>
    <row r="16229" spans="115:115">
      <c r="DK16229" s="95"/>
    </row>
    <row r="16230" spans="115:115">
      <c r="DK16230" s="95"/>
    </row>
    <row r="16231" spans="115:115">
      <c r="DK16231" s="95"/>
    </row>
    <row r="16232" spans="115:115">
      <c r="DK16232" s="95"/>
    </row>
    <row r="16233" spans="115:115">
      <c r="DK16233" s="95"/>
    </row>
    <row r="16234" spans="115:115">
      <c r="DK16234" s="95"/>
    </row>
    <row r="16235" spans="115:115">
      <c r="DK16235" s="95"/>
    </row>
    <row r="16236" spans="115:115">
      <c r="DK16236" s="95"/>
    </row>
    <row r="16237" spans="115:115">
      <c r="DK16237" s="95"/>
    </row>
    <row r="16238" spans="115:115">
      <c r="DK16238" s="95"/>
    </row>
    <row r="16239" spans="115:115">
      <c r="DK16239" s="95"/>
    </row>
    <row r="16240" spans="115:115">
      <c r="DK16240" s="95"/>
    </row>
    <row r="16241" spans="115:115">
      <c r="DK16241" s="95"/>
    </row>
    <row r="16242" spans="115:115">
      <c r="DK16242" s="95"/>
    </row>
    <row r="16243" spans="115:115">
      <c r="DK16243" s="95"/>
    </row>
    <row r="16244" spans="115:115">
      <c r="DK16244" s="95"/>
    </row>
    <row r="16245" spans="115:115">
      <c r="DK16245" s="95"/>
    </row>
    <row r="16246" spans="115:115">
      <c r="DK16246" s="95"/>
    </row>
    <row r="16247" spans="115:115">
      <c r="DK16247" s="95"/>
    </row>
    <row r="16248" spans="115:115">
      <c r="DK16248" s="95"/>
    </row>
    <row r="16249" spans="115:115">
      <c r="DK16249" s="95"/>
    </row>
    <row r="16250" spans="115:115">
      <c r="DK16250" s="95"/>
    </row>
    <row r="16251" spans="115:115">
      <c r="DK16251" s="95"/>
    </row>
    <row r="16252" spans="115:115">
      <c r="DK16252" s="95"/>
    </row>
    <row r="16253" spans="115:115">
      <c r="DK16253" s="95"/>
    </row>
    <row r="16254" spans="115:115">
      <c r="DK16254" s="95"/>
    </row>
    <row r="16255" spans="115:115">
      <c r="DK16255" s="95"/>
    </row>
    <row r="16256" spans="115:115">
      <c r="DK16256" s="95"/>
    </row>
    <row r="16257" spans="115:115">
      <c r="DK16257" s="95"/>
    </row>
    <row r="16258" spans="115:115">
      <c r="DK16258" s="95"/>
    </row>
    <row r="16259" spans="115:115">
      <c r="DK16259" s="95"/>
    </row>
    <row r="16260" spans="115:115">
      <c r="DK16260" s="95"/>
    </row>
    <row r="16261" spans="115:115">
      <c r="DK16261" s="95"/>
    </row>
    <row r="16262" spans="115:115">
      <c r="DK16262" s="95"/>
    </row>
    <row r="16263" spans="115:115">
      <c r="DK16263" s="95"/>
    </row>
    <row r="16264" spans="115:115">
      <c r="DK16264" s="95"/>
    </row>
    <row r="16265" spans="115:115">
      <c r="DK16265" s="95"/>
    </row>
    <row r="16266" spans="115:115">
      <c r="DK16266" s="95"/>
    </row>
    <row r="16267" spans="115:115">
      <c r="DK16267" s="95"/>
    </row>
    <row r="16268" spans="115:115">
      <c r="DK16268" s="95"/>
    </row>
    <row r="16269" spans="115:115">
      <c r="DK16269" s="95"/>
    </row>
    <row r="16270" spans="115:115">
      <c r="DK16270" s="95"/>
    </row>
    <row r="16271" spans="115:115">
      <c r="DK16271" s="95"/>
    </row>
    <row r="16272" spans="115:115">
      <c r="DK16272" s="95"/>
    </row>
    <row r="16273" spans="115:115">
      <c r="DK16273" s="95"/>
    </row>
    <row r="16274" spans="115:115">
      <c r="DK16274" s="95"/>
    </row>
    <row r="16275" spans="115:115">
      <c r="DK16275" s="95"/>
    </row>
    <row r="16276" spans="115:115">
      <c r="DK16276" s="95"/>
    </row>
    <row r="16277" spans="115:115">
      <c r="DK16277" s="95"/>
    </row>
    <row r="16278" spans="115:115">
      <c r="DK16278" s="95"/>
    </row>
    <row r="16279" spans="115:115">
      <c r="DK16279" s="95"/>
    </row>
    <row r="16280" spans="115:115">
      <c r="DK16280" s="95"/>
    </row>
    <row r="16281" spans="115:115">
      <c r="DK16281" s="95"/>
    </row>
    <row r="16282" spans="115:115">
      <c r="DK16282" s="95"/>
    </row>
    <row r="16283" spans="115:115">
      <c r="DK16283" s="95"/>
    </row>
    <row r="16284" spans="115:115">
      <c r="DK16284" s="95"/>
    </row>
    <row r="16285" spans="115:115">
      <c r="DK16285" s="95"/>
    </row>
    <row r="16286" spans="115:115">
      <c r="DK16286" s="95"/>
    </row>
    <row r="16287" spans="115:115">
      <c r="DK16287" s="95"/>
    </row>
    <row r="16288" spans="115:115">
      <c r="DK16288" s="95"/>
    </row>
    <row r="16289" spans="115:115">
      <c r="DK16289" s="95"/>
    </row>
    <row r="16290" spans="115:115">
      <c r="DK16290" s="95"/>
    </row>
    <row r="16291" spans="115:115">
      <c r="DK16291" s="95"/>
    </row>
    <row r="16292" spans="115:115">
      <c r="DK16292" s="95"/>
    </row>
    <row r="16293" spans="115:115">
      <c r="DK16293" s="95"/>
    </row>
    <row r="16294" spans="115:115">
      <c r="DK16294" s="95"/>
    </row>
    <row r="16295" spans="115:115">
      <c r="DK16295" s="95"/>
    </row>
    <row r="16296" spans="115:115">
      <c r="DK16296" s="95"/>
    </row>
    <row r="16297" spans="115:115">
      <c r="DK16297" s="95"/>
    </row>
    <row r="16298" spans="115:115">
      <c r="DK16298" s="95"/>
    </row>
    <row r="16299" spans="115:115">
      <c r="DK16299" s="95"/>
    </row>
    <row r="16300" spans="115:115">
      <c r="DK16300" s="95"/>
    </row>
    <row r="16301" spans="115:115">
      <c r="DK16301" s="95"/>
    </row>
    <row r="16302" spans="115:115">
      <c r="DK16302" s="95"/>
    </row>
    <row r="16303" spans="115:115">
      <c r="DK16303" s="95"/>
    </row>
    <row r="16304" spans="115:115">
      <c r="DK16304" s="95"/>
    </row>
    <row r="16305" spans="115:115">
      <c r="DK16305" s="95"/>
    </row>
    <row r="16306" spans="115:115">
      <c r="DK16306" s="95"/>
    </row>
    <row r="16307" spans="115:115">
      <c r="DK16307" s="95"/>
    </row>
    <row r="16308" spans="115:115">
      <c r="DK16308" s="95"/>
    </row>
    <row r="16309" spans="115:115">
      <c r="DK16309" s="95"/>
    </row>
    <row r="16310" spans="115:115">
      <c r="DK16310" s="95"/>
    </row>
    <row r="16311" spans="115:115">
      <c r="DK16311" s="95"/>
    </row>
    <row r="16312" spans="115:115">
      <c r="DK16312" s="95"/>
    </row>
    <row r="16313" spans="115:115">
      <c r="DK16313" s="95"/>
    </row>
    <row r="16314" spans="115:115">
      <c r="DK16314" s="95"/>
    </row>
    <row r="16315" spans="115:115">
      <c r="DK16315" s="95"/>
    </row>
    <row r="16316" spans="115:115">
      <c r="DK16316" s="95"/>
    </row>
    <row r="16317" spans="115:115">
      <c r="DK16317" s="95"/>
    </row>
    <row r="16318" spans="115:115">
      <c r="DK16318" s="95"/>
    </row>
    <row r="16319" spans="115:115">
      <c r="DK16319" s="95"/>
    </row>
    <row r="16320" spans="115:115">
      <c r="DK16320" s="95"/>
    </row>
    <row r="16321" spans="115:115">
      <c r="DK16321" s="95"/>
    </row>
    <row r="16322" spans="115:115">
      <c r="DK16322" s="95"/>
    </row>
    <row r="16323" spans="115:115">
      <c r="DK16323" s="95"/>
    </row>
    <row r="16324" spans="115:115">
      <c r="DK16324" s="95"/>
    </row>
    <row r="16325" spans="115:115">
      <c r="DK16325" s="95"/>
    </row>
    <row r="16326" spans="115:115">
      <c r="DK16326" s="95"/>
    </row>
    <row r="16327" spans="115:115">
      <c r="DK16327" s="95"/>
    </row>
    <row r="16328" spans="115:115">
      <c r="DK16328" s="95"/>
    </row>
    <row r="16329" spans="115:115">
      <c r="DK16329" s="95"/>
    </row>
    <row r="16330" spans="115:115">
      <c r="DK16330" s="95"/>
    </row>
    <row r="16331" spans="115:115">
      <c r="DK16331" s="95"/>
    </row>
    <row r="16332" spans="115:115">
      <c r="DK16332" s="95"/>
    </row>
    <row r="16333" spans="115:115">
      <c r="DK16333" s="95"/>
    </row>
    <row r="16334" spans="115:115">
      <c r="DK16334" s="95"/>
    </row>
    <row r="16335" spans="115:115">
      <c r="DK16335" s="95"/>
    </row>
    <row r="16336" spans="115:115">
      <c r="DK16336" s="95"/>
    </row>
    <row r="16337" spans="115:115">
      <c r="DK16337" s="95"/>
    </row>
    <row r="16338" spans="115:115">
      <c r="DK16338" s="95"/>
    </row>
    <row r="16339" spans="115:115">
      <c r="DK16339" s="95"/>
    </row>
    <row r="16340" spans="115:115">
      <c r="DK16340" s="95"/>
    </row>
    <row r="16341" spans="115:115">
      <c r="DK16341" s="95"/>
    </row>
    <row r="16342" spans="115:115">
      <c r="DK16342" s="95"/>
    </row>
    <row r="16343" spans="115:115">
      <c r="DK16343" s="95"/>
    </row>
    <row r="16344" spans="115:115">
      <c r="DK16344" s="95"/>
    </row>
    <row r="16345" spans="115:115">
      <c r="DK16345" s="95"/>
    </row>
    <row r="16346" spans="115:115">
      <c r="DK16346" s="95"/>
    </row>
    <row r="16347" spans="115:115">
      <c r="DK16347" s="95"/>
    </row>
    <row r="16348" spans="115:115">
      <c r="DK16348" s="95"/>
    </row>
    <row r="16349" spans="115:115">
      <c r="DK16349" s="95"/>
    </row>
    <row r="16350" spans="115:115">
      <c r="DK16350" s="95"/>
    </row>
    <row r="16351" spans="115:115">
      <c r="DK16351" s="95"/>
    </row>
    <row r="16352" spans="115:115">
      <c r="DK16352" s="95"/>
    </row>
    <row r="16353" spans="115:115">
      <c r="DK16353" s="95"/>
    </row>
    <row r="16354" spans="115:115">
      <c r="DK16354" s="95"/>
    </row>
    <row r="16355" spans="115:115">
      <c r="DK16355" s="95"/>
    </row>
    <row r="16356" spans="115:115">
      <c r="DK16356" s="95"/>
    </row>
    <row r="16357" spans="115:115">
      <c r="DK16357" s="95"/>
    </row>
    <row r="16358" spans="115:115">
      <c r="DK16358" s="95"/>
    </row>
    <row r="16359" spans="115:115">
      <c r="DK16359" s="95"/>
    </row>
    <row r="16360" spans="115:115">
      <c r="DK16360" s="95"/>
    </row>
    <row r="16361" spans="115:115">
      <c r="DK16361" s="95"/>
    </row>
    <row r="16362" spans="115:115">
      <c r="DK16362" s="95"/>
    </row>
    <row r="16363" spans="115:115">
      <c r="DK16363" s="95"/>
    </row>
    <row r="16364" spans="115:115">
      <c r="DK16364" s="95"/>
    </row>
    <row r="16365" spans="115:115">
      <c r="DK16365" s="95"/>
    </row>
    <row r="16366" spans="115:115">
      <c r="DK16366" s="95"/>
    </row>
    <row r="16367" spans="115:115">
      <c r="DK16367" s="95"/>
    </row>
    <row r="16368" spans="115:115">
      <c r="DK16368" s="95"/>
    </row>
    <row r="16369" spans="115:115">
      <c r="DK16369" s="95"/>
    </row>
    <row r="16370" spans="115:115">
      <c r="DK16370" s="95"/>
    </row>
    <row r="16371" spans="115:115">
      <c r="DK16371" s="95"/>
    </row>
    <row r="16372" spans="115:115">
      <c r="DK16372" s="95"/>
    </row>
    <row r="16373" spans="115:115">
      <c r="DK16373" s="95"/>
    </row>
    <row r="16374" spans="115:115">
      <c r="DK16374" s="95"/>
    </row>
    <row r="16375" spans="115:115">
      <c r="DK16375" s="95"/>
    </row>
    <row r="16376" spans="115:115">
      <c r="DK16376" s="95"/>
    </row>
    <row r="16377" spans="115:115">
      <c r="DK16377" s="95"/>
    </row>
    <row r="16378" spans="115:115">
      <c r="DK16378" s="95"/>
    </row>
    <row r="16379" spans="115:115">
      <c r="DK16379" s="95"/>
    </row>
    <row r="16380" spans="115:115">
      <c r="DK16380" s="95"/>
    </row>
    <row r="16381" spans="115:115">
      <c r="DK16381" s="95"/>
    </row>
    <row r="16382" spans="115:115">
      <c r="DK16382" s="95"/>
    </row>
    <row r="16383" spans="115:115">
      <c r="DK16383" s="95"/>
    </row>
    <row r="16384" spans="115:115">
      <c r="DK16384" s="95"/>
    </row>
    <row r="16385" spans="115:115">
      <c r="DK16385" s="95"/>
    </row>
    <row r="16386" spans="115:115">
      <c r="DK16386" s="95"/>
    </row>
    <row r="16387" spans="115:115">
      <c r="DK16387" s="95"/>
    </row>
    <row r="16388" spans="115:115">
      <c r="DK16388" s="95"/>
    </row>
    <row r="16389" spans="115:115">
      <c r="DK16389" s="95"/>
    </row>
    <row r="16390" spans="115:115">
      <c r="DK16390" s="95"/>
    </row>
    <row r="16391" spans="115:115">
      <c r="DK16391" s="95"/>
    </row>
    <row r="16392" spans="115:115">
      <c r="DK16392" s="95"/>
    </row>
    <row r="16393" spans="115:115">
      <c r="DK16393" s="95"/>
    </row>
    <row r="16394" spans="115:115">
      <c r="DK16394" s="95"/>
    </row>
    <row r="16395" spans="115:115">
      <c r="DK16395" s="95"/>
    </row>
    <row r="16396" spans="115:115">
      <c r="DK16396" s="95"/>
    </row>
    <row r="16397" spans="115:115">
      <c r="DK16397" s="95"/>
    </row>
    <row r="16398" spans="115:115">
      <c r="DK16398" s="95"/>
    </row>
    <row r="16399" spans="115:115">
      <c r="DK16399" s="95"/>
    </row>
    <row r="16400" spans="115:115">
      <c r="DK16400" s="95"/>
    </row>
    <row r="16401" spans="115:115">
      <c r="DK16401" s="95"/>
    </row>
    <row r="16402" spans="115:115">
      <c r="DK16402" s="95"/>
    </row>
    <row r="16403" spans="115:115">
      <c r="DK16403" s="95"/>
    </row>
    <row r="16404" spans="115:115">
      <c r="DK16404" s="95"/>
    </row>
    <row r="16405" spans="115:115">
      <c r="DK16405" s="95"/>
    </row>
    <row r="16406" spans="115:115">
      <c r="DK16406" s="95"/>
    </row>
    <row r="16407" spans="115:115">
      <c r="DK16407" s="95"/>
    </row>
    <row r="16408" spans="115:115">
      <c r="DK16408" s="95"/>
    </row>
    <row r="16409" spans="115:115">
      <c r="DK16409" s="95"/>
    </row>
    <row r="16410" spans="115:115">
      <c r="DK16410" s="95"/>
    </row>
    <row r="16411" spans="115:115">
      <c r="DK16411" s="95"/>
    </row>
    <row r="16412" spans="115:115">
      <c r="DK16412" s="95"/>
    </row>
    <row r="16413" spans="115:115">
      <c r="DK16413" s="95"/>
    </row>
    <row r="16414" spans="115:115">
      <c r="DK16414" s="95"/>
    </row>
    <row r="16415" spans="115:115">
      <c r="DK16415" s="95"/>
    </row>
    <row r="16416" spans="115:115">
      <c r="DK16416" s="95"/>
    </row>
    <row r="16417" spans="115:115">
      <c r="DK16417" s="95"/>
    </row>
    <row r="16418" spans="115:115">
      <c r="DK16418" s="95"/>
    </row>
    <row r="16419" spans="115:115">
      <c r="DK16419" s="95"/>
    </row>
    <row r="16420" spans="115:115">
      <c r="DK16420" s="95"/>
    </row>
    <row r="16421" spans="115:115">
      <c r="DK16421" s="95"/>
    </row>
    <row r="16422" spans="115:115">
      <c r="DK16422" s="95"/>
    </row>
    <row r="16423" spans="115:115">
      <c r="DK16423" s="95"/>
    </row>
    <row r="16424" spans="115:115">
      <c r="DK16424" s="95"/>
    </row>
    <row r="16425" spans="115:115">
      <c r="DK16425" s="95"/>
    </row>
    <row r="16426" spans="115:115">
      <c r="DK16426" s="95"/>
    </row>
    <row r="16427" spans="115:115">
      <c r="DK16427" s="95"/>
    </row>
    <row r="16428" spans="115:115">
      <c r="DK16428" s="95"/>
    </row>
    <row r="16429" spans="115:115">
      <c r="DK16429" s="95"/>
    </row>
    <row r="16430" spans="115:115">
      <c r="DK16430" s="95"/>
    </row>
    <row r="16431" spans="115:115">
      <c r="DK16431" s="95"/>
    </row>
    <row r="16432" spans="115:115">
      <c r="DK16432" s="95"/>
    </row>
    <row r="16433" spans="115:115">
      <c r="DK16433" s="95"/>
    </row>
    <row r="16434" spans="115:115">
      <c r="DK16434" s="95"/>
    </row>
    <row r="16435" spans="115:115">
      <c r="DK16435" s="95"/>
    </row>
    <row r="16436" spans="115:115">
      <c r="DK16436" s="95"/>
    </row>
    <row r="16437" spans="115:115">
      <c r="DK16437" s="95"/>
    </row>
    <row r="16438" spans="115:115">
      <c r="DK16438" s="95"/>
    </row>
    <row r="16439" spans="115:115">
      <c r="DK16439" s="95"/>
    </row>
    <row r="16440" spans="115:115">
      <c r="DK16440" s="95"/>
    </row>
    <row r="16441" spans="115:115">
      <c r="DK16441" s="95"/>
    </row>
    <row r="16442" spans="115:115">
      <c r="DK16442" s="95"/>
    </row>
    <row r="16443" spans="115:115">
      <c r="DK16443" s="95"/>
    </row>
    <row r="16444" spans="115:115">
      <c r="DK16444" s="95"/>
    </row>
    <row r="16445" spans="115:115">
      <c r="DK16445" s="95"/>
    </row>
    <row r="16446" spans="115:115">
      <c r="DK16446" s="95"/>
    </row>
    <row r="16447" spans="115:115">
      <c r="DK16447" s="95"/>
    </row>
    <row r="16448" spans="115:115">
      <c r="DK16448" s="95"/>
    </row>
    <row r="16449" spans="115:115">
      <c r="DK16449" s="95"/>
    </row>
    <row r="16450" spans="115:115">
      <c r="DK16450" s="95"/>
    </row>
    <row r="16451" spans="115:115">
      <c r="DK16451" s="95"/>
    </row>
    <row r="16452" spans="115:115">
      <c r="DK16452" s="95"/>
    </row>
    <row r="16453" spans="115:115">
      <c r="DK16453" s="95"/>
    </row>
    <row r="16454" spans="115:115">
      <c r="DK16454" s="95"/>
    </row>
    <row r="16455" spans="115:115">
      <c r="DK16455" s="95"/>
    </row>
    <row r="16456" spans="115:115">
      <c r="DK16456" s="95"/>
    </row>
    <row r="16457" spans="115:115">
      <c r="DK16457" s="95"/>
    </row>
    <row r="16458" spans="115:115">
      <c r="DK16458" s="95"/>
    </row>
    <row r="16459" spans="115:115">
      <c r="DK16459" s="95"/>
    </row>
    <row r="16460" spans="115:115">
      <c r="DK16460" s="95"/>
    </row>
    <row r="16461" spans="115:115">
      <c r="DK16461" s="95"/>
    </row>
    <row r="16462" spans="115:115">
      <c r="DK16462" s="95"/>
    </row>
    <row r="16463" spans="115:115">
      <c r="DK16463" s="95"/>
    </row>
    <row r="16464" spans="115:115">
      <c r="DK16464" s="95"/>
    </row>
    <row r="16465" spans="115:115">
      <c r="DK16465" s="95"/>
    </row>
    <row r="16466" spans="115:115">
      <c r="DK16466" s="95"/>
    </row>
    <row r="16467" spans="115:115">
      <c r="DK16467" s="95"/>
    </row>
    <row r="16468" spans="115:115">
      <c r="DK16468" s="95"/>
    </row>
    <row r="16469" spans="115:115">
      <c r="DK16469" s="95"/>
    </row>
    <row r="16470" spans="115:115">
      <c r="DK16470" s="95"/>
    </row>
    <row r="16471" spans="115:115">
      <c r="DK16471" s="95"/>
    </row>
    <row r="16472" spans="115:115">
      <c r="DK16472" s="95"/>
    </row>
    <row r="16473" spans="115:115">
      <c r="DK16473" s="95"/>
    </row>
    <row r="16474" spans="115:115">
      <c r="DK16474" s="95"/>
    </row>
    <row r="16475" spans="115:115">
      <c r="DK16475" s="95"/>
    </row>
    <row r="16476" spans="115:115">
      <c r="DK16476" s="95"/>
    </row>
    <row r="16477" spans="115:115">
      <c r="DK16477" s="95"/>
    </row>
    <row r="16478" spans="115:115">
      <c r="DK16478" s="95"/>
    </row>
    <row r="16479" spans="115:115">
      <c r="DK16479" s="95"/>
    </row>
    <row r="16480" spans="115:115">
      <c r="DK16480" s="95"/>
    </row>
    <row r="16481" spans="115:115">
      <c r="DK16481" s="95"/>
    </row>
    <row r="16482" spans="115:115">
      <c r="DK16482" s="95"/>
    </row>
    <row r="16483" spans="115:115">
      <c r="DK16483" s="95"/>
    </row>
    <row r="16484" spans="115:115">
      <c r="DK16484" s="95"/>
    </row>
    <row r="16485" spans="115:115">
      <c r="DK16485" s="95"/>
    </row>
    <row r="16486" spans="115:115">
      <c r="DK16486" s="95"/>
    </row>
    <row r="16487" spans="115:115">
      <c r="DK16487" s="95"/>
    </row>
    <row r="16488" spans="115:115">
      <c r="DK16488" s="95"/>
    </row>
    <row r="16489" spans="115:115">
      <c r="DK16489" s="95"/>
    </row>
    <row r="16490" spans="115:115">
      <c r="DK16490" s="95"/>
    </row>
    <row r="16491" spans="115:115">
      <c r="DK16491" s="95"/>
    </row>
    <row r="16492" spans="115:115">
      <c r="DK16492" s="95"/>
    </row>
    <row r="16493" spans="115:115">
      <c r="DK16493" s="95"/>
    </row>
    <row r="16494" spans="115:115">
      <c r="DK16494" s="95"/>
    </row>
    <row r="16495" spans="115:115">
      <c r="DK16495" s="95"/>
    </row>
    <row r="16496" spans="115:115">
      <c r="DK16496" s="95"/>
    </row>
    <row r="16497" spans="115:115">
      <c r="DK16497" s="95"/>
    </row>
    <row r="16498" spans="115:115">
      <c r="DK16498" s="95"/>
    </row>
    <row r="16499" spans="115:115">
      <c r="DK16499" s="95"/>
    </row>
    <row r="16500" spans="115:115">
      <c r="DK16500" s="95"/>
    </row>
    <row r="16501" spans="115:115">
      <c r="DK16501" s="95"/>
    </row>
    <row r="16502" spans="115:115">
      <c r="DK16502" s="95"/>
    </row>
    <row r="16503" spans="115:115">
      <c r="DK16503" s="95"/>
    </row>
    <row r="16504" spans="115:115">
      <c r="DK16504" s="95"/>
    </row>
    <row r="16505" spans="115:115">
      <c r="DK16505" s="95"/>
    </row>
    <row r="16506" spans="115:115">
      <c r="DK16506" s="95"/>
    </row>
    <row r="16507" spans="115:115">
      <c r="DK16507" s="95"/>
    </row>
    <row r="16508" spans="115:115">
      <c r="DK16508" s="95"/>
    </row>
    <row r="16509" spans="115:115">
      <c r="DK16509" s="95"/>
    </row>
    <row r="16510" spans="115:115">
      <c r="DK16510" s="95"/>
    </row>
    <row r="16511" spans="115:115">
      <c r="DK16511" s="95"/>
    </row>
    <row r="16512" spans="115:115">
      <c r="DK16512" s="95"/>
    </row>
    <row r="16513" spans="115:115">
      <c r="DK16513" s="95"/>
    </row>
    <row r="16514" spans="115:115">
      <c r="DK16514" s="95"/>
    </row>
    <row r="16515" spans="115:115">
      <c r="DK16515" s="95"/>
    </row>
    <row r="16516" spans="115:115">
      <c r="DK16516" s="95"/>
    </row>
    <row r="16517" spans="115:115">
      <c r="DK16517" s="95"/>
    </row>
    <row r="16518" spans="115:115">
      <c r="DK16518" s="95"/>
    </row>
    <row r="16519" spans="115:115">
      <c r="DK16519" s="95"/>
    </row>
    <row r="16520" spans="115:115">
      <c r="DK16520" s="95"/>
    </row>
    <row r="16521" spans="115:115">
      <c r="DK16521" s="95"/>
    </row>
    <row r="16522" spans="115:115">
      <c r="DK16522" s="95"/>
    </row>
    <row r="16523" spans="115:115">
      <c r="DK16523" s="95"/>
    </row>
    <row r="16524" spans="115:115">
      <c r="DK16524" s="95"/>
    </row>
    <row r="16525" spans="115:115">
      <c r="DK16525" s="95"/>
    </row>
    <row r="16526" spans="115:115">
      <c r="DK16526" s="95"/>
    </row>
    <row r="16527" spans="115:115">
      <c r="DK16527" s="95"/>
    </row>
    <row r="16528" spans="115:115">
      <c r="DK16528" s="95"/>
    </row>
    <row r="16529" spans="115:115">
      <c r="DK16529" s="95"/>
    </row>
    <row r="16530" spans="115:115">
      <c r="DK16530" s="95"/>
    </row>
    <row r="16531" spans="115:115">
      <c r="DK16531" s="95"/>
    </row>
    <row r="16532" spans="115:115">
      <c r="DK16532" s="95"/>
    </row>
    <row r="16533" spans="115:115">
      <c r="DK16533" s="95"/>
    </row>
    <row r="16534" spans="115:115">
      <c r="DK16534" s="95"/>
    </row>
    <row r="16535" spans="115:115">
      <c r="DK16535" s="95"/>
    </row>
    <row r="16536" spans="115:115">
      <c r="DK16536" s="95"/>
    </row>
    <row r="16537" spans="115:115">
      <c r="DK16537" s="95"/>
    </row>
    <row r="16538" spans="115:115">
      <c r="DK16538" s="95"/>
    </row>
    <row r="16539" spans="115:115">
      <c r="DK16539" s="95"/>
    </row>
    <row r="16540" spans="115:115">
      <c r="DK16540" s="95"/>
    </row>
    <row r="16541" spans="115:115">
      <c r="DK16541" s="95"/>
    </row>
    <row r="16542" spans="115:115">
      <c r="DK16542" s="95"/>
    </row>
    <row r="16543" spans="115:115">
      <c r="DK16543" s="95"/>
    </row>
    <row r="16544" spans="115:115">
      <c r="DK16544" s="95"/>
    </row>
    <row r="16545" spans="115:115">
      <c r="DK16545" s="95"/>
    </row>
    <row r="16546" spans="115:115">
      <c r="DK16546" s="95"/>
    </row>
    <row r="16547" spans="115:115">
      <c r="DK16547" s="95"/>
    </row>
    <row r="16548" spans="115:115">
      <c r="DK16548" s="95"/>
    </row>
    <row r="16549" spans="115:115">
      <c r="DK16549" s="95"/>
    </row>
    <row r="16550" spans="115:115">
      <c r="DK16550" s="95"/>
    </row>
    <row r="16551" spans="115:115">
      <c r="DK16551" s="95"/>
    </row>
    <row r="16552" spans="115:115">
      <c r="DK16552" s="95"/>
    </row>
    <row r="16553" spans="115:115">
      <c r="DK16553" s="95"/>
    </row>
    <row r="16554" spans="115:115">
      <c r="DK16554" s="95"/>
    </row>
    <row r="16555" spans="115:115">
      <c r="DK16555" s="95"/>
    </row>
    <row r="16556" spans="115:115">
      <c r="DK16556" s="95"/>
    </row>
    <row r="16557" spans="115:115">
      <c r="DK16557" s="95"/>
    </row>
    <row r="16558" spans="115:115">
      <c r="DK16558" s="95"/>
    </row>
    <row r="16559" spans="115:115">
      <c r="DK16559" s="95"/>
    </row>
    <row r="16560" spans="115:115">
      <c r="DK16560" s="95"/>
    </row>
    <row r="16561" spans="115:115">
      <c r="DK16561" s="95"/>
    </row>
    <row r="16562" spans="115:115">
      <c r="DK16562" s="95"/>
    </row>
    <row r="16563" spans="115:115">
      <c r="DK16563" s="95"/>
    </row>
    <row r="16564" spans="115:115">
      <c r="DK16564" s="95"/>
    </row>
    <row r="16565" spans="115:115">
      <c r="DK16565" s="95"/>
    </row>
    <row r="16566" spans="115:115">
      <c r="DK16566" s="95"/>
    </row>
    <row r="16567" spans="115:115">
      <c r="DK16567" s="95"/>
    </row>
    <row r="16568" spans="115:115">
      <c r="DK16568" s="95"/>
    </row>
    <row r="16569" spans="115:115">
      <c r="DK16569" s="95"/>
    </row>
    <row r="16570" spans="115:115">
      <c r="DK16570" s="95"/>
    </row>
    <row r="16571" spans="115:115">
      <c r="DK16571" s="95"/>
    </row>
    <row r="16572" spans="115:115">
      <c r="DK16572" s="95"/>
    </row>
    <row r="16573" spans="115:115">
      <c r="DK16573" s="95"/>
    </row>
    <row r="16574" spans="115:115">
      <c r="DK16574" s="95"/>
    </row>
    <row r="16575" spans="115:115">
      <c r="DK16575" s="95"/>
    </row>
    <row r="16576" spans="115:115">
      <c r="DK16576" s="95"/>
    </row>
    <row r="16577" spans="115:115">
      <c r="DK16577" s="95"/>
    </row>
    <row r="16578" spans="115:115">
      <c r="DK16578" s="95"/>
    </row>
    <row r="16579" spans="115:115">
      <c r="DK16579" s="95"/>
    </row>
    <row r="16580" spans="115:115">
      <c r="DK16580" s="95"/>
    </row>
    <row r="16581" spans="115:115">
      <c r="DK16581" s="95"/>
    </row>
    <row r="16582" spans="115:115">
      <c r="DK16582" s="95"/>
    </row>
    <row r="16583" spans="115:115">
      <c r="DK16583" s="95"/>
    </row>
    <row r="16584" spans="115:115">
      <c r="DK16584" s="95"/>
    </row>
    <row r="16585" spans="115:115">
      <c r="DK16585" s="95"/>
    </row>
    <row r="16586" spans="115:115">
      <c r="DK16586" s="95"/>
    </row>
    <row r="16587" spans="115:115">
      <c r="DK16587" s="95"/>
    </row>
    <row r="16588" spans="115:115">
      <c r="DK16588" s="95"/>
    </row>
    <row r="16589" spans="115:115">
      <c r="DK16589" s="95"/>
    </row>
    <row r="16590" spans="115:115">
      <c r="DK16590" s="95"/>
    </row>
    <row r="16591" spans="115:115">
      <c r="DK16591" s="95"/>
    </row>
    <row r="16592" spans="115:115">
      <c r="DK16592" s="95"/>
    </row>
    <row r="16593" spans="115:115">
      <c r="DK16593" s="95"/>
    </row>
    <row r="16594" spans="115:115">
      <c r="DK16594" s="95"/>
    </row>
    <row r="16595" spans="115:115">
      <c r="DK16595" s="95"/>
    </row>
    <row r="16596" spans="115:115">
      <c r="DK16596" s="95"/>
    </row>
    <row r="16597" spans="115:115">
      <c r="DK16597" s="95"/>
    </row>
    <row r="16598" spans="115:115">
      <c r="DK16598" s="95"/>
    </row>
    <row r="16599" spans="115:115">
      <c r="DK16599" s="95"/>
    </row>
    <row r="16600" spans="115:115">
      <c r="DK16600" s="95"/>
    </row>
    <row r="16601" spans="115:115">
      <c r="DK16601" s="95"/>
    </row>
    <row r="16602" spans="115:115">
      <c r="DK16602" s="95"/>
    </row>
    <row r="16603" spans="115:115">
      <c r="DK16603" s="95"/>
    </row>
    <row r="16604" spans="115:115">
      <c r="DK16604" s="95"/>
    </row>
    <row r="16605" spans="115:115">
      <c r="DK16605" s="95"/>
    </row>
    <row r="16606" spans="115:115">
      <c r="DK16606" s="95"/>
    </row>
    <row r="16607" spans="115:115">
      <c r="DK16607" s="95"/>
    </row>
    <row r="16608" spans="115:115">
      <c r="DK16608" s="95"/>
    </row>
    <row r="16609" spans="115:115">
      <c r="DK16609" s="95"/>
    </row>
    <row r="16610" spans="115:115">
      <c r="DK16610" s="95"/>
    </row>
    <row r="16611" spans="115:115">
      <c r="DK16611" s="95"/>
    </row>
    <row r="16612" spans="115:115">
      <c r="DK16612" s="95"/>
    </row>
    <row r="16613" spans="115:115">
      <c r="DK16613" s="95"/>
    </row>
    <row r="16614" spans="115:115">
      <c r="DK16614" s="95"/>
    </row>
    <row r="16615" spans="115:115">
      <c r="DK16615" s="95"/>
    </row>
    <row r="16616" spans="115:115">
      <c r="DK16616" s="95"/>
    </row>
    <row r="16617" spans="115:115">
      <c r="DK16617" s="95"/>
    </row>
    <row r="16618" spans="115:115">
      <c r="DK16618" s="95"/>
    </row>
    <row r="16619" spans="115:115">
      <c r="DK16619" s="95"/>
    </row>
    <row r="16620" spans="115:115">
      <c r="DK16620" s="95"/>
    </row>
    <row r="16621" spans="115:115">
      <c r="DK16621" s="95"/>
    </row>
    <row r="16622" spans="115:115">
      <c r="DK16622" s="95"/>
    </row>
    <row r="16623" spans="115:115">
      <c r="DK16623" s="95"/>
    </row>
    <row r="16624" spans="115:115">
      <c r="DK16624" s="95"/>
    </row>
    <row r="16625" spans="115:115">
      <c r="DK16625" s="95"/>
    </row>
    <row r="16626" spans="115:115">
      <c r="DK16626" s="95"/>
    </row>
    <row r="16627" spans="115:115">
      <c r="DK16627" s="95"/>
    </row>
    <row r="16628" spans="115:115">
      <c r="DK16628" s="95"/>
    </row>
    <row r="16629" spans="115:115">
      <c r="DK16629" s="95"/>
    </row>
    <row r="16630" spans="115:115">
      <c r="DK16630" s="95"/>
    </row>
    <row r="16631" spans="115:115">
      <c r="DK16631" s="95"/>
    </row>
    <row r="16632" spans="115:115">
      <c r="DK16632" s="95"/>
    </row>
    <row r="16633" spans="115:115">
      <c r="DK16633" s="95"/>
    </row>
    <row r="16634" spans="115:115">
      <c r="DK16634" s="95"/>
    </row>
    <row r="16635" spans="115:115">
      <c r="DK16635" s="95"/>
    </row>
    <row r="16636" spans="115:115">
      <c r="DK16636" s="95"/>
    </row>
    <row r="16637" spans="115:115">
      <c r="DK16637" s="95"/>
    </row>
    <row r="16638" spans="115:115">
      <c r="DK16638" s="95"/>
    </row>
    <row r="16639" spans="115:115">
      <c r="DK16639" s="95"/>
    </row>
    <row r="16640" spans="115:115">
      <c r="DK16640" s="95"/>
    </row>
    <row r="16641" spans="115:115">
      <c r="DK16641" s="95"/>
    </row>
    <row r="16642" spans="115:115">
      <c r="DK16642" s="95"/>
    </row>
    <row r="16643" spans="115:115">
      <c r="DK16643" s="95"/>
    </row>
    <row r="16644" spans="115:115">
      <c r="DK16644" s="95"/>
    </row>
    <row r="16645" spans="115:115">
      <c r="DK16645" s="95"/>
    </row>
    <row r="16646" spans="115:115">
      <c r="DK16646" s="95"/>
    </row>
    <row r="16647" spans="115:115">
      <c r="DK16647" s="95"/>
    </row>
    <row r="16648" spans="115:115">
      <c r="DK16648" s="95"/>
    </row>
    <row r="16649" spans="115:115">
      <c r="DK16649" s="95"/>
    </row>
    <row r="16650" spans="115:115">
      <c r="DK16650" s="95"/>
    </row>
    <row r="16651" spans="115:115">
      <c r="DK16651" s="95"/>
    </row>
    <row r="16652" spans="115:115">
      <c r="DK16652" s="95"/>
    </row>
    <row r="16653" spans="115:115">
      <c r="DK16653" s="95"/>
    </row>
    <row r="16654" spans="115:115">
      <c r="DK16654" s="95"/>
    </row>
    <row r="16655" spans="115:115">
      <c r="DK16655" s="95"/>
    </row>
    <row r="16656" spans="115:115">
      <c r="DK16656" s="95"/>
    </row>
    <row r="16657" spans="115:115">
      <c r="DK16657" s="95"/>
    </row>
    <row r="16658" spans="115:115">
      <c r="DK16658" s="95"/>
    </row>
    <row r="16659" spans="115:115">
      <c r="DK16659" s="95"/>
    </row>
    <row r="16660" spans="115:115">
      <c r="DK16660" s="95"/>
    </row>
    <row r="16661" spans="115:115">
      <c r="DK16661" s="95"/>
    </row>
    <row r="16662" spans="115:115">
      <c r="DK16662" s="95"/>
    </row>
    <row r="16663" spans="115:115">
      <c r="DK16663" s="95"/>
    </row>
    <row r="16664" spans="115:115">
      <c r="DK16664" s="95"/>
    </row>
    <row r="16665" spans="115:115">
      <c r="DK16665" s="95"/>
    </row>
    <row r="16666" spans="115:115">
      <c r="DK16666" s="95"/>
    </row>
    <row r="16667" spans="115:115">
      <c r="DK16667" s="95"/>
    </row>
    <row r="16668" spans="115:115">
      <c r="DK16668" s="95"/>
    </row>
    <row r="16669" spans="115:115">
      <c r="DK16669" s="95"/>
    </row>
    <row r="16670" spans="115:115">
      <c r="DK16670" s="95"/>
    </row>
    <row r="16671" spans="115:115">
      <c r="DK16671" s="95"/>
    </row>
    <row r="16672" spans="115:115">
      <c r="DK16672" s="95"/>
    </row>
    <row r="16673" spans="115:115">
      <c r="DK16673" s="95"/>
    </row>
    <row r="16674" spans="115:115">
      <c r="DK16674" s="95"/>
    </row>
    <row r="16675" spans="115:115">
      <c r="DK16675" s="95"/>
    </row>
    <row r="16676" spans="115:115">
      <c r="DK16676" s="95"/>
    </row>
    <row r="16677" spans="115:115">
      <c r="DK16677" s="95"/>
    </row>
    <row r="16678" spans="115:115">
      <c r="DK16678" s="95"/>
    </row>
    <row r="16679" spans="115:115">
      <c r="DK16679" s="95"/>
    </row>
    <row r="16680" spans="115:115">
      <c r="DK16680" s="95"/>
    </row>
    <row r="16681" spans="115:115">
      <c r="DK16681" s="95"/>
    </row>
    <row r="16682" spans="115:115">
      <c r="DK16682" s="95"/>
    </row>
    <row r="16683" spans="115:115">
      <c r="DK16683" s="95"/>
    </row>
    <row r="16684" spans="115:115">
      <c r="DK16684" s="95"/>
    </row>
    <row r="16685" spans="115:115">
      <c r="DK16685" s="95"/>
    </row>
    <row r="16686" spans="115:115">
      <c r="DK16686" s="95"/>
    </row>
    <row r="16687" spans="115:115">
      <c r="DK16687" s="95"/>
    </row>
    <row r="16688" spans="115:115">
      <c r="DK16688" s="95"/>
    </row>
    <row r="16689" spans="115:115">
      <c r="DK16689" s="95"/>
    </row>
    <row r="16690" spans="115:115">
      <c r="DK16690" s="95"/>
    </row>
    <row r="16691" spans="115:115">
      <c r="DK16691" s="95"/>
    </row>
    <row r="16692" spans="115:115">
      <c r="DK16692" s="95"/>
    </row>
    <row r="16693" spans="115:115">
      <c r="DK16693" s="95"/>
    </row>
    <row r="16694" spans="115:115">
      <c r="DK16694" s="95"/>
    </row>
    <row r="16695" spans="115:115">
      <c r="DK16695" s="95"/>
    </row>
    <row r="16696" spans="115:115">
      <c r="DK16696" s="95"/>
    </row>
    <row r="16697" spans="115:115">
      <c r="DK16697" s="95"/>
    </row>
    <row r="16698" spans="115:115">
      <c r="DK16698" s="95"/>
    </row>
    <row r="16699" spans="115:115">
      <c r="DK16699" s="95"/>
    </row>
    <row r="16700" spans="115:115">
      <c r="DK16700" s="95"/>
    </row>
    <row r="16701" spans="115:115">
      <c r="DK16701" s="95"/>
    </row>
    <row r="16702" spans="115:115">
      <c r="DK16702" s="95"/>
    </row>
    <row r="16703" spans="115:115">
      <c r="DK16703" s="95"/>
    </row>
    <row r="16704" spans="115:115">
      <c r="DK16704" s="95"/>
    </row>
    <row r="16705" spans="115:115">
      <c r="DK16705" s="95"/>
    </row>
    <row r="16706" spans="115:115">
      <c r="DK16706" s="95"/>
    </row>
    <row r="16707" spans="115:115">
      <c r="DK16707" s="95"/>
    </row>
    <row r="16708" spans="115:115">
      <c r="DK16708" s="95"/>
    </row>
    <row r="16709" spans="115:115">
      <c r="DK16709" s="95"/>
    </row>
    <row r="16710" spans="115:115">
      <c r="DK16710" s="95"/>
    </row>
    <row r="16711" spans="115:115">
      <c r="DK16711" s="95"/>
    </row>
    <row r="16712" spans="115:115">
      <c r="DK16712" s="95"/>
    </row>
    <row r="16713" spans="115:115">
      <c r="DK16713" s="95"/>
    </row>
    <row r="16714" spans="115:115">
      <c r="DK16714" s="95"/>
    </row>
    <row r="16715" spans="115:115">
      <c r="DK16715" s="95"/>
    </row>
    <row r="16716" spans="115:115">
      <c r="DK16716" s="95"/>
    </row>
    <row r="16717" spans="115:115">
      <c r="DK16717" s="95"/>
    </row>
    <row r="16718" spans="115:115">
      <c r="DK16718" s="95"/>
    </row>
    <row r="16719" spans="115:115">
      <c r="DK16719" s="95"/>
    </row>
    <row r="16720" spans="115:115">
      <c r="DK16720" s="95"/>
    </row>
    <row r="16721" spans="115:115">
      <c r="DK16721" s="95"/>
    </row>
    <row r="16722" spans="115:115">
      <c r="DK16722" s="95"/>
    </row>
    <row r="16723" spans="115:115">
      <c r="DK16723" s="95"/>
    </row>
    <row r="16724" spans="115:115">
      <c r="DK16724" s="95"/>
    </row>
    <row r="16725" spans="115:115">
      <c r="DK16725" s="95"/>
    </row>
    <row r="16726" spans="115:115">
      <c r="DK16726" s="95"/>
    </row>
    <row r="16727" spans="115:115">
      <c r="DK16727" s="95"/>
    </row>
    <row r="16728" spans="115:115">
      <c r="DK16728" s="95"/>
    </row>
    <row r="16729" spans="115:115">
      <c r="DK16729" s="95"/>
    </row>
    <row r="16730" spans="115:115">
      <c r="DK16730" s="95"/>
    </row>
    <row r="16731" spans="115:115">
      <c r="DK16731" s="95"/>
    </row>
    <row r="16732" spans="115:115">
      <c r="DK16732" s="95"/>
    </row>
    <row r="16733" spans="115:115">
      <c r="DK16733" s="95"/>
    </row>
    <row r="16734" spans="115:115">
      <c r="DK16734" s="95"/>
    </row>
    <row r="16735" spans="115:115">
      <c r="DK16735" s="95"/>
    </row>
    <row r="16736" spans="115:115">
      <c r="DK16736" s="95"/>
    </row>
    <row r="16737" spans="115:115">
      <c r="DK16737" s="95"/>
    </row>
    <row r="16738" spans="115:115">
      <c r="DK16738" s="95"/>
    </row>
    <row r="16739" spans="115:115">
      <c r="DK16739" s="95"/>
    </row>
    <row r="16740" spans="115:115">
      <c r="DK16740" s="95"/>
    </row>
    <row r="16741" spans="115:115">
      <c r="DK16741" s="95"/>
    </row>
    <row r="16742" spans="115:115">
      <c r="DK16742" s="95"/>
    </row>
    <row r="16743" spans="115:115">
      <c r="DK16743" s="95"/>
    </row>
    <row r="16744" spans="115:115">
      <c r="DK16744" s="95"/>
    </row>
    <row r="16745" spans="115:115">
      <c r="DK16745" s="95"/>
    </row>
    <row r="16746" spans="115:115">
      <c r="DK16746" s="95"/>
    </row>
    <row r="16747" spans="115:115">
      <c r="DK16747" s="95"/>
    </row>
    <row r="16748" spans="115:115">
      <c r="DK16748" s="95"/>
    </row>
    <row r="16749" spans="115:115">
      <c r="DK16749" s="95"/>
    </row>
    <row r="16750" spans="115:115">
      <c r="DK16750" s="95"/>
    </row>
    <row r="16751" spans="115:115">
      <c r="DK16751" s="95"/>
    </row>
    <row r="16752" spans="115:115">
      <c r="DK16752" s="95"/>
    </row>
    <row r="16753" spans="115:127">
      <c r="DK16753" s="95"/>
    </row>
    <row r="16754" spans="115:127">
      <c r="DK16754" s="95"/>
    </row>
    <row r="16755" spans="115:127">
      <c r="DK16755" s="95"/>
    </row>
    <row r="16756" spans="115:127">
      <c r="DK16756" s="95"/>
    </row>
    <row r="16757" spans="115:127">
      <c r="DK16757" s="95"/>
    </row>
    <row r="16758" spans="115:127">
      <c r="DK16758" s="95"/>
    </row>
    <row r="16759" spans="115:127">
      <c r="DK16759" s="95"/>
    </row>
    <row r="16760" spans="115:127">
      <c r="DK16760" s="95"/>
    </row>
    <row r="16761" spans="115:127">
      <c r="DK16761" s="95"/>
    </row>
    <row r="16762" spans="115:127">
      <c r="DK16762" s="95"/>
    </row>
    <row r="16763" spans="115:127">
      <c r="DK16763" s="95"/>
    </row>
    <row r="16764" spans="115:127">
      <c r="DK16764" s="95"/>
    </row>
    <row r="16766" spans="115:127">
      <c r="DR16766" s="140"/>
      <c r="DU16766" s="140"/>
      <c r="DV16766" s="140"/>
      <c r="DW16766" s="140"/>
    </row>
    <row r="16767" spans="115:127">
      <c r="DR16767" s="140"/>
      <c r="DU16767" s="140"/>
      <c r="DV16767" s="140"/>
      <c r="DW16767" s="140"/>
    </row>
    <row r="16768" spans="115:127">
      <c r="DR16768" s="140"/>
      <c r="DU16768" s="140"/>
      <c r="DV16768" s="140"/>
      <c r="DW16768" s="140"/>
    </row>
    <row r="16769" spans="122:127">
      <c r="DR16769" s="140"/>
      <c r="DU16769" s="140"/>
      <c r="DV16769" s="140"/>
      <c r="DW16769" s="140"/>
    </row>
    <row r="16770" spans="122:127">
      <c r="DR16770" s="140"/>
      <c r="DU16770" s="140"/>
      <c r="DV16770" s="140"/>
      <c r="DW16770" s="140"/>
    </row>
    <row r="16771" spans="122:127">
      <c r="DR16771" s="140"/>
      <c r="DU16771" s="140"/>
      <c r="DV16771" s="140"/>
      <c r="DW16771" s="140"/>
    </row>
    <row r="16772" spans="122:127">
      <c r="DR16772" s="140"/>
      <c r="DU16772" s="140"/>
      <c r="DV16772" s="140"/>
      <c r="DW16772" s="140"/>
    </row>
    <row r="16773" spans="122:127">
      <c r="DR16773" s="140"/>
      <c r="DU16773" s="140"/>
      <c r="DV16773" s="140"/>
      <c r="DW16773" s="140"/>
    </row>
    <row r="16774" spans="122:127">
      <c r="DR16774" s="140"/>
      <c r="DU16774" s="140"/>
      <c r="DV16774" s="140"/>
      <c r="DW16774" s="140"/>
    </row>
    <row r="16775" spans="122:127">
      <c r="DR16775" s="140"/>
      <c r="DU16775" s="140"/>
      <c r="DV16775" s="140"/>
      <c r="DW16775" s="140"/>
    </row>
    <row r="16776" spans="122:127">
      <c r="DR16776" s="140"/>
      <c r="DU16776" s="140"/>
      <c r="DV16776" s="140"/>
      <c r="DW16776" s="140"/>
    </row>
    <row r="16777" spans="122:127">
      <c r="DR16777" s="140"/>
      <c r="DU16777" s="140"/>
      <c r="DV16777" s="140"/>
      <c r="DW16777" s="140"/>
    </row>
    <row r="16778" spans="122:127">
      <c r="DR16778" s="140"/>
      <c r="DU16778" s="140"/>
      <c r="DV16778" s="140"/>
      <c r="DW16778" s="140"/>
    </row>
    <row r="16779" spans="122:127">
      <c r="DR16779" s="140"/>
      <c r="DU16779" s="140"/>
      <c r="DV16779" s="140"/>
      <c r="DW16779" s="140"/>
    </row>
    <row r="16780" spans="122:127">
      <c r="DR16780" s="140"/>
      <c r="DU16780" s="140"/>
      <c r="DV16780" s="140"/>
      <c r="DW16780" s="140"/>
    </row>
    <row r="16781" spans="122:127">
      <c r="DR16781" s="140"/>
      <c r="DU16781" s="140"/>
      <c r="DV16781" s="140"/>
      <c r="DW16781" s="140"/>
    </row>
    <row r="16782" spans="122:127">
      <c r="DR16782" s="140"/>
      <c r="DU16782" s="140"/>
      <c r="DV16782" s="140"/>
      <c r="DW16782" s="140"/>
    </row>
    <row r="16783" spans="122:127">
      <c r="DR16783" s="140"/>
      <c r="DU16783" s="140"/>
      <c r="DV16783" s="140"/>
      <c r="DW16783" s="140"/>
    </row>
    <row r="16784" spans="122:127">
      <c r="DR16784" s="140"/>
      <c r="DU16784" s="140"/>
      <c r="DV16784" s="140"/>
      <c r="DW16784" s="140"/>
    </row>
    <row r="16785" spans="122:127">
      <c r="DR16785" s="140"/>
      <c r="DU16785" s="140"/>
      <c r="DV16785" s="140"/>
      <c r="DW16785" s="140"/>
    </row>
    <row r="16786" spans="122:127">
      <c r="DR16786" s="140"/>
      <c r="DU16786" s="140"/>
      <c r="DV16786" s="140"/>
      <c r="DW16786" s="140"/>
    </row>
    <row r="16787" spans="122:127">
      <c r="DR16787" s="140"/>
      <c r="DU16787" s="140"/>
      <c r="DV16787" s="140"/>
      <c r="DW16787" s="140"/>
    </row>
    <row r="16788" spans="122:127">
      <c r="DR16788" s="140"/>
      <c r="DU16788" s="140"/>
      <c r="DV16788" s="140"/>
      <c r="DW16788" s="140"/>
    </row>
    <row r="16789" spans="122:127">
      <c r="DR16789" s="140"/>
      <c r="DU16789" s="140"/>
      <c r="DV16789" s="140"/>
      <c r="DW16789" s="140"/>
    </row>
    <row r="16790" spans="122:127">
      <c r="DR16790" s="140"/>
      <c r="DU16790" s="140"/>
      <c r="DV16790" s="140"/>
      <c r="DW16790" s="140"/>
    </row>
    <row r="16791" spans="122:127">
      <c r="DR16791" s="140"/>
      <c r="DU16791" s="140"/>
      <c r="DV16791" s="140"/>
      <c r="DW16791" s="140"/>
    </row>
    <row r="16792" spans="122:127">
      <c r="DR16792" s="140"/>
      <c r="DU16792" s="140"/>
      <c r="DV16792" s="140"/>
      <c r="DW16792" s="140"/>
    </row>
    <row r="16793" spans="122:127">
      <c r="DR16793" s="140"/>
      <c r="DU16793" s="140"/>
      <c r="DV16793" s="140"/>
      <c r="DW16793" s="140"/>
    </row>
    <row r="16794" spans="122:127">
      <c r="DR16794" s="140"/>
      <c r="DU16794" s="140"/>
      <c r="DV16794" s="140"/>
      <c r="DW16794" s="140"/>
    </row>
    <row r="16795" spans="122:127">
      <c r="DR16795" s="140"/>
      <c r="DU16795" s="140"/>
      <c r="DV16795" s="140"/>
      <c r="DW16795" s="140"/>
    </row>
    <row r="16796" spans="122:127">
      <c r="DR16796" s="140"/>
      <c r="DU16796" s="140"/>
      <c r="DV16796" s="140"/>
      <c r="DW16796" s="140"/>
    </row>
    <row r="16797" spans="122:127">
      <c r="DR16797" s="140"/>
      <c r="DU16797" s="140"/>
      <c r="DV16797" s="140"/>
      <c r="DW16797" s="140"/>
    </row>
    <row r="16798" spans="122:127">
      <c r="DR16798" s="140"/>
      <c r="DU16798" s="140"/>
      <c r="DV16798" s="140"/>
      <c r="DW16798" s="140"/>
    </row>
    <row r="16799" spans="122:127">
      <c r="DR16799" s="140"/>
      <c r="DU16799" s="140"/>
      <c r="DV16799" s="140"/>
      <c r="DW16799" s="140"/>
    </row>
    <row r="16800" spans="122:127">
      <c r="DR16800" s="140"/>
      <c r="DU16800" s="140"/>
      <c r="DV16800" s="140"/>
      <c r="DW16800" s="140"/>
    </row>
    <row r="16801" spans="122:127">
      <c r="DR16801" s="140"/>
      <c r="DU16801" s="140"/>
      <c r="DV16801" s="140"/>
      <c r="DW16801" s="140"/>
    </row>
    <row r="16802" spans="122:127">
      <c r="DR16802" s="140"/>
      <c r="DU16802" s="140"/>
      <c r="DV16802" s="140"/>
      <c r="DW16802" s="140"/>
    </row>
    <row r="16803" spans="122:127">
      <c r="DR16803" s="140"/>
      <c r="DU16803" s="140"/>
      <c r="DV16803" s="140"/>
      <c r="DW16803" s="140"/>
    </row>
    <row r="16804" spans="122:127">
      <c r="DR16804" s="140"/>
      <c r="DU16804" s="140"/>
      <c r="DV16804" s="140"/>
      <c r="DW16804" s="140"/>
    </row>
    <row r="16805" spans="122:127">
      <c r="DR16805" s="140"/>
      <c r="DU16805" s="140"/>
      <c r="DV16805" s="140"/>
      <c r="DW16805" s="140"/>
    </row>
    <row r="16806" spans="122:127">
      <c r="DR16806" s="140"/>
      <c r="DU16806" s="140"/>
      <c r="DV16806" s="140"/>
      <c r="DW16806" s="140"/>
    </row>
    <row r="16807" spans="122:127">
      <c r="DR16807" s="140"/>
      <c r="DU16807" s="140"/>
      <c r="DV16807" s="140"/>
      <c r="DW16807" s="140"/>
    </row>
    <row r="16808" spans="122:127">
      <c r="DR16808" s="140"/>
      <c r="DU16808" s="140"/>
      <c r="DV16808" s="140"/>
      <c r="DW16808" s="140"/>
    </row>
    <row r="16809" spans="122:127">
      <c r="DR16809" s="140"/>
      <c r="DU16809" s="140"/>
      <c r="DV16809" s="140"/>
      <c r="DW16809" s="140"/>
    </row>
    <row r="16810" spans="122:127">
      <c r="DR16810" s="140"/>
      <c r="DU16810" s="140"/>
      <c r="DV16810" s="140"/>
      <c r="DW16810" s="140"/>
    </row>
    <row r="16811" spans="122:127">
      <c r="DR16811" s="140"/>
      <c r="DU16811" s="140"/>
      <c r="DV16811" s="140"/>
      <c r="DW16811" s="140"/>
    </row>
    <row r="16812" spans="122:127">
      <c r="DR16812" s="140"/>
      <c r="DU16812" s="140"/>
      <c r="DV16812" s="140"/>
      <c r="DW16812" s="140"/>
    </row>
    <row r="16813" spans="122:127">
      <c r="DR16813" s="140"/>
      <c r="DU16813" s="140"/>
      <c r="DV16813" s="140"/>
      <c r="DW16813" s="140"/>
    </row>
    <row r="16814" spans="122:127">
      <c r="DR16814" s="140"/>
      <c r="DU16814" s="140"/>
      <c r="DV16814" s="140"/>
      <c r="DW16814" s="140"/>
    </row>
    <row r="16815" spans="122:127">
      <c r="DR16815" s="140"/>
      <c r="DU16815" s="140"/>
      <c r="DV16815" s="140"/>
      <c r="DW16815" s="140"/>
    </row>
    <row r="16816" spans="122:127">
      <c r="DR16816" s="140"/>
      <c r="DU16816" s="140"/>
      <c r="DV16816" s="140"/>
      <c r="DW16816" s="140"/>
    </row>
    <row r="16817" spans="122:127">
      <c r="DR16817" s="140"/>
      <c r="DU16817" s="140"/>
      <c r="DV16817" s="140"/>
      <c r="DW16817" s="140"/>
    </row>
    <row r="16818" spans="122:127">
      <c r="DR16818" s="140"/>
      <c r="DU16818" s="140"/>
      <c r="DV16818" s="140"/>
      <c r="DW16818" s="140"/>
    </row>
    <row r="16819" spans="122:127">
      <c r="DR16819" s="140"/>
      <c r="DU16819" s="140"/>
      <c r="DV16819" s="140"/>
      <c r="DW16819" s="140"/>
    </row>
    <row r="16820" spans="122:127">
      <c r="DR16820" s="140"/>
      <c r="DU16820" s="140"/>
      <c r="DV16820" s="140"/>
      <c r="DW16820" s="140"/>
    </row>
    <row r="16821" spans="122:127">
      <c r="DR16821" s="140"/>
      <c r="DU16821" s="140"/>
      <c r="DV16821" s="140"/>
      <c r="DW16821" s="140"/>
    </row>
    <row r="16822" spans="122:127">
      <c r="DR16822" s="140"/>
      <c r="DU16822" s="140"/>
      <c r="DV16822" s="140"/>
      <c r="DW16822" s="140"/>
    </row>
    <row r="16823" spans="122:127">
      <c r="DR16823" s="140"/>
      <c r="DU16823" s="140"/>
      <c r="DV16823" s="140"/>
      <c r="DW16823" s="140"/>
    </row>
    <row r="16824" spans="122:127">
      <c r="DR16824" s="140"/>
      <c r="DU16824" s="140"/>
      <c r="DV16824" s="140"/>
      <c r="DW16824" s="140"/>
    </row>
    <row r="16825" spans="122:127">
      <c r="DR16825" s="140"/>
      <c r="DU16825" s="140"/>
      <c r="DV16825" s="140"/>
      <c r="DW16825" s="140"/>
    </row>
    <row r="16826" spans="122:127">
      <c r="DR16826" s="140"/>
      <c r="DU16826" s="140"/>
      <c r="DV16826" s="140"/>
      <c r="DW16826" s="140"/>
    </row>
    <row r="16827" spans="122:127">
      <c r="DR16827" s="140"/>
      <c r="DU16827" s="140"/>
      <c r="DV16827" s="140"/>
      <c r="DW16827" s="140"/>
    </row>
    <row r="16828" spans="122:127">
      <c r="DR16828" s="140"/>
      <c r="DU16828" s="140"/>
      <c r="DV16828" s="140"/>
      <c r="DW16828" s="140"/>
    </row>
    <row r="16829" spans="122:127">
      <c r="DR16829" s="140"/>
      <c r="DU16829" s="140"/>
      <c r="DV16829" s="140"/>
      <c r="DW16829" s="140"/>
    </row>
    <row r="16830" spans="122:127">
      <c r="DR16830" s="140"/>
      <c r="DU16830" s="140"/>
      <c r="DV16830" s="140"/>
      <c r="DW16830" s="140"/>
    </row>
    <row r="16831" spans="122:127">
      <c r="DR16831" s="140"/>
      <c r="DU16831" s="140"/>
      <c r="DV16831" s="140"/>
      <c r="DW16831" s="140"/>
    </row>
    <row r="16832" spans="122:127">
      <c r="DR16832" s="140"/>
      <c r="DU16832" s="140"/>
      <c r="DV16832" s="140"/>
      <c r="DW16832" s="140"/>
    </row>
    <row r="16833" spans="122:127">
      <c r="DR16833" s="140"/>
      <c r="DU16833" s="140"/>
      <c r="DV16833" s="140"/>
      <c r="DW16833" s="140"/>
    </row>
    <row r="16834" spans="122:127">
      <c r="DR16834" s="140"/>
      <c r="DU16834" s="140"/>
      <c r="DV16834" s="140"/>
      <c r="DW16834" s="140"/>
    </row>
    <row r="16835" spans="122:127">
      <c r="DR16835" s="140"/>
      <c r="DU16835" s="140"/>
      <c r="DV16835" s="140"/>
      <c r="DW16835" s="140"/>
    </row>
    <row r="16836" spans="122:127">
      <c r="DR16836" s="140"/>
      <c r="DU16836" s="140"/>
      <c r="DV16836" s="140"/>
      <c r="DW16836" s="140"/>
    </row>
    <row r="16837" spans="122:127">
      <c r="DR16837" s="140"/>
      <c r="DU16837" s="140"/>
      <c r="DV16837" s="140"/>
      <c r="DW16837" s="140"/>
    </row>
    <row r="16838" spans="122:127">
      <c r="DR16838" s="140"/>
      <c r="DU16838" s="140"/>
      <c r="DV16838" s="140"/>
      <c r="DW16838" s="140"/>
    </row>
    <row r="16839" spans="122:127">
      <c r="DR16839" s="140"/>
      <c r="DU16839" s="140"/>
      <c r="DV16839" s="140"/>
      <c r="DW16839" s="140"/>
    </row>
    <row r="16840" spans="122:127">
      <c r="DR16840" s="140"/>
      <c r="DU16840" s="140"/>
      <c r="DV16840" s="140"/>
      <c r="DW16840" s="140"/>
    </row>
    <row r="16841" spans="122:127">
      <c r="DR16841" s="140"/>
      <c r="DU16841" s="140"/>
      <c r="DV16841" s="140"/>
      <c r="DW16841" s="140"/>
    </row>
    <row r="16842" spans="122:127">
      <c r="DR16842" s="140"/>
      <c r="DU16842" s="140"/>
      <c r="DV16842" s="140"/>
      <c r="DW16842" s="140"/>
    </row>
    <row r="16843" spans="122:127">
      <c r="DR16843" s="140"/>
      <c r="DU16843" s="140"/>
      <c r="DV16843" s="140"/>
      <c r="DW16843" s="140"/>
    </row>
    <row r="16844" spans="122:127">
      <c r="DR16844" s="140"/>
      <c r="DU16844" s="140"/>
      <c r="DV16844" s="140"/>
      <c r="DW16844" s="140"/>
    </row>
    <row r="16845" spans="122:127">
      <c r="DR16845" s="140"/>
      <c r="DU16845" s="140"/>
      <c r="DV16845" s="140"/>
      <c r="DW16845" s="140"/>
    </row>
    <row r="16846" spans="122:127">
      <c r="DR16846" s="140"/>
      <c r="DU16846" s="140"/>
      <c r="DV16846" s="140"/>
      <c r="DW16846" s="140"/>
    </row>
    <row r="16847" spans="122:127">
      <c r="DR16847" s="140"/>
      <c r="DU16847" s="140"/>
      <c r="DV16847" s="140"/>
      <c r="DW16847" s="140"/>
    </row>
    <row r="16848" spans="122:127">
      <c r="DR16848" s="140"/>
      <c r="DU16848" s="140"/>
      <c r="DV16848" s="140"/>
      <c r="DW16848" s="140"/>
    </row>
    <row r="16849" spans="122:127">
      <c r="DR16849" s="140"/>
      <c r="DU16849" s="140"/>
      <c r="DV16849" s="140"/>
      <c r="DW16849" s="140"/>
    </row>
    <row r="16850" spans="122:127">
      <c r="DR16850" s="140"/>
      <c r="DU16850" s="140"/>
      <c r="DV16850" s="140"/>
      <c r="DW16850" s="140"/>
    </row>
    <row r="16851" spans="122:127">
      <c r="DR16851" s="140"/>
      <c r="DU16851" s="140"/>
      <c r="DV16851" s="140"/>
      <c r="DW16851" s="140"/>
    </row>
    <row r="16852" spans="122:127">
      <c r="DR16852" s="140"/>
      <c r="DU16852" s="140"/>
      <c r="DV16852" s="140"/>
      <c r="DW16852" s="140"/>
    </row>
    <row r="16853" spans="122:127">
      <c r="DR16853" s="140"/>
      <c r="DU16853" s="140"/>
      <c r="DV16853" s="140"/>
      <c r="DW16853" s="140"/>
    </row>
    <row r="16854" spans="122:127">
      <c r="DR16854" s="140"/>
      <c r="DU16854" s="140"/>
      <c r="DV16854" s="140"/>
      <c r="DW16854" s="140"/>
    </row>
    <row r="16855" spans="122:127">
      <c r="DR16855" s="140"/>
      <c r="DU16855" s="140"/>
      <c r="DV16855" s="140"/>
      <c r="DW16855" s="140"/>
    </row>
    <row r="16856" spans="122:127">
      <c r="DR16856" s="140"/>
      <c r="DU16856" s="140"/>
      <c r="DV16856" s="140"/>
      <c r="DW16856" s="140"/>
    </row>
    <row r="16857" spans="122:127">
      <c r="DR16857" s="140"/>
      <c r="DU16857" s="140"/>
      <c r="DV16857" s="140"/>
      <c r="DW16857" s="140"/>
    </row>
    <row r="16858" spans="122:127">
      <c r="DR16858" s="140"/>
      <c r="DU16858" s="140"/>
      <c r="DV16858" s="140"/>
      <c r="DW16858" s="140"/>
    </row>
    <row r="16859" spans="122:127">
      <c r="DR16859" s="140"/>
      <c r="DU16859" s="140"/>
      <c r="DV16859" s="140"/>
      <c r="DW16859" s="140"/>
    </row>
    <row r="16860" spans="122:127">
      <c r="DR16860" s="140"/>
      <c r="DU16860" s="140"/>
      <c r="DV16860" s="140"/>
      <c r="DW16860" s="140"/>
    </row>
    <row r="16861" spans="122:127">
      <c r="DR16861" s="140"/>
      <c r="DU16861" s="140"/>
      <c r="DV16861" s="140"/>
      <c r="DW16861" s="140"/>
    </row>
    <row r="16862" spans="122:127">
      <c r="DR16862" s="140"/>
      <c r="DU16862" s="140"/>
      <c r="DV16862" s="140"/>
      <c r="DW16862" s="140"/>
    </row>
    <row r="16863" spans="122:127">
      <c r="DR16863" s="140"/>
      <c r="DU16863" s="140"/>
      <c r="DV16863" s="140"/>
      <c r="DW16863" s="140"/>
    </row>
    <row r="16864" spans="122:127">
      <c r="DR16864" s="140"/>
      <c r="DU16864" s="140"/>
      <c r="DV16864" s="140"/>
      <c r="DW16864" s="140"/>
    </row>
    <row r="16865" spans="122:127">
      <c r="DR16865" s="140"/>
      <c r="DU16865" s="140"/>
      <c r="DV16865" s="140"/>
      <c r="DW16865" s="140"/>
    </row>
    <row r="16866" spans="122:127">
      <c r="DR16866" s="140"/>
      <c r="DU16866" s="140"/>
      <c r="DV16866" s="140"/>
      <c r="DW16866" s="140"/>
    </row>
    <row r="16867" spans="122:127">
      <c r="DR16867" s="140"/>
      <c r="DU16867" s="140"/>
      <c r="DV16867" s="140"/>
      <c r="DW16867" s="140"/>
    </row>
    <row r="16868" spans="122:127">
      <c r="DR16868" s="140"/>
      <c r="DU16868" s="140"/>
      <c r="DV16868" s="140"/>
      <c r="DW16868" s="140"/>
    </row>
    <row r="16869" spans="122:127">
      <c r="DR16869" s="140"/>
      <c r="DU16869" s="140"/>
      <c r="DV16869" s="140"/>
      <c r="DW16869" s="140"/>
    </row>
    <row r="16870" spans="122:127">
      <c r="DR16870" s="140"/>
      <c r="DU16870" s="140"/>
      <c r="DV16870" s="140"/>
      <c r="DW16870" s="140"/>
    </row>
    <row r="16871" spans="122:127">
      <c r="DR16871" s="140"/>
      <c r="DU16871" s="140"/>
      <c r="DV16871" s="140"/>
      <c r="DW16871" s="140"/>
    </row>
    <row r="16872" spans="122:127">
      <c r="DR16872" s="140"/>
      <c r="DU16872" s="140"/>
      <c r="DV16872" s="140"/>
      <c r="DW16872" s="140"/>
    </row>
    <row r="16873" spans="122:127">
      <c r="DR16873" s="140"/>
      <c r="DU16873" s="140"/>
      <c r="DV16873" s="140"/>
      <c r="DW16873" s="140"/>
    </row>
    <row r="16874" spans="122:127">
      <c r="DR16874" s="140"/>
      <c r="DU16874" s="140"/>
      <c r="DV16874" s="140"/>
      <c r="DW16874" s="140"/>
    </row>
    <row r="16875" spans="122:127">
      <c r="DR16875" s="140"/>
      <c r="DU16875" s="140"/>
      <c r="DV16875" s="140"/>
      <c r="DW16875" s="140"/>
    </row>
    <row r="16876" spans="122:127">
      <c r="DR16876" s="140"/>
      <c r="DU16876" s="140"/>
      <c r="DV16876" s="140"/>
      <c r="DW16876" s="140"/>
    </row>
    <row r="16877" spans="122:127">
      <c r="DR16877" s="140"/>
      <c r="DU16877" s="140"/>
      <c r="DV16877" s="140"/>
      <c r="DW16877" s="140"/>
    </row>
    <row r="16878" spans="122:127">
      <c r="DR16878" s="140"/>
      <c r="DU16878" s="140"/>
      <c r="DV16878" s="140"/>
      <c r="DW16878" s="140"/>
    </row>
    <row r="16879" spans="122:127">
      <c r="DR16879" s="140"/>
      <c r="DU16879" s="140"/>
      <c r="DV16879" s="140"/>
      <c r="DW16879" s="140"/>
    </row>
    <row r="16880" spans="122:127">
      <c r="DR16880" s="140"/>
      <c r="DU16880" s="140"/>
      <c r="DV16880" s="140"/>
      <c r="DW16880" s="140"/>
    </row>
    <row r="16881" spans="122:127">
      <c r="DR16881" s="140"/>
      <c r="DU16881" s="140"/>
      <c r="DV16881" s="140"/>
      <c r="DW16881" s="140"/>
    </row>
    <row r="16882" spans="122:127">
      <c r="DR16882" s="140"/>
      <c r="DU16882" s="140"/>
      <c r="DV16882" s="140"/>
      <c r="DW16882" s="140"/>
    </row>
    <row r="16883" spans="122:127">
      <c r="DR16883" s="140"/>
      <c r="DU16883" s="140"/>
      <c r="DV16883" s="140"/>
      <c r="DW16883" s="140"/>
    </row>
    <row r="16884" spans="122:127">
      <c r="DR16884" s="140"/>
      <c r="DU16884" s="140"/>
      <c r="DV16884" s="140"/>
      <c r="DW16884" s="140"/>
    </row>
    <row r="16885" spans="122:127">
      <c r="DR16885" s="140"/>
      <c r="DU16885" s="140"/>
      <c r="DV16885" s="140"/>
      <c r="DW16885" s="140"/>
    </row>
    <row r="16886" spans="122:127">
      <c r="DR16886" s="140"/>
      <c r="DU16886" s="140"/>
      <c r="DV16886" s="140"/>
      <c r="DW16886" s="140"/>
    </row>
    <row r="16887" spans="122:127">
      <c r="DR16887" s="140"/>
      <c r="DU16887" s="140"/>
      <c r="DV16887" s="140"/>
      <c r="DW16887" s="140"/>
    </row>
    <row r="16888" spans="122:127">
      <c r="DR16888" s="140"/>
      <c r="DU16888" s="140"/>
      <c r="DV16888" s="140"/>
      <c r="DW16888" s="140"/>
    </row>
    <row r="16889" spans="122:127">
      <c r="DR16889" s="140"/>
      <c r="DU16889" s="140"/>
      <c r="DV16889" s="140"/>
      <c r="DW16889" s="140"/>
    </row>
    <row r="16890" spans="122:127">
      <c r="DR16890" s="140"/>
      <c r="DU16890" s="140"/>
      <c r="DV16890" s="140"/>
      <c r="DW16890" s="140"/>
    </row>
    <row r="16891" spans="122:127">
      <c r="DR16891" s="140"/>
      <c r="DU16891" s="140"/>
      <c r="DV16891" s="140"/>
      <c r="DW16891" s="140"/>
    </row>
    <row r="16892" spans="122:127">
      <c r="DR16892" s="140"/>
      <c r="DU16892" s="140"/>
      <c r="DV16892" s="140"/>
      <c r="DW16892" s="140"/>
    </row>
    <row r="16893" spans="122:127">
      <c r="DR16893" s="140"/>
      <c r="DU16893" s="140"/>
      <c r="DV16893" s="140"/>
      <c r="DW16893" s="140"/>
    </row>
    <row r="16894" spans="122:127">
      <c r="DR16894" s="140"/>
      <c r="DU16894" s="140"/>
      <c r="DV16894" s="140"/>
      <c r="DW16894" s="140"/>
    </row>
    <row r="16895" spans="122:127">
      <c r="DR16895" s="140"/>
      <c r="DU16895" s="140"/>
      <c r="DV16895" s="140"/>
      <c r="DW16895" s="140"/>
    </row>
    <row r="16896" spans="122:127">
      <c r="DR16896" s="140"/>
      <c r="DU16896" s="140"/>
      <c r="DV16896" s="140"/>
      <c r="DW16896" s="140"/>
    </row>
    <row r="16897" spans="122:127">
      <c r="DR16897" s="140"/>
      <c r="DU16897" s="140"/>
      <c r="DV16897" s="140"/>
      <c r="DW16897" s="140"/>
    </row>
    <row r="16898" spans="122:127">
      <c r="DR16898" s="140"/>
      <c r="DU16898" s="140"/>
      <c r="DV16898" s="140"/>
      <c r="DW16898" s="140"/>
    </row>
    <row r="16899" spans="122:127">
      <c r="DR16899" s="140"/>
      <c r="DU16899" s="140"/>
      <c r="DV16899" s="140"/>
      <c r="DW16899" s="140"/>
    </row>
    <row r="16900" spans="122:127">
      <c r="DR16900" s="140"/>
      <c r="DU16900" s="140"/>
      <c r="DV16900" s="140"/>
      <c r="DW16900" s="140"/>
    </row>
    <row r="16901" spans="122:127">
      <c r="DR16901" s="140"/>
      <c r="DU16901" s="140"/>
      <c r="DV16901" s="140"/>
      <c r="DW16901" s="140"/>
    </row>
    <row r="16902" spans="122:127">
      <c r="DR16902" s="140"/>
      <c r="DU16902" s="140"/>
      <c r="DV16902" s="140"/>
      <c r="DW16902" s="140"/>
    </row>
    <row r="16903" spans="122:127">
      <c r="DR16903" s="140"/>
      <c r="DU16903" s="140"/>
      <c r="DV16903" s="140"/>
      <c r="DW16903" s="140"/>
    </row>
    <row r="16904" spans="122:127">
      <c r="DR16904" s="140"/>
      <c r="DU16904" s="140"/>
      <c r="DV16904" s="140"/>
      <c r="DW16904" s="140"/>
    </row>
    <row r="16905" spans="122:127">
      <c r="DR16905" s="140"/>
      <c r="DU16905" s="140"/>
      <c r="DV16905" s="140"/>
      <c r="DW16905" s="140"/>
    </row>
    <row r="16906" spans="122:127">
      <c r="DR16906" s="140"/>
      <c r="DU16906" s="140"/>
      <c r="DV16906" s="140"/>
      <c r="DW16906" s="140"/>
    </row>
    <row r="16907" spans="122:127">
      <c r="DR16907" s="140"/>
      <c r="DU16907" s="140"/>
      <c r="DV16907" s="140"/>
      <c r="DW16907" s="140"/>
    </row>
    <row r="16908" spans="122:127">
      <c r="DR16908" s="140"/>
      <c r="DU16908" s="140"/>
      <c r="DV16908" s="140"/>
      <c r="DW16908" s="140"/>
    </row>
    <row r="16909" spans="122:127">
      <c r="DR16909" s="140"/>
      <c r="DU16909" s="140"/>
      <c r="DV16909" s="140"/>
      <c r="DW16909" s="140"/>
    </row>
    <row r="16910" spans="122:127">
      <c r="DR16910" s="140"/>
      <c r="DU16910" s="140"/>
      <c r="DV16910" s="140"/>
      <c r="DW16910" s="140"/>
    </row>
    <row r="16911" spans="122:127">
      <c r="DR16911" s="140"/>
      <c r="DU16911" s="140"/>
      <c r="DV16911" s="140"/>
      <c r="DW16911" s="140"/>
    </row>
    <row r="16912" spans="122:127">
      <c r="DR16912" s="140"/>
      <c r="DU16912" s="140"/>
      <c r="DV16912" s="140"/>
      <c r="DW16912" s="140"/>
    </row>
    <row r="16913" spans="122:127">
      <c r="DR16913" s="140"/>
      <c r="DU16913" s="140"/>
      <c r="DV16913" s="140"/>
      <c r="DW16913" s="140"/>
    </row>
    <row r="16914" spans="122:127">
      <c r="DR16914" s="140"/>
      <c r="DU16914" s="140"/>
      <c r="DV16914" s="140"/>
      <c r="DW16914" s="140"/>
    </row>
    <row r="16915" spans="122:127">
      <c r="DR16915" s="140"/>
      <c r="DU16915" s="140"/>
      <c r="DV16915" s="140"/>
      <c r="DW16915" s="140"/>
    </row>
    <row r="16916" spans="122:127">
      <c r="DR16916" s="140"/>
      <c r="DU16916" s="140"/>
      <c r="DV16916" s="140"/>
      <c r="DW16916" s="140"/>
    </row>
    <row r="16917" spans="122:127">
      <c r="DR16917" s="140"/>
      <c r="DU16917" s="140"/>
      <c r="DV16917" s="140"/>
      <c r="DW16917" s="140"/>
    </row>
    <row r="16918" spans="122:127">
      <c r="DR16918" s="140"/>
      <c r="DU16918" s="140"/>
      <c r="DV16918" s="140"/>
      <c r="DW16918" s="140"/>
    </row>
    <row r="16919" spans="122:127">
      <c r="DR16919" s="140"/>
      <c r="DU16919" s="140"/>
      <c r="DV16919" s="140"/>
      <c r="DW16919" s="140"/>
    </row>
    <row r="16920" spans="122:127">
      <c r="DR16920" s="140"/>
      <c r="DU16920" s="140"/>
      <c r="DV16920" s="140"/>
      <c r="DW16920" s="140"/>
    </row>
    <row r="16921" spans="122:127">
      <c r="DR16921" s="140"/>
      <c r="DU16921" s="140"/>
      <c r="DV16921" s="140"/>
      <c r="DW16921" s="140"/>
    </row>
    <row r="16922" spans="122:127">
      <c r="DR16922" s="140"/>
      <c r="DU16922" s="140"/>
      <c r="DV16922" s="140"/>
      <c r="DW16922" s="140"/>
    </row>
    <row r="16923" spans="122:127">
      <c r="DR16923" s="140"/>
      <c r="DU16923" s="140"/>
      <c r="DV16923" s="140"/>
      <c r="DW16923" s="140"/>
    </row>
    <row r="16924" spans="122:127">
      <c r="DR16924" s="140"/>
      <c r="DU16924" s="140"/>
      <c r="DV16924" s="140"/>
      <c r="DW16924" s="140"/>
    </row>
    <row r="16925" spans="122:127">
      <c r="DR16925" s="140"/>
      <c r="DU16925" s="140"/>
      <c r="DV16925" s="140"/>
      <c r="DW16925" s="140"/>
    </row>
    <row r="16926" spans="122:127">
      <c r="DR16926" s="140"/>
      <c r="DU16926" s="140"/>
      <c r="DV16926" s="140"/>
      <c r="DW16926" s="140"/>
    </row>
    <row r="16927" spans="122:127">
      <c r="DR16927" s="140"/>
      <c r="DU16927" s="140"/>
      <c r="DV16927" s="140"/>
      <c r="DW16927" s="140"/>
    </row>
    <row r="16928" spans="122:127">
      <c r="DR16928" s="140"/>
      <c r="DU16928" s="140"/>
      <c r="DV16928" s="140"/>
      <c r="DW16928" s="140"/>
    </row>
    <row r="16929" spans="122:127">
      <c r="DR16929" s="140"/>
      <c r="DU16929" s="140"/>
      <c r="DV16929" s="140"/>
      <c r="DW16929" s="140"/>
    </row>
    <row r="16930" spans="122:127">
      <c r="DR16930" s="140"/>
      <c r="DU16930" s="140"/>
      <c r="DV16930" s="140"/>
      <c r="DW16930" s="140"/>
    </row>
    <row r="16931" spans="122:127">
      <c r="DR16931" s="140"/>
      <c r="DU16931" s="140"/>
      <c r="DV16931" s="140"/>
      <c r="DW16931" s="140"/>
    </row>
    <row r="16932" spans="122:127">
      <c r="DR16932" s="140"/>
      <c r="DU16932" s="140"/>
      <c r="DV16932" s="140"/>
      <c r="DW16932" s="140"/>
    </row>
    <row r="16933" spans="122:127">
      <c r="DR16933" s="140"/>
      <c r="DU16933" s="140"/>
      <c r="DV16933" s="140"/>
      <c r="DW16933" s="140"/>
    </row>
    <row r="16934" spans="122:127">
      <c r="DR16934" s="140"/>
      <c r="DU16934" s="140"/>
      <c r="DV16934" s="140"/>
      <c r="DW16934" s="140"/>
    </row>
    <row r="16935" spans="122:127">
      <c r="DR16935" s="140"/>
      <c r="DU16935" s="140"/>
      <c r="DV16935" s="140"/>
      <c r="DW16935" s="140"/>
    </row>
    <row r="16936" spans="122:127">
      <c r="DR16936" s="140"/>
      <c r="DU16936" s="140"/>
      <c r="DV16936" s="140"/>
      <c r="DW16936" s="140"/>
    </row>
    <row r="16937" spans="122:127">
      <c r="DU16937" s="140"/>
      <c r="DV16937" s="140"/>
      <c r="DW16937" s="140"/>
    </row>
    <row r="16938" spans="122:127">
      <c r="DU16938" s="140"/>
      <c r="DV16938" s="140"/>
      <c r="DW16938" s="140"/>
    </row>
    <row r="16939" spans="122:127">
      <c r="DU16939" s="140"/>
      <c r="DV16939" s="140"/>
      <c r="DW16939" s="140"/>
    </row>
    <row r="16940" spans="122:127">
      <c r="DU16940" s="140"/>
      <c r="DV16940" s="140"/>
      <c r="DW16940" s="140"/>
    </row>
    <row r="16941" spans="122:127">
      <c r="DU16941" s="140"/>
      <c r="DV16941" s="140"/>
      <c r="DW16941" s="140"/>
    </row>
    <row r="16942" spans="122:127">
      <c r="DU16942" s="140"/>
      <c r="DV16942" s="140"/>
      <c r="DW16942" s="140"/>
    </row>
    <row r="16943" spans="122:127">
      <c r="DU16943" s="140"/>
      <c r="DV16943" s="140"/>
      <c r="DW16943" s="140"/>
    </row>
    <row r="16944" spans="122:127">
      <c r="DU16944" s="140"/>
      <c r="DV16944" s="140"/>
      <c r="DW16944" s="140"/>
    </row>
    <row r="16945" spans="125:127">
      <c r="DU16945" s="140"/>
      <c r="DV16945" s="140"/>
      <c r="DW16945" s="140"/>
    </row>
    <row r="16946" spans="125:127">
      <c r="DU16946" s="140"/>
      <c r="DV16946" s="140"/>
      <c r="DW16946" s="140"/>
    </row>
    <row r="16947" spans="125:127">
      <c r="DU16947" s="140"/>
      <c r="DV16947" s="140"/>
      <c r="DW16947" s="140"/>
    </row>
    <row r="16948" spans="125:127">
      <c r="DU16948" s="140"/>
      <c r="DV16948" s="140"/>
      <c r="DW16948" s="140"/>
    </row>
    <row r="16949" spans="125:127">
      <c r="DU16949" s="140"/>
      <c r="DV16949" s="140"/>
      <c r="DW16949" s="140"/>
    </row>
    <row r="16950" spans="125:127">
      <c r="DU16950" s="140"/>
      <c r="DV16950" s="140"/>
      <c r="DW16950" s="140"/>
    </row>
    <row r="16951" spans="125:127">
      <c r="DU16951" s="140"/>
      <c r="DV16951" s="140"/>
      <c r="DW16951" s="140"/>
    </row>
    <row r="16952" spans="125:127">
      <c r="DU16952" s="140"/>
      <c r="DV16952" s="140"/>
      <c r="DW16952" s="140"/>
    </row>
    <row r="16953" spans="125:127">
      <c r="DU16953" s="140"/>
      <c r="DV16953" s="140"/>
      <c r="DW16953" s="140"/>
    </row>
    <row r="16954" spans="125:127">
      <c r="DU16954" s="140"/>
      <c r="DV16954" s="140"/>
      <c r="DW16954" s="140"/>
    </row>
    <row r="16955" spans="125:127">
      <c r="DU16955" s="140"/>
      <c r="DV16955" s="140"/>
      <c r="DW16955" s="140"/>
    </row>
    <row r="16956" spans="125:127">
      <c r="DU16956" s="140"/>
      <c r="DV16956" s="140"/>
      <c r="DW16956" s="140"/>
    </row>
    <row r="16957" spans="125:127">
      <c r="DU16957" s="140"/>
      <c r="DV16957" s="140"/>
      <c r="DW16957" s="140"/>
    </row>
    <row r="16958" spans="125:127">
      <c r="DU16958" s="140"/>
      <c r="DV16958" s="140"/>
      <c r="DW16958" s="140"/>
    </row>
    <row r="16959" spans="125:127">
      <c r="DU16959" s="140"/>
      <c r="DV16959" s="140"/>
      <c r="DW16959" s="140"/>
    </row>
    <row r="16960" spans="125:127">
      <c r="DU16960" s="140"/>
      <c r="DV16960" s="140"/>
      <c r="DW16960" s="140"/>
    </row>
    <row r="16961" spans="125:127">
      <c r="DU16961" s="140"/>
      <c r="DV16961" s="140"/>
      <c r="DW16961" s="140"/>
    </row>
    <row r="16962" spans="125:127">
      <c r="DU16962" s="140"/>
      <c r="DV16962" s="140"/>
      <c r="DW16962" s="140"/>
    </row>
    <row r="16963" spans="125:127">
      <c r="DU16963" s="140"/>
      <c r="DV16963" s="140"/>
      <c r="DW16963" s="140"/>
    </row>
    <row r="16964" spans="125:127">
      <c r="DU16964" s="140"/>
      <c r="DV16964" s="140"/>
      <c r="DW16964" s="140"/>
    </row>
    <row r="16965" spans="125:127">
      <c r="DU16965" s="140"/>
      <c r="DV16965" s="140"/>
      <c r="DW16965" s="140"/>
    </row>
    <row r="16966" spans="125:127">
      <c r="DU16966" s="140"/>
      <c r="DV16966" s="140"/>
      <c r="DW16966" s="140"/>
    </row>
    <row r="16967" spans="125:127">
      <c r="DU16967" s="140"/>
      <c r="DV16967" s="140"/>
      <c r="DW16967" s="140"/>
    </row>
    <row r="16968" spans="125:127">
      <c r="DU16968" s="140"/>
      <c r="DV16968" s="140"/>
      <c r="DW16968" s="140"/>
    </row>
    <row r="16969" spans="125:127">
      <c r="DU16969" s="140"/>
      <c r="DV16969" s="140"/>
      <c r="DW16969" s="140"/>
    </row>
    <row r="16970" spans="125:127">
      <c r="DU16970" s="140"/>
      <c r="DV16970" s="140"/>
      <c r="DW16970" s="140"/>
    </row>
    <row r="16971" spans="125:127">
      <c r="DU16971" s="140"/>
      <c r="DV16971" s="140"/>
      <c r="DW16971" s="140"/>
    </row>
    <row r="16972" spans="125:127">
      <c r="DU16972" s="140"/>
      <c r="DV16972" s="140"/>
      <c r="DW16972" s="140"/>
    </row>
    <row r="16973" spans="125:127">
      <c r="DU16973" s="140"/>
      <c r="DV16973" s="140"/>
      <c r="DW16973" s="140"/>
    </row>
    <row r="16974" spans="125:127">
      <c r="DU16974" s="140"/>
      <c r="DV16974" s="140"/>
      <c r="DW16974" s="140"/>
    </row>
    <row r="16975" spans="125:127">
      <c r="DU16975" s="140"/>
      <c r="DV16975" s="140"/>
      <c r="DW16975" s="140"/>
    </row>
    <row r="16976" spans="125:127">
      <c r="DU16976" s="140"/>
      <c r="DV16976" s="140"/>
      <c r="DW16976" s="140"/>
    </row>
    <row r="16977" spans="125:127">
      <c r="DU16977" s="140"/>
      <c r="DV16977" s="140"/>
      <c r="DW16977" s="140"/>
    </row>
    <row r="16978" spans="125:127">
      <c r="DU16978" s="140"/>
      <c r="DV16978" s="140"/>
      <c r="DW16978" s="140"/>
    </row>
    <row r="16979" spans="125:127">
      <c r="DU16979" s="140"/>
      <c r="DV16979" s="140"/>
      <c r="DW16979" s="140"/>
    </row>
    <row r="16980" spans="125:127">
      <c r="DU16980" s="140"/>
      <c r="DV16980" s="140"/>
      <c r="DW16980" s="140"/>
    </row>
    <row r="16981" spans="125:127">
      <c r="DU16981" s="140"/>
      <c r="DV16981" s="140"/>
      <c r="DW16981" s="140"/>
    </row>
    <row r="16982" spans="125:127">
      <c r="DU16982" s="140"/>
      <c r="DV16982" s="140"/>
      <c r="DW16982" s="140"/>
    </row>
    <row r="16983" spans="125:127">
      <c r="DU16983" s="140"/>
      <c r="DV16983" s="140"/>
      <c r="DW16983" s="140"/>
    </row>
    <row r="16984" spans="125:127">
      <c r="DU16984" s="140"/>
      <c r="DV16984" s="140"/>
      <c r="DW16984" s="140"/>
    </row>
    <row r="16985" spans="125:127">
      <c r="DU16985" s="140"/>
      <c r="DV16985" s="140"/>
      <c r="DW16985" s="140"/>
    </row>
    <row r="16986" spans="125:127">
      <c r="DU16986" s="140"/>
      <c r="DV16986" s="140"/>
      <c r="DW16986" s="140"/>
    </row>
    <row r="16987" spans="125:127">
      <c r="DU16987" s="140"/>
      <c r="DV16987" s="140"/>
      <c r="DW16987" s="140"/>
    </row>
    <row r="16988" spans="125:127">
      <c r="DU16988" s="140"/>
      <c r="DV16988" s="140"/>
      <c r="DW16988" s="140"/>
    </row>
    <row r="16989" spans="125:127">
      <c r="DU16989" s="140"/>
      <c r="DV16989" s="140"/>
      <c r="DW16989" s="140"/>
    </row>
    <row r="16990" spans="125:127">
      <c r="DU16990" s="140"/>
      <c r="DV16990" s="140"/>
      <c r="DW16990" s="140"/>
    </row>
    <row r="16991" spans="125:127">
      <c r="DU16991" s="140"/>
      <c r="DV16991" s="140"/>
      <c r="DW16991" s="140"/>
    </row>
    <row r="16992" spans="125:127">
      <c r="DU16992" s="140"/>
      <c r="DV16992" s="140"/>
      <c r="DW16992" s="140"/>
    </row>
    <row r="16993" spans="125:127">
      <c r="DU16993" s="140"/>
      <c r="DV16993" s="140"/>
      <c r="DW16993" s="140"/>
    </row>
    <row r="16994" spans="125:127">
      <c r="DU16994" s="140"/>
      <c r="DV16994" s="140"/>
      <c r="DW16994" s="140"/>
    </row>
    <row r="16995" spans="125:127">
      <c r="DU16995" s="140"/>
      <c r="DV16995" s="140"/>
      <c r="DW16995" s="140"/>
    </row>
    <row r="16996" spans="125:127">
      <c r="DU16996" s="140"/>
      <c r="DV16996" s="140"/>
      <c r="DW16996" s="140"/>
    </row>
    <row r="16997" spans="125:127">
      <c r="DU16997" s="140"/>
      <c r="DV16997" s="140"/>
      <c r="DW16997" s="140"/>
    </row>
    <row r="16998" spans="125:127">
      <c r="DU16998" s="140"/>
      <c r="DV16998" s="140"/>
      <c r="DW16998" s="140"/>
    </row>
    <row r="16999" spans="125:127">
      <c r="DU16999" s="140"/>
      <c r="DV16999" s="140"/>
      <c r="DW16999" s="140"/>
    </row>
    <row r="17000" spans="125:127">
      <c r="DU17000" s="140"/>
      <c r="DV17000" s="140"/>
      <c r="DW17000" s="140"/>
    </row>
    <row r="17001" spans="125:127">
      <c r="DU17001" s="140"/>
      <c r="DV17001" s="140"/>
      <c r="DW17001" s="140"/>
    </row>
    <row r="17002" spans="125:127">
      <c r="DU17002" s="140"/>
      <c r="DV17002" s="140"/>
      <c r="DW17002" s="140"/>
    </row>
    <row r="17003" spans="125:127">
      <c r="DU17003" s="140"/>
      <c r="DV17003" s="140"/>
      <c r="DW17003" s="140"/>
    </row>
    <row r="17004" spans="125:127">
      <c r="DU17004" s="140"/>
      <c r="DV17004" s="140"/>
      <c r="DW17004" s="140"/>
    </row>
    <row r="17005" spans="125:127">
      <c r="DU17005" s="140"/>
      <c r="DV17005" s="140"/>
      <c r="DW17005" s="140"/>
    </row>
    <row r="17006" spans="125:127">
      <c r="DU17006" s="140"/>
      <c r="DV17006" s="140"/>
      <c r="DW17006" s="140"/>
    </row>
    <row r="17007" spans="125:127">
      <c r="DU17007" s="140"/>
      <c r="DV17007" s="140"/>
      <c r="DW17007" s="140"/>
    </row>
    <row r="17008" spans="125:127">
      <c r="DU17008" s="140"/>
      <c r="DV17008" s="140"/>
      <c r="DW17008" s="140"/>
    </row>
    <row r="17009" spans="125:127">
      <c r="DU17009" s="140"/>
      <c r="DV17009" s="140"/>
      <c r="DW17009" s="140"/>
    </row>
    <row r="17010" spans="125:127">
      <c r="DU17010" s="140"/>
      <c r="DV17010" s="140"/>
      <c r="DW17010" s="140"/>
    </row>
    <row r="17011" spans="125:127">
      <c r="DU17011" s="140"/>
      <c r="DV17011" s="140"/>
      <c r="DW17011" s="140"/>
    </row>
    <row r="17012" spans="125:127">
      <c r="DU17012" s="140"/>
      <c r="DV17012" s="140"/>
      <c r="DW17012" s="140"/>
    </row>
    <row r="17013" spans="125:127">
      <c r="DU17013" s="140"/>
      <c r="DV17013" s="140"/>
      <c r="DW17013" s="140"/>
    </row>
    <row r="17014" spans="125:127">
      <c r="DU17014" s="140"/>
      <c r="DV17014" s="140"/>
      <c r="DW17014" s="140"/>
    </row>
    <row r="17015" spans="125:127">
      <c r="DU17015" s="140"/>
      <c r="DV17015" s="140"/>
      <c r="DW17015" s="140"/>
    </row>
    <row r="17016" spans="125:127">
      <c r="DU17016" s="140"/>
      <c r="DV17016" s="140"/>
      <c r="DW17016" s="140"/>
    </row>
    <row r="17017" spans="125:127">
      <c r="DU17017" s="140"/>
      <c r="DV17017" s="140"/>
      <c r="DW17017" s="140"/>
    </row>
    <row r="17018" spans="125:127">
      <c r="DU17018" s="140"/>
      <c r="DV17018" s="140"/>
      <c r="DW17018" s="140"/>
    </row>
    <row r="17019" spans="125:127">
      <c r="DU17019" s="140"/>
      <c r="DV17019" s="140"/>
      <c r="DW17019" s="140"/>
    </row>
    <row r="17020" spans="125:127">
      <c r="DU17020" s="140"/>
      <c r="DV17020" s="140"/>
      <c r="DW17020" s="140"/>
    </row>
    <row r="17021" spans="125:127">
      <c r="DU17021" s="140"/>
      <c r="DV17021" s="140"/>
      <c r="DW17021" s="140"/>
    </row>
    <row r="17022" spans="125:127">
      <c r="DU17022" s="140"/>
      <c r="DV17022" s="140"/>
      <c r="DW17022" s="140"/>
    </row>
    <row r="17023" spans="125:127">
      <c r="DU17023" s="140"/>
      <c r="DV17023" s="140"/>
      <c r="DW17023" s="140"/>
    </row>
    <row r="17024" spans="125:127">
      <c r="DU17024" s="140"/>
      <c r="DV17024" s="140"/>
      <c r="DW17024" s="140"/>
    </row>
    <row r="17025" spans="125:127">
      <c r="DU17025" s="140"/>
      <c r="DV17025" s="140"/>
      <c r="DW17025" s="140"/>
    </row>
    <row r="17026" spans="125:127">
      <c r="DU17026" s="140"/>
      <c r="DV17026" s="140"/>
      <c r="DW17026" s="140"/>
    </row>
    <row r="17027" spans="125:127">
      <c r="DU17027" s="140"/>
      <c r="DV17027" s="140"/>
      <c r="DW17027" s="140"/>
    </row>
    <row r="17028" spans="125:127">
      <c r="DU17028" s="140"/>
      <c r="DV17028" s="140"/>
      <c r="DW17028" s="140"/>
    </row>
    <row r="17029" spans="125:127">
      <c r="DU17029" s="140"/>
      <c r="DV17029" s="140"/>
      <c r="DW17029" s="140"/>
    </row>
    <row r="17030" spans="125:127">
      <c r="DU17030" s="140"/>
      <c r="DV17030" s="140"/>
      <c r="DW17030" s="140"/>
    </row>
    <row r="17031" spans="125:127">
      <c r="DU17031" s="140"/>
      <c r="DV17031" s="140"/>
      <c r="DW17031" s="140"/>
    </row>
    <row r="17032" spans="125:127">
      <c r="DU17032" s="140"/>
      <c r="DV17032" s="140"/>
      <c r="DW17032" s="140"/>
    </row>
    <row r="17033" spans="125:127">
      <c r="DU17033" s="140"/>
      <c r="DV17033" s="140"/>
      <c r="DW17033" s="140"/>
    </row>
    <row r="17034" spans="125:127">
      <c r="DU17034" s="140"/>
      <c r="DV17034" s="140"/>
      <c r="DW17034" s="140"/>
    </row>
    <row r="17035" spans="125:127">
      <c r="DU17035" s="140"/>
      <c r="DV17035" s="140"/>
      <c r="DW17035" s="140"/>
    </row>
    <row r="17036" spans="125:127">
      <c r="DU17036" s="140"/>
      <c r="DV17036" s="140"/>
      <c r="DW17036" s="140"/>
    </row>
    <row r="17037" spans="125:127">
      <c r="DU17037" s="140"/>
      <c r="DV17037" s="140"/>
      <c r="DW17037" s="140"/>
    </row>
    <row r="17038" spans="125:127">
      <c r="DU17038" s="140"/>
      <c r="DV17038" s="140"/>
      <c r="DW17038" s="140"/>
    </row>
    <row r="17039" spans="125:127">
      <c r="DU17039" s="140"/>
      <c r="DV17039" s="140"/>
      <c r="DW17039" s="140"/>
    </row>
    <row r="17040" spans="125:127">
      <c r="DU17040" s="140"/>
      <c r="DV17040" s="140"/>
      <c r="DW17040" s="140"/>
    </row>
    <row r="17041" spans="125:127">
      <c r="DU17041" s="140"/>
      <c r="DV17041" s="140"/>
      <c r="DW17041" s="140"/>
    </row>
    <row r="17042" spans="125:127">
      <c r="DU17042" s="140"/>
      <c r="DV17042" s="140"/>
      <c r="DW17042" s="140"/>
    </row>
    <row r="17043" spans="125:127">
      <c r="DU17043" s="140"/>
      <c r="DV17043" s="140"/>
      <c r="DW17043" s="140"/>
    </row>
    <row r="17044" spans="125:127">
      <c r="DU17044" s="140"/>
      <c r="DV17044" s="140"/>
      <c r="DW17044" s="140"/>
    </row>
    <row r="17045" spans="125:127">
      <c r="DU17045" s="140"/>
      <c r="DV17045" s="140"/>
      <c r="DW17045" s="140"/>
    </row>
    <row r="17046" spans="125:127">
      <c r="DU17046" s="140"/>
      <c r="DV17046" s="140"/>
      <c r="DW17046" s="140"/>
    </row>
    <row r="17047" spans="125:127">
      <c r="DU17047" s="140"/>
      <c r="DV17047" s="140"/>
      <c r="DW17047" s="140"/>
    </row>
    <row r="17048" spans="125:127">
      <c r="DU17048" s="140"/>
      <c r="DV17048" s="140"/>
      <c r="DW17048" s="140"/>
    </row>
    <row r="17049" spans="125:127">
      <c r="DU17049" s="140"/>
      <c r="DV17049" s="140"/>
      <c r="DW17049" s="140"/>
    </row>
    <row r="17050" spans="125:127">
      <c r="DU17050" s="140"/>
      <c r="DV17050" s="140"/>
      <c r="DW17050" s="140"/>
    </row>
    <row r="17051" spans="125:127">
      <c r="DU17051" s="140"/>
      <c r="DV17051" s="140"/>
      <c r="DW17051" s="140"/>
    </row>
    <row r="17052" spans="125:127">
      <c r="DU17052" s="140"/>
      <c r="DV17052" s="140"/>
      <c r="DW17052" s="140"/>
    </row>
    <row r="17053" spans="125:127">
      <c r="DU17053" s="140"/>
      <c r="DV17053" s="140"/>
      <c r="DW17053" s="140"/>
    </row>
    <row r="17054" spans="125:127">
      <c r="DU17054" s="140"/>
      <c r="DV17054" s="140"/>
      <c r="DW17054" s="140"/>
    </row>
    <row r="17055" spans="125:127">
      <c r="DU17055" s="140"/>
      <c r="DV17055" s="140"/>
      <c r="DW17055" s="140"/>
    </row>
    <row r="17056" spans="125:127">
      <c r="DU17056" s="140"/>
      <c r="DV17056" s="140"/>
      <c r="DW17056" s="140"/>
    </row>
    <row r="17057" spans="125:127">
      <c r="DU17057" s="140"/>
      <c r="DV17057" s="140"/>
      <c r="DW17057" s="140"/>
    </row>
    <row r="17058" spans="125:127">
      <c r="DU17058" s="140"/>
      <c r="DV17058" s="140"/>
      <c r="DW17058" s="140"/>
    </row>
    <row r="17059" spans="125:127">
      <c r="DU17059" s="140"/>
      <c r="DV17059" s="140"/>
      <c r="DW17059" s="140"/>
    </row>
    <row r="17060" spans="125:127">
      <c r="DU17060" s="140"/>
      <c r="DV17060" s="140"/>
      <c r="DW17060" s="140"/>
    </row>
    <row r="17061" spans="125:127">
      <c r="DU17061" s="140"/>
      <c r="DV17061" s="140"/>
      <c r="DW17061" s="140"/>
    </row>
    <row r="17062" spans="125:127">
      <c r="DU17062" s="140"/>
      <c r="DV17062" s="140"/>
      <c r="DW17062" s="140"/>
    </row>
    <row r="17063" spans="125:127">
      <c r="DU17063" s="140"/>
      <c r="DV17063" s="140"/>
      <c r="DW17063" s="140"/>
    </row>
    <row r="17064" spans="125:127">
      <c r="DU17064" s="140"/>
      <c r="DV17064" s="140"/>
      <c r="DW17064" s="140"/>
    </row>
    <row r="17065" spans="125:127">
      <c r="DU17065" s="140"/>
      <c r="DV17065" s="140"/>
      <c r="DW17065" s="140"/>
    </row>
    <row r="17066" spans="125:127">
      <c r="DU17066" s="140"/>
      <c r="DV17066" s="140"/>
      <c r="DW17066" s="140"/>
    </row>
    <row r="17067" spans="125:127">
      <c r="DU17067" s="140"/>
      <c r="DV17067" s="140"/>
      <c r="DW17067" s="140"/>
    </row>
    <row r="17068" spans="125:127">
      <c r="DU17068" s="140"/>
      <c r="DV17068" s="140"/>
      <c r="DW17068" s="140"/>
    </row>
    <row r="17069" spans="125:127">
      <c r="DU17069" s="140"/>
      <c r="DV17069" s="140"/>
      <c r="DW17069" s="140"/>
    </row>
    <row r="17070" spans="125:127">
      <c r="DU17070" s="140"/>
      <c r="DV17070" s="140"/>
      <c r="DW17070" s="140"/>
    </row>
    <row r="17071" spans="125:127">
      <c r="DU17071" s="140"/>
      <c r="DV17071" s="140"/>
      <c r="DW17071" s="140"/>
    </row>
    <row r="17072" spans="125:127">
      <c r="DU17072" s="140"/>
      <c r="DV17072" s="140"/>
      <c r="DW17072" s="140"/>
    </row>
    <row r="17073" spans="122:127">
      <c r="DU17073" s="140"/>
      <c r="DV17073" s="140"/>
      <c r="DW17073" s="140"/>
    </row>
    <row r="17074" spans="122:127">
      <c r="DU17074" s="140"/>
      <c r="DV17074" s="140"/>
      <c r="DW17074" s="140"/>
    </row>
    <row r="17075" spans="122:127">
      <c r="DU17075" s="140"/>
      <c r="DV17075" s="140"/>
      <c r="DW17075" s="140"/>
    </row>
    <row r="17076" spans="122:127">
      <c r="DU17076" s="140"/>
      <c r="DV17076" s="140"/>
      <c r="DW17076" s="140"/>
    </row>
    <row r="17077" spans="122:127">
      <c r="DU17077" s="140"/>
      <c r="DV17077" s="140"/>
      <c r="DW17077" s="140"/>
    </row>
    <row r="17078" spans="122:127">
      <c r="DU17078" s="140"/>
      <c r="DV17078" s="140"/>
      <c r="DW17078" s="140"/>
    </row>
    <row r="17079" spans="122:127">
      <c r="DU17079" s="140"/>
      <c r="DV17079" s="140"/>
      <c r="DW17079" s="140"/>
    </row>
    <row r="17080" spans="122:127">
      <c r="DU17080" s="140"/>
      <c r="DV17080" s="140"/>
      <c r="DW17080" s="140"/>
    </row>
    <row r="17082" spans="122:127">
      <c r="DR17082" s="139"/>
    </row>
    <row r="17083" spans="122:127">
      <c r="DR17083" s="139"/>
    </row>
    <row r="17084" spans="122:127">
      <c r="DR17084" s="139"/>
    </row>
    <row r="17085" spans="122:127">
      <c r="DR17085" s="139"/>
    </row>
    <row r="17086" spans="122:127">
      <c r="DR17086" s="139"/>
    </row>
    <row r="17087" spans="122:127">
      <c r="DR17087" s="139"/>
    </row>
    <row r="17088" spans="122:127">
      <c r="DR17088" s="139"/>
    </row>
    <row r="17089" spans="122:122">
      <c r="DR17089" s="139"/>
    </row>
    <row r="17090" spans="122:122">
      <c r="DR17090" s="139"/>
    </row>
    <row r="17091" spans="122:122">
      <c r="DR17091" s="139"/>
    </row>
    <row r="17092" spans="122:122">
      <c r="DR17092" s="139"/>
    </row>
    <row r="17093" spans="122:122">
      <c r="DR17093" s="139"/>
    </row>
    <row r="17094" spans="122:122">
      <c r="DR17094" s="139"/>
    </row>
    <row r="17095" spans="122:122">
      <c r="DR17095" s="139"/>
    </row>
    <row r="17096" spans="122:122">
      <c r="DR17096" s="139"/>
    </row>
    <row r="17097" spans="122:122">
      <c r="DR17097" s="139"/>
    </row>
    <row r="17098" spans="122:122">
      <c r="DR17098" s="139"/>
    </row>
    <row r="17099" spans="122:122">
      <c r="DR17099" s="139"/>
    </row>
    <row r="17100" spans="122:122">
      <c r="DR17100" s="139"/>
    </row>
    <row r="17101" spans="122:122">
      <c r="DR17101" s="139"/>
    </row>
    <row r="17102" spans="122:122">
      <c r="DR17102" s="139"/>
    </row>
    <row r="17103" spans="122:122">
      <c r="DR17103" s="139"/>
    </row>
    <row r="17104" spans="122:122">
      <c r="DR17104" s="139"/>
    </row>
    <row r="17105" spans="122:122">
      <c r="DR17105" s="139"/>
    </row>
    <row r="17106" spans="122:122">
      <c r="DR17106" s="139"/>
    </row>
    <row r="17107" spans="122:122">
      <c r="DR17107" s="139"/>
    </row>
    <row r="17108" spans="122:122">
      <c r="DR17108" s="139"/>
    </row>
    <row r="17109" spans="122:122">
      <c r="DR17109" s="139"/>
    </row>
    <row r="17110" spans="122:122">
      <c r="DR17110" s="139"/>
    </row>
    <row r="17111" spans="122:122">
      <c r="DR17111" s="139"/>
    </row>
    <row r="17112" spans="122:122">
      <c r="DR17112" s="139"/>
    </row>
    <row r="17113" spans="122:122">
      <c r="DR17113" s="139"/>
    </row>
    <row r="17114" spans="122:122">
      <c r="DR17114" s="139"/>
    </row>
    <row r="17115" spans="122:122">
      <c r="DR17115" s="139"/>
    </row>
    <row r="17116" spans="122:122">
      <c r="DR17116" s="139"/>
    </row>
    <row r="17117" spans="122:122">
      <c r="DR17117" s="139"/>
    </row>
    <row r="17118" spans="122:122">
      <c r="DR17118" s="139"/>
    </row>
    <row r="17119" spans="122:122">
      <c r="DR17119" s="139"/>
    </row>
    <row r="17120" spans="122:122">
      <c r="DR17120" s="139"/>
    </row>
    <row r="17121" spans="122:122">
      <c r="DR17121" s="139"/>
    </row>
    <row r="17122" spans="122:122">
      <c r="DR17122" s="139"/>
    </row>
    <row r="17123" spans="122:122">
      <c r="DR17123" s="139"/>
    </row>
    <row r="17124" spans="122:122">
      <c r="DR17124" s="139"/>
    </row>
    <row r="17125" spans="122:122">
      <c r="DR17125" s="139"/>
    </row>
    <row r="17126" spans="122:122">
      <c r="DR17126" s="139"/>
    </row>
    <row r="17127" spans="122:122">
      <c r="DR17127" s="139"/>
    </row>
    <row r="17128" spans="122:122">
      <c r="DR17128" s="139"/>
    </row>
    <row r="17129" spans="122:122">
      <c r="DR17129" s="139"/>
    </row>
    <row r="17130" spans="122:122">
      <c r="DR17130" s="139"/>
    </row>
    <row r="17131" spans="122:122">
      <c r="DR17131" s="139"/>
    </row>
    <row r="17132" spans="122:122">
      <c r="DR17132" s="139"/>
    </row>
    <row r="17133" spans="122:122">
      <c r="DR17133" s="139"/>
    </row>
    <row r="17134" spans="122:122">
      <c r="DR17134" s="139"/>
    </row>
    <row r="17135" spans="122:122">
      <c r="DR17135" s="139"/>
    </row>
    <row r="17136" spans="122:122">
      <c r="DR17136" s="139"/>
    </row>
    <row r="17137" spans="122:122">
      <c r="DR17137" s="139"/>
    </row>
    <row r="17138" spans="122:122">
      <c r="DR17138" s="139"/>
    </row>
    <row r="17139" spans="122:122">
      <c r="DR17139" s="139"/>
    </row>
    <row r="17140" spans="122:122">
      <c r="DR17140" s="139"/>
    </row>
    <row r="17141" spans="122:122">
      <c r="DR17141" s="139"/>
    </row>
    <row r="17142" spans="122:122">
      <c r="DR17142" s="139"/>
    </row>
    <row r="17143" spans="122:122">
      <c r="DR17143" s="139"/>
    </row>
    <row r="17144" spans="122:122">
      <c r="DR17144" s="139"/>
    </row>
    <row r="17145" spans="122:122">
      <c r="DR17145" s="139"/>
    </row>
    <row r="17146" spans="122:122">
      <c r="DR17146" s="139"/>
    </row>
    <row r="17147" spans="122:122">
      <c r="DR17147" s="139"/>
    </row>
    <row r="17148" spans="122:122">
      <c r="DR17148" s="139"/>
    </row>
    <row r="17149" spans="122:122">
      <c r="DR17149" s="139"/>
    </row>
    <row r="17150" spans="122:122">
      <c r="DR17150" s="139"/>
    </row>
    <row r="17151" spans="122:122">
      <c r="DR17151" s="139"/>
    </row>
    <row r="17152" spans="122:122">
      <c r="DR17152" s="139"/>
    </row>
    <row r="17153" spans="122:122">
      <c r="DR17153" s="139"/>
    </row>
    <row r="17154" spans="122:122">
      <c r="DR17154" s="139"/>
    </row>
    <row r="17155" spans="122:122">
      <c r="DR17155" s="139"/>
    </row>
    <row r="17156" spans="122:122">
      <c r="DR17156" s="139"/>
    </row>
    <row r="17157" spans="122:122">
      <c r="DR17157" s="139"/>
    </row>
    <row r="17158" spans="122:122">
      <c r="DR17158" s="139"/>
    </row>
    <row r="17159" spans="122:122">
      <c r="DR17159" s="139"/>
    </row>
    <row r="17160" spans="122:122">
      <c r="DR17160" s="139"/>
    </row>
    <row r="17161" spans="122:122">
      <c r="DR17161" s="139"/>
    </row>
    <row r="17162" spans="122:122">
      <c r="DR17162" s="139"/>
    </row>
    <row r="17163" spans="122:122">
      <c r="DR17163" s="139"/>
    </row>
    <row r="17164" spans="122:122">
      <c r="DR17164" s="139"/>
    </row>
    <row r="17165" spans="122:122">
      <c r="DR17165" s="139"/>
    </row>
    <row r="17166" spans="122:122">
      <c r="DR17166" s="139"/>
    </row>
    <row r="17167" spans="122:122">
      <c r="DR17167" s="139"/>
    </row>
    <row r="17168" spans="122:122">
      <c r="DR17168" s="139"/>
    </row>
    <row r="17169" spans="122:122">
      <c r="DR17169" s="139"/>
    </row>
    <row r="17170" spans="122:122">
      <c r="DR17170" s="139"/>
    </row>
    <row r="17171" spans="122:122">
      <c r="DR17171" s="139"/>
    </row>
    <row r="17172" spans="122:122">
      <c r="DR17172" s="139"/>
    </row>
    <row r="17173" spans="122:122">
      <c r="DR17173" s="139"/>
    </row>
    <row r="17174" spans="122:122">
      <c r="DR17174" s="139"/>
    </row>
    <row r="17175" spans="122:122">
      <c r="DR17175" s="139"/>
    </row>
    <row r="17176" spans="122:122">
      <c r="DR17176" s="139"/>
    </row>
    <row r="17177" spans="122:122">
      <c r="DR17177" s="139"/>
    </row>
    <row r="17178" spans="122:122">
      <c r="DR17178" s="139"/>
    </row>
    <row r="17179" spans="122:122">
      <c r="DR17179" s="139"/>
    </row>
    <row r="17180" spans="122:122">
      <c r="DR17180" s="139"/>
    </row>
    <row r="17181" spans="122:122">
      <c r="DR17181" s="139"/>
    </row>
    <row r="17182" spans="122:122">
      <c r="DR17182" s="139"/>
    </row>
    <row r="17183" spans="122:122">
      <c r="DR17183" s="139"/>
    </row>
    <row r="17184" spans="122:122">
      <c r="DR17184" s="139"/>
    </row>
    <row r="17185" spans="122:122">
      <c r="DR17185" s="139"/>
    </row>
    <row r="17186" spans="122:122">
      <c r="DR17186" s="139"/>
    </row>
    <row r="17187" spans="122:122">
      <c r="DR17187" s="139"/>
    </row>
    <row r="17188" spans="122:122">
      <c r="DR17188" s="139"/>
    </row>
    <row r="17189" spans="122:122">
      <c r="DR17189" s="139"/>
    </row>
    <row r="17190" spans="122:122">
      <c r="DR17190" s="139"/>
    </row>
    <row r="17191" spans="122:122">
      <c r="DR17191" s="139"/>
    </row>
    <row r="17192" spans="122:122">
      <c r="DR17192" s="139"/>
    </row>
    <row r="17193" spans="122:122">
      <c r="DR17193" s="139"/>
    </row>
    <row r="17194" spans="122:122">
      <c r="DR17194" s="139"/>
    </row>
    <row r="17195" spans="122:122">
      <c r="DR17195" s="139"/>
    </row>
    <row r="17196" spans="122:122">
      <c r="DR17196" s="139"/>
    </row>
    <row r="17197" spans="122:122">
      <c r="DR17197" s="139"/>
    </row>
    <row r="17198" spans="122:122">
      <c r="DR17198" s="139"/>
    </row>
    <row r="17199" spans="122:122">
      <c r="DR17199" s="139"/>
    </row>
    <row r="17200" spans="122:122">
      <c r="DR17200" s="139"/>
    </row>
    <row r="17201" spans="122:122">
      <c r="DR17201" s="139"/>
    </row>
    <row r="17202" spans="122:122">
      <c r="DR17202" s="139"/>
    </row>
    <row r="17203" spans="122:122">
      <c r="DR17203" s="139"/>
    </row>
    <row r="17204" spans="122:122">
      <c r="DR17204" s="139"/>
    </row>
    <row r="17205" spans="122:122">
      <c r="DR17205" s="139"/>
    </row>
    <row r="17206" spans="122:122">
      <c r="DR17206" s="139"/>
    </row>
    <row r="17207" spans="122:122">
      <c r="DR17207" s="139"/>
    </row>
    <row r="17208" spans="122:122">
      <c r="DR17208" s="139"/>
    </row>
    <row r="17209" spans="122:122">
      <c r="DR17209" s="139"/>
    </row>
    <row r="17210" spans="122:122">
      <c r="DR17210" s="139"/>
    </row>
    <row r="17211" spans="122:122">
      <c r="DR17211" s="139"/>
    </row>
    <row r="17212" spans="122:122">
      <c r="DR17212" s="139"/>
    </row>
    <row r="17213" spans="122:122">
      <c r="DR17213" s="139"/>
    </row>
    <row r="17214" spans="122:122">
      <c r="DR17214" s="139"/>
    </row>
    <row r="17215" spans="122:122">
      <c r="DR17215" s="139"/>
    </row>
    <row r="17216" spans="122:122">
      <c r="DR17216" s="139"/>
    </row>
    <row r="17217" spans="122:122">
      <c r="DR17217" s="139"/>
    </row>
    <row r="17218" spans="122:122">
      <c r="DR17218" s="139"/>
    </row>
    <row r="17219" spans="122:122">
      <c r="DR17219" s="139"/>
    </row>
    <row r="17220" spans="122:122">
      <c r="DR17220" s="139"/>
    </row>
    <row r="17221" spans="122:122">
      <c r="DR17221" s="139"/>
    </row>
    <row r="17222" spans="122:122">
      <c r="DR17222" s="139"/>
    </row>
    <row r="17223" spans="122:122">
      <c r="DR17223" s="139"/>
    </row>
    <row r="17224" spans="122:122">
      <c r="DR17224" s="139"/>
    </row>
    <row r="17225" spans="122:122">
      <c r="DR17225" s="139"/>
    </row>
    <row r="17226" spans="122:122">
      <c r="DR17226" s="139"/>
    </row>
    <row r="17227" spans="122:122">
      <c r="DR17227" s="139"/>
    </row>
    <row r="17228" spans="122:122">
      <c r="DR17228" s="139"/>
    </row>
    <row r="17229" spans="122:122">
      <c r="DR17229" s="139"/>
    </row>
    <row r="17230" spans="122:122">
      <c r="DR17230" s="139"/>
    </row>
    <row r="17231" spans="122:122">
      <c r="DR17231" s="139"/>
    </row>
    <row r="17232" spans="122:122">
      <c r="DR17232" s="139"/>
    </row>
    <row r="17233" spans="122:122">
      <c r="DR17233" s="139"/>
    </row>
    <row r="17234" spans="122:122">
      <c r="DR17234" s="139"/>
    </row>
    <row r="17235" spans="122:122">
      <c r="DR17235" s="139"/>
    </row>
    <row r="17236" spans="122:122">
      <c r="DR17236" s="139"/>
    </row>
    <row r="17237" spans="122:122">
      <c r="DR17237" s="139"/>
    </row>
    <row r="17238" spans="122:122">
      <c r="DR17238" s="139"/>
    </row>
    <row r="17239" spans="122:122">
      <c r="DR17239" s="139"/>
    </row>
    <row r="17240" spans="122:122">
      <c r="DR17240" s="139"/>
    </row>
    <row r="17241" spans="122:122">
      <c r="DR17241" s="139"/>
    </row>
    <row r="17242" spans="122:122">
      <c r="DR17242" s="139"/>
    </row>
    <row r="17243" spans="122:122">
      <c r="DR17243" s="139"/>
    </row>
    <row r="17244" spans="122:122">
      <c r="DR17244" s="139"/>
    </row>
    <row r="17245" spans="122:122">
      <c r="DR17245" s="139"/>
    </row>
    <row r="17246" spans="122:122">
      <c r="DR17246" s="139"/>
    </row>
    <row r="17247" spans="122:122">
      <c r="DR17247" s="139"/>
    </row>
    <row r="17248" spans="122:122">
      <c r="DR17248" s="139"/>
    </row>
    <row r="17249" spans="122:122">
      <c r="DR17249" s="139"/>
    </row>
    <row r="17250" spans="122:122">
      <c r="DR17250" s="139"/>
    </row>
    <row r="17251" spans="122:122">
      <c r="DR17251" s="139"/>
    </row>
    <row r="17252" spans="122:122">
      <c r="DR17252" s="139"/>
    </row>
    <row r="17253" spans="122:122">
      <c r="DR17253" s="139"/>
    </row>
    <row r="17254" spans="122:122">
      <c r="DR17254" s="139"/>
    </row>
  </sheetData>
  <mergeCells count="25">
    <mergeCell ref="C532:C577"/>
    <mergeCell ref="C109:C155"/>
    <mergeCell ref="C156:C202"/>
    <mergeCell ref="C203:C249"/>
    <mergeCell ref="C250:C296"/>
    <mergeCell ref="C438:C484"/>
    <mergeCell ref="C391:C437"/>
    <mergeCell ref="C344:C390"/>
    <mergeCell ref="C297:C343"/>
    <mergeCell ref="C99:C108"/>
    <mergeCell ref="C78:C93"/>
    <mergeCell ref="C63:C69"/>
    <mergeCell ref="C70:C73"/>
    <mergeCell ref="C74:C77"/>
    <mergeCell ref="C485:C531"/>
    <mergeCell ref="C578:C580"/>
    <mergeCell ref="C37:C40"/>
    <mergeCell ref="C41:C44"/>
    <mergeCell ref="C7:C19"/>
    <mergeCell ref="C20:C24"/>
    <mergeCell ref="C25:C29"/>
    <mergeCell ref="C30:C35"/>
    <mergeCell ref="C45:C58"/>
    <mergeCell ref="C59:C62"/>
    <mergeCell ref="C94:C98"/>
  </mergeCells>
  <phoneticPr fontId="24"/>
  <conditionalFormatting sqref="D4">
    <cfRule type="cellIs" dxfId="1" priority="1" stopIfTrue="1" operator="greaterThan">
      <formula>50</formula>
    </cfRule>
  </conditionalFormatting>
  <pageMargins left="0.78700000000000003" right="0.78700000000000003" top="0.98399999999999999" bottom="0.98399999999999999" header="0.51200000000000001" footer="0.51200000000000001"/>
  <pageSetup paperSize="9" orientation="portrait" horizontalDpi="200" verticalDpi="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5" r:id="rId4" name="CommandButton5">
          <controlPr defaultSize="0" autoLine="0" r:id="rId5">
            <anchor moveWithCells="1">
              <from>
                <xdr:col>1</xdr:col>
                <xdr:colOff>180975</xdr:colOff>
                <xdr:row>3</xdr:row>
                <xdr:rowOff>295275</xdr:rowOff>
              </from>
              <to>
                <xdr:col>3</xdr:col>
                <xdr:colOff>0</xdr:colOff>
                <xdr:row>3</xdr:row>
                <xdr:rowOff>800100</xdr:rowOff>
              </to>
            </anchor>
          </controlPr>
        </control>
      </mc:Choice>
      <mc:Fallback>
        <control shapeId="5125" r:id="rId4" name="CommandButton5"/>
      </mc:Fallback>
    </mc:AlternateContent>
    <mc:AlternateContent xmlns:mc="http://schemas.openxmlformats.org/markup-compatibility/2006">
      <mc:Choice Requires="x14">
        <control shapeId="5124" r:id="rId6" name="CommandButton4">
          <controlPr defaultSize="0" autoLine="0" r:id="rId7">
            <anchor moveWithCells="1">
              <from>
                <xdr:col>5</xdr:col>
                <xdr:colOff>0</xdr:colOff>
                <xdr:row>3</xdr:row>
                <xdr:rowOff>542925</xdr:rowOff>
              </from>
              <to>
                <xdr:col>6</xdr:col>
                <xdr:colOff>57150</xdr:colOff>
                <xdr:row>3</xdr:row>
                <xdr:rowOff>914400</xdr:rowOff>
              </to>
            </anchor>
          </controlPr>
        </control>
      </mc:Choice>
      <mc:Fallback>
        <control shapeId="5124" r:id="rId6" name="CommandButton4"/>
      </mc:Fallback>
    </mc:AlternateContent>
    <mc:AlternateContent xmlns:mc="http://schemas.openxmlformats.org/markup-compatibility/2006">
      <mc:Choice Requires="x14">
        <control shapeId="5123" r:id="rId8" name="CommandButton3">
          <controlPr defaultSize="0" autoLine="0" r:id="rId9">
            <anchor moveWithCells="1">
              <from>
                <xdr:col>5</xdr:col>
                <xdr:colOff>0</xdr:colOff>
                <xdr:row>3</xdr:row>
                <xdr:rowOff>114300</xdr:rowOff>
              </from>
              <to>
                <xdr:col>6</xdr:col>
                <xdr:colOff>57150</xdr:colOff>
                <xdr:row>3</xdr:row>
                <xdr:rowOff>485775</xdr:rowOff>
              </to>
            </anchor>
          </controlPr>
        </control>
      </mc:Choice>
      <mc:Fallback>
        <control shapeId="5123" r:id="rId8" name="CommandButton3"/>
      </mc:Fallback>
    </mc:AlternateContent>
    <mc:AlternateContent xmlns:mc="http://schemas.openxmlformats.org/markup-compatibility/2006">
      <mc:Choice Requires="x14">
        <control shapeId="5122" r:id="rId10" name="CommandButton2">
          <controlPr defaultSize="0" autoLine="0" r:id="rId11">
            <anchor moveWithCells="1">
              <from>
                <xdr:col>4</xdr:col>
                <xdr:colOff>104775</xdr:colOff>
                <xdr:row>3</xdr:row>
                <xdr:rowOff>542925</xdr:rowOff>
              </from>
              <to>
                <xdr:col>4</xdr:col>
                <xdr:colOff>1133475</xdr:colOff>
                <xdr:row>3</xdr:row>
                <xdr:rowOff>914400</xdr:rowOff>
              </to>
            </anchor>
          </controlPr>
        </control>
      </mc:Choice>
      <mc:Fallback>
        <control shapeId="5122" r:id="rId10" name="CommandButton2"/>
      </mc:Fallback>
    </mc:AlternateContent>
    <mc:AlternateContent xmlns:mc="http://schemas.openxmlformats.org/markup-compatibility/2006">
      <mc:Choice Requires="x14">
        <control shapeId="5121" r:id="rId12" name="CommandButton1">
          <controlPr defaultSize="0" autoLine="0" r:id="rId13">
            <anchor moveWithCells="1">
              <from>
                <xdr:col>4</xdr:col>
                <xdr:colOff>104775</xdr:colOff>
                <xdr:row>3</xdr:row>
                <xdr:rowOff>114300</xdr:rowOff>
              </from>
              <to>
                <xdr:col>4</xdr:col>
                <xdr:colOff>1133475</xdr:colOff>
                <xdr:row>3</xdr:row>
                <xdr:rowOff>485775</xdr:rowOff>
              </to>
            </anchor>
          </controlPr>
        </control>
      </mc:Choice>
      <mc:Fallback>
        <control shapeId="5121" r:id="rId12" name="CommandButton1"/>
      </mc:Fallback>
    </mc:AlternateContent>
    <mc:AlternateContent xmlns:mc="http://schemas.openxmlformats.org/markup-compatibility/2006">
      <mc:Choice Requires="x14">
        <control shapeId="5127" r:id="rId14" name="Button 7">
          <controlPr defaultSize="0" print="0" autoFill="0" autoPict="0" macro="[0]!Send_one_command">
            <anchor moveWithCells="1" sizeWithCells="1">
              <from>
                <xdr:col>79</xdr:col>
                <xdr:colOff>0</xdr:colOff>
                <xdr:row>1</xdr:row>
                <xdr:rowOff>47625</xdr:rowOff>
              </from>
              <to>
                <xdr:col>79</xdr:col>
                <xdr:colOff>1228725</xdr:colOff>
                <xdr:row>2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470" r:id="rId15" name="Button 350">
          <controlPr defaultSize="0" print="0" autoFill="0" autoPict="0" macro="[0]!CaptureScreenByButton">
            <anchor moveWithCells="1" sizeWithCells="1">
              <from>
                <xdr:col>72</xdr:col>
                <xdr:colOff>9525</xdr:colOff>
                <xdr:row>1</xdr:row>
                <xdr:rowOff>0</xdr:rowOff>
              </from>
              <to>
                <xdr:col>72</xdr:col>
                <xdr:colOff>1133475</xdr:colOff>
                <xdr:row>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471" r:id="rId16" name="Button 351">
          <controlPr defaultSize="0" print="0" autoFill="0" autoPict="0" macro="[0]!TestB">
            <anchor moveWithCells="1" sizeWithCells="1">
              <from>
                <xdr:col>83</xdr:col>
                <xdr:colOff>66675</xdr:colOff>
                <xdr:row>1</xdr:row>
                <xdr:rowOff>38100</xdr:rowOff>
              </from>
              <to>
                <xdr:col>84</xdr:col>
                <xdr:colOff>9525</xdr:colOff>
                <xdr:row>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491" r:id="rId17" name="Button 371">
          <controlPr defaultSize="0" print="0" autoFill="0" autoPict="0" macro="[0]!LoadSpFunction">
            <anchor moveWithCells="1" sizeWithCells="1">
              <from>
                <xdr:col>46</xdr:col>
                <xdr:colOff>152400</xdr:colOff>
                <xdr:row>1</xdr:row>
                <xdr:rowOff>9525</xdr:rowOff>
              </from>
              <to>
                <xdr:col>47</xdr:col>
                <xdr:colOff>133350</xdr:colOff>
                <xdr:row>1</xdr:row>
                <xdr:rowOff>323850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T386"/>
  <sheetViews>
    <sheetView topLeftCell="C1" workbookViewId="0">
      <selection activeCell="L3" sqref="L3"/>
    </sheetView>
  </sheetViews>
  <sheetFormatPr defaultRowHeight="12.75"/>
  <cols>
    <col min="2" max="2" width="14.85546875" bestFit="1" customWidth="1"/>
    <col min="3" max="3" width="9.28515625" customWidth="1"/>
    <col min="4" max="5" width="13.140625" customWidth="1"/>
    <col min="6" max="6" width="13" customWidth="1"/>
    <col min="8" max="9" width="9.140625" style="210" customWidth="1"/>
    <col min="10" max="10" width="12" style="210" bestFit="1" customWidth="1"/>
    <col min="11" max="11" width="10.140625" style="210" customWidth="1"/>
    <col min="12" max="13" width="9.140625" style="210" customWidth="1"/>
    <col min="14" max="14" width="9" customWidth="1"/>
    <col min="15" max="15" width="8.140625" customWidth="1"/>
  </cols>
  <sheetData>
    <row r="1" spans="1:20">
      <c r="B1" t="s">
        <v>1784</v>
      </c>
      <c r="C1" s="6">
        <f>Control!D23+Control!D20</f>
        <v>300</v>
      </c>
      <c r="D1" t="s">
        <v>1638</v>
      </c>
      <c r="E1">
        <f>Control!H4</f>
        <v>0</v>
      </c>
      <c r="F1" t="s">
        <v>2324</v>
      </c>
      <c r="G1" t="s">
        <v>1639</v>
      </c>
      <c r="H1">
        <f>Control!$M$4</f>
        <v>0.03</v>
      </c>
      <c r="I1" t="s">
        <v>2324</v>
      </c>
      <c r="J1" s="162" t="s">
        <v>1747</v>
      </c>
      <c r="K1" s="163" t="b">
        <f>NOT(ISERR(SEARCH(J1,N$2)))</f>
        <v>0</v>
      </c>
      <c r="L1" t="s">
        <v>3409</v>
      </c>
      <c r="M1" s="162"/>
      <c r="N1" s="162" t="s">
        <v>1746</v>
      </c>
      <c r="P1" s="163" t="s">
        <v>1761</v>
      </c>
      <c r="Q1" s="258">
        <f>MAX(E16:E316)</f>
        <v>0.35</v>
      </c>
      <c r="R1" s="163"/>
      <c r="S1" s="163"/>
      <c r="T1" s="163"/>
    </row>
    <row r="2" spans="1:20">
      <c r="H2" t="s">
        <v>2705</v>
      </c>
      <c r="I2"/>
      <c r="J2" s="162" t="s">
        <v>1748</v>
      </c>
      <c r="K2" s="163" t="b">
        <f>NOT(ISERR(SEARCH(J2,N$2)))</f>
        <v>0</v>
      </c>
      <c r="L2" t="s">
        <v>403</v>
      </c>
      <c r="M2" s="166"/>
      <c r="N2" s="162"/>
      <c r="O2" s="165"/>
      <c r="P2" s="168" t="s">
        <v>1762</v>
      </c>
      <c r="Q2" s="259">
        <f ca="1">OFFSET(B16,MATCH(Q1,E16:E316,1),0)</f>
        <v>0.22650000000000017</v>
      </c>
      <c r="R2" s="169"/>
      <c r="S2" s="168"/>
      <c r="T2" s="168"/>
    </row>
    <row r="3" spans="1:20">
      <c r="E3" s="5">
        <f>Control!$J$5/1000</f>
        <v>0.125</v>
      </c>
      <c r="H3"/>
      <c r="I3"/>
      <c r="J3" s="162" t="s">
        <v>1749</v>
      </c>
      <c r="K3" s="163" t="b">
        <f>NOT(ISERR(SEARCH(J3,N$2)))</f>
        <v>0</v>
      </c>
      <c r="L3" s="165" t="s">
        <v>2954</v>
      </c>
      <c r="M3" s="166" t="b">
        <f>IF(LEN(L1)&lt;7,FALSE,IF(OR(RIGHT(L1,1)="P",RIGHT(L1,2)="P+"),TRUE,IF(Control!L3=3,K2,FALSE)))</f>
        <v>1</v>
      </c>
      <c r="N3" s="166"/>
      <c r="O3" s="165"/>
      <c r="P3" s="168"/>
      <c r="Q3" s="168"/>
      <c r="R3" s="169"/>
      <c r="S3" s="168"/>
      <c r="T3" s="168"/>
    </row>
    <row r="4" spans="1:20">
      <c r="H4"/>
      <c r="I4"/>
      <c r="J4" s="162"/>
      <c r="K4" s="164"/>
      <c r="L4" s="165"/>
      <c r="M4" s="166"/>
      <c r="N4" s="166"/>
      <c r="O4" s="165"/>
      <c r="P4" s="168"/>
      <c r="Q4" s="168"/>
      <c r="R4" s="169"/>
      <c r="S4" s="168"/>
      <c r="T4" s="168"/>
    </row>
    <row r="5" spans="1:20">
      <c r="B5" s="3">
        <f>Control!$G$8/1000</f>
        <v>0.35</v>
      </c>
      <c r="H5"/>
      <c r="I5"/>
      <c r="J5" s="167"/>
      <c r="K5" s="164"/>
      <c r="L5" s="165"/>
      <c r="M5" s="166"/>
      <c r="N5" s="166"/>
      <c r="O5" s="165"/>
      <c r="P5" s="168"/>
      <c r="Q5" s="168"/>
      <c r="R5" s="170"/>
      <c r="S5" s="168"/>
      <c r="T5" s="168"/>
    </row>
    <row r="6" spans="1:20">
      <c r="H6"/>
      <c r="I6"/>
      <c r="J6" s="162"/>
      <c r="K6" s="164"/>
      <c r="L6" s="165"/>
      <c r="M6" s="166"/>
      <c r="N6" s="166"/>
      <c r="O6" s="165"/>
      <c r="P6" s="168"/>
      <c r="Q6" s="168"/>
      <c r="R6" s="170"/>
      <c r="S6" s="168"/>
      <c r="T6" s="168"/>
    </row>
    <row r="7" spans="1:20">
      <c r="H7"/>
      <c r="I7"/>
      <c r="J7" s="162"/>
      <c r="K7" s="164"/>
      <c r="L7" s="165"/>
      <c r="M7" s="166"/>
      <c r="N7" s="166"/>
      <c r="O7" s="165"/>
      <c r="P7" s="168"/>
      <c r="Q7" s="168"/>
      <c r="R7" s="170"/>
      <c r="S7" s="168"/>
      <c r="T7" s="168"/>
    </row>
    <row r="8" spans="1:20" ht="13.5" thickBot="1">
      <c r="H8"/>
      <c r="I8"/>
      <c r="J8" s="162"/>
      <c r="K8" s="164"/>
      <c r="L8" s="165"/>
      <c r="M8" s="166"/>
      <c r="N8" s="166"/>
      <c r="O8" s="165"/>
      <c r="P8" s="168"/>
      <c r="Q8" s="168"/>
      <c r="R8" s="170"/>
      <c r="S8" s="168"/>
      <c r="T8" s="168"/>
    </row>
    <row r="9" spans="1:20">
      <c r="B9" s="13" t="s">
        <v>2943</v>
      </c>
      <c r="C9" s="14">
        <f>ATAN((B5-E3)/2/D9)*180/PI()</f>
        <v>9.1301764822786922</v>
      </c>
      <c r="D9" s="2">
        <f>MAX(Control!$I$12,2*B5)</f>
        <v>0.7</v>
      </c>
      <c r="E9" s="2">
        <f>Control!$I$12</f>
        <v>-0.35</v>
      </c>
      <c r="F9" s="4">
        <v>0.1</v>
      </c>
      <c r="H9"/>
      <c r="I9"/>
      <c r="J9" s="162"/>
      <c r="K9" s="164"/>
      <c r="L9" s="165"/>
      <c r="M9" s="166"/>
      <c r="N9" s="166"/>
      <c r="O9" s="165"/>
      <c r="P9" s="168"/>
      <c r="Q9" s="168"/>
      <c r="R9" s="170"/>
      <c r="S9" s="168"/>
      <c r="T9" s="168"/>
    </row>
    <row r="10" spans="1:20">
      <c r="B10" s="15" t="s">
        <v>2944</v>
      </c>
      <c r="C10" s="16">
        <f>E3/B5</f>
        <v>0.35714285714285715</v>
      </c>
      <c r="H10"/>
      <c r="I10"/>
      <c r="J10" s="162"/>
      <c r="K10"/>
      <c r="L10"/>
      <c r="M10" s="166"/>
      <c r="N10" s="166"/>
      <c r="O10" s="165"/>
      <c r="P10" s="168"/>
      <c r="Q10" s="168"/>
      <c r="R10" s="170"/>
      <c r="S10" s="168"/>
      <c r="T10" s="168"/>
    </row>
    <row r="11" spans="1:20">
      <c r="B11" s="15" t="s">
        <v>2946</v>
      </c>
      <c r="C11" s="17">
        <v>0.05</v>
      </c>
      <c r="D11" s="102" t="s">
        <v>1996</v>
      </c>
      <c r="E11" s="103" t="s">
        <v>1997</v>
      </c>
      <c r="G11" s="1"/>
      <c r="H11" s="1"/>
      <c r="I11" s="1"/>
      <c r="J11" s="162"/>
      <c r="K11" s="1"/>
      <c r="L11" s="1"/>
      <c r="M11" s="166"/>
      <c r="N11" s="166"/>
      <c r="O11" s="165"/>
      <c r="P11" s="168"/>
      <c r="Q11" s="168"/>
      <c r="R11" s="170"/>
      <c r="S11" s="168"/>
      <c r="T11" s="168"/>
    </row>
    <row r="12" spans="1:20">
      <c r="B12" s="15" t="s">
        <v>2947</v>
      </c>
      <c r="C12" s="18">
        <f>C11+B5/2+SQRT(B5^2/4-E3^2/4)</f>
        <v>0.38845871038277524</v>
      </c>
      <c r="D12" s="102">
        <f>IF(Control!N10,SUM(Comm!BF72,Comm!BF110,Comm!BF157)+10000,SUM(Comm!BE110,Comm!BE157))/1000+18</f>
        <v>82.22</v>
      </c>
      <c r="E12" s="102">
        <f>H1/C10/C10</f>
        <v>0.23519999999999996</v>
      </c>
      <c r="G12" s="1"/>
      <c r="H12" s="1"/>
      <c r="I12"/>
      <c r="J12" s="162"/>
      <c r="K12" s="1"/>
      <c r="L12" s="1"/>
      <c r="M12" s="166"/>
      <c r="N12" s="162"/>
      <c r="O12" s="169"/>
      <c r="P12" s="169"/>
      <c r="Q12" s="169"/>
      <c r="R12" s="169"/>
      <c r="S12" s="169"/>
      <c r="T12" s="169"/>
    </row>
    <row r="13" spans="1:20">
      <c r="B13" s="15" t="s">
        <v>2948</v>
      </c>
      <c r="C13" s="18">
        <f>D9-C12</f>
        <v>0.31154128961722471</v>
      </c>
      <c r="D13" s="1" t="s">
        <v>1998</v>
      </c>
      <c r="E13" s="102"/>
      <c r="G13" s="1"/>
      <c r="H13" s="1"/>
      <c r="I13" s="1" t="s">
        <v>3074</v>
      </c>
      <c r="J13" s="1"/>
      <c r="K13" s="1"/>
      <c r="L13" s="1"/>
      <c r="M13" s="7"/>
      <c r="N13" s="1"/>
    </row>
    <row r="14" spans="1:20" ht="13.5" thickBot="1">
      <c r="B14" s="15" t="s">
        <v>2323</v>
      </c>
      <c r="C14" s="16">
        <f>(SUM(D9:F9)/3)/100</f>
        <v>1.5E-3</v>
      </c>
      <c r="D14" s="8">
        <f>D12/60</f>
        <v>1.3703333333333334</v>
      </c>
      <c r="E14" s="1"/>
      <c r="F14" s="9"/>
      <c r="G14" s="9"/>
      <c r="H14" s="9"/>
      <c r="I14" t="s">
        <v>3075</v>
      </c>
      <c r="J14" s="1"/>
      <c r="K14"/>
      <c r="L14"/>
      <c r="M14" s="7"/>
      <c r="N14" s="1"/>
    </row>
    <row r="15" spans="1:20" ht="26.25" thickBot="1">
      <c r="A15" s="158" t="s">
        <v>2524</v>
      </c>
      <c r="B15" s="159" t="s">
        <v>1591</v>
      </c>
      <c r="C15" s="160" t="s">
        <v>1509</v>
      </c>
      <c r="D15" s="161" t="s">
        <v>1508</v>
      </c>
      <c r="E15" s="203" t="s">
        <v>2119</v>
      </c>
      <c r="F15" s="160"/>
      <c r="H15" s="208"/>
      <c r="I15" s="208"/>
      <c r="J15" s="209"/>
      <c r="K15" s="209"/>
      <c r="L15" s="209"/>
      <c r="M15" s="209"/>
    </row>
    <row r="16" spans="1:20">
      <c r="A16" s="1">
        <v>0</v>
      </c>
      <c r="B16" s="8">
        <v>0</v>
      </c>
      <c r="C16" s="8"/>
      <c r="D16" s="8">
        <f>IF(B16&gt;SUM(D$9:F$9),1,IF(B16&lt;D$9,(1/(1+(C$10-1)*B16/D$9))^2,IF(B16&lt;SUM(D$9:E$9),(1/C$10)^2,(1/(1+(C$10-1)*(SUM(D$9:F$9)-B16)/F$9))^2)))</f>
        <v>1</v>
      </c>
      <c r="E16" s="8">
        <f t="shared" ref="E16:E46" si="0">IF(B16&gt;$C$12,$E$3,IF(B16&lt;=$C$11,0,2*SQRT($B$5^2/4-(B16-$B$5/2-$C$11)^2)))</f>
        <v>0</v>
      </c>
      <c r="F16" s="8"/>
      <c r="H16" s="204"/>
      <c r="I16" s="205">
        <v>1.05</v>
      </c>
      <c r="J16" s="206"/>
      <c r="K16" s="205"/>
      <c r="L16" s="207"/>
      <c r="M16" s="204"/>
      <c r="N16" s="9"/>
    </row>
    <row r="17" spans="1:14">
      <c r="A17" s="1">
        <v>1</v>
      </c>
      <c r="B17" s="8">
        <f>B16+C$14</f>
        <v>1.5E-3</v>
      </c>
      <c r="C17" s="8"/>
      <c r="D17" s="8">
        <f t="shared" ref="D17:D80" si="1">IF(B17&gt;SUM(D$9:F$9),1,IF(B17&lt;D$9,(1/(1+(C$10-1)*B17/D$9))^2,IF(B17&lt;SUM(D$9:E$9),(1/C$10)^2,(1/(1+(C$10-1)*(SUM(D$9:F$9)-B17)/F$9))^2)))</f>
        <v>1.002760805455714</v>
      </c>
      <c r="E17" s="8">
        <f t="shared" si="0"/>
        <v>0</v>
      </c>
      <c r="F17" s="8" t="s">
        <v>3076</v>
      </c>
      <c r="G17" t="s">
        <v>3077</v>
      </c>
      <c r="H17" s="204" t="s">
        <v>3078</v>
      </c>
      <c r="I17" s="205" t="s">
        <v>3077</v>
      </c>
      <c r="J17" s="206" t="s">
        <v>3079</v>
      </c>
      <c r="K17" s="206" t="s">
        <v>3080</v>
      </c>
      <c r="L17" s="207"/>
      <c r="M17" s="204"/>
      <c r="N17" s="9"/>
    </row>
    <row r="18" spans="1:14">
      <c r="A18" s="1">
        <v>2</v>
      </c>
      <c r="B18" s="8">
        <f t="shared" ref="B18:B81" si="2">B17+C$14</f>
        <v>3.0000000000000001E-3</v>
      </c>
      <c r="C18" s="8"/>
      <c r="D18" s="8">
        <f t="shared" si="1"/>
        <v>1.005533059783809</v>
      </c>
      <c r="E18" s="8">
        <f t="shared" si="0"/>
        <v>0</v>
      </c>
      <c r="F18" s="240">
        <f>(G18-89.847)/0.767</f>
        <v>143.61538461538461</v>
      </c>
      <c r="G18" s="241">
        <v>200</v>
      </c>
      <c r="H18" s="242">
        <v>247</v>
      </c>
      <c r="I18" s="243">
        <f t="shared" ref="I18:J21" si="3">INT(2*($I$16*G18)^3/3/125^2)</f>
        <v>395</v>
      </c>
      <c r="J18" s="243">
        <f t="shared" si="3"/>
        <v>744</v>
      </c>
      <c r="K18" s="244">
        <f>J18-I18</f>
        <v>349</v>
      </c>
      <c r="L18" s="207"/>
      <c r="M18" s="204"/>
      <c r="N18" s="9"/>
    </row>
    <row r="19" spans="1:14">
      <c r="A19" s="1">
        <v>3</v>
      </c>
      <c r="B19" s="8">
        <f t="shared" si="2"/>
        <v>4.5000000000000005E-3</v>
      </c>
      <c r="C19" s="8"/>
      <c r="D19" s="8">
        <f t="shared" si="1"/>
        <v>1.0083168263754936</v>
      </c>
      <c r="E19" s="8">
        <f t="shared" si="0"/>
        <v>0</v>
      </c>
      <c r="F19" s="240">
        <f>(G19-89.847)/0.767</f>
        <v>273.99348109517604</v>
      </c>
      <c r="G19" s="241">
        <v>300</v>
      </c>
      <c r="H19" s="242">
        <v>314</v>
      </c>
      <c r="I19" s="243">
        <f t="shared" si="3"/>
        <v>1333</v>
      </c>
      <c r="J19" s="243">
        <f t="shared" si="3"/>
        <v>1529</v>
      </c>
      <c r="K19" s="244">
        <f>J19-I19</f>
        <v>196</v>
      </c>
      <c r="L19" s="207"/>
      <c r="M19" s="204"/>
      <c r="N19" s="9"/>
    </row>
    <row r="20" spans="1:14">
      <c r="A20" s="1">
        <v>4</v>
      </c>
      <c r="B20" s="8">
        <f t="shared" si="2"/>
        <v>6.0000000000000001E-3</v>
      </c>
      <c r="C20" s="8"/>
      <c r="D20" s="8">
        <f t="shared" si="1"/>
        <v>1.0111121690613236</v>
      </c>
      <c r="E20" s="8">
        <f t="shared" si="0"/>
        <v>0</v>
      </c>
      <c r="F20" s="240">
        <f>(G20-89.847)/0.767</f>
        <v>404.37157757496743</v>
      </c>
      <c r="G20" s="241">
        <v>400</v>
      </c>
      <c r="H20" s="242">
        <v>396</v>
      </c>
      <c r="I20" s="243">
        <f t="shared" si="3"/>
        <v>3161</v>
      </c>
      <c r="J20" s="243">
        <f t="shared" si="3"/>
        <v>3067</v>
      </c>
      <c r="K20" s="244">
        <f>J20-I20</f>
        <v>-94</v>
      </c>
      <c r="L20" s="207"/>
      <c r="M20" s="204"/>
      <c r="N20" s="9"/>
    </row>
    <row r="21" spans="1:14">
      <c r="A21" s="1">
        <v>5</v>
      </c>
      <c r="B21" s="8">
        <f t="shared" si="2"/>
        <v>7.4999999999999997E-3</v>
      </c>
      <c r="C21" s="8"/>
      <c r="D21" s="8">
        <f t="shared" si="1"/>
        <v>1.0139191521148601</v>
      </c>
      <c r="E21" s="8">
        <f t="shared" si="0"/>
        <v>0</v>
      </c>
      <c r="F21" s="245">
        <f>(G21-89.847)/0.767</f>
        <v>469.5606258148631</v>
      </c>
      <c r="G21" s="246">
        <v>450</v>
      </c>
      <c r="H21" s="245">
        <v>438</v>
      </c>
      <c r="I21" s="247">
        <f t="shared" si="3"/>
        <v>4500</v>
      </c>
      <c r="J21" s="247">
        <f t="shared" si="3"/>
        <v>4150</v>
      </c>
      <c r="K21" s="248">
        <f>J21-I21</f>
        <v>-350</v>
      </c>
      <c r="L21" s="207"/>
      <c r="M21" s="204"/>
      <c r="N21" s="9"/>
    </row>
    <row r="22" spans="1:14">
      <c r="A22" s="1">
        <v>6</v>
      </c>
      <c r="B22" s="8">
        <f t="shared" si="2"/>
        <v>8.9999999999999993E-3</v>
      </c>
      <c r="C22" s="8"/>
      <c r="D22" s="8">
        <f t="shared" si="1"/>
        <v>1.0167378402563627</v>
      </c>
      <c r="E22" s="8">
        <f t="shared" si="0"/>
        <v>0</v>
      </c>
      <c r="F22" t="s">
        <v>2952</v>
      </c>
      <c r="L22" s="207"/>
      <c r="M22" s="204"/>
      <c r="N22" s="9"/>
    </row>
    <row r="23" spans="1:14">
      <c r="A23" s="1">
        <v>7</v>
      </c>
      <c r="B23" s="8">
        <f t="shared" si="2"/>
        <v>1.0499999999999999E-2</v>
      </c>
      <c r="C23" s="8"/>
      <c r="D23" s="8">
        <f t="shared" si="1"/>
        <v>1.0195682986565238</v>
      </c>
      <c r="E23" s="8">
        <f t="shared" si="0"/>
        <v>0</v>
      </c>
      <c r="F23" s="249">
        <f>(G23-101.967692)/0.677308</f>
        <v>-2.9051657443880767</v>
      </c>
      <c r="G23" s="250">
        <v>100</v>
      </c>
      <c r="H23" s="251">
        <v>191.4</v>
      </c>
      <c r="I23" s="250">
        <f t="shared" ref="I23:I29" si="4">INT(2*($I$16*G23)^3/3/125^2)</f>
        <v>49</v>
      </c>
      <c r="J23" s="250">
        <f t="shared" ref="J23:J29" si="5">INT(2*($I$16*H23)^3/3/125^2)</f>
        <v>346</v>
      </c>
      <c r="K23" s="252">
        <f t="shared" ref="K23:K29" si="6">J23-I23</f>
        <v>297</v>
      </c>
      <c r="L23" s="207"/>
      <c r="M23" s="204"/>
      <c r="N23" s="9"/>
    </row>
    <row r="24" spans="1:14">
      <c r="A24" s="1">
        <v>8</v>
      </c>
      <c r="B24" s="8">
        <f t="shared" si="2"/>
        <v>1.1999999999999999E-2</v>
      </c>
      <c r="C24" s="8"/>
      <c r="D24" s="8">
        <f t="shared" si="1"/>
        <v>1.0224105929402314</v>
      </c>
      <c r="E24" s="8">
        <f t="shared" si="0"/>
        <v>0</v>
      </c>
      <c r="F24" s="249">
        <f t="shared" ref="F24:F29" si="7">(G24-101.967692)/0.677308</f>
        <v>41.387829466062705</v>
      </c>
      <c r="G24" s="250">
        <v>130</v>
      </c>
      <c r="H24" s="251">
        <v>200.3</v>
      </c>
      <c r="I24" s="250">
        <f t="shared" si="4"/>
        <v>108</v>
      </c>
      <c r="J24" s="250">
        <f t="shared" si="5"/>
        <v>396</v>
      </c>
      <c r="K24" s="252">
        <f t="shared" si="6"/>
        <v>288</v>
      </c>
      <c r="L24" s="207"/>
      <c r="M24" s="204"/>
      <c r="N24" s="9"/>
    </row>
    <row r="25" spans="1:14">
      <c r="A25" s="1">
        <v>9</v>
      </c>
      <c r="B25" s="8">
        <f t="shared" si="2"/>
        <v>1.3499999999999998E-2</v>
      </c>
      <c r="C25" s="8"/>
      <c r="D25" s="8">
        <f t="shared" si="1"/>
        <v>1.0252647891903761</v>
      </c>
      <c r="E25" s="8">
        <f t="shared" si="0"/>
        <v>0</v>
      </c>
      <c r="F25" s="249">
        <f t="shared" si="7"/>
        <v>70.916492939696568</v>
      </c>
      <c r="G25" s="250">
        <v>150</v>
      </c>
      <c r="H25" s="251">
        <v>207</v>
      </c>
      <c r="I25" s="250">
        <f t="shared" si="4"/>
        <v>166</v>
      </c>
      <c r="J25" s="250">
        <f t="shared" si="5"/>
        <v>438</v>
      </c>
      <c r="K25" s="252">
        <f t="shared" si="6"/>
        <v>272</v>
      </c>
      <c r="L25" s="207"/>
      <c r="M25" s="204"/>
      <c r="N25" s="9"/>
    </row>
    <row r="26" spans="1:14">
      <c r="A26" s="1">
        <v>10</v>
      </c>
      <c r="B26" s="8">
        <f t="shared" si="2"/>
        <v>1.4999999999999998E-2</v>
      </c>
      <c r="C26" s="8"/>
      <c r="D26" s="8">
        <f t="shared" si="1"/>
        <v>1.0281309539516912</v>
      </c>
      <c r="E26" s="8">
        <f t="shared" si="0"/>
        <v>0</v>
      </c>
      <c r="F26" s="249">
        <f t="shared" si="7"/>
        <v>144.73815162378119</v>
      </c>
      <c r="G26" s="253">
        <v>200</v>
      </c>
      <c r="H26" s="251">
        <v>235.1</v>
      </c>
      <c r="I26" s="250">
        <f t="shared" si="4"/>
        <v>395</v>
      </c>
      <c r="J26" s="250">
        <f t="shared" si="5"/>
        <v>641</v>
      </c>
      <c r="K26" s="252">
        <f t="shared" si="6"/>
        <v>246</v>
      </c>
      <c r="L26" s="207"/>
      <c r="M26" s="204"/>
      <c r="N26" s="9"/>
    </row>
    <row r="27" spans="1:14">
      <c r="A27" s="1">
        <v>11</v>
      </c>
      <c r="B27" s="8">
        <f t="shared" si="2"/>
        <v>1.6499999999999997E-2</v>
      </c>
      <c r="C27" s="8"/>
      <c r="D27" s="8">
        <f t="shared" si="1"/>
        <v>1.0310091542346298</v>
      </c>
      <c r="E27" s="8">
        <f t="shared" si="0"/>
        <v>0</v>
      </c>
      <c r="F27" s="249">
        <f t="shared" si="7"/>
        <v>292.3814689919505</v>
      </c>
      <c r="G27" s="253">
        <v>300</v>
      </c>
      <c r="H27" s="251">
        <v>301.2</v>
      </c>
      <c r="I27" s="250">
        <f t="shared" si="4"/>
        <v>1333</v>
      </c>
      <c r="J27" s="250">
        <f t="shared" si="5"/>
        <v>1349</v>
      </c>
      <c r="K27" s="252">
        <f t="shared" si="6"/>
        <v>16</v>
      </c>
      <c r="L27" s="207"/>
      <c r="M27" s="204"/>
      <c r="N27" s="9"/>
    </row>
    <row r="28" spans="1:14">
      <c r="A28" s="1">
        <v>12</v>
      </c>
      <c r="B28" s="8">
        <f t="shared" si="2"/>
        <v>1.7999999999999999E-2</v>
      </c>
      <c r="C28" s="8"/>
      <c r="D28" s="8">
        <f t="shared" si="1"/>
        <v>1.0338994575192844</v>
      </c>
      <c r="E28" s="8">
        <f t="shared" si="0"/>
        <v>0</v>
      </c>
      <c r="F28" s="249">
        <f t="shared" si="7"/>
        <v>440.02478636011978</v>
      </c>
      <c r="G28" s="253">
        <v>400</v>
      </c>
      <c r="H28" s="251">
        <v>375.8</v>
      </c>
      <c r="I28" s="250">
        <f t="shared" si="4"/>
        <v>3161</v>
      </c>
      <c r="J28" s="250">
        <f t="shared" si="5"/>
        <v>2621</v>
      </c>
      <c r="K28" s="252">
        <f t="shared" si="6"/>
        <v>-540</v>
      </c>
      <c r="L28" s="207"/>
      <c r="M28" s="204"/>
      <c r="N28" s="9"/>
    </row>
    <row r="29" spans="1:14">
      <c r="A29" s="1">
        <v>13</v>
      </c>
      <c r="B29" s="8">
        <f t="shared" si="2"/>
        <v>1.95E-2</v>
      </c>
      <c r="C29" s="8"/>
      <c r="D29" s="8">
        <f t="shared" si="1"/>
        <v>1.0368019317593409</v>
      </c>
      <c r="E29" s="8">
        <f t="shared" si="0"/>
        <v>0</v>
      </c>
      <c r="F29" s="249">
        <f t="shared" si="7"/>
        <v>513.84644504420442</v>
      </c>
      <c r="G29" s="253">
        <v>450</v>
      </c>
      <c r="H29" s="251">
        <v>406.7</v>
      </c>
      <c r="I29" s="250">
        <f t="shared" si="4"/>
        <v>4500</v>
      </c>
      <c r="J29" s="250">
        <f t="shared" si="5"/>
        <v>3322</v>
      </c>
      <c r="K29" s="252">
        <f t="shared" si="6"/>
        <v>-1178</v>
      </c>
      <c r="L29" s="207"/>
      <c r="M29" s="204"/>
      <c r="N29" s="9"/>
    </row>
    <row r="30" spans="1:14">
      <c r="A30" s="1">
        <v>14</v>
      </c>
      <c r="B30" s="8">
        <f t="shared" si="2"/>
        <v>2.1000000000000001E-2</v>
      </c>
      <c r="C30" s="8"/>
      <c r="D30" s="8">
        <f t="shared" si="1"/>
        <v>1.0397166453860718</v>
      </c>
      <c r="E30" s="8">
        <f t="shared" si="0"/>
        <v>0</v>
      </c>
      <c r="F30" s="8"/>
      <c r="H30" s="204"/>
      <c r="I30" s="205"/>
      <c r="J30" s="206"/>
      <c r="K30" s="206"/>
      <c r="L30" s="207"/>
      <c r="M30" s="204"/>
      <c r="N30" s="9"/>
    </row>
    <row r="31" spans="1:14">
      <c r="A31" s="1">
        <v>15</v>
      </c>
      <c r="B31" s="8">
        <f t="shared" si="2"/>
        <v>2.2500000000000003E-2</v>
      </c>
      <c r="C31" s="8"/>
      <c r="D31" s="8">
        <f t="shared" si="1"/>
        <v>1.0426436673123709</v>
      </c>
      <c r="E31" s="8">
        <f t="shared" si="0"/>
        <v>0</v>
      </c>
      <c r="F31" t="s">
        <v>2953</v>
      </c>
      <c r="H31" s="204"/>
      <c r="I31" s="205"/>
      <c r="J31" s="206"/>
      <c r="K31" s="206"/>
      <c r="L31" s="207"/>
      <c r="M31" s="204"/>
      <c r="N31" s="9"/>
    </row>
    <row r="32" spans="1:14">
      <c r="A32" s="1">
        <v>16</v>
      </c>
      <c r="B32" s="8">
        <f t="shared" si="2"/>
        <v>2.4000000000000004E-2</v>
      </c>
      <c r="C32" s="8"/>
      <c r="D32" s="8">
        <f t="shared" si="1"/>
        <v>1.045583066936826</v>
      </c>
      <c r="E32" s="8">
        <f t="shared" si="0"/>
        <v>0</v>
      </c>
      <c r="F32" s="249">
        <f>(G32-101.967692)/0.677308</f>
        <v>-150.54848311255736</v>
      </c>
      <c r="G32" s="250"/>
      <c r="H32" s="251"/>
      <c r="I32" s="250">
        <f t="shared" ref="I32:I38" si="8">INT(2*($I$16*G32)^3/3/125^2)</f>
        <v>0</v>
      </c>
      <c r="J32" s="250">
        <f t="shared" ref="J32:J38" si="9">INT(2*($I$16*H32)^3/3/125^2)</f>
        <v>0</v>
      </c>
      <c r="K32" s="252">
        <f t="shared" ref="K32:K38" si="10">J32-I32</f>
        <v>0</v>
      </c>
      <c r="L32" s="207"/>
      <c r="M32" s="204"/>
      <c r="N32" s="9"/>
    </row>
    <row r="33" spans="1:14">
      <c r="A33" s="1">
        <v>17</v>
      </c>
      <c r="B33" s="8">
        <f t="shared" si="2"/>
        <v>2.5500000000000005E-2</v>
      </c>
      <c r="C33" s="8"/>
      <c r="D33" s="8">
        <f t="shared" si="1"/>
        <v>1.0485349141478333</v>
      </c>
      <c r="E33" s="8">
        <f t="shared" si="0"/>
        <v>0</v>
      </c>
      <c r="F33" s="249">
        <f t="shared" ref="F33:F38" si="11">(G33-101.967692)/0.677308</f>
        <v>-150.54848311255736</v>
      </c>
      <c r="G33" s="250"/>
      <c r="H33" s="251"/>
      <c r="I33" s="250">
        <f t="shared" si="8"/>
        <v>0</v>
      </c>
      <c r="J33" s="250">
        <f t="shared" si="9"/>
        <v>0</v>
      </c>
      <c r="K33" s="252">
        <f t="shared" si="10"/>
        <v>0</v>
      </c>
      <c r="L33" s="207"/>
      <c r="M33" s="204"/>
      <c r="N33" s="9"/>
    </row>
    <row r="34" spans="1:14">
      <c r="A34" s="1">
        <v>18</v>
      </c>
      <c r="B34" s="8">
        <f t="shared" si="2"/>
        <v>2.7000000000000007E-2</v>
      </c>
      <c r="C34" s="8"/>
      <c r="D34" s="8">
        <f t="shared" si="1"/>
        <v>1.0514992793277507</v>
      </c>
      <c r="E34" s="8">
        <f t="shared" si="0"/>
        <v>0</v>
      </c>
      <c r="F34" s="249">
        <f t="shared" si="11"/>
        <v>-150.54848311255736</v>
      </c>
      <c r="G34" s="250"/>
      <c r="H34" s="251"/>
      <c r="I34" s="250">
        <f t="shared" si="8"/>
        <v>0</v>
      </c>
      <c r="J34" s="250">
        <f t="shared" si="9"/>
        <v>0</v>
      </c>
      <c r="K34" s="252">
        <f t="shared" si="10"/>
        <v>0</v>
      </c>
      <c r="L34" s="207"/>
      <c r="M34" s="204"/>
      <c r="N34" s="9"/>
    </row>
    <row r="35" spans="1:14">
      <c r="A35" s="1">
        <v>19</v>
      </c>
      <c r="B35" s="8">
        <f t="shared" si="2"/>
        <v>2.8500000000000008E-2</v>
      </c>
      <c r="C35" s="8"/>
      <c r="D35" s="8">
        <f t="shared" si="1"/>
        <v>1.0544762333570945</v>
      </c>
      <c r="E35" s="8">
        <f t="shared" si="0"/>
        <v>0</v>
      </c>
      <c r="F35" s="249">
        <f t="shared" si="11"/>
        <v>-150.54848311255736</v>
      </c>
      <c r="G35" s="253"/>
      <c r="H35" s="251"/>
      <c r="I35" s="250">
        <f t="shared" si="8"/>
        <v>0</v>
      </c>
      <c r="J35" s="250">
        <f t="shared" si="9"/>
        <v>0</v>
      </c>
      <c r="K35" s="252">
        <f t="shared" si="10"/>
        <v>0</v>
      </c>
      <c r="L35" s="207"/>
      <c r="M35" s="204"/>
      <c r="N35" s="9"/>
    </row>
    <row r="36" spans="1:14">
      <c r="A36" s="1">
        <v>20</v>
      </c>
      <c r="B36" s="8">
        <f t="shared" si="2"/>
        <v>3.0000000000000009E-2</v>
      </c>
      <c r="C36" s="8"/>
      <c r="D36" s="8">
        <f t="shared" si="1"/>
        <v>1.057465847618775</v>
      </c>
      <c r="E36" s="8">
        <f t="shared" si="0"/>
        <v>0</v>
      </c>
      <c r="F36" s="249">
        <f t="shared" si="11"/>
        <v>292.3814689919505</v>
      </c>
      <c r="G36" s="253">
        <v>300</v>
      </c>
      <c r="H36" s="251">
        <v>308.7</v>
      </c>
      <c r="I36" s="250">
        <f t="shared" si="8"/>
        <v>1333</v>
      </c>
      <c r="J36" s="250">
        <f t="shared" si="9"/>
        <v>1453</v>
      </c>
      <c r="K36" s="252">
        <f t="shared" si="10"/>
        <v>120</v>
      </c>
      <c r="L36" s="207"/>
      <c r="M36" s="204"/>
      <c r="N36" s="9"/>
    </row>
    <row r="37" spans="1:14">
      <c r="A37" s="1">
        <v>21</v>
      </c>
      <c r="B37" s="8">
        <f t="shared" si="2"/>
        <v>3.1500000000000007E-2</v>
      </c>
      <c r="C37" s="8"/>
      <c r="D37" s="8">
        <f t="shared" si="1"/>
        <v>1.0604681940023759</v>
      </c>
      <c r="E37" s="8">
        <f t="shared" si="0"/>
        <v>0</v>
      </c>
      <c r="F37" s="249">
        <f t="shared" si="11"/>
        <v>440.02478636011978</v>
      </c>
      <c r="G37" s="253">
        <v>400</v>
      </c>
      <c r="H37" s="251">
        <v>372.7</v>
      </c>
      <c r="I37" s="250">
        <f t="shared" si="8"/>
        <v>3161</v>
      </c>
      <c r="J37" s="250">
        <f t="shared" si="9"/>
        <v>2557</v>
      </c>
      <c r="K37" s="252">
        <f t="shared" si="10"/>
        <v>-604</v>
      </c>
      <c r="L37" s="207"/>
      <c r="M37" s="204"/>
      <c r="N37" s="9"/>
    </row>
    <row r="38" spans="1:14">
      <c r="A38" s="1">
        <v>22</v>
      </c>
      <c r="B38" s="8">
        <f t="shared" si="2"/>
        <v>3.3000000000000008E-2</v>
      </c>
      <c r="C38" s="8"/>
      <c r="D38" s="8">
        <f t="shared" si="1"/>
        <v>1.0634833449084777</v>
      </c>
      <c r="E38" s="8">
        <f t="shared" si="0"/>
        <v>0</v>
      </c>
      <c r="F38" s="249">
        <f t="shared" si="11"/>
        <v>513.84644504420442</v>
      </c>
      <c r="G38" s="253">
        <v>450</v>
      </c>
      <c r="H38" s="251">
        <v>400.3</v>
      </c>
      <c r="I38" s="250">
        <f t="shared" si="8"/>
        <v>4500</v>
      </c>
      <c r="J38" s="250">
        <f t="shared" si="9"/>
        <v>3168</v>
      </c>
      <c r="K38" s="252">
        <f t="shared" si="10"/>
        <v>-1332</v>
      </c>
      <c r="L38" s="207"/>
      <c r="M38" s="204"/>
      <c r="N38" s="9"/>
    </row>
    <row r="39" spans="1:14">
      <c r="A39" s="1">
        <v>23</v>
      </c>
      <c r="B39" s="8">
        <f t="shared" si="2"/>
        <v>3.450000000000001E-2</v>
      </c>
      <c r="C39" s="8"/>
      <c r="D39" s="8">
        <f t="shared" si="1"/>
        <v>1.06651137325302</v>
      </c>
      <c r="E39" s="8">
        <f t="shared" si="0"/>
        <v>0</v>
      </c>
      <c r="F39" s="8"/>
      <c r="H39" s="204"/>
      <c r="I39" s="205"/>
      <c r="J39" s="206"/>
      <c r="K39" s="206"/>
      <c r="L39" s="207"/>
      <c r="M39" s="204"/>
      <c r="N39" s="9"/>
    </row>
    <row r="40" spans="1:14">
      <c r="A40" s="1">
        <v>24</v>
      </c>
      <c r="B40" s="8">
        <f t="shared" si="2"/>
        <v>3.6000000000000011E-2</v>
      </c>
      <c r="C40" s="8"/>
      <c r="D40" s="8">
        <f t="shared" si="1"/>
        <v>1.0695523524717128</v>
      </c>
      <c r="E40" s="8">
        <f t="shared" si="0"/>
        <v>0</v>
      </c>
      <c r="F40" s="8"/>
      <c r="H40" s="204"/>
      <c r="I40" s="205"/>
      <c r="J40" s="206"/>
      <c r="K40" s="206"/>
      <c r="L40" s="207"/>
      <c r="M40" s="204"/>
      <c r="N40" s="9"/>
    </row>
    <row r="41" spans="1:14">
      <c r="A41" s="1">
        <v>25</v>
      </c>
      <c r="B41" s="8">
        <f t="shared" si="2"/>
        <v>3.7500000000000012E-2</v>
      </c>
      <c r="C41" s="8"/>
      <c r="D41" s="8">
        <f t="shared" si="1"/>
        <v>1.0726063565244857</v>
      </c>
      <c r="E41" s="8">
        <f t="shared" si="0"/>
        <v>0</v>
      </c>
      <c r="F41" s="8"/>
      <c r="H41" s="204"/>
      <c r="I41" s="205"/>
      <c r="J41" s="206"/>
      <c r="K41" s="206"/>
      <c r="L41" s="207"/>
      <c r="M41" s="204"/>
      <c r="N41" s="9"/>
    </row>
    <row r="42" spans="1:14">
      <c r="A42" s="1">
        <v>26</v>
      </c>
      <c r="B42" s="8">
        <f t="shared" si="2"/>
        <v>3.9000000000000014E-2</v>
      </c>
      <c r="C42" s="8"/>
      <c r="D42" s="8">
        <f t="shared" si="1"/>
        <v>1.0756734598999877</v>
      </c>
      <c r="E42" s="8">
        <f t="shared" si="0"/>
        <v>0</v>
      </c>
      <c r="F42" s="8"/>
      <c r="H42" s="204"/>
      <c r="I42" s="205"/>
      <c r="J42" s="206"/>
      <c r="K42" s="206"/>
      <c r="L42" s="207"/>
      <c r="M42" s="204"/>
      <c r="N42" s="9"/>
    </row>
    <row r="43" spans="1:14">
      <c r="A43" s="1">
        <v>27</v>
      </c>
      <c r="B43" s="8">
        <f t="shared" si="2"/>
        <v>4.0500000000000015E-2</v>
      </c>
      <c r="C43" s="8"/>
      <c r="D43" s="8">
        <f t="shared" si="1"/>
        <v>1.0787537376201279</v>
      </c>
      <c r="E43" s="8">
        <f t="shared" si="0"/>
        <v>0</v>
      </c>
      <c r="F43" s="8"/>
      <c r="H43" s="204"/>
      <c r="I43" s="205"/>
      <c r="J43" s="206"/>
      <c r="K43" s="206"/>
      <c r="L43" s="207"/>
      <c r="M43" s="204"/>
      <c r="N43" s="9"/>
    </row>
    <row r="44" spans="1:14">
      <c r="A44" s="1">
        <v>28</v>
      </c>
      <c r="B44" s="8">
        <f t="shared" si="2"/>
        <v>4.2000000000000016E-2</v>
      </c>
      <c r="C44" s="8"/>
      <c r="D44" s="8">
        <f t="shared" si="1"/>
        <v>1.0818472652446631</v>
      </c>
      <c r="E44" s="8">
        <f t="shared" si="0"/>
        <v>0</v>
      </c>
      <c r="F44" s="8"/>
      <c r="H44" s="204"/>
      <c r="I44" s="205"/>
      <c r="J44" s="206"/>
      <c r="K44" s="206"/>
      <c r="L44" s="207"/>
      <c r="M44" s="204"/>
      <c r="N44" s="9"/>
    </row>
    <row r="45" spans="1:14">
      <c r="A45" s="1">
        <v>29</v>
      </c>
      <c r="B45" s="8">
        <f t="shared" si="2"/>
        <v>4.3500000000000018E-2</v>
      </c>
      <c r="C45" s="8"/>
      <c r="D45" s="8">
        <f t="shared" si="1"/>
        <v>1.0849541188758323</v>
      </c>
      <c r="E45" s="8">
        <f t="shared" si="0"/>
        <v>0</v>
      </c>
      <c r="F45" s="8"/>
      <c r="H45" s="204"/>
      <c r="I45" s="205"/>
      <c r="J45" s="206"/>
      <c r="K45" s="206"/>
      <c r="L45" s="207"/>
      <c r="M45" s="204"/>
      <c r="N45" s="9"/>
    </row>
    <row r="46" spans="1:14">
      <c r="A46" s="1">
        <v>30</v>
      </c>
      <c r="B46" s="8">
        <f t="shared" si="2"/>
        <v>4.5000000000000019E-2</v>
      </c>
      <c r="C46" s="8"/>
      <c r="D46" s="8">
        <f t="shared" si="1"/>
        <v>1.0880743751630368</v>
      </c>
      <c r="E46" s="8">
        <f t="shared" si="0"/>
        <v>0</v>
      </c>
      <c r="F46" s="8"/>
      <c r="H46" s="204"/>
      <c r="I46" s="205"/>
      <c r="J46" s="206"/>
      <c r="K46" s="206"/>
      <c r="L46" s="207"/>
      <c r="M46" s="204"/>
      <c r="N46" s="9"/>
    </row>
    <row r="47" spans="1:14">
      <c r="A47" s="1">
        <v>31</v>
      </c>
      <c r="B47" s="8">
        <f t="shared" si="2"/>
        <v>4.650000000000002E-2</v>
      </c>
      <c r="C47" s="8"/>
      <c r="D47" s="8">
        <f t="shared" si="1"/>
        <v>1.0912081113075676</v>
      </c>
      <c r="E47" s="8">
        <f t="shared" ref="E47:E110" si="12">IF(B47&gt;$C$12,$E$3,IF(B47&lt;=$C$11,0,2*SQRT($B$5^2/4-(B47-$B$5/2-$C$11)^2)))</f>
        <v>0</v>
      </c>
      <c r="F47" s="8"/>
      <c r="H47" s="204"/>
      <c r="I47" s="205"/>
      <c r="J47" s="206"/>
      <c r="K47" s="206"/>
      <c r="L47" s="207"/>
      <c r="M47" s="204"/>
      <c r="N47" s="9"/>
    </row>
    <row r="48" spans="1:14">
      <c r="A48" s="1">
        <v>32</v>
      </c>
      <c r="B48" s="8">
        <f t="shared" si="2"/>
        <v>4.8000000000000022E-2</v>
      </c>
      <c r="C48" s="8"/>
      <c r="D48" s="8">
        <f t="shared" si="1"/>
        <v>1.0943554050673807</v>
      </c>
      <c r="E48" s="8">
        <f t="shared" si="12"/>
        <v>0</v>
      </c>
      <c r="F48" s="8"/>
      <c r="H48" s="204"/>
      <c r="I48" s="205"/>
      <c r="J48" s="206"/>
      <c r="K48" s="206"/>
      <c r="L48" s="207"/>
      <c r="M48" s="204"/>
      <c r="N48" s="9"/>
    </row>
    <row r="49" spans="1:14">
      <c r="A49" s="1">
        <v>33</v>
      </c>
      <c r="B49" s="8">
        <f t="shared" si="2"/>
        <v>4.9500000000000023E-2</v>
      </c>
      <c r="C49" s="8"/>
      <c r="D49" s="8">
        <f t="shared" si="1"/>
        <v>1.097516334761921</v>
      </c>
      <c r="E49" s="8">
        <f t="shared" si="12"/>
        <v>0</v>
      </c>
      <c r="F49" s="8"/>
      <c r="H49" s="204"/>
      <c r="I49" s="205"/>
      <c r="J49" s="206"/>
      <c r="K49" s="206"/>
      <c r="L49" s="207"/>
      <c r="M49" s="204"/>
      <c r="N49" s="9"/>
    </row>
    <row r="50" spans="1:14">
      <c r="A50" s="1">
        <v>34</v>
      </c>
      <c r="B50" s="8">
        <f t="shared" si="2"/>
        <v>5.1000000000000024E-2</v>
      </c>
      <c r="C50" s="8"/>
      <c r="D50" s="8">
        <f t="shared" si="1"/>
        <v>1.1006909792769939</v>
      </c>
      <c r="E50" s="8">
        <f t="shared" si="12"/>
        <v>3.7363083384538733E-2</v>
      </c>
      <c r="F50" s="8"/>
      <c r="H50" s="204"/>
      <c r="I50" s="205"/>
      <c r="J50" s="206"/>
      <c r="K50" s="206"/>
      <c r="L50" s="207"/>
      <c r="M50" s="204"/>
      <c r="N50" s="9"/>
    </row>
    <row r="51" spans="1:14">
      <c r="A51" s="1">
        <v>35</v>
      </c>
      <c r="B51" s="8">
        <f t="shared" si="2"/>
        <v>5.2500000000000026E-2</v>
      </c>
      <c r="C51" s="8"/>
      <c r="D51" s="8">
        <f t="shared" si="1"/>
        <v>1.1038794180696896</v>
      </c>
      <c r="E51" s="8">
        <f t="shared" si="12"/>
        <v>5.8949130612758027E-2</v>
      </c>
      <c r="F51" s="8"/>
      <c r="H51" s="204"/>
      <c r="I51" s="205"/>
      <c r="J51" s="206"/>
      <c r="K51" s="206"/>
      <c r="L51" s="207"/>
      <c r="M51" s="204"/>
      <c r="N51" s="9"/>
    </row>
    <row r="52" spans="1:14">
      <c r="A52" s="1">
        <v>36</v>
      </c>
      <c r="B52" s="8">
        <f t="shared" si="2"/>
        <v>5.4000000000000027E-2</v>
      </c>
      <c r="C52" s="8"/>
      <c r="D52" s="8">
        <f t="shared" si="1"/>
        <v>1.1070817311733514</v>
      </c>
      <c r="E52" s="8">
        <f t="shared" si="12"/>
        <v>7.4404300950953087E-2</v>
      </c>
      <c r="F52" s="8"/>
      <c r="H52" s="204"/>
      <c r="I52" s="205"/>
      <c r="J52" s="206"/>
      <c r="K52" s="206"/>
      <c r="L52" s="207"/>
      <c r="M52" s="204"/>
      <c r="N52" s="9"/>
    </row>
    <row r="53" spans="1:14">
      <c r="A53" s="1">
        <v>37</v>
      </c>
      <c r="B53" s="8">
        <f t="shared" si="2"/>
        <v>5.5500000000000028E-2</v>
      </c>
      <c r="C53" s="8"/>
      <c r="D53" s="8">
        <f t="shared" si="1"/>
        <v>1.1102979992026005</v>
      </c>
      <c r="E53" s="8">
        <f t="shared" si="12"/>
        <v>8.7057452294447502E-2</v>
      </c>
      <c r="F53" s="8"/>
      <c r="H53" s="204"/>
      <c r="I53" s="205"/>
      <c r="J53" s="206"/>
      <c r="K53" s="206"/>
      <c r="L53" s="207"/>
      <c r="M53" s="204"/>
      <c r="N53" s="9"/>
    </row>
    <row r="54" spans="1:14">
      <c r="A54" s="1">
        <v>38</v>
      </c>
      <c r="B54" s="8">
        <f t="shared" si="2"/>
        <v>5.700000000000003E-2</v>
      </c>
      <c r="C54" s="8"/>
      <c r="D54" s="8">
        <f t="shared" si="1"/>
        <v>1.1135283033584091</v>
      </c>
      <c r="E54" s="8">
        <f t="shared" si="12"/>
        <v>9.8000000000000004E-2</v>
      </c>
      <c r="F54" s="8"/>
      <c r="H54" s="204"/>
      <c r="I54" s="205"/>
      <c r="J54" s="206"/>
      <c r="K54" s="206"/>
      <c r="L54" s="207"/>
      <c r="M54" s="204"/>
      <c r="N54" s="9"/>
    </row>
    <row r="55" spans="1:14">
      <c r="A55" s="1">
        <v>39</v>
      </c>
      <c r="B55" s="8">
        <f t="shared" si="2"/>
        <v>5.8500000000000031E-2</v>
      </c>
      <c r="C55" s="8"/>
      <c r="D55" s="8">
        <f t="shared" si="1"/>
        <v>1.1167727254332245</v>
      </c>
      <c r="E55" s="8">
        <f t="shared" si="12"/>
        <v>0.10775435026020996</v>
      </c>
      <c r="F55" s="8"/>
      <c r="H55" s="204"/>
      <c r="I55" s="205"/>
      <c r="J55" s="206"/>
      <c r="K55" s="206"/>
      <c r="L55" s="207"/>
      <c r="M55" s="204"/>
      <c r="N55" s="9"/>
    </row>
    <row r="56" spans="1:14">
      <c r="A56" s="1">
        <v>40</v>
      </c>
      <c r="B56" s="8">
        <f t="shared" si="2"/>
        <v>6.0000000000000032E-2</v>
      </c>
      <c r="C56" s="8"/>
      <c r="D56" s="8">
        <f t="shared" si="1"/>
        <v>1.1200313478161488</v>
      </c>
      <c r="E56" s="8">
        <f t="shared" si="12"/>
        <v>0.11661903789690607</v>
      </c>
      <c r="F56" s="8"/>
      <c r="H56" s="204"/>
      <c r="I56" s="205"/>
      <c r="J56" s="206"/>
      <c r="K56" s="206"/>
      <c r="L56" s="207"/>
      <c r="M56" s="204"/>
      <c r="N56" s="9"/>
    </row>
    <row r="57" spans="1:14">
      <c r="A57" s="1">
        <v>41</v>
      </c>
      <c r="B57" s="8">
        <f t="shared" si="2"/>
        <v>6.1500000000000034E-2</v>
      </c>
      <c r="C57" s="8"/>
      <c r="D57" s="8">
        <f t="shared" si="1"/>
        <v>1.123304253498167</v>
      </c>
      <c r="E57" s="8">
        <f t="shared" si="12"/>
        <v>0.12478381305281552</v>
      </c>
      <c r="F57" s="8"/>
      <c r="H57" s="204"/>
      <c r="I57" s="205"/>
      <c r="J57" s="206"/>
      <c r="K57" s="206"/>
      <c r="L57" s="207"/>
      <c r="M57" s="204"/>
      <c r="N57" s="9"/>
    </row>
    <row r="58" spans="1:14">
      <c r="A58" s="1">
        <v>42</v>
      </c>
      <c r="B58" s="8">
        <f t="shared" si="2"/>
        <v>6.3000000000000028E-2</v>
      </c>
      <c r="C58" s="8"/>
      <c r="D58" s="8">
        <f t="shared" si="1"/>
        <v>1.1265915260774326</v>
      </c>
      <c r="E58" s="8">
        <f t="shared" si="12"/>
        <v>0.13237824594698333</v>
      </c>
      <c r="F58" s="8"/>
      <c r="H58" s="204"/>
      <c r="I58" s="205"/>
      <c r="J58" s="206"/>
      <c r="K58" s="206"/>
      <c r="L58" s="207"/>
      <c r="M58" s="204"/>
      <c r="N58" s="9"/>
    </row>
    <row r="59" spans="1:14">
      <c r="A59" s="1">
        <v>43</v>
      </c>
      <c r="B59" s="8">
        <f t="shared" si="2"/>
        <v>6.450000000000003E-2</v>
      </c>
      <c r="C59" s="8"/>
      <c r="D59" s="8">
        <f t="shared" si="1"/>
        <v>1.1298932497646059</v>
      </c>
      <c r="E59" s="8">
        <f t="shared" si="12"/>
        <v>0.13949551964131326</v>
      </c>
      <c r="F59" s="8"/>
      <c r="H59" s="204"/>
      <c r="I59" s="205"/>
      <c r="J59" s="206"/>
      <c r="K59" s="206"/>
      <c r="L59" s="207"/>
      <c r="M59" s="204"/>
      <c r="N59" s="9"/>
    </row>
    <row r="60" spans="1:14">
      <c r="A60" s="1">
        <v>44</v>
      </c>
      <c r="B60" s="8">
        <f t="shared" si="2"/>
        <v>6.6000000000000031E-2</v>
      </c>
      <c r="C60" s="8"/>
      <c r="D60" s="8">
        <f t="shared" si="1"/>
        <v>1.1332095093882466</v>
      </c>
      <c r="E60" s="8">
        <f t="shared" si="12"/>
        <v>0.1462053350599766</v>
      </c>
      <c r="F60" s="8"/>
      <c r="H60" s="204"/>
      <c r="I60" s="205"/>
      <c r="J60" s="206"/>
      <c r="K60" s="206"/>
      <c r="L60" s="207"/>
      <c r="M60" s="204"/>
      <c r="N60" s="9"/>
    </row>
    <row r="61" spans="1:14">
      <c r="A61" s="1">
        <v>45</v>
      </c>
      <c r="B61" s="8">
        <f t="shared" si="2"/>
        <v>6.7500000000000032E-2</v>
      </c>
      <c r="C61" s="8"/>
      <c r="D61" s="8">
        <f t="shared" si="1"/>
        <v>1.1365403904002636</v>
      </c>
      <c r="E61" s="8">
        <f t="shared" si="12"/>
        <v>0.15256146302392362</v>
      </c>
      <c r="F61" s="8"/>
      <c r="H61" s="204"/>
      <c r="I61" s="205"/>
      <c r="J61" s="206"/>
      <c r="K61" s="206"/>
      <c r="L61" s="207"/>
      <c r="M61" s="204"/>
      <c r="N61" s="9"/>
    </row>
    <row r="62" spans="1:14">
      <c r="A62" s="1">
        <v>46</v>
      </c>
      <c r="B62" s="8">
        <f t="shared" si="2"/>
        <v>6.9000000000000034E-2</v>
      </c>
      <c r="C62" s="8"/>
      <c r="D62" s="8">
        <f t="shared" si="1"/>
        <v>1.1398859788814164</v>
      </c>
      <c r="E62" s="8">
        <f t="shared" si="12"/>
        <v>0.15860643114325479</v>
      </c>
      <c r="F62" s="8"/>
      <c r="H62" s="204"/>
      <c r="I62" s="205"/>
      <c r="J62" s="206"/>
      <c r="K62" s="206"/>
      <c r="L62" s="207"/>
      <c r="M62" s="204"/>
      <c r="N62" s="9"/>
    </row>
    <row r="63" spans="1:14">
      <c r="A63" s="1">
        <v>47</v>
      </c>
      <c r="B63" s="8">
        <f t="shared" si="2"/>
        <v>7.0500000000000035E-2</v>
      </c>
      <c r="C63" s="8"/>
      <c r="D63" s="8">
        <f t="shared" si="1"/>
        <v>1.1432463615468826</v>
      </c>
      <c r="E63" s="8">
        <f t="shared" si="12"/>
        <v>0.16437457224278948</v>
      </c>
      <c r="F63" s="8"/>
      <c r="H63" s="204"/>
      <c r="I63" s="205"/>
      <c r="J63" s="206"/>
      <c r="K63" s="206"/>
      <c r="L63" s="207"/>
      <c r="M63" s="204"/>
      <c r="N63" s="9"/>
    </row>
    <row r="64" spans="1:14">
      <c r="A64" s="1">
        <v>48</v>
      </c>
      <c r="B64" s="8">
        <f t="shared" si="2"/>
        <v>7.2000000000000036E-2</v>
      </c>
      <c r="C64" s="8"/>
      <c r="D64" s="8">
        <f t="shared" si="1"/>
        <v>1.1466216257518707</v>
      </c>
      <c r="E64" s="8">
        <f t="shared" si="12"/>
        <v>0.16989408465276246</v>
      </c>
      <c r="F64" s="8"/>
      <c r="H64" s="204"/>
      <c r="I64" s="205"/>
      <c r="J64" s="206"/>
      <c r="K64" s="206"/>
      <c r="L64" s="207"/>
      <c r="M64" s="204"/>
      <c r="N64" s="9"/>
    </row>
    <row r="65" spans="1:14">
      <c r="A65" s="1">
        <v>49</v>
      </c>
      <c r="B65" s="8">
        <f t="shared" si="2"/>
        <v>7.3500000000000038E-2</v>
      </c>
      <c r="C65" s="8"/>
      <c r="D65" s="8">
        <f t="shared" si="1"/>
        <v>1.1500118594973012</v>
      </c>
      <c r="E65" s="8">
        <f t="shared" si="12"/>
        <v>0.17518846994023329</v>
      </c>
      <c r="F65" s="8"/>
      <c r="H65" s="204"/>
      <c r="I65" s="205"/>
      <c r="J65" s="206"/>
      <c r="K65" s="206"/>
      <c r="L65" s="207"/>
      <c r="M65" s="204"/>
      <c r="N65" s="9"/>
    </row>
    <row r="66" spans="1:14">
      <c r="A66" s="1">
        <v>50</v>
      </c>
      <c r="B66" s="8">
        <f t="shared" si="2"/>
        <v>7.5000000000000039E-2</v>
      </c>
      <c r="C66" s="8"/>
      <c r="D66" s="8">
        <f t="shared" si="1"/>
        <v>1.1534171514355414</v>
      </c>
      <c r="E66" s="8">
        <f t="shared" si="12"/>
        <v>0.18027756377319953</v>
      </c>
      <c r="F66" s="8"/>
      <c r="H66" s="204"/>
      <c r="I66" s="205"/>
      <c r="J66" s="206"/>
      <c r="K66" s="206"/>
      <c r="L66" s="207"/>
      <c r="M66" s="204"/>
      <c r="N66" s="9"/>
    </row>
    <row r="67" spans="1:14">
      <c r="A67" s="1">
        <v>51</v>
      </c>
      <c r="B67" s="8">
        <f t="shared" si="2"/>
        <v>7.650000000000004E-2</v>
      </c>
      <c r="C67" s="8"/>
      <c r="D67" s="8">
        <f t="shared" si="1"/>
        <v>1.1568375908762012</v>
      </c>
      <c r="E67" s="8">
        <f t="shared" si="12"/>
        <v>0.18517829246431675</v>
      </c>
      <c r="F67" s="8"/>
      <c r="H67" s="204"/>
      <c r="I67" s="205"/>
      <c r="J67" s="206"/>
      <c r="K67" s="206"/>
      <c r="L67" s="207"/>
      <c r="M67" s="204"/>
      <c r="N67" s="9"/>
    </row>
    <row r="68" spans="1:14">
      <c r="A68" s="1">
        <v>52</v>
      </c>
      <c r="B68" s="8">
        <f t="shared" si="2"/>
        <v>7.8000000000000042E-2</v>
      </c>
      <c r="C68" s="8"/>
      <c r="D68" s="8">
        <f t="shared" si="1"/>
        <v>1.1602732677919887</v>
      </c>
      <c r="E68" s="8">
        <f t="shared" si="12"/>
        <v>0.18990523952750757</v>
      </c>
      <c r="F68" s="8"/>
      <c r="H68" s="204"/>
      <c r="I68" s="205"/>
      <c r="J68" s="206"/>
      <c r="K68" s="206"/>
      <c r="L68" s="207"/>
      <c r="M68" s="204"/>
      <c r="N68" s="9"/>
    </row>
    <row r="69" spans="1:14">
      <c r="A69" s="1">
        <v>53</v>
      </c>
      <c r="B69" s="8">
        <f t="shared" si="2"/>
        <v>7.9500000000000043E-2</v>
      </c>
      <c r="C69" s="8"/>
      <c r="D69" s="8">
        <f t="shared" si="1"/>
        <v>1.163724272824626</v>
      </c>
      <c r="E69" s="8">
        <f t="shared" si="12"/>
        <v>0.19447107754110901</v>
      </c>
      <c r="F69" s="8"/>
      <c r="H69" s="204"/>
      <c r="I69" s="205"/>
      <c r="J69" s="206"/>
      <c r="K69" s="206"/>
      <c r="L69" s="207"/>
      <c r="M69" s="204"/>
      <c r="N69" s="9"/>
    </row>
    <row r="70" spans="1:14">
      <c r="A70" s="1">
        <v>54</v>
      </c>
      <c r="B70" s="8">
        <f t="shared" si="2"/>
        <v>8.1000000000000044E-2</v>
      </c>
      <c r="C70" s="8"/>
      <c r="D70" s="8">
        <f t="shared" si="1"/>
        <v>1.1671906972908306</v>
      </c>
      <c r="E70" s="8">
        <f t="shared" si="12"/>
        <v>0.19888690253508404</v>
      </c>
      <c r="F70" s="8"/>
      <c r="H70" s="204"/>
      <c r="I70" s="205"/>
      <c r="J70" s="206"/>
      <c r="K70" s="206"/>
      <c r="L70" s="207"/>
      <c r="M70" s="204"/>
      <c r="N70" s="9"/>
    </row>
    <row r="71" spans="1:14">
      <c r="A71" s="1">
        <v>55</v>
      </c>
      <c r="B71" s="8">
        <f t="shared" si="2"/>
        <v>8.2500000000000046E-2</v>
      </c>
      <c r="C71" s="8"/>
      <c r="D71" s="8">
        <f t="shared" si="1"/>
        <v>1.170672633188353</v>
      </c>
      <c r="E71" s="8">
        <f t="shared" si="12"/>
        <v>0.20316249653910054</v>
      </c>
      <c r="F71" s="8"/>
      <c r="H71" s="204"/>
      <c r="I71" s="205"/>
      <c r="J71" s="206"/>
      <c r="K71" s="206"/>
      <c r="L71" s="207"/>
      <c r="M71" s="204"/>
      <c r="N71" s="9"/>
    </row>
    <row r="72" spans="1:14">
      <c r="A72" s="1">
        <v>56</v>
      </c>
      <c r="B72" s="8">
        <f t="shared" si="2"/>
        <v>8.4000000000000047E-2</v>
      </c>
      <c r="C72" s="8"/>
      <c r="D72" s="8">
        <f t="shared" si="1"/>
        <v>1.1741701732020819</v>
      </c>
      <c r="E72" s="8">
        <f t="shared" si="12"/>
        <v>0.20730653631759907</v>
      </c>
      <c r="F72" s="8"/>
      <c r="H72" s="204"/>
      <c r="I72" s="205"/>
      <c r="J72" s="206"/>
      <c r="K72" s="206"/>
      <c r="L72" s="207"/>
      <c r="M72" s="204"/>
      <c r="N72" s="9"/>
    </row>
    <row r="73" spans="1:14">
      <c r="A73" s="1">
        <v>57</v>
      </c>
      <c r="B73" s="8">
        <f t="shared" si="2"/>
        <v>8.5500000000000048E-2</v>
      </c>
      <c r="C73" s="8"/>
      <c r="D73" s="8">
        <f t="shared" si="1"/>
        <v>1.1776834107102137</v>
      </c>
      <c r="E73" s="8">
        <f t="shared" si="12"/>
        <v>0.21132676120169927</v>
      </c>
      <c r="F73" s="8"/>
      <c r="H73" s="204"/>
      <c r="I73" s="205"/>
      <c r="J73" s="206"/>
      <c r="K73" s="206"/>
      <c r="L73" s="207"/>
      <c r="M73" s="204"/>
      <c r="N73" s="9"/>
    </row>
    <row r="74" spans="1:14">
      <c r="A74" s="1">
        <v>58</v>
      </c>
      <c r="B74" s="8">
        <f t="shared" si="2"/>
        <v>8.700000000000005E-2</v>
      </c>
      <c r="C74" s="8"/>
      <c r="D74" s="8">
        <f t="shared" si="1"/>
        <v>1.1812124397904817</v>
      </c>
      <c r="E74" s="8">
        <f t="shared" si="12"/>
        <v>0.21523010941780435</v>
      </c>
      <c r="F74" s="8"/>
      <c r="H74" s="204"/>
      <c r="I74" s="205"/>
      <c r="J74" s="206"/>
      <c r="K74" s="206"/>
      <c r="L74" s="207"/>
      <c r="M74" s="204"/>
      <c r="N74" s="9"/>
    </row>
    <row r="75" spans="1:14">
      <c r="A75" s="1">
        <v>59</v>
      </c>
      <c r="B75" s="8">
        <f t="shared" si="2"/>
        <v>8.8500000000000051E-2</v>
      </c>
      <c r="C75" s="8"/>
      <c r="D75" s="8">
        <f t="shared" si="1"/>
        <v>1.1847573552264588</v>
      </c>
      <c r="E75" s="8">
        <f t="shared" si="12"/>
        <v>0.21902282986026828</v>
      </c>
      <c r="F75" s="8"/>
      <c r="H75" s="204"/>
      <c r="I75" s="205"/>
      <c r="J75" s="206"/>
      <c r="K75" s="206"/>
      <c r="L75" s="207"/>
      <c r="M75" s="204"/>
      <c r="N75" s="9"/>
    </row>
    <row r="76" spans="1:14">
      <c r="A76" s="1">
        <v>60</v>
      </c>
      <c r="B76" s="8">
        <f t="shared" si="2"/>
        <v>9.0000000000000052E-2</v>
      </c>
      <c r="C76" s="8"/>
      <c r="D76" s="8">
        <f t="shared" si="1"/>
        <v>1.1883182525139169</v>
      </c>
      <c r="E76" s="8">
        <f t="shared" si="12"/>
        <v>0.22271057451320095</v>
      </c>
      <c r="F76" s="8"/>
      <c r="H76" s="204"/>
      <c r="I76" s="205"/>
      <c r="J76" s="206"/>
      <c r="K76" s="206"/>
      <c r="L76" s="207"/>
      <c r="M76" s="204"/>
      <c r="N76" s="9"/>
    </row>
    <row r="77" spans="1:14">
      <c r="A77" s="1">
        <v>61</v>
      </c>
      <c r="B77" s="8">
        <f t="shared" si="2"/>
        <v>9.1500000000000054E-2</v>
      </c>
      <c r="C77" s="8"/>
      <c r="D77" s="8">
        <f t="shared" si="1"/>
        <v>1.191895227867263</v>
      </c>
      <c r="E77" s="8">
        <f t="shared" si="12"/>
        <v>0.22629847546989801</v>
      </c>
      <c r="F77" s="8"/>
      <c r="H77" s="204"/>
      <c r="I77" s="205"/>
      <c r="J77" s="206"/>
      <c r="K77" s="206"/>
      <c r="L77" s="207"/>
      <c r="M77" s="204"/>
      <c r="N77" s="9"/>
    </row>
    <row r="78" spans="1:14">
      <c r="A78" s="1">
        <v>62</v>
      </c>
      <c r="B78" s="8">
        <f t="shared" si="2"/>
        <v>9.3000000000000055E-2</v>
      </c>
      <c r="C78" s="8"/>
      <c r="D78" s="8">
        <f t="shared" si="1"/>
        <v>1.1954883782260339</v>
      </c>
      <c r="E78" s="8">
        <f t="shared" si="12"/>
        <v>0.22979120957947899</v>
      </c>
      <c r="F78" s="8"/>
      <c r="H78" s="204"/>
      <c r="I78" s="205"/>
      <c r="J78" s="206"/>
      <c r="K78" s="206"/>
      <c r="L78" s="207"/>
      <c r="M78" s="204"/>
      <c r="N78" s="9"/>
    </row>
    <row r="79" spans="1:14">
      <c r="A79" s="1">
        <v>63</v>
      </c>
      <c r="B79" s="8">
        <f t="shared" si="2"/>
        <v>9.4500000000000056E-2</v>
      </c>
      <c r="C79" s="8"/>
      <c r="D79" s="8">
        <f t="shared" si="1"/>
        <v>1.1990978012614695</v>
      </c>
      <c r="E79" s="8">
        <f t="shared" si="12"/>
        <v>0.23319305306976887</v>
      </c>
      <c r="F79" s="8"/>
      <c r="H79" s="204"/>
      <c r="I79" s="205"/>
      <c r="J79" s="206"/>
      <c r="K79" s="206"/>
      <c r="L79" s="207"/>
      <c r="M79" s="204"/>
      <c r="N79" s="9"/>
    </row>
    <row r="80" spans="1:14">
      <c r="A80" s="1">
        <v>64</v>
      </c>
      <c r="B80" s="8">
        <f t="shared" si="2"/>
        <v>9.6000000000000058E-2</v>
      </c>
      <c r="C80" s="8"/>
      <c r="D80" s="8">
        <f t="shared" si="1"/>
        <v>1.2027235953831446</v>
      </c>
      <c r="E80" s="8">
        <f t="shared" si="12"/>
        <v>0.23650792798551182</v>
      </c>
      <c r="F80" s="8"/>
      <c r="H80" s="204"/>
      <c r="I80" s="205"/>
      <c r="J80" s="206"/>
      <c r="K80" s="206"/>
      <c r="L80" s="207"/>
      <c r="M80" s="204"/>
      <c r="N80" s="9"/>
    </row>
    <row r="81" spans="1:14">
      <c r="A81" s="1">
        <v>65</v>
      </c>
      <c r="B81" s="8">
        <f t="shared" si="2"/>
        <v>9.7500000000000059E-2</v>
      </c>
      <c r="C81" s="8"/>
      <c r="D81" s="8">
        <f t="shared" ref="D81:D144" si="13">IF(B81&gt;SUM(D$9:F$9),1,IF(B81&lt;D$9,(1/(1+(C$10-1)*B81/D$9))^2,IF(B81&lt;SUM(D$9:E$9),(1/C$10)^2,(1/(1+(C$10-1)*(SUM(D$9:F$9)-B81)/F$9))^2)))</f>
        <v>1.2063658597456806</v>
      </c>
      <c r="E81" s="8">
        <f t="shared" si="12"/>
        <v>0.23973944189473712</v>
      </c>
      <c r="F81" s="8"/>
      <c r="H81" s="204"/>
      <c r="I81" s="205"/>
      <c r="J81" s="206"/>
      <c r="K81" s="206"/>
      <c r="L81" s="207"/>
      <c r="M81" s="204"/>
      <c r="N81" s="9"/>
    </row>
    <row r="82" spans="1:14">
      <c r="A82" s="1">
        <v>66</v>
      </c>
      <c r="B82" s="8">
        <f t="shared" ref="B82:B145" si="14">B81+C$14</f>
        <v>9.900000000000006E-2</v>
      </c>
      <c r="C82" s="8"/>
      <c r="D82" s="8">
        <f t="shared" si="13"/>
        <v>1.2100246942555237</v>
      </c>
      <c r="E82" s="8">
        <f t="shared" si="12"/>
        <v>0.2428909220205647</v>
      </c>
      <c r="F82" s="8"/>
      <c r="H82" s="204"/>
      <c r="I82" s="205"/>
      <c r="J82" s="206"/>
      <c r="K82" s="206"/>
      <c r="L82" s="207"/>
      <c r="M82" s="204"/>
      <c r="N82" s="9"/>
    </row>
    <row r="83" spans="1:14">
      <c r="A83" s="1">
        <v>67</v>
      </c>
      <c r="B83" s="8">
        <f t="shared" si="14"/>
        <v>0.10050000000000006</v>
      </c>
      <c r="C83" s="8"/>
      <c r="D83" s="8">
        <f t="shared" si="13"/>
        <v>1.213700199577795</v>
      </c>
      <c r="E83" s="8">
        <f t="shared" si="12"/>
        <v>0.2459654447275065</v>
      </c>
      <c r="F83" s="8"/>
      <c r="H83" s="204"/>
      <c r="I83" s="205"/>
      <c r="J83" s="206"/>
      <c r="K83" s="206"/>
      <c r="L83" s="207"/>
      <c r="M83" s="204"/>
      <c r="N83" s="9"/>
    </row>
    <row r="84" spans="1:14">
      <c r="A84" s="1">
        <v>68</v>
      </c>
      <c r="B84" s="8">
        <f t="shared" si="14"/>
        <v>0.10200000000000006</v>
      </c>
      <c r="C84" s="8"/>
      <c r="D84" s="8">
        <f t="shared" si="13"/>
        <v>1.2173924771432156</v>
      </c>
      <c r="E84" s="8">
        <f t="shared" si="12"/>
        <v>0.24896586111352709</v>
      </c>
      <c r="F84" s="8"/>
      <c r="H84" s="204"/>
      <c r="I84" s="205"/>
      <c r="J84" s="206"/>
      <c r="K84" s="206"/>
      <c r="L84" s="207"/>
      <c r="M84" s="204"/>
      <c r="N84" s="9"/>
    </row>
    <row r="85" spans="1:14">
      <c r="A85" s="1">
        <v>69</v>
      </c>
      <c r="B85" s="8">
        <f t="shared" si="14"/>
        <v>0.10350000000000006</v>
      </c>
      <c r="C85" s="8"/>
      <c r="D85" s="8">
        <f t="shared" si="13"/>
        <v>1.2211016291551036</v>
      </c>
      <c r="E85" s="8">
        <f t="shared" si="12"/>
        <v>0.25189481931949309</v>
      </c>
      <c r="F85" s="8"/>
      <c r="H85" s="204"/>
      <c r="I85" s="205"/>
      <c r="J85" s="206"/>
      <c r="K85" s="206"/>
      <c r="L85" s="207"/>
      <c r="M85" s="204"/>
      <c r="N85" s="9"/>
    </row>
    <row r="86" spans="1:14">
      <c r="A86" s="1">
        <v>70</v>
      </c>
      <c r="B86" s="8">
        <f t="shared" si="14"/>
        <v>0.10500000000000007</v>
      </c>
      <c r="C86" s="8"/>
      <c r="D86" s="8">
        <f t="shared" si="13"/>
        <v>1.2248277585964475</v>
      </c>
      <c r="E86" s="8">
        <f t="shared" si="12"/>
        <v>0.25475478405714003</v>
      </c>
      <c r="F86" s="8"/>
      <c r="H86" s="204"/>
      <c r="I86" s="205"/>
      <c r="J86" s="206"/>
      <c r="K86" s="206"/>
      <c r="L86" s="207"/>
      <c r="M86" s="204"/>
      <c r="N86" s="9"/>
    </row>
    <row r="87" spans="1:14">
      <c r="A87" s="1">
        <v>71</v>
      </c>
      <c r="B87" s="8">
        <f t="shared" si="14"/>
        <v>0.10650000000000007</v>
      </c>
      <c r="C87" s="8"/>
      <c r="D87" s="8">
        <f t="shared" si="13"/>
        <v>1.2285709692370543</v>
      </c>
      <c r="E87" s="8">
        <f t="shared" si="12"/>
        <v>0.25754805376861239</v>
      </c>
      <c r="F87" s="8"/>
      <c r="H87" s="204"/>
      <c r="I87" s="205"/>
      <c r="J87" s="206"/>
      <c r="K87" s="206"/>
      <c r="L87" s="207"/>
      <c r="M87" s="204"/>
      <c r="N87" s="9"/>
    </row>
    <row r="88" spans="1:14">
      <c r="A88" s="1">
        <v>72</v>
      </c>
      <c r="B88" s="8">
        <f t="shared" si="14"/>
        <v>0.10800000000000007</v>
      </c>
      <c r="C88" s="8"/>
      <c r="D88" s="8">
        <f t="shared" si="13"/>
        <v>1.2323313656407748</v>
      </c>
      <c r="E88" s="8">
        <f t="shared" si="12"/>
        <v>0.26027677575995917</v>
      </c>
      <c r="F88" s="8"/>
      <c r="H88" s="204"/>
      <c r="I88" s="205"/>
      <c r="J88" s="206"/>
      <c r="K88" s="206"/>
      <c r="L88" s="207"/>
      <c r="M88" s="204"/>
      <c r="N88" s="9"/>
    </row>
    <row r="89" spans="1:14">
      <c r="A89" s="1">
        <v>73</v>
      </c>
      <c r="B89" s="8">
        <f t="shared" si="14"/>
        <v>0.10950000000000007</v>
      </c>
      <c r="C89" s="8"/>
      <c r="D89" s="8">
        <f t="shared" si="13"/>
        <v>1.2361090531728032</v>
      </c>
      <c r="E89" s="8">
        <f t="shared" si="12"/>
        <v>0.2629429595939014</v>
      </c>
      <c r="F89" s="8"/>
      <c r="H89" s="204"/>
      <c r="I89" s="205"/>
      <c r="J89" s="206"/>
      <c r="K89" s="206"/>
      <c r="L89" s="207"/>
      <c r="M89" s="204"/>
      <c r="N89" s="9"/>
    </row>
    <row r="90" spans="1:14">
      <c r="A90" s="1">
        <v>74</v>
      </c>
      <c r="B90" s="8">
        <f t="shared" si="14"/>
        <v>0.11100000000000007</v>
      </c>
      <c r="C90" s="8"/>
      <c r="D90" s="8">
        <f t="shared" si="13"/>
        <v>1.239904138007063</v>
      </c>
      <c r="E90" s="8">
        <f t="shared" si="12"/>
        <v>0.26554848898082634</v>
      </c>
      <c r="F90" s="8"/>
      <c r="H90" s="204"/>
      <c r="I90" s="205"/>
      <c r="J90" s="206"/>
      <c r="K90" s="206"/>
      <c r="L90" s="207"/>
      <c r="M90" s="204"/>
      <c r="N90" s="9"/>
    </row>
    <row r="91" spans="1:14">
      <c r="A91" s="1">
        <v>75</v>
      </c>
      <c r="B91" s="8">
        <f t="shared" si="14"/>
        <v>0.11250000000000007</v>
      </c>
      <c r="C91" s="8"/>
      <c r="D91" s="8">
        <f t="shared" si="13"/>
        <v>1.243716727133662</v>
      </c>
      <c r="E91" s="8">
        <f t="shared" si="12"/>
        <v>0.26809513236909033</v>
      </c>
      <c r="F91" s="8"/>
      <c r="H91" s="204"/>
      <c r="I91" s="205"/>
      <c r="J91" s="206"/>
      <c r="K91" s="206"/>
      <c r="L91" s="207"/>
      <c r="M91" s="204"/>
      <c r="N91" s="9"/>
    </row>
    <row r="92" spans="1:14">
      <c r="A92" s="1">
        <v>76</v>
      </c>
      <c r="B92" s="8">
        <f t="shared" si="14"/>
        <v>0.11400000000000007</v>
      </c>
      <c r="C92" s="8"/>
      <c r="D92" s="8">
        <f t="shared" si="13"/>
        <v>1.2475469283664375</v>
      </c>
      <c r="E92" s="8">
        <f t="shared" si="12"/>
        <v>0.27058455240460433</v>
      </c>
      <c r="F92" s="8"/>
      <c r="H92" s="204"/>
      <c r="I92" s="205"/>
      <c r="J92" s="206"/>
      <c r="K92" s="206"/>
      <c r="L92" s="207"/>
      <c r="M92" s="204"/>
      <c r="N92" s="9"/>
    </row>
    <row r="93" spans="1:14">
      <c r="A93" s="1">
        <v>77</v>
      </c>
      <c r="B93" s="8">
        <f t="shared" si="14"/>
        <v>0.11550000000000007</v>
      </c>
      <c r="C93" s="8"/>
      <c r="D93" s="8">
        <f t="shared" si="13"/>
        <v>1.2513948503505743</v>
      </c>
      <c r="E93" s="8">
        <f t="shared" si="12"/>
        <v>0.27301831440399754</v>
      </c>
      <c r="F93" s="8"/>
      <c r="H93" s="204"/>
      <c r="I93" s="205"/>
      <c r="J93" s="206"/>
      <c r="K93" s="206"/>
      <c r="L93" s="207"/>
      <c r="M93" s="204"/>
      <c r="N93" s="9"/>
    </row>
    <row r="94" spans="1:14">
      <c r="A94" s="1">
        <v>78</v>
      </c>
      <c r="B94" s="8">
        <f t="shared" si="14"/>
        <v>0.11700000000000008</v>
      </c>
      <c r="C94" s="8"/>
      <c r="D94" s="8">
        <f t="shared" si="13"/>
        <v>1.2552606025703121</v>
      </c>
      <c r="E94" s="8">
        <f t="shared" si="12"/>
        <v>0.27539789396435121</v>
      </c>
      <c r="F94" s="8"/>
      <c r="H94" s="204"/>
      <c r="I94" s="205"/>
      <c r="J94" s="206"/>
      <c r="K94" s="206"/>
      <c r="L94" s="207"/>
      <c r="M94" s="204"/>
      <c r="N94" s="9"/>
    </row>
    <row r="95" spans="1:14">
      <c r="A95" s="1">
        <v>79</v>
      </c>
      <c r="B95" s="8">
        <f t="shared" si="14"/>
        <v>0.11850000000000008</v>
      </c>
      <c r="C95" s="8"/>
      <c r="D95" s="8">
        <f t="shared" si="13"/>
        <v>1.2591442953567331</v>
      </c>
      <c r="E95" s="8">
        <f t="shared" si="12"/>
        <v>0.27772468381474497</v>
      </c>
      <c r="F95" s="8"/>
      <c r="H95" s="204"/>
      <c r="I95" s="205"/>
      <c r="J95" s="206"/>
      <c r="K95" s="206"/>
      <c r="L95" s="207"/>
      <c r="M95" s="204"/>
      <c r="N95" s="9"/>
    </row>
    <row r="96" spans="1:14">
      <c r="A96" s="1">
        <v>80</v>
      </c>
      <c r="B96" s="8">
        <f t="shared" si="14"/>
        <v>0.12000000000000008</v>
      </c>
      <c r="C96" s="8"/>
      <c r="D96" s="8">
        <f t="shared" si="13"/>
        <v>1.2630460398956318</v>
      </c>
      <c r="E96" s="8">
        <f t="shared" si="12"/>
        <v>0.28000000000000008</v>
      </c>
      <c r="F96" s="8"/>
      <c r="H96" s="204"/>
      <c r="I96" s="205"/>
      <c r="J96" s="206"/>
      <c r="K96" s="206"/>
      <c r="L96" s="207"/>
      <c r="M96" s="204"/>
      <c r="N96" s="9"/>
    </row>
    <row r="97" spans="1:14">
      <c r="A97" s="1">
        <v>81</v>
      </c>
      <c r="B97" s="8">
        <f t="shared" si="14"/>
        <v>0.12150000000000008</v>
      </c>
      <c r="C97" s="8"/>
      <c r="D97" s="8">
        <f t="shared" si="13"/>
        <v>1.2669659482354771</v>
      </c>
      <c r="E97" s="8">
        <f t="shared" si="12"/>
        <v>0.2822250874745193</v>
      </c>
      <c r="F97" s="8"/>
      <c r="H97" s="204"/>
      <c r="I97" s="205"/>
      <c r="J97" s="206"/>
      <c r="K97" s="206"/>
      <c r="L97" s="207"/>
      <c r="M97" s="204"/>
      <c r="N97" s="9"/>
    </row>
    <row r="98" spans="1:14">
      <c r="A98" s="1">
        <v>82</v>
      </c>
      <c r="B98" s="8">
        <f t="shared" si="14"/>
        <v>0.12300000000000008</v>
      </c>
      <c r="C98" s="8"/>
      <c r="D98" s="8">
        <f t="shared" si="13"/>
        <v>1.2709041332954536</v>
      </c>
      <c r="E98" s="8">
        <f t="shared" si="12"/>
        <v>0.28440112517358307</v>
      </c>
      <c r="F98" s="8"/>
      <c r="H98" s="204"/>
      <c r="I98" s="205"/>
      <c r="J98" s="206"/>
      <c r="K98" s="206"/>
      <c r="L98" s="207"/>
      <c r="M98" s="204"/>
      <c r="N98" s="9"/>
    </row>
    <row r="99" spans="1:14">
      <c r="A99" s="1">
        <v>83</v>
      </c>
      <c r="B99" s="8">
        <f t="shared" si="14"/>
        <v>0.12450000000000008</v>
      </c>
      <c r="C99" s="8"/>
      <c r="D99" s="8">
        <f t="shared" si="13"/>
        <v>1.2748607088735939</v>
      </c>
      <c r="E99" s="8">
        <f t="shared" si="12"/>
        <v>0.28652923062054253</v>
      </c>
      <c r="F99" s="8"/>
      <c r="H99" s="204"/>
      <c r="I99" s="205"/>
      <c r="J99" s="206"/>
      <c r="K99" s="206"/>
      <c r="L99" s="207"/>
      <c r="M99" s="204"/>
      <c r="N99" s="9"/>
    </row>
    <row r="100" spans="1:14">
      <c r="A100" s="1">
        <v>84</v>
      </c>
      <c r="B100" s="8">
        <f t="shared" si="14"/>
        <v>0.12600000000000008</v>
      </c>
      <c r="C100" s="8"/>
      <c r="D100" s="8">
        <f t="shared" si="13"/>
        <v>1.2788357896550016</v>
      </c>
      <c r="E100" s="8">
        <f t="shared" si="12"/>
        <v>0.28861046412075925</v>
      </c>
      <c r="F100" s="8"/>
      <c r="H100" s="204"/>
      <c r="I100" s="205"/>
      <c r="J100" s="206"/>
      <c r="K100" s="206"/>
      <c r="L100" s="207"/>
      <c r="M100" s="204"/>
      <c r="N100" s="9"/>
    </row>
    <row r="101" spans="1:14">
      <c r="A101" s="1">
        <v>85</v>
      </c>
      <c r="B101" s="8">
        <f t="shared" si="14"/>
        <v>0.12750000000000009</v>
      </c>
      <c r="C101" s="8"/>
      <c r="D101" s="8">
        <f t="shared" si="13"/>
        <v>1.2828294912201597</v>
      </c>
      <c r="E101" s="8">
        <f t="shared" si="12"/>
        <v>0.29064583258667248</v>
      </c>
      <c r="F101" s="8"/>
      <c r="H101" s="204"/>
      <c r="I101" s="205"/>
      <c r="J101" s="206"/>
      <c r="K101" s="206"/>
      <c r="L101" s="207"/>
      <c r="M101" s="204"/>
      <c r="N101" s="9"/>
    </row>
    <row r="102" spans="1:14">
      <c r="A102" s="1">
        <v>86</v>
      </c>
      <c r="B102" s="8">
        <f t="shared" si="14"/>
        <v>0.12900000000000009</v>
      </c>
      <c r="C102" s="8"/>
      <c r="D102" s="8">
        <f t="shared" si="13"/>
        <v>1.2868419300533345</v>
      </c>
      <c r="E102" s="8">
        <f t="shared" si="12"/>
        <v>0.29263629303283634</v>
      </c>
      <c r="F102" s="8"/>
      <c r="H102" s="204"/>
      <c r="I102" s="205"/>
      <c r="J102" s="206"/>
      <c r="K102" s="206"/>
      <c r="L102" s="207"/>
      <c r="M102" s="204"/>
      <c r="N102" s="9"/>
    </row>
    <row r="103" spans="1:14">
      <c r="A103" s="1">
        <v>87</v>
      </c>
      <c r="B103" s="8">
        <f t="shared" si="14"/>
        <v>0.13050000000000009</v>
      </c>
      <c r="C103" s="8"/>
      <c r="D103" s="8">
        <f t="shared" si="13"/>
        <v>1.2908732235510665</v>
      </c>
      <c r="E103" s="8">
        <f t="shared" si="12"/>
        <v>0.29458275577501147</v>
      </c>
      <c r="F103" s="8"/>
      <c r="H103" s="204"/>
      <c r="I103" s="205"/>
      <c r="J103" s="206"/>
      <c r="K103" s="206"/>
      <c r="L103" s="207"/>
      <c r="M103" s="204"/>
      <c r="N103" s="9"/>
    </row>
    <row r="104" spans="1:14">
      <c r="A104" s="1">
        <v>88</v>
      </c>
      <c r="B104" s="8">
        <f t="shared" si="14"/>
        <v>0.13200000000000009</v>
      </c>
      <c r="C104" s="8"/>
      <c r="D104" s="8">
        <f t="shared" si="13"/>
        <v>1.2949234900307613</v>
      </c>
      <c r="E104" s="8">
        <f t="shared" si="12"/>
        <v>0.2964860873633029</v>
      </c>
      <c r="F104" s="8"/>
      <c r="H104" s="204"/>
      <c r="I104" s="205"/>
      <c r="J104" s="206"/>
      <c r="K104" s="206"/>
      <c r="L104" s="207"/>
      <c r="M104" s="204"/>
      <c r="N104" s="9"/>
    </row>
    <row r="105" spans="1:14">
      <c r="A105" s="1">
        <v>89</v>
      </c>
      <c r="B105" s="8">
        <f t="shared" si="14"/>
        <v>0.13350000000000009</v>
      </c>
      <c r="C105" s="8"/>
      <c r="D105" s="8">
        <f t="shared" si="13"/>
        <v>1.2989928487393672</v>
      </c>
      <c r="E105" s="8">
        <f t="shared" si="12"/>
        <v>0.298347113275795</v>
      </c>
      <c r="F105" s="8"/>
      <c r="H105" s="204"/>
      <c r="I105" s="205"/>
      <c r="J105" s="206"/>
      <c r="K105" s="206"/>
      <c r="L105" s="207"/>
      <c r="M105" s="204"/>
      <c r="N105" s="9"/>
    </row>
    <row r="106" spans="1:14">
      <c r="A106" s="1">
        <v>90</v>
      </c>
      <c r="B106" s="8">
        <f t="shared" si="14"/>
        <v>0.13500000000000009</v>
      </c>
      <c r="C106" s="8"/>
      <c r="D106" s="8">
        <f t="shared" si="13"/>
        <v>1.303081419862155</v>
      </c>
      <c r="E106" s="8">
        <f t="shared" si="12"/>
        <v>0.30016662039607278</v>
      </c>
      <c r="F106" s="8"/>
      <c r="H106" s="204"/>
      <c r="I106" s="205"/>
      <c r="J106" s="206"/>
      <c r="K106" s="206"/>
      <c r="L106" s="207"/>
      <c r="M106" s="204"/>
      <c r="N106" s="9"/>
    </row>
    <row r="107" spans="1:14">
      <c r="A107" s="1">
        <v>91</v>
      </c>
      <c r="B107" s="8">
        <f t="shared" si="14"/>
        <v>0.13650000000000009</v>
      </c>
      <c r="C107" s="8"/>
      <c r="D107" s="8">
        <f t="shared" si="13"/>
        <v>1.307189324531592</v>
      </c>
      <c r="E107" s="8">
        <f t="shared" si="12"/>
        <v>0.30194535929535338</v>
      </c>
      <c r="F107" s="8"/>
      <c r="H107" s="204"/>
      <c r="I107" s="205"/>
      <c r="J107" s="206"/>
      <c r="K107" s="206"/>
      <c r="L107" s="207"/>
      <c r="M107" s="204"/>
      <c r="N107" s="9"/>
    </row>
    <row r="108" spans="1:14">
      <c r="A108" s="1">
        <v>92</v>
      </c>
      <c r="B108" s="8">
        <f t="shared" si="14"/>
        <v>0.13800000000000009</v>
      </c>
      <c r="C108" s="8"/>
      <c r="D108" s="8">
        <f t="shared" si="13"/>
        <v>1.3113166848363131</v>
      </c>
      <c r="E108" s="8">
        <f t="shared" si="12"/>
        <v>0.30368404633763701</v>
      </c>
      <c r="F108" s="8"/>
      <c r="H108" s="204"/>
      <c r="I108" s="205"/>
      <c r="J108" s="206"/>
      <c r="K108" s="206"/>
      <c r="L108" s="207"/>
      <c r="M108" s="204"/>
      <c r="N108" s="9"/>
    </row>
    <row r="109" spans="1:14">
      <c r="A109" s="1">
        <v>93</v>
      </c>
      <c r="B109" s="8">
        <f t="shared" si="14"/>
        <v>0.1395000000000001</v>
      </c>
      <c r="C109" s="8"/>
      <c r="D109" s="8">
        <f t="shared" si="13"/>
        <v>1.315463623830192</v>
      </c>
      <c r="E109" s="8">
        <f t="shared" si="12"/>
        <v>0.30538336562425933</v>
      </c>
      <c r="F109" s="8"/>
      <c r="H109" s="204"/>
      <c r="I109" s="205"/>
      <c r="J109" s="206"/>
      <c r="K109" s="206"/>
      <c r="L109" s="207"/>
      <c r="M109" s="204"/>
      <c r="N109" s="9"/>
    </row>
    <row r="110" spans="1:14">
      <c r="A110" s="1">
        <v>94</v>
      </c>
      <c r="B110" s="8">
        <f t="shared" si="14"/>
        <v>0.1410000000000001</v>
      </c>
      <c r="C110" s="8"/>
      <c r="D110" s="8">
        <f t="shared" si="13"/>
        <v>1.3196302655415151</v>
      </c>
      <c r="E110" s="8">
        <f t="shared" si="12"/>
        <v>0.30704397079245843</v>
      </c>
      <c r="F110" s="8"/>
      <c r="H110" s="204"/>
      <c r="I110" s="205"/>
      <c r="J110" s="206"/>
      <c r="K110" s="206"/>
      <c r="L110" s="207"/>
      <c r="M110" s="204"/>
      <c r="N110" s="9"/>
    </row>
    <row r="111" spans="1:14">
      <c r="A111" s="1">
        <v>95</v>
      </c>
      <c r="B111" s="8">
        <f t="shared" si="14"/>
        <v>0.1425000000000001</v>
      </c>
      <c r="C111" s="8"/>
      <c r="D111" s="8">
        <f t="shared" si="13"/>
        <v>1.3238167349822521</v>
      </c>
      <c r="E111" s="8">
        <f t="shared" ref="E111:E174" si="15">IF(B111&gt;$C$12,$E$3,IF(B111&lt;=$C$11,0,2*SQRT($B$5^2/4-(B111-$B$5/2-$C$11)^2)))</f>
        <v>0.30866648668101315</v>
      </c>
      <c r="F111" s="8"/>
      <c r="H111" s="204"/>
      <c r="I111" s="205"/>
      <c r="J111" s="206"/>
      <c r="K111" s="206"/>
      <c r="L111" s="207"/>
      <c r="M111" s="204"/>
      <c r="N111" s="9"/>
    </row>
    <row r="112" spans="1:14">
      <c r="A112" s="1">
        <v>96</v>
      </c>
      <c r="B112" s="8">
        <f t="shared" si="14"/>
        <v>0.1440000000000001</v>
      </c>
      <c r="C112" s="8"/>
      <c r="D112" s="8">
        <f t="shared" si="13"/>
        <v>1.3280231581574364</v>
      </c>
      <c r="E112" s="8">
        <f t="shared" si="15"/>
        <v>0.31025151087464514</v>
      </c>
      <c r="F112" s="8"/>
      <c r="H112" s="204"/>
      <c r="I112" s="205"/>
      <c r="J112" s="206"/>
      <c r="K112" s="206"/>
      <c r="L112" s="207"/>
      <c r="M112" s="204"/>
      <c r="N112" s="9"/>
    </row>
    <row r="113" spans="1:14">
      <c r="A113" s="1">
        <v>97</v>
      </c>
      <c r="B113" s="8">
        <f t="shared" si="14"/>
        <v>0.1455000000000001</v>
      </c>
      <c r="C113" s="8"/>
      <c r="D113" s="8">
        <f t="shared" si="13"/>
        <v>1.3322496620746447</v>
      </c>
      <c r="E113" s="8">
        <f t="shared" si="15"/>
        <v>0.31179961513767146</v>
      </c>
      <c r="F113" s="8"/>
      <c r="H113" s="204"/>
      <c r="I113" s="205"/>
      <c r="J113" s="206"/>
      <c r="K113" s="206"/>
      <c r="L113" s="207"/>
      <c r="M113" s="204"/>
      <c r="N113" s="9"/>
    </row>
    <row r="114" spans="1:14">
      <c r="A114" s="1">
        <v>98</v>
      </c>
      <c r="B114" s="8">
        <f t="shared" si="14"/>
        <v>0.1470000000000001</v>
      </c>
      <c r="C114" s="8"/>
      <c r="D114" s="8">
        <f t="shared" si="13"/>
        <v>1.3364963747535836</v>
      </c>
      <c r="E114" s="8">
        <f t="shared" si="15"/>
        <v>0.31331134674633165</v>
      </c>
      <c r="F114" s="8"/>
      <c r="H114" s="204"/>
      <c r="I114" s="205"/>
      <c r="J114" s="206"/>
      <c r="K114" s="206"/>
      <c r="L114" s="207"/>
      <c r="M114" s="204"/>
      <c r="N114" s="9"/>
    </row>
    <row r="115" spans="1:14">
      <c r="A115" s="1">
        <v>99</v>
      </c>
      <c r="B115" s="8">
        <f t="shared" si="14"/>
        <v>0.1485000000000001</v>
      </c>
      <c r="C115" s="8"/>
      <c r="D115" s="8">
        <f t="shared" si="13"/>
        <v>1.3407634252357861</v>
      </c>
      <c r="E115" s="8">
        <f t="shared" si="15"/>
        <v>0.31478722972827228</v>
      </c>
      <c r="F115" s="8"/>
      <c r="H115" s="204"/>
      <c r="I115" s="205"/>
      <c r="J115" s="206"/>
      <c r="K115" s="206"/>
      <c r="L115" s="207"/>
      <c r="M115" s="204"/>
      <c r="N115" s="9"/>
    </row>
    <row r="116" spans="1:14">
      <c r="A116" s="1">
        <v>100</v>
      </c>
      <c r="B116" s="8">
        <f t="shared" si="14"/>
        <v>0.15000000000000011</v>
      </c>
      <c r="C116" s="8"/>
      <c r="D116" s="8">
        <f t="shared" si="13"/>
        <v>1.3450509435944122</v>
      </c>
      <c r="E116" s="8">
        <f t="shared" si="15"/>
        <v>0.316227766016838</v>
      </c>
      <c r="F116" s="8"/>
      <c r="H116" s="204"/>
      <c r="I116" s="205"/>
      <c r="J116" s="206"/>
      <c r="K116" s="206"/>
      <c r="L116" s="207"/>
      <c r="M116" s="204"/>
      <c r="N116" s="9"/>
    </row>
    <row r="117" spans="1:14">
      <c r="A117" s="1">
        <v>101</v>
      </c>
      <c r="B117" s="8">
        <f t="shared" si="14"/>
        <v>0.15150000000000011</v>
      </c>
      <c r="C117" s="8"/>
      <c r="D117" s="8">
        <f t="shared" si="13"/>
        <v>1.3493590609441628</v>
      </c>
      <c r="E117" s="8">
        <f t="shared" si="15"/>
        <v>0.31763343652707604</v>
      </c>
      <c r="F117" s="8"/>
      <c r="H117" s="204"/>
      <c r="I117" s="205"/>
      <c r="J117" s="206"/>
      <c r="K117" s="206"/>
      <c r="L117" s="207"/>
      <c r="M117" s="204"/>
      <c r="N117" s="9"/>
    </row>
    <row r="118" spans="1:14">
      <c r="A118" s="1">
        <v>102</v>
      </c>
      <c r="B118" s="8">
        <f t="shared" si="14"/>
        <v>0.15300000000000011</v>
      </c>
      <c r="C118" s="8"/>
      <c r="D118" s="8">
        <f t="shared" si="13"/>
        <v>1.353687909451303</v>
      </c>
      <c r="E118" s="8">
        <f t="shared" si="15"/>
        <v>0.31900470215970178</v>
      </c>
      <c r="F118" s="8"/>
      <c r="H118" s="204"/>
      <c r="I118" s="205"/>
      <c r="J118" s="206"/>
      <c r="K118" s="206"/>
      <c r="L118" s="207"/>
      <c r="M118" s="204"/>
      <c r="N118" s="9"/>
    </row>
    <row r="119" spans="1:14">
      <c r="A119" s="1">
        <v>103</v>
      </c>
      <c r="B119" s="8">
        <f t="shared" si="14"/>
        <v>0.15450000000000011</v>
      </c>
      <c r="C119" s="8"/>
      <c r="D119" s="8">
        <f t="shared" si="13"/>
        <v>1.3580376223438</v>
      </c>
      <c r="E119" s="8">
        <f t="shared" si="15"/>
        <v>0.32034200473868557</v>
      </c>
      <c r="F119" s="8"/>
      <c r="H119" s="204"/>
      <c r="I119" s="205"/>
      <c r="J119" s="206"/>
      <c r="K119" s="206"/>
      <c r="L119" s="207"/>
      <c r="M119" s="204"/>
      <c r="N119" s="9"/>
    </row>
    <row r="120" spans="1:14">
      <c r="A120" s="1">
        <v>104</v>
      </c>
      <c r="B120" s="8">
        <f t="shared" si="14"/>
        <v>0.15600000000000011</v>
      </c>
      <c r="C120" s="8"/>
      <c r="D120" s="8">
        <f t="shared" si="13"/>
        <v>1.3624083339215733</v>
      </c>
      <c r="E120" s="8">
        <f t="shared" si="15"/>
        <v>0.32164576788759408</v>
      </c>
      <c r="F120" s="8"/>
      <c r="H120" s="204"/>
      <c r="I120" s="205"/>
      <c r="J120" s="206"/>
      <c r="K120" s="206"/>
      <c r="L120" s="207"/>
      <c r="M120" s="204"/>
      <c r="N120" s="9"/>
    </row>
    <row r="121" spans="1:14">
      <c r="A121" s="1">
        <v>105</v>
      </c>
      <c r="B121" s="8">
        <f t="shared" si="14"/>
        <v>0.15750000000000011</v>
      </c>
      <c r="C121" s="8"/>
      <c r="D121" s="8">
        <f t="shared" si="13"/>
        <v>1.3668001795668607</v>
      </c>
      <c r="E121" s="8">
        <f t="shared" si="15"/>
        <v>0.32291639784935056</v>
      </c>
      <c r="F121" s="8"/>
      <c r="H121" s="204"/>
      <c r="I121" s="205"/>
      <c r="J121" s="206"/>
      <c r="K121" s="206"/>
      <c r="L121" s="207"/>
      <c r="M121" s="204"/>
      <c r="N121" s="9"/>
    </row>
    <row r="122" spans="1:14">
      <c r="A122" s="1">
        <v>106</v>
      </c>
      <c r="B122" s="8">
        <f t="shared" si="14"/>
        <v>0.15900000000000011</v>
      </c>
      <c r="C122" s="8"/>
      <c r="D122" s="8">
        <f t="shared" si="13"/>
        <v>1.371213295754703</v>
      </c>
      <c r="E122" s="8">
        <f t="shared" si="15"/>
        <v>0.32415428425365606</v>
      </c>
      <c r="F122" s="8"/>
      <c r="H122" s="204"/>
      <c r="I122" s="205"/>
      <c r="J122" s="206"/>
      <c r="K122" s="206"/>
      <c r="L122" s="207"/>
      <c r="M122" s="204"/>
      <c r="N122" s="9"/>
    </row>
    <row r="123" spans="1:14">
      <c r="A123" s="1">
        <v>107</v>
      </c>
      <c r="B123" s="8">
        <f t="shared" si="14"/>
        <v>0.16050000000000011</v>
      </c>
      <c r="C123" s="8"/>
      <c r="D123" s="8">
        <f t="shared" si="13"/>
        <v>1.3756478200635465</v>
      </c>
      <c r="E123" s="8">
        <f t="shared" si="15"/>
        <v>0.32535980083593619</v>
      </c>
      <c r="F123" s="8"/>
      <c r="H123" s="204"/>
      <c r="I123" s="205"/>
      <c r="J123" s="206"/>
      <c r="K123" s="206"/>
      <c r="L123" s="207"/>
      <c r="M123" s="204"/>
      <c r="N123" s="9"/>
    </row>
    <row r="124" spans="1:14">
      <c r="A124" s="1">
        <v>108</v>
      </c>
      <c r="B124" s="8">
        <f t="shared" si="14"/>
        <v>0.16200000000000012</v>
      </c>
      <c r="C124" s="8"/>
      <c r="D124" s="8">
        <f t="shared" si="13"/>
        <v>1.3801038911859649</v>
      </c>
      <c r="E124" s="8">
        <f t="shared" si="15"/>
        <v>0.32653330611133691</v>
      </c>
      <c r="F124" s="8"/>
      <c r="H124" s="204"/>
      <c r="I124" s="205"/>
      <c r="J124" s="206"/>
      <c r="K124" s="206"/>
      <c r="L124" s="207"/>
      <c r="M124" s="204"/>
      <c r="N124" s="9"/>
    </row>
    <row r="125" spans="1:14">
      <c r="A125" s="1">
        <v>109</v>
      </c>
      <c r="B125" s="8">
        <f t="shared" si="14"/>
        <v>0.16350000000000012</v>
      </c>
      <c r="C125" s="8"/>
      <c r="D125" s="8">
        <f t="shared" si="13"/>
        <v>1.3845816489395035</v>
      </c>
      <c r="E125" s="8">
        <f t="shared" si="15"/>
        <v>0.32767514400698761</v>
      </c>
      <c r="F125" s="8"/>
      <c r="H125" s="204"/>
      <c r="I125" s="205"/>
      <c r="J125" s="206"/>
      <c r="K125" s="206"/>
      <c r="L125" s="207"/>
      <c r="M125" s="204"/>
      <c r="N125" s="9"/>
    </row>
    <row r="126" spans="1:14">
      <c r="A126" s="1">
        <v>110</v>
      </c>
      <c r="B126" s="8">
        <f t="shared" si="14"/>
        <v>0.16500000000000012</v>
      </c>
      <c r="C126" s="8"/>
      <c r="D126" s="8">
        <f t="shared" si="13"/>
        <v>1.3890812342776482</v>
      </c>
      <c r="E126" s="8">
        <f t="shared" si="15"/>
        <v>0.32878564445547198</v>
      </c>
      <c r="F126" s="8"/>
      <c r="H126" s="204"/>
      <c r="I126" s="205"/>
      <c r="J126" s="206"/>
      <c r="K126" s="206"/>
      <c r="L126" s="207"/>
      <c r="M126" s="204"/>
      <c r="N126" s="9"/>
    </row>
    <row r="127" spans="1:14">
      <c r="A127" s="1">
        <v>111</v>
      </c>
      <c r="B127" s="8">
        <f t="shared" si="14"/>
        <v>0.16650000000000012</v>
      </c>
      <c r="C127" s="8"/>
      <c r="D127" s="8">
        <f t="shared" si="13"/>
        <v>1.3936027893009166</v>
      </c>
      <c r="E127" s="8">
        <f t="shared" si="15"/>
        <v>0.32986512395219963</v>
      </c>
      <c r="F127" s="8"/>
      <c r="H127" s="204"/>
      <c r="I127" s="205"/>
      <c r="J127" s="206"/>
      <c r="K127" s="206"/>
      <c r="L127" s="207"/>
      <c r="M127" s="204"/>
      <c r="N127" s="9"/>
    </row>
    <row r="128" spans="1:14">
      <c r="A128" s="1">
        <v>112</v>
      </c>
      <c r="B128" s="8">
        <f t="shared" si="14"/>
        <v>0.16800000000000012</v>
      </c>
      <c r="C128" s="8"/>
      <c r="D128" s="8">
        <f t="shared" si="13"/>
        <v>1.3981464572680788</v>
      </c>
      <c r="E128" s="8">
        <f t="shared" si="15"/>
        <v>0.33091388607914302</v>
      </c>
      <c r="F128" s="8"/>
      <c r="H128" s="204"/>
      <c r="I128" s="205"/>
      <c r="J128" s="206"/>
      <c r="K128" s="206"/>
      <c r="L128" s="207"/>
      <c r="M128" s="204"/>
      <c r="N128" s="9"/>
    </row>
    <row r="129" spans="1:14">
      <c r="A129" s="1">
        <v>113</v>
      </c>
      <c r="B129" s="8">
        <f t="shared" si="14"/>
        <v>0.16950000000000012</v>
      </c>
      <c r="C129" s="8"/>
      <c r="D129" s="8">
        <f t="shared" si="13"/>
        <v>1.4027123826075043</v>
      </c>
      <c r="E129" s="8">
        <f t="shared" si="15"/>
        <v>0.3319322219972024</v>
      </c>
      <c r="F129" s="8"/>
      <c r="H129" s="204"/>
      <c r="I129" s="205"/>
      <c r="J129" s="206"/>
      <c r="K129" s="206"/>
      <c r="L129" s="207"/>
      <c r="M129" s="204"/>
      <c r="N129" s="9"/>
    </row>
    <row r="130" spans="1:14">
      <c r="A130" s="1">
        <v>114</v>
      </c>
      <c r="B130" s="8">
        <f t="shared" si="14"/>
        <v>0.17100000000000012</v>
      </c>
      <c r="C130" s="8"/>
      <c r="D130" s="8">
        <f t="shared" si="13"/>
        <v>1.4073007109286382</v>
      </c>
      <c r="E130" s="8">
        <f t="shared" si="15"/>
        <v>0.33292041090927432</v>
      </c>
      <c r="F130" s="8"/>
      <c r="H130" s="204"/>
      <c r="I130" s="205"/>
      <c r="J130" s="206"/>
      <c r="K130" s="206"/>
      <c r="L130" s="207"/>
      <c r="M130" s="204"/>
      <c r="N130" s="9"/>
    </row>
    <row r="131" spans="1:14">
      <c r="A131" s="1">
        <v>115</v>
      </c>
      <c r="B131" s="8">
        <f t="shared" si="14"/>
        <v>0.17250000000000013</v>
      </c>
      <c r="C131" s="8"/>
      <c r="D131" s="8">
        <f t="shared" si="13"/>
        <v>1.4119115890336118</v>
      </c>
      <c r="E131" s="8">
        <f t="shared" si="15"/>
        <v>0.33387872049593104</v>
      </c>
      <c r="F131" s="8"/>
      <c r="H131" s="204"/>
      <c r="I131" s="205"/>
      <c r="J131" s="206"/>
      <c r="K131" s="206"/>
      <c r="L131" s="207"/>
      <c r="M131" s="204"/>
      <c r="N131" s="9"/>
    </row>
    <row r="132" spans="1:14">
      <c r="A132" s="1">
        <v>116</v>
      </c>
      <c r="B132" s="8">
        <f t="shared" si="14"/>
        <v>0.17400000000000013</v>
      </c>
      <c r="C132" s="8"/>
      <c r="D132" s="8">
        <f t="shared" si="13"/>
        <v>1.4165451649289853</v>
      </c>
      <c r="E132" s="8">
        <f t="shared" si="15"/>
        <v>0.33480740732546532</v>
      </c>
      <c r="F132" s="8"/>
      <c r="H132" s="204"/>
      <c r="I132" s="205"/>
      <c r="J132" s="206"/>
      <c r="K132" s="206"/>
      <c r="L132" s="207"/>
      <c r="M132" s="204"/>
      <c r="N132" s="9"/>
    </row>
    <row r="133" spans="1:14">
      <c r="A133" s="1">
        <v>117</v>
      </c>
      <c r="B133" s="8">
        <f t="shared" si="14"/>
        <v>0.17550000000000013</v>
      </c>
      <c r="C133" s="8"/>
      <c r="D133" s="8">
        <f t="shared" si="13"/>
        <v>1.4212015878376223</v>
      </c>
      <c r="E133" s="8">
        <f t="shared" si="15"/>
        <v>0.33570671723991469</v>
      </c>
      <c r="F133" s="8"/>
      <c r="H133" s="204"/>
      <c r="I133" s="205"/>
      <c r="J133" s="206"/>
      <c r="K133" s="206"/>
      <c r="L133" s="207"/>
      <c r="M133" s="204"/>
      <c r="N133" s="9"/>
    </row>
    <row r="134" spans="1:14">
      <c r="A134" s="1">
        <v>118</v>
      </c>
      <c r="B134" s="8">
        <f t="shared" si="14"/>
        <v>0.17700000000000013</v>
      </c>
      <c r="C134" s="8"/>
      <c r="D134" s="8">
        <f t="shared" si="13"/>
        <v>1.4258810082107083</v>
      </c>
      <c r="E134" s="8">
        <f t="shared" si="15"/>
        <v>0.33657688571855321</v>
      </c>
      <c r="F134" s="8"/>
      <c r="H134" s="204"/>
      <c r="I134" s="205"/>
      <c r="J134" s="206"/>
      <c r="K134" s="206"/>
      <c r="L134" s="207"/>
      <c r="M134" s="204"/>
      <c r="N134" s="9"/>
    </row>
    <row r="135" spans="1:14">
      <c r="A135" s="1">
        <v>119</v>
      </c>
      <c r="B135" s="8">
        <f t="shared" si="14"/>
        <v>0.17850000000000013</v>
      </c>
      <c r="C135" s="8"/>
      <c r="D135" s="8">
        <f t="shared" si="13"/>
        <v>1.430583577739901</v>
      </c>
      <c r="E135" s="8">
        <f t="shared" si="15"/>
        <v>0.33741813822022082</v>
      </c>
      <c r="F135" s="8"/>
      <c r="H135" s="204"/>
      <c r="I135" s="205"/>
      <c r="J135" s="206"/>
      <c r="K135" s="206"/>
      <c r="L135" s="207"/>
      <c r="M135" s="204"/>
      <c r="N135" s="9"/>
    </row>
    <row r="136" spans="1:14">
      <c r="A136" s="1">
        <v>120</v>
      </c>
      <c r="B136" s="8">
        <f t="shared" si="14"/>
        <v>0.18000000000000013</v>
      </c>
      <c r="C136" s="8"/>
      <c r="D136" s="8">
        <f t="shared" si="13"/>
        <v>1.4353094493696237</v>
      </c>
      <c r="E136" s="8">
        <f t="shared" si="15"/>
        <v>0.33823069050575533</v>
      </c>
      <c r="F136" s="8"/>
      <c r="H136" s="204"/>
      <c r="I136" s="205"/>
      <c r="J136" s="206"/>
      <c r="K136" s="206"/>
      <c r="L136" s="207"/>
      <c r="M136" s="204"/>
      <c r="N136" s="9"/>
    </row>
    <row r="137" spans="1:14">
      <c r="A137" s="1">
        <v>121</v>
      </c>
      <c r="B137" s="8">
        <f t="shared" si="14"/>
        <v>0.18150000000000013</v>
      </c>
      <c r="C137" s="8"/>
      <c r="D137" s="8">
        <f t="shared" si="13"/>
        <v>1.4400587773095037</v>
      </c>
      <c r="E137" s="8">
        <f t="shared" si="15"/>
        <v>0.33901474894169431</v>
      </c>
      <c r="F137" s="8"/>
      <c r="H137" s="204"/>
      <c r="I137" s="205"/>
      <c r="J137" s="206"/>
      <c r="K137" s="206"/>
      <c r="L137" s="207"/>
      <c r="M137" s="204"/>
      <c r="N137" s="9"/>
    </row>
    <row r="138" spans="1:14">
      <c r="A138" s="1">
        <v>122</v>
      </c>
      <c r="B138" s="8">
        <f t="shared" si="14"/>
        <v>0.18300000000000013</v>
      </c>
      <c r="C138" s="8"/>
      <c r="D138" s="8">
        <f t="shared" si="13"/>
        <v>1.4448317170469493</v>
      </c>
      <c r="E138" s="8">
        <f t="shared" si="15"/>
        <v>0.33977051078632475</v>
      </c>
      <c r="F138" s="8"/>
      <c r="H138" s="204"/>
      <c r="I138" s="205"/>
      <c r="J138" s="206"/>
      <c r="K138" s="206"/>
      <c r="L138" s="207"/>
      <c r="M138" s="204"/>
      <c r="N138" s="9"/>
    </row>
    <row r="139" spans="1:14">
      <c r="A139" s="1">
        <v>123</v>
      </c>
      <c r="B139" s="8">
        <f t="shared" si="14"/>
        <v>0.18450000000000014</v>
      </c>
      <c r="C139" s="8"/>
      <c r="D139" s="8">
        <f t="shared" si="13"/>
        <v>1.4496284253598779</v>
      </c>
      <c r="E139" s="8">
        <f t="shared" si="15"/>
        <v>0.3404981644590761</v>
      </c>
      <c r="F139" s="8"/>
      <c r="H139" s="204"/>
      <c r="I139" s="205"/>
      <c r="J139" s="206"/>
      <c r="K139" s="206"/>
      <c r="L139" s="207"/>
      <c r="M139" s="204"/>
      <c r="N139" s="9"/>
    </row>
    <row r="140" spans="1:14">
      <c r="A140" s="1">
        <v>124</v>
      </c>
      <c r="B140" s="8">
        <f t="shared" si="14"/>
        <v>0.18600000000000014</v>
      </c>
      <c r="C140" s="8"/>
      <c r="D140" s="8">
        <f t="shared" si="13"/>
        <v>1.4544490603295903</v>
      </c>
      <c r="E140" s="8">
        <f t="shared" si="15"/>
        <v>0.34119788979417798</v>
      </c>
      <c r="F140" s="8"/>
      <c r="H140" s="204"/>
      <c r="I140" s="205"/>
      <c r="J140" s="206"/>
      <c r="K140" s="206"/>
      <c r="L140" s="207"/>
      <c r="M140" s="204"/>
      <c r="N140" s="9"/>
    </row>
    <row r="141" spans="1:14">
      <c r="A141" s="1">
        <v>125</v>
      </c>
      <c r="B141" s="8">
        <f t="shared" si="14"/>
        <v>0.18750000000000014</v>
      </c>
      <c r="C141" s="8"/>
      <c r="D141" s="8">
        <f t="shared" si="13"/>
        <v>1.4592937813537961</v>
      </c>
      <c r="E141" s="8">
        <f t="shared" si="15"/>
        <v>0.34186985827943361</v>
      </c>
      <c r="F141" s="8"/>
      <c r="H141" s="204"/>
      <c r="I141" s="205"/>
      <c r="J141" s="206"/>
      <c r="K141" s="206"/>
      <c r="L141" s="207"/>
      <c r="M141" s="204"/>
      <c r="N141" s="9"/>
    </row>
    <row r="142" spans="1:14">
      <c r="A142" s="1">
        <v>126</v>
      </c>
      <c r="B142" s="8">
        <f t="shared" si="14"/>
        <v>0.18900000000000014</v>
      </c>
      <c r="C142" s="8"/>
      <c r="D142" s="8">
        <f t="shared" si="13"/>
        <v>1.4641627491597879</v>
      </c>
      <c r="E142" s="8">
        <f t="shared" si="15"/>
        <v>0.34251423328089597</v>
      </c>
      <c r="F142" s="8"/>
      <c r="H142" s="204"/>
      <c r="I142" s="205"/>
      <c r="J142" s="206"/>
      <c r="K142" s="206"/>
      <c r="L142" s="207"/>
      <c r="M142" s="204"/>
      <c r="N142" s="9"/>
    </row>
    <row r="143" spans="1:14">
      <c r="A143" s="1">
        <v>127</v>
      </c>
      <c r="B143" s="8">
        <f t="shared" si="14"/>
        <v>0.19050000000000014</v>
      </c>
      <c r="C143" s="8"/>
      <c r="D143" s="8">
        <f t="shared" si="13"/>
        <v>1.4690561258177741</v>
      </c>
      <c r="E143" s="8">
        <f t="shared" si="15"/>
        <v>0.34313117025417555</v>
      </c>
      <c r="F143" s="8"/>
      <c r="H143" s="204"/>
      <c r="I143" s="205"/>
      <c r="J143" s="206"/>
      <c r="K143" s="206"/>
      <c r="L143" s="207"/>
      <c r="M143" s="204"/>
      <c r="N143" s="9"/>
    </row>
    <row r="144" spans="1:14">
      <c r="A144" s="1">
        <v>128</v>
      </c>
      <c r="B144" s="8">
        <f t="shared" si="14"/>
        <v>0.19200000000000014</v>
      </c>
      <c r="C144" s="8"/>
      <c r="D144" s="8">
        <f t="shared" si="13"/>
        <v>1.473974074754367</v>
      </c>
      <c r="E144" s="8">
        <f t="shared" si="15"/>
        <v>0.3437208169430534</v>
      </c>
      <c r="F144" s="8"/>
      <c r="H144" s="204"/>
      <c r="I144" s="205"/>
      <c r="J144" s="206"/>
      <c r="K144" s="206"/>
      <c r="L144" s="207"/>
      <c r="M144" s="204"/>
      <c r="N144" s="9"/>
    </row>
    <row r="145" spans="1:14">
      <c r="A145" s="1">
        <v>129</v>
      </c>
      <c r="B145" s="8">
        <f t="shared" si="14"/>
        <v>0.19350000000000014</v>
      </c>
      <c r="C145" s="8"/>
      <c r="D145" s="8">
        <f t="shared" ref="D145:D208" si="16">IF(B145&gt;SUM(D$9:F$9),1,IF(B145&lt;D$9,(1/(1+(C$10-1)*B145/D$9))^2,IF(B145&lt;SUM(D$9:E$9),(1/C$10)^2,(1/(1+(C$10-1)*(SUM(D$9:F$9)-B145)/F$9))^2)))</f>
        <v>1.4789167607662237</v>
      </c>
      <c r="E145" s="8">
        <f t="shared" si="15"/>
        <v>0.34428331356602226</v>
      </c>
      <c r="F145" s="8"/>
      <c r="H145" s="204"/>
      <c r="I145" s="205"/>
      <c r="J145" s="206"/>
      <c r="K145" s="206"/>
      <c r="L145" s="207"/>
      <c r="M145" s="204"/>
      <c r="N145" s="9"/>
    </row>
    <row r="146" spans="1:14">
      <c r="A146" s="1">
        <v>130</v>
      </c>
      <c r="B146" s="8">
        <f t="shared" ref="B146:B209" si="17">B145+C$14</f>
        <v>0.19500000000000015</v>
      </c>
      <c r="C146" s="8"/>
      <c r="D146" s="8">
        <f t="shared" si="16"/>
        <v>1.4838843500338568</v>
      </c>
      <c r="E146" s="8">
        <f t="shared" si="15"/>
        <v>0.34481879299133339</v>
      </c>
      <c r="F146" s="8"/>
      <c r="H146" s="204"/>
      <c r="I146" s="205"/>
      <c r="J146" s="206"/>
      <c r="K146" s="206"/>
      <c r="L146" s="207"/>
      <c r="M146" s="204"/>
      <c r="N146" s="9"/>
    </row>
    <row r="147" spans="1:14">
      <c r="A147" s="1">
        <v>131</v>
      </c>
      <c r="B147" s="8">
        <f t="shared" si="17"/>
        <v>0.19650000000000015</v>
      </c>
      <c r="C147" s="8"/>
      <c r="D147" s="8">
        <f t="shared" si="16"/>
        <v>1.4888770101355995</v>
      </c>
      <c r="E147" s="8">
        <f t="shared" si="15"/>
        <v>0.34532738090108062</v>
      </c>
      <c r="F147" s="8"/>
      <c r="H147" s="204"/>
      <c r="I147" s="205"/>
      <c r="J147" s="206"/>
      <c r="K147" s="206"/>
      <c r="L147" s="207"/>
      <c r="M147" s="204"/>
      <c r="N147" s="9"/>
    </row>
    <row r="148" spans="1:14">
      <c r="A148" s="1">
        <v>132</v>
      </c>
      <c r="B148" s="8">
        <f t="shared" si="17"/>
        <v>0.19800000000000015</v>
      </c>
      <c r="C148" s="8"/>
      <c r="D148" s="8">
        <f t="shared" si="16"/>
        <v>1.49389491006174</v>
      </c>
      <c r="E148" s="8">
        <f t="shared" si="15"/>
        <v>0.34580919594481579</v>
      </c>
      <c r="F148" s="8"/>
      <c r="H148" s="204"/>
      <c r="I148" s="205"/>
      <c r="J148" s="206"/>
      <c r="K148" s="206"/>
      <c r="L148" s="207"/>
      <c r="M148" s="204"/>
      <c r="N148" s="9"/>
    </row>
    <row r="149" spans="1:14">
      <c r="A149" s="1">
        <v>133</v>
      </c>
      <c r="B149" s="8">
        <f t="shared" si="17"/>
        <v>0.19950000000000015</v>
      </c>
      <c r="C149" s="8"/>
      <c r="D149" s="8">
        <f t="shared" si="16"/>
        <v>1.4989382202288222</v>
      </c>
      <c r="E149" s="8">
        <f t="shared" si="15"/>
        <v>0.3462643498831493</v>
      </c>
      <c r="F149" s="8"/>
      <c r="H149" s="204"/>
      <c r="I149" s="205"/>
      <c r="J149" s="206"/>
      <c r="K149" s="206"/>
      <c r="L149" s="207"/>
      <c r="M149" s="204"/>
      <c r="N149" s="9"/>
    </row>
    <row r="150" spans="1:14">
      <c r="A150" s="1">
        <v>134</v>
      </c>
      <c r="B150" s="8">
        <f t="shared" si="17"/>
        <v>0.20100000000000015</v>
      </c>
      <c r="C150" s="8"/>
      <c r="D150" s="8">
        <f t="shared" si="16"/>
        <v>1.5040071124941108</v>
      </c>
      <c r="E150" s="8">
        <f t="shared" si="15"/>
        <v>0.34669294772175568</v>
      </c>
      <c r="F150" s="8"/>
      <c r="H150" s="204"/>
      <c r="I150" s="205"/>
      <c r="J150" s="206"/>
      <c r="K150" s="206"/>
      <c r="L150" s="207"/>
      <c r="M150" s="204"/>
      <c r="N150" s="9"/>
    </row>
    <row r="151" spans="1:14">
      <c r="A151" s="1">
        <v>135</v>
      </c>
      <c r="B151" s="8">
        <f t="shared" si="17"/>
        <v>0.20250000000000015</v>
      </c>
      <c r="C151" s="8"/>
      <c r="D151" s="8">
        <f t="shared" si="16"/>
        <v>1.5091017601702379</v>
      </c>
      <c r="E151" s="8">
        <f t="shared" si="15"/>
        <v>0.3470950878361721</v>
      </c>
      <c r="F151" s="8"/>
      <c r="H151" s="204"/>
      <c r="I151" s="205"/>
      <c r="J151" s="206"/>
      <c r="K151" s="206"/>
      <c r="L151" s="207"/>
      <c r="M151" s="204"/>
      <c r="N151" s="9"/>
    </row>
    <row r="152" spans="1:14">
      <c r="A152" s="1">
        <v>136</v>
      </c>
      <c r="B152" s="8">
        <f t="shared" si="17"/>
        <v>0.20400000000000015</v>
      </c>
      <c r="C152" s="8"/>
      <c r="D152" s="8">
        <f t="shared" si="16"/>
        <v>1.5142223380400153</v>
      </c>
      <c r="E152" s="8">
        <f t="shared" si="15"/>
        <v>0.34747086208774403</v>
      </c>
      <c r="F152" s="8"/>
      <c r="H152" s="204"/>
      <c r="I152" s="205"/>
      <c r="J152" s="206"/>
      <c r="K152" s="206"/>
      <c r="L152" s="207"/>
      <c r="M152" s="204"/>
      <c r="N152" s="9"/>
    </row>
    <row r="153" spans="1:14">
      <c r="A153" s="1">
        <v>137</v>
      </c>
      <c r="B153" s="8">
        <f t="shared" si="17"/>
        <v>0.20550000000000015</v>
      </c>
      <c r="C153" s="8"/>
      <c r="D153" s="8">
        <f t="shared" si="16"/>
        <v>1.519369022371424</v>
      </c>
      <c r="E153" s="8">
        <f t="shared" si="15"/>
        <v>0.34782035593104671</v>
      </c>
      <c r="F153" s="8"/>
      <c r="H153" s="204"/>
      <c r="I153" s="205"/>
      <c r="J153" s="206"/>
      <c r="K153" s="206"/>
      <c r="L153" s="207"/>
      <c r="M153" s="204"/>
      <c r="N153" s="9"/>
    </row>
    <row r="154" spans="1:14">
      <c r="A154" s="1">
        <v>138</v>
      </c>
      <c r="B154" s="8">
        <f t="shared" si="17"/>
        <v>0.20700000000000016</v>
      </c>
      <c r="C154" s="8"/>
      <c r="D154" s="8">
        <f t="shared" si="16"/>
        <v>1.5245419909327853</v>
      </c>
      <c r="E154" s="8">
        <f t="shared" si="15"/>
        <v>0.34814364851308144</v>
      </c>
      <c r="F154" s="8"/>
      <c r="H154" s="204"/>
      <c r="I154" s="205"/>
      <c r="J154" s="206"/>
      <c r="K154" s="206"/>
      <c r="L154" s="207"/>
      <c r="M154" s="204"/>
      <c r="N154" s="9"/>
    </row>
    <row r="155" spans="1:14">
      <c r="A155" s="1">
        <v>139</v>
      </c>
      <c r="B155" s="8">
        <f t="shared" si="17"/>
        <v>0.20850000000000016</v>
      </c>
      <c r="C155" s="8"/>
      <c r="D155" s="8">
        <f t="shared" si="16"/>
        <v>1.5297414230081117</v>
      </c>
      <c r="E155" s="8">
        <f t="shared" si="15"/>
        <v>0.34844081276452105</v>
      </c>
      <c r="F155" s="8"/>
      <c r="H155" s="204"/>
      <c r="I155" s="205"/>
      <c r="J155" s="206"/>
      <c r="K155" s="206"/>
      <c r="L155" s="207"/>
      <c r="M155" s="204"/>
      <c r="N155" s="9"/>
    </row>
    <row r="156" spans="1:14">
      <c r="A156" s="1">
        <v>140</v>
      </c>
      <c r="B156" s="8">
        <f t="shared" si="17"/>
        <v>0.21000000000000016</v>
      </c>
      <c r="C156" s="8"/>
      <c r="D156" s="8">
        <f t="shared" si="16"/>
        <v>1.534967499412641</v>
      </c>
      <c r="E156" s="8">
        <f t="shared" si="15"/>
        <v>0.34871191548325386</v>
      </c>
      <c r="F156" s="8"/>
      <c r="H156" s="204"/>
      <c r="I156" s="205"/>
      <c r="J156" s="206"/>
      <c r="K156" s="206"/>
      <c r="L156" s="207"/>
      <c r="M156" s="204"/>
      <c r="N156" s="9"/>
    </row>
    <row r="157" spans="1:14">
      <c r="A157" s="1">
        <v>141</v>
      </c>
      <c r="B157" s="8">
        <f t="shared" si="17"/>
        <v>0.21150000000000016</v>
      </c>
      <c r="C157" s="8"/>
      <c r="D157" s="8">
        <f t="shared" si="16"/>
        <v>1.540220402508554</v>
      </c>
      <c r="E157" s="8">
        <f t="shared" si="15"/>
        <v>0.34895701741045415</v>
      </c>
      <c r="F157" s="8"/>
      <c r="H157" s="204"/>
      <c r="I157" s="205"/>
      <c r="J157" s="206"/>
      <c r="K157" s="206"/>
      <c r="L157" s="207"/>
      <c r="M157" s="204"/>
      <c r="N157" s="9"/>
    </row>
    <row r="158" spans="1:14">
      <c r="A158" s="1">
        <v>142</v>
      </c>
      <c r="B158" s="8">
        <f t="shared" si="17"/>
        <v>0.21300000000000016</v>
      </c>
      <c r="C158" s="8"/>
      <c r="D158" s="8">
        <f t="shared" si="16"/>
        <v>1.5455003162208873</v>
      </c>
      <c r="E158" s="8">
        <f t="shared" si="15"/>
        <v>0.34917617329938194</v>
      </c>
      <c r="F158" s="8"/>
      <c r="H158" s="204"/>
      <c r="I158" s="205"/>
      <c r="J158" s="206"/>
      <c r="K158" s="206"/>
      <c r="L158" s="207"/>
      <c r="M158" s="204"/>
      <c r="N158" s="9"/>
    </row>
    <row r="159" spans="1:14">
      <c r="A159" s="1">
        <v>143</v>
      </c>
      <c r="B159" s="8">
        <f t="shared" si="17"/>
        <v>0.21450000000000016</v>
      </c>
      <c r="C159" s="8"/>
      <c r="D159" s="8">
        <f t="shared" si="16"/>
        <v>1.5508074260536322</v>
      </c>
      <c r="E159" s="8">
        <f t="shared" si="15"/>
        <v>0.34936943197709786</v>
      </c>
      <c r="F159" s="8"/>
      <c r="H159" s="204"/>
      <c r="I159" s="205"/>
      <c r="J159" s="206"/>
      <c r="K159" s="206"/>
      <c r="L159" s="207"/>
      <c r="M159" s="204"/>
      <c r="N159" s="9"/>
    </row>
    <row r="160" spans="1:14">
      <c r="A160" s="1">
        <v>144</v>
      </c>
      <c r="B160" s="8">
        <f t="shared" si="17"/>
        <v>0.21600000000000016</v>
      </c>
      <c r="C160" s="8"/>
      <c r="D160" s="8">
        <f t="shared" si="16"/>
        <v>1.5561419191060271</v>
      </c>
      <c r="E160" s="8">
        <f t="shared" si="15"/>
        <v>0.34953683639925565</v>
      </c>
      <c r="F160" s="8"/>
      <c r="H160" s="204"/>
      <c r="I160" s="205"/>
      <c r="J160" s="206"/>
      <c r="K160" s="206"/>
      <c r="L160" s="207"/>
      <c r="M160" s="204"/>
      <c r="N160" s="9"/>
    </row>
    <row r="161" spans="1:14">
      <c r="A161" s="1">
        <v>145</v>
      </c>
      <c r="B161" s="8">
        <f t="shared" si="17"/>
        <v>0.21750000000000017</v>
      </c>
      <c r="C161" s="8"/>
      <c r="D161" s="8">
        <f t="shared" si="16"/>
        <v>1.561503984089049</v>
      </c>
      <c r="E161" s="8">
        <f t="shared" si="15"/>
        <v>0.34967842369811725</v>
      </c>
      <c r="F161" s="8"/>
      <c r="H161" s="204"/>
      <c r="I161" s="205"/>
      <c r="J161" s="206"/>
      <c r="K161" s="206"/>
      <c r="L161" s="207"/>
      <c r="M161" s="204"/>
      <c r="N161" s="9"/>
    </row>
    <row r="162" spans="1:14">
      <c r="A162" s="1">
        <v>146</v>
      </c>
      <c r="B162" s="8">
        <f t="shared" si="17"/>
        <v>0.21900000000000017</v>
      </c>
      <c r="C162" s="8"/>
      <c r="D162" s="8">
        <f t="shared" si="16"/>
        <v>1.5668938113421029</v>
      </c>
      <c r="E162" s="8">
        <f t="shared" si="15"/>
        <v>0.34979422522391646</v>
      </c>
      <c r="F162" s="8"/>
      <c r="H162" s="204"/>
      <c r="I162" s="205"/>
      <c r="J162" s="206"/>
      <c r="K162" s="206"/>
      <c r="L162" s="207"/>
      <c r="M162" s="204"/>
      <c r="N162" s="9"/>
    </row>
    <row r="163" spans="1:14">
      <c r="A163" s="1">
        <v>147</v>
      </c>
      <c r="B163" s="8">
        <f t="shared" si="17"/>
        <v>0.22050000000000017</v>
      </c>
      <c r="C163" s="8"/>
      <c r="D163" s="8">
        <f t="shared" si="16"/>
        <v>1.5723115928499134</v>
      </c>
      <c r="E163" s="8">
        <f t="shared" si="15"/>
        <v>0.34988426657967914</v>
      </c>
      <c r="F163" s="8"/>
      <c r="H163" s="204"/>
      <c r="I163" s="205"/>
      <c r="J163" s="206"/>
      <c r="K163" s="206"/>
      <c r="L163" s="207"/>
      <c r="M163" s="204"/>
      <c r="N163" s="9"/>
    </row>
    <row r="164" spans="1:14">
      <c r="A164" s="1">
        <v>148</v>
      </c>
      <c r="B164" s="8">
        <f t="shared" si="17"/>
        <v>0.22200000000000017</v>
      </c>
      <c r="C164" s="8"/>
      <c r="D164" s="8">
        <f t="shared" si="16"/>
        <v>1.5777575222596225</v>
      </c>
      <c r="E164" s="8">
        <f t="shared" si="15"/>
        <v>0.34994856764959048</v>
      </c>
      <c r="F164" s="8"/>
      <c r="H164" s="204"/>
      <c r="I164" s="205"/>
      <c r="J164" s="206"/>
      <c r="K164" s="206"/>
      <c r="L164" s="207"/>
      <c r="M164" s="204"/>
      <c r="N164" s="9"/>
    </row>
    <row r="165" spans="1:14">
      <c r="A165" s="1">
        <v>149</v>
      </c>
      <c r="B165" s="8">
        <f t="shared" si="17"/>
        <v>0.22350000000000017</v>
      </c>
      <c r="C165" s="8"/>
      <c r="D165" s="8">
        <f t="shared" si="16"/>
        <v>1.5832317948980912</v>
      </c>
      <c r="E165" s="8">
        <f t="shared" si="15"/>
        <v>0.34998714262098257</v>
      </c>
      <c r="F165" s="8"/>
      <c r="H165" s="204"/>
      <c r="I165" s="205"/>
      <c r="J165" s="206"/>
      <c r="K165" s="206"/>
      <c r="L165" s="207"/>
      <c r="M165" s="204"/>
      <c r="N165" s="9"/>
    </row>
    <row r="166" spans="1:14">
      <c r="A166" s="1">
        <v>150</v>
      </c>
      <c r="B166" s="8">
        <f t="shared" si="17"/>
        <v>0.22500000000000017</v>
      </c>
      <c r="C166" s="8"/>
      <c r="D166" s="8">
        <f t="shared" si="16"/>
        <v>1.5887346077894151</v>
      </c>
      <c r="E166" s="8">
        <f t="shared" si="15"/>
        <v>0.35</v>
      </c>
      <c r="F166" s="8"/>
      <c r="H166" s="204"/>
      <c r="I166" s="205"/>
      <c r="J166" s="206"/>
      <c r="K166" s="206"/>
      <c r="L166" s="207"/>
      <c r="M166" s="204"/>
      <c r="N166" s="9"/>
    </row>
    <row r="167" spans="1:14">
      <c r="A167" s="1">
        <v>151</v>
      </c>
      <c r="B167" s="8">
        <f t="shared" si="17"/>
        <v>0.22650000000000017</v>
      </c>
      <c r="C167" s="8"/>
      <c r="D167" s="8">
        <f t="shared" si="16"/>
        <v>1.5942661596726539</v>
      </c>
      <c r="E167" s="8">
        <f t="shared" si="15"/>
        <v>0.34998714262098252</v>
      </c>
      <c r="F167" s="8"/>
      <c r="H167" s="204"/>
      <c r="I167" s="205"/>
      <c r="J167" s="206"/>
      <c r="K167" s="206"/>
      <c r="L167" s="207"/>
      <c r="M167" s="204"/>
      <c r="N167" s="9"/>
    </row>
    <row r="168" spans="1:14">
      <c r="A168" s="1">
        <v>152</v>
      </c>
      <c r="B168" s="8">
        <f t="shared" si="17"/>
        <v>0.22800000000000017</v>
      </c>
      <c r="C168" s="8"/>
      <c r="D168" s="8">
        <f t="shared" si="16"/>
        <v>1.5998266510197716</v>
      </c>
      <c r="E168" s="8">
        <f t="shared" si="15"/>
        <v>0.34994856764959043</v>
      </c>
      <c r="F168" s="8"/>
      <c r="H168" s="204"/>
      <c r="I168" s="205"/>
      <c r="J168" s="206"/>
      <c r="K168" s="206"/>
      <c r="L168" s="207"/>
      <c r="M168" s="204"/>
      <c r="N168" s="9"/>
    </row>
    <row r="169" spans="1:14">
      <c r="A169" s="1">
        <v>153</v>
      </c>
      <c r="B169" s="8">
        <f t="shared" si="17"/>
        <v>0.22950000000000018</v>
      </c>
      <c r="C169" s="8"/>
      <c r="D169" s="8">
        <f t="shared" si="16"/>
        <v>1.6054162840538062</v>
      </c>
      <c r="E169" s="8">
        <f t="shared" si="15"/>
        <v>0.34988426657967914</v>
      </c>
      <c r="F169" s="8"/>
      <c r="H169" s="204"/>
      <c r="I169" s="205"/>
      <c r="J169" s="206"/>
      <c r="K169" s="206"/>
      <c r="L169" s="207"/>
      <c r="M169" s="204"/>
      <c r="N169" s="9"/>
    </row>
    <row r="170" spans="1:14">
      <c r="A170" s="1">
        <v>154</v>
      </c>
      <c r="B170" s="8">
        <f t="shared" si="17"/>
        <v>0.23100000000000018</v>
      </c>
      <c r="C170" s="8"/>
      <c r="D170" s="8">
        <f t="shared" si="16"/>
        <v>1.6110352627672495</v>
      </c>
      <c r="E170" s="8">
        <f t="shared" si="15"/>
        <v>0.34979422522391646</v>
      </c>
      <c r="F170" s="8"/>
      <c r="H170" s="204"/>
      <c r="I170" s="205"/>
      <c r="J170" s="206"/>
      <c r="K170" s="206"/>
      <c r="L170" s="207"/>
      <c r="M170" s="204"/>
      <c r="N170" s="9"/>
    </row>
    <row r="171" spans="1:14">
      <c r="A171" s="1">
        <v>155</v>
      </c>
      <c r="B171" s="8">
        <f t="shared" si="17"/>
        <v>0.23250000000000018</v>
      </c>
      <c r="C171" s="8"/>
      <c r="D171" s="8">
        <f t="shared" si="16"/>
        <v>1.616683792940665</v>
      </c>
      <c r="E171" s="8">
        <f t="shared" si="15"/>
        <v>0.34967842369811719</v>
      </c>
      <c r="F171" s="8"/>
      <c r="H171" s="204"/>
      <c r="I171" s="205"/>
      <c r="J171" s="206"/>
      <c r="K171" s="206"/>
      <c r="L171" s="207"/>
      <c r="M171" s="204"/>
      <c r="N171" s="9"/>
    </row>
    <row r="172" spans="1:14">
      <c r="A172" s="1">
        <v>156</v>
      </c>
      <c r="B172" s="8">
        <f t="shared" si="17"/>
        <v>0.23400000000000018</v>
      </c>
      <c r="C172" s="8"/>
      <c r="D172" s="8">
        <f t="shared" si="16"/>
        <v>1.6223620821615248</v>
      </c>
      <c r="E172" s="8">
        <f t="shared" si="15"/>
        <v>0.34953683639925559</v>
      </c>
      <c r="F172" s="8"/>
      <c r="H172" s="204"/>
      <c r="I172" s="205"/>
      <c r="J172" s="206"/>
      <c r="K172" s="206"/>
      <c r="L172" s="207"/>
      <c r="M172" s="204"/>
      <c r="N172" s="9"/>
    </row>
    <row r="173" spans="1:14">
      <c r="A173" s="1">
        <v>157</v>
      </c>
      <c r="B173" s="8">
        <f t="shared" si="17"/>
        <v>0.23550000000000018</v>
      </c>
      <c r="C173" s="8"/>
      <c r="D173" s="8">
        <f t="shared" si="16"/>
        <v>1.6280703398432832</v>
      </c>
      <c r="E173" s="8">
        <f t="shared" si="15"/>
        <v>0.3493694319770978</v>
      </c>
      <c r="F173" s="8"/>
      <c r="H173" s="204"/>
      <c r="I173" s="205"/>
      <c r="J173" s="206"/>
      <c r="K173" s="206"/>
      <c r="L173" s="207"/>
      <c r="M173" s="204"/>
      <c r="N173" s="9"/>
    </row>
    <row r="174" spans="1:14">
      <c r="A174" s="1">
        <v>158</v>
      </c>
      <c r="B174" s="8">
        <f t="shared" si="17"/>
        <v>0.23700000000000018</v>
      </c>
      <c r="C174" s="8"/>
      <c r="D174" s="8">
        <f t="shared" si="16"/>
        <v>1.633808777244685</v>
      </c>
      <c r="E174" s="8">
        <f t="shared" si="15"/>
        <v>0.34917617329938189</v>
      </c>
      <c r="F174" s="8"/>
      <c r="H174" s="204"/>
      <c r="I174" s="205"/>
      <c r="J174" s="206"/>
      <c r="K174" s="206"/>
      <c r="L174" s="207"/>
      <c r="M174" s="204"/>
      <c r="N174" s="9"/>
    </row>
    <row r="175" spans="1:14">
      <c r="A175" s="1">
        <v>159</v>
      </c>
      <c r="B175" s="8">
        <f t="shared" si="17"/>
        <v>0.23850000000000018</v>
      </c>
      <c r="C175" s="8"/>
      <c r="D175" s="8">
        <f t="shared" si="16"/>
        <v>1.6395776074893127</v>
      </c>
      <c r="E175" s="8">
        <f t="shared" ref="E175:E238" si="18">IF(B175&gt;$C$12,$E$3,IF(B175&lt;=$C$11,0,2*SQRT($B$5^2/4-(B175-$B$5/2-$C$11)^2)))</f>
        <v>0.3489570174104541</v>
      </c>
      <c r="F175" s="8"/>
      <c r="H175" s="204"/>
      <c r="I175" s="205"/>
      <c r="J175" s="206"/>
      <c r="K175" s="206"/>
      <c r="L175" s="207"/>
      <c r="M175" s="204"/>
      <c r="N175" s="9"/>
    </row>
    <row r="176" spans="1:14">
      <c r="A176" s="1">
        <v>160</v>
      </c>
      <c r="B176" s="8">
        <f t="shared" si="17"/>
        <v>0.24000000000000019</v>
      </c>
      <c r="C176" s="8"/>
      <c r="D176" s="8">
        <f t="shared" si="16"/>
        <v>1.6453770455853742</v>
      </c>
      <c r="E176" s="8">
        <f t="shared" si="18"/>
        <v>0.34871191548325381</v>
      </c>
      <c r="F176" s="8"/>
      <c r="H176" s="204"/>
      <c r="I176" s="205"/>
      <c r="J176" s="206"/>
      <c r="K176" s="206"/>
      <c r="L176" s="207"/>
      <c r="M176" s="204"/>
      <c r="N176" s="9"/>
    </row>
    <row r="177" spans="1:14">
      <c r="A177" s="1">
        <v>161</v>
      </c>
      <c r="B177" s="8">
        <f t="shared" si="17"/>
        <v>0.24150000000000019</v>
      </c>
      <c r="C177" s="8"/>
      <c r="D177" s="8">
        <f t="shared" si="16"/>
        <v>1.6512073084457364</v>
      </c>
      <c r="E177" s="8">
        <f t="shared" si="18"/>
        <v>0.34844081276452099</v>
      </c>
      <c r="F177" s="8"/>
      <c r="H177" s="204"/>
      <c r="I177" s="205"/>
      <c r="J177" s="206"/>
      <c r="K177" s="206"/>
      <c r="L177" s="207"/>
      <c r="M177" s="204"/>
      <c r="N177" s="9"/>
    </row>
    <row r="178" spans="1:14">
      <c r="A178" s="1">
        <v>162</v>
      </c>
      <c r="B178" s="8">
        <f t="shared" si="17"/>
        <v>0.24300000000000019</v>
      </c>
      <c r="C178" s="8"/>
      <c r="D178" s="8">
        <f t="shared" si="16"/>
        <v>1.6570686149082112</v>
      </c>
      <c r="E178" s="8">
        <f t="shared" si="18"/>
        <v>0.34814364851308138</v>
      </c>
      <c r="F178" s="8"/>
      <c r="H178" s="204"/>
      <c r="I178" s="205"/>
      <c r="J178" s="206"/>
      <c r="K178" s="206"/>
      <c r="L178" s="207"/>
      <c r="M178" s="204"/>
      <c r="N178" s="9"/>
    </row>
    <row r="179" spans="1:14">
      <c r="A179" s="1">
        <v>163</v>
      </c>
      <c r="B179" s="8">
        <f t="shared" si="17"/>
        <v>0.24450000000000019</v>
      </c>
      <c r="C179" s="8"/>
      <c r="D179" s="8">
        <f t="shared" si="16"/>
        <v>1.6629611857560853</v>
      </c>
      <c r="E179" s="8">
        <f t="shared" si="18"/>
        <v>0.3478203559310466</v>
      </c>
      <c r="F179" s="8"/>
      <c r="H179" s="204"/>
      <c r="I179" s="205"/>
      <c r="J179" s="206"/>
      <c r="K179" s="206"/>
      <c r="L179" s="207"/>
      <c r="M179" s="204"/>
      <c r="N179" s="9"/>
    </row>
    <row r="180" spans="1:14">
      <c r="A180" s="1">
        <v>164</v>
      </c>
      <c r="B180" s="8">
        <f t="shared" si="17"/>
        <v>0.24600000000000019</v>
      </c>
      <c r="C180" s="8"/>
      <c r="D180" s="8">
        <f t="shared" si="16"/>
        <v>1.6688852437389181</v>
      </c>
      <c r="E180" s="8">
        <f t="shared" si="18"/>
        <v>0.34747086208774391</v>
      </c>
      <c r="F180" s="8"/>
      <c r="H180" s="204"/>
      <c r="I180" s="205"/>
      <c r="J180" s="206"/>
      <c r="K180" s="206"/>
      <c r="L180" s="207"/>
      <c r="M180" s="204"/>
      <c r="N180" s="9"/>
    </row>
    <row r="181" spans="1:14">
      <c r="A181" s="1">
        <v>165</v>
      </c>
      <c r="B181" s="8">
        <f t="shared" si="17"/>
        <v>0.24750000000000019</v>
      </c>
      <c r="C181" s="8"/>
      <c r="D181" s="8">
        <f t="shared" si="16"/>
        <v>1.6748410135935878</v>
      </c>
      <c r="E181" s="8">
        <f t="shared" si="18"/>
        <v>0.34709508783617199</v>
      </c>
      <c r="F181" s="8"/>
      <c r="H181" s="204"/>
      <c r="I181" s="205"/>
      <c r="J181" s="206"/>
      <c r="K181" s="206"/>
      <c r="L181" s="207"/>
      <c r="M181" s="204"/>
      <c r="N181" s="9"/>
    </row>
    <row r="182" spans="1:14">
      <c r="A182" s="1">
        <v>166</v>
      </c>
      <c r="B182" s="8">
        <f t="shared" si="17"/>
        <v>0.24900000000000019</v>
      </c>
      <c r="C182" s="8"/>
      <c r="D182" s="8">
        <f t="shared" si="16"/>
        <v>1.6808287220656084</v>
      </c>
      <c r="E182" s="8">
        <f t="shared" si="18"/>
        <v>0.34669294772175557</v>
      </c>
      <c r="F182" s="8"/>
      <c r="H182" s="204"/>
      <c r="I182" s="205"/>
      <c r="J182" s="206"/>
      <c r="K182" s="206"/>
      <c r="L182" s="207"/>
      <c r="M182" s="204"/>
      <c r="N182" s="9"/>
    </row>
    <row r="183" spans="1:14">
      <c r="A183" s="1">
        <v>167</v>
      </c>
      <c r="B183" s="8">
        <f t="shared" si="17"/>
        <v>0.25050000000000017</v>
      </c>
      <c r="C183" s="8"/>
      <c r="D183" s="8">
        <f t="shared" si="16"/>
        <v>1.6868485979307102</v>
      </c>
      <c r="E183" s="8">
        <f t="shared" si="18"/>
        <v>0.34626434988314919</v>
      </c>
      <c r="F183" s="8"/>
      <c r="H183" s="204"/>
      <c r="I183" s="205"/>
      <c r="J183" s="206"/>
      <c r="K183" s="206"/>
      <c r="L183" s="207"/>
      <c r="M183" s="204"/>
      <c r="N183" s="9"/>
    </row>
    <row r="184" spans="1:14">
      <c r="A184" s="1">
        <v>168</v>
      </c>
      <c r="B184" s="8">
        <f t="shared" si="17"/>
        <v>0.25200000000000017</v>
      </c>
      <c r="C184" s="8"/>
      <c r="D184" s="8">
        <f t="shared" si="16"/>
        <v>1.6929008720166945</v>
      </c>
      <c r="E184" s="8">
        <f t="shared" si="18"/>
        <v>0.34580919594481568</v>
      </c>
      <c r="F184" s="8"/>
      <c r="H184" s="204"/>
      <c r="I184" s="205"/>
      <c r="J184" s="206"/>
      <c r="K184" s="206"/>
      <c r="L184" s="207"/>
      <c r="M184" s="204"/>
      <c r="N184" s="9"/>
    </row>
    <row r="185" spans="1:14">
      <c r="A185" s="1">
        <v>169</v>
      </c>
      <c r="B185" s="8">
        <f t="shared" si="17"/>
        <v>0.25350000000000017</v>
      </c>
      <c r="C185" s="8"/>
      <c r="D185" s="8">
        <f t="shared" si="16"/>
        <v>1.6989857772255585</v>
      </c>
      <c r="E185" s="8">
        <f t="shared" si="18"/>
        <v>0.34532738090108051</v>
      </c>
      <c r="F185" s="8"/>
      <c r="H185" s="204"/>
      <c r="I185" s="205"/>
      <c r="J185" s="206"/>
      <c r="K185" s="206"/>
      <c r="L185" s="207"/>
      <c r="M185" s="204"/>
      <c r="N185" s="9"/>
    </row>
    <row r="186" spans="1:14">
      <c r="A186" s="1">
        <v>170</v>
      </c>
      <c r="B186" s="8">
        <f t="shared" si="17"/>
        <v>0.25500000000000017</v>
      </c>
      <c r="C186" s="8"/>
      <c r="D186" s="8">
        <f t="shared" si="16"/>
        <v>1.705103548555905</v>
      </c>
      <c r="E186" s="8">
        <f t="shared" si="18"/>
        <v>0.34481879299133328</v>
      </c>
      <c r="F186" s="8"/>
      <c r="H186" s="204"/>
      <c r="I186" s="205"/>
      <c r="J186" s="206"/>
      <c r="K186" s="206"/>
      <c r="L186" s="207"/>
      <c r="M186" s="204"/>
      <c r="N186" s="9"/>
    </row>
    <row r="187" spans="1:14">
      <c r="A187" s="1">
        <v>171</v>
      </c>
      <c r="B187" s="8">
        <f t="shared" si="17"/>
        <v>0.25650000000000017</v>
      </c>
      <c r="C187" s="8"/>
      <c r="D187" s="8">
        <f t="shared" si="16"/>
        <v>1.7112544231256261</v>
      </c>
      <c r="E187" s="8">
        <f t="shared" si="18"/>
        <v>0.34428331356602215</v>
      </c>
      <c r="F187" s="8"/>
      <c r="H187" s="204"/>
      <c r="I187" s="205"/>
      <c r="J187" s="206"/>
      <c r="K187" s="206"/>
      <c r="L187" s="207"/>
      <c r="M187" s="204"/>
      <c r="N187" s="9"/>
    </row>
    <row r="188" spans="1:14">
      <c r="A188" s="1">
        <v>172</v>
      </c>
      <c r="B188" s="8">
        <f t="shared" si="17"/>
        <v>0.25800000000000017</v>
      </c>
      <c r="C188" s="8"/>
      <c r="D188" s="8">
        <f t="shared" si="16"/>
        <v>1.7174386401948889</v>
      </c>
      <c r="E188" s="8">
        <f t="shared" si="18"/>
        <v>0.34372081694305329</v>
      </c>
      <c r="F188" s="8"/>
      <c r="H188" s="204"/>
      <c r="I188" s="205"/>
      <c r="J188" s="206"/>
      <c r="K188" s="206"/>
      <c r="L188" s="207"/>
      <c r="M188" s="204"/>
      <c r="N188" s="9"/>
    </row>
    <row r="189" spans="1:14">
      <c r="A189" s="1">
        <v>173</v>
      </c>
      <c r="B189" s="8">
        <f t="shared" si="17"/>
        <v>0.25950000000000017</v>
      </c>
      <c r="C189" s="8"/>
      <c r="D189" s="8">
        <f t="shared" si="16"/>
        <v>1.7236564411893935</v>
      </c>
      <c r="E189" s="8">
        <f t="shared" si="18"/>
        <v>0.34313117025417544</v>
      </c>
      <c r="F189" s="8"/>
      <c r="H189" s="204"/>
      <c r="I189" s="205"/>
      <c r="J189" s="206"/>
      <c r="K189" s="206"/>
      <c r="L189" s="207"/>
      <c r="M189" s="204"/>
      <c r="N189" s="9"/>
    </row>
    <row r="190" spans="1:14">
      <c r="A190" s="1">
        <v>174</v>
      </c>
      <c r="B190" s="8">
        <f t="shared" si="17"/>
        <v>0.26100000000000018</v>
      </c>
      <c r="C190" s="8"/>
      <c r="D190" s="8">
        <f t="shared" si="16"/>
        <v>1.7299080697239417</v>
      </c>
      <c r="E190" s="8">
        <f t="shared" si="18"/>
        <v>0.34251423328089586</v>
      </c>
      <c r="F190" s="8"/>
      <c r="H190" s="204"/>
      <c r="I190" s="205"/>
      <c r="J190" s="206"/>
      <c r="K190" s="206"/>
      <c r="L190" s="207"/>
      <c r="M190" s="204"/>
      <c r="N190" s="9"/>
    </row>
    <row r="191" spans="1:14">
      <c r="A191" s="1">
        <v>175</v>
      </c>
      <c r="B191" s="8">
        <f t="shared" si="17"/>
        <v>0.26250000000000018</v>
      </c>
      <c r="C191" s="8"/>
      <c r="D191" s="8">
        <f t="shared" si="16"/>
        <v>1.7361937716262981</v>
      </c>
      <c r="E191" s="8">
        <f t="shared" si="18"/>
        <v>0.34186985827943345</v>
      </c>
      <c r="F191" s="8"/>
      <c r="H191" s="204"/>
      <c r="I191" s="205"/>
      <c r="J191" s="206"/>
      <c r="K191" s="206"/>
      <c r="L191" s="207"/>
      <c r="M191" s="204"/>
      <c r="N191" s="9"/>
    </row>
    <row r="192" spans="1:14">
      <c r="A192" s="1">
        <v>176</v>
      </c>
      <c r="B192" s="8">
        <f t="shared" si="17"/>
        <v>0.26400000000000018</v>
      </c>
      <c r="C192" s="8"/>
      <c r="D192" s="8">
        <f t="shared" si="16"/>
        <v>1.7425137949613561</v>
      </c>
      <c r="E192" s="8">
        <f t="shared" si="18"/>
        <v>0.34119788979417781</v>
      </c>
      <c r="F192" s="8"/>
      <c r="H192" s="204"/>
      <c r="I192" s="205"/>
      <c r="J192" s="206"/>
      <c r="K192" s="206"/>
      <c r="L192" s="207"/>
      <c r="M192" s="204"/>
      <c r="N192" s="9"/>
    </row>
    <row r="193" spans="1:14">
      <c r="A193" s="1">
        <v>177</v>
      </c>
      <c r="B193" s="8">
        <f t="shared" si="17"/>
        <v>0.26550000000000018</v>
      </c>
      <c r="C193" s="8"/>
      <c r="D193" s="8">
        <f t="shared" si="16"/>
        <v>1.7488683900556137</v>
      </c>
      <c r="E193" s="8">
        <f t="shared" si="18"/>
        <v>0.34049816445907594</v>
      </c>
      <c r="F193" s="8"/>
      <c r="H193" s="204"/>
      <c r="I193" s="205"/>
      <c r="J193" s="206"/>
      <c r="K193" s="206"/>
      <c r="L193" s="207"/>
      <c r="M193" s="204"/>
      <c r="N193" s="9"/>
    </row>
    <row r="194" spans="1:14">
      <c r="A194" s="1">
        <v>178</v>
      </c>
      <c r="B194" s="8">
        <f t="shared" si="17"/>
        <v>0.26700000000000018</v>
      </c>
      <c r="C194" s="8"/>
      <c r="D194" s="8">
        <f t="shared" si="16"/>
        <v>1.7552578095219598</v>
      </c>
      <c r="E194" s="8">
        <f t="shared" si="18"/>
        <v>0.33977051078632459</v>
      </c>
      <c r="F194" s="8"/>
      <c r="H194" s="204"/>
      <c r="I194" s="205"/>
      <c r="J194" s="206"/>
      <c r="K194" s="206"/>
      <c r="L194" s="207"/>
      <c r="M194" s="204"/>
      <c r="N194" s="9"/>
    </row>
    <row r="195" spans="1:14">
      <c r="A195" s="1">
        <v>179</v>
      </c>
      <c r="B195" s="8">
        <f t="shared" si="17"/>
        <v>0.26850000000000018</v>
      </c>
      <c r="C195" s="8"/>
      <c r="D195" s="8">
        <f t="shared" si="16"/>
        <v>1.7616823082847841</v>
      </c>
      <c r="E195" s="8">
        <f t="shared" si="18"/>
        <v>0.33901474894169414</v>
      </c>
      <c r="F195" s="8"/>
      <c r="H195" s="204"/>
      <c r="I195" s="205"/>
      <c r="J195" s="206"/>
      <c r="K195" s="206"/>
      <c r="L195" s="207"/>
      <c r="M195" s="204"/>
      <c r="N195" s="9"/>
    </row>
    <row r="196" spans="1:14">
      <c r="A196" s="1">
        <v>180</v>
      </c>
      <c r="B196" s="8">
        <f t="shared" si="17"/>
        <v>0.27000000000000018</v>
      </c>
      <c r="C196" s="8"/>
      <c r="D196" s="8">
        <f t="shared" si="16"/>
        <v>1.7681421436053983</v>
      </c>
      <c r="E196" s="8">
        <f t="shared" si="18"/>
        <v>0.33823069050575516</v>
      </c>
      <c r="F196" s="8"/>
      <c r="H196" s="204"/>
      <c r="I196" s="205"/>
      <c r="J196" s="206"/>
      <c r="K196" s="206"/>
      <c r="L196" s="207"/>
      <c r="M196" s="204"/>
      <c r="N196" s="9"/>
    </row>
    <row r="197" spans="1:14">
      <c r="A197" s="1">
        <v>181</v>
      </c>
      <c r="B197" s="8">
        <f t="shared" si="17"/>
        <v>0.27150000000000019</v>
      </c>
      <c r="C197" s="8"/>
      <c r="D197" s="8">
        <f t="shared" si="16"/>
        <v>1.7746375751077967</v>
      </c>
      <c r="E197" s="8">
        <f t="shared" si="18"/>
        <v>0.3374181382202206</v>
      </c>
      <c r="F197" s="8"/>
      <c r="H197" s="204"/>
      <c r="I197" s="205"/>
      <c r="J197" s="206"/>
      <c r="K197" s="206"/>
      <c r="L197" s="207"/>
      <c r="M197" s="204"/>
      <c r="N197" s="9"/>
    </row>
    <row r="198" spans="1:14">
      <c r="A198" s="1">
        <v>182</v>
      </c>
      <c r="B198" s="8">
        <f t="shared" si="17"/>
        <v>0.27300000000000019</v>
      </c>
      <c r="C198" s="8"/>
      <c r="D198" s="8">
        <f t="shared" si="16"/>
        <v>1.7811688648047403</v>
      </c>
      <c r="E198" s="8">
        <f t="shared" si="18"/>
        <v>0.33657688571855304</v>
      </c>
      <c r="F198" s="8"/>
      <c r="H198" s="204"/>
      <c r="I198" s="205"/>
      <c r="J198" s="206"/>
      <c r="K198" s="206"/>
      <c r="L198" s="207"/>
      <c r="M198" s="204"/>
      <c r="N198" s="9"/>
    </row>
    <row r="199" spans="1:14">
      <c r="A199" s="1">
        <v>183</v>
      </c>
      <c r="B199" s="8">
        <f t="shared" si="17"/>
        <v>0.27450000000000019</v>
      </c>
      <c r="C199" s="8"/>
      <c r="D199" s="8">
        <f t="shared" si="16"/>
        <v>1.7877362771241789</v>
      </c>
      <c r="E199" s="8">
        <f t="shared" si="18"/>
        <v>0.33570671723991452</v>
      </c>
      <c r="F199" s="8"/>
      <c r="H199" s="204"/>
      <c r="I199" s="205"/>
      <c r="J199" s="206"/>
      <c r="K199" s="206"/>
      <c r="L199" s="207"/>
      <c r="M199" s="204"/>
      <c r="N199" s="9"/>
    </row>
    <row r="200" spans="1:14">
      <c r="A200" s="1">
        <v>184</v>
      </c>
      <c r="B200" s="8">
        <f t="shared" si="17"/>
        <v>0.27600000000000019</v>
      </c>
      <c r="C200" s="8"/>
      <c r="D200" s="8">
        <f t="shared" si="16"/>
        <v>1.7943400789360178</v>
      </c>
      <c r="E200" s="8">
        <f t="shared" si="18"/>
        <v>0.3348074073254651</v>
      </c>
      <c r="F200" s="8"/>
      <c r="H200" s="204"/>
      <c r="I200" s="205"/>
      <c r="J200" s="206"/>
      <c r="K200" s="206"/>
      <c r="L200" s="207"/>
      <c r="M200" s="204"/>
      <c r="N200" s="9"/>
    </row>
    <row r="201" spans="1:14">
      <c r="A201" s="1">
        <v>185</v>
      </c>
      <c r="B201" s="8">
        <f t="shared" si="17"/>
        <v>0.27750000000000019</v>
      </c>
      <c r="C201" s="8"/>
      <c r="D201" s="8">
        <f t="shared" si="16"/>
        <v>1.8009805395792275</v>
      </c>
      <c r="E201" s="8">
        <f t="shared" si="18"/>
        <v>0.33387872049593081</v>
      </c>
      <c r="F201" s="8"/>
      <c r="H201" s="204"/>
      <c r="I201" s="205"/>
      <c r="J201" s="206"/>
      <c r="K201" s="206"/>
      <c r="L201" s="207"/>
      <c r="M201" s="204"/>
      <c r="N201" s="9"/>
    </row>
    <row r="202" spans="1:14">
      <c r="A202" s="1">
        <v>186</v>
      </c>
      <c r="B202" s="8">
        <f t="shared" si="17"/>
        <v>0.27900000000000019</v>
      </c>
      <c r="C202" s="8"/>
      <c r="D202" s="8">
        <f t="shared" si="16"/>
        <v>1.8076579308893082</v>
      </c>
      <c r="E202" s="8">
        <f t="shared" si="18"/>
        <v>0.33292041090927404</v>
      </c>
      <c r="F202" s="8"/>
      <c r="H202" s="204"/>
      <c r="I202" s="205"/>
      <c r="J202" s="206"/>
      <c r="K202" s="206"/>
      <c r="L202" s="207"/>
      <c r="M202" s="204"/>
      <c r="N202" s="9"/>
    </row>
    <row r="203" spans="1:14">
      <c r="A203" s="1">
        <v>187</v>
      </c>
      <c r="B203" s="8">
        <f t="shared" si="17"/>
        <v>0.28050000000000019</v>
      </c>
      <c r="C203" s="8"/>
      <c r="D203" s="8">
        <f t="shared" si="16"/>
        <v>1.8143725272261086</v>
      </c>
      <c r="E203" s="8">
        <f t="shared" si="18"/>
        <v>0.33193222199720213</v>
      </c>
      <c r="F203" s="8"/>
      <c r="H203" s="204"/>
      <c r="I203" s="205"/>
      <c r="J203" s="206"/>
      <c r="K203" s="206"/>
      <c r="L203" s="207"/>
      <c r="M203" s="204"/>
      <c r="N203" s="9"/>
    </row>
    <row r="204" spans="1:14">
      <c r="A204" s="1">
        <v>188</v>
      </c>
      <c r="B204" s="8">
        <f t="shared" si="17"/>
        <v>0.28200000000000019</v>
      </c>
      <c r="C204" s="8"/>
      <c r="D204" s="8">
        <f t="shared" si="16"/>
        <v>1.8211246055020118</v>
      </c>
      <c r="E204" s="8">
        <f t="shared" si="18"/>
        <v>0.33091388607914279</v>
      </c>
      <c r="F204" s="8"/>
      <c r="H204" s="204"/>
      <c r="I204" s="205"/>
      <c r="J204" s="206"/>
      <c r="K204" s="206"/>
      <c r="L204" s="207"/>
      <c r="M204" s="204"/>
      <c r="N204" s="9"/>
    </row>
    <row r="205" spans="1:14">
      <c r="A205" s="1">
        <v>189</v>
      </c>
      <c r="B205" s="8">
        <f t="shared" si="17"/>
        <v>0.2835000000000002</v>
      </c>
      <c r="C205" s="8"/>
      <c r="D205" s="8">
        <f t="shared" si="16"/>
        <v>1.8279144452104801</v>
      </c>
      <c r="E205" s="8">
        <f t="shared" si="18"/>
        <v>0.32986512395219941</v>
      </c>
      <c r="F205" s="8"/>
      <c r="H205" s="204"/>
      <c r="I205" s="205"/>
      <c r="J205" s="206"/>
      <c r="K205" s="206"/>
      <c r="L205" s="207"/>
      <c r="M205" s="204"/>
      <c r="N205" s="9"/>
    </row>
    <row r="206" spans="1:14">
      <c r="A206" s="1">
        <v>190</v>
      </c>
      <c r="B206" s="8">
        <f t="shared" si="17"/>
        <v>0.2850000000000002</v>
      </c>
      <c r="C206" s="8"/>
      <c r="D206" s="8">
        <f t="shared" si="16"/>
        <v>1.8347423284549842</v>
      </c>
      <c r="E206" s="8">
        <f t="shared" si="18"/>
        <v>0.32878564445547176</v>
      </c>
      <c r="F206" s="8"/>
      <c r="H206" s="204"/>
      <c r="I206" s="205"/>
      <c r="J206" s="206"/>
      <c r="K206" s="206"/>
      <c r="L206" s="207"/>
      <c r="M206" s="204"/>
      <c r="N206" s="9"/>
    </row>
    <row r="207" spans="1:14">
      <c r="A207" s="1">
        <v>191</v>
      </c>
      <c r="B207" s="8">
        <f t="shared" si="17"/>
        <v>0.2865000000000002</v>
      </c>
      <c r="C207" s="8"/>
      <c r="D207" s="8">
        <f t="shared" si="16"/>
        <v>1.8416085399783011</v>
      </c>
      <c r="E207" s="8">
        <f t="shared" si="18"/>
        <v>0.32767514400698733</v>
      </c>
      <c r="F207" s="8"/>
      <c r="H207" s="204"/>
      <c r="I207" s="205"/>
      <c r="J207" s="206"/>
      <c r="K207" s="206"/>
      <c r="L207" s="207"/>
      <c r="M207" s="204"/>
      <c r="N207" s="9"/>
    </row>
    <row r="208" spans="1:14">
      <c r="A208" s="1">
        <v>192</v>
      </c>
      <c r="B208" s="8">
        <f t="shared" si="17"/>
        <v>0.2880000000000002</v>
      </c>
      <c r="C208" s="8"/>
      <c r="D208" s="8">
        <f t="shared" si="16"/>
        <v>1.8485133671922069</v>
      </c>
      <c r="E208" s="8">
        <f t="shared" si="18"/>
        <v>0.32653330611133663</v>
      </c>
      <c r="F208" s="8"/>
      <c r="H208" s="204"/>
      <c r="I208" s="205"/>
      <c r="J208" s="206"/>
      <c r="K208" s="206"/>
      <c r="L208" s="207"/>
      <c r="M208" s="204"/>
      <c r="N208" s="9"/>
    </row>
    <row r="209" spans="1:14">
      <c r="A209" s="1">
        <v>193</v>
      </c>
      <c r="B209" s="8">
        <f t="shared" si="17"/>
        <v>0.2895000000000002</v>
      </c>
      <c r="C209" s="8"/>
      <c r="D209" s="8">
        <f t="shared" ref="D209:D272" si="19">IF(B209&gt;SUM(D$9:F$9),1,IF(B209&lt;D$9,(1/(1+(C$10-1)*B209/D$9))^2,IF(B209&lt;SUM(D$9:E$9),(1/C$10)^2,(1/(1+(C$10-1)*(SUM(D$9:F$9)-B209)/F$9))^2)))</f>
        <v>1.8554571002075462</v>
      </c>
      <c r="E209" s="8">
        <f t="shared" si="18"/>
        <v>0.32535980083593591</v>
      </c>
      <c r="F209" s="8"/>
      <c r="H209" s="204"/>
      <c r="I209" s="205"/>
      <c r="J209" s="206"/>
      <c r="K209" s="206"/>
      <c r="L209" s="207"/>
      <c r="M209" s="204"/>
      <c r="N209" s="9"/>
    </row>
    <row r="210" spans="1:14">
      <c r="A210" s="1">
        <v>194</v>
      </c>
      <c r="B210" s="8">
        <f t="shared" ref="B210:B273" si="20">B209+C$14</f>
        <v>0.2910000000000002</v>
      </c>
      <c r="C210" s="8"/>
      <c r="D210" s="8">
        <f t="shared" si="19"/>
        <v>1.8624400318647134</v>
      </c>
      <c r="E210" s="8">
        <f t="shared" si="18"/>
        <v>0.32415428425365578</v>
      </c>
      <c r="F210" s="8"/>
      <c r="H210" s="204"/>
      <c r="I210" s="205"/>
      <c r="J210" s="206"/>
      <c r="K210" s="206"/>
      <c r="L210" s="207"/>
      <c r="M210" s="204"/>
      <c r="N210" s="9"/>
    </row>
    <row r="211" spans="1:14">
      <c r="A211" s="1">
        <v>195</v>
      </c>
      <c r="B211" s="8">
        <f t="shared" si="20"/>
        <v>0.2925000000000002</v>
      </c>
      <c r="C211" s="8"/>
      <c r="D211" s="8">
        <f t="shared" si="19"/>
        <v>1.8694624577645218</v>
      </c>
      <c r="E211" s="8">
        <f t="shared" si="18"/>
        <v>0.32291639784935028</v>
      </c>
      <c r="F211" s="8"/>
      <c r="H211" s="204"/>
      <c r="I211" s="205"/>
      <c r="J211" s="206"/>
      <c r="K211" s="206"/>
      <c r="L211" s="207"/>
      <c r="M211" s="204"/>
      <c r="N211" s="9"/>
    </row>
    <row r="212" spans="1:14">
      <c r="A212" s="1">
        <v>196</v>
      </c>
      <c r="B212" s="8">
        <f t="shared" si="20"/>
        <v>0.29400000000000021</v>
      </c>
      <c r="C212" s="8"/>
      <c r="D212" s="8">
        <f t="shared" si="19"/>
        <v>1.8765246762994943</v>
      </c>
      <c r="E212" s="8">
        <f t="shared" si="18"/>
        <v>0.3216457678875938</v>
      </c>
      <c r="F212" s="8"/>
      <c r="H212" s="204"/>
      <c r="I212" s="205"/>
      <c r="J212" s="206"/>
      <c r="K212" s="206"/>
      <c r="L212" s="207"/>
      <c r="M212" s="204"/>
      <c r="N212" s="9"/>
    </row>
    <row r="213" spans="1:14">
      <c r="A213" s="1">
        <v>197</v>
      </c>
      <c r="B213" s="8">
        <f t="shared" si="20"/>
        <v>0.29550000000000021</v>
      </c>
      <c r="C213" s="8"/>
      <c r="D213" s="8">
        <f t="shared" si="19"/>
        <v>1.8836269886855548</v>
      </c>
      <c r="E213" s="8">
        <f t="shared" si="18"/>
        <v>0.32034200473868529</v>
      </c>
      <c r="F213" s="8"/>
      <c r="H213" s="204"/>
      <c r="I213" s="205"/>
      <c r="J213" s="206"/>
      <c r="K213" s="206"/>
      <c r="L213" s="207"/>
      <c r="M213" s="204"/>
      <c r="N213" s="9"/>
    </row>
    <row r="214" spans="1:14">
      <c r="A214" s="1">
        <v>198</v>
      </c>
      <c r="B214" s="8">
        <f t="shared" si="20"/>
        <v>0.29700000000000021</v>
      </c>
      <c r="C214" s="8"/>
      <c r="D214" s="8">
        <f t="shared" si="19"/>
        <v>1.8907696989941507</v>
      </c>
      <c r="E214" s="8">
        <f t="shared" si="18"/>
        <v>0.3190047021597015</v>
      </c>
      <c r="F214" s="8"/>
      <c r="H214" s="204"/>
      <c r="I214" s="205"/>
      <c r="J214" s="206"/>
      <c r="K214" s="206"/>
      <c r="L214" s="207"/>
      <c r="M214" s="204"/>
      <c r="N214" s="9"/>
    </row>
    <row r="215" spans="1:14">
      <c r="A215" s="1">
        <v>199</v>
      </c>
      <c r="B215" s="8">
        <f t="shared" si="20"/>
        <v>0.29850000000000021</v>
      </c>
      <c r="C215" s="8"/>
      <c r="D215" s="8">
        <f t="shared" si="19"/>
        <v>1.8979531141847996</v>
      </c>
      <c r="E215" s="8">
        <f t="shared" si="18"/>
        <v>0.31763343652707576</v>
      </c>
      <c r="F215" s="8"/>
      <c r="H215" s="204"/>
      <c r="I215" s="205"/>
      <c r="J215" s="206"/>
      <c r="K215" s="206"/>
      <c r="L215" s="207"/>
      <c r="M215" s="204"/>
      <c r="N215" s="9"/>
    </row>
    <row r="216" spans="1:14">
      <c r="A216" s="1">
        <v>200</v>
      </c>
      <c r="B216" s="8">
        <f t="shared" si="20"/>
        <v>0.30000000000000021</v>
      </c>
      <c r="C216" s="8"/>
      <c r="D216" s="8">
        <f t="shared" si="19"/>
        <v>1.9051775441380689</v>
      </c>
      <c r="E216" s="8">
        <f t="shared" si="18"/>
        <v>0.31622776601683772</v>
      </c>
      <c r="F216" s="8"/>
      <c r="H216" s="204"/>
      <c r="I216" s="205"/>
      <c r="J216" s="206"/>
      <c r="K216" s="206"/>
      <c r="L216" s="207"/>
      <c r="M216" s="204"/>
      <c r="N216" s="9"/>
    </row>
    <row r="217" spans="1:14">
      <c r="A217" s="1">
        <v>201</v>
      </c>
      <c r="B217" s="8">
        <f t="shared" si="20"/>
        <v>0.30150000000000021</v>
      </c>
      <c r="C217" s="8"/>
      <c r="D217" s="8">
        <f t="shared" si="19"/>
        <v>1.9124433016889923</v>
      </c>
      <c r="E217" s="8">
        <f t="shared" si="18"/>
        <v>0.31478722972827194</v>
      </c>
      <c r="F217" s="8"/>
      <c r="H217" s="204"/>
      <c r="I217" s="205"/>
      <c r="J217" s="206"/>
      <c r="K217" s="206"/>
      <c r="L217" s="207"/>
      <c r="M217" s="204"/>
      <c r="N217" s="9"/>
    </row>
    <row r="218" spans="1:14">
      <c r="A218" s="1">
        <v>202</v>
      </c>
      <c r="B218" s="8">
        <f t="shared" si="20"/>
        <v>0.30300000000000021</v>
      </c>
      <c r="C218" s="8"/>
      <c r="D218" s="8">
        <f t="shared" si="19"/>
        <v>1.9197507026609404</v>
      </c>
      <c r="E218" s="8">
        <f t="shared" si="18"/>
        <v>0.31331134674633132</v>
      </c>
      <c r="F218" s="8"/>
      <c r="H218" s="204"/>
      <c r="I218" s="205"/>
      <c r="J218" s="206"/>
      <c r="K218" s="206"/>
      <c r="L218" s="207"/>
      <c r="M218" s="204"/>
      <c r="N218" s="9"/>
    </row>
    <row r="219" spans="1:14">
      <c r="A219" s="1">
        <v>203</v>
      </c>
      <c r="B219" s="8">
        <f t="shared" si="20"/>
        <v>0.30450000000000021</v>
      </c>
      <c r="C219" s="8"/>
      <c r="D219" s="8">
        <f t="shared" si="19"/>
        <v>1.9271000658999407</v>
      </c>
      <c r="E219" s="8">
        <f t="shared" si="18"/>
        <v>0.31179961513767113</v>
      </c>
      <c r="F219" s="8"/>
      <c r="H219" s="204"/>
      <c r="I219" s="205"/>
      <c r="J219" s="206"/>
      <c r="K219" s="206"/>
      <c r="L219" s="207"/>
      <c r="M219" s="204"/>
      <c r="N219" s="9"/>
    </row>
    <row r="220" spans="1:14">
      <c r="A220" s="1">
        <v>204</v>
      </c>
      <c r="B220" s="8">
        <f t="shared" si="20"/>
        <v>0.30600000000000022</v>
      </c>
      <c r="C220" s="8"/>
      <c r="D220" s="8">
        <f t="shared" si="19"/>
        <v>1.934491713309457</v>
      </c>
      <c r="E220" s="8">
        <f t="shared" si="18"/>
        <v>0.31025151087464481</v>
      </c>
      <c r="F220" s="8"/>
      <c r="H220" s="204"/>
      <c r="I220" s="205"/>
      <c r="J220" s="206"/>
      <c r="K220" s="206"/>
      <c r="L220" s="207"/>
      <c r="M220" s="204"/>
      <c r="N220" s="9"/>
    </row>
    <row r="221" spans="1:14">
      <c r="A221" s="1">
        <v>205</v>
      </c>
      <c r="B221" s="8">
        <f t="shared" si="20"/>
        <v>0.30750000000000022</v>
      </c>
      <c r="C221" s="8"/>
      <c r="D221" s="8">
        <f t="shared" si="19"/>
        <v>1.9419259698856406</v>
      </c>
      <c r="E221" s="8">
        <f t="shared" si="18"/>
        <v>0.30866648668101276</v>
      </c>
      <c r="F221" s="8"/>
      <c r="H221" s="204"/>
      <c r="I221" s="205"/>
      <c r="J221" s="206"/>
      <c r="K221" s="206"/>
      <c r="L221" s="207"/>
      <c r="M221" s="204"/>
      <c r="N221" s="9"/>
    </row>
    <row r="222" spans="1:14">
      <c r="A222" s="1">
        <v>206</v>
      </c>
      <c r="B222" s="8">
        <f t="shared" si="20"/>
        <v>0.30900000000000022</v>
      </c>
      <c r="C222" s="8"/>
      <c r="D222" s="8">
        <f t="shared" si="19"/>
        <v>1.9494031637530533</v>
      </c>
      <c r="E222" s="8">
        <f t="shared" si="18"/>
        <v>0.30704397079245804</v>
      </c>
      <c r="F222" s="8"/>
      <c r="H222" s="204"/>
      <c r="I222" s="205"/>
      <c r="J222" s="206"/>
      <c r="K222" s="206"/>
      <c r="L222" s="207"/>
      <c r="M222" s="204"/>
      <c r="N222" s="9"/>
    </row>
    <row r="223" spans="1:14">
      <c r="A223" s="1">
        <v>207</v>
      </c>
      <c r="B223" s="8">
        <f t="shared" si="20"/>
        <v>0.31050000000000022</v>
      </c>
      <c r="C223" s="8"/>
      <c r="D223" s="8">
        <f t="shared" si="19"/>
        <v>1.9569236262008749</v>
      </c>
      <c r="E223" s="8">
        <f t="shared" si="18"/>
        <v>0.30538336562425894</v>
      </c>
      <c r="F223" s="8"/>
      <c r="H223" s="204"/>
      <c r="I223" s="205"/>
      <c r="J223" s="206"/>
      <c r="K223" s="206"/>
      <c r="L223" s="207"/>
      <c r="M223" s="204"/>
      <c r="N223" s="9"/>
    </row>
    <row r="224" spans="1:14">
      <c r="A224" s="1">
        <v>208</v>
      </c>
      <c r="B224" s="8">
        <f t="shared" si="20"/>
        <v>0.31200000000000022</v>
      </c>
      <c r="C224" s="8"/>
      <c r="D224" s="8">
        <f t="shared" si="19"/>
        <v>1.9644876917195997</v>
      </c>
      <c r="E224" s="8">
        <f t="shared" si="18"/>
        <v>0.30368404633763663</v>
      </c>
      <c r="F224" s="8"/>
      <c r="H224" s="204"/>
      <c r="I224" s="205"/>
      <c r="J224" s="206"/>
      <c r="K224" s="206"/>
      <c r="L224" s="207"/>
      <c r="M224" s="204"/>
      <c r="N224" s="9"/>
    </row>
    <row r="225" spans="1:14">
      <c r="A225" s="1">
        <v>209</v>
      </c>
      <c r="B225" s="8">
        <f t="shared" si="20"/>
        <v>0.31350000000000022</v>
      </c>
      <c r="C225" s="8"/>
      <c r="D225" s="8">
        <f t="shared" si="19"/>
        <v>1.9720956980382276</v>
      </c>
      <c r="E225" s="8">
        <f t="shared" si="18"/>
        <v>0.30194535929535299</v>
      </c>
      <c r="F225" s="8"/>
      <c r="H225" s="204"/>
      <c r="I225" s="205"/>
      <c r="J225" s="206"/>
      <c r="K225" s="206"/>
      <c r="L225" s="207"/>
      <c r="M225" s="204"/>
      <c r="N225" s="9"/>
    </row>
    <row r="226" spans="1:14">
      <c r="A226" s="1">
        <v>210</v>
      </c>
      <c r="B226" s="8">
        <f t="shared" si="20"/>
        <v>0.31500000000000022</v>
      </c>
      <c r="C226" s="8"/>
      <c r="D226" s="8">
        <f t="shared" si="19"/>
        <v>1.9797479861619665</v>
      </c>
      <c r="E226" s="8">
        <f t="shared" si="18"/>
        <v>0.30016662039607239</v>
      </c>
      <c r="F226" s="8"/>
      <c r="H226" s="204"/>
      <c r="I226" s="205"/>
      <c r="J226" s="206"/>
      <c r="K226" s="206"/>
      <c r="L226" s="207"/>
      <c r="M226" s="204"/>
      <c r="N226" s="9"/>
    </row>
    <row r="227" spans="1:14">
      <c r="A227" s="1">
        <v>211</v>
      </c>
      <c r="B227" s="8">
        <f t="shared" si="20"/>
        <v>0.31650000000000023</v>
      </c>
      <c r="C227" s="8"/>
      <c r="D227" s="8">
        <f t="shared" si="19"/>
        <v>1.987444900410444</v>
      </c>
      <c r="E227" s="8">
        <f t="shared" si="18"/>
        <v>0.29834711327579461</v>
      </c>
      <c r="F227" s="8"/>
      <c r="H227" s="204"/>
      <c r="I227" s="205"/>
      <c r="J227" s="206"/>
      <c r="K227" s="206"/>
      <c r="L227" s="207"/>
      <c r="M227" s="204"/>
      <c r="N227" s="9"/>
    </row>
    <row r="228" spans="1:14">
      <c r="A228" s="1">
        <v>212</v>
      </c>
      <c r="B228" s="8">
        <f t="shared" si="20"/>
        <v>0.31800000000000023</v>
      </c>
      <c r="C228" s="8"/>
      <c r="D228" s="8">
        <f t="shared" si="19"/>
        <v>1.9951867884564372</v>
      </c>
      <c r="E228" s="8">
        <f t="shared" si="18"/>
        <v>0.29648608736330245</v>
      </c>
      <c r="F228" s="8"/>
      <c r="H228" s="204"/>
      <c r="I228" s="205"/>
      <c r="J228" s="206"/>
      <c r="K228" s="206"/>
      <c r="L228" s="207"/>
      <c r="M228" s="204"/>
      <c r="N228" s="9"/>
    </row>
    <row r="229" spans="1:14">
      <c r="A229" s="1">
        <v>213</v>
      </c>
      <c r="B229" s="8">
        <f t="shared" si="20"/>
        <v>0.31950000000000023</v>
      </c>
      <c r="C229" s="8"/>
      <c r="D229" s="8">
        <f t="shared" si="19"/>
        <v>2.0029740013651374</v>
      </c>
      <c r="E229" s="8">
        <f t="shared" si="18"/>
        <v>0.29458275577501103</v>
      </c>
      <c r="F229" s="8"/>
      <c r="H229" s="204"/>
      <c r="I229" s="205"/>
      <c r="J229" s="206"/>
      <c r="K229" s="206"/>
      <c r="L229" s="207"/>
      <c r="M229" s="204"/>
      <c r="N229" s="9"/>
    </row>
    <row r="230" spans="1:14">
      <c r="A230" s="1">
        <v>214</v>
      </c>
      <c r="B230" s="8">
        <f t="shared" si="20"/>
        <v>0.32100000000000023</v>
      </c>
      <c r="C230" s="8"/>
      <c r="D230" s="8">
        <f t="shared" si="19"/>
        <v>2.0108068936339492</v>
      </c>
      <c r="E230" s="8">
        <f t="shared" si="18"/>
        <v>0.29263629303283589</v>
      </c>
      <c r="F230" s="8"/>
      <c r="H230" s="204"/>
      <c r="I230" s="205"/>
      <c r="J230" s="206"/>
      <c r="K230" s="206"/>
      <c r="L230" s="207"/>
      <c r="M230" s="204"/>
      <c r="N230" s="9"/>
    </row>
    <row r="231" spans="1:14">
      <c r="A231" s="1">
        <v>215</v>
      </c>
      <c r="B231" s="8">
        <f t="shared" si="20"/>
        <v>0.32250000000000023</v>
      </c>
      <c r="C231" s="8"/>
      <c r="D231" s="8">
        <f t="shared" si="19"/>
        <v>2.0186858232328331</v>
      </c>
      <c r="E231" s="8">
        <f t="shared" si="18"/>
        <v>0.29064583258667204</v>
      </c>
      <c r="F231" s="8"/>
      <c r="H231" s="204"/>
      <c r="I231" s="205"/>
      <c r="J231" s="206"/>
      <c r="K231" s="206"/>
      <c r="L231" s="207"/>
      <c r="M231" s="204"/>
      <c r="N231" s="9"/>
    </row>
    <row r="232" spans="1:14">
      <c r="A232" s="1">
        <v>216</v>
      </c>
      <c r="B232" s="8">
        <f t="shared" si="20"/>
        <v>0.32400000000000023</v>
      </c>
      <c r="C232" s="8"/>
      <c r="D232" s="8">
        <f t="shared" si="19"/>
        <v>2.0266111516452114</v>
      </c>
      <c r="E232" s="8">
        <f t="shared" si="18"/>
        <v>0.28861046412075875</v>
      </c>
      <c r="F232" s="8"/>
      <c r="H232" s="204"/>
      <c r="I232" s="205"/>
      <c r="J232" s="206"/>
      <c r="K232" s="206"/>
      <c r="L232" s="207"/>
      <c r="M232" s="204"/>
      <c r="N232" s="9"/>
    </row>
    <row r="233" spans="1:14">
      <c r="A233" s="1">
        <v>217</v>
      </c>
      <c r="B233" s="8">
        <f t="shared" si="20"/>
        <v>0.32550000000000023</v>
      </c>
      <c r="C233" s="8"/>
      <c r="D233" s="8">
        <f t="shared" si="19"/>
        <v>2.0345832439094216</v>
      </c>
      <c r="E233" s="8">
        <f t="shared" si="18"/>
        <v>0.28652923062054209</v>
      </c>
      <c r="F233" s="8"/>
      <c r="H233" s="204"/>
      <c r="I233" s="205"/>
      <c r="J233" s="206"/>
      <c r="K233" s="206"/>
      <c r="L233" s="207"/>
      <c r="M233" s="204"/>
      <c r="N233" s="9"/>
    </row>
    <row r="234" spans="1:14">
      <c r="A234" s="1">
        <v>218</v>
      </c>
      <c r="B234" s="8">
        <f t="shared" si="20"/>
        <v>0.32700000000000023</v>
      </c>
      <c r="C234" s="8"/>
      <c r="D234" s="8">
        <f t="shared" si="19"/>
        <v>2.04260246866076</v>
      </c>
      <c r="E234" s="8">
        <f t="shared" si="18"/>
        <v>0.28440112517358257</v>
      </c>
      <c r="F234" s="8"/>
      <c r="H234" s="204"/>
      <c r="I234" s="205"/>
      <c r="J234" s="206"/>
      <c r="K234" s="206"/>
      <c r="L234" s="207"/>
      <c r="M234" s="204"/>
      <c r="N234" s="9"/>
    </row>
    <row r="235" spans="1:14">
      <c r="A235" s="1">
        <v>219</v>
      </c>
      <c r="B235" s="8">
        <f t="shared" si="20"/>
        <v>0.32850000000000024</v>
      </c>
      <c r="C235" s="8"/>
      <c r="D235" s="8">
        <f t="shared" si="19"/>
        <v>2.0506691981740919</v>
      </c>
      <c r="E235" s="8">
        <f t="shared" si="18"/>
        <v>0.2822250874745188</v>
      </c>
      <c r="F235" s="8"/>
      <c r="H235" s="204"/>
      <c r="I235" s="205"/>
      <c r="J235" s="206"/>
      <c r="K235" s="206"/>
      <c r="L235" s="207"/>
      <c r="M235" s="204"/>
      <c r="N235" s="9"/>
    </row>
    <row r="236" spans="1:14">
      <c r="A236" s="1">
        <v>220</v>
      </c>
      <c r="B236" s="8">
        <f t="shared" si="20"/>
        <v>0.33000000000000024</v>
      </c>
      <c r="C236" s="8"/>
      <c r="D236" s="8">
        <f t="shared" si="19"/>
        <v>2.0587838084070591</v>
      </c>
      <c r="E236" s="8">
        <f t="shared" si="18"/>
        <v>0.27999999999999958</v>
      </c>
      <c r="F236" s="8"/>
      <c r="H236" s="204"/>
      <c r="I236" s="205"/>
      <c r="J236" s="206"/>
      <c r="K236" s="206"/>
      <c r="L236" s="207"/>
      <c r="M236" s="204"/>
      <c r="N236" s="9"/>
    </row>
    <row r="237" spans="1:14">
      <c r="A237" s="1">
        <v>221</v>
      </c>
      <c r="B237" s="8">
        <f t="shared" si="20"/>
        <v>0.33150000000000024</v>
      </c>
      <c r="C237" s="8"/>
      <c r="D237" s="8">
        <f t="shared" si="19"/>
        <v>2.0669466790438848</v>
      </c>
      <c r="E237" s="8">
        <f t="shared" si="18"/>
        <v>0.27772468381474447</v>
      </c>
      <c r="F237" s="8"/>
      <c r="H237" s="204"/>
      <c r="I237" s="205"/>
      <c r="J237" s="206"/>
      <c r="K237" s="206"/>
      <c r="L237" s="207"/>
      <c r="M237" s="204"/>
      <c r="N237" s="9"/>
    </row>
    <row r="238" spans="1:14">
      <c r="A238" s="1">
        <v>222</v>
      </c>
      <c r="B238" s="8">
        <f t="shared" si="20"/>
        <v>0.33300000000000024</v>
      </c>
      <c r="C238" s="8"/>
      <c r="D238" s="8">
        <f t="shared" si="19"/>
        <v>2.07515819353979</v>
      </c>
      <c r="E238" s="8">
        <f t="shared" si="18"/>
        <v>0.27539789396435072</v>
      </c>
      <c r="F238" s="8"/>
      <c r="H238" s="204"/>
      <c r="I238" s="205"/>
      <c r="J238" s="206"/>
      <c r="K238" s="206"/>
      <c r="L238" s="207"/>
      <c r="M238" s="204"/>
      <c r="N238" s="9"/>
    </row>
    <row r="239" spans="1:14">
      <c r="A239" s="1">
        <v>223</v>
      </c>
      <c r="B239" s="8">
        <f t="shared" si="20"/>
        <v>0.33450000000000024</v>
      </c>
      <c r="C239" s="8"/>
      <c r="D239" s="8">
        <f t="shared" si="19"/>
        <v>2.0834187391660244</v>
      </c>
      <c r="E239" s="8">
        <f t="shared" ref="E239:E302" si="21">IF(B239&gt;$C$12,$E$3,IF(B239&lt;=$C$11,0,2*SQRT($B$5^2/4-(B239-$B$5/2-$C$11)^2)))</f>
        <v>0.27301831440399704</v>
      </c>
      <c r="F239" s="8"/>
      <c r="H239" s="204"/>
      <c r="I239" s="205"/>
      <c r="J239" s="206"/>
      <c r="K239" s="206"/>
      <c r="L239" s="207"/>
      <c r="M239" s="204"/>
      <c r="N239" s="9"/>
    </row>
    <row r="240" spans="1:14">
      <c r="A240" s="1">
        <v>224</v>
      </c>
      <c r="B240" s="8">
        <f t="shared" si="20"/>
        <v>0.33600000000000024</v>
      </c>
      <c r="C240" s="8"/>
      <c r="D240" s="8">
        <f t="shared" si="19"/>
        <v>2.0917287070555299</v>
      </c>
      <c r="E240" s="8">
        <f t="shared" si="21"/>
        <v>0.27058455240460377</v>
      </c>
      <c r="F240" s="8"/>
      <c r="H240" s="204"/>
      <c r="I240" s="205"/>
      <c r="J240" s="206"/>
      <c r="K240" s="206"/>
      <c r="L240" s="207"/>
      <c r="M240" s="204"/>
      <c r="N240" s="9"/>
    </row>
    <row r="241" spans="1:14">
      <c r="A241" s="1">
        <v>225</v>
      </c>
      <c r="B241" s="8">
        <f t="shared" si="20"/>
        <v>0.33750000000000024</v>
      </c>
      <c r="C241" s="8"/>
      <c r="D241" s="8">
        <f t="shared" si="19"/>
        <v>2.1000884922492422</v>
      </c>
      <c r="E241" s="8">
        <f t="shared" si="21"/>
        <v>0.26809513236908977</v>
      </c>
      <c r="F241" s="8"/>
      <c r="H241" s="204"/>
      <c r="I241" s="205"/>
      <c r="J241" s="206"/>
      <c r="K241" s="206"/>
      <c r="L241" s="207"/>
      <c r="M241" s="204"/>
      <c r="N241" s="9"/>
    </row>
    <row r="242" spans="1:14">
      <c r="A242" s="1">
        <v>226</v>
      </c>
      <c r="B242" s="8">
        <f t="shared" si="20"/>
        <v>0.33900000000000025</v>
      </c>
      <c r="C242" s="8"/>
      <c r="D242" s="8">
        <f t="shared" si="19"/>
        <v>2.1084984937430358</v>
      </c>
      <c r="E242" s="8">
        <f t="shared" si="21"/>
        <v>0.26554848898082578</v>
      </c>
      <c r="F242" s="8"/>
      <c r="H242" s="204"/>
      <c r="I242" s="205"/>
      <c r="J242" s="206"/>
      <c r="K242" s="206"/>
      <c r="L242" s="207"/>
      <c r="M242" s="204"/>
      <c r="N242" s="9"/>
    </row>
    <row r="243" spans="1:14">
      <c r="A243" s="1">
        <v>227</v>
      </c>
      <c r="B243" s="8">
        <f t="shared" si="20"/>
        <v>0.34050000000000025</v>
      </c>
      <c r="C243" s="8"/>
      <c r="D243" s="8">
        <f t="shared" si="19"/>
        <v>2.1169591145353421</v>
      </c>
      <c r="E243" s="8">
        <f t="shared" si="21"/>
        <v>0.26294295959390079</v>
      </c>
      <c r="F243" s="8"/>
      <c r="H243" s="204"/>
      <c r="I243" s="205"/>
      <c r="J243" s="206"/>
      <c r="K243" s="206"/>
      <c r="L243" s="207"/>
      <c r="M243" s="204"/>
      <c r="N243" s="9"/>
    </row>
    <row r="244" spans="1:14">
      <c r="A244" s="1">
        <v>228</v>
      </c>
      <c r="B244" s="8">
        <f t="shared" si="20"/>
        <v>0.34200000000000025</v>
      </c>
      <c r="C244" s="8"/>
      <c r="D244" s="8">
        <f t="shared" si="19"/>
        <v>2.1254707616754178</v>
      </c>
      <c r="E244" s="8">
        <f t="shared" si="21"/>
        <v>0.26027677575995856</v>
      </c>
      <c r="F244" s="8"/>
      <c r="H244" s="204"/>
      <c r="I244" s="205"/>
      <c r="J244" s="206"/>
      <c r="K244" s="206"/>
      <c r="L244" s="207"/>
      <c r="M244" s="204"/>
      <c r="N244" s="9"/>
    </row>
    <row r="245" spans="1:14">
      <c r="A245" s="1">
        <v>229</v>
      </c>
      <c r="B245" s="8">
        <f t="shared" si="20"/>
        <v>0.34350000000000025</v>
      </c>
      <c r="C245" s="8"/>
      <c r="D245" s="8">
        <f t="shared" si="19"/>
        <v>2.1340338463123127</v>
      </c>
      <c r="E245" s="8">
        <f t="shared" si="21"/>
        <v>0.25754805376861178</v>
      </c>
      <c r="F245" s="8"/>
      <c r="H245" s="204"/>
      <c r="I245" s="205"/>
      <c r="J245" s="206"/>
      <c r="K245" s="206"/>
      <c r="L245" s="207"/>
      <c r="M245" s="204"/>
      <c r="N245" s="9"/>
    </row>
    <row r="246" spans="1:14">
      <c r="A246" s="1">
        <v>230</v>
      </c>
      <c r="B246" s="8">
        <f t="shared" si="20"/>
        <v>0.34500000000000025</v>
      </c>
      <c r="C246" s="8"/>
      <c r="D246" s="8">
        <f t="shared" si="19"/>
        <v>2.1426487837445163</v>
      </c>
      <c r="E246" s="8">
        <f t="shared" si="21"/>
        <v>0.25475478405713942</v>
      </c>
      <c r="F246" s="8"/>
      <c r="H246" s="204"/>
      <c r="I246" s="205"/>
      <c r="J246" s="206"/>
      <c r="K246" s="206"/>
      <c r="L246" s="207"/>
      <c r="M246" s="204"/>
      <c r="N246" s="9"/>
    </row>
    <row r="247" spans="1:14">
      <c r="A247" s="1">
        <v>231</v>
      </c>
      <c r="B247" s="8">
        <f t="shared" si="20"/>
        <v>0.34650000000000025</v>
      </c>
      <c r="C247" s="8"/>
      <c r="D247" s="8">
        <f t="shared" si="19"/>
        <v>2.1513159934703188</v>
      </c>
      <c r="E247" s="8">
        <f t="shared" si="21"/>
        <v>0.25189481931949242</v>
      </c>
      <c r="F247" s="8"/>
      <c r="H247" s="204"/>
      <c r="I247" s="205"/>
      <c r="J247" s="206"/>
      <c r="K247" s="206"/>
      <c r="L247" s="207"/>
      <c r="M247" s="204"/>
      <c r="N247" s="9"/>
    </row>
    <row r="248" spans="1:14">
      <c r="A248" s="1">
        <v>232</v>
      </c>
      <c r="B248" s="8">
        <f t="shared" si="20"/>
        <v>0.34800000000000025</v>
      </c>
      <c r="C248" s="8"/>
      <c r="D248" s="8">
        <f t="shared" si="19"/>
        <v>2.1600358992388702</v>
      </c>
      <c r="E248" s="8">
        <f t="shared" si="21"/>
        <v>0.24896586111352642</v>
      </c>
      <c r="F248" s="8"/>
      <c r="H248" s="204"/>
      <c r="I248" s="205"/>
      <c r="J248" s="206"/>
      <c r="K248" s="206"/>
      <c r="L248" s="207"/>
      <c r="M248" s="204"/>
      <c r="N248" s="9"/>
    </row>
    <row r="249" spans="1:14">
      <c r="A249" s="1">
        <v>233</v>
      </c>
      <c r="B249" s="8">
        <f t="shared" si="20"/>
        <v>0.34950000000000025</v>
      </c>
      <c r="C249" s="8"/>
      <c r="D249" s="8">
        <f t="shared" si="19"/>
        <v>2.1688089291019845</v>
      </c>
      <c r="E249" s="8">
        <f t="shared" si="21"/>
        <v>0.24596544472750581</v>
      </c>
      <c r="F249" s="8"/>
      <c r="H249" s="204"/>
      <c r="I249" s="205"/>
      <c r="J249" s="206"/>
      <c r="K249" s="206"/>
      <c r="L249" s="207"/>
      <c r="M249" s="204"/>
      <c r="N249" s="9"/>
    </row>
    <row r="250" spans="1:14">
      <c r="A250" s="1">
        <v>234</v>
      </c>
      <c r="B250" s="8">
        <f t="shared" si="20"/>
        <v>0.35100000000000026</v>
      </c>
      <c r="C250" s="8"/>
      <c r="D250" s="8">
        <f t="shared" si="19"/>
        <v>2.1776355154666671</v>
      </c>
      <c r="E250" s="8">
        <f t="shared" si="21"/>
        <v>0.242890922020564</v>
      </c>
      <c r="F250" s="8"/>
      <c r="H250" s="204"/>
      <c r="I250" s="205"/>
      <c r="J250" s="206"/>
      <c r="K250" s="206"/>
      <c r="L250" s="207"/>
      <c r="M250" s="204"/>
      <c r="N250" s="9"/>
    </row>
    <row r="251" spans="1:14">
      <c r="A251" s="1">
        <v>235</v>
      </c>
      <c r="B251" s="8">
        <f t="shared" si="20"/>
        <v>0.35250000000000026</v>
      </c>
      <c r="C251" s="8"/>
      <c r="D251" s="8">
        <f t="shared" si="19"/>
        <v>2.1865160951483982</v>
      </c>
      <c r="E251" s="8">
        <f t="shared" si="21"/>
        <v>0.23973944189473639</v>
      </c>
      <c r="F251" s="8"/>
      <c r="H251" s="204"/>
      <c r="I251" s="205"/>
      <c r="J251" s="206"/>
      <c r="K251" s="206"/>
      <c r="L251" s="207"/>
      <c r="M251" s="204"/>
      <c r="N251" s="9"/>
    </row>
    <row r="252" spans="1:14">
      <c r="A252" s="1">
        <v>236</v>
      </c>
      <c r="B252" s="8">
        <f t="shared" si="20"/>
        <v>0.35400000000000026</v>
      </c>
      <c r="C252" s="8"/>
      <c r="D252" s="8">
        <f t="shared" si="19"/>
        <v>2.1954511094251798</v>
      </c>
      <c r="E252" s="8">
        <f t="shared" si="21"/>
        <v>0.23650792798551107</v>
      </c>
      <c r="F252" s="8"/>
      <c r="H252" s="204"/>
      <c r="I252" s="205"/>
      <c r="J252" s="206"/>
      <c r="K252" s="206"/>
      <c r="L252" s="207"/>
      <c r="M252" s="204"/>
      <c r="N252" s="9"/>
    </row>
    <row r="253" spans="1:14">
      <c r="A253" s="1">
        <v>237</v>
      </c>
      <c r="B253" s="8">
        <f t="shared" si="20"/>
        <v>0.35550000000000026</v>
      </c>
      <c r="C253" s="8"/>
      <c r="D253" s="8">
        <f t="shared" si="19"/>
        <v>2.2044410040923506</v>
      </c>
      <c r="E253" s="8">
        <f t="shared" si="21"/>
        <v>0.23319305306976812</v>
      </c>
      <c r="F253" s="8"/>
      <c r="H253" s="204"/>
      <c r="I253" s="205"/>
      <c r="J253" s="206"/>
      <c r="K253" s="206"/>
      <c r="L253" s="207"/>
      <c r="M253" s="204"/>
      <c r="N253" s="9"/>
    </row>
    <row r="254" spans="1:14">
      <c r="A254" s="1">
        <v>238</v>
      </c>
      <c r="B254" s="8">
        <f t="shared" si="20"/>
        <v>0.35700000000000026</v>
      </c>
      <c r="C254" s="8"/>
      <c r="D254" s="8">
        <f t="shared" si="19"/>
        <v>2.2134862295181952</v>
      </c>
      <c r="E254" s="8">
        <f t="shared" si="21"/>
        <v>0.22979120957947821</v>
      </c>
      <c r="F254" s="8"/>
      <c r="H254" s="204"/>
      <c r="I254" s="205"/>
      <c r="J254" s="206"/>
      <c r="K254" s="206"/>
      <c r="L254" s="207"/>
      <c r="M254" s="204"/>
      <c r="N254" s="9"/>
    </row>
    <row r="255" spans="1:14">
      <c r="A255" s="1">
        <v>239</v>
      </c>
      <c r="B255" s="8">
        <f t="shared" si="20"/>
        <v>0.35850000000000026</v>
      </c>
      <c r="C255" s="8"/>
      <c r="D255" s="8">
        <f t="shared" si="19"/>
        <v>2.2225872407003502</v>
      </c>
      <c r="E255" s="8">
        <f t="shared" si="21"/>
        <v>0.22629847546989723</v>
      </c>
      <c r="F255" s="8"/>
      <c r="H255" s="204"/>
      <c r="I255" s="205"/>
      <c r="J255" s="206"/>
      <c r="K255" s="206"/>
      <c r="L255" s="207"/>
      <c r="M255" s="204"/>
      <c r="N255" s="9"/>
    </row>
    <row r="256" spans="1:14">
      <c r="A256" s="1">
        <v>240</v>
      </c>
      <c r="B256" s="8">
        <f t="shared" si="20"/>
        <v>0.36000000000000026</v>
      </c>
      <c r="C256" s="8"/>
      <c r="D256" s="8">
        <f t="shared" si="19"/>
        <v>2.2317444973230232</v>
      </c>
      <c r="E256" s="8">
        <f t="shared" si="21"/>
        <v>0.22271057451320014</v>
      </c>
      <c r="F256" s="8"/>
      <c r="H256" s="204"/>
      <c r="I256" s="205"/>
      <c r="J256" s="206"/>
      <c r="K256" s="206"/>
      <c r="L256" s="207"/>
      <c r="M256" s="204"/>
      <c r="N256" s="9"/>
    </row>
    <row r="257" spans="1:14">
      <c r="A257" s="1">
        <v>241</v>
      </c>
      <c r="B257" s="8">
        <f t="shared" si="20"/>
        <v>0.36150000000000027</v>
      </c>
      <c r="C257" s="8"/>
      <c r="D257" s="8">
        <f t="shared" si="19"/>
        <v>2.2409584638150406</v>
      </c>
      <c r="E257" s="8">
        <f t="shared" si="21"/>
        <v>0.21902282986026747</v>
      </c>
      <c r="F257" s="8"/>
      <c r="H257" s="204"/>
      <c r="I257" s="205"/>
      <c r="J257" s="206"/>
      <c r="K257" s="206"/>
      <c r="L257" s="207"/>
      <c r="M257" s="204"/>
      <c r="N257" s="9"/>
    </row>
    <row r="258" spans="1:14">
      <c r="A258" s="1">
        <v>242</v>
      </c>
      <c r="B258" s="8">
        <f t="shared" si="20"/>
        <v>0.36300000000000027</v>
      </c>
      <c r="C258" s="8"/>
      <c r="D258" s="8">
        <f t="shared" si="19"/>
        <v>2.2502296094087355</v>
      </c>
      <c r="E258" s="8">
        <f t="shared" si="21"/>
        <v>0.21523010941780352</v>
      </c>
      <c r="F258" s="8"/>
      <c r="H258" s="204"/>
      <c r="I258" s="205"/>
      <c r="J258" s="206"/>
      <c r="K258" s="206"/>
      <c r="L258" s="207"/>
      <c r="M258" s="204"/>
      <c r="N258" s="9"/>
    </row>
    <row r="259" spans="1:14">
      <c r="A259" s="1">
        <v>243</v>
      </c>
      <c r="B259" s="8">
        <f t="shared" si="20"/>
        <v>0.36450000000000027</v>
      </c>
      <c r="C259" s="8"/>
      <c r="D259" s="8">
        <f t="shared" si="19"/>
        <v>2.2595584081996853</v>
      </c>
      <c r="E259" s="8">
        <f t="shared" si="21"/>
        <v>0.21132676120169838</v>
      </c>
      <c r="F259" s="8"/>
      <c r="H259" s="204"/>
      <c r="I259" s="205"/>
      <c r="J259" s="206"/>
      <c r="K259" s="206"/>
      <c r="L259" s="207"/>
      <c r="M259" s="204"/>
      <c r="N259" s="9"/>
    </row>
    <row r="260" spans="1:14">
      <c r="A260" s="1">
        <v>244</v>
      </c>
      <c r="B260" s="8">
        <f t="shared" si="20"/>
        <v>0.36600000000000027</v>
      </c>
      <c r="C260" s="8"/>
      <c r="D260" s="8">
        <f t="shared" si="19"/>
        <v>2.2689453392073298</v>
      </c>
      <c r="E260" s="8">
        <f t="shared" si="21"/>
        <v>0.20730653631759818</v>
      </c>
      <c r="F260" s="8"/>
      <c r="H260" s="204"/>
      <c r="I260" s="205"/>
      <c r="J260" s="206"/>
      <c r="K260" s="206"/>
      <c r="L260" s="207"/>
      <c r="M260" s="204"/>
      <c r="N260" s="9"/>
    </row>
    <row r="261" spans="1:14">
      <c r="A261" s="1">
        <v>245</v>
      </c>
      <c r="B261" s="8">
        <f t="shared" si="20"/>
        <v>0.36750000000000027</v>
      </c>
      <c r="C261" s="8"/>
      <c r="D261" s="8">
        <f t="shared" si="19"/>
        <v>2.2783908864364557</v>
      </c>
      <c r="E261" s="8">
        <f t="shared" si="21"/>
        <v>0.20316249653909957</v>
      </c>
      <c r="F261" s="8"/>
      <c r="H261" s="204"/>
      <c r="I261" s="205"/>
      <c r="J261" s="206"/>
      <c r="K261" s="206"/>
      <c r="L261" s="207"/>
      <c r="M261" s="204"/>
      <c r="N261" s="9"/>
    </row>
    <row r="262" spans="1:14">
      <c r="A262" s="1">
        <v>246</v>
      </c>
      <c r="B262" s="8">
        <f t="shared" si="20"/>
        <v>0.36900000000000027</v>
      </c>
      <c r="C262" s="8"/>
      <c r="D262" s="8">
        <f t="shared" si="19"/>
        <v>2.2878955389395954</v>
      </c>
      <c r="E262" s="8">
        <f t="shared" si="21"/>
        <v>0.19888690253508309</v>
      </c>
      <c r="F262" s="8"/>
      <c r="H262" s="204"/>
      <c r="I262" s="205"/>
      <c r="J262" s="206"/>
      <c r="K262" s="206"/>
      <c r="L262" s="207"/>
      <c r="M262" s="204"/>
      <c r="N262" s="9"/>
    </row>
    <row r="263" spans="1:14">
      <c r="A263" s="1">
        <v>247</v>
      </c>
      <c r="B263" s="8">
        <f t="shared" si="20"/>
        <v>0.37050000000000027</v>
      </c>
      <c r="C263" s="8"/>
      <c r="D263" s="8">
        <f t="shared" si="19"/>
        <v>2.2974597908803265</v>
      </c>
      <c r="E263" s="8">
        <f t="shared" si="21"/>
        <v>0.19447107754110801</v>
      </c>
      <c r="F263" s="8"/>
      <c r="H263" s="204"/>
      <c r="I263" s="205"/>
      <c r="J263" s="206"/>
      <c r="K263" s="206"/>
      <c r="L263" s="207"/>
      <c r="M263" s="204"/>
      <c r="N263" s="9"/>
    </row>
    <row r="264" spans="1:14">
      <c r="A264" s="1">
        <v>248</v>
      </c>
      <c r="B264" s="8">
        <f t="shared" si="20"/>
        <v>0.37200000000000027</v>
      </c>
      <c r="C264" s="8"/>
      <c r="D264" s="8">
        <f t="shared" si="19"/>
        <v>2.3070841415975076</v>
      </c>
      <c r="E264" s="8">
        <f t="shared" si="21"/>
        <v>0.18990523952750654</v>
      </c>
      <c r="F264" s="8"/>
      <c r="H264" s="204"/>
      <c r="I264" s="205"/>
      <c r="J264" s="206"/>
      <c r="K264" s="206"/>
      <c r="L264" s="207"/>
      <c r="M264" s="204"/>
      <c r="N264" s="9"/>
    </row>
    <row r="265" spans="1:14">
      <c r="A265" s="1">
        <v>249</v>
      </c>
      <c r="B265" s="8">
        <f t="shared" si="20"/>
        <v>0.37350000000000028</v>
      </c>
      <c r="C265" s="8"/>
      <c r="D265" s="8">
        <f t="shared" si="19"/>
        <v>2.3167690956704501</v>
      </c>
      <c r="E265" s="8">
        <f t="shared" si="21"/>
        <v>0.18517829246431566</v>
      </c>
      <c r="F265" s="8"/>
      <c r="H265" s="204"/>
      <c r="I265" s="205"/>
      <c r="J265" s="206"/>
      <c r="K265" s="206"/>
      <c r="L265" s="207"/>
      <c r="M265" s="204"/>
      <c r="N265" s="9"/>
    </row>
    <row r="266" spans="1:14">
      <c r="A266" s="1">
        <v>250</v>
      </c>
      <c r="B266" s="8">
        <f t="shared" si="20"/>
        <v>0.37500000000000028</v>
      </c>
      <c r="C266" s="8"/>
      <c r="D266" s="8">
        <f t="shared" si="19"/>
        <v>2.3265151629850589</v>
      </c>
      <c r="E266" s="8">
        <f t="shared" si="21"/>
        <v>0.18027756377319842</v>
      </c>
      <c r="F266" s="8"/>
      <c r="H266" s="204"/>
      <c r="I266" s="205"/>
      <c r="J266" s="206"/>
      <c r="K266" s="206"/>
      <c r="L266" s="207"/>
      <c r="M266" s="204"/>
      <c r="N266" s="9"/>
    </row>
    <row r="267" spans="1:14">
      <c r="A267" s="1">
        <v>251</v>
      </c>
      <c r="B267" s="8">
        <f t="shared" si="20"/>
        <v>0.37650000000000028</v>
      </c>
      <c r="C267" s="8"/>
      <c r="D267" s="8">
        <f t="shared" si="19"/>
        <v>2.3363228588009401</v>
      </c>
      <c r="E267" s="8">
        <f t="shared" si="21"/>
        <v>0.17518846994023216</v>
      </c>
      <c r="F267" s="8"/>
      <c r="H267" s="204"/>
      <c r="I267" s="205"/>
      <c r="J267" s="206"/>
      <c r="K267" s="206"/>
      <c r="L267" s="207"/>
      <c r="M267" s="204"/>
      <c r="N267" s="9"/>
    </row>
    <row r="268" spans="1:14">
      <c r="A268" s="1">
        <v>252</v>
      </c>
      <c r="B268" s="8">
        <f t="shared" si="20"/>
        <v>0.37800000000000028</v>
      </c>
      <c r="C268" s="8"/>
      <c r="D268" s="8">
        <f t="shared" si="19"/>
        <v>2.3461927038195078</v>
      </c>
      <c r="E268" s="8">
        <f t="shared" si="21"/>
        <v>0.16989408465276126</v>
      </c>
      <c r="F268" s="8"/>
      <c r="H268" s="204"/>
      <c r="I268" s="205"/>
      <c r="J268" s="206"/>
      <c r="K268" s="206"/>
      <c r="L268" s="207"/>
      <c r="M268" s="204"/>
      <c r="N268" s="9"/>
    </row>
    <row r="269" spans="1:14">
      <c r="A269" s="1">
        <v>253</v>
      </c>
      <c r="B269" s="8">
        <f t="shared" si="20"/>
        <v>0.37950000000000028</v>
      </c>
      <c r="C269" s="8"/>
      <c r="D269" s="8">
        <f t="shared" si="19"/>
        <v>2.3561252242530948</v>
      </c>
      <c r="E269" s="8">
        <f t="shared" si="21"/>
        <v>0.16437457224278826</v>
      </c>
      <c r="F269" s="8"/>
      <c r="H269" s="204"/>
      <c r="I269" s="205"/>
      <c r="J269" s="206"/>
      <c r="K269" s="206"/>
      <c r="L269" s="207"/>
      <c r="M269" s="204"/>
      <c r="N269" s="9"/>
    </row>
    <row r="270" spans="1:14">
      <c r="A270" s="1">
        <v>254</v>
      </c>
      <c r="B270" s="8">
        <f t="shared" si="20"/>
        <v>0.38100000000000028</v>
      </c>
      <c r="C270" s="8"/>
      <c r="D270" s="8">
        <f t="shared" si="19"/>
        <v>2.3661209518950925</v>
      </c>
      <c r="E270" s="8">
        <f t="shared" si="21"/>
        <v>0.15860643114325348</v>
      </c>
      <c r="F270" s="8"/>
      <c r="H270" s="204"/>
      <c r="I270" s="205"/>
      <c r="J270" s="206"/>
      <c r="K270" s="206"/>
      <c r="L270" s="207"/>
      <c r="M270" s="204"/>
      <c r="N270" s="9"/>
    </row>
    <row r="271" spans="1:14">
      <c r="A271" s="1">
        <v>255</v>
      </c>
      <c r="B271" s="8">
        <f t="shared" si="20"/>
        <v>0.38250000000000028</v>
      </c>
      <c r="C271" s="8"/>
      <c r="D271" s="8">
        <f t="shared" si="19"/>
        <v>2.376180424191134</v>
      </c>
      <c r="E271" s="8">
        <f t="shared" si="21"/>
        <v>0.15256146302392226</v>
      </c>
      <c r="F271" s="8"/>
      <c r="H271" s="204"/>
      <c r="I271" s="205"/>
      <c r="J271" s="206"/>
      <c r="K271" s="206"/>
      <c r="L271" s="207"/>
      <c r="M271" s="204"/>
      <c r="N271" s="9"/>
    </row>
    <row r="272" spans="1:14">
      <c r="A272" s="1">
        <v>256</v>
      </c>
      <c r="B272" s="8">
        <f t="shared" si="20"/>
        <v>0.38400000000000029</v>
      </c>
      <c r="C272" s="8"/>
      <c r="D272" s="8">
        <f t="shared" si="19"/>
        <v>2.3863041843113386</v>
      </c>
      <c r="E272" s="8">
        <f t="shared" si="21"/>
        <v>0.14620533505997513</v>
      </c>
      <c r="F272" s="8"/>
      <c r="H272" s="204"/>
      <c r="I272" s="205"/>
      <c r="J272" s="206"/>
      <c r="K272" s="206"/>
      <c r="L272" s="207"/>
      <c r="M272" s="204"/>
      <c r="N272" s="9"/>
    </row>
    <row r="273" spans="1:14">
      <c r="A273" s="1">
        <v>257</v>
      </c>
      <c r="B273" s="8">
        <f t="shared" si="20"/>
        <v>0.38550000000000029</v>
      </c>
      <c r="C273" s="8"/>
      <c r="D273" s="8">
        <f t="shared" ref="D273:D316" si="22">IF(B273&gt;SUM(D$9:F$9),1,IF(B273&lt;D$9,(1/(1+(C$10-1)*B273/D$9))^2,IF(B273&lt;SUM(D$9:E$9),(1/C$10)^2,(1/(1+(C$10-1)*(SUM(D$9:F$9)-B273)/F$9))^2)))</f>
        <v>2.3964927812236358</v>
      </c>
      <c r="E273" s="8">
        <f t="shared" si="21"/>
        <v>0.13949551964131174</v>
      </c>
      <c r="F273" s="8"/>
      <c r="H273" s="204"/>
      <c r="I273" s="205"/>
      <c r="J273" s="206"/>
      <c r="K273" s="206"/>
      <c r="L273" s="207"/>
      <c r="M273" s="204"/>
      <c r="N273" s="9"/>
    </row>
    <row r="274" spans="1:14">
      <c r="A274" s="1">
        <v>258</v>
      </c>
      <c r="B274" s="8">
        <f t="shared" ref="B274:B316" si="23">B273+C$14</f>
        <v>0.38700000000000029</v>
      </c>
      <c r="C274" s="8"/>
      <c r="D274" s="8">
        <f t="shared" si="22"/>
        <v>2.4067467697681848</v>
      </c>
      <c r="E274" s="8">
        <f t="shared" si="21"/>
        <v>0.13237824594698172</v>
      </c>
      <c r="F274" s="8"/>
      <c r="H274" s="204"/>
      <c r="I274" s="205"/>
      <c r="J274" s="206"/>
      <c r="K274" s="206"/>
      <c r="L274" s="207"/>
      <c r="M274" s="204"/>
      <c r="N274" s="9"/>
    </row>
    <row r="275" spans="1:14">
      <c r="A275" s="1">
        <v>259</v>
      </c>
      <c r="B275" s="8">
        <f t="shared" si="23"/>
        <v>0.38850000000000029</v>
      </c>
      <c r="C275" s="8"/>
      <c r="D275" s="8">
        <f t="shared" si="22"/>
        <v>2.417066710732918</v>
      </c>
      <c r="E275" s="8">
        <f t="shared" si="21"/>
        <v>0.125</v>
      </c>
      <c r="F275" s="8"/>
      <c r="H275" s="204"/>
      <c r="I275" s="205"/>
      <c r="J275" s="206"/>
      <c r="K275" s="206"/>
      <c r="L275" s="207"/>
      <c r="M275" s="204"/>
      <c r="N275" s="9"/>
    </row>
    <row r="276" spans="1:14">
      <c r="A276" s="1">
        <v>260</v>
      </c>
      <c r="B276" s="8">
        <f t="shared" si="23"/>
        <v>0.39000000000000029</v>
      </c>
      <c r="C276" s="8"/>
      <c r="D276" s="8">
        <f t="shared" si="22"/>
        <v>2.4274531709302138</v>
      </c>
      <c r="E276" s="8">
        <f t="shared" si="21"/>
        <v>0.125</v>
      </c>
      <c r="F276" s="8"/>
      <c r="H276" s="204"/>
      <c r="I276" s="205"/>
      <c r="J276" s="206"/>
      <c r="K276" s="206"/>
      <c r="L276" s="207"/>
      <c r="M276" s="204"/>
      <c r="N276" s="9"/>
    </row>
    <row r="277" spans="1:14">
      <c r="A277" s="1">
        <v>261</v>
      </c>
      <c r="B277" s="8">
        <f t="shared" si="23"/>
        <v>0.39150000000000029</v>
      </c>
      <c r="C277" s="8"/>
      <c r="D277" s="8">
        <f t="shared" si="22"/>
        <v>2.4379067232747231</v>
      </c>
      <c r="E277" s="8">
        <f t="shared" si="21"/>
        <v>0.125</v>
      </c>
      <c r="F277" s="8"/>
      <c r="H277" s="204"/>
      <c r="I277" s="205"/>
      <c r="J277" s="206"/>
      <c r="K277" s="206"/>
      <c r="L277" s="207"/>
      <c r="M277" s="204"/>
      <c r="N277" s="9"/>
    </row>
    <row r="278" spans="1:14">
      <c r="A278" s="1">
        <v>262</v>
      </c>
      <c r="B278" s="8">
        <f t="shared" si="23"/>
        <v>0.39300000000000029</v>
      </c>
      <c r="C278" s="8"/>
      <c r="D278" s="8">
        <f t="shared" si="22"/>
        <v>2.4484279468623846</v>
      </c>
      <c r="E278" s="8">
        <f t="shared" si="21"/>
        <v>0.125</v>
      </c>
      <c r="F278" s="8"/>
      <c r="H278" s="204"/>
      <c r="I278" s="205"/>
      <c r="J278" s="206"/>
      <c r="K278" s="206"/>
      <c r="L278" s="207"/>
      <c r="M278" s="204"/>
      <c r="N278" s="9"/>
    </row>
    <row r="279" spans="1:14">
      <c r="A279" s="1">
        <v>263</v>
      </c>
      <c r="B279" s="8">
        <f t="shared" si="23"/>
        <v>0.39450000000000029</v>
      </c>
      <c r="C279" s="8"/>
      <c r="D279" s="8">
        <f t="shared" si="22"/>
        <v>2.4590174270506187</v>
      </c>
      <c r="E279" s="8">
        <f t="shared" si="21"/>
        <v>0.125</v>
      </c>
      <c r="F279" s="8"/>
      <c r="H279" s="204"/>
      <c r="I279" s="205"/>
      <c r="J279" s="206"/>
      <c r="K279" s="206"/>
      <c r="L279" s="207"/>
      <c r="M279" s="204"/>
      <c r="N279" s="9"/>
    </row>
    <row r="280" spans="1:14">
      <c r="A280" s="1">
        <v>264</v>
      </c>
      <c r="B280" s="8">
        <f t="shared" si="23"/>
        <v>0.3960000000000003</v>
      </c>
      <c r="C280" s="8"/>
      <c r="D280" s="8">
        <f t="shared" si="22"/>
        <v>2.4696757555397491</v>
      </c>
      <c r="E280" s="8">
        <f t="shared" si="21"/>
        <v>0.125</v>
      </c>
      <c r="F280" s="8"/>
      <c r="H280" s="204"/>
      <c r="I280" s="205"/>
      <c r="J280" s="206"/>
      <c r="K280" s="206"/>
      <c r="L280" s="207"/>
      <c r="M280" s="204"/>
      <c r="N280" s="9"/>
    </row>
    <row r="281" spans="1:14">
      <c r="A281" s="1">
        <v>265</v>
      </c>
      <c r="B281" s="8">
        <f t="shared" si="23"/>
        <v>0.3975000000000003</v>
      </c>
      <c r="C281" s="8"/>
      <c r="D281" s="8">
        <f t="shared" si="22"/>
        <v>2.4804035304556633</v>
      </c>
      <c r="E281" s="8">
        <f t="shared" si="21"/>
        <v>0.125</v>
      </c>
      <c r="F281" s="8"/>
      <c r="H281" s="204"/>
      <c r="I281" s="205"/>
      <c r="J281" s="206"/>
      <c r="K281" s="206"/>
      <c r="L281" s="207"/>
      <c r="M281" s="204"/>
      <c r="N281" s="9"/>
    </row>
    <row r="282" spans="1:14">
      <c r="A282" s="1">
        <v>266</v>
      </c>
      <c r="B282" s="8">
        <f t="shared" si="23"/>
        <v>0.3990000000000003</v>
      </c>
      <c r="C282" s="8"/>
      <c r="D282" s="8">
        <f t="shared" si="22"/>
        <v>2.491201356433721</v>
      </c>
      <c r="E282" s="8">
        <f t="shared" si="21"/>
        <v>0.125</v>
      </c>
      <c r="F282" s="8"/>
      <c r="H282" s="204"/>
      <c r="I282" s="205"/>
      <c r="J282" s="206"/>
      <c r="K282" s="206"/>
      <c r="L282" s="207"/>
      <c r="M282" s="204"/>
      <c r="N282" s="9"/>
    </row>
    <row r="283" spans="1:14">
      <c r="A283" s="1">
        <v>267</v>
      </c>
      <c r="B283" s="8">
        <f t="shared" si="23"/>
        <v>0.4005000000000003</v>
      </c>
      <c r="C283" s="8"/>
      <c r="D283" s="8">
        <f t="shared" si="22"/>
        <v>2.5020698447039589</v>
      </c>
      <c r="E283" s="8">
        <f t="shared" si="21"/>
        <v>0.125</v>
      </c>
      <c r="F283" s="8"/>
      <c r="H283" s="204"/>
      <c r="I283" s="205"/>
      <c r="J283" s="206"/>
      <c r="K283" s="206"/>
      <c r="L283" s="207"/>
      <c r="M283" s="204"/>
      <c r="N283" s="9"/>
    </row>
    <row r="284" spans="1:14">
      <c r="A284" s="1">
        <v>268</v>
      </c>
      <c r="B284" s="8">
        <f t="shared" si="23"/>
        <v>0.4020000000000003</v>
      </c>
      <c r="C284" s="8"/>
      <c r="D284" s="8">
        <f t="shared" si="22"/>
        <v>2.5130096131775925</v>
      </c>
      <c r="E284" s="8">
        <f t="shared" si="21"/>
        <v>0.125</v>
      </c>
      <c r="F284" s="8"/>
      <c r="H284" s="204"/>
      <c r="I284" s="205"/>
      <c r="J284" s="206"/>
      <c r="K284" s="206"/>
      <c r="L284" s="207"/>
      <c r="M284" s="204"/>
      <c r="N284" s="9"/>
    </row>
    <row r="285" spans="1:14">
      <c r="A285" s="1">
        <v>269</v>
      </c>
      <c r="B285" s="8">
        <f t="shared" si="23"/>
        <v>0.4035000000000003</v>
      </c>
      <c r="C285" s="8"/>
      <c r="D285" s="8">
        <f t="shared" si="22"/>
        <v>2.5240212865348344</v>
      </c>
      <c r="E285" s="8">
        <f t="shared" si="21"/>
        <v>0.125</v>
      </c>
      <c r="F285" s="8"/>
      <c r="H285" s="204"/>
      <c r="I285" s="205"/>
      <c r="J285" s="206"/>
      <c r="K285" s="206"/>
      <c r="L285" s="207"/>
      <c r="M285" s="204"/>
      <c r="N285" s="9"/>
    </row>
    <row r="286" spans="1:14">
      <c r="A286" s="1">
        <v>270</v>
      </c>
      <c r="B286" s="8">
        <f t="shared" si="23"/>
        <v>0.4050000000000003</v>
      </c>
      <c r="C286" s="8"/>
      <c r="D286" s="8">
        <f t="shared" si="22"/>
        <v>2.535105496314082</v>
      </c>
      <c r="E286" s="8">
        <f t="shared" si="21"/>
        <v>0.125</v>
      </c>
      <c r="F286" s="8"/>
      <c r="H286" s="204"/>
      <c r="I286" s="205"/>
      <c r="J286" s="206"/>
      <c r="K286" s="206"/>
      <c r="L286" s="207"/>
      <c r="M286" s="204"/>
      <c r="N286" s="9"/>
    </row>
    <row r="287" spans="1:14">
      <c r="A287" s="1">
        <v>271</v>
      </c>
      <c r="B287" s="8">
        <f t="shared" si="23"/>
        <v>0.40650000000000031</v>
      </c>
      <c r="C287" s="8"/>
      <c r="D287" s="8">
        <f t="shared" si="22"/>
        <v>2.5462628810024648</v>
      </c>
      <c r="E287" s="8">
        <f t="shared" si="21"/>
        <v>0.125</v>
      </c>
      <c r="F287" s="8"/>
      <c r="H287" s="204"/>
      <c r="I287" s="205"/>
      <c r="J287" s="206"/>
      <c r="K287" s="206"/>
      <c r="L287" s="207"/>
      <c r="M287" s="204"/>
      <c r="N287" s="9"/>
    </row>
    <row r="288" spans="1:14">
      <c r="A288" s="1">
        <v>272</v>
      </c>
      <c r="B288" s="8">
        <f t="shared" si="23"/>
        <v>0.40800000000000031</v>
      </c>
      <c r="C288" s="8"/>
      <c r="D288" s="8">
        <f t="shared" si="22"/>
        <v>2.5574940861277966</v>
      </c>
      <c r="E288" s="8">
        <f t="shared" si="21"/>
        <v>0.125</v>
      </c>
      <c r="F288" s="8"/>
      <c r="H288" s="204"/>
      <c r="I288" s="205"/>
      <c r="J288" s="206"/>
      <c r="K288" s="206"/>
      <c r="L288" s="207"/>
      <c r="M288" s="204"/>
      <c r="N288" s="9"/>
    </row>
    <row r="289" spans="1:14">
      <c r="A289" s="1">
        <v>273</v>
      </c>
      <c r="B289" s="8">
        <f t="shared" si="23"/>
        <v>0.40950000000000031</v>
      </c>
      <c r="C289" s="8"/>
      <c r="D289" s="8">
        <f t="shared" si="22"/>
        <v>2.568799764351942</v>
      </c>
      <c r="E289" s="8">
        <f t="shared" si="21"/>
        <v>0.125</v>
      </c>
      <c r="F289" s="8"/>
      <c r="H289" s="204"/>
      <c r="I289" s="205"/>
      <c r="J289" s="206"/>
      <c r="K289" s="206"/>
      <c r="L289" s="207"/>
      <c r="M289" s="204"/>
      <c r="N289" s="9"/>
    </row>
    <row r="290" spans="1:14">
      <c r="A290" s="1">
        <v>274</v>
      </c>
      <c r="B290" s="8">
        <f t="shared" si="23"/>
        <v>0.41100000000000031</v>
      </c>
      <c r="C290" s="8"/>
      <c r="D290" s="8">
        <f t="shared" si="22"/>
        <v>2.5801805755656435</v>
      </c>
      <c r="E290" s="8">
        <f t="shared" si="21"/>
        <v>0.125</v>
      </c>
      <c r="F290" s="8"/>
      <c r="H290" s="204"/>
      <c r="I290" s="205"/>
      <c r="J290" s="206"/>
      <c r="K290" s="206"/>
      <c r="L290" s="207"/>
      <c r="M290" s="204"/>
      <c r="N290" s="9"/>
    </row>
    <row r="291" spans="1:14">
      <c r="A291" s="1">
        <v>275</v>
      </c>
      <c r="B291" s="8">
        <f t="shared" si="23"/>
        <v>0.41250000000000031</v>
      </c>
      <c r="C291" s="8"/>
      <c r="D291" s="8">
        <f t="shared" si="22"/>
        <v>2.5916371869848103</v>
      </c>
      <c r="E291" s="8">
        <f t="shared" si="21"/>
        <v>0.125</v>
      </c>
      <c r="F291" s="8"/>
      <c r="H291" s="204"/>
      <c r="I291" s="205"/>
      <c r="J291" s="206"/>
      <c r="K291" s="206"/>
      <c r="L291" s="207"/>
      <c r="M291" s="204"/>
      <c r="N291" s="9"/>
    </row>
    <row r="292" spans="1:14">
      <c r="A292" s="1">
        <v>276</v>
      </c>
      <c r="B292" s="8">
        <f t="shared" si="23"/>
        <v>0.41400000000000031</v>
      </c>
      <c r="C292" s="8"/>
      <c r="D292" s="8">
        <f t="shared" si="22"/>
        <v>2.6031702732483128</v>
      </c>
      <c r="E292" s="8">
        <f t="shared" si="21"/>
        <v>0.125</v>
      </c>
      <c r="F292" s="8"/>
      <c r="H292" s="204"/>
      <c r="I292" s="205"/>
      <c r="J292" s="206"/>
      <c r="K292" s="206"/>
      <c r="L292" s="207"/>
      <c r="M292" s="204"/>
      <c r="N292" s="9"/>
    </row>
    <row r="293" spans="1:14">
      <c r="A293" s="1">
        <v>277</v>
      </c>
      <c r="B293" s="8">
        <f t="shared" si="23"/>
        <v>0.41550000000000031</v>
      </c>
      <c r="C293" s="8"/>
      <c r="D293" s="8">
        <f t="shared" si="22"/>
        <v>2.6147805165173037</v>
      </c>
      <c r="E293" s="8">
        <f t="shared" si="21"/>
        <v>0.125</v>
      </c>
      <c r="F293" s="8"/>
      <c r="H293" s="204"/>
      <c r="I293" s="205"/>
      <c r="J293" s="206"/>
      <c r="K293" s="206"/>
      <c r="L293" s="207"/>
      <c r="M293" s="204"/>
      <c r="N293" s="9"/>
    </row>
    <row r="294" spans="1:14">
      <c r="A294" s="1">
        <v>278</v>
      </c>
      <c r="B294" s="8">
        <f t="shared" si="23"/>
        <v>0.41700000000000031</v>
      </c>
      <c r="C294" s="8"/>
      <c r="D294" s="8">
        <f t="shared" si="22"/>
        <v>2.6264686065760898</v>
      </c>
      <c r="E294" s="8">
        <f t="shared" si="21"/>
        <v>0.125</v>
      </c>
      <c r="F294" s="8"/>
      <c r="H294" s="204"/>
      <c r="I294" s="205"/>
      <c r="J294" s="206"/>
      <c r="K294" s="206"/>
      <c r="L294" s="207"/>
      <c r="M294" s="204"/>
      <c r="N294" s="9"/>
    </row>
    <row r="295" spans="1:14">
      <c r="A295" s="1">
        <v>279</v>
      </c>
      <c r="B295" s="8">
        <f t="shared" si="23"/>
        <v>0.41850000000000032</v>
      </c>
      <c r="C295" s="8"/>
      <c r="D295" s="8">
        <f t="shared" si="22"/>
        <v>2.6382352409345899</v>
      </c>
      <c r="E295" s="8">
        <f t="shared" si="21"/>
        <v>0.125</v>
      </c>
      <c r="F295" s="8"/>
      <c r="H295" s="204"/>
      <c r="I295" s="205"/>
      <c r="J295" s="206"/>
      <c r="K295" s="206"/>
      <c r="L295" s="207"/>
      <c r="M295" s="204"/>
      <c r="N295" s="9"/>
    </row>
    <row r="296" spans="1:14">
      <c r="A296" s="1">
        <v>280</v>
      </c>
      <c r="B296" s="8">
        <f t="shared" si="23"/>
        <v>0.42000000000000032</v>
      </c>
      <c r="C296" s="8"/>
      <c r="D296" s="8">
        <f t="shared" si="22"/>
        <v>2.6500811249323979</v>
      </c>
      <c r="E296" s="8">
        <f t="shared" si="21"/>
        <v>0.125</v>
      </c>
      <c r="F296" s="8"/>
      <c r="H296" s="204"/>
      <c r="I296" s="205"/>
      <c r="J296" s="206"/>
      <c r="K296" s="206"/>
      <c r="L296" s="207"/>
      <c r="M296" s="204"/>
      <c r="N296" s="9"/>
    </row>
    <row r="297" spans="1:14">
      <c r="A297" s="1">
        <v>281</v>
      </c>
      <c r="B297" s="8">
        <f t="shared" si="23"/>
        <v>0.42150000000000032</v>
      </c>
      <c r="C297" s="8"/>
      <c r="D297" s="8">
        <f t="shared" si="22"/>
        <v>2.662006971844491</v>
      </c>
      <c r="E297" s="8">
        <f t="shared" si="21"/>
        <v>0.125</v>
      </c>
      <c r="F297" s="8"/>
      <c r="H297" s="204"/>
      <c r="I297" s="205"/>
      <c r="J297" s="206"/>
      <c r="K297" s="206"/>
      <c r="L297" s="207"/>
      <c r="M297" s="204"/>
      <c r="N297" s="9"/>
    </row>
    <row r="298" spans="1:14">
      <c r="A298" s="1">
        <v>282</v>
      </c>
      <c r="B298" s="8">
        <f t="shared" si="23"/>
        <v>0.42300000000000032</v>
      </c>
      <c r="C298" s="8"/>
      <c r="D298" s="8">
        <f t="shared" si="22"/>
        <v>2.6740135029885979</v>
      </c>
      <c r="E298" s="8">
        <f t="shared" si="21"/>
        <v>0.125</v>
      </c>
      <c r="F298" s="8"/>
      <c r="H298" s="204"/>
      <c r="I298" s="205"/>
      <c r="J298" s="206"/>
      <c r="K298" s="206"/>
      <c r="L298" s="207"/>
      <c r="M298" s="204"/>
      <c r="N298" s="9"/>
    </row>
    <row r="299" spans="1:14">
      <c r="A299" s="1">
        <v>283</v>
      </c>
      <c r="B299" s="8">
        <f t="shared" si="23"/>
        <v>0.42450000000000032</v>
      </c>
      <c r="C299" s="8"/>
      <c r="D299" s="8">
        <f t="shared" si="22"/>
        <v>2.686101447834274</v>
      </c>
      <c r="E299" s="8">
        <f t="shared" si="21"/>
        <v>0.125</v>
      </c>
      <c r="F299" s="8"/>
      <c r="H299" s="204"/>
      <c r="I299" s="205"/>
      <c r="J299" s="206"/>
      <c r="K299" s="206"/>
      <c r="L299" s="207"/>
      <c r="M299" s="204"/>
      <c r="N299" s="9"/>
    </row>
    <row r="300" spans="1:14">
      <c r="A300" s="1">
        <v>284</v>
      </c>
      <c r="B300" s="8">
        <f t="shared" si="23"/>
        <v>0.42600000000000032</v>
      </c>
      <c r="C300" s="8"/>
      <c r="D300" s="8">
        <f t="shared" si="22"/>
        <v>2.6982715441137075</v>
      </c>
      <c r="E300" s="8">
        <f t="shared" si="21"/>
        <v>0.125</v>
      </c>
      <c r="F300" s="8"/>
      <c r="H300" s="204"/>
      <c r="I300" s="205"/>
      <c r="J300" s="206"/>
      <c r="K300" s="206"/>
      <c r="L300" s="207"/>
      <c r="M300" s="204"/>
      <c r="N300" s="9"/>
    </row>
    <row r="301" spans="1:14">
      <c r="A301" s="1">
        <v>285</v>
      </c>
      <c r="B301" s="8">
        <f t="shared" si="23"/>
        <v>0.42750000000000032</v>
      </c>
      <c r="C301" s="8"/>
      <c r="D301" s="8">
        <f t="shared" si="22"/>
        <v>2.7105245379342757</v>
      </c>
      <c r="E301" s="8">
        <f t="shared" si="21"/>
        <v>0.125</v>
      </c>
      <c r="F301" s="8"/>
      <c r="H301" s="204"/>
      <c r="I301" s="205"/>
      <c r="J301" s="206"/>
      <c r="K301" s="206"/>
      <c r="L301" s="207"/>
      <c r="M301" s="204"/>
      <c r="N301" s="9"/>
    </row>
    <row r="302" spans="1:14">
      <c r="A302" s="1">
        <v>286</v>
      </c>
      <c r="B302" s="8">
        <f t="shared" si="23"/>
        <v>0.42900000000000033</v>
      </c>
      <c r="C302" s="8"/>
      <c r="D302" s="8">
        <f t="shared" si="22"/>
        <v>2.7228611838929009</v>
      </c>
      <c r="E302" s="8">
        <f t="shared" si="21"/>
        <v>0.125</v>
      </c>
      <c r="F302" s="8"/>
      <c r="H302" s="204"/>
      <c r="I302" s="205"/>
      <c r="J302" s="206"/>
      <c r="K302" s="206"/>
      <c r="L302" s="207"/>
      <c r="M302" s="204"/>
      <c r="N302" s="9"/>
    </row>
    <row r="303" spans="1:14">
      <c r="A303" s="1">
        <v>287</v>
      </c>
      <c r="B303" s="8">
        <f t="shared" si="23"/>
        <v>0.43050000000000033</v>
      </c>
      <c r="C303" s="8"/>
      <c r="D303" s="8">
        <f t="shared" si="22"/>
        <v>2.7352822451922383</v>
      </c>
      <c r="E303" s="8">
        <f t="shared" ref="E303:E316" si="24">IF(B303&gt;$C$12,$E$3,IF(B303&lt;=$C$11,0,2*SQRT($B$5^2/4-(B303-$B$5/2-$C$11)^2)))</f>
        <v>0.125</v>
      </c>
      <c r="F303" s="8"/>
      <c r="H303" s="204"/>
      <c r="I303" s="205"/>
      <c r="J303" s="206"/>
      <c r="K303" s="206"/>
      <c r="L303" s="207"/>
      <c r="M303" s="204"/>
      <c r="N303" s="9"/>
    </row>
    <row r="304" spans="1:14">
      <c r="A304" s="1">
        <v>288</v>
      </c>
      <c r="B304" s="8">
        <f t="shared" si="23"/>
        <v>0.43200000000000033</v>
      </c>
      <c r="C304" s="8"/>
      <c r="D304" s="8">
        <f t="shared" si="22"/>
        <v>2.7477884937587116</v>
      </c>
      <c r="E304" s="8">
        <f t="shared" si="24"/>
        <v>0.125</v>
      </c>
      <c r="F304" s="8"/>
      <c r="H304" s="204"/>
      <c r="I304" s="205"/>
      <c r="J304" s="206"/>
      <c r="K304" s="206"/>
      <c r="L304" s="207"/>
      <c r="M304" s="204"/>
      <c r="N304" s="9"/>
    </row>
    <row r="305" spans="1:14">
      <c r="A305" s="1">
        <v>289</v>
      </c>
      <c r="B305" s="8">
        <f t="shared" si="23"/>
        <v>0.43350000000000033</v>
      </c>
      <c r="C305" s="8"/>
      <c r="D305" s="8">
        <f t="shared" si="22"/>
        <v>2.7603807103624507</v>
      </c>
      <c r="E305" s="8">
        <f t="shared" si="24"/>
        <v>0.125</v>
      </c>
      <c r="F305" s="8"/>
      <c r="H305" s="204"/>
      <c r="I305" s="205"/>
      <c r="J305" s="206"/>
      <c r="K305" s="206"/>
      <c r="L305" s="207"/>
      <c r="M305" s="204"/>
      <c r="N305" s="9"/>
    </row>
    <row r="306" spans="1:14">
      <c r="A306" s="1">
        <v>290</v>
      </c>
      <c r="B306" s="8">
        <f t="shared" si="23"/>
        <v>0.43500000000000033</v>
      </c>
      <c r="C306" s="8"/>
      <c r="D306" s="8">
        <f t="shared" si="22"/>
        <v>2.7730596847391515</v>
      </c>
      <c r="E306" s="8">
        <f t="shared" si="24"/>
        <v>0.125</v>
      </c>
      <c r="F306" s="8"/>
      <c r="H306" s="204"/>
      <c r="I306" s="205"/>
      <c r="J306" s="206"/>
      <c r="K306" s="206"/>
      <c r="L306" s="207"/>
      <c r="M306" s="204"/>
      <c r="N306" s="9"/>
    </row>
    <row r="307" spans="1:14">
      <c r="A307" s="1">
        <v>291</v>
      </c>
      <c r="B307" s="8">
        <f t="shared" si="23"/>
        <v>0.43650000000000033</v>
      </c>
      <c r="C307" s="8"/>
      <c r="D307" s="8">
        <f t="shared" si="22"/>
        <v>2.7858262157139033</v>
      </c>
      <c r="E307" s="8">
        <f t="shared" si="24"/>
        <v>0.125</v>
      </c>
      <c r="F307" s="8"/>
      <c r="H307" s="204"/>
      <c r="I307" s="205"/>
      <c r="J307" s="206"/>
      <c r="K307" s="206"/>
      <c r="L307" s="207"/>
      <c r="M307" s="204"/>
      <c r="N307" s="9"/>
    </row>
    <row r="308" spans="1:14">
      <c r="A308" s="1">
        <v>292</v>
      </c>
      <c r="B308" s="8">
        <f t="shared" si="23"/>
        <v>0.43800000000000033</v>
      </c>
      <c r="C308" s="8"/>
      <c r="D308" s="8">
        <f t="shared" si="22"/>
        <v>2.798681111327014</v>
      </c>
      <c r="E308" s="8">
        <f t="shared" si="24"/>
        <v>0.125</v>
      </c>
      <c r="F308" s="8"/>
      <c r="H308" s="204"/>
      <c r="I308" s="205"/>
      <c r="J308" s="206"/>
      <c r="K308" s="206"/>
      <c r="L308" s="207"/>
      <c r="M308" s="204"/>
      <c r="N308" s="9"/>
    </row>
    <row r="309" spans="1:14">
      <c r="A309" s="1">
        <v>293</v>
      </c>
      <c r="B309" s="8">
        <f t="shared" si="23"/>
        <v>0.43950000000000033</v>
      </c>
      <c r="C309" s="8"/>
      <c r="D309" s="8">
        <f t="shared" si="22"/>
        <v>2.8116251889618766</v>
      </c>
      <c r="E309" s="8">
        <f t="shared" si="24"/>
        <v>0.125</v>
      </c>
      <c r="F309" s="8"/>
      <c r="H309" s="204"/>
      <c r="I309" s="205"/>
      <c r="J309" s="206"/>
      <c r="K309" s="206"/>
      <c r="L309" s="207"/>
      <c r="M309" s="204"/>
      <c r="N309" s="9"/>
    </row>
    <row r="310" spans="1:14">
      <c r="A310" s="1">
        <v>294</v>
      </c>
      <c r="B310" s="8">
        <f t="shared" si="23"/>
        <v>0.44100000000000034</v>
      </c>
      <c r="C310" s="8"/>
      <c r="D310" s="8">
        <f t="shared" si="22"/>
        <v>2.824659275474898</v>
      </c>
      <c r="E310" s="8">
        <f t="shared" si="24"/>
        <v>0.125</v>
      </c>
      <c r="F310" s="8"/>
      <c r="H310" s="204"/>
      <c r="I310" s="205"/>
      <c r="J310" s="206"/>
      <c r="K310" s="206"/>
      <c r="L310" s="207"/>
      <c r="M310" s="204"/>
      <c r="N310" s="9"/>
    </row>
    <row r="311" spans="1:14">
      <c r="A311" s="1">
        <v>295</v>
      </c>
      <c r="B311" s="8">
        <f t="shared" si="23"/>
        <v>0.44250000000000034</v>
      </c>
      <c r="C311" s="8"/>
      <c r="D311" s="8">
        <f t="shared" si="22"/>
        <v>2.8377842073275588</v>
      </c>
      <c r="E311" s="8">
        <f t="shared" si="24"/>
        <v>0.125</v>
      </c>
      <c r="F311" s="8"/>
      <c r="H311" s="204"/>
      <c r="I311" s="205"/>
      <c r="J311" s="206"/>
      <c r="K311" s="206"/>
      <c r="L311" s="207"/>
      <c r="M311" s="204"/>
      <c r="N311" s="9"/>
    </row>
    <row r="312" spans="1:14">
      <c r="A312" s="1">
        <v>296</v>
      </c>
      <c r="B312" s="8">
        <f t="shared" si="23"/>
        <v>0.44400000000000034</v>
      </c>
      <c r="C312" s="8"/>
      <c r="D312" s="8">
        <f t="shared" si="22"/>
        <v>2.8510008307206118</v>
      </c>
      <c r="E312" s="8">
        <f t="shared" si="24"/>
        <v>0.125</v>
      </c>
      <c r="F312" s="8"/>
      <c r="H312" s="204"/>
      <c r="I312" s="205"/>
      <c r="J312" s="206"/>
      <c r="K312" s="206"/>
      <c r="L312" s="207"/>
      <c r="M312" s="204"/>
      <c r="N312" s="9"/>
    </row>
    <row r="313" spans="1:14">
      <c r="A313" s="1">
        <v>297</v>
      </c>
      <c r="B313" s="8">
        <f t="shared" si="23"/>
        <v>0.44550000000000034</v>
      </c>
      <c r="C313" s="8"/>
      <c r="D313" s="8">
        <f t="shared" si="22"/>
        <v>2.8643100017304737</v>
      </c>
      <c r="E313" s="8">
        <f t="shared" si="24"/>
        <v>0.125</v>
      </c>
      <c r="F313" s="8"/>
      <c r="H313" s="204"/>
      <c r="I313" s="205"/>
      <c r="J313" s="206"/>
      <c r="K313" s="206"/>
      <c r="L313" s="207"/>
      <c r="M313" s="204"/>
      <c r="N313" s="9"/>
    </row>
    <row r="314" spans="1:14">
      <c r="A314" s="1">
        <v>298</v>
      </c>
      <c r="B314" s="8">
        <f t="shared" si="23"/>
        <v>0.44700000000000034</v>
      </c>
      <c r="C314" s="8"/>
      <c r="D314" s="8">
        <f t="shared" si="22"/>
        <v>2.8777125864478639</v>
      </c>
      <c r="E314" s="8">
        <f t="shared" si="24"/>
        <v>0.125</v>
      </c>
      <c r="F314" s="8"/>
      <c r="H314" s="204"/>
      <c r="I314" s="205"/>
      <c r="J314" s="206"/>
      <c r="K314" s="206"/>
      <c r="L314" s="207"/>
      <c r="M314" s="204"/>
      <c r="N314" s="9"/>
    </row>
    <row r="315" spans="1:14">
      <c r="A315" s="1">
        <v>299</v>
      </c>
      <c r="B315" s="8">
        <f t="shared" si="23"/>
        <v>0.44850000000000034</v>
      </c>
      <c r="C315" s="8"/>
      <c r="D315" s="8">
        <f t="shared" si="22"/>
        <v>2.8912094611187031</v>
      </c>
      <c r="E315" s="8">
        <f t="shared" si="24"/>
        <v>0.125</v>
      </c>
      <c r="F315" s="8"/>
      <c r="H315" s="204"/>
      <c r="I315" s="205"/>
      <c r="J315" s="206"/>
      <c r="K315" s="206"/>
      <c r="L315" s="207"/>
      <c r="M315" s="204"/>
      <c r="N315" s="9"/>
    </row>
    <row r="316" spans="1:14" s="118" customFormat="1">
      <c r="A316" s="105">
        <v>300</v>
      </c>
      <c r="B316" s="104">
        <f t="shared" si="23"/>
        <v>0.45000000000000034</v>
      </c>
      <c r="C316" s="104"/>
      <c r="D316" s="104">
        <f t="shared" si="22"/>
        <v>2.9048015122873374</v>
      </c>
      <c r="E316" s="8">
        <f t="shared" si="24"/>
        <v>0.125</v>
      </c>
      <c r="F316" s="104"/>
      <c r="H316" s="204"/>
      <c r="I316" s="205"/>
      <c r="J316" s="206"/>
      <c r="K316" s="206"/>
      <c r="L316" s="207"/>
      <c r="M316" s="204"/>
      <c r="N316" s="9"/>
    </row>
    <row r="317" spans="1:14" s="169" customFormat="1">
      <c r="A317" s="162"/>
      <c r="B317" s="167"/>
      <c r="C317" s="167"/>
      <c r="D317" s="167"/>
      <c r="E317" s="8"/>
      <c r="F317" s="167"/>
      <c r="H317" s="204"/>
      <c r="I317" s="205"/>
      <c r="J317" s="206"/>
      <c r="K317" s="206"/>
      <c r="L317" s="207"/>
      <c r="M317" s="204"/>
    </row>
    <row r="318" spans="1:14" s="169" customFormat="1">
      <c r="A318" s="162"/>
      <c r="B318" s="167"/>
      <c r="C318" s="167"/>
      <c r="D318" s="167"/>
      <c r="E318" s="8"/>
      <c r="F318" s="167"/>
      <c r="H318" s="204"/>
      <c r="I318" s="205"/>
      <c r="J318" s="206"/>
      <c r="K318" s="206"/>
      <c r="L318" s="207"/>
      <c r="M318" s="204"/>
    </row>
    <row r="319" spans="1:14">
      <c r="A319" s="1"/>
      <c r="B319" s="8"/>
      <c r="C319" s="8"/>
      <c r="D319" s="8"/>
      <c r="E319" s="8"/>
      <c r="F319" s="8"/>
      <c r="H319" s="204"/>
      <c r="I319" s="205"/>
      <c r="J319" s="206"/>
      <c r="K319" s="206"/>
      <c r="L319" s="207"/>
    </row>
    <row r="320" spans="1:14">
      <c r="A320" s="1"/>
      <c r="B320" s="8"/>
      <c r="C320" s="8"/>
      <c r="D320" s="8"/>
      <c r="E320" s="8"/>
      <c r="F320" s="8"/>
      <c r="H320" s="204"/>
      <c r="I320" s="205"/>
      <c r="J320" s="206"/>
      <c r="K320" s="206"/>
      <c r="L320" s="207"/>
    </row>
    <row r="321" spans="1:12">
      <c r="A321" s="1"/>
      <c r="B321" s="8"/>
      <c r="C321" s="8"/>
      <c r="D321" s="8"/>
      <c r="E321" s="8"/>
      <c r="F321" s="8"/>
      <c r="H321" s="204"/>
      <c r="I321" s="205"/>
      <c r="J321" s="206"/>
      <c r="K321" s="206"/>
      <c r="L321" s="207"/>
    </row>
    <row r="322" spans="1:12">
      <c r="A322" s="1"/>
      <c r="B322" s="8"/>
      <c r="C322" s="8"/>
      <c r="D322" s="8"/>
      <c r="E322" s="8"/>
      <c r="F322" s="8"/>
      <c r="H322" s="204"/>
      <c r="I322" s="205"/>
      <c r="J322" s="206"/>
      <c r="K322" s="206"/>
      <c r="L322" s="207"/>
    </row>
    <row r="323" spans="1:12">
      <c r="A323" s="1"/>
      <c r="B323" s="8"/>
      <c r="C323" s="8"/>
      <c r="D323" s="8"/>
      <c r="E323" s="8"/>
      <c r="F323" s="8"/>
      <c r="H323" s="204"/>
      <c r="I323" s="205"/>
      <c r="J323" s="206"/>
      <c r="K323" s="206"/>
      <c r="L323" s="207"/>
    </row>
    <row r="324" spans="1:12">
      <c r="A324" s="1"/>
      <c r="B324" s="8"/>
      <c r="C324" s="8"/>
      <c r="D324" s="8"/>
      <c r="E324" s="8"/>
      <c r="F324" s="8"/>
      <c r="G324" s="8"/>
      <c r="H324" s="204"/>
      <c r="I324" s="205"/>
      <c r="J324" s="206"/>
      <c r="K324" s="206"/>
      <c r="L324" s="207"/>
    </row>
    <row r="325" spans="1:12">
      <c r="A325" s="1"/>
      <c r="B325" s="8"/>
      <c r="C325" s="8"/>
      <c r="D325" s="8"/>
      <c r="E325" s="8"/>
      <c r="F325" s="8"/>
      <c r="G325" s="8"/>
      <c r="H325" s="204"/>
      <c r="I325" s="205"/>
      <c r="J325" s="206"/>
      <c r="K325" s="206"/>
      <c r="L325" s="207"/>
    </row>
    <row r="326" spans="1:12">
      <c r="A326" s="1"/>
      <c r="B326" s="8"/>
      <c r="C326" s="8"/>
      <c r="D326" s="8"/>
      <c r="E326" s="8"/>
      <c r="F326" s="8"/>
      <c r="G326" s="8"/>
      <c r="H326" s="204"/>
      <c r="I326" s="205"/>
      <c r="J326" s="206"/>
      <c r="K326" s="206"/>
      <c r="L326" s="207"/>
    </row>
    <row r="327" spans="1:12">
      <c r="A327" s="1"/>
      <c r="B327" s="8"/>
      <c r="C327" s="8"/>
      <c r="D327" s="8"/>
      <c r="E327" s="8"/>
      <c r="F327" s="8"/>
      <c r="G327" s="8"/>
      <c r="H327" s="204"/>
      <c r="I327" s="205"/>
      <c r="J327" s="206"/>
      <c r="K327" s="206"/>
      <c r="L327" s="207"/>
    </row>
    <row r="328" spans="1:12">
      <c r="A328" s="1"/>
      <c r="B328" s="8"/>
      <c r="C328" s="8"/>
      <c r="D328" s="8"/>
      <c r="E328" s="8"/>
      <c r="F328" s="8"/>
      <c r="G328" s="8"/>
      <c r="H328" s="204"/>
      <c r="I328" s="205"/>
      <c r="J328" s="206"/>
      <c r="K328" s="206"/>
      <c r="L328" s="207"/>
    </row>
    <row r="329" spans="1:12">
      <c r="A329" s="1"/>
      <c r="B329" s="8"/>
      <c r="C329" s="8"/>
      <c r="D329" s="8"/>
      <c r="E329" s="8"/>
      <c r="F329" s="8"/>
      <c r="G329" s="8"/>
      <c r="H329" s="204"/>
      <c r="I329" s="205"/>
      <c r="J329" s="206"/>
      <c r="K329" s="206"/>
      <c r="L329" s="207"/>
    </row>
    <row r="330" spans="1:12">
      <c r="A330" s="1"/>
      <c r="B330" s="8"/>
      <c r="C330" s="8"/>
      <c r="D330" s="8"/>
      <c r="E330" s="8"/>
      <c r="F330" s="8"/>
      <c r="G330" s="8"/>
      <c r="H330" s="204"/>
      <c r="I330" s="205"/>
      <c r="J330" s="206"/>
      <c r="K330" s="206"/>
      <c r="L330" s="207"/>
    </row>
    <row r="331" spans="1:12">
      <c r="A331" s="1"/>
      <c r="B331" s="8"/>
      <c r="C331" s="8"/>
      <c r="D331" s="8"/>
      <c r="E331" s="8"/>
      <c r="F331" s="8"/>
      <c r="G331" s="8"/>
      <c r="H331" s="204"/>
      <c r="I331" s="205"/>
      <c r="J331" s="206"/>
      <c r="K331" s="206"/>
      <c r="L331" s="207"/>
    </row>
    <row r="332" spans="1:12">
      <c r="A332" s="1"/>
      <c r="B332" s="8"/>
      <c r="C332" s="8"/>
      <c r="D332" s="8"/>
      <c r="E332" s="8"/>
      <c r="F332" s="8"/>
      <c r="G332" s="8"/>
      <c r="H332" s="204"/>
      <c r="I332" s="205"/>
      <c r="J332" s="206"/>
      <c r="K332" s="206"/>
      <c r="L332" s="207"/>
    </row>
    <row r="333" spans="1:12">
      <c r="A333" s="1"/>
      <c r="B333" s="8"/>
      <c r="C333" s="8"/>
      <c r="D333" s="8"/>
      <c r="E333" s="8"/>
      <c r="F333" s="8"/>
      <c r="G333" s="8"/>
      <c r="H333" s="204"/>
      <c r="I333" s="205"/>
      <c r="J333" s="206"/>
      <c r="K333" s="206"/>
      <c r="L333" s="207"/>
    </row>
    <row r="334" spans="1:12">
      <c r="A334" s="1"/>
      <c r="B334" s="8"/>
      <c r="C334" s="8"/>
      <c r="D334" s="8"/>
      <c r="E334" s="8"/>
      <c r="F334" s="8"/>
      <c r="G334" s="8"/>
      <c r="H334" s="204"/>
      <c r="I334" s="205"/>
      <c r="J334" s="206"/>
      <c r="K334" s="206"/>
      <c r="L334" s="207"/>
    </row>
    <row r="335" spans="1:12">
      <c r="A335" s="1"/>
      <c r="B335" s="8"/>
      <c r="C335" s="8"/>
      <c r="D335" s="8"/>
      <c r="E335" s="8"/>
      <c r="F335" s="8"/>
      <c r="G335" s="8"/>
      <c r="H335" s="204"/>
      <c r="I335" s="205"/>
      <c r="J335" s="206"/>
      <c r="K335" s="206"/>
      <c r="L335" s="207"/>
    </row>
    <row r="336" spans="1:12">
      <c r="A336" s="1"/>
      <c r="B336" s="8"/>
      <c r="C336" s="8"/>
      <c r="D336" s="8"/>
      <c r="E336" s="8"/>
      <c r="F336" s="8"/>
      <c r="G336" s="8"/>
      <c r="H336" s="204"/>
      <c r="I336" s="205"/>
      <c r="J336" s="206"/>
      <c r="K336" s="206"/>
      <c r="L336" s="207"/>
    </row>
    <row r="337" spans="1:12">
      <c r="A337" s="1"/>
      <c r="B337" s="8"/>
      <c r="C337" s="8"/>
      <c r="D337" s="8"/>
      <c r="E337" s="8"/>
      <c r="F337" s="8"/>
      <c r="G337" s="8"/>
      <c r="H337" s="204"/>
      <c r="I337" s="205"/>
      <c r="J337" s="206"/>
      <c r="K337" s="206"/>
      <c r="L337" s="207"/>
    </row>
    <row r="338" spans="1:12">
      <c r="A338" s="1"/>
      <c r="B338" s="8"/>
      <c r="C338" s="8"/>
      <c r="D338" s="8"/>
      <c r="E338" s="8"/>
      <c r="F338" s="8"/>
      <c r="G338" s="8"/>
      <c r="H338" s="204"/>
      <c r="I338" s="205"/>
      <c r="J338" s="206"/>
      <c r="K338" s="206"/>
      <c r="L338" s="207"/>
    </row>
    <row r="339" spans="1:12">
      <c r="A339" s="1"/>
      <c r="B339" s="8"/>
      <c r="C339" s="8"/>
      <c r="D339" s="8"/>
      <c r="E339" s="8"/>
      <c r="F339" s="8"/>
      <c r="G339" s="8"/>
      <c r="H339" s="204"/>
      <c r="I339" s="205"/>
      <c r="J339" s="206"/>
      <c r="K339" s="206"/>
      <c r="L339" s="207"/>
    </row>
    <row r="340" spans="1:12">
      <c r="B340" s="8"/>
      <c r="C340" s="8"/>
      <c r="D340" s="8"/>
      <c r="E340" s="8"/>
      <c r="F340" s="8"/>
      <c r="G340" s="8"/>
      <c r="H340" s="204"/>
      <c r="I340" s="205"/>
      <c r="J340" s="206"/>
      <c r="K340" s="204"/>
      <c r="L340" s="207"/>
    </row>
    <row r="341" spans="1:12">
      <c r="B341" s="8"/>
      <c r="C341" s="8"/>
      <c r="D341" s="8"/>
      <c r="E341" s="8"/>
      <c r="F341" s="8"/>
      <c r="G341" s="8"/>
      <c r="H341" s="204"/>
      <c r="I341" s="205"/>
      <c r="J341" s="206"/>
      <c r="K341" s="204"/>
      <c r="L341" s="207"/>
    </row>
    <row r="342" spans="1:12">
      <c r="B342" s="8"/>
      <c r="C342" s="8"/>
      <c r="D342" s="8"/>
      <c r="E342" s="8"/>
      <c r="F342" s="8"/>
      <c r="G342" s="8"/>
      <c r="H342" s="204"/>
      <c r="I342" s="205"/>
      <c r="J342" s="206"/>
      <c r="K342" s="204"/>
      <c r="L342" s="207"/>
    </row>
    <row r="343" spans="1:12">
      <c r="B343" s="8"/>
      <c r="C343" s="8"/>
      <c r="D343" s="8"/>
      <c r="E343" s="8"/>
      <c r="F343" s="8"/>
      <c r="G343" s="8"/>
      <c r="H343" s="204"/>
      <c r="I343" s="205"/>
      <c r="J343" s="206"/>
      <c r="K343" s="204"/>
      <c r="L343" s="207"/>
    </row>
    <row r="344" spans="1:12">
      <c r="B344" s="8"/>
      <c r="C344" s="8"/>
      <c r="D344" s="8"/>
      <c r="E344" s="8"/>
      <c r="F344" s="8"/>
      <c r="G344" s="8"/>
      <c r="H344" s="204"/>
      <c r="I344" s="205"/>
      <c r="J344" s="206"/>
      <c r="K344" s="204"/>
      <c r="L344" s="207"/>
    </row>
    <row r="345" spans="1:12">
      <c r="B345" s="8"/>
      <c r="C345" s="8"/>
      <c r="D345" s="8"/>
      <c r="E345" s="8"/>
      <c r="F345" s="8"/>
      <c r="G345" s="8"/>
      <c r="H345" s="204"/>
      <c r="I345" s="205"/>
      <c r="J345" s="206"/>
      <c r="K345" s="204"/>
      <c r="L345" s="207"/>
    </row>
    <row r="346" spans="1:12">
      <c r="B346" s="8"/>
      <c r="C346" s="8"/>
      <c r="D346" s="8"/>
      <c r="E346" s="8"/>
      <c r="F346" s="8"/>
      <c r="G346" s="8"/>
      <c r="H346" s="204"/>
      <c r="I346" s="205"/>
      <c r="J346" s="206"/>
      <c r="K346" s="204"/>
      <c r="L346" s="207"/>
    </row>
    <row r="347" spans="1:12">
      <c r="B347" s="8"/>
      <c r="C347" s="8"/>
      <c r="D347" s="8"/>
      <c r="E347" s="8"/>
      <c r="F347" s="8"/>
      <c r="G347" s="8"/>
      <c r="H347" s="204"/>
      <c r="I347" s="205"/>
      <c r="J347" s="206"/>
      <c r="K347" s="204"/>
      <c r="L347" s="207"/>
    </row>
    <row r="348" spans="1:12">
      <c r="B348" s="8"/>
      <c r="C348" s="8"/>
      <c r="D348" s="8"/>
      <c r="E348" s="8"/>
      <c r="F348" s="8"/>
      <c r="G348" s="8"/>
      <c r="H348" s="204"/>
      <c r="I348" s="205"/>
      <c r="J348" s="206"/>
      <c r="K348" s="204"/>
      <c r="L348" s="207"/>
    </row>
    <row r="349" spans="1:12">
      <c r="B349" s="8"/>
      <c r="C349" s="8"/>
      <c r="D349" s="8"/>
      <c r="E349" s="8"/>
      <c r="F349" s="8"/>
      <c r="G349" s="8"/>
      <c r="H349" s="204"/>
      <c r="I349" s="205"/>
      <c r="J349" s="206"/>
      <c r="K349" s="204"/>
      <c r="L349" s="207"/>
    </row>
    <row r="350" spans="1:12">
      <c r="B350" s="8"/>
      <c r="C350" s="8"/>
      <c r="D350" s="8"/>
      <c r="E350" s="8"/>
      <c r="F350" s="8"/>
      <c r="G350" s="8"/>
      <c r="H350" s="204"/>
      <c r="I350" s="205"/>
      <c r="J350" s="206"/>
      <c r="K350" s="204"/>
      <c r="L350" s="207"/>
    </row>
    <row r="351" spans="1:12">
      <c r="B351" s="8"/>
      <c r="C351" s="8"/>
      <c r="D351" s="8"/>
      <c r="E351" s="8"/>
      <c r="F351" s="8"/>
      <c r="G351" s="8"/>
      <c r="H351" s="204"/>
      <c r="I351" s="205"/>
      <c r="J351" s="206"/>
      <c r="K351" s="204"/>
      <c r="L351" s="207"/>
    </row>
    <row r="352" spans="1:12">
      <c r="B352" s="8"/>
      <c r="C352" s="8"/>
      <c r="D352" s="8"/>
      <c r="E352" s="8"/>
      <c r="F352" s="8"/>
      <c r="G352" s="8"/>
      <c r="H352" s="204"/>
      <c r="I352" s="205"/>
      <c r="J352" s="206"/>
      <c r="K352" s="204"/>
      <c r="L352" s="207"/>
    </row>
    <row r="353" spans="2:12">
      <c r="B353" s="8"/>
      <c r="C353" s="8"/>
      <c r="D353" s="8"/>
      <c r="E353" s="8"/>
      <c r="F353" s="8"/>
      <c r="G353" s="8"/>
      <c r="H353" s="204"/>
      <c r="I353" s="205"/>
      <c r="J353" s="206"/>
      <c r="K353" s="204"/>
      <c r="L353" s="207"/>
    </row>
    <row r="354" spans="2:12">
      <c r="B354" s="8"/>
      <c r="C354" s="8"/>
      <c r="D354" s="8"/>
      <c r="E354" s="8"/>
      <c r="F354" s="8"/>
      <c r="G354" s="8"/>
      <c r="H354" s="204"/>
      <c r="I354" s="205"/>
      <c r="J354" s="206"/>
      <c r="K354" s="204"/>
      <c r="L354" s="207"/>
    </row>
    <row r="355" spans="2:12">
      <c r="B355" s="8"/>
      <c r="C355" s="8"/>
      <c r="D355" s="8"/>
      <c r="E355" s="8"/>
      <c r="F355" s="8"/>
      <c r="G355" s="8"/>
      <c r="H355" s="204"/>
      <c r="I355" s="205"/>
      <c r="J355" s="206"/>
      <c r="K355" s="204"/>
      <c r="L355" s="207"/>
    </row>
    <row r="356" spans="2:12">
      <c r="B356" s="8"/>
      <c r="C356" s="8"/>
      <c r="D356" s="8"/>
      <c r="E356" s="8"/>
      <c r="F356" s="8"/>
      <c r="G356" s="8"/>
      <c r="H356" s="204"/>
      <c r="I356" s="205"/>
      <c r="J356" s="206"/>
      <c r="K356" s="204"/>
      <c r="L356" s="207"/>
    </row>
    <row r="357" spans="2:12">
      <c r="B357" s="8"/>
      <c r="C357" s="8"/>
      <c r="D357" s="8"/>
      <c r="E357" s="8"/>
      <c r="F357" s="8"/>
      <c r="G357" s="8"/>
      <c r="H357" s="204"/>
      <c r="I357" s="205"/>
      <c r="J357" s="206"/>
      <c r="K357" s="204"/>
      <c r="L357" s="207"/>
    </row>
    <row r="358" spans="2:12">
      <c r="B358" s="8"/>
      <c r="C358" s="8"/>
      <c r="D358" s="8"/>
      <c r="E358" s="8"/>
      <c r="F358" s="8"/>
      <c r="G358" s="8"/>
      <c r="H358" s="204"/>
      <c r="I358" s="205"/>
      <c r="J358" s="206"/>
      <c r="K358" s="204"/>
      <c r="L358" s="207"/>
    </row>
    <row r="359" spans="2:12">
      <c r="B359" s="8"/>
      <c r="C359" s="8"/>
      <c r="D359" s="8"/>
      <c r="E359" s="8"/>
      <c r="F359" s="8"/>
      <c r="G359" s="8"/>
      <c r="H359" s="204"/>
      <c r="I359" s="205"/>
      <c r="J359" s="206"/>
      <c r="K359" s="204"/>
      <c r="L359" s="207"/>
    </row>
    <row r="360" spans="2:12">
      <c r="B360" s="8"/>
      <c r="C360" s="8"/>
      <c r="D360" s="8"/>
      <c r="E360" s="8"/>
      <c r="F360" s="8"/>
      <c r="G360" s="8"/>
      <c r="H360" s="204"/>
      <c r="I360" s="205"/>
      <c r="J360" s="206"/>
    </row>
    <row r="361" spans="2:12">
      <c r="B361" s="8"/>
      <c r="C361" s="8"/>
      <c r="D361" s="8"/>
      <c r="E361" s="8"/>
      <c r="F361" s="8"/>
      <c r="G361" s="8"/>
      <c r="H361" s="204"/>
      <c r="I361" s="205"/>
      <c r="J361" s="206"/>
    </row>
    <row r="362" spans="2:12">
      <c r="B362" s="8"/>
      <c r="C362" s="8"/>
      <c r="D362" s="8"/>
      <c r="E362" s="8"/>
      <c r="F362" s="8"/>
      <c r="G362" s="8"/>
      <c r="H362" s="204"/>
      <c r="I362" s="205"/>
      <c r="J362" s="206"/>
    </row>
    <row r="363" spans="2:12">
      <c r="B363" s="8"/>
      <c r="C363" s="8"/>
      <c r="D363" s="8"/>
      <c r="E363" s="8"/>
      <c r="F363" s="8"/>
      <c r="G363" s="8"/>
      <c r="H363" s="204"/>
      <c r="I363" s="205"/>
      <c r="J363" s="206"/>
    </row>
    <row r="364" spans="2:12">
      <c r="B364" s="8"/>
      <c r="C364" s="8"/>
      <c r="D364" s="8"/>
      <c r="E364" s="8"/>
      <c r="F364" s="8"/>
      <c r="G364" s="8"/>
      <c r="H364" s="204"/>
      <c r="I364" s="205"/>
      <c r="J364" s="206"/>
    </row>
    <row r="365" spans="2:12">
      <c r="B365" s="8"/>
      <c r="C365" s="8"/>
      <c r="D365" s="8"/>
      <c r="E365" s="8"/>
      <c r="F365" s="8"/>
      <c r="G365" s="8"/>
      <c r="H365" s="204"/>
      <c r="I365" s="205"/>
      <c r="J365" s="206"/>
    </row>
    <row r="366" spans="2:12">
      <c r="B366" s="8"/>
      <c r="C366" s="8"/>
      <c r="D366" s="8"/>
      <c r="E366" s="8"/>
      <c r="F366" s="8"/>
      <c r="G366" s="8"/>
      <c r="H366" s="204"/>
      <c r="I366" s="205"/>
      <c r="J366" s="206"/>
    </row>
    <row r="367" spans="2:12">
      <c r="B367" s="8"/>
      <c r="C367" s="8"/>
      <c r="D367" s="8"/>
      <c r="E367" s="8"/>
      <c r="F367" s="8"/>
      <c r="G367" s="8"/>
      <c r="H367" s="204"/>
      <c r="I367" s="205"/>
      <c r="J367" s="206"/>
    </row>
    <row r="368" spans="2:12">
      <c r="B368" s="8"/>
      <c r="C368" s="8"/>
      <c r="D368" s="8"/>
      <c r="E368" s="8"/>
      <c r="F368" s="8"/>
      <c r="G368" s="8"/>
      <c r="H368" s="204"/>
      <c r="I368" s="205"/>
      <c r="J368" s="206"/>
    </row>
    <row r="369" spans="2:10">
      <c r="B369" s="8"/>
      <c r="C369" s="8"/>
      <c r="D369" s="8"/>
      <c r="E369" s="8"/>
      <c r="F369" s="8"/>
      <c r="G369" s="8"/>
      <c r="H369" s="204"/>
      <c r="I369" s="205"/>
      <c r="J369" s="206"/>
    </row>
    <row r="370" spans="2:10">
      <c r="B370" s="8"/>
      <c r="C370" s="8"/>
      <c r="D370" s="8"/>
      <c r="E370" s="8"/>
      <c r="F370" s="8"/>
      <c r="G370" s="8"/>
      <c r="H370" s="204"/>
      <c r="I370" s="205"/>
      <c r="J370" s="206"/>
    </row>
    <row r="371" spans="2:10">
      <c r="B371" s="8"/>
      <c r="C371" s="8"/>
      <c r="D371" s="8"/>
      <c r="E371" s="8"/>
      <c r="F371" s="8"/>
      <c r="G371" s="8"/>
      <c r="H371" s="204"/>
      <c r="I371" s="205"/>
      <c r="J371" s="206"/>
    </row>
    <row r="372" spans="2:10">
      <c r="B372" s="8"/>
      <c r="C372" s="8"/>
      <c r="D372" s="8"/>
      <c r="E372" s="8"/>
      <c r="F372" s="8"/>
      <c r="G372" s="8"/>
      <c r="H372" s="204"/>
      <c r="I372" s="205"/>
      <c r="J372" s="206"/>
    </row>
    <row r="373" spans="2:10">
      <c r="B373" s="8"/>
      <c r="C373" s="8"/>
      <c r="D373" s="8"/>
      <c r="E373" s="8"/>
      <c r="F373" s="8"/>
      <c r="G373" s="8"/>
      <c r="H373" s="204"/>
      <c r="I373" s="205"/>
      <c r="J373" s="206"/>
    </row>
    <row r="374" spans="2:10">
      <c r="B374" s="8"/>
      <c r="C374" s="8"/>
      <c r="D374" s="8"/>
      <c r="E374" s="8"/>
      <c r="F374" s="8"/>
      <c r="G374" s="8"/>
      <c r="H374" s="204"/>
      <c r="I374" s="205"/>
      <c r="J374" s="206"/>
    </row>
    <row r="375" spans="2:10">
      <c r="B375" s="8"/>
      <c r="C375" s="8"/>
      <c r="D375" s="8"/>
      <c r="E375" s="8"/>
      <c r="F375" s="8"/>
      <c r="G375" s="8"/>
      <c r="H375" s="204"/>
      <c r="I375" s="205"/>
      <c r="J375" s="206"/>
    </row>
    <row r="376" spans="2:10">
      <c r="B376" s="8"/>
      <c r="C376" s="8"/>
      <c r="D376" s="8"/>
      <c r="E376" s="8"/>
      <c r="F376" s="8"/>
      <c r="G376" s="8"/>
      <c r="H376" s="204"/>
      <c r="I376" s="205"/>
      <c r="J376" s="206"/>
    </row>
    <row r="377" spans="2:10">
      <c r="B377" s="8"/>
      <c r="C377" s="8"/>
      <c r="D377" s="8"/>
      <c r="E377" s="8"/>
      <c r="F377" s="8"/>
      <c r="G377" s="8"/>
      <c r="H377" s="204"/>
      <c r="I377" s="205"/>
      <c r="J377" s="206"/>
    </row>
    <row r="378" spans="2:10">
      <c r="B378" s="8"/>
      <c r="C378" s="8"/>
      <c r="D378" s="8"/>
      <c r="E378" s="8"/>
      <c r="F378" s="8"/>
      <c r="G378" s="8"/>
      <c r="H378" s="204"/>
      <c r="I378" s="205"/>
      <c r="J378" s="206"/>
    </row>
    <row r="379" spans="2:10">
      <c r="B379" s="8"/>
      <c r="C379" s="8"/>
      <c r="D379" s="8"/>
      <c r="E379" s="8"/>
      <c r="F379" s="8"/>
      <c r="G379" s="8"/>
      <c r="H379" s="204"/>
      <c r="I379" s="205"/>
      <c r="J379" s="206"/>
    </row>
    <row r="380" spans="2:10">
      <c r="B380" s="8"/>
      <c r="C380" s="8"/>
      <c r="D380" s="8"/>
      <c r="E380" s="8"/>
      <c r="F380" s="8"/>
      <c r="G380" s="8"/>
      <c r="H380" s="204"/>
      <c r="I380" s="205"/>
      <c r="J380" s="206"/>
    </row>
    <row r="381" spans="2:10">
      <c r="B381" s="8"/>
      <c r="C381" s="8"/>
      <c r="D381" s="8"/>
      <c r="E381" s="8"/>
      <c r="F381" s="8"/>
      <c r="G381" s="8"/>
      <c r="H381" s="204"/>
      <c r="I381" s="205"/>
      <c r="J381" s="206"/>
    </row>
    <row r="382" spans="2:10">
      <c r="B382" s="8"/>
    </row>
    <row r="383" spans="2:10">
      <c r="B383" s="8"/>
    </row>
    <row r="384" spans="2:10">
      <c r="B384" s="8"/>
    </row>
    <row r="385" spans="2:2">
      <c r="B385" s="8"/>
    </row>
    <row r="386" spans="2:2">
      <c r="B386" s="8"/>
    </row>
  </sheetData>
  <phoneticPr fontId="2" type="noConversion"/>
  <conditionalFormatting sqref="C9">
    <cfRule type="cellIs" dxfId="0" priority="1" stopIfTrue="1" operator="greaterThan">
      <formula>0.35</formula>
    </cfRule>
  </conditionalFormatting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453609" r:id="rId4" name="Image1">
          <controlPr defaultSize="0" autoLine="0" r:id="rId5">
            <anchor moveWithCells="1">
              <from>
                <xdr:col>7</xdr:col>
                <xdr:colOff>28575</xdr:colOff>
                <xdr:row>90</xdr:row>
                <xdr:rowOff>38100</xdr:rowOff>
              </from>
              <to>
                <xdr:col>18</xdr:col>
                <xdr:colOff>38100</xdr:colOff>
                <xdr:row>109</xdr:row>
                <xdr:rowOff>66675</xdr:rowOff>
              </to>
            </anchor>
          </controlPr>
        </control>
      </mc:Choice>
      <mc:Fallback>
        <control shapeId="2453609" r:id="rId4" name="Image1"/>
      </mc:Fallback>
    </mc:AlternateContent>
    <mc:AlternateContent xmlns:mc="http://schemas.openxmlformats.org/markup-compatibility/2006">
      <mc:Choice Requires="x14">
        <control shapeId="2453610" r:id="rId6" name="Button 6250">
          <controlPr defaultSize="0" print="0" autoFill="0" autoPict="0" macro="[0]!TestLoad">
            <anchor moveWithCells="1" sizeWithCells="1">
              <from>
                <xdr:col>11</xdr:col>
                <xdr:colOff>314325</xdr:colOff>
                <xdr:row>87</xdr:row>
                <xdr:rowOff>76200</xdr:rowOff>
              </from>
              <to>
                <xdr:col>13</xdr:col>
                <xdr:colOff>485775</xdr:colOff>
                <xdr:row>89</xdr:row>
                <xdr:rowOff>85725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Images</vt:lpstr>
      <vt:lpstr>Control</vt:lpstr>
      <vt:lpstr>Comm</vt:lpstr>
      <vt:lpstr>Design</vt:lpstr>
      <vt:lpstr>Control!Print_Area</vt:lpstr>
    </vt:vector>
  </TitlesOfParts>
  <Company>AFL Telecommunications LLC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zhengw</dc:creator>
  <cp:lastModifiedBy>Wenxin Zheng</cp:lastModifiedBy>
  <cp:lastPrinted>2012-09-13T14:21:32Z</cp:lastPrinted>
  <dcterms:created xsi:type="dcterms:W3CDTF">2011-01-29T00:23:53Z</dcterms:created>
  <dcterms:modified xsi:type="dcterms:W3CDTF">2014-05-20T16:08:51Z</dcterms:modified>
</cp:coreProperties>
</file>